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6.xml" ContentType="application/vnd.openxmlformats-officedocument.spreadsheetml.comments+xml"/>
  <Override PartName="/xl/drawings/drawing18.xml" ContentType="application/vnd.openxmlformats-officedocument.drawing+xml"/>
  <Override PartName="/xl/comments7.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8.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9.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0.xml" ContentType="application/vnd.openxmlformats-officedocument.spreadsheetml.comment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11.xml" ContentType="application/vnd.openxmlformats-officedocument.spreadsheetml.comments+xml"/>
  <Override PartName="/xl/drawings/drawing34.xml" ContentType="application/vnd.openxmlformats-officedocument.drawing+xml"/>
  <Override PartName="/xl/comments12.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comments13.xml" ContentType="application/vnd.openxmlformats-officedocument.spreadsheetml.comments+xml"/>
  <Override PartName="/xl/threadedComments/threadedComment1.xml" ContentType="application/vnd.ms-excel.threadedcomments+xml"/>
  <Override PartName="/xl/drawings/drawing37.xml" ContentType="application/vnd.openxmlformats-officedocument.drawing+xml"/>
  <Override PartName="/xl/drawings/drawing38.xml" ContentType="application/vnd.openxmlformats-officedocument.drawing+xml"/>
  <Override PartName="/xl/comments14.xml" ContentType="application/vnd.openxmlformats-officedocument.spreadsheetml.comments+xml"/>
  <Override PartName="/xl/drawings/drawing39.xml" ContentType="application/vnd.openxmlformats-officedocument.drawing+xml"/>
  <Override PartName="/xl/comments15.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17.xml" ContentType="application/vnd.openxmlformats-officedocument.spreadsheetml.comment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18.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omments19.xml" ContentType="application/vnd.openxmlformats-officedocument.spreadsheetml.comments+xml"/>
  <Override PartName="/xl/drawings/drawing5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12"/>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Data Aggregation and Analysis/"/>
    </mc:Choice>
  </mc:AlternateContent>
  <xr:revisionPtr revIDLastSave="0" documentId="8_{1BF46171-B681-4340-B24F-2A66B3F00E29}" xr6:coauthVersionLast="47" xr6:coauthVersionMax="47" xr10:uidLastSave="{00000000-0000-0000-0000-000000000000}"/>
  <bookViews>
    <workbookView xWindow="-120" yWindow="-120" windowWidth="29040" windowHeight="15840" tabRatio="813" xr2:uid="{98EE5D3E-B893-4F4C-A8AF-1337EDF45738}"/>
  </bookViews>
  <sheets>
    <sheet name="All Countries Summary (2019)" sheetId="6" r:id="rId1"/>
    <sheet name="Blank Survey Tool - 2019" sheetId="49" r:id="rId2"/>
    <sheet name="Contextual Measures 2019" sheetId="50" r:id="rId3"/>
    <sheet name="Afghanistan" sheetId="2" r:id="rId4"/>
    <sheet name="Angola" sheetId="8" r:id="rId5"/>
    <sheet name="Argentina" sheetId="51" r:id="rId6"/>
    <sheet name="Bangladesh" sheetId="3" r:id="rId7"/>
    <sheet name="Benin" sheetId="9" r:id="rId8"/>
    <sheet name="Bolivia" sheetId="52" r:id="rId9"/>
    <sheet name="BurkinaFaso" sheetId="10" r:id="rId10"/>
    <sheet name="Burundi" sheetId="11" r:id="rId11"/>
    <sheet name="Chile" sheetId="53" r:id="rId12"/>
    <sheet name="Cameroon" sheetId="12" r:id="rId13"/>
    <sheet name="CapeVerde" sheetId="4" r:id="rId14"/>
    <sheet name="DominicanRepublic" sheetId="14" r:id="rId15"/>
    <sheet name="CotedIvoire" sheetId="13" r:id="rId16"/>
    <sheet name="DRC" sheetId="15" r:id="rId17"/>
    <sheet name="Ecuador" sheetId="54" r:id="rId18"/>
    <sheet name="ElSalvador" sheetId="16" r:id="rId19"/>
    <sheet name="Ethiopia" sheetId="5" r:id="rId20"/>
    <sheet name="Ghana" sheetId="17" r:id="rId21"/>
    <sheet name="Guatemala" sheetId="18" r:id="rId22"/>
    <sheet name="Guinea" sheetId="19" r:id="rId23"/>
    <sheet name="Haiti" sheetId="20" r:id="rId24"/>
    <sheet name="Honduras" sheetId="21" r:id="rId25"/>
    <sheet name="India" sheetId="22" r:id="rId26"/>
    <sheet name="Kenya" sheetId="23" r:id="rId27"/>
    <sheet name="KyrgyzRepublic" sheetId="24" r:id="rId28"/>
    <sheet name="LaoPDR" sheetId="25" r:id="rId29"/>
    <sheet name="Liberia" sheetId="26" r:id="rId30"/>
    <sheet name="Madagascar" sheetId="27" r:id="rId31"/>
    <sheet name="Malawi" sheetId="28" r:id="rId32"/>
    <sheet name="Mali" sheetId="29" r:id="rId33"/>
    <sheet name="Mexico" sheetId="55" r:id="rId34"/>
    <sheet name="Mozambique" sheetId="30" r:id="rId35"/>
    <sheet name="Nepal" sheetId="31" r:id="rId36"/>
    <sheet name="Nicaragua" sheetId="56" r:id="rId37"/>
    <sheet name="Niger" sheetId="32" r:id="rId38"/>
    <sheet name="Nigeria" sheetId="33" r:id="rId39"/>
    <sheet name="Pakistan" sheetId="34" r:id="rId40"/>
    <sheet name="Paraguay" sheetId="57" r:id="rId41"/>
    <sheet name="Peru" sheetId="35" r:id="rId42"/>
    <sheet name="Philippines" sheetId="36" r:id="rId43"/>
    <sheet name="Rwanda" sheetId="37" r:id="rId44"/>
    <sheet name="Senegal" sheetId="38" r:id="rId45"/>
    <sheet name="SierraLeone" sheetId="39" r:id="rId46"/>
    <sheet name="SouthSudan" sheetId="40" r:id="rId47"/>
    <sheet name="Tanzania" sheetId="41" r:id="rId48"/>
    <sheet name="Togo" sheetId="42" r:id="rId49"/>
    <sheet name="Uganda" sheetId="43" r:id="rId50"/>
    <sheet name="Vietnam" sheetId="44" r:id="rId51"/>
    <sheet name="Zambia" sheetId="45" r:id="rId52"/>
    <sheet name="Zimbabwe" sheetId="46"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xlnm._FilterDatabase" localSheetId="29" hidden="1">Liberia!$B$2:$P$363</definedName>
    <definedName name="_xlnm._FilterDatabase" localSheetId="46" hidden="1">SouthSudan!$B$2:$P$363</definedName>
    <definedName name="_xlnm.Print_Area" localSheetId="3">Afghanistan!$A$1:$P$363</definedName>
    <definedName name="_xlnm.Print_Area" localSheetId="0">'All Countries Summary (2019)'!$A$1:$BN$531</definedName>
    <definedName name="_xlnm.Print_Area" localSheetId="4">Angola!$A$1:$P$363</definedName>
    <definedName name="_xlnm.Print_Area" localSheetId="6">Bangladesh!$A$1:$P$363</definedName>
    <definedName name="_xlnm.Print_Area" localSheetId="7">Benin!$A$1:$P$363</definedName>
    <definedName name="_xlnm.Print_Area" localSheetId="1">'Blank Survey Tool - 2019'!$A$1:$P$362</definedName>
    <definedName name="_xlnm.Print_Area" localSheetId="9">BurkinaFaso!$A$1:$P$363</definedName>
    <definedName name="_xlnm.Print_Area" localSheetId="10">Burundi!$A$1:$P$363</definedName>
    <definedName name="_xlnm.Print_Area" localSheetId="12">Cameroon!$A$1:$P$363</definedName>
    <definedName name="_xlnm.Print_Area" localSheetId="13">CapeVerde!$A$1:$P$363</definedName>
    <definedName name="_xlnm.Print_Area" localSheetId="15">CotedIvoire!$A$1:$P$363</definedName>
    <definedName name="_xlnm.Print_Area" localSheetId="16">DRC!$A$1:$P$363</definedName>
    <definedName name="_xlnm.Print_Area" localSheetId="18">ElSalvador!$A$1:$P$363</definedName>
    <definedName name="_xlnm.Print_Area" localSheetId="19">Ethiopia!$A$1:$P$363</definedName>
    <definedName name="_xlnm.Print_Area" localSheetId="21">Guatemala!$A$1:$P$363</definedName>
    <definedName name="_xlnm.Print_Area" localSheetId="22">Guinea!$A$1:$P$363</definedName>
    <definedName name="_xlnm.Print_Area" localSheetId="23">Haiti!$A$1:$P$362</definedName>
    <definedName name="_xlnm.Print_Area" localSheetId="24">Honduras!$A$1:$P$362</definedName>
    <definedName name="_xlnm.Print_Area" localSheetId="25">India!$A$1:$P$362</definedName>
    <definedName name="_xlnm.Print_Area" localSheetId="26">Kenya!$B$1:$P$362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289" i="6" l="1"/>
  <c r="P289" i="6"/>
  <c r="N288" i="6"/>
  <c r="O288" i="6"/>
  <c r="P288" i="6"/>
  <c r="G74" i="52" l="1"/>
  <c r="F199" i="6"/>
  <c r="I295" i="57" l="1"/>
  <c r="H295" i="57"/>
  <c r="G295" i="57"/>
  <c r="I292" i="57"/>
  <c r="I289" i="57"/>
  <c r="I287" i="57"/>
  <c r="I286" i="57"/>
  <c r="I282" i="57"/>
  <c r="I276" i="57"/>
  <c r="F82" i="57"/>
  <c r="F74" i="57"/>
  <c r="I86" i="57" s="1"/>
  <c r="I87" i="57" s="1"/>
  <c r="F65" i="57"/>
  <c r="K55" i="57"/>
  <c r="K53" i="57"/>
  <c r="K52" i="57"/>
  <c r="K50" i="57"/>
  <c r="K43" i="57"/>
  <c r="K35" i="57"/>
  <c r="I295" i="56"/>
  <c r="H295" i="56"/>
  <c r="J295" i="56" s="1"/>
  <c r="J292" i="56"/>
  <c r="J289" i="56"/>
  <c r="J287" i="56"/>
  <c r="J283" i="56"/>
  <c r="J282" i="56"/>
  <c r="J276" i="56"/>
  <c r="G82" i="56"/>
  <c r="G74" i="56"/>
  <c r="G65" i="56"/>
  <c r="L52" i="56"/>
  <c r="L50" i="56"/>
  <c r="L44" i="56"/>
  <c r="L43" i="56"/>
  <c r="L35" i="56"/>
  <c r="I295" i="55"/>
  <c r="H295" i="55"/>
  <c r="J295" i="55" s="1"/>
  <c r="J292" i="55"/>
  <c r="J290" i="55"/>
  <c r="J289" i="55"/>
  <c r="J288" i="55"/>
  <c r="J287" i="55"/>
  <c r="J286" i="55"/>
  <c r="J285" i="55"/>
  <c r="J283" i="55"/>
  <c r="J278" i="55"/>
  <c r="J276" i="55"/>
  <c r="J85" i="55"/>
  <c r="G82" i="55"/>
  <c r="J84" i="55" s="1"/>
  <c r="G65" i="55"/>
  <c r="L55" i="55"/>
  <c r="L53" i="55"/>
  <c r="L52" i="55"/>
  <c r="L51" i="55"/>
  <c r="L50" i="55"/>
  <c r="J49" i="55"/>
  <c r="L49" i="55" s="1"/>
  <c r="L48" i="55"/>
  <c r="L47" i="55"/>
  <c r="L45" i="55"/>
  <c r="L44" i="55"/>
  <c r="L37" i="55"/>
  <c r="L35" i="55"/>
  <c r="I295" i="54"/>
  <c r="H295" i="54"/>
  <c r="J295" i="54" s="1"/>
  <c r="J290" i="54"/>
  <c r="J289" i="54"/>
  <c r="J287" i="54"/>
  <c r="J286" i="54"/>
  <c r="J285" i="54"/>
  <c r="J283" i="54"/>
  <c r="J279" i="54"/>
  <c r="J276" i="54"/>
  <c r="G74" i="54"/>
  <c r="J85" i="54" s="1"/>
  <c r="G65" i="54"/>
  <c r="L56" i="54"/>
  <c r="L53" i="54"/>
  <c r="L52" i="54"/>
  <c r="L50" i="54"/>
  <c r="L48" i="54"/>
  <c r="L47" i="54"/>
  <c r="L44" i="54"/>
  <c r="L39" i="54"/>
  <c r="L35" i="54"/>
  <c r="I295" i="53"/>
  <c r="H295" i="53"/>
  <c r="J295" i="53" s="1"/>
  <c r="J292" i="53"/>
  <c r="J289" i="53"/>
  <c r="J288" i="53"/>
  <c r="J286" i="53"/>
  <c r="J282" i="53"/>
  <c r="J281" i="53"/>
  <c r="J277" i="53"/>
  <c r="J84" i="53"/>
  <c r="G74" i="53"/>
  <c r="J86" i="53" s="1"/>
  <c r="J87" i="53" s="1"/>
  <c r="G65" i="53"/>
  <c r="L57" i="53"/>
  <c r="L56" i="53"/>
  <c r="L55" i="53"/>
  <c r="L53" i="53"/>
  <c r="L52" i="53"/>
  <c r="L51" i="53"/>
  <c r="L50" i="53"/>
  <c r="L49" i="53"/>
  <c r="L48" i="53"/>
  <c r="L47" i="53"/>
  <c r="L45" i="53"/>
  <c r="L44" i="53"/>
  <c r="L43" i="53"/>
  <c r="L42" i="53"/>
  <c r="L40" i="53"/>
  <c r="L39" i="53"/>
  <c r="L37" i="53"/>
  <c r="L36" i="53"/>
  <c r="L35" i="53"/>
  <c r="I295" i="52"/>
  <c r="H295" i="52"/>
  <c r="J295" i="52" s="1"/>
  <c r="J293" i="52"/>
  <c r="J292" i="52"/>
  <c r="J290" i="52"/>
  <c r="J289" i="52"/>
  <c r="J287" i="52"/>
  <c r="J285" i="52"/>
  <c r="J282" i="52"/>
  <c r="J276" i="52"/>
  <c r="J85" i="52"/>
  <c r="J84" i="52"/>
  <c r="G82" i="52"/>
  <c r="J86" i="52" s="1"/>
  <c r="J87" i="52" s="1"/>
  <c r="G65" i="52"/>
  <c r="I295" i="51"/>
  <c r="J295" i="51" s="1"/>
  <c r="H295" i="51"/>
  <c r="J293" i="51"/>
  <c r="J292" i="51"/>
  <c r="J289" i="51"/>
  <c r="J288" i="51"/>
  <c r="J287" i="51"/>
  <c r="J286" i="51"/>
  <c r="J282" i="51"/>
  <c r="J279" i="51"/>
  <c r="J277" i="51"/>
  <c r="J87" i="51"/>
  <c r="J86" i="51"/>
  <c r="J85" i="51"/>
  <c r="J84" i="51"/>
  <c r="L56" i="51"/>
  <c r="L52" i="51"/>
  <c r="L51" i="51"/>
  <c r="L50" i="51"/>
  <c r="L48" i="51"/>
  <c r="L45" i="51"/>
  <c r="L43" i="51"/>
  <c r="L40" i="51"/>
  <c r="L39" i="51"/>
  <c r="L37" i="51"/>
  <c r="L36" i="51"/>
  <c r="J289" i="34"/>
  <c r="J287" i="34"/>
  <c r="J282" i="34"/>
  <c r="J276" i="34"/>
  <c r="J86" i="56" l="1"/>
  <c r="J87" i="56" s="1"/>
  <c r="J84" i="56"/>
  <c r="I85" i="57"/>
  <c r="I84" i="57"/>
  <c r="J85" i="56"/>
  <c r="J86" i="55"/>
  <c r="J87" i="55" s="1"/>
  <c r="J84" i="54"/>
  <c r="J85" i="53"/>
  <c r="J84" i="41"/>
  <c r="J85" i="13"/>
  <c r="J84" i="2"/>
  <c r="N60" i="6" l="1"/>
  <c r="M447" i="6"/>
  <c r="L447" i="6"/>
  <c r="K447" i="6"/>
  <c r="J447" i="6"/>
  <c r="N530" i="6"/>
  <c r="M530" i="6"/>
  <c r="L530" i="6"/>
  <c r="K530" i="6"/>
  <c r="J530" i="6"/>
  <c r="I530" i="6"/>
  <c r="K347" i="6"/>
  <c r="M352" i="6"/>
  <c r="M343" i="6"/>
  <c r="L343" i="6"/>
  <c r="K343" i="6"/>
  <c r="M339" i="6"/>
  <c r="L339" i="6"/>
  <c r="K339" i="6"/>
  <c r="M335" i="6"/>
  <c r="L335" i="6"/>
  <c r="K335" i="6"/>
  <c r="M523" i="6" l="1"/>
  <c r="K523" i="6"/>
  <c r="K519" i="6"/>
  <c r="K503" i="6"/>
  <c r="K499" i="6"/>
  <c r="K495" i="6"/>
  <c r="L490" i="6"/>
  <c r="K478" i="6"/>
  <c r="K474" i="6"/>
  <c r="L470" i="6"/>
  <c r="K466" i="6"/>
  <c r="K462" i="6"/>
  <c r="M456" i="6"/>
  <c r="L456" i="6"/>
  <c r="K456" i="6"/>
  <c r="J456" i="6"/>
  <c r="M452" i="6"/>
  <c r="L452" i="6"/>
  <c r="K452" i="6"/>
  <c r="J452" i="6"/>
  <c r="M442" i="6"/>
  <c r="K442" i="6"/>
  <c r="L438" i="6"/>
  <c r="L434" i="6"/>
  <c r="M429" i="6"/>
  <c r="L429" i="6"/>
  <c r="J429" i="6"/>
  <c r="L352" i="6"/>
  <c r="J352" i="6"/>
  <c r="M317" i="6"/>
  <c r="J317" i="6"/>
  <c r="G317" i="6"/>
  <c r="D317" i="6"/>
  <c r="I308" i="6"/>
  <c r="I310" i="6"/>
  <c r="K310" i="6"/>
  <c r="M310" i="6"/>
  <c r="M312" i="6"/>
  <c r="K312" i="6"/>
  <c r="I312" i="6"/>
  <c r="M306" i="6"/>
  <c r="K306" i="6"/>
  <c r="M308" i="6"/>
  <c r="K308" i="6"/>
  <c r="I306" i="6"/>
  <c r="I227" i="6"/>
  <c r="K227" i="6"/>
  <c r="K211" i="6"/>
  <c r="K207" i="6"/>
  <c r="C187" i="6"/>
  <c r="C191" i="6"/>
  <c r="C183" i="6"/>
  <c r="C179" i="6"/>
  <c r="C175" i="6"/>
  <c r="I138" i="6"/>
  <c r="I146" i="6"/>
  <c r="K154" i="6"/>
  <c r="K170" i="6"/>
  <c r="C166" i="6"/>
  <c r="C162" i="6"/>
  <c r="C158" i="6"/>
  <c r="C154" i="6"/>
  <c r="C150" i="6"/>
  <c r="C146" i="6"/>
  <c r="C142" i="6"/>
  <c r="C138" i="6"/>
  <c r="C134" i="6"/>
  <c r="C130" i="6"/>
  <c r="C126" i="6"/>
  <c r="C122" i="6"/>
  <c r="N24" i="6"/>
  <c r="N23" i="6"/>
  <c r="N22" i="6"/>
  <c r="M19" i="6"/>
  <c r="L19" i="6"/>
  <c r="K19" i="6"/>
  <c r="J19" i="6"/>
  <c r="L523" i="6"/>
  <c r="M519" i="6"/>
  <c r="L519" i="6"/>
  <c r="M515" i="6"/>
  <c r="L515" i="6"/>
  <c r="K515" i="6"/>
  <c r="M511" i="6"/>
  <c r="L511" i="6"/>
  <c r="K511" i="6"/>
  <c r="M507" i="6"/>
  <c r="L507" i="6"/>
  <c r="K507" i="6"/>
  <c r="M503" i="6"/>
  <c r="L503" i="6"/>
  <c r="M499" i="6"/>
  <c r="L499" i="6"/>
  <c r="M495" i="6"/>
  <c r="L495" i="6"/>
  <c r="M490" i="6"/>
  <c r="K490" i="6"/>
  <c r="J490" i="6"/>
  <c r="M486" i="6"/>
  <c r="L486" i="6"/>
  <c r="K486" i="6"/>
  <c r="J486" i="6"/>
  <c r="M482" i="6"/>
  <c r="L482" i="6"/>
  <c r="K482" i="6"/>
  <c r="J482" i="6"/>
  <c r="M478" i="6"/>
  <c r="L478" i="6"/>
  <c r="J478" i="6"/>
  <c r="M474" i="6"/>
  <c r="L474" i="6"/>
  <c r="J474" i="6"/>
  <c r="M470" i="6"/>
  <c r="K470" i="6"/>
  <c r="J470" i="6"/>
  <c r="M466" i="6"/>
  <c r="L466" i="6"/>
  <c r="J466" i="6"/>
  <c r="M462" i="6"/>
  <c r="L462" i="6"/>
  <c r="J462" i="6"/>
  <c r="L442" i="6"/>
  <c r="J442" i="6"/>
  <c r="M438" i="6"/>
  <c r="K438" i="6"/>
  <c r="M434" i="6"/>
  <c r="K434" i="6"/>
  <c r="K429" i="6"/>
  <c r="K352" i="6"/>
  <c r="M347" i="6"/>
  <c r="L347" i="6"/>
  <c r="L317" i="6"/>
  <c r="K317" i="6"/>
  <c r="I317" i="6"/>
  <c r="H317" i="6"/>
  <c r="F317" i="6"/>
  <c r="E317" i="6"/>
  <c r="H227" i="6"/>
  <c r="F227" i="6"/>
  <c r="D227" i="6"/>
  <c r="C227" i="6"/>
  <c r="K223" i="6"/>
  <c r="I223" i="6"/>
  <c r="H223" i="6"/>
  <c r="F223" i="6"/>
  <c r="D223" i="6"/>
  <c r="C223" i="6"/>
  <c r="K219" i="6"/>
  <c r="I219" i="6"/>
  <c r="H219" i="6"/>
  <c r="F219" i="6"/>
  <c r="D219" i="6"/>
  <c r="C219" i="6"/>
  <c r="K215" i="6"/>
  <c r="I215" i="6"/>
  <c r="H215" i="6"/>
  <c r="F215" i="6"/>
  <c r="D215" i="6"/>
  <c r="C215" i="6"/>
  <c r="I211" i="6"/>
  <c r="H211" i="6"/>
  <c r="F211" i="6"/>
  <c r="D211" i="6"/>
  <c r="C211" i="6"/>
  <c r="I207" i="6"/>
  <c r="H207" i="6"/>
  <c r="F207" i="6"/>
  <c r="D207" i="6"/>
  <c r="C207" i="6"/>
  <c r="K203" i="6"/>
  <c r="I203" i="6"/>
  <c r="H203" i="6"/>
  <c r="F203" i="6"/>
  <c r="D203" i="6"/>
  <c r="C203" i="6"/>
  <c r="K199" i="6"/>
  <c r="I199" i="6"/>
  <c r="H199" i="6"/>
  <c r="D199" i="6"/>
  <c r="C199" i="6"/>
  <c r="K195" i="6"/>
  <c r="I195" i="6"/>
  <c r="H195" i="6"/>
  <c r="F195" i="6"/>
  <c r="D195" i="6"/>
  <c r="C195" i="6"/>
  <c r="K191" i="6"/>
  <c r="I191" i="6"/>
  <c r="H191" i="6"/>
  <c r="F191" i="6"/>
  <c r="D191" i="6"/>
  <c r="K187" i="6"/>
  <c r="I187" i="6"/>
  <c r="H187" i="6"/>
  <c r="F187" i="6"/>
  <c r="D187" i="6"/>
  <c r="K183" i="6"/>
  <c r="I183" i="6"/>
  <c r="H183" i="6"/>
  <c r="F183" i="6"/>
  <c r="D183" i="6"/>
  <c r="K179" i="6"/>
  <c r="I179" i="6"/>
  <c r="H179" i="6"/>
  <c r="F179" i="6"/>
  <c r="D179" i="6"/>
  <c r="K175" i="6"/>
  <c r="I175" i="6"/>
  <c r="H175" i="6"/>
  <c r="F175" i="6"/>
  <c r="D175" i="6"/>
  <c r="I170" i="6"/>
  <c r="H170" i="6"/>
  <c r="F170" i="6"/>
  <c r="D170" i="6"/>
  <c r="C170" i="6"/>
  <c r="K166" i="6"/>
  <c r="I166" i="6"/>
  <c r="H166" i="6"/>
  <c r="F166" i="6"/>
  <c r="D166" i="6"/>
  <c r="K162" i="6"/>
  <c r="I162" i="6"/>
  <c r="H162" i="6"/>
  <c r="F162" i="6"/>
  <c r="D162" i="6"/>
  <c r="K158" i="6"/>
  <c r="I158" i="6"/>
  <c r="H158" i="6"/>
  <c r="F158" i="6"/>
  <c r="D158" i="6"/>
  <c r="I154" i="6"/>
  <c r="H154" i="6"/>
  <c r="F154" i="6"/>
  <c r="D154" i="6"/>
  <c r="K150" i="6"/>
  <c r="I150" i="6"/>
  <c r="H150" i="6"/>
  <c r="F150" i="6"/>
  <c r="D150" i="6"/>
  <c r="K146" i="6"/>
  <c r="H146" i="6"/>
  <c r="F146" i="6"/>
  <c r="D146" i="6"/>
  <c r="K142" i="6"/>
  <c r="I142" i="6"/>
  <c r="H142" i="6"/>
  <c r="F142" i="6"/>
  <c r="D142" i="6"/>
  <c r="K138" i="6"/>
  <c r="H138" i="6"/>
  <c r="F138" i="6"/>
  <c r="D138" i="6"/>
  <c r="K134" i="6"/>
  <c r="I134" i="6"/>
  <c r="H134" i="6"/>
  <c r="F134" i="6"/>
  <c r="D134" i="6"/>
  <c r="K130" i="6"/>
  <c r="I130" i="6"/>
  <c r="H130" i="6"/>
  <c r="F130" i="6"/>
  <c r="D130" i="6"/>
  <c r="K126" i="6"/>
  <c r="I126" i="6"/>
  <c r="H126" i="6"/>
  <c r="F126" i="6"/>
  <c r="D126" i="6"/>
  <c r="K122" i="6"/>
  <c r="I122" i="6"/>
  <c r="H122" i="6"/>
  <c r="F122" i="6"/>
  <c r="D122" i="6"/>
  <c r="K118" i="6"/>
  <c r="I118" i="6"/>
  <c r="H118" i="6"/>
  <c r="F118" i="6"/>
  <c r="D118" i="6"/>
  <c r="C118" i="6"/>
  <c r="N231" i="6"/>
  <c r="N232" i="6"/>
  <c r="N233" i="6"/>
  <c r="N234" i="6"/>
  <c r="N235" i="6"/>
  <c r="N236" i="6"/>
  <c r="N237" i="6"/>
  <c r="N238" i="6"/>
  <c r="N239" i="6"/>
  <c r="N240" i="6"/>
  <c r="N241" i="6"/>
  <c r="N243" i="6"/>
  <c r="N244" i="6"/>
  <c r="N245" i="6"/>
  <c r="N246" i="6"/>
  <c r="N247" i="6"/>
  <c r="N248" i="6"/>
  <c r="N249" i="6"/>
  <c r="N250" i="6"/>
  <c r="N251" i="6"/>
  <c r="N252" i="6"/>
  <c r="N253" i="6"/>
  <c r="N256" i="6"/>
  <c r="N257" i="6"/>
  <c r="N258" i="6"/>
  <c r="N259" i="6"/>
  <c r="N260" i="6"/>
  <c r="N261" i="6"/>
  <c r="N262" i="6"/>
  <c r="N263" i="6"/>
  <c r="N264" i="6"/>
  <c r="N265" i="6"/>
  <c r="N266" i="6"/>
  <c r="N268" i="6"/>
  <c r="N269" i="6"/>
  <c r="N270" i="6"/>
  <c r="N271" i="6"/>
  <c r="N272" i="6"/>
  <c r="N273" i="6"/>
  <c r="N274" i="6"/>
  <c r="N275" i="6"/>
  <c r="N276" i="6"/>
  <c r="N277" i="6"/>
  <c r="N278" i="6"/>
  <c r="N280" i="6"/>
  <c r="N281" i="6"/>
  <c r="N282" i="6"/>
  <c r="N283" i="6"/>
  <c r="N284" i="6"/>
  <c r="N286" i="6"/>
  <c r="N287" i="6"/>
  <c r="N289" i="6"/>
  <c r="N291" i="6"/>
  <c r="N292" i="6"/>
  <c r="N293" i="6"/>
  <c r="N294" i="6"/>
  <c r="N295" i="6"/>
  <c r="N296" i="6"/>
  <c r="N297" i="6"/>
  <c r="N298" i="6"/>
  <c r="N299" i="6"/>
  <c r="N300" i="6"/>
  <c r="N301" i="6"/>
  <c r="N302" i="6"/>
  <c r="N303" i="6"/>
  <c r="N304" i="6"/>
  <c r="N314" i="6"/>
  <c r="N320" i="6"/>
  <c r="N321" i="6"/>
  <c r="N322" i="6"/>
  <c r="N323" i="6"/>
  <c r="N325" i="6"/>
  <c r="N326" i="6"/>
  <c r="N327" i="6"/>
  <c r="N328" i="6"/>
  <c r="N329" i="6"/>
  <c r="N331" i="6"/>
  <c r="N3" i="6"/>
  <c r="N528" i="6"/>
  <c r="N402" i="6" l="1"/>
  <c r="N403" i="6"/>
  <c r="N404" i="6"/>
  <c r="N401" i="6"/>
  <c r="N398" i="6"/>
  <c r="N399" i="6"/>
  <c r="N397" i="6"/>
  <c r="N114" i="6"/>
  <c r="N113" i="6"/>
  <c r="N109" i="6"/>
  <c r="N96" i="6"/>
  <c r="N97" i="6"/>
  <c r="N98" i="6"/>
  <c r="N99" i="6"/>
  <c r="N100" i="6"/>
  <c r="N101" i="6"/>
  <c r="N102" i="6"/>
  <c r="N103" i="6"/>
  <c r="N104" i="6"/>
  <c r="N105" i="6"/>
  <c r="N106" i="6"/>
  <c r="N107" i="6"/>
  <c r="N95" i="6"/>
  <c r="N93" i="6"/>
  <c r="N80" i="6"/>
  <c r="N81" i="6"/>
  <c r="N82" i="6"/>
  <c r="N83" i="6"/>
  <c r="N84" i="6"/>
  <c r="N85" i="6"/>
  <c r="N86" i="6"/>
  <c r="N87" i="6"/>
  <c r="N88" i="6"/>
  <c r="N89" i="6"/>
  <c r="N90" i="6"/>
  <c r="N91" i="6"/>
  <c r="N79" i="6"/>
  <c r="N63" i="6"/>
  <c r="N64" i="6"/>
  <c r="N65" i="6"/>
  <c r="N66" i="6"/>
  <c r="N67" i="6"/>
  <c r="N68" i="6"/>
  <c r="N69" i="6"/>
  <c r="N70" i="6"/>
  <c r="N71" i="6"/>
  <c r="N72" i="6"/>
  <c r="N73" i="6"/>
  <c r="N74" i="6"/>
  <c r="N62" i="6"/>
  <c r="N47" i="6"/>
  <c r="N48" i="6"/>
  <c r="N49" i="6"/>
  <c r="N50" i="6"/>
  <c r="N51" i="6"/>
  <c r="N52" i="6"/>
  <c r="N53" i="6"/>
  <c r="N54" i="6"/>
  <c r="N55" i="6"/>
  <c r="N56" i="6"/>
  <c r="N57" i="6"/>
  <c r="N58" i="6"/>
  <c r="N46" i="6"/>
  <c r="N30" i="6"/>
  <c r="N29" i="6"/>
  <c r="N28" i="6"/>
  <c r="N27" i="6"/>
  <c r="N14" i="6"/>
  <c r="N15" i="6"/>
  <c r="N16" i="6"/>
  <c r="N17" i="6"/>
  <c r="J85" i="8" l="1"/>
  <c r="J84" i="45" l="1"/>
  <c r="L295" i="49" l="1"/>
  <c r="K295" i="49"/>
  <c r="M295" i="49" s="1"/>
  <c r="J295" i="49"/>
  <c r="I295" i="49"/>
  <c r="H295" i="49"/>
  <c r="M294" i="49"/>
  <c r="J294" i="49"/>
  <c r="M293" i="49"/>
  <c r="J293" i="49"/>
  <c r="M292" i="49"/>
  <c r="J292" i="49"/>
  <c r="M290" i="49"/>
  <c r="J290" i="49"/>
  <c r="M289" i="49"/>
  <c r="J289" i="49"/>
  <c r="M288" i="49"/>
  <c r="J288" i="49"/>
  <c r="M287" i="49"/>
  <c r="J287" i="49"/>
  <c r="M286" i="49"/>
  <c r="J286" i="49"/>
  <c r="M285" i="49"/>
  <c r="J285" i="49"/>
  <c r="M283" i="49"/>
  <c r="J283" i="49"/>
  <c r="M282" i="49"/>
  <c r="J282" i="49"/>
  <c r="M281" i="49"/>
  <c r="J281" i="49"/>
  <c r="M279" i="49"/>
  <c r="J279" i="49"/>
  <c r="M277" i="49"/>
  <c r="J277" i="49"/>
  <c r="M276" i="49"/>
  <c r="J276" i="49"/>
  <c r="G82" i="49"/>
  <c r="G74" i="49"/>
  <c r="J85" i="49" s="1"/>
  <c r="G65" i="49"/>
  <c r="L57" i="49"/>
  <c r="L56" i="49"/>
  <c r="L55" i="49"/>
  <c r="L53" i="49"/>
  <c r="L52" i="49"/>
  <c r="L51" i="49"/>
  <c r="L50" i="49"/>
  <c r="L49" i="49"/>
  <c r="L48" i="49"/>
  <c r="L47" i="49"/>
  <c r="L45" i="49"/>
  <c r="L44" i="49"/>
  <c r="L43" i="49"/>
  <c r="L42" i="49"/>
  <c r="L40" i="49"/>
  <c r="L39" i="49"/>
  <c r="L37" i="49"/>
  <c r="L36" i="49"/>
  <c r="L35" i="49"/>
  <c r="N526" i="6" l="1"/>
  <c r="J84" i="49"/>
  <c r="J86" i="49"/>
  <c r="J87" i="49" s="1"/>
  <c r="N525" i="6" l="1"/>
  <c r="N12" i="6" l="1"/>
  <c r="L53" i="8" l="1"/>
  <c r="L52" i="8"/>
  <c r="N458" i="6" l="1"/>
  <c r="G81" i="45"/>
  <c r="L295" i="11" l="1"/>
  <c r="K295" i="11"/>
  <c r="I295" i="11"/>
  <c r="H295" i="11"/>
  <c r="L295" i="4"/>
  <c r="K295" i="4"/>
  <c r="I295" i="4"/>
  <c r="H295" i="4"/>
  <c r="L295" i="29"/>
  <c r="K295" i="29"/>
  <c r="I295" i="29"/>
  <c r="H295" i="29"/>
  <c r="L295" i="31"/>
  <c r="K295" i="31"/>
  <c r="I295" i="31"/>
  <c r="H295" i="31"/>
  <c r="L295" i="35"/>
  <c r="K295" i="35"/>
  <c r="I295" i="35"/>
  <c r="H295" i="35"/>
  <c r="M295" i="35" l="1"/>
  <c r="J295" i="35"/>
  <c r="N76" i="6" l="1"/>
  <c r="N110" i="6" l="1"/>
  <c r="N108" i="6"/>
  <c r="N59" i="6"/>
  <c r="N75" i="6"/>
  <c r="N77" i="6" l="1"/>
  <c r="G81" i="44" l="1"/>
  <c r="I295" i="9" l="1"/>
  <c r="H295" i="9"/>
  <c r="I295" i="10" l="1"/>
  <c r="H295" i="10"/>
  <c r="L295" i="14"/>
  <c r="K295" i="14"/>
  <c r="I295" i="14"/>
  <c r="H295" i="14"/>
  <c r="L295" i="13"/>
  <c r="I295" i="13"/>
  <c r="H295" i="13"/>
  <c r="I108" i="31" l="1"/>
  <c r="N431" i="6" l="1"/>
  <c r="N425" i="6"/>
  <c r="N444" i="6"/>
  <c r="N426" i="6"/>
  <c r="L295" i="46" l="1"/>
  <c r="K295" i="46"/>
  <c r="I295" i="46"/>
  <c r="H295" i="46"/>
  <c r="M292" i="46"/>
  <c r="J292" i="46"/>
  <c r="M290" i="46"/>
  <c r="J290" i="46"/>
  <c r="M289" i="46"/>
  <c r="J289" i="46"/>
  <c r="M287" i="46"/>
  <c r="J287" i="46"/>
  <c r="M286" i="46"/>
  <c r="J286" i="46"/>
  <c r="M285" i="46"/>
  <c r="J285" i="46"/>
  <c r="M282" i="46"/>
  <c r="J282" i="46"/>
  <c r="M279" i="46"/>
  <c r="J279" i="46"/>
  <c r="G82" i="46"/>
  <c r="G74" i="46"/>
  <c r="G65" i="46"/>
  <c r="L55" i="46"/>
  <c r="L53" i="46"/>
  <c r="L52" i="46"/>
  <c r="L50" i="46"/>
  <c r="L48" i="46"/>
  <c r="L47" i="46"/>
  <c r="L43" i="46"/>
  <c r="L40" i="46"/>
  <c r="L37" i="46"/>
  <c r="M295" i="46" l="1"/>
  <c r="J295" i="46"/>
  <c r="J84" i="46"/>
  <c r="J86" i="46"/>
  <c r="J87" i="46" l="1"/>
  <c r="L295" i="45"/>
  <c r="K295" i="45"/>
  <c r="I295" i="45"/>
  <c r="H295" i="45"/>
  <c r="J295" i="45" s="1"/>
  <c r="M290" i="45"/>
  <c r="J290" i="45"/>
  <c r="M289" i="45"/>
  <c r="J289" i="45"/>
  <c r="M287" i="45"/>
  <c r="J287" i="45"/>
  <c r="M286" i="45"/>
  <c r="J286" i="45"/>
  <c r="M285" i="45"/>
  <c r="J285" i="45"/>
  <c r="M283" i="45"/>
  <c r="J283" i="45"/>
  <c r="M282" i="45"/>
  <c r="J282" i="45"/>
  <c r="M279" i="45"/>
  <c r="J279" i="45"/>
  <c r="M276" i="45"/>
  <c r="J276" i="45"/>
  <c r="G82" i="45"/>
  <c r="G74" i="45"/>
  <c r="G65" i="45"/>
  <c r="L53" i="45"/>
  <c r="L52" i="45"/>
  <c r="L50" i="45"/>
  <c r="L48" i="45"/>
  <c r="L47" i="45"/>
  <c r="L44" i="45"/>
  <c r="L43" i="45"/>
  <c r="L39" i="45"/>
  <c r="L35" i="45"/>
  <c r="J86" i="45" l="1"/>
  <c r="M295" i="45"/>
  <c r="J85" i="45"/>
  <c r="J87" i="45" l="1"/>
  <c r="G82" i="44"/>
  <c r="G74" i="44"/>
  <c r="G65" i="44"/>
  <c r="J86" i="44" l="1"/>
  <c r="J84" i="44"/>
  <c r="J85" i="44"/>
  <c r="J87" i="44" l="1"/>
  <c r="L295" i="43"/>
  <c r="K295" i="43"/>
  <c r="I295" i="43"/>
  <c r="H295" i="43"/>
  <c r="J295" i="43" s="1"/>
  <c r="J293" i="43"/>
  <c r="J290" i="43"/>
  <c r="J289" i="43"/>
  <c r="J287" i="43"/>
  <c r="J286" i="43"/>
  <c r="M282" i="43"/>
  <c r="J282" i="43"/>
  <c r="J281" i="43"/>
  <c r="J276" i="43"/>
  <c r="I108" i="43"/>
  <c r="G82" i="43"/>
  <c r="G74" i="43"/>
  <c r="J84" i="43" s="1"/>
  <c r="G63" i="43"/>
  <c r="G65" i="43" s="1"/>
  <c r="L56" i="43"/>
  <c r="L53" i="43"/>
  <c r="L52" i="43"/>
  <c r="L50" i="43"/>
  <c r="L48" i="43"/>
  <c r="L47" i="43"/>
  <c r="L43" i="43"/>
  <c r="L42" i="43"/>
  <c r="L39" i="43"/>
  <c r="L35" i="43"/>
  <c r="J27" i="43"/>
  <c r="J86" i="43" l="1"/>
  <c r="J85" i="43"/>
  <c r="M295" i="43"/>
  <c r="I295" i="42"/>
  <c r="H295" i="42"/>
  <c r="J294" i="42"/>
  <c r="J293" i="42"/>
  <c r="J290" i="42"/>
  <c r="J289" i="42"/>
  <c r="J287" i="42"/>
  <c r="J286" i="42"/>
  <c r="J285" i="42"/>
  <c r="J283" i="42"/>
  <c r="J282" i="42"/>
  <c r="J281" i="42"/>
  <c r="J276" i="42"/>
  <c r="G77" i="42"/>
  <c r="G82" i="42" s="1"/>
  <c r="G74" i="42"/>
  <c r="G65" i="42"/>
  <c r="L57" i="42"/>
  <c r="L56" i="42"/>
  <c r="L53" i="42"/>
  <c r="L52" i="42"/>
  <c r="L50" i="42"/>
  <c r="L47" i="42"/>
  <c r="L44" i="42"/>
  <c r="L43" i="42"/>
  <c r="L42" i="42"/>
  <c r="L39" i="42"/>
  <c r="L35" i="42"/>
  <c r="J87" i="43" l="1"/>
  <c r="N41" i="6"/>
  <c r="J295" i="42"/>
  <c r="J84" i="42"/>
  <c r="J86" i="42"/>
  <c r="J85" i="42"/>
  <c r="J87" i="42" l="1"/>
  <c r="L295" i="41"/>
  <c r="K295" i="41"/>
  <c r="I295" i="41"/>
  <c r="H295" i="41"/>
  <c r="J295" i="41" s="1"/>
  <c r="M293" i="41"/>
  <c r="J293" i="41"/>
  <c r="M292" i="41"/>
  <c r="J292" i="41"/>
  <c r="M290" i="41"/>
  <c r="J290" i="41"/>
  <c r="M289" i="41"/>
  <c r="J289" i="41"/>
  <c r="M287" i="41"/>
  <c r="J287" i="41"/>
  <c r="M286" i="41"/>
  <c r="J286" i="41"/>
  <c r="M285" i="41"/>
  <c r="J285" i="41"/>
  <c r="M282" i="41"/>
  <c r="J282" i="41"/>
  <c r="M279" i="41"/>
  <c r="J279" i="41"/>
  <c r="M276" i="41"/>
  <c r="J276" i="41"/>
  <c r="G82" i="41"/>
  <c r="G74" i="41"/>
  <c r="J85" i="41" s="1"/>
  <c r="G65" i="41"/>
  <c r="L57" i="41"/>
  <c r="L55" i="41"/>
  <c r="L53" i="41"/>
  <c r="L52" i="41"/>
  <c r="L50" i="41"/>
  <c r="L48" i="41"/>
  <c r="L47" i="41"/>
  <c r="L43" i="41"/>
  <c r="L39" i="41"/>
  <c r="L35" i="41"/>
  <c r="M295" i="41" l="1"/>
  <c r="J86" i="41"/>
  <c r="I295" i="40"/>
  <c r="H295" i="40"/>
  <c r="J295" i="40" s="1"/>
  <c r="J292" i="40"/>
  <c r="J290" i="40"/>
  <c r="J289" i="40"/>
  <c r="J287" i="40"/>
  <c r="J286" i="40"/>
  <c r="J285" i="40"/>
  <c r="J282" i="40"/>
  <c r="J281" i="40"/>
  <c r="J279" i="40"/>
  <c r="J276" i="40"/>
  <c r="G82" i="40"/>
  <c r="G74" i="40"/>
  <c r="G65" i="40"/>
  <c r="J87" i="41" l="1"/>
  <c r="J84" i="40"/>
  <c r="J86" i="40"/>
  <c r="J87" i="40" l="1"/>
  <c r="L295" i="39"/>
  <c r="K295" i="39"/>
  <c r="I295" i="39"/>
  <c r="H295" i="39"/>
  <c r="J295" i="39" s="1"/>
  <c r="M293" i="39"/>
  <c r="J293" i="39"/>
  <c r="J292" i="39"/>
  <c r="M290" i="39"/>
  <c r="J290" i="39"/>
  <c r="M289" i="39"/>
  <c r="J289" i="39"/>
  <c r="M287" i="39"/>
  <c r="J287" i="39"/>
  <c r="M285" i="39"/>
  <c r="J285" i="39"/>
  <c r="J283" i="39"/>
  <c r="M282" i="39"/>
  <c r="J282" i="39"/>
  <c r="J281" i="39"/>
  <c r="M279" i="39"/>
  <c r="J279" i="39"/>
  <c r="M276" i="39"/>
  <c r="J276" i="39"/>
  <c r="G82" i="39"/>
  <c r="G74" i="39"/>
  <c r="G65" i="39"/>
  <c r="M295" i="39" l="1"/>
  <c r="J86" i="39"/>
  <c r="J84" i="39"/>
  <c r="I295" i="38"/>
  <c r="H295" i="38"/>
  <c r="J293" i="38"/>
  <c r="J290" i="38"/>
  <c r="J289" i="38"/>
  <c r="J287" i="38"/>
  <c r="J286" i="38"/>
  <c r="J285" i="38"/>
  <c r="J282" i="38"/>
  <c r="J281" i="38"/>
  <c r="J279" i="38"/>
  <c r="J276" i="38"/>
  <c r="G82" i="38"/>
  <c r="G74" i="38"/>
  <c r="G65" i="38"/>
  <c r="L53" i="38"/>
  <c r="L52" i="38"/>
  <c r="L50" i="38"/>
  <c r="L48" i="38"/>
  <c r="L47" i="38"/>
  <c r="L43" i="38"/>
  <c r="L42" i="38"/>
  <c r="L39" i="38"/>
  <c r="L35" i="38"/>
  <c r="J87" i="39" l="1"/>
  <c r="J84" i="38"/>
  <c r="J85" i="38"/>
  <c r="J295" i="38"/>
  <c r="J86" i="38"/>
  <c r="J87" i="38" l="1"/>
  <c r="L295" i="37"/>
  <c r="K295" i="37"/>
  <c r="M295" i="37" s="1"/>
  <c r="I295" i="37"/>
  <c r="H295" i="37"/>
  <c r="J295" i="37" s="1"/>
  <c r="M294" i="37"/>
  <c r="J294" i="37"/>
  <c r="M290" i="37"/>
  <c r="J290" i="37"/>
  <c r="M289" i="37"/>
  <c r="J289" i="37"/>
  <c r="M287" i="37"/>
  <c r="J287" i="37"/>
  <c r="M286" i="37"/>
  <c r="J286" i="37"/>
  <c r="M285" i="37"/>
  <c r="J285" i="37"/>
  <c r="M282" i="37"/>
  <c r="J282" i="37"/>
  <c r="M279" i="37"/>
  <c r="J279" i="37"/>
  <c r="M276" i="37"/>
  <c r="J276" i="37"/>
  <c r="G82" i="37"/>
  <c r="G74" i="37"/>
  <c r="G65" i="37"/>
  <c r="L57" i="37"/>
  <c r="L53" i="37"/>
  <c r="L52" i="37"/>
  <c r="L50" i="37"/>
  <c r="L48" i="37"/>
  <c r="L47" i="37"/>
  <c r="L43" i="37"/>
  <c r="L39" i="37"/>
  <c r="L35" i="37"/>
  <c r="J86" i="37" l="1"/>
  <c r="J84" i="37"/>
  <c r="I295" i="36"/>
  <c r="H295" i="36"/>
  <c r="J294" i="36"/>
  <c r="J289" i="36"/>
  <c r="J287" i="36"/>
  <c r="J286" i="36"/>
  <c r="J282" i="36"/>
  <c r="J276" i="36"/>
  <c r="I108" i="36"/>
  <c r="G82" i="36"/>
  <c r="G74" i="36"/>
  <c r="J85" i="36" s="1"/>
  <c r="G65" i="36"/>
  <c r="L52" i="36"/>
  <c r="L50" i="36"/>
  <c r="L48" i="36"/>
  <c r="L43" i="36"/>
  <c r="L40" i="36"/>
  <c r="L36" i="36"/>
  <c r="J87" i="37" l="1"/>
  <c r="J295" i="36"/>
  <c r="J86" i="36"/>
  <c r="J84" i="36"/>
  <c r="J87" i="36" l="1"/>
  <c r="M292" i="35"/>
  <c r="J292" i="35"/>
  <c r="M290" i="35"/>
  <c r="J290" i="35"/>
  <c r="M289" i="35"/>
  <c r="J289" i="35"/>
  <c r="M287" i="35"/>
  <c r="J287" i="35"/>
  <c r="M286" i="35"/>
  <c r="J286" i="35"/>
  <c r="M282" i="35"/>
  <c r="J282" i="35"/>
  <c r="M276" i="35"/>
  <c r="J276" i="35"/>
  <c r="G82" i="35"/>
  <c r="G74" i="35"/>
  <c r="G65" i="35"/>
  <c r="L55" i="35"/>
  <c r="L53" i="35"/>
  <c r="L52" i="35"/>
  <c r="L50" i="35"/>
  <c r="L48" i="35"/>
  <c r="L45" i="35"/>
  <c r="L43" i="35"/>
  <c r="L35" i="35"/>
  <c r="J86" i="35" l="1"/>
  <c r="J84" i="35"/>
  <c r="J85" i="35"/>
  <c r="J87" i="35" l="1"/>
  <c r="L295" i="34"/>
  <c r="K295" i="34"/>
  <c r="I295" i="34"/>
  <c r="H295" i="34"/>
  <c r="J295" i="34" s="1"/>
  <c r="M289" i="34"/>
  <c r="M287" i="34"/>
  <c r="M282" i="34"/>
  <c r="M276" i="34"/>
  <c r="G82" i="34"/>
  <c r="G74" i="34"/>
  <c r="J85" i="34" s="1"/>
  <c r="G65" i="34"/>
  <c r="L55" i="34"/>
  <c r="L52" i="34"/>
  <c r="L50" i="34"/>
  <c r="L48" i="34"/>
  <c r="L47" i="34"/>
  <c r="L43" i="34"/>
  <c r="L39" i="34"/>
  <c r="L35" i="34"/>
  <c r="M295" i="34" l="1"/>
  <c r="J84" i="34"/>
  <c r="J86" i="34"/>
  <c r="J87" i="34" l="1"/>
  <c r="L295" i="33"/>
  <c r="K295" i="33"/>
  <c r="I295" i="33"/>
  <c r="H295" i="33"/>
  <c r="J295" i="33" s="1"/>
  <c r="J294" i="33"/>
  <c r="M290" i="33"/>
  <c r="J290" i="33"/>
  <c r="M289" i="33"/>
  <c r="J289" i="33"/>
  <c r="M287" i="33"/>
  <c r="J287" i="33"/>
  <c r="M286" i="33"/>
  <c r="J286" i="33"/>
  <c r="M285" i="33"/>
  <c r="J285" i="33"/>
  <c r="M283" i="33"/>
  <c r="J283" i="33"/>
  <c r="M282" i="33"/>
  <c r="J282" i="33"/>
  <c r="J281" i="33"/>
  <c r="M279" i="33"/>
  <c r="J279" i="33"/>
  <c r="M277" i="33"/>
  <c r="J276" i="33"/>
  <c r="G82" i="33"/>
  <c r="G74" i="33"/>
  <c r="J85" i="33" s="1"/>
  <c r="G65" i="33"/>
  <c r="L57" i="33"/>
  <c r="L53" i="33"/>
  <c r="L52" i="33"/>
  <c r="L50" i="33"/>
  <c r="L48" i="33"/>
  <c r="L47" i="33"/>
  <c r="L44" i="33"/>
  <c r="L43" i="33"/>
  <c r="L42" i="33"/>
  <c r="L39" i="33"/>
  <c r="L35" i="33"/>
  <c r="M295" i="33" l="1"/>
  <c r="J86" i="33"/>
  <c r="J84" i="33"/>
  <c r="J87" i="33" l="1"/>
  <c r="I295" i="32"/>
  <c r="H295" i="32"/>
  <c r="J290" i="32"/>
  <c r="J289" i="32"/>
  <c r="J287" i="32"/>
  <c r="J286" i="32"/>
  <c r="J285" i="32"/>
  <c r="J282" i="32"/>
  <c r="J281" i="32"/>
  <c r="J279" i="32"/>
  <c r="J276" i="32"/>
  <c r="G82" i="32"/>
  <c r="J86" i="32" s="1"/>
  <c r="G65" i="32"/>
  <c r="L53" i="32"/>
  <c r="L52" i="32"/>
  <c r="L50" i="32"/>
  <c r="L48" i="32"/>
  <c r="L47" i="32"/>
  <c r="L43" i="32"/>
  <c r="L42" i="32"/>
  <c r="L39" i="32"/>
  <c r="L35" i="32"/>
  <c r="J295" i="32" l="1"/>
  <c r="J87" i="32"/>
  <c r="M295" i="31"/>
  <c r="M289" i="31"/>
  <c r="J289" i="31"/>
  <c r="M287" i="31"/>
  <c r="J287" i="31"/>
  <c r="M285" i="31"/>
  <c r="J285" i="31"/>
  <c r="M282" i="31"/>
  <c r="J282" i="31"/>
  <c r="M276" i="31"/>
  <c r="J276" i="31"/>
  <c r="G82" i="31"/>
  <c r="G74" i="31"/>
  <c r="G65" i="31"/>
  <c r="L52" i="31"/>
  <c r="L50" i="31"/>
  <c r="L47" i="31"/>
  <c r="L43" i="31"/>
  <c r="L35" i="31"/>
  <c r="J86" i="31" l="1"/>
  <c r="J295" i="31"/>
  <c r="J85" i="31"/>
  <c r="J84" i="31"/>
  <c r="L295" i="30"/>
  <c r="K295" i="30"/>
  <c r="M295" i="30" s="1"/>
  <c r="I295" i="30"/>
  <c r="H295" i="30"/>
  <c r="M292" i="30"/>
  <c r="J292" i="30"/>
  <c r="M290" i="30"/>
  <c r="J290" i="30"/>
  <c r="M289" i="30"/>
  <c r="J289" i="30"/>
  <c r="M287" i="30"/>
  <c r="J287" i="30"/>
  <c r="M285" i="30"/>
  <c r="J285" i="30"/>
  <c r="M282" i="30"/>
  <c r="J282" i="30"/>
  <c r="M281" i="30"/>
  <c r="J281" i="30"/>
  <c r="M279" i="30"/>
  <c r="J279" i="30"/>
  <c r="M277" i="30"/>
  <c r="J277" i="30"/>
  <c r="G82" i="30"/>
  <c r="G74" i="30"/>
  <c r="J85" i="30" s="1"/>
  <c r="G65" i="30"/>
  <c r="L55" i="30"/>
  <c r="L53" i="30"/>
  <c r="L52" i="30"/>
  <c r="L50" i="30"/>
  <c r="L49" i="30"/>
  <c r="L47" i="30"/>
  <c r="L43" i="30"/>
  <c r="L42" i="30"/>
  <c r="L39" i="30"/>
  <c r="J87" i="31" l="1"/>
  <c r="J295" i="30"/>
  <c r="J86" i="30"/>
  <c r="J84" i="30"/>
  <c r="M294" i="29"/>
  <c r="J294" i="29"/>
  <c r="M290" i="29"/>
  <c r="J290" i="29"/>
  <c r="M289" i="29"/>
  <c r="J289" i="29"/>
  <c r="M287" i="29"/>
  <c r="J287" i="29"/>
  <c r="M285" i="29"/>
  <c r="J285" i="29"/>
  <c r="M282" i="29"/>
  <c r="J282" i="29"/>
  <c r="M279" i="29"/>
  <c r="J279" i="29"/>
  <c r="M276" i="29"/>
  <c r="J276" i="29"/>
  <c r="G82" i="29"/>
  <c r="G74" i="29"/>
  <c r="G65" i="29"/>
  <c r="L57" i="29"/>
  <c r="L53" i="29"/>
  <c r="L52" i="29"/>
  <c r="L50" i="29"/>
  <c r="L48" i="29"/>
  <c r="L47" i="29"/>
  <c r="K43" i="29"/>
  <c r="L43" i="29" s="1"/>
  <c r="L39" i="29"/>
  <c r="L35" i="29"/>
  <c r="J87" i="30" l="1"/>
  <c r="J86" i="29"/>
  <c r="J295" i="29"/>
  <c r="J85" i="29"/>
  <c r="M295" i="29"/>
  <c r="J84" i="29"/>
  <c r="L295" i="28"/>
  <c r="K295" i="28"/>
  <c r="M295" i="28" s="1"/>
  <c r="I295" i="28"/>
  <c r="H295" i="28"/>
  <c r="M292" i="28"/>
  <c r="J292" i="28"/>
  <c r="M290" i="28"/>
  <c r="J290" i="28"/>
  <c r="M289" i="28"/>
  <c r="J289" i="28"/>
  <c r="M287" i="28"/>
  <c r="J287" i="28"/>
  <c r="M286" i="28"/>
  <c r="J286" i="28"/>
  <c r="M285" i="28"/>
  <c r="J285" i="28"/>
  <c r="M282" i="28"/>
  <c r="J282" i="28"/>
  <c r="J281" i="28"/>
  <c r="M279" i="28"/>
  <c r="J279" i="28"/>
  <c r="M276" i="28"/>
  <c r="J276" i="28"/>
  <c r="G82" i="28"/>
  <c r="I78" i="28"/>
  <c r="I79" i="28" s="1"/>
  <c r="I80" i="28" s="1"/>
  <c r="I81" i="28" s="1"/>
  <c r="G74" i="28"/>
  <c r="J85" i="28" s="1"/>
  <c r="L55" i="28"/>
  <c r="L53" i="28"/>
  <c r="L52" i="28"/>
  <c r="L50" i="28"/>
  <c r="L48" i="28"/>
  <c r="L47" i="28"/>
  <c r="L43" i="28"/>
  <c r="L39" i="28"/>
  <c r="L35" i="28"/>
  <c r="J87" i="29" l="1"/>
  <c r="J86" i="28"/>
  <c r="J84" i="28"/>
  <c r="J295" i="28"/>
  <c r="L295" i="27"/>
  <c r="K295" i="27"/>
  <c r="I295" i="27"/>
  <c r="H295" i="27"/>
  <c r="J295" i="27" s="1"/>
  <c r="M292" i="27"/>
  <c r="J292" i="27"/>
  <c r="M290" i="27"/>
  <c r="J290" i="27"/>
  <c r="M289" i="27"/>
  <c r="J289" i="27"/>
  <c r="M287" i="27"/>
  <c r="J287" i="27"/>
  <c r="M286" i="27"/>
  <c r="J286" i="27"/>
  <c r="M282" i="27"/>
  <c r="J282" i="27"/>
  <c r="M281" i="27"/>
  <c r="J281" i="27"/>
  <c r="M279" i="27"/>
  <c r="J279" i="27"/>
  <c r="M276" i="27"/>
  <c r="J276" i="27"/>
  <c r="G82" i="27"/>
  <c r="G74" i="27"/>
  <c r="J85" i="27" s="1"/>
  <c r="G65" i="27"/>
  <c r="L50" i="27"/>
  <c r="L48" i="27"/>
  <c r="L43" i="27"/>
  <c r="L42" i="27"/>
  <c r="L39" i="27"/>
  <c r="L35" i="27"/>
  <c r="J87" i="28" l="1"/>
  <c r="M295" i="27"/>
  <c r="J86" i="27"/>
  <c r="J84" i="27"/>
  <c r="L295" i="26"/>
  <c r="K295" i="26"/>
  <c r="I295" i="26"/>
  <c r="H295" i="26"/>
  <c r="M290" i="26"/>
  <c r="J290" i="26"/>
  <c r="M289" i="26"/>
  <c r="J289" i="26"/>
  <c r="M287" i="26"/>
  <c r="J287" i="26"/>
  <c r="M286" i="26"/>
  <c r="J285" i="26"/>
  <c r="J282" i="26"/>
  <c r="M281" i="26"/>
  <c r="J281" i="26"/>
  <c r="M279" i="26"/>
  <c r="J279" i="26"/>
  <c r="M276" i="26"/>
  <c r="J276" i="26"/>
  <c r="G82" i="26"/>
  <c r="G74" i="26"/>
  <c r="G65" i="26"/>
  <c r="L57" i="26"/>
  <c r="L50" i="26"/>
  <c r="L47" i="26"/>
  <c r="L43" i="26"/>
  <c r="L42" i="26"/>
  <c r="L39" i="26"/>
  <c r="L35" i="26"/>
  <c r="J87" i="27" l="1"/>
  <c r="M295" i="26"/>
  <c r="J295" i="26"/>
  <c r="J84" i="26"/>
  <c r="J86" i="26"/>
  <c r="J87" i="26" l="1"/>
  <c r="L295" i="25"/>
  <c r="K295" i="25"/>
  <c r="I295" i="25"/>
  <c r="H295" i="25"/>
  <c r="J295" i="25" s="1"/>
  <c r="M292" i="25"/>
  <c r="J292" i="25"/>
  <c r="M289" i="25"/>
  <c r="J289" i="25"/>
  <c r="M287" i="25"/>
  <c r="J287" i="25"/>
  <c r="M286" i="25"/>
  <c r="J286" i="25"/>
  <c r="M282" i="25"/>
  <c r="J282" i="25"/>
  <c r="J281" i="25"/>
  <c r="M279" i="25"/>
  <c r="J279" i="25"/>
  <c r="M276" i="25"/>
  <c r="J276" i="25"/>
  <c r="G82" i="25"/>
  <c r="G74" i="25"/>
  <c r="G65" i="25"/>
  <c r="L55" i="25"/>
  <c r="L52" i="25"/>
  <c r="L50" i="25"/>
  <c r="L48" i="25"/>
  <c r="L43" i="25"/>
  <c r="L42" i="25"/>
  <c r="L39" i="25"/>
  <c r="L35" i="25"/>
  <c r="M295" i="25" l="1"/>
  <c r="J84" i="25"/>
  <c r="J85" i="25"/>
  <c r="J86" i="25"/>
  <c r="J87" i="25" s="1"/>
  <c r="G82" i="24" l="1"/>
  <c r="G74" i="24"/>
  <c r="J85" i="24" s="1"/>
  <c r="G65" i="24"/>
  <c r="L37" i="24"/>
  <c r="J84" i="24" l="1"/>
  <c r="L295" i="23" l="1"/>
  <c r="K295" i="23"/>
  <c r="M295" i="23" s="1"/>
  <c r="I295" i="23"/>
  <c r="H295" i="23"/>
  <c r="J295" i="23" s="1"/>
  <c r="M294" i="23"/>
  <c r="J294" i="23"/>
  <c r="M292" i="23"/>
  <c r="J292" i="23"/>
  <c r="M290" i="23"/>
  <c r="J290" i="23"/>
  <c r="M289" i="23"/>
  <c r="J289" i="23"/>
  <c r="M287" i="23"/>
  <c r="J287" i="23"/>
  <c r="M286" i="23"/>
  <c r="J286" i="23"/>
  <c r="M285" i="23"/>
  <c r="J285" i="23"/>
  <c r="M282" i="23"/>
  <c r="J282" i="23"/>
  <c r="M279" i="23"/>
  <c r="J279" i="23"/>
  <c r="M277" i="23"/>
  <c r="J277" i="23"/>
  <c r="G79" i="23"/>
  <c r="G82" i="23" s="1"/>
  <c r="G72" i="23"/>
  <c r="G74" i="23" s="1"/>
  <c r="G65" i="23"/>
  <c r="L57" i="23"/>
  <c r="L55" i="23"/>
  <c r="L53" i="23"/>
  <c r="L52" i="23"/>
  <c r="L50" i="23"/>
  <c r="L48" i="23"/>
  <c r="L47" i="23"/>
  <c r="L43" i="23"/>
  <c r="L39" i="23"/>
  <c r="L36" i="23"/>
  <c r="J85" i="23" l="1"/>
  <c r="J84" i="23"/>
  <c r="J86" i="23"/>
  <c r="J87" i="23" l="1"/>
  <c r="G82" i="22"/>
  <c r="G74" i="22"/>
  <c r="J85" i="22" s="1"/>
  <c r="J84" i="22" l="1"/>
  <c r="I295" i="21" l="1"/>
  <c r="H295" i="21"/>
  <c r="J295" i="21" s="1"/>
  <c r="J277" i="21"/>
  <c r="G82" i="21"/>
  <c r="G74" i="21"/>
  <c r="G65" i="21"/>
  <c r="L53" i="21"/>
  <c r="L52" i="21"/>
  <c r="L50" i="21"/>
  <c r="L48" i="21"/>
  <c r="L43" i="21"/>
  <c r="L35" i="21"/>
  <c r="J86" i="21" l="1"/>
  <c r="J85" i="21"/>
  <c r="J84" i="21"/>
  <c r="L295" i="20"/>
  <c r="K295" i="20"/>
  <c r="I295" i="20"/>
  <c r="H295" i="20"/>
  <c r="J295" i="20" s="1"/>
  <c r="M294" i="20"/>
  <c r="J294" i="20"/>
  <c r="M289" i="20"/>
  <c r="J289" i="20"/>
  <c r="M287" i="20"/>
  <c r="J287" i="20"/>
  <c r="M285" i="20"/>
  <c r="J285" i="20"/>
  <c r="M282" i="20"/>
  <c r="J282" i="20"/>
  <c r="M276" i="20"/>
  <c r="J276" i="20"/>
  <c r="G82" i="20"/>
  <c r="G74" i="20"/>
  <c r="J85" i="20" s="1"/>
  <c r="G65" i="20"/>
  <c r="L55" i="20"/>
  <c r="L52" i="20"/>
  <c r="L50" i="20"/>
  <c r="L47" i="20"/>
  <c r="L43" i="20"/>
  <c r="L39" i="20"/>
  <c r="L35" i="20"/>
  <c r="J87" i="21" l="1"/>
  <c r="M295" i="20"/>
  <c r="J84" i="20"/>
  <c r="J86" i="20"/>
  <c r="J87" i="20" l="1"/>
  <c r="L295" i="19"/>
  <c r="K295" i="19"/>
  <c r="I295" i="19"/>
  <c r="H295" i="19"/>
  <c r="J295" i="19" s="1"/>
  <c r="M289" i="19"/>
  <c r="J289" i="19"/>
  <c r="M287" i="19"/>
  <c r="J287" i="19"/>
  <c r="M285" i="19"/>
  <c r="J285" i="19"/>
  <c r="M282" i="19"/>
  <c r="J282" i="19"/>
  <c r="M279" i="19"/>
  <c r="J279" i="19"/>
  <c r="M276" i="19"/>
  <c r="J276" i="19"/>
  <c r="G82" i="19"/>
  <c r="G74" i="19"/>
  <c r="J85" i="19" s="1"/>
  <c r="G65" i="19"/>
  <c r="L52" i="19"/>
  <c r="L50" i="19"/>
  <c r="L47" i="19"/>
  <c r="L43" i="19"/>
  <c r="L39" i="19"/>
  <c r="L35" i="19"/>
  <c r="M295" i="19" l="1"/>
  <c r="J84" i="19"/>
  <c r="J86" i="19"/>
  <c r="J87" i="19" l="1"/>
  <c r="I295" i="18"/>
  <c r="H295" i="18"/>
  <c r="J295" i="18" s="1"/>
  <c r="J292" i="18"/>
  <c r="J289" i="18"/>
  <c r="J287" i="18"/>
  <c r="J285" i="18"/>
  <c r="J283" i="18"/>
  <c r="J282" i="18"/>
  <c r="J281" i="18"/>
  <c r="J277" i="18"/>
  <c r="J276" i="18"/>
  <c r="G82" i="18"/>
  <c r="G74" i="18"/>
  <c r="J85" i="18" s="1"/>
  <c r="G65" i="18"/>
  <c r="L52" i="18"/>
  <c r="L50" i="18"/>
  <c r="L47" i="18"/>
  <c r="L45" i="18"/>
  <c r="L44" i="18"/>
  <c r="L43" i="18"/>
  <c r="L36" i="18"/>
  <c r="L35" i="18"/>
  <c r="J86" i="18" l="1"/>
  <c r="J84" i="18"/>
  <c r="L295" i="17"/>
  <c r="K295" i="17"/>
  <c r="I295" i="17"/>
  <c r="H295" i="17"/>
  <c r="J292" i="17"/>
  <c r="M290" i="17"/>
  <c r="J290" i="17"/>
  <c r="M289" i="17"/>
  <c r="J289" i="17"/>
  <c r="M287" i="17"/>
  <c r="J287" i="17"/>
  <c r="M286" i="17"/>
  <c r="J286" i="17"/>
  <c r="M285" i="17"/>
  <c r="J285" i="17"/>
  <c r="M283" i="17"/>
  <c r="J283" i="17"/>
  <c r="M282" i="17"/>
  <c r="J282" i="17"/>
  <c r="M279" i="17"/>
  <c r="J279" i="17"/>
  <c r="M276" i="17"/>
  <c r="J276" i="17"/>
  <c r="G82" i="17"/>
  <c r="G74" i="17"/>
  <c r="G65" i="17"/>
  <c r="L57" i="17"/>
  <c r="L55" i="17"/>
  <c r="L53" i="17"/>
  <c r="L52" i="17"/>
  <c r="L50" i="17"/>
  <c r="L48" i="17"/>
  <c r="L47" i="17"/>
  <c r="L44" i="17"/>
  <c r="L43" i="17"/>
  <c r="L39" i="17"/>
  <c r="L35" i="17"/>
  <c r="J87" i="18" l="1"/>
  <c r="J295" i="17"/>
  <c r="J84" i="17"/>
  <c r="M295" i="17"/>
  <c r="J85" i="17"/>
  <c r="J86" i="17"/>
  <c r="J87" i="17" l="1"/>
  <c r="I295" i="16"/>
  <c r="H295" i="16"/>
  <c r="J290" i="16"/>
  <c r="J289" i="16"/>
  <c r="J287" i="16"/>
  <c r="J286" i="16"/>
  <c r="J285" i="16"/>
  <c r="J283" i="16"/>
  <c r="J281" i="16"/>
  <c r="J278" i="16"/>
  <c r="J277" i="16"/>
  <c r="J276" i="16"/>
  <c r="G82" i="16"/>
  <c r="G74" i="16"/>
  <c r="G65" i="16"/>
  <c r="L53" i="16"/>
  <c r="L52" i="16"/>
  <c r="L50" i="16"/>
  <c r="L48" i="16"/>
  <c r="L47" i="16"/>
  <c r="L44" i="16"/>
  <c r="L42" i="16"/>
  <c r="L37" i="16"/>
  <c r="L36" i="16"/>
  <c r="L35" i="16"/>
  <c r="J84" i="16" l="1"/>
  <c r="J295" i="16"/>
  <c r="J85" i="16"/>
  <c r="J86" i="16"/>
  <c r="J87" i="16" l="1"/>
  <c r="L295" i="15"/>
  <c r="K295" i="15"/>
  <c r="I295" i="15"/>
  <c r="H295" i="15"/>
  <c r="J295" i="15" s="1"/>
  <c r="M294" i="15"/>
  <c r="M293" i="15"/>
  <c r="J293" i="15"/>
  <c r="M290" i="15"/>
  <c r="J290" i="15"/>
  <c r="M289" i="15"/>
  <c r="J289" i="15"/>
  <c r="J288" i="15"/>
  <c r="M287" i="15"/>
  <c r="J287" i="15"/>
  <c r="M286" i="15"/>
  <c r="J286" i="15"/>
  <c r="M285" i="15"/>
  <c r="J285" i="15"/>
  <c r="M283" i="15"/>
  <c r="M282" i="15"/>
  <c r="J282" i="15"/>
  <c r="M281" i="15"/>
  <c r="J281" i="15"/>
  <c r="M279" i="15"/>
  <c r="J279" i="15"/>
  <c r="M276" i="15"/>
  <c r="J276" i="15"/>
  <c r="G82" i="15"/>
  <c r="G74" i="15"/>
  <c r="G65" i="15"/>
  <c r="L57" i="15"/>
  <c r="L56" i="15"/>
  <c r="L53" i="15"/>
  <c r="L52" i="15"/>
  <c r="L50" i="15"/>
  <c r="L48" i="15"/>
  <c r="L47" i="15"/>
  <c r="L44" i="15"/>
  <c r="L43" i="15"/>
  <c r="L42" i="15"/>
  <c r="L39" i="15"/>
  <c r="L35" i="15"/>
  <c r="J84" i="15" l="1"/>
  <c r="J85" i="15"/>
  <c r="M295" i="15"/>
  <c r="J86" i="15"/>
  <c r="M295" i="14"/>
  <c r="M292" i="14"/>
  <c r="J292" i="14"/>
  <c r="M290" i="14"/>
  <c r="J290" i="14"/>
  <c r="M289" i="14"/>
  <c r="J289" i="14"/>
  <c r="M287" i="14"/>
  <c r="J287" i="14"/>
  <c r="M286" i="14"/>
  <c r="J286" i="14"/>
  <c r="M282" i="14"/>
  <c r="J282" i="14"/>
  <c r="M279" i="14"/>
  <c r="J279" i="14"/>
  <c r="M277" i="14"/>
  <c r="M276" i="14"/>
  <c r="J276" i="14"/>
  <c r="I108" i="14"/>
  <c r="G82" i="14"/>
  <c r="G74" i="14"/>
  <c r="J85" i="14" s="1"/>
  <c r="G65" i="14"/>
  <c r="L55" i="14"/>
  <c r="L53" i="14"/>
  <c r="K52" i="14"/>
  <c r="L52" i="14" s="1"/>
  <c r="L50" i="14"/>
  <c r="L48" i="14"/>
  <c r="L43" i="14"/>
  <c r="K39" i="14"/>
  <c r="L39" i="14" s="1"/>
  <c r="K35" i="14"/>
  <c r="L35" i="14" s="1"/>
  <c r="J87" i="15" l="1"/>
  <c r="J295" i="14"/>
  <c r="J84" i="14"/>
  <c r="J86" i="14"/>
  <c r="J87" i="14" l="1"/>
  <c r="K293" i="13"/>
  <c r="M293" i="13" s="1"/>
  <c r="J293" i="13"/>
  <c r="K290" i="13"/>
  <c r="M290" i="13" s="1"/>
  <c r="J290" i="13"/>
  <c r="K289" i="13"/>
  <c r="M289" i="13" s="1"/>
  <c r="J289" i="13"/>
  <c r="K287" i="13"/>
  <c r="M287" i="13" s="1"/>
  <c r="J287" i="13"/>
  <c r="K286" i="13"/>
  <c r="M286" i="13" s="1"/>
  <c r="J286" i="13"/>
  <c r="K285" i="13"/>
  <c r="M285" i="13" s="1"/>
  <c r="J285" i="13"/>
  <c r="K283" i="13"/>
  <c r="M283" i="13" s="1"/>
  <c r="J283" i="13"/>
  <c r="K282" i="13"/>
  <c r="M282" i="13" s="1"/>
  <c r="J282" i="13"/>
  <c r="K281" i="13"/>
  <c r="M281" i="13" s="1"/>
  <c r="J281" i="13"/>
  <c r="K279" i="13"/>
  <c r="M279" i="13" s="1"/>
  <c r="J279" i="13"/>
  <c r="K276" i="13"/>
  <c r="J276" i="13"/>
  <c r="G82" i="13"/>
  <c r="G74" i="13"/>
  <c r="G65" i="13"/>
  <c r="L55" i="13"/>
  <c r="L53" i="13"/>
  <c r="L52" i="13"/>
  <c r="L50" i="13"/>
  <c r="L48" i="13"/>
  <c r="L47" i="13"/>
  <c r="L44" i="13"/>
  <c r="L43" i="13"/>
  <c r="L42" i="13"/>
  <c r="L39" i="13"/>
  <c r="L35" i="13"/>
  <c r="M276" i="13" l="1"/>
  <c r="K295" i="13"/>
  <c r="J84" i="13"/>
  <c r="J295" i="13"/>
  <c r="J86" i="13"/>
  <c r="M295" i="13"/>
  <c r="J87" i="13" l="1"/>
  <c r="G82" i="12"/>
  <c r="G74" i="12"/>
  <c r="L53" i="12"/>
  <c r="L52" i="12"/>
  <c r="L49" i="12"/>
  <c r="L43" i="12"/>
  <c r="L42" i="12"/>
  <c r="L40" i="12"/>
  <c r="L35" i="12"/>
  <c r="J86" i="12" l="1"/>
  <c r="J84" i="12"/>
  <c r="J87" i="12" l="1"/>
  <c r="M293" i="11"/>
  <c r="J293" i="11"/>
  <c r="M290" i="11"/>
  <c r="J290" i="11"/>
  <c r="M289" i="11"/>
  <c r="J289" i="11"/>
  <c r="M287" i="11"/>
  <c r="J287" i="11"/>
  <c r="M285" i="11"/>
  <c r="J285" i="11"/>
  <c r="M282" i="11"/>
  <c r="J282" i="11"/>
  <c r="M279" i="11"/>
  <c r="J279" i="11"/>
  <c r="M276" i="11"/>
  <c r="J276" i="11"/>
  <c r="G82" i="11"/>
  <c r="G74" i="11"/>
  <c r="J85" i="11" s="1"/>
  <c r="G65" i="11"/>
  <c r="L56" i="11"/>
  <c r="L53" i="11"/>
  <c r="L52" i="11"/>
  <c r="L50" i="11"/>
  <c r="L47" i="11"/>
  <c r="L43" i="11"/>
  <c r="L39" i="11"/>
  <c r="L35" i="11"/>
  <c r="J295" i="11" l="1"/>
  <c r="M295" i="11"/>
  <c r="J86" i="11"/>
  <c r="J84" i="11"/>
  <c r="J290" i="10"/>
  <c r="J289" i="10"/>
  <c r="J287" i="10"/>
  <c r="J286" i="10"/>
  <c r="J285" i="10"/>
  <c r="J282" i="10"/>
  <c r="J281" i="10"/>
  <c r="J279" i="10"/>
  <c r="J276" i="10"/>
  <c r="I108" i="10"/>
  <c r="G81" i="10"/>
  <c r="G82" i="10" s="1"/>
  <c r="G74" i="10"/>
  <c r="G63" i="10"/>
  <c r="G65" i="10" s="1"/>
  <c r="L57" i="10"/>
  <c r="L55" i="10"/>
  <c r="L53" i="10"/>
  <c r="L52" i="10"/>
  <c r="L50" i="10"/>
  <c r="L48" i="10"/>
  <c r="L47" i="10"/>
  <c r="L43" i="10"/>
  <c r="L42" i="10"/>
  <c r="L39" i="10"/>
  <c r="L35" i="10"/>
  <c r="J87" i="11" l="1"/>
  <c r="J295" i="10"/>
  <c r="J84" i="10"/>
  <c r="J85" i="10"/>
  <c r="J86" i="10"/>
  <c r="J87" i="10" l="1"/>
  <c r="J294" i="9"/>
  <c r="J293" i="9"/>
  <c r="J290" i="9"/>
  <c r="J289" i="9"/>
  <c r="J287" i="9"/>
  <c r="J286" i="9"/>
  <c r="J285" i="9"/>
  <c r="J283" i="9"/>
  <c r="J282" i="9"/>
  <c r="J281" i="9"/>
  <c r="J279" i="9"/>
  <c r="J276" i="9"/>
  <c r="G82" i="9"/>
  <c r="G74" i="9"/>
  <c r="G65" i="9"/>
  <c r="L57" i="9"/>
  <c r="L56" i="9"/>
  <c r="K53" i="9"/>
  <c r="L53" i="9" s="1"/>
  <c r="K52" i="9"/>
  <c r="L52" i="9" s="1"/>
  <c r="K50" i="9"/>
  <c r="L50" i="9" s="1"/>
  <c r="K48" i="9"/>
  <c r="L48" i="9" s="1"/>
  <c r="K47" i="9"/>
  <c r="L47" i="9" s="1"/>
  <c r="K44" i="9"/>
  <c r="L44" i="9" s="1"/>
  <c r="K43" i="9"/>
  <c r="L43" i="9" s="1"/>
  <c r="K39" i="9"/>
  <c r="L39" i="9" s="1"/>
  <c r="K35" i="9"/>
  <c r="L35" i="9" s="1"/>
  <c r="J295" i="9" l="1"/>
  <c r="J84" i="9"/>
  <c r="J86" i="9"/>
  <c r="J85" i="9"/>
  <c r="J87" i="9" l="1"/>
  <c r="I295" i="8"/>
  <c r="H295" i="8"/>
  <c r="J293" i="8"/>
  <c r="J292" i="8"/>
  <c r="J290" i="8"/>
  <c r="J289" i="8"/>
  <c r="J287" i="8"/>
  <c r="J285" i="8"/>
  <c r="J283" i="8"/>
  <c r="J282" i="8"/>
  <c r="J281" i="8"/>
  <c r="J279" i="8"/>
  <c r="J276" i="8"/>
  <c r="G82" i="8"/>
  <c r="G74" i="8"/>
  <c r="G65" i="8"/>
  <c r="L56" i="8"/>
  <c r="L55" i="8"/>
  <c r="L50" i="8"/>
  <c r="L47" i="8"/>
  <c r="L43" i="8"/>
  <c r="L42" i="8"/>
  <c r="L39" i="8"/>
  <c r="L35" i="8"/>
  <c r="I17" i="8"/>
  <c r="I16" i="8"/>
  <c r="J295" i="8" l="1"/>
  <c r="J84" i="8"/>
  <c r="J86" i="8"/>
  <c r="J87" i="8" l="1"/>
  <c r="N7" i="6" l="1"/>
  <c r="N13" i="6"/>
  <c r="N6" i="6"/>
  <c r="N10" i="6" l="1"/>
  <c r="N9" i="6"/>
  <c r="N8" i="6"/>
  <c r="N11" i="6"/>
  <c r="N5" i="6"/>
  <c r="L295" i="5"/>
  <c r="K295" i="5"/>
  <c r="I295" i="5"/>
  <c r="H295" i="5"/>
  <c r="M292" i="5"/>
  <c r="J292" i="5"/>
  <c r="M289" i="5"/>
  <c r="J289" i="5"/>
  <c r="M287" i="5"/>
  <c r="J287" i="5"/>
  <c r="M286" i="5"/>
  <c r="J286" i="5"/>
  <c r="M285" i="5"/>
  <c r="J285" i="5"/>
  <c r="M282" i="5"/>
  <c r="J282" i="5"/>
  <c r="M279" i="5"/>
  <c r="J279" i="5"/>
  <c r="M276" i="5"/>
  <c r="J276" i="5"/>
  <c r="G81" i="5"/>
  <c r="G82" i="5" s="1"/>
  <c r="G74" i="5"/>
  <c r="J85" i="5" s="1"/>
  <c r="G65" i="5"/>
  <c r="L55" i="5"/>
  <c r="L52" i="5"/>
  <c r="L50" i="5"/>
  <c r="L48" i="5"/>
  <c r="L47" i="5"/>
  <c r="L43" i="5"/>
  <c r="L39" i="5"/>
  <c r="L35" i="5"/>
  <c r="M295" i="5" l="1"/>
  <c r="J295" i="5"/>
  <c r="J86" i="5"/>
  <c r="J84" i="5"/>
  <c r="J87" i="5" l="1"/>
  <c r="M290" i="4"/>
  <c r="J290" i="4"/>
  <c r="M289" i="4"/>
  <c r="J289" i="4"/>
  <c r="M287" i="4"/>
  <c r="J287" i="4"/>
  <c r="M285" i="4"/>
  <c r="J285" i="4"/>
  <c r="M282" i="4"/>
  <c r="J282" i="4"/>
  <c r="M279" i="4"/>
  <c r="J279" i="4"/>
  <c r="M276" i="4"/>
  <c r="J276" i="4"/>
  <c r="G82" i="4"/>
  <c r="G74" i="4"/>
  <c r="J85" i="4" s="1"/>
  <c r="G65" i="4"/>
  <c r="L53" i="4"/>
  <c r="L52" i="4"/>
  <c r="L50" i="4"/>
  <c r="L47" i="4"/>
  <c r="L43" i="4"/>
  <c r="L39" i="4"/>
  <c r="L35" i="4"/>
  <c r="J295" i="4" l="1"/>
  <c r="M295" i="4"/>
  <c r="J86" i="4"/>
  <c r="J84" i="4"/>
  <c r="L295" i="3"/>
  <c r="K295" i="3"/>
  <c r="I295" i="3"/>
  <c r="H295" i="3"/>
  <c r="M289" i="3"/>
  <c r="J289" i="3"/>
  <c r="M287" i="3"/>
  <c r="J287" i="3"/>
  <c r="M286" i="3"/>
  <c r="J286" i="3"/>
  <c r="M285" i="3"/>
  <c r="J285" i="3"/>
  <c r="M282" i="3"/>
  <c r="J282" i="3"/>
  <c r="M276" i="3"/>
  <c r="J276" i="3"/>
  <c r="G82" i="3"/>
  <c r="G74" i="3"/>
  <c r="J85" i="3" s="1"/>
  <c r="G65" i="3"/>
  <c r="L55" i="3"/>
  <c r="L52" i="3"/>
  <c r="L50" i="3"/>
  <c r="L48" i="3"/>
  <c r="L47" i="3"/>
  <c r="L43" i="3"/>
  <c r="L39" i="3"/>
  <c r="L35" i="3"/>
  <c r="J87" i="4" l="1"/>
  <c r="J295" i="3"/>
  <c r="M295" i="3"/>
  <c r="J86" i="3"/>
  <c r="J84" i="3"/>
  <c r="N395" i="6" l="1"/>
  <c r="J87" i="3"/>
  <c r="G82" i="2"/>
  <c r="G74" i="2"/>
  <c r="J85" i="2" s="1"/>
  <c r="G65" i="2"/>
  <c r="L52" i="2"/>
  <c r="L50" i="2"/>
  <c r="L47" i="2"/>
  <c r="L43" i="2"/>
  <c r="L42" i="2"/>
  <c r="L39" i="2"/>
  <c r="L35" i="2"/>
  <c r="J86" i="2" l="1"/>
  <c r="N394" i="6" l="1"/>
  <c r="N374" i="6"/>
  <c r="N373" i="6"/>
  <c r="J8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AK41" authorId="0" shapeId="0" xr:uid="{4D51F417-6183-4D1C-966C-B5247B468311}">
      <text>
        <r>
          <rPr>
            <sz val="9"/>
            <color indexed="81"/>
            <rFont val="Tahoma"/>
            <family val="2"/>
          </rPr>
          <t xml:space="preserve">A forecast was only available for USAID commodities.
</t>
        </r>
      </text>
    </comment>
    <comment ref="AK42" authorId="0" shapeId="0" xr:uid="{C9D05732-2FC1-45E4-9DFA-980961B4DA1D}">
      <text>
        <r>
          <rPr>
            <sz val="9"/>
            <color indexed="81"/>
            <rFont val="Tahoma"/>
            <family val="2"/>
          </rPr>
          <t xml:space="preserve">A forecast was only available for USAID commodities, therefore this only takes into account USAID expenditures against the USAID forecast.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H225" authorId="0" shapeId="0" xr:uid="{22711061-64C1-43BE-8A9C-8D3095B16D37}">
      <text>
        <r>
          <rPr>
            <sz val="9"/>
            <color indexed="81"/>
            <rFont val="Tahoma"/>
            <family val="2"/>
          </rPr>
          <t>Changed from 'no' to 'not applicable' because no fees are charged.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J27" authorId="0" shapeId="0" xr:uid="{F14FAA35-FC2C-49E8-AEB4-B78215297BB0}">
      <text>
        <r>
          <rPr>
            <sz val="9"/>
            <color indexed="81"/>
            <rFont val="Tahoma"/>
            <family val="2"/>
          </rPr>
          <t>Alrededor de 41.34 millones de dólares únicamente SSA  (considerando un tipo de cambio de 19.2574)</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F221" authorId="0" shapeId="0" xr:uid="{B7FCF036-037C-421F-A6A2-EC2FC775B4C3}">
      <text>
        <r>
          <rPr>
            <sz val="9"/>
            <color indexed="81"/>
            <rFont val="Tahoma"/>
            <family val="2"/>
          </rPr>
          <t>Changed from 'no' to 'not applicable', because no fees are charged.</t>
        </r>
      </text>
    </comment>
    <comment ref="H225" authorId="0" shapeId="0" xr:uid="{228E574C-82D9-45D8-86E6-1C2F38A1DFBE}">
      <text>
        <r>
          <rPr>
            <sz val="9"/>
            <color indexed="81"/>
            <rFont val="Tahoma"/>
            <family val="2"/>
          </rPr>
          <t>Changed from 'no' to 'not applicable', because no fees are charged.</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Carolina Arauz</author>
    <author>tc={765D5013-58F6-4A07-ADE3-98202C8EE358}</author>
  </authors>
  <commentList>
    <comment ref="K242" authorId="0" shapeId="0" xr:uid="{838787D1-D4F3-477B-822C-515056B0990D}">
      <text>
        <r>
          <rPr>
            <sz val="9"/>
            <color indexed="81"/>
            <rFont val="Tahoma"/>
            <family val="2"/>
          </rPr>
          <t>LBME 2013
Formulario Nacional de Medicamentos 2014</t>
        </r>
      </text>
    </comment>
    <comment ref="L303" authorId="1" shapeId="0" xr:uid="{765D5013-58F6-4A07-ADE3-98202C8EE358}">
      <text>
        <t>[Threaded comment]
Your version of Excel allows you to read this threaded comment; however, any edits to it will get removed if the file is opened in a newer version of Excel. Learn more: https://go.microsoft.com/fwlink/?linkid=870924
Comment:
    The referenced document discusses WHO prequalification of labs but not ISO certification. The ANAB (ANSI National Accreditation Board) also does not list Nicaragua as having an ISO-certified lab.</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Aishat Ejigbo</author>
  </authors>
  <commentList>
    <comment ref="O20" authorId="0" shapeId="0" xr:uid="{649A3F95-B67A-465B-9D1E-A266265A0DF8}">
      <text>
        <r>
          <rPr>
            <b/>
            <sz val="9"/>
            <color indexed="81"/>
            <rFont val="Tahoma"/>
            <family val="2"/>
          </rPr>
          <t>Aishat Ejigbo:</t>
        </r>
        <r>
          <rPr>
            <sz val="9"/>
            <color indexed="81"/>
            <rFont val="Tahoma"/>
            <family val="2"/>
          </rPr>
          <t xml:space="preserve">
Ministerial approval</t>
        </r>
      </text>
    </comment>
    <comment ref="O69" authorId="0" shapeId="0" xr:uid="{D4F74256-202A-4DF7-92A7-1194CF731995}">
      <text>
        <r>
          <rPr>
            <b/>
            <sz val="9"/>
            <color indexed="81"/>
            <rFont val="Tahoma"/>
            <family val="2"/>
          </rPr>
          <t>Aishat Ejigbo:</t>
        </r>
        <r>
          <rPr>
            <sz val="9"/>
            <color indexed="81"/>
            <rFont val="Tahoma"/>
            <family val="2"/>
          </rPr>
          <t xml:space="preserve">
2018 Contraceptive Supply Plan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PSM FO PAK</author>
  </authors>
  <commentList>
    <comment ref="L39" authorId="0" shapeId="0" xr:uid="{C0B08C8F-7EC8-454E-BBA7-153505EF93B3}">
      <text>
        <r>
          <rPr>
            <sz val="9"/>
            <color indexed="81"/>
            <rFont val="Tahoma"/>
            <family val="2"/>
          </rPr>
          <t>POP is not regular contraceptive and Government is not committed to maintaining a full supply</t>
        </r>
      </text>
    </comment>
    <comment ref="L48" authorId="0" shapeId="0" xr:uid="{209103CD-1F99-4E4E-8D85-3E0F57AE3941}">
      <text>
        <r>
          <rPr>
            <sz val="9"/>
            <color indexed="81"/>
            <rFont val="Tahoma"/>
            <family val="2"/>
          </rPr>
          <t>PSM is collaborating with MoNHSRC, Provincial Governments and OBS for expediting registration. Implanon is stocked out in Central Warehouse</t>
        </r>
      </text>
    </comment>
    <comment ref="L55" authorId="0" shapeId="0" xr:uid="{5C19A7A5-8DBC-4F87-8850-111A617359B9}">
      <text>
        <r>
          <rPr>
            <sz val="9"/>
            <color indexed="81"/>
            <rFont val="Tahoma"/>
            <family val="2"/>
          </rPr>
          <t>ECP is not regular contraceptive and Government is not committed to maintain a full supply, however private sector is marketing this product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F219" authorId="0" shapeId="0" xr:uid="{0EBEC3DC-61C4-4770-9A31-989D4C5B479F}">
      <text>
        <r>
          <rPr>
            <sz val="9"/>
            <color indexed="81"/>
            <rFont val="Tahoma"/>
            <family val="2"/>
          </rPr>
          <t xml:space="preserve">Changed from 'no' to 'yes' according to the comment that explains that initial fees are charged for services.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F221" authorId="0" shapeId="0" xr:uid="{B0C7ABC8-B1AB-42C4-9B25-C55547348760}">
      <text>
        <r>
          <rPr>
            <sz val="9"/>
            <color indexed="81"/>
            <rFont val="Tahoma"/>
            <family val="2"/>
          </rPr>
          <t>Changed from 'no' to 'not applicable', because no fees are charged.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Utilisateur Windows</author>
  </authors>
  <commentList>
    <comment ref="J56" authorId="0" shapeId="0" xr:uid="{0C5117B4-8475-406A-A827-313DCE3C0F47}">
      <text>
        <r>
          <rPr>
            <sz val="9"/>
            <color indexed="81"/>
            <rFont val="Tahoma"/>
            <family val="2"/>
          </rPr>
          <t>Ici la prévision n'a pas été incorrecte.
Ces deux produits ont connu et connaissent jsqu'a ce jour une rupture de stock. C'est ce qui justifie que la consommation réelle est faible.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H225" authorId="0" shapeId="0" xr:uid="{777CEDC0-78F0-42DE-94AC-6F766A6BC28C}">
      <text>
        <r>
          <rPr>
            <sz val="9"/>
            <color indexed="81"/>
            <rFont val="Tahoma"/>
            <family val="2"/>
          </rPr>
          <t>Changed from 'no' to 'not applicable' because no fees are charged.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Adbul Khalil Mohammadi</author>
  </authors>
  <commentList>
    <comment ref="J56" authorId="0" shapeId="0" xr:uid="{53F62207-1DC6-4FFF-8299-A960D18FB929}">
      <text>
        <r>
          <rPr>
            <sz val="9"/>
            <color indexed="81"/>
            <rFont val="Tahoma"/>
            <family val="2"/>
          </rPr>
          <t>0 quantity supplied. Since we didn’t have any balance, no qty was distrbuted to HFs.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F221" authorId="0" shapeId="0" xr:uid="{A3A3F18C-9988-4F4B-B412-44595AC6625B}">
      <text>
        <r>
          <rPr>
            <sz val="9"/>
            <color indexed="81"/>
            <rFont val="Tahoma"/>
            <family val="2"/>
          </rPr>
          <t>Corrected from "No" to "not applicable", as no fees are charged.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H225" authorId="0" shapeId="0" xr:uid="{A4F16F78-F44B-403D-B94B-1A5FDAADF760}">
      <text>
        <r>
          <rPr>
            <sz val="9"/>
            <color indexed="81"/>
            <rFont val="Tahoma"/>
            <family val="2"/>
          </rPr>
          <t xml:space="preserve">Corrected from "no" to "not applicable", as there are no fees charged.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H225" authorId="0" shapeId="0" xr:uid="{80E32A52-3BD2-43C1-9C2B-B25473735C3C}">
      <text>
        <r>
          <rPr>
            <sz val="9"/>
            <color indexed="81"/>
            <rFont val="Tahoma"/>
            <family val="2"/>
          </rPr>
          <t>Corrected from 'yes' to 'not applicable', because there are no fees charged.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Romina</author>
  </authors>
  <commentList>
    <comment ref="J27" authorId="0" shapeId="0" xr:uid="{31198BA0-EAA1-4B62-AB0D-490850A5824E}">
      <text>
        <r>
          <rPr>
            <sz val="9"/>
            <color indexed="81"/>
            <rFont val="Tahoma"/>
            <family val="2"/>
          </rPr>
          <t>8,002,294 tomando en cuenta las cantidades estimadas en el nivel central para los anticoncptivos que se compran de manera desentralizada a precio local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F221" authorId="0" shapeId="0" xr:uid="{376B096A-A423-46F7-9A7A-D6FE970395A7}">
      <text>
        <r>
          <rPr>
            <sz val="9"/>
            <color indexed="81"/>
            <rFont val="Tahoma"/>
            <family val="2"/>
          </rPr>
          <t xml:space="preserve">Changed from "no" to "not applicable", because no fees are charged. </t>
        </r>
      </text>
    </comment>
    <comment ref="H225" authorId="0" shapeId="0" xr:uid="{018498F2-0368-4356-AE7C-CF027BD5586C}">
      <text>
        <r>
          <rPr>
            <sz val="9"/>
            <color indexed="81"/>
            <rFont val="Tahoma"/>
            <family val="2"/>
          </rPr>
          <t xml:space="preserve">Changed from "no" to "not applicable", because no fees are charged.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H225" authorId="0" shapeId="0" xr:uid="{06DD7896-EBD4-4601-B6C5-D15297FE696D}">
      <text>
        <r>
          <rPr>
            <sz val="9"/>
            <color indexed="81"/>
            <rFont val="Tahoma"/>
            <family val="2"/>
          </rPr>
          <t xml:space="preserve">Changed from 'no' to 'not applicable' because no fees are charged.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Joseph Mwangi</author>
  </authors>
  <commentList>
    <comment ref="G79" authorId="0" shapeId="0" xr:uid="{CB755380-59B0-43A0-8F72-3F503F400BEA}">
      <text>
        <r>
          <rPr>
            <sz val="9"/>
            <color indexed="81"/>
            <rFont val="Tahoma"/>
            <family val="2"/>
          </rPr>
          <t>Based on an exchange rate of 101.3637 KES per USD</t>
        </r>
        <r>
          <rPr>
            <sz val="9"/>
            <color indexed="81"/>
            <rFont val="Tahoma"/>
            <family val="2"/>
          </rPr>
          <t xml:space="preserve">
</t>
        </r>
      </text>
    </comment>
  </commentList>
</comments>
</file>

<file path=xl/sharedStrings.xml><?xml version="1.0" encoding="utf-8"?>
<sst xmlns="http://schemas.openxmlformats.org/spreadsheetml/2006/main" count="77832" uniqueCount="5850">
  <si>
    <t>All countries</t>
  </si>
  <si>
    <t>Numerator</t>
  </si>
  <si>
    <t>Denominator</t>
  </si>
  <si>
    <t>Afghanistan</t>
  </si>
  <si>
    <t>Angola</t>
  </si>
  <si>
    <t>Argentina*</t>
  </si>
  <si>
    <t>Bangladesh</t>
  </si>
  <si>
    <t>Benin</t>
  </si>
  <si>
    <t>Bolivia*</t>
  </si>
  <si>
    <t>Burkina Faso</t>
  </si>
  <si>
    <t>Burundi</t>
  </si>
  <si>
    <t>Cameroon</t>
  </si>
  <si>
    <t>Cape Verde</t>
  </si>
  <si>
    <t>Chile*</t>
  </si>
  <si>
    <t>Côte d'Ivoire</t>
  </si>
  <si>
    <t>Dominican Republic</t>
  </si>
  <si>
    <t>DRC</t>
  </si>
  <si>
    <t>Ecuador*</t>
  </si>
  <si>
    <t>El Salvador</t>
  </si>
  <si>
    <t>Ethiopia</t>
  </si>
  <si>
    <t>Ghana</t>
  </si>
  <si>
    <t>Guatemala</t>
  </si>
  <si>
    <t>Guinea</t>
  </si>
  <si>
    <t>Haiti</t>
  </si>
  <si>
    <t xml:space="preserve">Honduras </t>
  </si>
  <si>
    <t>India</t>
  </si>
  <si>
    <t>Kenya</t>
  </si>
  <si>
    <t>Kyrgyz Republic</t>
  </si>
  <si>
    <t>Lao PDR</t>
  </si>
  <si>
    <t xml:space="preserve">Liberia </t>
  </si>
  <si>
    <t>Madagascar</t>
  </si>
  <si>
    <t>Malawi</t>
  </si>
  <si>
    <t>Mali</t>
  </si>
  <si>
    <t>Mexico*</t>
  </si>
  <si>
    <t>Mozambique</t>
  </si>
  <si>
    <t>Nepal</t>
  </si>
  <si>
    <t>Nicaragua*</t>
  </si>
  <si>
    <t>Niger</t>
  </si>
  <si>
    <t>Nigeria</t>
  </si>
  <si>
    <t>Pakistan</t>
  </si>
  <si>
    <t>Paraguay*</t>
  </si>
  <si>
    <t>Peru</t>
  </si>
  <si>
    <t>Philippines</t>
  </si>
  <si>
    <t>Rwanda</t>
  </si>
  <si>
    <t>Senegal</t>
  </si>
  <si>
    <t xml:space="preserve">Sierra Leone </t>
  </si>
  <si>
    <t xml:space="preserve">South Sudan </t>
  </si>
  <si>
    <t>Tanzania</t>
  </si>
  <si>
    <t>Togo</t>
  </si>
  <si>
    <t>Uganda</t>
  </si>
  <si>
    <t>Vietnam</t>
  </si>
  <si>
    <t>Zambia</t>
  </si>
  <si>
    <t>Zimbabwe</t>
  </si>
  <si>
    <t>A. Leadership and Coordination</t>
  </si>
  <si>
    <t>A1.</t>
  </si>
  <si>
    <t>Existence of a committee that works on contraceptive security</t>
  </si>
  <si>
    <t>Yes</t>
  </si>
  <si>
    <t>No</t>
  </si>
  <si>
    <t>A2.</t>
  </si>
  <si>
    <r>
      <rPr>
        <b/>
        <sz val="12"/>
        <rFont val="Arial"/>
        <family val="2"/>
      </rPr>
      <t>Participation in CS Committee by sector</t>
    </r>
    <r>
      <rPr>
        <sz val="12"/>
        <rFont val="Arial"/>
        <family val="2"/>
      </rPr>
      <t xml:space="preserve">
</t>
    </r>
  </si>
  <si>
    <t>Social marketing sector</t>
  </si>
  <si>
    <t>N/A</t>
  </si>
  <si>
    <t>Not applicable</t>
  </si>
  <si>
    <t>NGO sector</t>
  </si>
  <si>
    <t>Commercial sector</t>
  </si>
  <si>
    <t>Don't know</t>
  </si>
  <si>
    <t>Donor sector</t>
  </si>
  <si>
    <t>UN agencies</t>
  </si>
  <si>
    <t>Ministry of Health</t>
  </si>
  <si>
    <t>Central Medical Store/Central Warehouse</t>
  </si>
  <si>
    <t>Ministry of Finance/Ministry of Planning</t>
  </si>
  <si>
    <t>Neither</t>
  </si>
  <si>
    <t>Ministry of Planning</t>
  </si>
  <si>
    <t>Ministry of Finance</t>
  </si>
  <si>
    <t>Both</t>
  </si>
  <si>
    <t>Other entities</t>
  </si>
  <si>
    <t>Number of sectors that participate in CS committees</t>
  </si>
  <si>
    <t>Countries where 6 or more of the 9 sectors participate in the CS committee</t>
  </si>
  <si>
    <t>A3.</t>
  </si>
  <si>
    <t xml:space="preserve">Legal or administrative status of CS committees </t>
  </si>
  <si>
    <t>CS committee has a formal written terms of reference</t>
  </si>
  <si>
    <t>A4.</t>
  </si>
  <si>
    <t>Frequency of CS committee meetings in the past year</t>
  </si>
  <si>
    <t>0 times</t>
  </si>
  <si>
    <t xml:space="preserve">1 time </t>
  </si>
  <si>
    <t xml:space="preserve">2-3 times </t>
  </si>
  <si>
    <t xml:space="preserve">4 or more times </t>
  </si>
  <si>
    <t>2-3 times</t>
  </si>
  <si>
    <t>4 or more times</t>
  </si>
  <si>
    <t>1 time</t>
  </si>
  <si>
    <t>numerator</t>
  </si>
  <si>
    <t>A5.</t>
  </si>
  <si>
    <t xml:space="preserve">CS committee activity 
</t>
  </si>
  <si>
    <t>Existence of CS committee</t>
  </si>
  <si>
    <t xml:space="preserve">Committee developed policies, procedures, or action plans </t>
  </si>
  <si>
    <t xml:space="preserve">Committee adhering to policies, procedures, or action plans </t>
  </si>
  <si>
    <t xml:space="preserve">Not applicable </t>
  </si>
  <si>
    <t xml:space="preserve">B. Finance and Procurement </t>
  </si>
  <si>
    <t>B1.</t>
  </si>
  <si>
    <t xml:space="preserve">Tracking government financial flows for FP commodities </t>
  </si>
  <si>
    <t>Government budget line exists</t>
  </si>
  <si>
    <t xml:space="preserve">No </t>
  </si>
  <si>
    <t>Government funds allocated</t>
  </si>
  <si>
    <t>Government funds spent</t>
  </si>
  <si>
    <t>Is there a funding gap?</t>
  </si>
  <si>
    <t>Funding gap</t>
  </si>
  <si>
    <t>No funding gap</t>
  </si>
  <si>
    <t>Unknown</t>
  </si>
  <si>
    <t>B2.</t>
  </si>
  <si>
    <t xml:space="preserve">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</si>
  <si>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</si>
  <si>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</si>
  <si>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</si>
  <si>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</si>
  <si>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</si>
  <si>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</si>
  <si>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</si>
  <si>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</si>
  <si>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</si>
  <si>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Forecast amount</t>
  </si>
  <si>
    <t>B3.</t>
  </si>
  <si>
    <t>Percent of demand for contraceptives met by all funding sources combined</t>
  </si>
  <si>
    <t>C. Commodities</t>
  </si>
  <si>
    <t>C1.</t>
  </si>
  <si>
    <t>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</si>
  <si>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</si>
  <si>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</si>
  <si>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</si>
  <si>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</si>
  <si>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</si>
  <si>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</si>
  <si>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</si>
  <si>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</si>
  <si>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</si>
  <si>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</si>
  <si>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</si>
  <si>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</si>
  <si>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</si>
  <si>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</si>
  <si>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</si>
  <si>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t>Are the five most common methods offered? (Male condoms, Combined oral contraceptives, Injectables, Intrauterine devices, Contraceptive Implants) : Commercial sector</t>
  </si>
  <si>
    <t>Public Sector</t>
  </si>
  <si>
    <t>Contraceptive Patches</t>
  </si>
  <si>
    <t xml:space="preserve">Vaginal Contraceptive Rings </t>
  </si>
  <si>
    <t xml:space="preserve">Calendar-based Awareness Methods </t>
  </si>
  <si>
    <t>Number of methods offered in the public sector</t>
  </si>
  <si>
    <t>Are the five most common methods offered? (Male condoms, Combined oral contraceptives, Injectables, Intrauterine devices, Contraceptive Implants) : Public sector</t>
  </si>
  <si>
    <t>Are at least 8 methods offered in the public sector?</t>
  </si>
  <si>
    <t>NGO Sector</t>
  </si>
  <si>
    <t>Number of methods offered in the NGO sector</t>
  </si>
  <si>
    <t>Are the five most common methods offered? (Male condoms, Combined oral contraceptives, Injectables, Intrauterine devices, Contraceptive Implants) : NGO sector</t>
  </si>
  <si>
    <t>Social Marketing Sector</t>
  </si>
  <si>
    <t>Number of methods offered in the social marketing sector</t>
  </si>
  <si>
    <t>Are the five most common methods offered? (Male condoms, Combined oral contraceptives, Injectables, Intrauterine devices, Contraceptive Implants) : Social marketing sector</t>
  </si>
  <si>
    <t>Average number of methods offered across all sectors</t>
  </si>
  <si>
    <t>D. Policy</t>
  </si>
  <si>
    <t>D1.</t>
  </si>
  <si>
    <t>Policies that hinder/enable private sector provision of contraceptives</t>
  </si>
  <si>
    <t>Hinder</t>
  </si>
  <si>
    <t>Enable</t>
  </si>
  <si>
    <t>D2.</t>
  </si>
  <si>
    <t xml:space="preserve">Lowest provider allowed to sell/dispense contraceptive methods </t>
  </si>
  <si>
    <t>Community Health Worker</t>
  </si>
  <si>
    <t>Auxiliary Nurse</t>
  </si>
  <si>
    <t>Auxiliary Nurse Midwife</t>
  </si>
  <si>
    <t>Nurse</t>
  </si>
  <si>
    <t>Clinical Officer</t>
  </si>
  <si>
    <t>Doctor</t>
  </si>
  <si>
    <t>Community Health Worker (or equivalent)</t>
  </si>
  <si>
    <t>Injectables (DMPA 104mg subcutaneous)</t>
  </si>
  <si>
    <t>Injectables (DMPA 150mg intramuscular)</t>
  </si>
  <si>
    <t>Private Sector</t>
  </si>
  <si>
    <t>D3.</t>
  </si>
  <si>
    <t>Laws/regulations/policies that increase or decrease access to FP services among sub-populations</t>
  </si>
  <si>
    <t>Increase</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</si>
  <si>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</si>
  <si>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</si>
  <si>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</si>
  <si>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</si>
  <si>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</si>
  <si>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</si>
  <si>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</si>
  <si>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</si>
  <si>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</si>
  <si>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</si>
  <si>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</si>
  <si>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Decrease</t>
  </si>
  <si>
    <t>D4.</t>
  </si>
  <si>
    <t>Operational/cultural practices that increase or decrease access to FP services among sub-populations</t>
  </si>
  <si>
    <t>D5.</t>
  </si>
  <si>
    <t xml:space="preserve">Countries where FP commodities are subject to duties </t>
  </si>
  <si>
    <t>Any sector</t>
  </si>
  <si>
    <t>D6.</t>
  </si>
  <si>
    <t xml:space="preserve">Fees charged for public sector family planning clients </t>
  </si>
  <si>
    <t>Services</t>
  </si>
  <si>
    <t>Commodities</t>
  </si>
  <si>
    <t>If fees are charged, there exemptions for people who cannot afford to pay</t>
  </si>
  <si>
    <t>No applicable</t>
  </si>
  <si>
    <t>D7.</t>
  </si>
  <si>
    <t xml:space="preserve">Government health insurance covers public sector FP fees </t>
  </si>
  <si>
    <t>D8.</t>
  </si>
  <si>
    <t>Methods included in the national essential medicines list (NEML)</t>
  </si>
  <si>
    <t>Contraceptive implants</t>
  </si>
  <si>
    <t>Copper-bearing IUDs</t>
  </si>
  <si>
    <t>Hormone-releasing IUDs</t>
  </si>
  <si>
    <t>Other contraceptives</t>
  </si>
  <si>
    <t>Number of FP methods on the NEML</t>
  </si>
  <si>
    <t>D9.</t>
  </si>
  <si>
    <t xml:space="preserve">Promotion of family planning by channel </t>
  </si>
  <si>
    <t>Social marketing</t>
  </si>
  <si>
    <t>Extensive</t>
  </si>
  <si>
    <t>Some</t>
  </si>
  <si>
    <t>None</t>
  </si>
  <si>
    <t>Yes: Extensive social marketing</t>
  </si>
  <si>
    <t>Yes: Some social marketing</t>
  </si>
  <si>
    <t>Mass media</t>
  </si>
  <si>
    <t>Yes: Some mass media</t>
  </si>
  <si>
    <t>Yes: Extensive mass media</t>
  </si>
  <si>
    <t>Mobile outreach/education</t>
  </si>
  <si>
    <t>Yes: Some mobile outreach/education</t>
  </si>
  <si>
    <t>Yes: Extensive mobile outreach/education</t>
  </si>
  <si>
    <t>Community mobilization/engagement</t>
  </si>
  <si>
    <t>Yes: Some community mobilization/engagement</t>
  </si>
  <si>
    <t>Yes: Extensive community mobilization/engagement</t>
  </si>
  <si>
    <t>Other (yes/no)</t>
  </si>
  <si>
    <t>D10.</t>
  </si>
  <si>
    <t xml:space="preserve">Approximate percentage of public sector FP providers trained in implant and IUD insertion and removal </t>
  </si>
  <si>
    <t>81-100%</t>
  </si>
  <si>
    <t>71-80%</t>
  </si>
  <si>
    <t>61-70%</t>
  </si>
  <si>
    <t>51-60%</t>
  </si>
  <si>
    <t>41-50%</t>
  </si>
  <si>
    <t>31-40%</t>
  </si>
  <si>
    <t>21-30%</t>
  </si>
  <si>
    <t>11-20%</t>
  </si>
  <si>
    <t>1-10%</t>
  </si>
  <si>
    <t>61-70 %</t>
  </si>
  <si>
    <t>21-30 %</t>
  </si>
  <si>
    <t>1-10 %</t>
  </si>
  <si>
    <t>31-40 %</t>
  </si>
  <si>
    <t>51-60 %</t>
  </si>
  <si>
    <t>D11.</t>
  </si>
  <si>
    <t>Family Planning 2020 commitment areas</t>
  </si>
  <si>
    <t>Made a Family Planning 2020 commitment</t>
  </si>
  <si>
    <t>Improving domestic financing for contraceptives</t>
  </si>
  <si>
    <t>Increasing afforability of contraceptives for clients</t>
  </si>
  <si>
    <t>Improving access to or availability of contraceptives</t>
  </si>
  <si>
    <t>D12.</t>
  </si>
  <si>
    <t>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</si>
  <si>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</si>
  <si>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</si>
  <si>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</si>
  <si>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</si>
  <si>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</si>
  <si>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 xml:space="preserve">E. Supply Chain </t>
  </si>
  <si>
    <t>E1.</t>
  </si>
  <si>
    <t>Existance of an LMIS that includes contraceptives</t>
  </si>
  <si>
    <t>LMIS coverage by sector</t>
  </si>
  <si>
    <t>All facilities included</t>
  </si>
  <si>
    <t>Some facilities included</t>
  </si>
  <si>
    <t>No facilities included</t>
  </si>
  <si>
    <t>Yes: Some public sector facilities included</t>
  </si>
  <si>
    <t>Not applicable (no LMIS)</t>
  </si>
  <si>
    <t>Yes: All public sector facilities included</t>
  </si>
  <si>
    <t>numerator:</t>
  </si>
  <si>
    <t>Yes: Some private sector facilities included</t>
  </si>
  <si>
    <t>All NGOs included</t>
  </si>
  <si>
    <t>Some NGOs included</t>
  </si>
  <si>
    <t>No NGOs included</t>
  </si>
  <si>
    <t xml:space="preserve"> </t>
  </si>
  <si>
    <t>Yes: All NGO facilities included</t>
  </si>
  <si>
    <t>Yes: Some NGO facilities included</t>
  </si>
  <si>
    <t>All social marketing sites included</t>
  </si>
  <si>
    <t>Some social marketing sites included</t>
  </si>
  <si>
    <t>No social marketing sites included</t>
  </si>
  <si>
    <t>Yes: All social marketing sites included</t>
  </si>
  <si>
    <t>Yes: Some social marketing sites included</t>
  </si>
  <si>
    <t>E2.</t>
  </si>
  <si>
    <t>How is LMIS data collected at the facility level?</t>
  </si>
  <si>
    <t>Combination</t>
  </si>
  <si>
    <t>Electronic</t>
  </si>
  <si>
    <t>Mobile phone/SMS</t>
  </si>
  <si>
    <t>Paper only</t>
  </si>
  <si>
    <t>E3a.</t>
  </si>
  <si>
    <t>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</si>
  <si>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</si>
  <si>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</si>
  <si>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</si>
  <si>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</si>
  <si>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</si>
  <si>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</si>
  <si>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</si>
  <si>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</si>
  <si>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</si>
  <si>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</si>
  <si>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</si>
  <si>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</si>
  <si>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</si>
  <si>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</si>
  <si>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</si>
  <si>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</si>
  <si>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</si>
  <si>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</si>
  <si>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</si>
  <si>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r>
      <t xml:space="preserve">Countries with no central level stockouts of </t>
    </r>
    <r>
      <rPr>
        <u/>
        <sz val="11"/>
        <rFont val="Arial"/>
        <family val="2"/>
      </rPr>
      <t>any</t>
    </r>
    <r>
      <rPr>
        <sz val="11"/>
        <rFont val="Arial"/>
        <family val="2"/>
      </rPr>
      <t xml:space="preserve"> contraceptive commodity</t>
    </r>
  </si>
  <si>
    <t>E3b.</t>
  </si>
  <si>
    <t>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</si>
  <si>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</si>
  <si>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</si>
  <si>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</si>
  <si>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</si>
  <si>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</si>
  <si>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</si>
  <si>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</si>
  <si>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</si>
  <si>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</si>
  <si>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</si>
  <si>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u/>
        <sz val="11"/>
        <rFont val="Arial"/>
        <family val="2"/>
      </rPr>
      <t>any</t>
    </r>
    <r>
      <rPr>
        <sz val="11"/>
        <rFont val="Arial"/>
        <family val="2"/>
      </rPr>
      <t xml:space="preserve"> contraceptive commodity</t>
    </r>
  </si>
  <si>
    <t>E4.</t>
  </si>
  <si>
    <r>
      <t xml:space="preserve">Locations of government-financed procurement
</t>
    </r>
    <r>
      <rPr>
        <i/>
        <sz val="9"/>
        <rFont val="Arial"/>
        <family val="2"/>
      </rPr>
      <t>(Note: Procurement may be from more than one level, so it may not add up to 100% within or across countries.)</t>
    </r>
  </si>
  <si>
    <t>Central</t>
  </si>
  <si>
    <t>Not Applicable</t>
  </si>
  <si>
    <t>Intermediate (regional, district)</t>
  </si>
  <si>
    <t>Service delivery level</t>
  </si>
  <si>
    <t>Don't Know</t>
  </si>
  <si>
    <t>E5.</t>
  </si>
  <si>
    <r>
      <t xml:space="preserve">Supplier delivery points of government-procured contraceptives
</t>
    </r>
    <r>
      <rPr>
        <i/>
        <sz val="9"/>
        <rFont val="Arial"/>
        <family val="2"/>
      </rPr>
      <t>(Note: Delivery may be to more than one level, so it may not add up to 100% within or across countries.)</t>
    </r>
  </si>
  <si>
    <t>Direct to service delivery points</t>
  </si>
  <si>
    <t>Other</t>
  </si>
  <si>
    <r>
      <t xml:space="preserve">Forecast Accuracy
</t>
    </r>
    <r>
      <rPr>
        <sz val="11"/>
        <rFont val="Arial"/>
        <family val="2"/>
      </rPr>
      <t xml:space="preserve">(Mean absolute percent consumption forecast error)   </t>
    </r>
    <r>
      <rPr>
        <i/>
        <sz val="11"/>
        <rFont val="Arial"/>
        <family val="2"/>
      </rPr>
      <t>|(Actual quantity consumed) - (Forecasted consumption)/ Actual quantity consumed |</t>
    </r>
  </si>
  <si>
    <t>n/a</t>
  </si>
  <si>
    <t>NA</t>
  </si>
  <si>
    <t>Progestin-only pills</t>
  </si>
  <si>
    <t>Injectable contraceptives</t>
  </si>
  <si>
    <t xml:space="preserve">Contraceptive implants </t>
  </si>
  <si>
    <t>Copper-bearing intrauterine devices</t>
  </si>
  <si>
    <t>Emergency oral contraceptives</t>
  </si>
  <si>
    <t>Calendar-based awareness methods (e.g. CycleBeads)</t>
  </si>
  <si>
    <t xml:space="preserve">F. Quality </t>
  </si>
  <si>
    <t>F1.</t>
  </si>
  <si>
    <t xml:space="preserve">Registration requirement for contraceptives  </t>
  </si>
  <si>
    <t>F2.</t>
  </si>
  <si>
    <t xml:space="preserve">Drug registration requirements strictly adhered to </t>
  </si>
  <si>
    <t>F3.</t>
  </si>
  <si>
    <t xml:space="preserve">Average lead time for registration of contraceptive products </t>
  </si>
  <si>
    <t>Less than 6 months</t>
  </si>
  <si>
    <t>6 months to under 1 year</t>
  </si>
  <si>
    <t>1 year to 18 months</t>
  </si>
  <si>
    <t>More than 18 months</t>
  </si>
  <si>
    <t>Don’t know</t>
  </si>
  <si>
    <t>F4.</t>
  </si>
  <si>
    <t xml:space="preserve">Requirement to test contraceptives at the national quality control laboratory </t>
  </si>
  <si>
    <r>
      <t xml:space="preserve">Extent to which </t>
    </r>
    <r>
      <rPr>
        <b/>
        <u/>
        <sz val="11"/>
        <rFont val="Arial"/>
        <family val="2"/>
      </rPr>
      <t>contraceptives</t>
    </r>
    <r>
      <rPr>
        <b/>
        <sz val="11"/>
        <rFont val="Arial"/>
        <family val="2"/>
      </rPr>
      <t xml:space="preserve">, </t>
    </r>
    <r>
      <rPr>
        <b/>
        <i/>
        <sz val="11"/>
        <rFont val="Arial"/>
        <family val="2"/>
      </rPr>
      <t>excluding condoms</t>
    </r>
    <r>
      <rPr>
        <b/>
        <sz val="11"/>
        <rFont val="Arial"/>
        <family val="2"/>
      </rPr>
      <t>, were tested by the NQCL post-shipment in the past year</t>
    </r>
  </si>
  <si>
    <t>Most were tested</t>
  </si>
  <si>
    <t>Some were tested</t>
  </si>
  <si>
    <t>None were tested</t>
  </si>
  <si>
    <r>
      <t xml:space="preserve">Extent to which </t>
    </r>
    <r>
      <rPr>
        <b/>
        <u/>
        <sz val="11"/>
        <rFont val="Arial"/>
        <family val="2"/>
      </rPr>
      <t>condoms</t>
    </r>
    <r>
      <rPr>
        <b/>
        <sz val="11"/>
        <rFont val="Arial"/>
        <family val="2"/>
      </rPr>
      <t xml:space="preserve"> were tested by the NQCL post-shipment in the past year</t>
    </r>
  </si>
  <si>
    <t>F5.</t>
  </si>
  <si>
    <t xml:space="preserve">National quality control laboratory ISO 17025 certified/accredited and/or WHO-prequalified </t>
  </si>
  <si>
    <t>Both ISO certified and WHO-PQ</t>
  </si>
  <si>
    <t>ISO certified only</t>
  </si>
  <si>
    <t>WHO-prequalified only</t>
  </si>
  <si>
    <t>Neither WHO-PQ nor ISO certified</t>
  </si>
  <si>
    <t>Yes - ISO certified</t>
  </si>
  <si>
    <t>Yes - WHO-PQ</t>
  </si>
  <si>
    <t>Yes - both ISO certified and WHO-PQ</t>
  </si>
  <si>
    <t>F6.</t>
  </si>
  <si>
    <t xml:space="preserve">National Medical Regulatory Authority conducts field surveillance monitoring to identify SSFFC contraceptives  </t>
  </si>
  <si>
    <t>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</si>
  <si>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</si>
  <si>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</si>
  <si>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</si>
  <si>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</si>
  <si>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Not applicable (no findings merited enforcement)</t>
  </si>
  <si>
    <t>Not applicable (no field surveillance conducted)</t>
  </si>
  <si>
    <t xml:space="preserve">G. Private Sector </t>
  </si>
  <si>
    <t>G1.</t>
  </si>
  <si>
    <t>Number of wholesalers registered in the country to distribute FP commodities</t>
  </si>
  <si>
    <t>More than 3</t>
  </si>
  <si>
    <t>2-3</t>
  </si>
  <si>
    <t>1</t>
  </si>
  <si>
    <t>G2.</t>
  </si>
  <si>
    <t>Approximate proportion of wholesalers reporting to the government on their FP commodity sales and FP services</t>
  </si>
  <si>
    <t>76-100%</t>
  </si>
  <si>
    <t>51-75%</t>
  </si>
  <si>
    <t>26-50%</t>
  </si>
  <si>
    <t>0-25%</t>
  </si>
  <si>
    <t>76-100 %</t>
  </si>
  <si>
    <t>Wholesalers are required to report to the government their sales and services</t>
  </si>
  <si>
    <t>G3.</t>
  </si>
  <si>
    <t>Any WHO-Prequalified and/or stringent regulatory authority (SRA)-approved products registered for distribution in the country</t>
  </si>
  <si>
    <t>Both WHO-PQ and SRA</t>
  </si>
  <si>
    <t>SRA-approved</t>
  </si>
  <si>
    <t>WHO-prequalified</t>
  </si>
  <si>
    <t>No SRA or WHO-PQ products registered</t>
  </si>
  <si>
    <t>SRA</t>
  </si>
  <si>
    <t>Emergency contraceptives</t>
  </si>
  <si>
    <t>Number of in-country local manufacturers that produce the FP method</t>
  </si>
  <si>
    <t>2 or more</t>
  </si>
  <si>
    <t>Don't kow</t>
  </si>
  <si>
    <t>Male Condoms</t>
  </si>
  <si>
    <t>Female Condoms</t>
  </si>
  <si>
    <t>G4.</t>
  </si>
  <si>
    <t>Joint ventures between multinational pharmaceutical companies and local contraceptive manufacturers</t>
  </si>
  <si>
    <t>G5.</t>
  </si>
  <si>
    <t xml:space="preserve">PPPs established/brokered in past two years to exand private sector FP products/services </t>
  </si>
  <si>
    <t>G6.</t>
  </si>
  <si>
    <t>FP/RH private sector engagement (PSE) plan developed by government and extent of implementation</t>
  </si>
  <si>
    <t>Is there a PSE in place with FP/RH?</t>
  </si>
  <si>
    <t>Yes (PSE plan with FP/RH component)</t>
  </si>
  <si>
    <t>No PSE plan started/developed</t>
  </si>
  <si>
    <t>Yes PSE plan but no FP/RH component</t>
  </si>
  <si>
    <t>Most actions being implemented</t>
  </si>
  <si>
    <t>Some actions being implemented</t>
  </si>
  <si>
    <t>Few actions being implemented</t>
  </si>
  <si>
    <t>No actions being implemented</t>
  </si>
  <si>
    <t>No PSE plan (or without FP/RH component)</t>
  </si>
  <si>
    <t>PSE plan in place and any actions being implemented</t>
  </si>
  <si>
    <t>Some actions are being implemented</t>
  </si>
  <si>
    <t>Not applicable (no PSE in place or without FP/RH)</t>
  </si>
  <si>
    <t>Most actions are being implemented</t>
  </si>
  <si>
    <t>Few actions are being implemented</t>
  </si>
  <si>
    <t>Don’t' know</t>
  </si>
  <si>
    <t>No actions have been implemented</t>
  </si>
  <si>
    <t>*Data collected by ForoLAC in 2020, using the 2019 CS Indicators Survey tool.</t>
  </si>
  <si>
    <t>Contraceptive Security (CS) Indicators Survey, 2019</t>
  </si>
  <si>
    <t>Country:</t>
  </si>
  <si>
    <t>(Select from dropdown menu)</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</si>
  <si>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</si>
  <si>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</si>
  <si>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Main Data Source Used</t>
  </si>
  <si>
    <r>
      <t xml:space="preserve">Additional or Alternative Data Source Used </t>
    </r>
    <r>
      <rPr>
        <sz val="10"/>
        <color theme="1"/>
        <rFont val="Arial"/>
        <family val="2"/>
      </rPr>
      <t>(if applicable)</t>
    </r>
  </si>
  <si>
    <r>
      <t xml:space="preserve">A1.
</t>
    </r>
    <r>
      <rPr>
        <i/>
        <sz val="11"/>
        <color theme="1"/>
        <rFont val="Arial"/>
        <family val="2"/>
      </rPr>
      <t/>
    </r>
  </si>
  <si>
    <r>
      <t xml:space="preserve">Is there a national committee that works on contraceptive security? 
</t>
    </r>
    <r>
      <rPr>
        <sz val="10"/>
        <rFont val="Arial"/>
        <family val="2"/>
      </rPr>
      <t>Committee should have some aspect of contraceptive security as part of its Terms of Reference, even if it is known by a different name, for example: Family Planning, Reproductive Health, Maternal Mortality, Essential Medicine Committee, etc.</t>
    </r>
  </si>
  <si>
    <t xml:space="preserve">Comments: </t>
  </si>
  <si>
    <t>a.</t>
  </si>
  <si>
    <t>What is the name of the committee?</t>
  </si>
  <si>
    <t>Are the following organizations represented on the committee?</t>
  </si>
  <si>
    <t>(Y/N 
dropdown)</t>
  </si>
  <si>
    <r>
      <t>Social marketing,</t>
    </r>
    <r>
      <rPr>
        <sz val="11"/>
        <rFont val="Arial"/>
        <family val="2"/>
      </rPr>
      <t xml:space="preserve"> (</t>
    </r>
    <r>
      <rPr>
        <i/>
        <sz val="11"/>
        <rFont val="Arial"/>
        <family val="2"/>
      </rPr>
      <t>for example: PSI, DKT, SFH, etc.)</t>
    </r>
  </si>
  <si>
    <t>If yes, specify name(s) of organizations:</t>
  </si>
  <si>
    <t>b.</t>
  </si>
  <si>
    <r>
      <t xml:space="preserve">NGOs 
</t>
    </r>
    <r>
      <rPr>
        <i/>
        <sz val="10"/>
        <rFont val="Arial"/>
        <family val="2"/>
      </rPr>
      <t>(for example: service delivery, advocacy, Planned Parenthood affiliate, Marie Stopes affiliate, faith-based organizations, etc.)</t>
    </r>
  </si>
  <si>
    <t>c.</t>
  </si>
  <si>
    <r>
      <t>Commercial sector</t>
    </r>
    <r>
      <rPr>
        <sz val="11"/>
        <rFont val="Arial"/>
        <family val="2"/>
      </rPr>
      <t xml:space="preserve"> 
</t>
    </r>
    <r>
      <rPr>
        <i/>
        <sz val="10"/>
        <rFont val="Arial"/>
        <family val="2"/>
      </rPr>
      <t>(for example: wholesalers, distributors, pharmacy associations, manufacturers, etc.)</t>
    </r>
  </si>
  <si>
    <t>d.</t>
  </si>
  <si>
    <t>Donors</t>
  </si>
  <si>
    <t>If yes, specify name(s) of donors:</t>
  </si>
  <si>
    <t>e.</t>
  </si>
  <si>
    <t>If yes, specify name(s) of agencies:</t>
  </si>
  <si>
    <t>f.</t>
  </si>
  <si>
    <r>
      <t xml:space="preserve">Ministry of Health 
</t>
    </r>
    <r>
      <rPr>
        <i/>
        <sz val="10"/>
        <rFont val="Arial"/>
        <family val="2"/>
      </rPr>
      <t>(for example: logistics, reproductive health, family planning, maternal and child health, HIV/AIDS, pharmacy units, MOH department of finance, etc.)</t>
    </r>
  </si>
  <si>
    <t>If yes, specify name(s) of units:</t>
  </si>
  <si>
    <t>g.</t>
  </si>
  <si>
    <t>Central Medical Store or Central Warehouse</t>
  </si>
  <si>
    <t>If yes, specify:</t>
  </si>
  <si>
    <t>h.</t>
  </si>
  <si>
    <t xml:space="preserve">Ministry of Finance or Ministry of Planning </t>
  </si>
  <si>
    <t>i.</t>
  </si>
  <si>
    <r>
      <t xml:space="preserve">Other </t>
    </r>
    <r>
      <rPr>
        <i/>
        <sz val="10"/>
        <rFont val="Arial"/>
        <family val="2"/>
      </rPr>
      <t>(for example: partners)</t>
    </r>
  </si>
  <si>
    <t>Does the committee have formal legal or administrative status?</t>
  </si>
  <si>
    <t>Please describe the key functions and role of the committee</t>
  </si>
  <si>
    <t>Does the committee have formal written terms of reference?</t>
  </si>
  <si>
    <t>How many times did the committee meet during the last year?</t>
  </si>
  <si>
    <t>A6.</t>
  </si>
  <si>
    <t xml:space="preserve">Has the committee developed or started development on any policies, procedures, and/or action plans in the last year?         </t>
  </si>
  <si>
    <t>If yes, is there evidence of adherence to its policies and procedures, implementing its action plans, and/or following up on and addressing issues raised at previous meetings?</t>
  </si>
  <si>
    <t>B. Finance and Procurement</t>
  </si>
  <si>
    <t>What is the timeline of the country government's fiscal year?</t>
  </si>
  <si>
    <t>Beginning month</t>
  </si>
  <si>
    <t>Ending month</t>
  </si>
  <si>
    <t>Comments</t>
  </si>
  <si>
    <t xml:space="preserve">B2. </t>
  </si>
  <si>
    <r>
      <t xml:space="preserve">What was the forecasted (estimated) dollar value of contraceptives needed to be procured for the public sector* for the most recent complete fiscal year?  (in USD)
</t>
    </r>
    <r>
      <rPr>
        <sz val="11"/>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</si>
  <si>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t>One-year time period covered by the forecast/quantification amount noted in B2</t>
  </si>
  <si>
    <t>Beginning year</t>
  </si>
  <si>
    <t>Ending year</t>
  </si>
  <si>
    <t>Who conducted the forecast/quantification? (Specify organizations.)</t>
  </si>
  <si>
    <t>Frequency of forecast update</t>
  </si>
  <si>
    <r>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t>
    </r>
    <r>
      <rPr>
        <i/>
        <sz val="10"/>
        <rFont val="Arial"/>
        <family val="2"/>
      </rPr>
      <t xml:space="preserve">(For example, compare consumption data in FY2018 to the forecast for FY2018, even though the forecast for FY2018 may have been conducted in FY2017). </t>
    </r>
  </si>
  <si>
    <t>(Formula:  |(Actual quantity consumed)  -  (Forecasted consumption)/ Actual quantity consumed |)</t>
  </si>
  <si>
    <t>Actual quantity consumed</t>
  </si>
  <si>
    <t>Forecasted consumption</t>
  </si>
  <si>
    <t>Forecast Accuracy 
(Mean absolute percent consumption forecast error)</t>
  </si>
  <si>
    <t xml:space="preserve">Combined oral contraceptive pills </t>
  </si>
  <si>
    <r>
      <t>Levonorgestrel/Ethinyl Estradiol 150/30 mcg +Fe 75mg [</t>
    </r>
    <r>
      <rPr>
        <sz val="11"/>
        <rFont val="Arial"/>
        <family val="2"/>
      </rPr>
      <t>Microgynon</t>
    </r>
    <r>
      <rPr>
        <sz val="12"/>
        <rFont val="Arial"/>
        <family val="2"/>
      </rPr>
      <t>]</t>
    </r>
  </si>
  <si>
    <r>
      <t xml:space="preserve">Levonorgestrel/Ethinyl Estradiol 150/30 mcg </t>
    </r>
    <r>
      <rPr>
        <sz val="11"/>
        <rFont val="Arial"/>
        <family val="2"/>
      </rPr>
      <t>[Seasonale, Levora, Jolessa]</t>
    </r>
  </si>
  <si>
    <t>Other combined oral contraceptive pills</t>
  </si>
  <si>
    <t>Specify product:</t>
  </si>
  <si>
    <t>ii.</t>
  </si>
  <si>
    <t>Progestin-only oral contraceptive pills</t>
  </si>
  <si>
    <t>Levonorgestrel 30 mcg [Norgeston, Microlut]</t>
  </si>
  <si>
    <t xml:space="preserve">Progestin-only oral contraceptive pills: Other </t>
  </si>
  <si>
    <t>iii.</t>
  </si>
  <si>
    <r>
      <t xml:space="preserve">Depot Medroxyprogesterone Acetate 104mg/0.65mL subcutaneous </t>
    </r>
    <r>
      <rPr>
        <sz val="11"/>
        <rFont val="Arial"/>
        <family val="2"/>
      </rPr>
      <t>[Depo Sub-Q Provera, Sayana Press]</t>
    </r>
  </si>
  <si>
    <r>
      <t xml:space="preserve">Depot Medroxyprogesterone Acetate 150 mg Intramuscular </t>
    </r>
    <r>
      <rPr>
        <sz val="11"/>
        <rFont val="Arial"/>
        <family val="2"/>
      </rPr>
      <t>[DepoProvera]</t>
    </r>
  </si>
  <si>
    <t>Norethisterone enanthate [Noristerat]</t>
  </si>
  <si>
    <t>Other injectable contraceptives</t>
  </si>
  <si>
    <t>iv.</t>
  </si>
  <si>
    <r>
      <t xml:space="preserve">Levonorgestrel 75mg/rod, 2 rod implant </t>
    </r>
    <r>
      <rPr>
        <sz val="11"/>
        <rFont val="Arial"/>
        <family val="2"/>
      </rPr>
      <t>[Jadelle, Sino-Implant (II)/Levoplant]</t>
    </r>
  </si>
  <si>
    <t>Etonogestrel 68mg/rod, 1 rod implant [Implanon, Nexplanon]</t>
  </si>
  <si>
    <t>Other contraceptive implants</t>
  </si>
  <si>
    <t>v.</t>
  </si>
  <si>
    <r>
      <t>Copper-bearing intrauterine devices (IUDs) (</t>
    </r>
    <r>
      <rPr>
        <sz val="10"/>
        <rFont val="Arial"/>
        <family val="2"/>
      </rPr>
      <t>for example, Optima Copper T)</t>
    </r>
  </si>
  <si>
    <t>vi.</t>
  </si>
  <si>
    <r>
      <t xml:space="preserve">Hormone-releasing intrauterine devices (IUDs) </t>
    </r>
    <r>
      <rPr>
        <sz val="11"/>
        <rFont val="Arial"/>
        <family val="2"/>
      </rPr>
      <t>(for example levonorgestrel-releasing [Mirena])</t>
    </r>
  </si>
  <si>
    <t>vii.</t>
  </si>
  <si>
    <t>viii.</t>
  </si>
  <si>
    <t>ix.</t>
  </si>
  <si>
    <t xml:space="preserve">Emergency oral contraceptive pills </t>
  </si>
  <si>
    <t>x.</t>
  </si>
  <si>
    <r>
      <t xml:space="preserve">Calendar-based awareness methods </t>
    </r>
    <r>
      <rPr>
        <sz val="11"/>
        <rFont val="Arial"/>
        <family val="2"/>
      </rPr>
      <t>(for example, CycleBeads)</t>
    </r>
  </si>
  <si>
    <t>B4.</t>
  </si>
  <si>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list</t>
    </r>
    <r>
      <rPr>
        <sz val="12"/>
        <rFont val="Arial"/>
        <family val="2"/>
      </rPr>
      <t>.</t>
    </r>
  </si>
  <si>
    <t>Comments:</t>
  </si>
  <si>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</si>
  <si>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</si>
  <si>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fiscal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</si>
  <si>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</si>
  <si>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</si>
  <si>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</si>
  <si>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rFont val="Arial"/>
        <family val="2"/>
      </rPr>
      <t>(in USD)</t>
    </r>
  </si>
  <si>
    <r>
      <t>Time period</t>
    </r>
    <r>
      <rPr>
        <sz val="12"/>
        <rFont val="Arial"/>
        <family val="2"/>
      </rPr>
      <t xml:space="preserve"> 
(mm/yy-mm/yy)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</si>
  <si>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</si>
  <si>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</si>
  <si>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</si>
  <si>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</si>
  <si>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</si>
  <si>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t xml:space="preserve">B7. </t>
  </si>
  <si>
    <r>
      <t xml:space="preserve">Were government funds </t>
    </r>
    <r>
      <rPr>
        <b/>
        <sz val="12"/>
        <rFont val="Arial"/>
        <family val="2"/>
      </rPr>
      <t>spent</t>
    </r>
    <r>
      <rPr>
        <sz val="12"/>
        <rFont val="Arial"/>
        <family val="2"/>
      </rPr>
      <t xml:space="preserve"> on procuring contraceptive commodities in the most recent complete fiscal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</si>
  <si>
    <t>In the table below, the time period should reflect when the funds were spent, and will ideally be the most recent complete fiscal year.</t>
  </si>
  <si>
    <t xml:space="preserve">B8. </t>
  </si>
  <si>
    <t>Source of government funds spent on contraceptive procurement</t>
  </si>
  <si>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</si>
  <si>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</si>
  <si>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</si>
  <si>
    <r>
      <t xml:space="preserve">Details of government procurement
</t>
    </r>
    <r>
      <rPr>
        <sz val="10"/>
        <rFont val="Arial"/>
        <family val="2"/>
      </rPr>
      <t xml:space="preserve">(Note whether the amount spent in the fiscal year was determined by purchase order date or actual delivery date. Actual delivery date is preferred. You may also note what commodities were procured and their quantities, if available). </t>
    </r>
  </si>
  <si>
    <r>
      <t xml:space="preserve">Internally generated funds </t>
    </r>
    <r>
      <rPr>
        <b/>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</si>
  <si>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</si>
  <si>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(For example, these other government funds could include basket funds, World Bank credits or loans, and other funds donors gave to the government [e.g., direct budget support])</t>
    </r>
  </si>
  <si>
    <r>
      <t xml:space="preserve">i. Specify source(s) of other government funds spent </t>
    </r>
    <r>
      <rPr>
        <i/>
        <sz val="12"/>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</si>
  <si>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</si>
  <si>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fiscal year.
The time period should be the same for all sources of funding.
*This can include cases where donors provided products to the Ministry for NGOs or social marketing.
</t>
    </r>
  </si>
  <si>
    <t>B9.</t>
  </si>
  <si>
    <t>Source of donated funds for contraceptives for the public sector</t>
  </si>
  <si>
    <t>In-kind or cash?</t>
  </si>
  <si>
    <t>Value of donation</t>
  </si>
  <si>
    <r>
      <t xml:space="preserve">Time period </t>
    </r>
    <r>
      <rPr>
        <sz val="12"/>
        <rFont val="Arial"/>
        <family val="2"/>
      </rPr>
      <t xml:space="preserve">(mm/yy-mm/yy)
</t>
    </r>
  </si>
  <si>
    <r>
      <t xml:space="preserve">Details of donations
</t>
    </r>
    <r>
      <rPr>
        <sz val="10"/>
        <rFont val="Arial"/>
        <family val="2"/>
      </rPr>
      <t xml:space="preserve">(List commodities procured and quantities if available, and note whether the amount spent in the fiscal year was determined by purchase order date or actual delivery date. Actual delivery date is preferred). </t>
    </r>
  </si>
  <si>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</si>
  <si>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</si>
  <si>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B10.</t>
  </si>
  <si>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</si>
  <si>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</si>
  <si>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internally generated government funds?</t>
    </r>
  </si>
  <si>
    <t>B12.</t>
  </si>
  <si>
    <r>
      <rPr>
        <b/>
        <sz val="12"/>
        <rFont val="Arial"/>
        <family val="2"/>
      </rPr>
      <t>Total expenditures on public sector contraceptives as percent of amount that needed to be procured -</t>
    </r>
    <r>
      <rPr>
        <sz val="12"/>
        <rFont val="Arial"/>
        <family val="2"/>
      </rPr>
      <t xml:space="preserve">
Of the estimated value of the contraceptives needed to be procured for the public sector for the most recent complete fiscal year, what percent was provided by any source (whether government or donor)? </t>
    </r>
  </si>
  <si>
    <t>B13.</t>
  </si>
  <si>
    <r>
      <rPr>
        <b/>
        <sz val="12"/>
        <rFont val="Arial"/>
        <family val="2"/>
      </rPr>
      <t>Was there a funding gap for public sector contraceptives in the last complete fiscal year?</t>
    </r>
    <r>
      <rPr>
        <sz val="12"/>
        <rFont val="Arial"/>
        <family val="2"/>
      </rPr>
      <t xml:space="preserve">
</t>
    </r>
    <r>
      <rPr>
        <sz val="11"/>
        <rFont val="Arial"/>
        <family val="2"/>
      </rPr>
      <t>(This will automatically calculate by comparing the forecast in B2 to total expenditures in B12)</t>
    </r>
  </si>
  <si>
    <t xml:space="preserve">B14. </t>
  </si>
  <si>
    <t>If the government financed any contraceptive procurement in the most recent complete fiscal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</si>
  <si>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</si>
  <si>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</si>
  <si>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</si>
  <si>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</si>
  <si>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B15.</t>
  </si>
  <si>
    <t>At what level does government-financed procurement of public sector contraceptives occur? (Indicate using the drop-down menu for each level)</t>
  </si>
  <si>
    <t>Intermediate (e.g. regional, district)</t>
  </si>
  <si>
    <t>Regardless of centralized or decentralized procurement, what is the delivery point (i.e. to what level does the supplier deliver the commodities)? (Please use the drop-down menus to indicate all that apply).</t>
  </si>
  <si>
    <t>If other, specify:</t>
  </si>
  <si>
    <t xml:space="preserve">B16. </t>
  </si>
  <si>
    <t>Please note any additional comments about finance and procurement.</t>
  </si>
  <si>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</si>
  <si>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t>B17.</t>
  </si>
  <si>
    <r>
      <t xml:space="preserve">Have funds been </t>
    </r>
    <r>
      <rPr>
        <b/>
        <sz val="12"/>
        <rFont val="Arial"/>
        <family val="2"/>
      </rPr>
      <t>allocated</t>
    </r>
    <r>
      <rPr>
        <sz val="12"/>
        <rFont val="Arial"/>
        <family val="2"/>
      </rPr>
      <t xml:space="preserve"> by the government for the procurement of contraceptives for the current fiscal year?</t>
    </r>
  </si>
  <si>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</si>
  <si>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</si>
  <si>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</si>
  <si>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</si>
  <si>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</si>
  <si>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</si>
  <si>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</si>
  <si>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</si>
  <si>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</si>
  <si>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</si>
  <si>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</si>
  <si>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t xml:space="preserve">c. </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</si>
  <si>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enanthate [Noristerat]) </t>
    </r>
  </si>
  <si>
    <t xml:space="preserve">d. </t>
  </si>
  <si>
    <r>
      <t xml:space="preserve">Contraceptive Implants 
</t>
    </r>
    <r>
      <rPr>
        <sz val="10"/>
        <rFont val="Arial"/>
        <family val="2"/>
      </rPr>
      <t>(for example, Levonorgestrel 75mg [Jadelle, Sino-Implant (II)/Levoplant], Etonogestrel 68mg [Implanon, Nexplanon])</t>
    </r>
  </si>
  <si>
    <t xml:space="preserve">e. </t>
  </si>
  <si>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</si>
  <si>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</si>
  <si>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</si>
  <si>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t>j.</t>
  </si>
  <si>
    <r>
      <t>Long-acting permanent method for females</t>
    </r>
    <r>
      <rPr>
        <i/>
        <sz val="11"/>
        <rFont val="Arial"/>
        <family val="2"/>
      </rPr>
      <t xml:space="preserve"> </t>
    </r>
    <r>
      <rPr>
        <sz val="10"/>
        <rFont val="Arial"/>
        <family val="2"/>
      </rPr>
      <t>(tubal ligation)</t>
    </r>
  </si>
  <si>
    <t>k.</t>
  </si>
  <si>
    <r>
      <t xml:space="preserve">Contraceptive Patches </t>
    </r>
    <r>
      <rPr>
        <sz val="10"/>
        <rFont val="Arial"/>
        <family val="2"/>
      </rPr>
      <t>(for example, Norelgestromin/Ethinyl Estradiol 150/35mcg [Xulane, Evra])</t>
    </r>
  </si>
  <si>
    <t>l.</t>
  </si>
  <si>
    <r>
      <t xml:space="preserve">Vaginal Contraceptive Rings </t>
    </r>
    <r>
      <rPr>
        <sz val="10"/>
        <rFont val="Arial"/>
        <family val="2"/>
      </rPr>
      <t>(for example, Etonogestrel/Ethinyl Estradiol 120/15mcg [NuvaRing], progesterone-releasing [Progering])</t>
    </r>
  </si>
  <si>
    <t>m.</t>
  </si>
  <si>
    <r>
      <t xml:space="preserve">Calendar-based Awareness Methods </t>
    </r>
    <r>
      <rPr>
        <sz val="10"/>
        <rFont val="Arial"/>
        <family val="2"/>
      </rPr>
      <t>(for example, CycleBeads)</t>
    </r>
  </si>
  <si>
    <t>n.</t>
  </si>
  <si>
    <r>
      <t xml:space="preserve">Other contraceptive methods
</t>
    </r>
    <r>
      <rPr>
        <sz val="11"/>
        <rFont val="Arial"/>
        <family val="2"/>
      </rPr>
      <t>(Please provide the name(s) of any other contraceptive(s) offered in the spaces below and then select from the dropdown lists for each sector).</t>
    </r>
  </si>
  <si>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</si>
  <si>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</si>
  <si>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</si>
  <si>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</si>
  <si>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</si>
  <si>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</si>
  <si>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</si>
  <si>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</si>
  <si>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</si>
  <si>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</si>
  <si>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</si>
  <si>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</si>
  <si>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 xml:space="preserve">D2. </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</si>
  <si>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</si>
  <si>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t>If yes, describe the policies.</t>
  </si>
  <si>
    <t xml:space="preserve">D3. </t>
  </si>
  <si>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</si>
  <si>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</si>
  <si>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D4.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</si>
  <si>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</si>
  <si>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</si>
  <si>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</si>
  <si>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 xml:space="preserve">Injectables </t>
    </r>
    <r>
      <rPr>
        <sz val="10"/>
        <rFont val="Arial"/>
        <family val="2"/>
      </rPr>
      <t xml:space="preserve">(Depot Medroxyprogesterone Acetate 104mg/0.65mL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</si>
  <si>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</si>
  <si>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</si>
  <si>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</si>
  <si>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 xml:space="preserve">Other contraceptive methods - specify 
</t>
    </r>
    <r>
      <rPr>
        <sz val="10"/>
        <rFont val="Arial"/>
        <family val="2"/>
      </rPr>
      <t>(Please provide the name of the other contraceptive(s) offered, and the lowest level cadre that can provide it, by sector. For example: SILCS diaphram)</t>
    </r>
  </si>
  <si>
    <t>Type of contraceptive:</t>
  </si>
  <si>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</si>
  <si>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t xml:space="preserve">D5. </t>
  </si>
  <si>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</si>
  <si>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Y/N (dropdown)</t>
  </si>
  <si>
    <t xml:space="preserve">If yes, describe laws/regulations/policies increasing access </t>
  </si>
  <si>
    <t>Are the rules/policies implemented or enforced?</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</si>
  <si>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</si>
  <si>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</si>
  <si>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</si>
  <si>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</si>
  <si>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 xml:space="preserve">If yes, describe the operational, cultural, or other practices that may increase access </t>
  </si>
  <si>
    <t xml:space="preserve">D7. </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</si>
  <si>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</si>
  <si>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 xml:space="preserve">If yes, describe laws/regulations/policies affecting access </t>
  </si>
  <si>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</si>
  <si>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</si>
  <si>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</si>
  <si>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</si>
  <si>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</si>
  <si>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</si>
  <si>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</si>
  <si>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</si>
  <si>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</si>
  <si>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</si>
  <si>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</si>
  <si>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</si>
  <si>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</si>
  <si>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</si>
  <si>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</si>
  <si>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</si>
  <si>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</si>
  <si>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</si>
  <si>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</si>
  <si>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</si>
  <si>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</si>
  <si>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r>
      <t>Injectables</t>
    </r>
    <r>
      <rPr>
        <sz val="11"/>
        <rFont val="Arial"/>
        <family val="2"/>
      </rPr>
      <t xml:space="preserve"> 
</t>
    </r>
    <r>
      <rPr>
        <sz val="10"/>
        <rFont val="Arial"/>
        <family val="2"/>
      </rPr>
      <t xml:space="preserve">(for example, Depot Medroxyprogesterone Acetate 104mg/0.65mL subcutaneous [Depo Sub-Q Provera, Sayana Press], Depot Medroxyprogesterone Acetate 150 mg Intramuscular [DepoProvera], Norethisterone enantate [Noristerat]) </t>
    </r>
  </si>
  <si>
    <r>
      <t xml:space="preserve">Contraceptive Implants </t>
    </r>
    <r>
      <rPr>
        <sz val="10"/>
        <rFont val="Arial"/>
        <family val="2"/>
      </rPr>
      <t>(for example, Levonorgestrel 75mg [Jadelle, Sino-Implant (II)/Levoplant], Etonogestrel 68mg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</si>
  <si>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</si>
  <si>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</si>
  <si>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0.75mg, levonorgestrel 1.5mg)</t>
    </r>
  </si>
  <si>
    <r>
      <t xml:space="preserve">Vaginal Contraceptive Rings </t>
    </r>
    <r>
      <rPr>
        <sz val="10"/>
        <rFont val="Arial"/>
        <family val="2"/>
      </rPr>
      <t>(for example, Etonogestrel/ Ethinyl Estradiol 120/15mcg [NuvaRing], progesterone-releasing [Progering])</t>
    </r>
  </si>
  <si>
    <t xml:space="preserve">l. </t>
  </si>
  <si>
    <r>
      <t xml:space="preserve">Any other contraceptive(s)? </t>
    </r>
    <r>
      <rPr>
        <sz val="11"/>
        <rFont val="Arial"/>
        <family val="2"/>
      </rPr>
      <t>(e.g. SILCS diaphram)</t>
    </r>
  </si>
  <si>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</si>
  <si>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</si>
  <si>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</si>
  <si>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</si>
  <si>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</si>
  <si>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</si>
  <si>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</si>
  <si>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</si>
  <si>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</si>
  <si>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</si>
  <si>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</si>
  <si>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 xml:space="preserve">D17. </t>
  </si>
  <si>
    <t>Has the country made an FP2020 commitment?</t>
  </si>
  <si>
    <t xml:space="preserve">D18. </t>
  </si>
  <si>
    <t>Is there a specific FP2020 commitment for:</t>
  </si>
  <si>
    <t>Improving domestic financing for contraceptives?</t>
  </si>
  <si>
    <t>If yes, please describe this commitment</t>
  </si>
  <si>
    <t xml:space="preserve"> Increasing affordability of contraceptives for clients?</t>
  </si>
  <si>
    <r>
      <t xml:space="preserve">Improving access to or availability of contraceptives (beyond any commitments described above for domestic financing or affordability)?
</t>
    </r>
    <r>
      <rPr>
        <sz val="10"/>
        <rFont val="Arial"/>
        <family val="2"/>
      </rPr>
      <t xml:space="preserve">[Do not include commitments for increasing CPR or number of FP users unless specific interventions for improving access or availability of contraceptives are described.] </t>
    </r>
  </si>
  <si>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</si>
  <si>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</si>
  <si>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</si>
  <si>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</si>
  <si>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</si>
  <si>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</si>
  <si>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E. Supply Chain</t>
  </si>
  <si>
    <t xml:space="preserve">E1. </t>
  </si>
  <si>
    <t>Is there a national logistics management information system (LMIS) that collects data on contraceptive commodities?</t>
  </si>
  <si>
    <t>If yes, what types of health facilities report into the system? (Use the dropdown menus to select all that apply)</t>
  </si>
  <si>
    <t>Private sector health facilities</t>
  </si>
  <si>
    <t>NGO health facilities</t>
  </si>
  <si>
    <t>Social marketing sites</t>
  </si>
  <si>
    <t>If there is a national LMIS, how is contraceptive commodity data collected at the service delivery point level?</t>
  </si>
  <si>
    <t xml:space="preserve">E2. </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</si>
  <si>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</si>
  <si>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 xml:space="preserve">a. Central level (i.e., central level warehouse for the public sector)
</t>
  </si>
  <si>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</si>
  <si>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t>Source of Central level stockout rate</t>
  </si>
  <si>
    <t>Number of stock status observations where the commodity was stocked out during the fiscal year (numerator)</t>
  </si>
  <si>
    <t>Total stock status observations during the year (denominator)</t>
  </si>
  <si>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</si>
  <si>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</si>
  <si>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</si>
  <si>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</si>
  <si>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Combined oral contraceptive pills</t>
  </si>
  <si>
    <t>Source of SDP level stockout rate</t>
  </si>
  <si>
    <r>
      <t xml:space="preserve">Levonorgestrel/Ethinyl Estradiol 150/30 mcg +Fe 75mg </t>
    </r>
    <r>
      <rPr>
        <sz val="10"/>
        <rFont val="Arial"/>
        <family val="2"/>
      </rPr>
      <t>[Microgynon</t>
    </r>
    <r>
      <rPr>
        <sz val="12"/>
        <rFont val="Arial"/>
        <family val="2"/>
      </rPr>
      <t>]</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</si>
  <si>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</si>
  <si>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</si>
  <si>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</si>
  <si>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</si>
  <si>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</si>
  <si>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</si>
  <si>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</si>
  <si>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</si>
  <si>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Hormone-releasing intrauterine devices (IUDs)</t>
    </r>
    <r>
      <rPr>
        <sz val="10"/>
        <rFont val="Arial"/>
        <family val="2"/>
      </rPr>
      <t xml:space="preserve"> (for example levonorgestrel-releasing [Mirena])</t>
    </r>
  </si>
  <si>
    <r>
      <t xml:space="preserve">Calendar-based awareness methods </t>
    </r>
    <r>
      <rPr>
        <sz val="10"/>
        <rFont val="Arial"/>
        <family val="2"/>
      </rPr>
      <t>(for example, CycleBeads)</t>
    </r>
  </si>
  <si>
    <r>
      <t xml:space="preserve">Total stock out rate for all commodities 
</t>
    </r>
    <r>
      <rPr>
        <b/>
        <sz val="12"/>
        <rFont val="Arial"/>
        <family val="2"/>
      </rPr>
      <t xml:space="preserve">This will auto-calculate. </t>
    </r>
    <r>
      <rPr>
        <sz val="12"/>
        <rFont val="Arial"/>
        <family val="2"/>
      </rPr>
      <t xml:space="preserve"> (It will sum H and I and divide H by I, and will sum K and L and divide by L)</t>
    </r>
  </si>
  <si>
    <t>Is there a requirement that all contraceptives that are locally manufactured or imported be registered by the in-country national medicines regulatory authority (NMRA)?</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</si>
  <si>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</si>
  <si>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</si>
  <si>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</si>
  <si>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</si>
  <si>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</si>
  <si>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 xml:space="preserve">Does the NMRA participate in WHO-prequalified (WHO-PQ) Collaborative Procedures? </t>
  </si>
  <si>
    <t>Is there a requirement that contraceptives, imported or locally manufactured, be tested by the in-country national quality control laboratory (NQCL)?</t>
  </si>
  <si>
    <t>Is the NQCL currently ISO 17025 (International Organization of Standards) certified/accredited and/or currently WHO-prequalified?</t>
  </si>
  <si>
    <t>F7.</t>
  </si>
  <si>
    <r>
      <t xml:space="preserve">In the past year, to what extent were contraceptives, </t>
    </r>
    <r>
      <rPr>
        <i/>
        <sz val="12"/>
        <rFont val="Arial"/>
        <family val="2"/>
      </rPr>
      <t>excluding condoms</t>
    </r>
    <r>
      <rPr>
        <sz val="12"/>
        <rFont val="Arial"/>
        <family val="2"/>
      </rPr>
      <t xml:space="preserve">, tested by the NQCL post-shipment ? </t>
    </r>
  </si>
  <si>
    <t xml:space="preserve">In the past year, to what extent were condoms tested by the NQCL post-shipment ? </t>
  </si>
  <si>
    <t>F8.</t>
  </si>
  <si>
    <t>In the past year, did the NMRA conduct field surveillance monitoring to identify SSFFC (substandard, spurious, falsely labelled, falsified and counterfeit) contraceptives, to protect the public from ineffective and/or harmful products?</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</si>
  <si>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</si>
  <si>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</si>
  <si>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</si>
  <si>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</si>
  <si>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</si>
  <si>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</si>
  <si>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</si>
  <si>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r>
      <t xml:space="preserve">Combined Oral Contraceptive Pills 
</t>
    </r>
    <r>
      <rPr>
        <i/>
        <sz val="10"/>
        <rFont val="Arial"/>
        <family val="2"/>
      </rPr>
      <t>(for example, Levonorgestrel/Ethinyl Estradiol 150/30 mcg +Fe 75mg, Levonorgestrel/Ethinyl Estradiol 150/30 mcg [Microgynon, Seasonale, Levora, Jolessa], drosiperenone/Ethinyl Estradiol 3mg/20mcg [Yaz], Norethindrone Acetate/Ethinyl Estradiol [Loestrin, Junel])</t>
    </r>
  </si>
  <si>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</si>
  <si>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</si>
  <si>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</si>
  <si>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</si>
  <si>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r>
      <t xml:space="preserve">Progestin-only Oral Contraceptive Pills 
</t>
    </r>
    <r>
      <rPr>
        <i/>
        <sz val="10"/>
        <rFont val="Arial"/>
        <family val="2"/>
      </rPr>
      <t>(for example, Levonorgestrel 30 mcg [Norgeston, Microlut], Norethindrone 35mg [Micronor, Camila, Errin], Desogestrel 75mcg [Cerazette, Aizea], Ethynodiol Diacetate [Femulen])</t>
    </r>
  </si>
  <si>
    <t>How many manufacturers are registered in the country for distribution of WHO-PQ and/or SRA-approved contraceptive products?</t>
  </si>
  <si>
    <t>How many in-country local manufacturers exist who produce any progestin-only contraceptives pills?</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</si>
  <si>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</si>
  <si>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How many in-country local manufacturers exist who produce any injectable contraceptives?</t>
  </si>
  <si>
    <r>
      <t xml:space="preserve">Contraceptive Implants 
</t>
    </r>
    <r>
      <rPr>
        <i/>
        <sz val="10"/>
        <rFont val="Arial"/>
        <family val="2"/>
      </rPr>
      <t>(for example, Levonorgestrel 75mg [Jadelle, Sino-Implant (II)/Levoplant], Etonogestrel 68mg [Implanon, Nexplanon])</t>
    </r>
  </si>
  <si>
    <t>How many in-country local manufacturers exist who produce any contraceptive implants?</t>
  </si>
  <si>
    <r>
      <t xml:space="preserve">Intrauterine devices (IUDs) 
</t>
    </r>
    <r>
      <rPr>
        <i/>
        <sz val="10"/>
        <rFont val="Arial"/>
        <family val="2"/>
      </rPr>
      <t>(for example, copper-bearing [Optima Copper T], Levonorgestrel-releasing [Mirena])</t>
    </r>
  </si>
  <si>
    <t>How many in-country local manufacturers exist who produce any male condoms?</t>
  </si>
  <si>
    <t>How many in-country local manufacturers exist who produce any female condoms?</t>
  </si>
  <si>
    <r>
      <t xml:space="preserve">Emergency contraceptive pills 
</t>
    </r>
    <r>
      <rPr>
        <i/>
        <sz val="10"/>
        <rFont val="Arial"/>
        <family val="2"/>
      </rPr>
      <t>(for example, Levonorgestrel 0.75mg, Levonorgestrel 1.5mg [Postinor]</t>
    </r>
    <r>
      <rPr>
        <i/>
        <sz val="12"/>
        <rFont val="Arial"/>
        <family val="2"/>
      </rPr>
      <t>)</t>
    </r>
  </si>
  <si>
    <t>How many in-country local manufacturers exist who produce any emergency contraceptive pills?</t>
  </si>
  <si>
    <t>Are there any joint ventures between multinational pharmaceutical companies and local manufacturers of contraceptives?</t>
  </si>
  <si>
    <t>If yes, please describe:</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</si>
  <si>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</si>
  <si>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If yes, please list/describe them. </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</si>
  <si>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</si>
  <si>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</si>
  <si>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</si>
  <si>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Thank you for completing the survey!</t>
  </si>
  <si>
    <t>Contraceptive Security (CS) Indicators Survey, 2017</t>
  </si>
  <si>
    <t>Indicator</t>
  </si>
  <si>
    <t>Description</t>
  </si>
  <si>
    <t>Argentina</t>
  </si>
  <si>
    <t>Bolivia</t>
  </si>
  <si>
    <t>Chile</t>
  </si>
  <si>
    <t>Cote d'Ivoire</t>
  </si>
  <si>
    <t>Ecuador</t>
  </si>
  <si>
    <t>Honduras</t>
  </si>
  <si>
    <t>Liberia</t>
  </si>
  <si>
    <t>Mexico</t>
  </si>
  <si>
    <t>Nicaragua</t>
  </si>
  <si>
    <t>Paraguay</t>
  </si>
  <si>
    <t>Sierra Leone</t>
  </si>
  <si>
    <t>South Sudan</t>
  </si>
  <si>
    <t>Finance</t>
  </si>
  <si>
    <r>
      <t xml:space="preserve">Domestic general government health expenditure 
</t>
    </r>
    <r>
      <rPr>
        <i/>
        <sz val="12"/>
        <color theme="1"/>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</si>
  <si>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2017. (https://databank.worldbank.org/reports.aspx?source=2&amp;series=SH.XPD.GHED.GE.ZS)</t>
  </si>
  <si>
    <r>
      <t xml:space="preserve">Per Capita Gross National Income (GNI), purchasing power parity (PPP) 
</t>
    </r>
    <r>
      <rPr>
        <i/>
        <sz val="10"/>
        <color theme="1"/>
        <rFont val="Arial"/>
        <family val="2"/>
      </rPr>
      <t>(constant 2017 international $)</t>
    </r>
  </si>
  <si>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2017 to 2019. (https://data.worldbank.org/indicator/NY.GNP.PCAP.PP.KD?name_desc=false)</t>
  </si>
  <si>
    <t>Source year of per capita GNI data</t>
  </si>
  <si>
    <r>
      <t xml:space="preserve">Poverty level 
</t>
    </r>
    <r>
      <rPr>
        <i/>
        <sz val="11"/>
        <color theme="1"/>
        <rFont val="Arial"/>
        <family val="2"/>
      </rPr>
      <t>(Percentage of the national population living below the nationally defined poverty line)</t>
    </r>
  </si>
  <si>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2008 to 2019. (https://data.worldbank.org/indicator/SI.POV.NAHC?view=chart)</t>
  </si>
  <si>
    <t>Source year of poverty level data</t>
  </si>
  <si>
    <t>Health &amp; Social Environment</t>
  </si>
  <si>
    <t>Governance</t>
  </si>
  <si>
    <r>
      <t xml:space="preserve">Regulatory Quality 
</t>
    </r>
    <r>
      <rPr>
        <i/>
        <sz val="11"/>
        <color theme="1"/>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</si>
  <si>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2018.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</si>
  <si>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</si>
  <si>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2013 to 2018.  (http://data.uis.unesco.org/)</t>
  </si>
  <si>
    <t>103.6%*</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</si>
  <si>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</si>
  <si>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</si>
  <si>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mid-2019.
*Source: UNAIDS, 2018. (http://aidsinfo.unaids.org/)</t>
  </si>
  <si>
    <t>Access</t>
  </si>
  <si>
    <t>Access to FP Methods</t>
  </si>
  <si>
    <t>7a</t>
  </si>
  <si>
    <t>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</si>
  <si>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</si>
  <si>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t>
  </si>
  <si>
    <t>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</si>
  <si>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</si>
  <si>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Utilization</t>
  </si>
  <si>
    <t>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</si>
  <si>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</si>
  <si>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</si>
  <si>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</si>
  <si>
    <t>*“Gross” enrollment includes students of all ages. In other words, it includes students whose age exceeds the official age group (e.g. repeaters). Thus, if there is late enrollment, early enrollment, or repetition, the total enrollment can exceed the population of the age group that officially corresponds to the level of education – leading to ratios greater than 100 percent.</t>
  </si>
  <si>
    <t>** 2017 data from a United  Nations report on ' World Family Planning'</t>
  </si>
  <si>
    <t>Go to summary page</t>
  </si>
  <si>
    <t xml:space="preserve">Afghanistan </t>
  </si>
  <si>
    <t>Instructions:
-  Please indicate your answers in the yellow and white spaces. Most questions contain dropdown lists for your selection.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</si>
  <si>
    <r>
      <t xml:space="preserve">Additional or Alternative Data Source Used </t>
    </r>
    <r>
      <rPr>
        <sz val="10"/>
        <rFont val="Arial"/>
        <family val="2"/>
      </rPr>
      <t>(if applicable)</t>
    </r>
  </si>
  <si>
    <t>CS is included in the Reproductive Health Commodity Security (RHCS) coordination committee</t>
  </si>
  <si>
    <t>committee meeting agendas</t>
  </si>
  <si>
    <t xml:space="preserve">committee meeting minutes </t>
  </si>
  <si>
    <t xml:space="preserve">Reproductive Health Commodity Security (RHCS) Coordination committee </t>
  </si>
  <si>
    <t>Afghan Social Marketing Organization (ASMO) &amp; Marie Stopes International (MSI)</t>
  </si>
  <si>
    <t>Afghan Family Guidance Association (AFGA), BDN</t>
  </si>
  <si>
    <t>USAID funded project (HEMAYAT)</t>
  </si>
  <si>
    <t>UNFPA, WHO</t>
  </si>
  <si>
    <t>Reproductive Maternal Neonatal Child and Adolescent Health, Directorate of Pharmacy , National Medicine and Health products Regulatory Authority (NMHRA), Health Promotion Directorate (HPD), Community Based Health Care (CBHC), Grant Coordination &amp; Management Unite (GCMU) &amp; Directorate of Private Sector</t>
  </si>
  <si>
    <t>Central Stock Unit</t>
  </si>
  <si>
    <t xml:space="preserve">Afghanistan Midwifery Association (AMA), Afghan Society of Obstetrician &amp; Gynacologists (AFSOG) </t>
  </si>
  <si>
    <t>RHCS National ToR, Annual RHCS plan, RHCS as part of RMNCH Strategy, Strategic action plan, SOP for FP-commodities, &amp; RHCS LRP</t>
  </si>
  <si>
    <t>legal/regulatory document</t>
  </si>
  <si>
    <t>committee's terms of reference</t>
  </si>
  <si>
    <t>January</t>
  </si>
  <si>
    <t>December</t>
  </si>
  <si>
    <t>FP departement forecasts MoPH needs. Partners do their own forecasts. The estimated dollar value of contraceptives is not clear with FP-Department, because it receives donated products. Estimated value for contraceptive needs for the public sector is submitted to UNFPA.</t>
  </si>
  <si>
    <t>key informant interviews</t>
  </si>
  <si>
    <t>government forecast/quantification report</t>
  </si>
  <si>
    <t>MoPH FP Department</t>
  </si>
  <si>
    <t>Annually</t>
  </si>
  <si>
    <t xml:space="preserve">Forecast accuracy for the most recent complete fiscal year (using fiscal year stated above in B3).
For each of the following products offered by the public sector in the country where public sector forecast and consumption data are available, please enter the actual quantity consumed (in units) in column J, and the forecasted consumption (in units) for the most recently completed fiscal year in column K. The forecast accuracy will automatically calculate in column LMN. For products not offered in the country or for which data are not available, enter 'N/A' in columns J and K.
(For example, compare consumption data in FY2018 to the forecast for FY2018, even though the forecast for FY2018 may have been conducted in FY2017). </t>
  </si>
  <si>
    <r>
      <rPr>
        <b/>
        <sz val="11"/>
        <rFont val="Arial"/>
        <family val="2"/>
      </rPr>
      <t>Comments on forecast accuracy:</t>
    </r>
    <r>
      <rPr>
        <sz val="11"/>
        <rFont val="Arial"/>
        <family val="2"/>
      </rPr>
      <t xml:space="preserve">
There is no exact data on contraceptive consumption with MoPH. The data provided in consumption column is the number of commodities issued to health facilities. </t>
    </r>
  </si>
  <si>
    <t>MoPH does not have a budget line item for procurement of contraceptives.</t>
  </si>
  <si>
    <t>government financial reports</t>
  </si>
  <si>
    <t>01/18 - 12/18</t>
  </si>
  <si>
    <t>Financial record of finance and procurement units of MoPH</t>
  </si>
  <si>
    <t xml:space="preserve">This was from MoPH regular/domestic budget.
RMNCAH is only responsible for supplying FP methods to MoPH HFs that do not have donor support and private hospitals that have MoUs with RMNCAH for provision of FP services free of charge. </t>
  </si>
  <si>
    <t>The amount was spent in the fiscal year, but due to long governmental administrative processes, it was supplied in the last quarter of 2018. For this long process of procurement, we were able to spend only around 52% of the allocated budget. The commodities which were purchased through this amount were 199,738 condoms and 2,700 vials of DMPA IM 150mg.</t>
  </si>
  <si>
    <t>MoPH budget</t>
  </si>
  <si>
    <t>01/18-12/18</t>
  </si>
  <si>
    <t xml:space="preserve">MOPH didn't receive any direct donation from USAID </t>
  </si>
  <si>
    <t>GHSC-PSM records (ARTMIS)</t>
  </si>
  <si>
    <t>In-kind</t>
  </si>
  <si>
    <t>Implants (pieces), injectables (doses), combined oral (cycles), progestin only (cycles), DMPA IM vial and SC DMPA (amp)</t>
  </si>
  <si>
    <t>RHInterchange</t>
  </si>
  <si>
    <t>The answers to B10 - B12 should calculate automatically based on the information you provide. Please review the answers to ensure they make sense to you, and if you have additional information to add, please note it in the comment boxes provided.
The values will auto-calculate and the formulas used can be seen by selecting that cell. If the answers do not calculate automatically, please provide relevant information in the comments boxes.</t>
  </si>
  <si>
    <t xml:space="preserve">Includes only supply of contraceptives to private hospitals under MoU with MoPH and MoPH-run MCH clinics with no donor support. It does not mean that this is the total expenditures of contraceptives for the public sector. </t>
  </si>
  <si>
    <t>Key informant interview with social marketing organizations</t>
  </si>
  <si>
    <t xml:space="preserve">DMPA-SC (Sayana Press) included in EML. Distribution of emergency contraceptives in the private sector occurs but is restricted. </t>
  </si>
  <si>
    <t>Increase information, education, and communication and social and behavior change communication for wider use of birth spacing; Strengthen community-based birth spacing/family planning approaches (to increase use of contraception by decreasing geographic and social barriers to use); expand the choice of contraceptives (including promoting LARC implants as a cost-effective, high-impact modern FP intervention); strengthen the capacity of health service providers to provide quality, rights-based family planning services; integrate birth spacing/family planning services into all levels of the private sector.</t>
  </si>
  <si>
    <t>interviews with family planning or reproductive health program managers</t>
  </si>
  <si>
    <t>RMNCAH Strategy</t>
  </si>
  <si>
    <t>2017-2021</t>
  </si>
  <si>
    <t>Yes - some implementation</t>
  </si>
  <si>
    <t>National RMNCAH Strategy 2017-2021, Strategic Area 3, Strategic Approches 3.6</t>
  </si>
  <si>
    <t>gov't policy documents and project records</t>
  </si>
  <si>
    <r>
      <t xml:space="preserve">Component 3, strategic area 3.6 of RMNCH Strategy </t>
    </r>
    <r>
      <rPr>
        <sz val="10"/>
        <rFont val="Arial"/>
        <family val="2"/>
      </rPr>
      <t>(Integrate birth spacing/family planning services into all levels of the private sector) : Strengthen coordination with private sector to ensure that they follow the MoPH's RMNCAH intervention package for the private sector; Strengthen capacity of private FP service providers to delivery quality human rights-based FP services; and support the expansion of availability of FP methods in private pharmacies through the social marketing program.</t>
    </r>
  </si>
  <si>
    <t xml:space="preserve">MOH department of family planning policy documents </t>
  </si>
  <si>
    <t>Pharmacy owners</t>
  </si>
  <si>
    <t>interviews with government officials</t>
  </si>
  <si>
    <t xml:space="preserve">For the all categories of sub-populations, access to quality family planning/Birth Spacing services is prioritised and reflected in National Health Policy and RMNCAH Strategy 2017-2021. The BS/FP is the 3rd Strategic Area of this strategy. </t>
  </si>
  <si>
    <t>Access to quality family planning/Birth Spacing services is prioritised and reflected in National Health Policy and RMNCAH Strategy 2017-2021</t>
  </si>
  <si>
    <t>Key informant interviews MOH officials</t>
  </si>
  <si>
    <t>For all categories, the same policy and strategy is implemented. All married individuals without exception can receive birth spacing/family planning services throughout the country.</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</si>
  <si>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services/commodities? </t>
    </r>
    <r>
      <rPr>
        <sz val="10"/>
        <rFont val="Arial"/>
        <family val="2"/>
      </rPr>
      <t>(e.g. spousal approval required to access contraceptives)</t>
    </r>
  </si>
  <si>
    <t>interviews with FP/RH program managers and/or providers</t>
  </si>
  <si>
    <t>In the public sector, unmarried youth must be prescribed contraceptives through a doctor or midwife for a health condition. In the private sector, however, they are able to purchase contraceptives.</t>
  </si>
  <si>
    <t xml:space="preserve">Religious and cultural barriers </t>
  </si>
  <si>
    <t xml:space="preserve">Cultural barriers, family influence </t>
  </si>
  <si>
    <t>Operational barriers (low access specially in hard to reach geographical area, security issues)</t>
  </si>
  <si>
    <t>According to DHS Afghanistan 2015 findings, among low-educated persons, only 19% of women of reproductive age use contraceptive methods.</t>
  </si>
  <si>
    <t>According to DHS Afghanistan 2015 findings, 15% of women of reproductive age with lower incomes use contraceptives</t>
  </si>
  <si>
    <t>Access barriers to managing the event and needs</t>
  </si>
  <si>
    <t>Around 10%</t>
  </si>
  <si>
    <t>most current approved NEML from the MoH or Procurement and Planning Division</t>
  </si>
  <si>
    <t>Essential Medicine List (EML) and Licensed Medicine List (LML)</t>
  </si>
  <si>
    <t>key informant interview with MOH family planning/reproductive health (RH) program manager</t>
  </si>
  <si>
    <t>Social Media</t>
  </si>
  <si>
    <t>Due to turnover of staff, the capacity building process is ongoing.</t>
  </si>
  <si>
    <t>MOH program training database</t>
  </si>
  <si>
    <t>Government documents</t>
  </si>
  <si>
    <t xml:space="preserve">As part of financial commitment, advocate for an increase in allocation of government contribution to health and nutrition form 4.2% in 2012 to 10% by 2020. The government of Afghanistan commits to allocate 25% of the health budget to reproductive health. Add a specific budget line in the MoPH annual budget plan for promotion of FP and procurement of contraceptives.  </t>
  </si>
  <si>
    <t xml:space="preserve">Expand acces to quality FP choice and services </t>
  </si>
  <si>
    <t xml:space="preserve">Political commitment to ensure commodity security and to increase the method mix in Afghanistan with a focus on Long Acting Reversable Contraceptives (LARC). </t>
  </si>
  <si>
    <t>The GFF still does not have any specific program/intervention for FP in Afghanistan.</t>
  </si>
  <si>
    <t>key informant interview with MOH</t>
  </si>
  <si>
    <t xml:space="preserve">The LMIS (PLIS) system was created, developed, and handed over to the Directorate of Pharmaceutical Services (DPS). But the system is not active now. The reason is a shortage of budget to recruit capable and qualified personnel to run the system. </t>
  </si>
  <si>
    <t>key informant interview with MOH/supply chain organization</t>
  </si>
  <si>
    <r>
      <t xml:space="preserve">Please provide the </t>
    </r>
    <r>
      <rPr>
        <b/>
        <sz val="12"/>
        <rFont val="Arial"/>
        <family val="2"/>
      </rPr>
      <t>stockout rates</t>
    </r>
    <r>
      <rPr>
        <sz val="12"/>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</si>
  <si>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</si>
  <si>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</si>
  <si>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other</t>
  </si>
  <si>
    <t xml:space="preserve">Data not available across donors. </t>
  </si>
  <si>
    <t>This activity is done by ASMO and MSI-A not by MoPH. Sometimes WHO and MSF import male condoms and Misoprestol.</t>
  </si>
  <si>
    <t>Key informant interviews with MOH FP/RH or social marketing program officials</t>
  </si>
  <si>
    <t>WHO-PQ contraceptives are distributed by MSI/A and the Afghan Social Marketing Organization (ASMO). (Data provided by ASMO)</t>
  </si>
  <si>
    <t>Khoshi OC &amp; (OCP) Levonorgestril BP 0.15mg + Ethinylestradiol 0.03mg and Ferrous Fumerate 75mg.</t>
  </si>
  <si>
    <t>NO</t>
  </si>
  <si>
    <t>Femiject and Khoshi IC</t>
  </si>
  <si>
    <t>Jadelle 2x75mg</t>
  </si>
  <si>
    <t>Copper T 380A</t>
  </si>
  <si>
    <t>Aramish amd Asodagi Condoms</t>
  </si>
  <si>
    <t>Yes RENATA Limited Bangladesh imported by MSI-A</t>
  </si>
  <si>
    <t>Levonorgestril BP 0.750mg</t>
  </si>
  <si>
    <t>Key informant interviews with MOH FP/RH program officials</t>
  </si>
  <si>
    <t>There are 21 private hospitals in Kabul (Shinozada, Global, Kaisha, Sama, Nadera Seddiqi, Afghan Shefa, Blossom, Wahaj, Effat, Family, Shaheed Abdul Razaq, Afhsar, Mehdi, Afghan Swiss, Sayed- u - Shohada, Ariana Shefa, Faizi, Maryam, Khorrami, Bakhtar &amp; Afghan United) and 9 private hospitals in Herat (Sehat, Afghan Max, Alozai Wardak, Noor-u-Almadina, Afghan Aria, Quds, Elahee, Mehraban, Jami Herat) that are supplied with contraceptives by the MoPH through an MOU.</t>
  </si>
  <si>
    <t>The most common and vital challenge is unavailability of FP commodities, even in the commercial market. Implants, POP, and EC have not been available for years, but we were also faced with stockouts of DMPA IM during these months as well.</t>
  </si>
  <si>
    <t>Inquérito sobre Indicadores de Segurança Contraceptiva (CS), 2019</t>
  </si>
  <si>
    <t>País:</t>
  </si>
  <si>
    <t xml:space="preserve">Angola </t>
  </si>
  <si>
    <t>(Seleccionar do Menu Suspenso)</t>
  </si>
  <si>
    <t>Os Indicadores CS são apresentados nas seguintes secções:
               A.Liderança e Coordenação              B. Finanças e Compras               C. Produtos               D. Políticas               E. Cadeia de aprovisionamento               F. Qualidade               G. Sector Privado</t>
  </si>
  <si>
    <t>Instruções:
- Por favor, indicar as suas respostas nos espaços amarelo e branco. Para a maioria das perguntas, pode escolher as respostas das listas suspensas.
- Por favor, seleccionar a partir das listas suspensas das colunas O e P para indicar as fontes principais de dados e, se for caso disso, os dados usados.
- Para ajudar no acompanhamento da conclusão da pesquisa, as células previstas para respostas, destacadas em amarelo mudarão de novo para branco uma vez a resposta seleccionada ou preenchida 
- As perguntas dependentes podem ficar sombreadas em função da respostas anterior.
- Se a resposta for maior que o espaço fornecido, pode ajustar manual ou automaticamente a altura da linha para ver toda a resposta. (Para ajustar automaticamente a altura da linha, selecionar a (s) resposta (s) e vá para a guia Início - Grupo de células - Formato - Ajuste automática da altura da linha nas versões mais recentes do Excel ou Formato - Linha - Ajuste automático nas versões antigas do Excel.)
O Manual de Utilização e de Recolha de Dados em anexo fornece definições detalhadas dos indicadores e orientações sobre fontes de dados e métodos de recolha.
Por favor, não hesite em contatar o cs_survey@ghsc-psm.org em caso de dúvidas. Obrigado por ter preenchido o questionário.</t>
  </si>
  <si>
    <t>Fonte de dados principal usada</t>
  </si>
  <si>
    <r>
      <t xml:space="preserve">Fonte de dados adicional ou alternativa usada </t>
    </r>
    <r>
      <rPr>
        <sz val="12"/>
        <rFont val="Arial"/>
        <family val="2"/>
      </rPr>
      <t>(se aplicável)</t>
    </r>
  </si>
  <si>
    <t>A. Liderança e Coordenação</t>
  </si>
  <si>
    <t>Será que existe um comité nacional que trabalhe com segurança contraceptiva?
O comité deve ter alguns aspectos de segurança contraceptiva como parte de seus Termos de Referência, por exemplo: Planeamento Familiar, Saúde Reprodutiva, Mortalidade Materna, Comité de Medicina Essencial, etc.</t>
  </si>
  <si>
    <t xml:space="preserve">Observações: </t>
  </si>
  <si>
    <t>actas das reuniões do comité</t>
  </si>
  <si>
    <t xml:space="preserve">Qual é o nome do comité </t>
  </si>
  <si>
    <t xml:space="preserve">Grupo tecnico nacional assecessor da saúde sexual e reprodutiva </t>
  </si>
  <si>
    <t>Será que as seguintes organizações estão representadas no comité?</t>
  </si>
  <si>
    <t>(S/N 
suspenso)</t>
  </si>
  <si>
    <t>Sim</t>
  </si>
  <si>
    <t>Marketing social, (por exemplo: PSI, DKT, SFH, etc.)</t>
  </si>
  <si>
    <t>Em caso afirmativo, indique o(s) nome(s) das organizações:</t>
  </si>
  <si>
    <t>PSI, Sociedade Civil, Asociação de Mulheres Parlamentares</t>
  </si>
  <si>
    <r>
      <t xml:space="preserve">ONG 
</t>
    </r>
    <r>
      <rPr>
        <i/>
        <sz val="10"/>
        <rFont val="Arial"/>
        <family val="2"/>
      </rPr>
      <t>(por exemplo: prestação de serviços, advocacia, filiais de Planeamento Familiar, filiais de Marie Stopes, organizações religiosas, etc.)</t>
    </r>
  </si>
  <si>
    <t>PSI,GHSC-PSM</t>
  </si>
  <si>
    <t>Doadores</t>
  </si>
  <si>
    <t>Em caso afirmativo, indique o(s) nome(s) dos doadores:</t>
  </si>
  <si>
    <t>USAID,UNFPA,WB</t>
  </si>
  <si>
    <t>Agências das Nações Unidas</t>
  </si>
  <si>
    <t>Em caso afirmativo, indique o(s) nome(s) das agências:</t>
  </si>
  <si>
    <t>UNFPA</t>
  </si>
  <si>
    <r>
      <t xml:space="preserve">Ministério da Saúde 
</t>
    </r>
    <r>
      <rPr>
        <i/>
        <sz val="10"/>
        <rFont val="Arial"/>
        <family val="2"/>
      </rPr>
      <t>(por exemplo: logística, saúde reprodutiva, planeamento familiar, saúde materno-infantil, HIV / AIDS, unidades de farmácia, departamento de finanças do Ministério da Saúde, etc.)</t>
    </r>
  </si>
  <si>
    <t>Em caso afirmativo, indique o(s) nome(s) das unidades:</t>
  </si>
  <si>
    <t>Depósito ou Armazém Central de Medicamentos</t>
  </si>
  <si>
    <t>Em caso afirmativo, especifique indique:</t>
  </si>
  <si>
    <t>Ministério das Finanças ou Ministério do Planeamento</t>
  </si>
  <si>
    <t>MINISTERIO DAS FINANÇAS</t>
  </si>
  <si>
    <r>
      <t xml:space="preserve">Outro </t>
    </r>
    <r>
      <rPr>
        <i/>
        <sz val="10"/>
        <rFont val="Arial"/>
        <family val="2"/>
      </rPr>
      <t>(por exemplo,: parceiros)</t>
    </r>
  </si>
  <si>
    <t>WB</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</si>
  <si>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</si>
  <si>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</si>
  <si>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</si>
  <si>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</si>
  <si>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 xml:space="preserve">termos de referência do comité </t>
  </si>
  <si>
    <t>Quantas vezes reuniu-se o comité no ano transacto?</t>
  </si>
  <si>
    <t xml:space="preserve">Será que o comité desenvolveu ou iniciou o desenvolvimento de quaisquer políticas, procedimentos e / ou planos de acção no último ano?         </t>
  </si>
  <si>
    <t>Em caso afirmativo, será que há evidência de cumprimento das suas políticas e procedimentos, implementação de seus planos de acção e / ou acompanhamento e resolução de questões levantadas nas reuniões anteriores?</t>
  </si>
  <si>
    <t>B. Finanças e Aquisições</t>
  </si>
  <si>
    <t>Qual é o calendário do ano fiscal do estado?</t>
  </si>
  <si>
    <t>Mês inicial</t>
  </si>
  <si>
    <t>Mês Final</t>
  </si>
  <si>
    <t>Observações</t>
  </si>
  <si>
    <r>
      <t xml:space="preserve">Qual foi o valor estimado em dólares dos contraceptivos que deviam ser adquiridos para o sector público* para o ano fiscal completo mais recente? (em USD)
</t>
    </r>
    <r>
      <rPr>
        <sz val="1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</si>
  <si>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t>Período de um ano abrangido pelo montante de previsão / quantificação verificado no  B2</t>
  </si>
  <si>
    <t>May</t>
  </si>
  <si>
    <t xml:space="preserve">Mês final </t>
  </si>
  <si>
    <t xml:space="preserve">Ano inicial </t>
  </si>
  <si>
    <t>Ano final</t>
  </si>
  <si>
    <t>Quem levou a cabo a previsão/quantificação? (Indicar as organizações.)</t>
  </si>
  <si>
    <t>PSM</t>
  </si>
  <si>
    <t>Frequência das actualizações</t>
  </si>
  <si>
    <r>
      <t>Precisão da previsão para o ano fiscal completo mais recente (usando o ano fiscal indicado acima no B3).
Para cada um dos seguintes produtos oferecidos pelo setor público no país em que os dados de previsão e consumo do setor público estão disponíveis, digite a quantidade real consumida (em unidades) na coluna J e o consumo previsto (em unidades) para os últimos ano fiscal concluído na coluna K. A precisão da previsão será calculada automaticamente na coluna LMN. Para produtos não oferecidos no país ou para os quais os dados não estão disponíveis, digite 'N / A' nas colunas J e K.
(Por exemplo, compare os dados de consumo no ano fiscal de 2018 com a previsão para o ano fiscal de 2018, embora a previsão para o ano fiscal de 2018 possa ter sido realizada no ano fiscal de FY2017.</t>
    </r>
    <r>
      <rPr>
        <i/>
        <sz val="10"/>
        <rFont val="Arial"/>
        <family val="2"/>
      </rPr>
      <t xml:space="preserve">). </t>
    </r>
  </si>
  <si>
    <t>(Formula:  |(Quantidade real consumida) - (Previsão de consumo) / Quantidade real consumida |)</t>
  </si>
  <si>
    <t>Quantidade real consumida</t>
  </si>
  <si>
    <t>Previsão do consumo</t>
  </si>
  <si>
    <t>Precisão da previsão
(Erro médio de previsão de consumo percentual absoluto)</t>
  </si>
  <si>
    <t>Pílulas anticoncepcionais orais combinadas</t>
  </si>
  <si>
    <t>Levonorgestrel / Etinilestradiol 150/30 mcg + Fe 75mg [Microgynon]</t>
  </si>
  <si>
    <t>Levonorgestrel / Etinilestradiol 150/30 mcg [Seasonale, Levora, Jolessa]</t>
  </si>
  <si>
    <t>Outras pílulas contraceptivas orais combinadas</t>
  </si>
  <si>
    <t>Especificar o produto:</t>
  </si>
  <si>
    <t>Pílulas contraceptivas orais contendo apenas progestágeno</t>
  </si>
  <si>
    <t>Pílulas anticoncepcionais orais contendo apenas progestágeno: Outros</t>
  </si>
  <si>
    <t>Contraceptivos injectáveis</t>
  </si>
  <si>
    <t>Acetato de Medroxiprogesterona Depot 104mg / 0.65mL subcutâneo [Depo Sub-Q Provera, Sayana Press]</t>
  </si>
  <si>
    <t>Acetato de Medroxiprogesterona Depot 150 mg Intramuscular [DepoProvera]</t>
  </si>
  <si>
    <t>Enantato de noretisterona [Noristerat]</t>
  </si>
  <si>
    <t>Outros contraceptivos injectáveis</t>
  </si>
  <si>
    <t>Implantes contraceptivos</t>
  </si>
  <si>
    <t>Levonorgestrel 75mg / haste, 2 implantes de haste [Jadelle, Sino-Implant (II) / Levoplant]</t>
  </si>
  <si>
    <t>Etonogestrel 68mg / haste, 1 implante de haste [Implanon, Nexplanon]</t>
  </si>
  <si>
    <t>Outros implantes contraceptivos</t>
  </si>
  <si>
    <t>Dispositivos intrauterinos com cobre (DIU) (por exemplo, Optima Copper T)</t>
  </si>
  <si>
    <t>Dispositivos intra-uterinos liberadores de hormónio (DIU) (por exemplo, liberação de levonorgestrel [Mirena])</t>
  </si>
  <si>
    <t>Preservativos masculinos</t>
  </si>
  <si>
    <t xml:space="preserve">Preservativos femininos </t>
  </si>
  <si>
    <t>Pílulas contraceptivas orais de emergência</t>
  </si>
  <si>
    <t>Levonorgestrel 0.75mg, 2 comprimidos</t>
  </si>
  <si>
    <t>Levonorgestrel 1,5 mg, 1 comprimido</t>
  </si>
  <si>
    <t>Métodos de reconhecimento baseados no calendário (por exemplo, CycleBeads)</t>
  </si>
  <si>
    <t>Existe um item da linha de orçamento do Estado especificamente para a aquisição de contraceptivos?
Por favor, seleccione na lista suspensa.</t>
  </si>
  <si>
    <t>Observações:</t>
  </si>
  <si>
    <t>Documentos do orçamento do estado com os principais itens de linha</t>
  </si>
  <si>
    <r>
      <t xml:space="preserve">Por favor, responda às perguntas abaixo sobre as </t>
    </r>
    <r>
      <rPr>
        <b/>
        <u/>
        <sz val="12"/>
        <rFont val="Arial"/>
        <family val="2"/>
      </rPr>
      <t xml:space="preserve">alocações do estado </t>
    </r>
    <r>
      <rPr>
        <sz val="12"/>
        <rFont val="Arial"/>
        <family val="2"/>
      </rPr>
      <t xml:space="preserve">para a aquisição de contraceptivos.
Será que os fundos alocados são os originalmente designados para contraceptivos, </t>
    </r>
    <r>
      <rPr>
        <i/>
        <sz val="12"/>
        <rFont val="Arial"/>
        <family val="2"/>
      </rPr>
      <t>sejam</t>
    </r>
    <r>
      <rPr>
        <sz val="12"/>
        <rFont val="Arial"/>
        <family val="2"/>
      </rPr>
      <t xml:space="preserve"> ou </t>
    </r>
    <r>
      <rPr>
        <i/>
        <sz val="12"/>
        <rFont val="Arial"/>
        <family val="2"/>
      </rPr>
      <t xml:space="preserve">não </t>
    </r>
    <r>
      <rPr>
        <sz val="12"/>
        <rFont val="Arial"/>
        <family val="2"/>
      </rPr>
      <t>gastos em contraceptivos.</t>
    </r>
  </si>
  <si>
    <t>Será que os recursos do Estado foram alocados (isto é, dedicados) para a aquisição de contraceptivos no ano fiscal completo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t>
  </si>
  <si>
    <t>Mas não foram gastos para aquisição de contraceptivos</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</si>
  <si>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</si>
  <si>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</si>
  <si>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</si>
  <si>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r>
      <t xml:space="preserve">Período de Tempo </t>
    </r>
    <r>
      <rPr>
        <sz val="12"/>
        <rFont val="Arial"/>
        <family val="2"/>
      </rPr>
      <t xml:space="preserve">
(mm/yy-mm/yy)
</t>
    </r>
  </si>
  <si>
    <r>
      <t>Fonte de dados</t>
    </r>
    <r>
      <rPr>
        <i/>
        <u/>
        <sz val="12"/>
        <rFont val="Arial"/>
        <family val="2"/>
      </rPr>
      <t xml:space="preserve"> </t>
    </r>
    <r>
      <rPr>
        <i/>
        <sz val="12"/>
        <rFont val="Arial"/>
        <family val="2"/>
      </rPr>
      <t xml:space="preserve">
</t>
    </r>
    <r>
      <rPr>
        <sz val="11"/>
        <rFont val="Arial"/>
        <family val="2"/>
      </rPr>
      <t>(por exemple: Registos do ministério)</t>
    </r>
  </si>
  <si>
    <r>
      <t xml:space="preserve">Fundos gerados internamente </t>
    </r>
    <r>
      <rPr>
        <b/>
        <u/>
        <sz val="12"/>
        <rFont val="Arial"/>
        <family val="2"/>
      </rPr>
      <t>alocados</t>
    </r>
    <r>
      <rPr>
        <sz val="12"/>
        <rFont val="Arial"/>
        <family val="2"/>
      </rPr>
      <t xml:space="preserve"> para a aquisição de contraceptivos</t>
    </r>
  </si>
  <si>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</si>
  <si>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</si>
  <si>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r>
      <t xml:space="preserve">Por favor, responder às perguntas abaixo para indicar as despesas do estado na aquisição de contraceptivos, por fonte, no ano fiscal completo mais recente.
</t>
    </r>
    <r>
      <rPr>
        <i/>
        <sz val="12"/>
        <rFont val="Arial"/>
        <family val="2"/>
      </rPr>
      <t>Ou seja, o valor gasto na aquisição de contraceptivos (e não o valor alocado). Quanto desse valor foi proporcionado por cada fonte?</t>
    </r>
  </si>
  <si>
    <t xml:space="preserve">Será que os fundos do estado foram gastos na aquisição de produtos contraceptivos no ano fiscal completo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</si>
  <si>
    <t>Na tabela abaixo, o período de tempo deve reflectir o período em que os fundos foram gastos e, de preferência, o ano fiscal completo mais recente.</t>
  </si>
  <si>
    <t>Fonte de fundos do estado gastos na aquisição de contraceptivos</t>
  </si>
  <si>
    <r>
      <t xml:space="preserve">Foi isso uma fonte?
</t>
    </r>
    <r>
      <rPr>
        <i/>
        <sz val="11"/>
        <rFont val="Arial"/>
        <family val="2"/>
      </rPr>
      <t>(S/N)</t>
    </r>
  </si>
  <si>
    <r>
      <t xml:space="preserve">Montante gasto
</t>
    </r>
    <r>
      <rPr>
        <sz val="11"/>
        <rFont val="Arial"/>
        <family val="2"/>
      </rPr>
      <t>(em USD)</t>
    </r>
  </si>
  <si>
    <r>
      <t>Período de tempo</t>
    </r>
    <r>
      <rPr>
        <sz val="12"/>
        <rFont val="Arial"/>
        <family val="2"/>
      </rPr>
      <t xml:space="preserve"> (mm/yy-mm/yy)
</t>
    </r>
  </si>
  <si>
    <r>
      <t xml:space="preserve">Detalhes de compras do Estado
</t>
    </r>
    <r>
      <rPr>
        <sz val="12"/>
        <rFont val="Arial"/>
        <family val="2"/>
      </rPr>
      <t>(Observe se o valor gasto no ano fiscal foi determinado pela data do pedido ou pela data de entrega real. A data de entrega real é preferencial. Você também pode observar quais mercadorias foram adquiridas e suas quantidades, se disponíveis).</t>
    </r>
  </si>
  <si>
    <r>
      <t xml:space="preserve">Fundos gerados internamente </t>
    </r>
    <r>
      <rPr>
        <b/>
        <sz val="12"/>
        <rFont val="Arial"/>
        <family val="2"/>
      </rPr>
      <t>gastos na</t>
    </r>
    <r>
      <rPr>
        <sz val="12"/>
        <rFont val="Arial"/>
        <family val="2"/>
      </rPr>
      <t xml:space="preserve"> aquisição de contraceptivos</t>
    </r>
  </si>
  <si>
    <r>
      <t xml:space="preserve">i. </t>
    </r>
    <r>
      <rPr>
        <i/>
        <sz val="12"/>
        <rFont val="Arial"/>
        <family val="2"/>
      </rPr>
      <t>Especifique a (s) origem (s) de fundos gerados internamente gastos (por exemplo, de impostos)</t>
    </r>
  </si>
  <si>
    <r>
      <t xml:space="preserve">Total de outros fundos do estado </t>
    </r>
    <r>
      <rPr>
        <b/>
        <sz val="12"/>
        <rFont val="Arial"/>
        <family val="2"/>
      </rPr>
      <t>gastos</t>
    </r>
    <r>
      <rPr>
        <sz val="12"/>
        <rFont val="Arial"/>
        <family val="2"/>
      </rPr>
      <t xml:space="preserve"> na aquisição de contraceptivos. (Por exemplo, esses fundos do estado podem incluir fundos de cesta, créditos ou empréstimos do Banco Mundial e outros fundos doados ao Estado [por exemplo, apoio directo ao orçamento])</t>
    </r>
  </si>
  <si>
    <r>
      <t>i. Especifique a (s) fonte (s) de outros fundos do Estado gastos (</t>
    </r>
    <r>
      <rPr>
        <i/>
        <sz val="12"/>
        <rFont val="Arial"/>
        <family val="2"/>
      </rPr>
      <t>por exemplo: financiamento da cesta básica ou doador específico)</t>
    </r>
  </si>
  <si>
    <r>
      <t xml:space="preserve">Por favor, preencha a tabela abaixo para indicar </t>
    </r>
    <r>
      <rPr>
        <b/>
        <sz val="12"/>
        <rFont val="Arial"/>
        <family val="2"/>
      </rPr>
      <t>doações em espécie e subsídios</t>
    </r>
    <r>
      <rPr>
        <sz val="12"/>
        <rFont val="Arial"/>
        <family val="2"/>
      </rPr>
      <t xml:space="preserve"> * para contraceptivos no ano fiscal completo mais recente..
O período de tempo deve ser o mesmo para todas as fontes de financiamento.
*Isso pode incluir casos em que os doadores forneceram produtos ao Ministério para ONGs ou marketing social.
</t>
    </r>
  </si>
  <si>
    <t>Fonte de doações de contraceptivos para o sector público</t>
  </si>
  <si>
    <t>Em espécie ou numerário?</t>
  </si>
  <si>
    <t>Montante da doação</t>
  </si>
  <si>
    <r>
      <t xml:space="preserve">Período de tempo </t>
    </r>
    <r>
      <rPr>
        <sz val="12"/>
        <rFont val="Arial"/>
        <family val="2"/>
      </rPr>
      <t xml:space="preserve">(mm/yy-mm/yy)
</t>
    </r>
  </si>
  <si>
    <r>
      <t xml:space="preserve">Detalhes de doações
</t>
    </r>
    <r>
      <rPr>
        <sz val="10"/>
        <rFont val="Arial"/>
        <family val="2"/>
      </rPr>
      <t>(Apresenta uma liste de produtos adquiridos e as quantidades, se houver, e indique se o montante gasto no ano fiscal foi determinado pela data de encomenda ou pela data de entrega real. De preferência a data de entrega real).</t>
    </r>
  </si>
  <si>
    <t>Preservativos Masculinos</t>
  </si>
  <si>
    <t>Preservativos Masculinos, Injectáveis (doses)</t>
  </si>
  <si>
    <t xml:space="preserve">Fundo Global </t>
  </si>
  <si>
    <t>Outra bilateral</t>
  </si>
  <si>
    <t>Outro</t>
  </si>
  <si>
    <t>Outra</t>
  </si>
  <si>
    <t xml:space="preserve">Includes $110,500 Sayana Press (donated from PSI), plus other donations listed as "other" in RHI. </t>
  </si>
  <si>
    <r>
      <t xml:space="preserve">Valor total de doações em espécie e doações gastas em aquisição de contraceptivos
</t>
    </r>
    <r>
      <rPr>
        <b/>
        <sz val="12"/>
        <rFont val="Arial"/>
        <family val="2"/>
      </rPr>
      <t xml:space="preserve">Será calculado automaticamente. </t>
    </r>
    <r>
      <rPr>
        <sz val="12"/>
        <rFont val="Arial"/>
        <family val="2"/>
      </rPr>
      <t>(Será a soma de a-e acima.)</t>
    </r>
  </si>
  <si>
    <t>"As respostas para B10 - B12 devem ser calculadas automaticamente de acordo com as informações fornecidas por si. Por favor, reveja as respostas para garantir que do seu ponto de vista, fazem sentido e, se tiver informações adicionais, anote-as nas caixas de observações disponíveis.
Os valores serão calculados automaticamente e as fórmulas usadas podem ser vistas por selecionar a respectiva célula. Se as respostas não forem calculadas automaticamente, introduzir informações pertinentes nas caixas de observações.</t>
  </si>
  <si>
    <r>
      <rPr>
        <b/>
        <sz val="12"/>
        <rFont val="Arial"/>
        <family val="2"/>
      </rPr>
      <t xml:space="preserve">Participação do Estado nos fundos gastos na aquisição de contraceptivos para o sector público -
</t>
    </r>
    <r>
      <rPr>
        <sz val="12"/>
        <rFont val="Arial"/>
        <family val="2"/>
      </rPr>
      <t>Do montante total gasto em contraceptivos para o sector público no último ano fiscal (incluindo fundos do Estado e de doadores), que percentagem representa os fundos do Estado (incluindo fundos gerados internamente, fundos de cesta, créditos ou empréstimos do Banco Mundial e outros fundos concedidos ao Estado)?</t>
    </r>
  </si>
  <si>
    <t>Participação gerada internamente dos recursos do Estado gastos na compra de contraceptivos para o sector público -
Do montante total de fundos do Estado gastos em contraceptivos para o sector público no ano fiscal completo mais recente, que porcentagem representa os fundos do Estado gerados internamente?</t>
  </si>
  <si>
    <t>Total de despesas com contraceptivos do sector público como porcentagem do valor que precisava ser adquirido -
Do valor estimado dos contraceptivos necessários para o sector público no ano fiscal completo mais recente, que percentagem representa cada fonte (Estado ou doador)?</t>
  </si>
  <si>
    <r>
      <rPr>
        <b/>
        <sz val="12"/>
        <rFont val="Arial"/>
        <family val="2"/>
      </rPr>
      <t xml:space="preserve">Será que houve um déficit de financiamento para contraceptivos do sector público no último ano fiscal completo?
</t>
    </r>
    <r>
      <rPr>
        <sz val="12"/>
        <rFont val="Arial"/>
        <family val="2"/>
      </rPr>
      <t>(Isso irá calcular-se automaticamente, comparando a previsão no B2 para o total de despesas no B12)</t>
    </r>
  </si>
  <si>
    <t>Se o Estado financiou qualquer aquisição de contraceptivos no ano fiscal completo mais recente, que entidade(s) realizou (aram) a(s) aquisição(ões)?
(Por favor, seleccione do menu suspenso o que se aplica)</t>
  </si>
  <si>
    <t>SAYANA PRESS</t>
  </si>
  <si>
    <t>Estado (por exemplo, Depósitos Médicos Centrais / unidade logística MOH / unidade de aquisições MOH)</t>
  </si>
  <si>
    <t>Agente terceirizado (por exemplo, UNFPA ou sector privado)</t>
  </si>
  <si>
    <t>Parastatal (mesmo se o depósito central de medicamentos for paraestatal)</t>
  </si>
  <si>
    <t>Especificar a(s) entidade(s):</t>
  </si>
  <si>
    <t>A que nível ocorre a aquisição financiada pelo Estado de contraceptivos do sector público? (Indique usando o menu suspenso para cada nível)</t>
  </si>
  <si>
    <t>Intermediário (por exemplo, regional, distrito)</t>
  </si>
  <si>
    <t>Nível de prestação de serviços</t>
  </si>
  <si>
    <t>Seja a aquisição centralizada ou descentralizada, qual é o ponto de entrega (ou seja, a que nível o fornecedor entrega os produtos)? (Por favor, use os menus suspensos para indicar todo os que se aplica).</t>
  </si>
  <si>
    <t>Directo para os pontos de prestação de serviço</t>
  </si>
  <si>
    <t>Se outro, especifique:</t>
  </si>
  <si>
    <t>Anote quaisquer observações adicionais sobre finanças e aquisições.</t>
  </si>
  <si>
    <r>
      <t xml:space="preserve">As perguntas anteriores eram sobre o </t>
    </r>
    <r>
      <rPr>
        <i/>
        <sz val="12"/>
        <rFont val="Arial"/>
        <family val="2"/>
      </rPr>
      <t>ano fiscal concluído mais recentemente</t>
    </r>
    <r>
      <rPr>
        <sz val="12"/>
        <rFont val="Arial"/>
        <family val="2"/>
      </rPr>
      <t xml:space="preserve">. Esta questão refere-se ao </t>
    </r>
    <r>
      <rPr>
        <b/>
        <sz val="12"/>
        <rFont val="Arial"/>
        <family val="2"/>
      </rPr>
      <t>ano fiscal em curso</t>
    </r>
    <r>
      <rPr>
        <sz val="12"/>
        <rFont val="Arial"/>
        <family val="2"/>
      </rPr>
      <t>.</t>
    </r>
  </si>
  <si>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</si>
  <si>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</si>
  <si>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</si>
  <si>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</si>
  <si>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</si>
  <si>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</si>
  <si>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</si>
  <si>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 xml:space="preserve">Sector Comercial </t>
  </si>
  <si>
    <t>Sector Público</t>
  </si>
  <si>
    <t>ONG</t>
  </si>
  <si>
    <t xml:space="preserve">Marketing Social </t>
  </si>
  <si>
    <r>
      <t xml:space="preserve">Pílulas Anticoncepcionais Orais Combinadas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</si>
  <si>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r>
      <t xml:space="preserve">Pílulas Anticoncepcionais Orais com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</si>
  <si>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1"/>
        <rFont val="Arial"/>
        <family val="2"/>
      </rPr>
      <t xml:space="preserve">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</si>
  <si>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</si>
  <si>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t>Dispositivos intra-uterinos (DIU) (por exemplo, cobre-cobre [Optima Copper T], liberação de levonorgestrel [Mirena])</t>
  </si>
  <si>
    <t>Pílulas anticoncepcionais de emergência (por exemplo, levonorgestrel 0,75 mg, levonorgestrel 1,5 mg) [Postinor]</t>
  </si>
  <si>
    <r>
      <t xml:space="preserve">Método permanente de acção prolongada para homens </t>
    </r>
    <r>
      <rPr>
        <sz val="10"/>
        <rFont val="Arial"/>
        <family val="2"/>
      </rPr>
      <t>(vasectomia)</t>
    </r>
  </si>
  <si>
    <r>
      <t>Método permanente de acção prolongada para mulheres</t>
    </r>
    <r>
      <rPr>
        <sz val="10"/>
        <rFont val="Arial"/>
        <family val="2"/>
      </rPr>
      <t xml:space="preserve"> (laqueadura)</t>
    </r>
  </si>
  <si>
    <r>
      <t xml:space="preserve">Adesivos anticoncepcionais </t>
    </r>
    <r>
      <rPr>
        <sz val="10"/>
        <rFont val="Arial"/>
        <family val="2"/>
      </rPr>
      <t>(por exemplo, Norelgestromin / Etinilestradiol 150 / 35mcg [Xulane, Evra])</t>
    </r>
  </si>
  <si>
    <r>
      <t xml:space="preserve">Anéis Contraceptivos Vaginais </t>
    </r>
    <r>
      <rPr>
        <sz val="10"/>
        <rFont val="Arial"/>
        <family val="2"/>
      </rPr>
      <t>(por exemplo, Etonogestrel / Etinilestradiol 120 / 15mcg [NuvaRing], liberação de progesterona [Progering])</t>
    </r>
  </si>
  <si>
    <r>
      <t xml:space="preserve">Métodos de sensibilização baseados no calendário </t>
    </r>
    <r>
      <rPr>
        <sz val="10"/>
        <rFont val="Arial"/>
        <family val="2"/>
      </rPr>
      <t>(por exemplo, CycleBeads)</t>
    </r>
  </si>
  <si>
    <r>
      <t xml:space="preserve">Outro métodos contraceptivos
</t>
    </r>
    <r>
      <rPr>
        <sz val="11"/>
        <rFont val="Arial"/>
        <family val="2"/>
      </rPr>
      <t>(Por favor, forneça o (s) nome (s) de qualquer outro contraceptivo (s) oferecido nos espaços abaixo e, em seguida, seleccione nas listas suspensas para cada sector).</t>
    </r>
  </si>
  <si>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</si>
  <si>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</si>
  <si>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</si>
  <si>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</si>
  <si>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</si>
  <si>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a escplher o metódo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</si>
  <si>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</si>
  <si>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</si>
  <si>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</si>
  <si>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</si>
  <si>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</si>
  <si>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</si>
  <si>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</si>
  <si>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r>
      <t xml:space="preserve">Será que existem políticas que </t>
    </r>
    <r>
      <rPr>
        <b/>
        <sz val="12"/>
        <rFont val="Arial"/>
        <family val="2"/>
      </rPr>
      <t xml:space="preserve">impedem </t>
    </r>
    <r>
      <rPr>
        <sz val="12"/>
        <rFont val="Arial"/>
        <family val="2"/>
      </rPr>
      <t xml:space="preserve">a capacidade do </t>
    </r>
    <r>
      <rPr>
        <b/>
        <sz val="12"/>
        <rFont val="Arial"/>
        <family val="2"/>
      </rPr>
      <t xml:space="preserve">sector privado </t>
    </r>
    <r>
      <rPr>
        <sz val="12"/>
        <rFont val="Arial"/>
        <family val="2"/>
      </rPr>
      <t>(sector comercial, ONG ou marketing social) de propor métodos contraceptivos? Por exemplo: controlos de preços, limitações de distribuição, impostos / taxas, proibições de publicidade, etc.</t>
    </r>
  </si>
  <si>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</si>
  <si>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</si>
  <si>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</si>
  <si>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indique-o.</t>
  </si>
  <si>
    <t>Método (s) Contraceptivo (s)</t>
  </si>
  <si>
    <r>
      <t xml:space="preserve">Indique o provedor de nível mais baixo que tem permissão para vender ou dispensar o método no </t>
    </r>
    <r>
      <rPr>
        <b/>
        <sz val="12"/>
        <rFont val="Arial"/>
        <family val="2"/>
      </rPr>
      <t>sector público</t>
    </r>
  </si>
  <si>
    <r>
      <t xml:space="preserve">Indique o provedor de nível mais baixo que tem permissão para vender ou dispensar o método no </t>
    </r>
    <r>
      <rPr>
        <b/>
        <sz val="12"/>
        <rFont val="Arial"/>
        <family val="2"/>
      </rPr>
      <t>sector privado</t>
    </r>
  </si>
  <si>
    <t>conformação em PF</t>
  </si>
  <si>
    <r>
      <t xml:space="preserve">Injectáveis </t>
    </r>
    <r>
      <rPr>
        <sz val="10"/>
        <rFont val="Arial"/>
        <family val="2"/>
      </rPr>
      <t xml:space="preserve">(Depot Medroxiprogesterona Acetato 104mg / 0.65mL </t>
    </r>
    <r>
      <rPr>
        <b/>
        <sz val="10"/>
        <rFont val="Arial"/>
        <family val="2"/>
      </rPr>
      <t>subcutânea</t>
    </r>
    <r>
      <rPr>
        <sz val="10"/>
        <rFont val="Arial"/>
        <family val="2"/>
      </rPr>
      <t xml:space="preserve"> [Depo Sub-Q Provera, Sayana Press])</t>
    </r>
  </si>
  <si>
    <r>
      <t xml:space="preserve">Injectáveis </t>
    </r>
    <r>
      <rPr>
        <sz val="10"/>
        <rFont val="Arial"/>
        <family val="2"/>
      </rPr>
      <t xml:space="preserve">(Acetato de Medroxiprogesterona de Depósito 150 mg </t>
    </r>
    <r>
      <rPr>
        <b/>
        <sz val="10"/>
        <rFont val="Arial"/>
        <family val="2"/>
      </rPr>
      <t>Intramuscular</t>
    </r>
    <r>
      <rPr>
        <sz val="10"/>
        <rFont val="Arial"/>
        <family val="2"/>
      </rPr>
      <t xml:space="preserve"> [DepoProvera], Enantato de Noretisterona [Noristerat])</t>
    </r>
  </si>
  <si>
    <r>
      <t xml:space="preserve">Dispositivos intra-uterinos (DIU)
</t>
    </r>
    <r>
      <rPr>
        <sz val="10"/>
        <rFont val="Arial"/>
        <family val="2"/>
      </rPr>
      <t>(por exemplo, rolamento de cobre [Optima Copper T], Liberação de Levonorgestrel [Mirena])</t>
    </r>
  </si>
  <si>
    <t>Preservativos femeninos</t>
  </si>
  <si>
    <r>
      <t xml:space="preserve">Pílulas anticoncepcionais de emergência
</t>
    </r>
    <r>
      <rPr>
        <sz val="10"/>
        <rFont val="Arial"/>
        <family val="2"/>
      </rPr>
      <t>(por exemplo, Levonorgestrel 0.75mg, Levonorgestrel 1.5mg) [Postinor]</t>
    </r>
  </si>
  <si>
    <t xml:space="preserve"> Com treinamento cirúrgico </t>
  </si>
  <si>
    <t>com treinamento cirúgico</t>
  </si>
  <si>
    <r>
      <t xml:space="preserve">Método permanente de acção prolongada para mulheres </t>
    </r>
    <r>
      <rPr>
        <sz val="10"/>
        <rFont val="Arial"/>
        <family val="2"/>
      </rPr>
      <t>(laqueadura)</t>
    </r>
  </si>
  <si>
    <t>Métodos de sensibilização baseados no calendário (por exemplo, CycleBeads)</t>
  </si>
  <si>
    <r>
      <t xml:space="preserve">Outros métodos contraceptivos - especifique
</t>
    </r>
    <r>
      <rPr>
        <sz val="10"/>
        <rFont val="Arial"/>
        <family val="2"/>
      </rPr>
      <t>(Indique o nome do (s) outro (s) contraceptivo(s) oferecido(s) e o grupo de nível mais baixo que pode fornecê-lo, por sector. Por exemplo: diafragma SILCS)</t>
    </r>
  </si>
  <si>
    <t>Tipo de contraceptivo:</t>
  </si>
  <si>
    <r>
      <t xml:space="preserve">As perguntas a seguir (D5 e D6) estão relacionadas com leis e práticas que podem </t>
    </r>
    <r>
      <rPr>
        <b/>
        <i/>
        <sz val="12"/>
        <rFont val="Arial"/>
        <family val="2"/>
      </rPr>
      <t xml:space="preserve">aumentar </t>
    </r>
    <r>
      <rPr>
        <sz val="12"/>
        <rFont val="Arial"/>
        <family val="2"/>
      </rPr>
      <t xml:space="preserve">o acesso de subpopulações específicas a serviços / produtos de planeamento familiar eficazes, enquanto as perguntas D7 e D8 estão relacionadas com as leis ou práticas que possam </t>
    </r>
    <r>
      <rPr>
        <b/>
        <i/>
        <sz val="12"/>
        <rFont val="Arial"/>
        <family val="2"/>
      </rPr>
      <t>impedir</t>
    </r>
    <r>
      <rPr>
        <sz val="12"/>
        <rFont val="Arial"/>
        <family val="2"/>
      </rPr>
      <t xml:space="preserve"> ou </t>
    </r>
    <r>
      <rPr>
        <b/>
        <i/>
        <sz val="12"/>
        <rFont val="Arial"/>
        <family val="2"/>
      </rPr>
      <t xml:space="preserve">limitar </t>
    </r>
    <r>
      <rPr>
        <sz val="12"/>
        <rFont val="Arial"/>
        <family val="2"/>
      </rPr>
      <t>o acesso dessas subpopulações .</t>
    </r>
  </si>
  <si>
    <r>
      <t xml:space="preserve">Será que o seu país tem leis, regulamentos ou políticas que </t>
    </r>
    <r>
      <rPr>
        <b/>
        <i/>
        <sz val="12"/>
        <rFont val="Arial"/>
        <family val="2"/>
      </rPr>
      <t>aumentem</t>
    </r>
    <r>
      <rPr>
        <sz val="12"/>
        <rFont val="Arial"/>
        <family val="2"/>
      </rPr>
      <t xml:space="preserve"> o acesso a serviços / produtos de planeamento familiar efectivos pelas seguintes sub-populações?</t>
    </r>
  </si>
  <si>
    <t>S/N (suspenso)</t>
  </si>
  <si>
    <t>Se sim, oindique as leis / regulamentos / políticas que aumentam o acesso</t>
  </si>
  <si>
    <t>Será que as regras / políticas são implementadas ou executadas?</t>
  </si>
  <si>
    <t>políticas e regulamentos das instituições de saúde</t>
  </si>
  <si>
    <t>Jovens não casados (15-19 anos)</t>
  </si>
  <si>
    <t>Estrategia da adolecencia</t>
  </si>
  <si>
    <t>Jovens casados (15 -19 anos)</t>
  </si>
  <si>
    <t>Jovens não casados (20-24 anos)</t>
  </si>
  <si>
    <t>Estrategia do PF</t>
  </si>
  <si>
    <t>Jovens casados (20-24 anos)</t>
  </si>
  <si>
    <t>População rural</t>
  </si>
  <si>
    <r>
      <t xml:space="preserve">Populações em sub-regiões desfavorecidas </t>
    </r>
    <r>
      <rPr>
        <sz val="10"/>
        <rFont val="Arial"/>
        <family val="2"/>
      </rPr>
      <t>(por exemplo, certas áreas geográficas)</t>
    </r>
  </si>
  <si>
    <t>Populações com baixo nível de escolaridade</t>
  </si>
  <si>
    <t xml:space="preserve">Populações de baixa renda </t>
  </si>
  <si>
    <t>Pessoas com deficiência</t>
  </si>
  <si>
    <r>
      <t xml:space="preserve">Populações minoritárias </t>
    </r>
    <r>
      <rPr>
        <sz val="10"/>
        <rFont val="Arial"/>
        <family val="2"/>
      </rPr>
      <t>(por exemplo, grupos étnicos ou religiosos)</t>
    </r>
  </si>
  <si>
    <r>
      <t xml:space="preserve">Outros </t>
    </r>
    <r>
      <rPr>
        <i/>
        <sz val="10"/>
        <rFont val="Arial"/>
        <family val="2"/>
      </rPr>
      <t>(por exemplo, migrantes, populações deslocadas internamente)</t>
    </r>
  </si>
  <si>
    <r>
      <t xml:space="preserve">Será que o país tem alguma prática operacional, cultural ou outras que possam </t>
    </r>
    <r>
      <rPr>
        <b/>
        <u/>
        <sz val="12"/>
        <rFont val="Arial"/>
        <family val="2"/>
      </rPr>
      <t>aumentar</t>
    </r>
    <r>
      <rPr>
        <sz val="12"/>
        <rFont val="Arial"/>
        <family val="2"/>
      </rPr>
      <t xml:space="preserve"> o acesso a serviços / produtos de planeamento familiar efectivos pelas seguintes sub-populações?</t>
    </r>
  </si>
  <si>
    <t>Em caso afirmativo, descreva as práticas operacionais, culturais ou outras que podem aumentar o acesso</t>
  </si>
  <si>
    <t>Estrategia de Atenção Intergral a Saúde  de Adolescente e Jovem</t>
  </si>
  <si>
    <t>Jovens casados (15-19 anos)</t>
  </si>
  <si>
    <t>Populações de baixa renda</t>
  </si>
  <si>
    <r>
      <t>Populações minoritárias</t>
    </r>
    <r>
      <rPr>
        <sz val="10"/>
        <rFont val="Arial"/>
        <family val="2"/>
      </rPr>
      <t xml:space="preserve"> (por exemplo, grupos étnicos ou religiosos)</t>
    </r>
  </si>
  <si>
    <r>
      <t xml:space="preserve">Outros </t>
    </r>
    <r>
      <rPr>
        <sz val="10"/>
        <rFont val="Arial"/>
        <family val="2"/>
      </rPr>
      <t>(por exemplo, migrantes, populações deslocadas internamente)</t>
    </r>
  </si>
  <si>
    <r>
      <t xml:space="preserve">Será que o país tem leis, regulamentos ou políticas que </t>
    </r>
    <r>
      <rPr>
        <b/>
        <sz val="12"/>
        <rFont val="Arial"/>
        <family val="2"/>
      </rPr>
      <t xml:space="preserve">dificultam </t>
    </r>
    <r>
      <rPr>
        <sz val="12"/>
        <rFont val="Arial"/>
        <family val="2"/>
      </rPr>
      <t xml:space="preserve">o acesso das seguintes sub-populações a serviços / produtos de planeamento familiar eficazes? </t>
    </r>
    <r>
      <rPr>
        <sz val="10"/>
        <rFont val="Arial"/>
        <family val="2"/>
      </rPr>
      <t>(por exemplo, aprovação necessária do cônjuge para acessar contraceptivos)</t>
    </r>
  </si>
  <si>
    <t>Em caso afirmativo, descreva as leis / regulamentos / políticas que comprometem o acesso</t>
  </si>
  <si>
    <r>
      <t xml:space="preserve">Populações em sub-regiões desfavorecidas </t>
    </r>
    <r>
      <rPr>
        <i/>
        <sz val="10"/>
        <rFont val="Arial"/>
        <family val="2"/>
      </rPr>
      <t>(por exemplo, certas áreas geográficas)</t>
    </r>
  </si>
  <si>
    <r>
      <t xml:space="preserve">Populações minoritárias </t>
    </r>
    <r>
      <rPr>
        <i/>
        <sz val="10"/>
        <rFont val="Arial"/>
        <family val="2"/>
      </rPr>
      <t>(por exemplo, grupos étnicos ou religiosos)</t>
    </r>
  </si>
  <si>
    <r>
      <t>Outros</t>
    </r>
    <r>
      <rPr>
        <i/>
        <sz val="10"/>
        <rFont val="Arial"/>
        <family val="2"/>
      </rPr>
      <t xml:space="preserve"> (por exemplo, migrantes, populações deslocadas internamente)</t>
    </r>
  </si>
  <si>
    <r>
      <t>Será que o país tem alguma</t>
    </r>
    <r>
      <rPr>
        <b/>
        <u/>
        <sz val="12"/>
        <rFont val="Arial"/>
        <family val="2"/>
      </rPr>
      <t xml:space="preserve"> barreira</t>
    </r>
    <r>
      <rPr>
        <sz val="12"/>
        <rFont val="Arial"/>
        <family val="2"/>
      </rPr>
      <t xml:space="preserve"> e prática operacional, cultural ou outras que </t>
    </r>
    <r>
      <rPr>
        <b/>
        <u/>
        <sz val="12"/>
        <rFont val="Arial"/>
        <family val="2"/>
      </rPr>
      <t>dificultem</t>
    </r>
    <r>
      <rPr>
        <sz val="12"/>
        <rFont val="Arial"/>
        <family val="2"/>
      </rPr>
      <t xml:space="preserve"> o acesso das seguintes sub-populações a serviços / produtos de planeamento familiar eficazes?
</t>
    </r>
    <r>
      <rPr>
        <sz val="10"/>
        <rFont val="Arial"/>
        <family val="2"/>
      </rPr>
      <t>(por exemplo, provedores que não querem oferecer serviços a jovens)</t>
    </r>
  </si>
  <si>
    <t>Se sim, descreva as barreiras e práticas operacionais, culturais ou outras que comprometem o acesso</t>
  </si>
  <si>
    <t>Entrevista do principal informante com os funcionários do Ministério de Saúde</t>
  </si>
  <si>
    <t xml:space="preserve">Igreja </t>
  </si>
  <si>
    <t>Sociedade</t>
  </si>
  <si>
    <t>Dificil acesso a determinados metodos de PF</t>
  </si>
  <si>
    <r>
      <t>Populações em sub-regiões desfavorecidas</t>
    </r>
    <r>
      <rPr>
        <sz val="10"/>
        <rFont val="Arial"/>
        <family val="2"/>
      </rPr>
      <t xml:space="preserve"> (por exemplo, certas áreas geográficas)</t>
    </r>
  </si>
  <si>
    <t>Sociedade, Dificil acesso a determinados metodos de PF</t>
  </si>
  <si>
    <t>Tabus,Crenças Religiosas</t>
  </si>
  <si>
    <t>Tabus, Dificil acesso a determinados metodos de PF</t>
  </si>
  <si>
    <t>Será que alguns produtos de planeamento familiar estão sujeitos a pagamento de direitos aduaneiros?</t>
  </si>
  <si>
    <t>Documentos da Autoridade Nacional Reguladora de Medicamentos (NMRA)</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</si>
  <si>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</si>
  <si>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</si>
  <si>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</si>
  <si>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</si>
  <si>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</si>
  <si>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</si>
  <si>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</si>
  <si>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documentos oficiais de política financeira para contraceptivos</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</si>
  <si>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</si>
  <si>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</si>
  <si>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</si>
  <si>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</si>
  <si>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</si>
  <si>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</si>
  <si>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</si>
  <si>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entrevistas de principais informantes com o departamento de planeamento familiar / saúde reprodutiva do Ministério de Saúde</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</si>
  <si>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</si>
  <si>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</si>
  <si>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NEML mais actualizado aprovado do Ministério da Saúde ou Divisão de Aquisições e Planeamento</t>
  </si>
  <si>
    <t>Pílulas Anticoncepcionais Orais com apenas/ de Apenas Progestina
(por exemplo, Levonorgestrel 30 mcg [Norgeston, Microlut], Noretindrona 35mg [Micronor, Camila, Errin], Desogestrel 75mcg [Cerazette, Aizea], Etinodiol Diacetato [Femulen])</t>
  </si>
  <si>
    <r>
      <t xml:space="preserve">Injectáveis
</t>
    </r>
    <r>
      <rPr>
        <sz val="10"/>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</si>
  <si>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</si>
  <si>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de cobre (DIU) </t>
    </r>
    <r>
      <rPr>
        <sz val="10"/>
        <rFont val="Arial"/>
        <family val="2"/>
      </rPr>
      <t>(por exemplo, Optima Copper T)</t>
    </r>
  </si>
  <si>
    <r>
      <t>Dispositivos intra-uterinos liberadores de hormônio (DIU)</t>
    </r>
    <r>
      <rPr>
        <sz val="10"/>
        <rFont val="Arial"/>
        <family val="2"/>
      </rPr>
      <t xml:space="preserve"> (por exemplo, liberação de levonorgestrel [Mirena])</t>
    </r>
  </si>
  <si>
    <t>Preservativos femininos</t>
  </si>
  <si>
    <r>
      <t xml:space="preserve">Pílulas contraceptivas de emergência </t>
    </r>
    <r>
      <rPr>
        <sz val="10"/>
        <rFont val="Arial"/>
        <family val="2"/>
      </rPr>
      <t>(por exemplo, levonorgestrel 0,75 mg, levonorgestrel 1,5 mg)</t>
    </r>
  </si>
  <si>
    <r>
      <t>Anéis Contraceptivos Vaginais</t>
    </r>
    <r>
      <rPr>
        <sz val="10"/>
        <rFont val="Arial"/>
        <family val="2"/>
      </rPr>
      <t xml:space="preserve"> (por exemplo, Etonogestrel / Etinilestradiol 120 / 15mcg [NuvaRing], liberação de progesterona [Progering])</t>
    </r>
  </si>
  <si>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</si>
  <si>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</si>
  <si>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</si>
  <si>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</si>
  <si>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</si>
  <si>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</si>
  <si>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relatos da comunicação social </t>
  </si>
  <si>
    <t xml:space="preserve">Marketing social </t>
  </si>
  <si>
    <t>Comunicação social</t>
  </si>
  <si>
    <t>Acesso móvel / educação</t>
  </si>
  <si>
    <t>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</si>
  <si>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</si>
  <si>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</si>
  <si>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</si>
  <si>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</si>
  <si>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Será que o país tem alguma obrigação em relação ao FP2020?</t>
  </si>
  <si>
    <t>Ponto focal da UNFPA</t>
  </si>
  <si>
    <t>Será que existe uma obrigação específica em relação ao FP2020?</t>
  </si>
  <si>
    <t>Melhoria do financiamento interno para contraceptivos?</t>
  </si>
  <si>
    <t>Em caso afirmativo, descreva a obrigação</t>
  </si>
  <si>
    <t>Aumento da acessibilidade dos contraceptivos para os clientes?</t>
  </si>
  <si>
    <t xml:space="preserve">Em caso afirmativo, descreva a obrigação </t>
  </si>
  <si>
    <t>havera redução dos custos na compra dos produtos de SSR/PF</t>
  </si>
  <si>
    <r>
      <t xml:space="preserve">Melhorar o acesso ou a disponibilidade de contraceptivos (além de quaisquer obrigações descritas acima para financiamento interno ou acessibilidade)?
</t>
    </r>
    <r>
      <rPr>
        <sz val="10"/>
        <rFont val="Arial"/>
        <family val="2"/>
      </rPr>
      <t>[Não inclua as obrigações para aumentar a RCP ou o número de usuários de PF, a menos que sejam descritas intervenções específicas para melhorar o acesso ou a disponibilidade de contraceptivos.]</t>
    </r>
  </si>
  <si>
    <t>Será que o país é um parceiro do Global Financing Facility (GFF)?</t>
  </si>
  <si>
    <t>Entrevista do principal  informante com o Ministério da Saúde</t>
  </si>
  <si>
    <t>Em caso afirmativo, será que o financiamento inclui provisões para o planeamento familiar?</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</si>
  <si>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</si>
  <si>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</si>
  <si>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</si>
  <si>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</si>
  <si>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Em caso afirmativo, que tipos de unidades de saúde respondem ao sistema? (Use os menus suspensos para seleccionar todo o que se aplica)</t>
  </si>
  <si>
    <t>Unidades sanitárias do sector privado</t>
  </si>
  <si>
    <t>Unidades sanitárias de ONG</t>
  </si>
  <si>
    <t xml:space="preserve">Sites de marketing social </t>
  </si>
  <si>
    <t>Se houver um LMIS nacional, como é que os dados de produtos contraceptivos são recolhidos no nível do ponto de prestação de serviços?</t>
  </si>
  <si>
    <r>
      <t xml:space="preserve">Por favor indique as taxas de falta de stock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rFont val="Arial"/>
        <family val="2"/>
      </rPr>
      <t xml:space="preserve">
</t>
    </r>
    <r>
      <rPr>
        <sz val="12"/>
        <rFont val="Arial"/>
        <family val="2"/>
      </rPr>
      <t xml:space="preserve">
</t>
    </r>
  </si>
  <si>
    <t xml:space="preserve">a. Nível central (ou seja, armazém de nível central para o sector público)
</t>
  </si>
  <si>
    <r>
      <t xml:space="preserve">b. Nível do ponto de prestação de serviços (SDP) (isto é, unidades sanitárias do sector público)
(A nível agregado, é a porcentagem de todas as observações de produtos em todos os SDP onde houve ruptura de stock durante o ano)
</t>
    </r>
    <r>
      <rPr>
        <i/>
        <sz val="11"/>
        <rFont val="Arial"/>
        <family val="2"/>
      </rPr>
      <t xml:space="preserve">
</t>
    </r>
  </si>
  <si>
    <t xml:space="preserve">Fonte da taxa de ruptura de stock do nível central </t>
  </si>
  <si>
    <t>Número de observações das existências onde houve ruptura de stock durante o ano fiscal (numerador)</t>
  </si>
  <si>
    <t>Total de observações das existências durante o ano (denominador)</t>
  </si>
  <si>
    <r>
      <t xml:space="preserve">Taxa anual de ruptura de stock a nível central
</t>
    </r>
    <r>
      <rPr>
        <b/>
        <sz val="10"/>
        <rFont val="Arial"/>
        <family val="2"/>
      </rPr>
      <t>Calculada automaticamente dividindo a coluna H pela coluna I</t>
    </r>
  </si>
  <si>
    <t>Soma do número de SDP com ruptura do produto a partir do balanço final de todos os relatórios de logística mensais / trimestrais do ano fiscal (numerador)</t>
  </si>
  <si>
    <t>Soma do número total de relatos de SDP em todos os relatórios de logística mensais / trimestrais para o ano fiscal (denominador)</t>
  </si>
  <si>
    <r>
      <t xml:space="preserve">Taxa anual de ruptura de stock nos SDP
</t>
    </r>
    <r>
      <rPr>
        <b/>
        <sz val="10"/>
        <rFont val="Arial"/>
        <family val="2"/>
      </rPr>
      <t>Calculada automaticamente dividindo a coluna K pela coluna L</t>
    </r>
  </si>
  <si>
    <t>Fonte da taxa de ruptura de stock de stock do nível SDP</t>
  </si>
  <si>
    <t>Fonte da taxa de ruptura de stock do nível de SDP</t>
  </si>
  <si>
    <r>
      <t xml:space="preserve">Outras pílulas contraceptivas orais combinadas
</t>
    </r>
    <r>
      <rPr>
        <sz val="10"/>
        <rFont val="Arial"/>
        <family val="2"/>
      </rPr>
      <t>(não incluído para o cálculo agregado)</t>
    </r>
    <r>
      <rPr>
        <sz val="12"/>
        <rFont val="Arial"/>
        <family val="2"/>
      </rPr>
      <t xml:space="preserve"> Especifique:</t>
    </r>
  </si>
  <si>
    <r>
      <t xml:space="preserve">Pílulas contraceptivas orais com apenas progesterona </t>
    </r>
    <r>
      <rPr>
        <sz val="10"/>
        <rFont val="Arial"/>
        <family val="2"/>
      </rPr>
      <t>(Levonorgestrel 30 mcg [Norgeston, Microlut])</t>
    </r>
  </si>
  <si>
    <r>
      <t xml:space="preserve">Acetato de Medroxiprogesterona Depot 104mg / 0.65mL subcutâneo </t>
    </r>
    <r>
      <rPr>
        <sz val="10"/>
        <rFont val="Arial"/>
        <family val="2"/>
      </rPr>
      <t>[Depo Sub-Q Provera, Sayana Press]</t>
    </r>
  </si>
  <si>
    <r>
      <t xml:space="preserve">Acetato de Medroxiprogesterona Depot 150 mg Intramuscular </t>
    </r>
    <r>
      <rPr>
        <sz val="10"/>
        <rFont val="Arial"/>
        <family val="2"/>
      </rPr>
      <t>[DepoProvera]</t>
    </r>
  </si>
  <si>
    <r>
      <t>Enantato de noretisterona</t>
    </r>
    <r>
      <rPr>
        <sz val="10"/>
        <rFont val="Arial"/>
        <family val="2"/>
      </rPr>
      <t xml:space="preserve"> [Noristerat]</t>
    </r>
  </si>
  <si>
    <r>
      <t xml:space="preserve">Levonorgestrel 75mg / haste, 2 implantes de haste </t>
    </r>
    <r>
      <rPr>
        <sz val="10"/>
        <rFont val="Arial"/>
        <family val="2"/>
      </rPr>
      <t>[Jadelle, Sino-Implant (II) / Levoplant]</t>
    </r>
  </si>
  <si>
    <r>
      <t xml:space="preserve">Etonogestrel 68mg / haste, 1 implante de haste </t>
    </r>
    <r>
      <rPr>
        <sz val="10"/>
        <rFont val="Arial"/>
        <family val="2"/>
      </rPr>
      <t>[Implanon, Nexplanon])</t>
    </r>
  </si>
  <si>
    <r>
      <t xml:space="preserve">Dispositivos intrauterinos com cobre (DIUs) </t>
    </r>
    <r>
      <rPr>
        <sz val="10"/>
        <rFont val="Arial"/>
        <family val="2"/>
      </rPr>
      <t>(por exemplo, Optima Copper T)</t>
    </r>
  </si>
  <si>
    <r>
      <t xml:space="preserve">Dispositivos intra-uterinos liberadores de hormónio (DIU) </t>
    </r>
    <r>
      <rPr>
        <sz val="10"/>
        <rFont val="Arial"/>
        <family val="2"/>
      </rPr>
      <t>(por exemplo, liberação de levonorgestrel [Mirena])</t>
    </r>
  </si>
  <si>
    <r>
      <t xml:space="preserve">Métodos de reconhecimento baseados no calendário </t>
    </r>
    <r>
      <rPr>
        <sz val="10"/>
        <rFont val="Arial"/>
        <family val="2"/>
      </rPr>
      <t>(por exemplo, CycleBeads)</t>
    </r>
  </si>
  <si>
    <r>
      <t xml:space="preserve">Taxa total de falta de stock para todos os produtos
</t>
    </r>
    <r>
      <rPr>
        <b/>
        <sz val="12"/>
        <rFont val="Arial"/>
        <family val="2"/>
      </rPr>
      <t>Isso calcular-se-á automaticamente. (somar-se-á H e I e dividir H por I, e somar K e L e dividir por L)</t>
    </r>
  </si>
  <si>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</si>
  <si>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</si>
  <si>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</si>
  <si>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Documentos da NMRA</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</si>
  <si>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</si>
  <si>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</si>
  <si>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</si>
  <si>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</si>
  <si>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</si>
  <si>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</si>
  <si>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r>
      <t xml:space="preserve">No ano transacto, em que medida os contraceptivos, </t>
    </r>
    <r>
      <rPr>
        <i/>
        <sz val="12"/>
        <rFont val="Arial"/>
        <family val="2"/>
      </rPr>
      <t xml:space="preserve">excluindo os preservativos, </t>
    </r>
    <r>
      <rPr>
        <sz val="12"/>
        <rFont val="Arial"/>
        <family val="2"/>
      </rPr>
      <t xml:space="preserve">foram testados pelo NQCL após o envio? </t>
    </r>
  </si>
  <si>
    <t xml:space="preserve">No ano transacto, em que medida os preservativos foram testados pelo pós-embarque do NQCL? </t>
  </si>
  <si>
    <t>No ano transacto, o NMRA levou a cabo a monitorização de vigilância de campo com vista a identificar contraceptivos SSFFC (abaixo dos padrões, espúrios, falsamente rotulados, falsificados e contrafeitos), para proteger o público de produtos ineficazes e / ou nocivos?</t>
  </si>
  <si>
    <t>Em caso afirmativo, até que ponto as medidas de fiscalização foram tomadas após a vigilância de campo dos contraceptivos??</t>
  </si>
  <si>
    <t xml:space="preserve">G. Sector privado </t>
  </si>
  <si>
    <t xml:space="preserve">Segundo o Ministério da Saúde, quantos grossistas estão registrados no país (para a distribuição de produtos FP)?   </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</si>
  <si>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</si>
  <si>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</si>
  <si>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</si>
  <si>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</si>
  <si>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</si>
  <si>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</si>
  <si>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r>
      <t xml:space="preserve">Pílulas Anticoncepcionais Orais Combinadas
</t>
    </r>
    <r>
      <rPr>
        <sz val="10"/>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</si>
  <si>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Será que existe algum produto aprovado pelo WHO-PQ ou SRA registado para distribuição no país??</t>
  </si>
  <si>
    <t>Quantos fabricantes estão registados no país para distribuição de produtos contraceptivos pré-qualificados e / ou aprovados pela SRA?</t>
  </si>
  <si>
    <t>Exemplo (s) de marca e formulação pré-qualificada e / ou SRA aprovada pela OMS</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</si>
  <si>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</si>
  <si>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</si>
  <si>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</si>
  <si>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</si>
  <si>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 xml:space="preserve"> Levonorgestrel 30 mcg</t>
  </si>
  <si>
    <t>Quantos fabricantes locais existem que produzem pílulas anticoncepcionais contendo apenas progestina?</t>
  </si>
  <si>
    <r>
      <t xml:space="preserve">Injectáveis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</si>
  <si>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t>Depo Provera</t>
  </si>
  <si>
    <t>Quantos fabricantes locais existem que produzem contraceptivos injectáveis?</t>
  </si>
  <si>
    <t>Jadelle</t>
  </si>
  <si>
    <t>Quantos fabricantes locais existem no país que produzem implantes contraceptivos?</t>
  </si>
  <si>
    <t>DIU em T, contendo Cobre</t>
  </si>
  <si>
    <t>Quantos fabricantes locais existem que produzem implantes contraceptivos?</t>
  </si>
  <si>
    <t>CONDOM</t>
  </si>
  <si>
    <t>Quantos fabricantes locais existem que produzem preservativos masculinos?</t>
  </si>
  <si>
    <t>FEMIDOM</t>
  </si>
  <si>
    <t>Quantos fabricantes locais existem que produzem preservativos femininos?</t>
  </si>
  <si>
    <r>
      <t xml:space="preserve">Pílulas anticoncepcionais de emergência
</t>
    </r>
    <r>
      <rPr>
        <sz val="10"/>
        <rFont val="Arial"/>
        <family val="2"/>
      </rPr>
      <t>(por exemplo, Levonorgestrel 0.75mg, Levonorgestrel 1.5mg [Postinor])</t>
    </r>
  </si>
  <si>
    <t>Levonorgestrel 0,75 mg; Levonorgestrel 1,5 mg (Postinor)</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</si>
  <si>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</si>
  <si>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</si>
  <si>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</si>
  <si>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</si>
  <si>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Houve iniciativas de parcerias público-privadas nas praças da cidade de Luanda com o objectivo de alargar os serviços de planeamento familiar.</t>
  </si>
  <si>
    <t>acordos por escrito</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</si>
  <si>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</si>
  <si>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</si>
  <si>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Existe parcerias com o sector privado para a disseminação das actividades do IEC e outras em prol do FP</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</si>
  <si>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</si>
  <si>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</si>
  <si>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2-Intensificar actividades com outras agências para melhorar o componente FP para o sucesso sobre a seguranlça contraceptiva.
3- Abastecimento  regular para evitar a ruptura de stock de contraceptivos
</t>
  </si>
  <si>
    <t>Obrigado por preencher o questionário!</t>
  </si>
  <si>
    <t>Encuesta de Indicadores sobre la disponibilidad asegurada de insumos anticonceptivos : "Contraceptive Security" (CS), 2019</t>
  </si>
  <si>
    <r>
      <rPr>
        <b/>
        <sz val="14"/>
        <rFont val="Arial"/>
        <family val="2"/>
      </rPr>
      <t>País:</t>
    </r>
  </si>
  <si>
    <t xml:space="preserve">Argentina </t>
  </si>
  <si>
    <r>
      <rPr>
        <sz val="10"/>
        <rFont val="Arial"/>
        <family val="2"/>
      </rPr>
      <t>(Seleccione uno del menú desplegable)</t>
    </r>
  </si>
  <si>
    <r>
      <rPr>
        <sz val="12"/>
        <rFont val="Arial"/>
        <family val="2"/>
      </rPr>
      <t>Los Indicadores de CS se presentan en las siguientes secciones:
               A. Liderazgo y coordinación               B. Finanzas y adquisiciones               C. Productos               D. Políticas               E. Cadena de suministros               F. Calidad               G. Sector privado</t>
    </r>
  </si>
  <si>
    <t>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  Para hacer un seguimiento de la finalización de la encuesta, las casillas de respuestas resaltadas en amarillo volverán a cambiarse a blanco una vez que se haya seleccionado o completado la respuesta. 
-  Es posible que las preguntas dependientes aparezcan en gris basadas una respuesta anterior.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</si>
  <si>
    <r>
      <rPr>
        <b/>
        <sz val="12"/>
        <color theme="1"/>
        <rFont val="Arial"/>
        <family val="2"/>
      </rPr>
      <t>Fuente de datos principal utilizada</t>
    </r>
  </si>
  <si>
    <r>
      <t xml:space="preserve">Fuente de datos adicional o alternativa utilizada </t>
    </r>
    <r>
      <rPr>
        <sz val="10"/>
        <color theme="1"/>
        <rFont val="Arial"/>
        <family val="2"/>
      </rPr>
      <t>(si corresponde)</t>
    </r>
  </si>
  <si>
    <t>A. Liderazgo y coordinación</t>
  </si>
  <si>
    <r>
      <rPr>
        <sz val="12"/>
        <rFont val="Arial"/>
        <family val="2"/>
      </rPr>
      <t xml:space="preserve">A1.
</t>
    </r>
  </si>
  <si>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</si>
  <si>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 xml:space="preserve">Comentarios: </t>
  </si>
  <si>
    <r>
      <rPr>
        <sz val="10"/>
        <rFont val="Arial"/>
        <family val="2"/>
      </rPr>
      <t>No existe un comité nacional u órgano similar que concentre las funciones de la política de aseguramiento de métodos anticonceptivos (MAC). La Dirección Nacional de Salud Sexual y Reproductiva (DNSSR) del Ministerio de Salud de la Nación (MSal), responsable de la política en este campo, tiene un grupo de trabajo de insumos que se ocupa de relevar y analizar información para tomar decisiones sobre: a) estimación de la población objetivo del Programa Nacional de Salud Sexual y Procreación Responsable (PNSSyPR) y del Plan Nacional de Prevencion del Embarazo no Intencional en la Adolescencia (Plan Enia) -programas centrales de la DNSSR-; b) estimación de compras y necesidades de financiamiento según metas de cobertura para ambas poblaciones objetivo; c) armado de expedientes y realización de procesos de compras; d) control de stock de insumos anticonceptivos; e) sistematización de información sobre dispensa de métodos anticonceptivos; f) organización de las entregas de métodos a las provincias a través del Programa Remediar; y g) resolución de problemas de abastecimiento en las provincias con entregas de emergencia justificadas.</t>
    </r>
    <r>
      <rPr>
        <b/>
        <sz val="10"/>
        <rFont val="Arial"/>
        <family val="2"/>
      </rPr>
      <t xml:space="preserve"> </t>
    </r>
    <r>
      <rPr>
        <sz val="10"/>
        <rFont val="Arial"/>
        <family val="2"/>
      </rPr>
      <t xml:space="preserve">Este grupo de trabajo </t>
    </r>
    <r>
      <rPr>
        <u/>
        <sz val="10"/>
        <rFont val="Arial"/>
        <family val="2"/>
      </rPr>
      <t>no tiene participación ni representación externa a la misma DNSSR</t>
    </r>
    <r>
      <rPr>
        <sz val="10"/>
        <rFont val="Arial"/>
        <family val="2"/>
      </rPr>
      <t xml:space="preserve">.  La DNSSR también dispone de dos comités consultivos o asesores (uno para el Programa y otro para el Plan Enia) conformados por las organizaciones del sistema de la ONU (UNICEF, UNFPA y PNUD), organizaciones de la sociedad civil, instituciones académicas y asociaciones cientìficas profesionales del campo de la pediatría, ginecología, obstetricia y medicina general, pero estos comités cumplen una función de un mecanismo de control y monitoreo social de la política, incluyendo las compras y distribución de anticonceptivos, entre muchas otras. Finalmente, como complemento de estos mecanismos institucionales de control, la DNSSR también cuenta con la línea gratuita 0800 salud sexual, en la cual la DNSSR recibe avisos de usuarias sobre obstáculos para acceder a métodos anticonceptivos, que trata de resolver entrando en contacto con las autoridades locales responsables de la política de acceso a métodos anticonceptivos (en Argentina la salud está descentralizada y las provincias son soberanas para definir sus políticas sanitarias en toda materia y cuentan con sus propios responsables de programas de salud sexual y reproductiva). </t>
    </r>
    <r>
      <rPr>
        <sz val="10"/>
        <color theme="1"/>
        <rFont val="Arial"/>
        <family val="2"/>
      </rPr>
      <t xml:space="preserve">Fuentes: Ley 25.673 Creación Programa Nacional de Salud Sexual y Procreación Responsable. http://servicios.infoleg.gob.ar/infolegInternet/anexos/75000-79999/79831/norma.htm#:~:text=Promulgada%20de%20Hecho%3A%20Noviembre%2021,%C3%A1mbito%20del%20Ministerio%20de%20Salud  
Documento Plan Nacional de Prevención del Embarazo no Intencional en la Adolescencia 2017-2019 https://bancos.salud.gob.ar/recurso/documento-plan-nacional-de-prevencion-del-embarazo-no-intencional-en-la-adolescencia-2017 </t>
    </r>
  </si>
  <si>
    <t>otro</t>
  </si>
  <si>
    <r>
      <rPr>
        <sz val="12"/>
        <rFont val="Arial"/>
        <family val="2"/>
      </rPr>
      <t>a.</t>
    </r>
  </si>
  <si>
    <t>¿Cuál es el nombre del comité?</t>
  </si>
  <si>
    <t xml:space="preserve">N/A </t>
  </si>
  <si>
    <r>
      <rPr>
        <sz val="12"/>
        <rFont val="Arial"/>
        <family val="2"/>
      </rPr>
      <t>A2.</t>
    </r>
  </si>
  <si>
    <r>
      <rPr>
        <sz val="12"/>
        <rFont val="Arial"/>
        <family val="2"/>
      </rPr>
      <t>¿Se encuentran representadas en el comité las siguientes organizaciones?</t>
    </r>
  </si>
  <si>
    <r>
      <rPr>
        <sz val="11"/>
        <rFont val="Arial"/>
        <family val="2"/>
      </rPr>
      <t>(Sí/No 
desplegable)</t>
    </r>
  </si>
  <si>
    <r>
      <t>Mercadeo social,</t>
    </r>
    <r>
      <rPr>
        <sz val="11"/>
        <rFont val="Arial"/>
        <family val="2"/>
      </rPr>
      <t xml:space="preserve"> </t>
    </r>
    <r>
      <rPr>
        <i/>
        <sz val="11"/>
        <rFont val="Arial"/>
        <family val="2"/>
      </rPr>
      <t>(por ejemplo: PSI, DKT, SFH, etc.)</t>
    </r>
  </si>
  <si>
    <t>No aplica</t>
  </si>
  <si>
    <r>
      <rPr>
        <sz val="12"/>
        <rFont val="Arial"/>
        <family val="2"/>
      </rPr>
      <t>Si la respuesta es sí, especifique el/los nombre(s) de las organizaciones:</t>
    </r>
  </si>
  <si>
    <r>
      <rPr>
        <sz val="12"/>
        <rFont val="Arial"/>
        <family val="2"/>
      </rPr>
      <t>b.</t>
    </r>
  </si>
  <si>
    <r>
      <rPr>
        <sz val="12"/>
        <rFont val="Arial"/>
        <family val="2"/>
      </rPr>
      <t xml:space="preserve">Organizaciones no gubernamentales (ONG) 
</t>
    </r>
    <r>
      <rPr>
        <i/>
        <sz val="10"/>
        <rFont val="Arial"/>
        <family val="2"/>
      </rPr>
      <t>(por ejemplo: entrega de servicio, promoción, filial de Planned Parenthood, filial de Marie Stopes, organizaciones religiosas, etc.)</t>
    </r>
  </si>
  <si>
    <r>
      <rPr>
        <sz val="12"/>
        <rFont val="Arial"/>
        <family val="2"/>
      </rPr>
      <t>c.</t>
    </r>
  </si>
  <si>
    <r>
      <rPr>
        <sz val="12"/>
        <rFont val="Arial"/>
        <family val="2"/>
      </rPr>
      <t>Sector comercial</t>
    </r>
    <r>
      <rPr>
        <sz val="11"/>
        <rFont val="Arial"/>
        <family val="2"/>
      </rPr>
      <t xml:space="preserve"> 
</t>
    </r>
    <r>
      <rPr>
        <i/>
        <sz val="10"/>
        <rFont val="Arial"/>
        <family val="2"/>
      </rPr>
      <t>(por ejemplo: mayoristas, distribuidores, asociaciones farmacéuticas, fabricantes, etc.)</t>
    </r>
  </si>
  <si>
    <r>
      <rPr>
        <sz val="12"/>
        <rFont val="Arial"/>
        <family val="2"/>
      </rPr>
      <t>d.</t>
    </r>
  </si>
  <si>
    <r>
      <rPr>
        <sz val="12"/>
        <rFont val="Arial"/>
        <family val="2"/>
      </rPr>
      <t>Donantes</t>
    </r>
  </si>
  <si>
    <r>
      <rPr>
        <sz val="12"/>
        <rFont val="Arial"/>
        <family val="2"/>
      </rPr>
      <t>Si la respuesta es sí, especifique el/los nombre(s) de los donantes:</t>
    </r>
  </si>
  <si>
    <r>
      <rPr>
        <sz val="12"/>
        <rFont val="Arial"/>
        <family val="2"/>
      </rPr>
      <t>e.</t>
    </r>
  </si>
  <si>
    <t>Agencias de las Naciones Unidas (ONU)</t>
  </si>
  <si>
    <r>
      <rPr>
        <sz val="12"/>
        <rFont val="Arial"/>
        <family val="2"/>
      </rPr>
      <t>Si la respuesta es sí, especifique el/los nombre(s) de las agencias:</t>
    </r>
  </si>
  <si>
    <r>
      <rPr>
        <sz val="12"/>
        <rFont val="Arial"/>
        <family val="2"/>
      </rPr>
      <t>f.</t>
    </r>
  </si>
  <si>
    <r>
      <rPr>
        <sz val="12"/>
        <rFont val="Arial"/>
        <family val="2"/>
      </rPr>
      <t xml:space="preserve">Ministerio de Salud (MS) 
</t>
    </r>
    <r>
      <rPr>
        <i/>
        <sz val="10"/>
        <rFont val="Arial"/>
        <family val="2"/>
      </rPr>
      <t>(por ejemplo: logística, salud reproductiva, planificación familiar, salud maternal e infantil, VIH/SIDA, unidades farmacéuticas, Departamento de Finanzas del MS, etc.)</t>
    </r>
  </si>
  <si>
    <r>
      <rPr>
        <sz val="12"/>
        <rFont val="Arial"/>
        <family val="2"/>
      </rPr>
      <t>Si la respuesta es sí, especifique el/los nombre(s) de las unidades:</t>
    </r>
  </si>
  <si>
    <r>
      <rPr>
        <sz val="12"/>
        <rFont val="Arial"/>
        <family val="2"/>
      </rPr>
      <t>g.</t>
    </r>
  </si>
  <si>
    <r>
      <rPr>
        <sz val="12"/>
        <rFont val="Arial"/>
        <family val="2"/>
      </rPr>
      <t>Almacén médico central o depósito central</t>
    </r>
  </si>
  <si>
    <r>
      <rPr>
        <sz val="12"/>
        <rFont val="Arial"/>
        <family val="2"/>
      </rPr>
      <t>Si la respuesta es sí, especifique:</t>
    </r>
  </si>
  <si>
    <r>
      <rPr>
        <sz val="12"/>
        <rFont val="Arial"/>
        <family val="2"/>
      </rPr>
      <t>h.</t>
    </r>
  </si>
  <si>
    <r>
      <rPr>
        <sz val="12"/>
        <rFont val="Arial"/>
        <family val="2"/>
      </rPr>
      <t xml:space="preserve">Ministerio de Finanza o Ministerio de Planificación </t>
    </r>
  </si>
  <si>
    <r>
      <rPr>
        <sz val="12"/>
        <rFont val="Arial"/>
        <family val="2"/>
      </rPr>
      <t>i.</t>
    </r>
  </si>
  <si>
    <r>
      <rPr>
        <sz val="12"/>
        <rFont val="Arial"/>
        <family val="2"/>
      </rPr>
      <t xml:space="preserve">Otro </t>
    </r>
    <r>
      <rPr>
        <i/>
        <sz val="10"/>
        <rFont val="Arial"/>
        <family val="2"/>
      </rPr>
      <t>(por ejemplo: socios)</t>
    </r>
  </si>
  <si>
    <r>
      <rPr>
        <sz val="12"/>
        <rFont val="Arial"/>
        <family val="2"/>
      </rPr>
      <t>A3.</t>
    </r>
  </si>
  <si>
    <r>
      <rPr>
        <sz val="12"/>
        <rFont val="Arial"/>
        <family val="2"/>
      </rPr>
      <t>¿Tiene el comité estado formal legal o administrativo?</t>
    </r>
  </si>
  <si>
    <r>
      <rPr>
        <sz val="12"/>
        <rFont val="Arial"/>
        <family val="2"/>
      </rPr>
      <t>Describa el rol o las funciones fundamentales del comité.</t>
    </r>
  </si>
  <si>
    <t xml:space="preserve">no aplica </t>
  </si>
  <si>
    <r>
      <rPr>
        <sz val="12"/>
        <rFont val="Arial"/>
        <family val="2"/>
      </rPr>
      <t>A4.</t>
    </r>
  </si>
  <si>
    <r>
      <rPr>
        <sz val="12"/>
        <rFont val="Arial"/>
        <family val="2"/>
      </rPr>
      <t>¿Tiene el comité términos de referencia formales por escrito?</t>
    </r>
  </si>
  <si>
    <r>
      <rPr>
        <sz val="12"/>
        <rFont val="Arial"/>
        <family val="2"/>
      </rPr>
      <t>A5.</t>
    </r>
  </si>
  <si>
    <r>
      <rPr>
        <sz val="12"/>
        <rFont val="Arial"/>
        <family val="2"/>
      </rPr>
      <t>¿Cuántas veces se reunió el comité durante el año pasado?</t>
    </r>
  </si>
  <si>
    <t>0 veces</t>
  </si>
  <si>
    <r>
      <rPr>
        <sz val="12"/>
        <rFont val="Arial"/>
        <family val="2"/>
      </rPr>
      <t>A6.</t>
    </r>
  </si>
  <si>
    <r>
      <rPr>
        <sz val="12"/>
        <rFont val="Arial"/>
        <family val="2"/>
      </rPr>
      <t xml:space="preserve">¿Ha desarrollado o comenzado a desarrollar el comité políticas, procedimientos o planes de acción durante el año pasado?         </t>
    </r>
  </si>
  <si>
    <r>
      <rPr>
        <sz val="12"/>
        <rFont val="Arial"/>
        <family val="2"/>
      </rPr>
      <t>Si la respuesta es sí, ¿existen pruebas del cumplimiento de estas políticas y procedimientos, de la implementación de los planes de acción o del seguimiento o resolución de problemas planteados en reuniones anteriores?</t>
    </r>
  </si>
  <si>
    <t>B. Finanzas y Adquisiciones</t>
  </si>
  <si>
    <r>
      <rPr>
        <sz val="12"/>
        <rFont val="Arial"/>
        <family val="2"/>
      </rPr>
      <t>B1.</t>
    </r>
  </si>
  <si>
    <r>
      <rPr>
        <sz val="12"/>
        <rFont val="Arial"/>
        <family val="2"/>
      </rPr>
      <t>¿Cuál es el plazo del año fiscal del gobierno del país?</t>
    </r>
  </si>
  <si>
    <r>
      <rPr>
        <sz val="12"/>
        <rFont val="Arial"/>
        <family val="2"/>
      </rPr>
      <t>Comienzo del mes</t>
    </r>
  </si>
  <si>
    <t>Enero</t>
  </si>
  <si>
    <r>
      <rPr>
        <sz val="12"/>
        <rFont val="Arial"/>
        <family val="2"/>
      </rPr>
      <t>Final del mes</t>
    </r>
  </si>
  <si>
    <t>Diciembre</t>
  </si>
  <si>
    <t>Comentarios</t>
  </si>
  <si>
    <t>El valor $12.494.607 informado corresponde al valor previsto por la DNSSR  para la adquisición de métodos anticonceptivos incorporado en el Plan Anual de Compras 2019 GLOBAL CONSOLIDADO FINAL del MSal  (PAC 2019). Este valor representa un 87.36% del valor total previsto por la misma dirección el rubro "2.5.2 Productos Farmacéuticos y medicinales”, en el que se incluyen además de los MAC otros insumos de salud reproductiva (como tests de embarazo, misoprostol, y otros medicamentos para el reemplazo hormonal, entre otros). Esta fracción se utiliza para estimar los valores informados en B6 y B8, que corresponden a una estimación de los créditos presupuestarios asignados (crédito vigente) y los gastos devengados por la DNSSR en MAC a partir de los datos que surgen del sistema presupuestario, que informan valores para el total del rubro mencionado no desagregados por tipo de medicamento. El MAC solo contempla el presupuesto del sector público.
Por otra parte, la planificación de las compras de anticonceptivos se hacen para abastecer períodos de 9 meses, con lo cual las cantidades previstas incluidas en el PAC 2019 (y sus valores) solo deben tomarse como una estimación del valor anual de MAC que se adquieren para distribuir en un año y no como el valor de las proyecciones de consumo de MAC para 2019 que se incluyen en la columna “Consumo previsto” de B3.</t>
  </si>
  <si>
    <t>presupuesto del gobierno</t>
  </si>
  <si>
    <r>
      <rPr>
        <sz val="12"/>
        <rFont val="Arial"/>
        <family val="2"/>
      </rPr>
      <t xml:space="preserve">B2. </t>
    </r>
  </si>
  <si>
    <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</si>
  <si>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 xml:space="preserve">planes de suministro (p. ej., tablas de adquisiciones de anticonceptivos) para anticonceptivos previstos </t>
  </si>
  <si>
    <r>
      <rPr>
        <sz val="12"/>
        <rFont val="Arial"/>
        <family val="2"/>
      </rPr>
      <t>B3.</t>
    </r>
  </si>
  <si>
    <t>Período de un año cubierto por el valor previsto/cuantificado indicado en B2</t>
  </si>
  <si>
    <r>
      <rPr>
        <sz val="12"/>
        <rFont val="Arial"/>
        <family val="2"/>
      </rPr>
      <t>Comienzo del año</t>
    </r>
  </si>
  <si>
    <r>
      <rPr>
        <sz val="12"/>
        <rFont val="Arial"/>
        <family val="2"/>
      </rPr>
      <t>Final del año</t>
    </r>
  </si>
  <si>
    <t>¿Quién realizó la previsión/cuantificación? (Especifique las organizaciones).</t>
  </si>
  <si>
    <t>Programa Nacional de Salud Sexual y Procreación Responsable, Dirección Nacional de Salud Sexual y Reporoductiva, Ministerio de Salud de la Nación</t>
  </si>
  <si>
    <r>
      <rPr>
        <sz val="12"/>
        <rFont val="Arial"/>
        <family val="2"/>
      </rPr>
      <t>Actualización de la frecuencia de la previsión</t>
    </r>
  </si>
  <si>
    <t>Anualmente</t>
  </si>
  <si>
    <t>plan formal o procedimientos para actualizar previsiones anualmente</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</si>
  <si>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</si>
  <si>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Información de cantidad emitida del sistema de administración de depósitos/informes de depósitos</t>
  </si>
  <si>
    <r>
      <rPr>
        <i/>
        <sz val="12"/>
        <rFont val="Arial"/>
        <family val="2"/>
      </rPr>
      <t>(Fórmula:  |(Cantidad real consumida)  -  (Consumo previsto)/ Cantidad real consumida |)</t>
    </r>
  </si>
  <si>
    <t>Cantidad real consumida</t>
  </si>
  <si>
    <r>
      <rPr>
        <sz val="12"/>
        <rFont val="Arial"/>
        <family val="2"/>
      </rPr>
      <t>Consumo previsto</t>
    </r>
  </si>
  <si>
    <t>Precisión de la previsión 
(Error en el porcentaje medio absoluto de la previsión del consumo)</t>
  </si>
  <si>
    <r>
      <rPr>
        <sz val="12"/>
        <rFont val="Arial"/>
        <family val="2"/>
      </rPr>
      <t xml:space="preserve">Pastillas anticonceptivas orales combinadas </t>
    </r>
  </si>
  <si>
    <t>Las cantidades incluidas en CONSUMO PREVISTO corresponden a las que la DNSSR proyecta distribuir desde el nivel central hacia los depósitos y servicios de salud provinciales en 2019 considerando la población objetivo y metas de cobertura mencionadas en el comentario sobre B1. (Información provista por el Área de Monitoreo e Insimos de la DNSSR).
Las cantidades incluidas en CANTIDAD REAL CONSUMIDA corresponden a las cantidades efectivamente distribuidas por la DNSSR y asentadas en los registros de distribución del Área de Monitoreo de Insumos de la DNSSR y en los reportes de distribución del Programa Remediar del Ministerio de Salud de la Nación, que funciona como operador logístico.
Además, la DNSSR cuenta con un instrumento de relevamiento de la información específico para los métodos anticonceptivos de larga duración (LARCs, por sus siglas en inglés), en el cual se registra la colocación de implantes subdérmicos y dispositivos intrauterinos (DIU). El Área de Monitoreo de Insumos de la DNSSR recibe información generada en los servicios de salud, consolidada por provincia, mensualmente. Según esta información, para el año 2019 se registró la colocación de 97.969 implantes subdérmicos, el 66,53% de los distribuidos desde el nivel central en el mismo período.</t>
  </si>
  <si>
    <r>
      <rPr>
        <sz val="12"/>
        <rFont val="Arial"/>
        <family val="2"/>
      </rPr>
      <t>Levonorgestrel/etinilestradiol 150/30 mcg + Hierro 75 mg [</t>
    </r>
    <r>
      <rPr>
        <sz val="11"/>
        <rFont val="Arial"/>
        <family val="2"/>
      </rPr>
      <t>Microgynon</t>
    </r>
    <r>
      <rPr>
        <sz val="12"/>
        <rFont val="Arial"/>
        <family val="2"/>
      </rPr>
      <t>]</t>
    </r>
  </si>
  <si>
    <r>
      <rPr>
        <sz val="12"/>
        <rFont val="Arial"/>
        <family val="2"/>
      </rPr>
      <t xml:space="preserve">Levonorgestrel/etinilestradiol 150/30 mcg </t>
    </r>
    <r>
      <rPr>
        <sz val="11"/>
        <rFont val="Arial"/>
        <family val="2"/>
      </rPr>
      <t>[Seasonale, Levora, Jolessa]</t>
    </r>
  </si>
  <si>
    <r>
      <rPr>
        <sz val="12"/>
        <rFont val="Arial"/>
        <family val="2"/>
      </rPr>
      <t>Otras pastillas anticonceptivas orales combinadas</t>
    </r>
  </si>
  <si>
    <r>
      <rPr>
        <sz val="11"/>
        <rFont val="Arial"/>
        <family val="2"/>
      </rPr>
      <t>Especifique el producto:</t>
    </r>
  </si>
  <si>
    <t>Gestodeno/etinilestradiol 75/20 mcg(Ginelea, Aleli, Cuidafem)</t>
  </si>
  <si>
    <r>
      <rPr>
        <sz val="12"/>
        <rFont val="Arial"/>
        <family val="2"/>
      </rPr>
      <t>ii.</t>
    </r>
  </si>
  <si>
    <r>
      <rPr>
        <sz val="12"/>
        <rFont val="Arial"/>
        <family val="2"/>
      </rPr>
      <t>Pastillas anticonceptivas orales que solo contienen progestina</t>
    </r>
  </si>
  <si>
    <r>
      <rPr>
        <sz val="12"/>
        <rFont val="Arial"/>
        <family val="2"/>
      </rPr>
      <t>Levonorgestrel 30 mcg [Norgeston, Microlut]</t>
    </r>
  </si>
  <si>
    <r>
      <rPr>
        <sz val="12"/>
        <rFont val="Arial"/>
        <family val="2"/>
      </rPr>
      <t xml:space="preserve">Pastillas anticonceptivas orales que solo contienen progestina: Otro </t>
    </r>
  </si>
  <si>
    <t>Desogestrel 75 mcg (Cerazette, Camelia, Carmin)</t>
  </si>
  <si>
    <r>
      <rPr>
        <sz val="12"/>
        <rFont val="Arial"/>
        <family val="2"/>
      </rPr>
      <t>iii.</t>
    </r>
  </si>
  <si>
    <r>
      <rPr>
        <sz val="12"/>
        <rFont val="Arial"/>
        <family val="2"/>
      </rPr>
      <t>Anticonceptivos inyectables</t>
    </r>
  </si>
  <si>
    <r>
      <rPr>
        <sz val="12"/>
        <rFont val="Arial"/>
        <family val="2"/>
      </rPr>
      <t xml:space="preserve">Acetato de medroxiprogesterona 104 mg/0,65 ml vía subcutánea </t>
    </r>
    <r>
      <rPr>
        <sz val="11"/>
        <rFont val="Arial"/>
        <family val="2"/>
      </rPr>
      <t>[Depo Sub-Q Provera, Sayana Press]</t>
    </r>
  </si>
  <si>
    <r>
      <rPr>
        <sz val="12"/>
        <rFont val="Arial"/>
        <family val="2"/>
      </rPr>
      <t xml:space="preserve">Acetato de medroxiprogesterona 150 mg vía intramuscular </t>
    </r>
    <r>
      <rPr>
        <sz val="11"/>
        <rFont val="Arial"/>
        <family val="2"/>
      </rPr>
      <t>[DepoProvera]</t>
    </r>
  </si>
  <si>
    <r>
      <rPr>
        <sz val="12"/>
        <rFont val="Arial"/>
        <family val="2"/>
      </rPr>
      <t>Enantato de noretisterona [Noristerat]</t>
    </r>
  </si>
  <si>
    <r>
      <rPr>
        <sz val="12"/>
        <rFont val="Arial"/>
        <family val="2"/>
      </rPr>
      <t>Otros anticonceptivos inyectables</t>
    </r>
  </si>
  <si>
    <t>Noretisterona/estradiol 50/5 mcg (Mesigyna)</t>
  </si>
  <si>
    <r>
      <rPr>
        <sz val="12"/>
        <rFont val="Arial"/>
        <family val="2"/>
      </rPr>
      <t>iv.</t>
    </r>
  </si>
  <si>
    <r>
      <rPr>
        <sz val="12"/>
        <rFont val="Arial"/>
        <family val="2"/>
      </rPr>
      <t xml:space="preserve">Implantes anticonceptivos </t>
    </r>
  </si>
  <si>
    <r>
      <rPr>
        <sz val="12"/>
        <rFont val="Arial"/>
        <family val="2"/>
      </rPr>
      <t xml:space="preserve">Levonorgestrel 75 mg/varilla, implante de 2 varillas </t>
    </r>
    <r>
      <rPr>
        <sz val="11"/>
        <rFont val="Arial"/>
        <family val="2"/>
      </rPr>
      <t>[Jadelle, Sino-Implant (II)/Levoplant]</t>
    </r>
  </si>
  <si>
    <r>
      <rPr>
        <sz val="12"/>
        <rFont val="Arial"/>
        <family val="2"/>
      </rPr>
      <t>Etonogestrel 68 mg/varilla, implante de 1 varilla [Implanon, Nexplanon]</t>
    </r>
  </si>
  <si>
    <r>
      <rPr>
        <sz val="12"/>
        <rFont val="Arial"/>
        <family val="2"/>
      </rPr>
      <t>Otros implantes anticonceptivos</t>
    </r>
  </si>
  <si>
    <r>
      <rPr>
        <sz val="12"/>
        <rFont val="Arial"/>
        <family val="2"/>
      </rPr>
      <t>v.</t>
    </r>
  </si>
  <si>
    <r>
      <rPr>
        <sz val="12"/>
        <rFont val="Arial"/>
        <family val="2"/>
      </rPr>
      <t>Dispositivos intrauterinos (DIU) de cobre (</t>
    </r>
    <r>
      <rPr>
        <sz val="10"/>
        <rFont val="Arial"/>
        <family val="2"/>
      </rPr>
      <t>por ejemplo, Optima Copper T)</t>
    </r>
  </si>
  <si>
    <r>
      <rPr>
        <sz val="12"/>
        <rFont val="Arial"/>
        <family val="2"/>
      </rPr>
      <t>vi.</t>
    </r>
  </si>
  <si>
    <r>
      <rPr>
        <sz val="12"/>
        <rFont val="Arial"/>
        <family val="2"/>
      </rPr>
      <t xml:space="preserve">Dispositivos intrauterinos (DIU) liberadores de hormonas </t>
    </r>
    <r>
      <rPr>
        <sz val="11"/>
        <rFont val="Arial"/>
        <family val="2"/>
      </rPr>
      <t>(por ejemplo, liberadores de levonorgestrel [Mirena])</t>
    </r>
  </si>
  <si>
    <r>
      <rPr>
        <sz val="12"/>
        <rFont val="Arial"/>
        <family val="2"/>
      </rPr>
      <t>vii.</t>
    </r>
  </si>
  <si>
    <r>
      <rPr>
        <sz val="12"/>
        <rFont val="Arial"/>
        <family val="2"/>
      </rPr>
      <t>Condones masculinos</t>
    </r>
  </si>
  <si>
    <r>
      <rPr>
        <sz val="12"/>
        <rFont val="Arial"/>
        <family val="2"/>
      </rPr>
      <t>viii.</t>
    </r>
  </si>
  <si>
    <r>
      <rPr>
        <sz val="12"/>
        <rFont val="Arial"/>
        <family val="2"/>
      </rPr>
      <t>Condones femeninos</t>
    </r>
  </si>
  <si>
    <r>
      <rPr>
        <sz val="12"/>
        <rFont val="Arial"/>
        <family val="2"/>
      </rPr>
      <t>ix.</t>
    </r>
  </si>
  <si>
    <r>
      <rPr>
        <sz val="12"/>
        <rFont val="Arial"/>
        <family val="2"/>
      </rPr>
      <t xml:space="preserve">Pastillas anticonceptivas orales de emergencia </t>
    </r>
  </si>
  <si>
    <r>
      <rPr>
        <sz val="12"/>
        <rFont val="Arial"/>
        <family val="2"/>
      </rPr>
      <t>Levonorgestrel 0.75 mg, 2 comprimidos</t>
    </r>
  </si>
  <si>
    <r>
      <rPr>
        <sz val="12"/>
        <rFont val="Arial"/>
        <family val="2"/>
      </rPr>
      <t>Levonorgestrel 1.5 mg, 1 comprimido</t>
    </r>
  </si>
  <si>
    <r>
      <rPr>
        <sz val="12"/>
        <rFont val="Arial"/>
        <family val="2"/>
      </rPr>
      <t>x.</t>
    </r>
  </si>
  <si>
    <r>
      <rPr>
        <sz val="12"/>
        <rFont val="Arial"/>
        <family val="2"/>
      </rPr>
      <t xml:space="preserve">Métodos de observación basados en el calendario </t>
    </r>
    <r>
      <rPr>
        <sz val="11"/>
        <rFont val="Arial"/>
        <family val="2"/>
      </rPr>
      <t>(por ejemplo, CycleBeads)</t>
    </r>
  </si>
  <si>
    <r>
      <rPr>
        <sz val="12"/>
        <rFont val="Arial"/>
        <family val="2"/>
      </rPr>
      <t>B4.</t>
    </r>
  </si>
  <si>
    <r>
      <rPr>
        <sz val="12"/>
        <rFont val="Arial"/>
        <family val="2"/>
      </rP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</si>
  <si>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Sí</t>
  </si>
  <si>
    <r>
      <rPr>
        <sz val="12"/>
        <rFont val="Arial"/>
        <family val="2"/>
      </rPr>
      <t>Comentarios:</t>
    </r>
  </si>
  <si>
    <t>La adquisición de anticonceptivos está prevista en el presupuesto de la Administración Pública Nacional (APN) en el programa presupuestario N. 25 "Salud Sexual y Procreación Responsable" ejecutado por la Dirección Nacional de SSyR del Ministerio de Salud de la Nación.</t>
  </si>
  <si>
    <t>documentos de presupuesto del gobierno con artículos principales de línea</t>
  </si>
  <si>
    <r>
      <rPr>
        <sz val="12"/>
        <rFont val="Arial"/>
        <family val="2"/>
      </rP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</si>
  <si>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rPr>
        <sz val="12"/>
        <rFont val="Arial"/>
        <family val="2"/>
      </rPr>
      <t xml:space="preserve">B5. </t>
    </r>
  </si>
  <si>
    <r>
      <rPr>
        <sz val="12"/>
        <rFont val="Arial"/>
        <family val="2"/>
      </rP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</si>
  <si>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t>
  </si>
  <si>
    <t>presupuestos del gobierno</t>
  </si>
  <si>
    <r>
      <rPr>
        <sz val="12"/>
        <rFont val="Arial"/>
        <family val="2"/>
      </rPr>
      <t>En la siguiente tabla, el período debe reflejar cuándo se supone que se deben gastar las asignaciones, que idealmente será el último año fiscal finalizado.</t>
    </r>
  </si>
  <si>
    <r>
      <rPr>
        <sz val="12"/>
        <rFont val="Arial"/>
        <family val="2"/>
      </rPr>
      <t>B6.</t>
    </r>
  </si>
  <si>
    <r>
      <rPr>
        <b/>
        <sz val="12"/>
        <rFont val="Arial"/>
        <family val="2"/>
      </rPr>
      <t>Fuente de fondos del gobierno asignados para la adquisición de anticonceptivos</t>
    </r>
  </si>
  <si>
    <r>
      <rPr>
        <u/>
        <sz val="12"/>
        <rFont val="Arial"/>
        <family val="2"/>
      </rPr>
      <t xml:space="preserve">Monto asignado </t>
    </r>
    <r>
      <rPr>
        <sz val="12"/>
        <rFont val="Arial"/>
        <family val="2"/>
      </rPr>
      <t xml:space="preserve">
</t>
    </r>
    <r>
      <rPr>
        <sz val="11"/>
        <rFont val="Arial"/>
        <family val="2"/>
      </rPr>
      <t>(en USD)</t>
    </r>
  </si>
  <si>
    <r>
      <rPr>
        <u/>
        <sz val="12"/>
        <rFont val="Arial"/>
        <family val="2"/>
      </rPr>
      <t>Período</t>
    </r>
    <r>
      <rPr>
        <sz val="12"/>
        <rFont val="Arial"/>
        <family val="2"/>
      </rPr>
      <t xml:space="preserve"> 
(mm/aa-mm/aa)
</t>
    </r>
  </si>
  <si>
    <r>
      <rPr>
        <u/>
        <sz val="12"/>
        <rFont val="Arial"/>
        <family val="2"/>
      </rPr>
      <t>Fuente de datos</t>
    </r>
    <r>
      <rPr>
        <i/>
        <u/>
        <sz val="12"/>
        <rFont val="Arial"/>
        <family val="2"/>
      </rPr>
      <t xml:space="preserve"> </t>
    </r>
    <r>
      <rPr>
        <sz val="12"/>
        <rFont val="Arial"/>
        <family val="2"/>
      </rPr>
      <t xml:space="preserve">
</t>
    </r>
    <r>
      <rPr>
        <sz val="11"/>
        <rFont val="Arial"/>
        <family val="2"/>
      </rPr>
      <t>(por ejemplo: registros del Ministerio)</t>
    </r>
  </si>
  <si>
    <r>
      <rPr>
        <u/>
        <sz val="12"/>
        <rFont val="Arial"/>
        <family val="2"/>
      </rPr>
      <t>Comentarios</t>
    </r>
  </si>
  <si>
    <r>
      <rPr>
        <sz val="12"/>
        <rFont val="Arial"/>
        <family val="2"/>
      </rPr>
      <t xml:space="preserve">Fondos generados internamente </t>
    </r>
    <r>
      <rPr>
        <b/>
        <u/>
        <sz val="12"/>
        <rFont val="Arial"/>
        <family val="2"/>
      </rPr>
      <t>asignados</t>
    </r>
    <r>
      <rPr>
        <sz val="12"/>
        <rFont val="Arial"/>
        <family val="2"/>
      </rPr>
      <t xml:space="preserve"> para la adquisición de anticonceptivos</t>
    </r>
  </si>
  <si>
    <t>01/19-12/19</t>
  </si>
  <si>
    <t>Ejecución Presupuestaria de la Administración Pública Nacional para el año 2019</t>
  </si>
  <si>
    <t>El valor USD 11,129,045 es una estimación del Crédito Vigente al 31/12/19 para la adquisición de MAC asignados al Programa Nacional de Salud Sexual y Procreación Responsable (PNSSyPR). El crédito vigente corresponde al monto máximo anual disponible para gastar por parte del Programa. 
Esta estimación se calcula a partir del valor de la línea presupuestaria para el rubro de insumos de salud sexual y reproductiva (ISSyR) que inclyen tanto a los MAC como a otros productos farmacéuticos y medicinales de SSyR como por ejemplo misoprostol y otros productos para hormonización, que ascendió a  $12,739,292 en 2019. Se estima que el 87.36% de estos fondos se asignaron a MAC.
Para calcular el valor en USD corrientes se toma el tipo de cambio nominal promedio de 2019 (48,25 $/USD). Fuente: Tipo de Cambio de Referencia Comunicación "A" 3500 (Mayorista) y Tipo de Cambio Nominal Promedio Mensual (TCNPM), disponible en http://www.bcra.gob.ar/PublicacionesEstadisticas/Tipos_de_cambios.asp</t>
  </si>
  <si>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</si>
  <si>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01/19-12/20</t>
  </si>
  <si>
    <t>-</t>
  </si>
  <si>
    <t>Todos los fondos asignados para la compra de MAC por parte de la Administración Pública Nacional son generados internamente.</t>
  </si>
  <si>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</si>
  <si>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rPr>
        <sz val="12"/>
        <rFont val="Arial"/>
        <family val="2"/>
      </rP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 xml:space="preserve">Esto hace referencia a cuánto se gastó en la adquisición de anticonceptivos (no cuánto se asignó). </t>
    </r>
    <r>
      <rPr>
        <i/>
        <sz val="12"/>
        <rFont val="Arial"/>
        <family val="2"/>
      </rPr>
      <t>¿Qué cantidad de estos gastos se proporcionó de cada fuente?</t>
    </r>
  </si>
  <si>
    <r>
      <rPr>
        <sz val="12"/>
        <rFont val="Arial"/>
        <family val="2"/>
      </rPr>
      <t xml:space="preserve">B7. </t>
    </r>
  </si>
  <si>
    <r>
      <rPr>
        <sz val="12"/>
        <rFont val="Arial"/>
        <family val="2"/>
      </rP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</si>
  <si>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r>
      <rPr>
        <sz val="12"/>
        <rFont val="Arial"/>
        <family val="2"/>
      </rPr>
      <t>En la siguiente tabla, el período debe reflejar cuándo se gastaron los fondos, que idealmente será el último año fiscal finalizado.</t>
    </r>
  </si>
  <si>
    <r>
      <rPr>
        <sz val="12"/>
        <rFont val="Arial"/>
        <family val="2"/>
      </rPr>
      <t xml:space="preserve">B8. </t>
    </r>
  </si>
  <si>
    <r>
      <rPr>
        <b/>
        <sz val="12"/>
        <rFont val="Arial"/>
        <family val="2"/>
      </rPr>
      <t>Fuente de fondos del gobierno gastados en la adquisición de anticonceptivos</t>
    </r>
  </si>
  <si>
    <r>
      <rPr>
        <u/>
        <sz val="12"/>
        <rFont val="Arial"/>
        <family val="2"/>
      </rPr>
      <t>¿Fue esta una fuente?</t>
    </r>
    <r>
      <rPr>
        <sz val="12"/>
        <rFont val="Arial"/>
        <family val="2"/>
      </rPr>
      <t xml:space="preserve">
</t>
    </r>
    <r>
      <rPr>
        <i/>
        <sz val="11"/>
        <rFont val="Arial"/>
        <family val="2"/>
      </rPr>
      <t>(Sí/No)</t>
    </r>
  </si>
  <si>
    <r>
      <rPr>
        <u/>
        <sz val="12"/>
        <rFont val="Arial"/>
        <family val="2"/>
      </rPr>
      <t xml:space="preserve">Monto gastado </t>
    </r>
    <r>
      <rPr>
        <sz val="12"/>
        <rFont val="Arial"/>
        <family val="2"/>
      </rPr>
      <t xml:space="preserve">
</t>
    </r>
    <r>
      <rPr>
        <sz val="11"/>
        <rFont val="Arial"/>
        <family val="2"/>
      </rPr>
      <t>(en USD)</t>
    </r>
  </si>
  <si>
    <r>
      <rPr>
        <sz val="12"/>
        <rFont val="Arial"/>
        <family val="2"/>
      </rPr>
      <t xml:space="preserve">Período (mm/aa-mm/aa)
</t>
    </r>
  </si>
  <si>
    <r>
      <t xml:space="preserve">Detalles de la adquisición del gobierno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</si>
  <si>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registros de gastos del gobierno, incluidos los fondos generados internamente</t>
  </si>
  <si>
    <r>
      <rPr>
        <sz val="12"/>
        <rFont val="Arial"/>
        <family val="2"/>
      </rPr>
      <t xml:space="preserve">Fondos del gobierno generados internamente </t>
    </r>
    <r>
      <rPr>
        <b/>
        <sz val="12"/>
        <rFont val="Arial"/>
        <family val="2"/>
      </rPr>
      <t>gastados</t>
    </r>
    <r>
      <rPr>
        <sz val="12"/>
        <rFont val="Arial"/>
        <family val="2"/>
      </rPr>
      <t xml:space="preserve"> en la adquisición de anticonceptivos</t>
    </r>
  </si>
  <si>
    <t>El valor USD 9,185,308 es una estimación del gasto devengado al 31/12/19 para la adquisición de MAC calculada a partir del  gasto devengado en insumos de salud sexual y reproductiva (ISSR: MAC y otros productos farmacéuticos y medicinales como, p.ej., misoprostol y otros productos para hormonización) del PNSyPR, que ascendió a $ 10,514,318 al 31/12/19. Se estima que el 87.36% del total corresponde a gasto devengado en MAC.
El gasto devengado corresponde a la obligación de pago que surge cuando se reciben los bienes o servicios pactados en la Orden de Compra. El proveedor entrega los bienes junto con su factura, el Estado los recibe y a partir de ahí se genera la obligacion de pago que se registra como devengado. Es decir, el gasto devengado corresponde al valor de los insumos efectivamente adquiridos durante el año fiscal. Se estima que el 87.36% del total corresponde a gasto devengado en MAC.
Para calcular el valor en USD corrientes se toma el tipo de cambio nominal promedio de 2019 (48,25 $/USD). Fuente: Tipo de Cambio de Referencia Comunicación "A" 3500 (Mayorista) y Tipo de Cambio Nominal Promedio Mensual (TCNPM), disponible en http://www.bcra.gob.ar/PublicacionesEstadisticas/Tipos_de_cambios.asp
La diferencia entre los créditos asignados reportados en B6 (crédito vigente) y los créditos devengados reportados en B8 se explican por dos causas. En primer lugar, durante 2019 hubo algunos procesos de compra fracasados. En segundo lugar, si bien el proceso de planificación y asignación presupuestaria que dertermina los créditos asignados en B6 se realiza considerando las necesidades de compras que ocurrirán durante el año fiscal subsiguiente (en este caso, 2019), aunque los procesos licitatorios sean en su totalidad adjudicados durante el año fiscal previsto, parte del devengamiento del gasto de dichos procesos puede producirse en el año calendario siguiente, cuando los oferentes entregan los insumos y se emiten las órdenes de pago correspondientes.</t>
  </si>
  <si>
    <r>
      <rPr>
        <sz val="12"/>
        <rFont val="Arial"/>
        <family val="2"/>
      </rPr>
      <t xml:space="preserve">i. Especifique la(s) fuente(s) de los fondos internamente generados gastados </t>
    </r>
    <r>
      <rPr>
        <i/>
        <sz val="12"/>
        <rFont val="Arial"/>
        <family val="2"/>
      </rPr>
      <t>(por ejemplo, de impuestos)</t>
    </r>
  </si>
  <si>
    <t>Impuestos</t>
  </si>
  <si>
    <t>Todos los fondos devengados tienen fuente de financiamiento interna y corresponden a recursos de libre disponibilidad proveniente de la recaudación de impuestos. Cabe aclarar que en 2019 y 2020 la clasificacion de los gastos devengados en MAC por fuente de financiamiento incluyen además de Fuente 11 (Tesoro Nacional), un porcentaje de gastos financiados con Fuente 14 "Transferencias Internas". Según información provista por la DNSSR y la Oficina Nacional de Presupuesto, estos corresponden a transferencias realizadas desde el Fideicomiso para la Cobertura Universal de Salud (Decreto 908/16). Ambas fuentes son internas.</t>
  </si>
  <si>
    <r>
      <rPr>
        <sz val="12"/>
        <rFont val="Arial"/>
        <family val="2"/>
      </rPr>
      <t xml:space="preserve">Total del resto de los fondos del gobierno </t>
    </r>
    <r>
      <rPr>
        <b/>
        <sz val="12"/>
        <rFont val="Arial"/>
        <family val="2"/>
      </rPr>
      <t>gastados</t>
    </r>
    <r>
      <rPr>
        <sz val="12"/>
        <rFont val="Arial"/>
        <family val="2"/>
      </rPr>
      <t xml:space="preserve"> en la adquisición de anticonceptivos. </t>
    </r>
    <r>
      <rPr>
        <sz val="11"/>
        <rFont val="Arial"/>
        <family val="2"/>
      </rPr>
      <t>(Por ejemplo, estos otros fondos del gobierno podrían incluir fondos colectivos, créditos o préstamos del Banco Mundial y otros fondos que donantes le otorgaron al gobierno [p. ej., apoyo presupuestario directo])</t>
    </r>
  </si>
  <si>
    <r>
      <rPr>
        <sz val="12"/>
        <rFont val="Arial"/>
        <family val="2"/>
      </rPr>
      <t xml:space="preserve">i. Especifique la(s) fuente(s) de otros fondos del gobierno gastados </t>
    </r>
    <r>
      <rPr>
        <i/>
        <sz val="12"/>
        <rFont val="Arial"/>
        <family val="2"/>
      </rPr>
      <t>(por ejemplo, fondos colectivos o donante específico)</t>
    </r>
  </si>
  <si>
    <r>
      <rPr>
        <sz val="12"/>
        <rFont val="Arial"/>
        <family val="2"/>
      </rP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</si>
  <si>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rPr>
        <sz val="12"/>
        <rFont val="Arial"/>
        <family val="2"/>
      </rP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</si>
  <si>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r>
      <rPr>
        <sz val="12"/>
        <rFont val="Arial"/>
        <family val="2"/>
      </rPr>
      <t>B9.</t>
    </r>
  </si>
  <si>
    <r>
      <rPr>
        <b/>
        <sz val="12"/>
        <rFont val="Arial"/>
        <family val="2"/>
      </rPr>
      <t>Fuente de fondos donados para anticonceptivos para el sector público</t>
    </r>
  </si>
  <si>
    <r>
      <rPr>
        <u/>
        <sz val="12"/>
        <rFont val="Arial"/>
        <family val="2"/>
      </rPr>
      <t>¿En especie o en efectivo?</t>
    </r>
  </si>
  <si>
    <r>
      <rPr>
        <u/>
        <sz val="12"/>
        <rFont val="Arial"/>
        <family val="2"/>
      </rPr>
      <t>Valor de la donación</t>
    </r>
  </si>
  <si>
    <r>
      <rPr>
        <u/>
        <sz val="12"/>
        <rFont val="Arial"/>
        <family val="2"/>
      </rP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</si>
  <si>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r>
      <rPr>
        <sz val="12"/>
        <rFont val="Arial"/>
        <family val="2"/>
      </rPr>
      <t>USAID</t>
    </r>
  </si>
  <si>
    <t>registros del GHSC-PSM (ARTMIS)</t>
  </si>
  <si>
    <r>
      <rPr>
        <sz val="12"/>
        <rFont val="Arial"/>
        <family val="2"/>
      </rPr>
      <t>Agencias de las Naciones Unidas (NU)</t>
    </r>
  </si>
  <si>
    <t>Global FP VAN</t>
  </si>
  <si>
    <r>
      <rPr>
        <sz val="12"/>
        <rFont val="Arial"/>
        <family val="2"/>
      </rPr>
      <t>Fondo Mundial</t>
    </r>
  </si>
  <si>
    <r>
      <rPr>
        <sz val="12"/>
        <rFont val="Arial"/>
        <family val="2"/>
      </rPr>
      <t>Otro bilateral</t>
    </r>
  </si>
  <si>
    <r>
      <rPr>
        <sz val="12"/>
        <rFont val="Arial"/>
        <family val="2"/>
      </rPr>
      <t>Otro</t>
    </r>
  </si>
  <si>
    <r>
      <rPr>
        <sz val="12"/>
        <rFont val="Arial"/>
        <family val="2"/>
      </rP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</si>
  <si>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</si>
  <si>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sz val="12"/>
        <rFont val="Arial"/>
        <family val="2"/>
      </rPr>
      <t>B10.</t>
    </r>
  </si>
  <si>
    <r>
      <rPr>
        <b/>
        <sz val="12"/>
        <rFont val="Arial"/>
        <family val="2"/>
      </rPr>
      <t xml:space="preserve">Porcentaje de los fondos del gobierno gastados en la adquisición de anticonceptivos para el sector público - </t>
    </r>
    <r>
      <rPr>
        <sz val="12"/>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</si>
  <si>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sz val="12"/>
        <rFont val="Arial"/>
        <family val="2"/>
      </rPr>
      <t xml:space="preserve">Comentarios: </t>
    </r>
  </si>
  <si>
    <r>
      <rPr>
        <sz val="12"/>
        <rFont val="Arial"/>
        <family val="2"/>
      </rPr>
      <t>B11.</t>
    </r>
    <r>
      <rPr>
        <b/>
        <sz val="12"/>
        <rFont val="Arial"/>
        <family val="2"/>
      </rPr>
      <t xml:space="preserve"> </t>
    </r>
  </si>
  <si>
    <r>
      <rPr>
        <b/>
        <sz val="12"/>
        <rFont val="Arial"/>
        <family val="2"/>
      </rPr>
      <t xml:space="preserve">Porcentaje internamente generado de los fondos del gobierno gastados en la adquisición de anticonceptivos para el sector público - </t>
    </r>
    <r>
      <rPr>
        <sz val="12"/>
        <rFont val="Arial"/>
        <family val="2"/>
      </rPr>
      <t xml:space="preserve">
Del monto total de fondos del gobierno gastado en anticonceptivos para el sector público en el último año fiscal finalizado, ¿qué porcentaje se cubrió con los fondos del gobierno internamente generados?</t>
    </r>
  </si>
  <si>
    <r>
      <rPr>
        <sz val="12"/>
        <rFont val="Arial"/>
        <family val="2"/>
      </rPr>
      <t>B12.</t>
    </r>
  </si>
  <si>
    <r>
      <rPr>
        <b/>
        <sz val="12"/>
        <rFont val="Arial"/>
        <family val="2"/>
      </rPr>
      <t>Total de gastos en anticonceptivos para el sector público como porcentaje de la cantidad que se necesita adquirir -</t>
    </r>
    <r>
      <rPr>
        <sz val="12"/>
        <rFont val="Arial"/>
        <family val="2"/>
      </rPr>
      <t xml:space="preserve">
Del valor estimado de anticonceptivos que se necesitaban adquirir para el sector público para el último año fiscal finalizado, ¿qué porcentaje fue proporcionado por una fuente (ya sea del gobierno o donante)? </t>
    </r>
  </si>
  <si>
    <r>
      <rPr>
        <sz val="12"/>
        <rFont val="Arial"/>
        <family val="2"/>
      </rPr>
      <t>B13.</t>
    </r>
  </si>
  <si>
    <r>
      <rPr>
        <sz val="12"/>
        <rFont val="Arial"/>
        <family val="2"/>
      </rP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</si>
  <si>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r>
      <rPr>
        <sz val="12"/>
        <rFont val="Arial"/>
        <family val="2"/>
      </rPr>
      <t xml:space="preserve">B14. </t>
    </r>
  </si>
  <si>
    <r>
      <rPr>
        <sz val="12"/>
        <rFont val="Arial"/>
        <family val="2"/>
      </rPr>
      <t>Si el gobierno financió alguna adquisición de anticonceptivos en el último año fiscal finalizado, ¿qué entidad/entidades llevó/llevaron a cabo la/las adquisición/adquisiciones? 
(Seleccione de los menús desplegables para indicar todas las que correspondan)</t>
    </r>
  </si>
  <si>
    <t>Las adquisiciones las realizó la DNSSR del Ministerio de Salud de la Nación, que implementa el PNSSyPR y el Plan Enia. Para las adquisiciones efectuadas a través del UNFPA, éste actúa como agente intermediario entre productores farmacéuticos internacionales y el gobierno nacional.</t>
  </si>
  <si>
    <t>entrevista clave del informante con la unidad de logística/adquisiciones gubernamentales</t>
  </si>
  <si>
    <r>
      <rPr>
        <sz val="12"/>
        <rFont val="Arial"/>
        <family val="2"/>
      </rPr>
      <t>Gobierno (p. ej., Almacenes Médicos Centrales/Unidad de Logística del MS/Unidad de Adquisiciones del MS)</t>
    </r>
  </si>
  <si>
    <r>
      <rPr>
        <sz val="12"/>
        <rFont val="Arial"/>
        <family val="2"/>
      </rPr>
      <t>Agente tercero (p. ej., Fondo de Población de las Naciones Unidas [UNFPA] o sector privado)</t>
    </r>
  </si>
  <si>
    <r>
      <rPr>
        <sz val="12"/>
        <rFont val="Arial"/>
        <family val="2"/>
      </rPr>
      <t xml:space="preserve"> Paraestatal (incluso si el almacén médico central gubernamental es una entidad paraestatal)</t>
    </r>
  </si>
  <si>
    <r>
      <rPr>
        <sz val="12"/>
        <rFont val="Arial"/>
        <family val="2"/>
      </rPr>
      <t>Entidad/entidades específica(s):</t>
    </r>
  </si>
  <si>
    <r>
      <rPr>
        <sz val="12"/>
        <rFont val="Arial"/>
        <family val="2"/>
      </rPr>
      <t>B15.</t>
    </r>
  </si>
  <si>
    <r>
      <rPr>
        <sz val="12"/>
        <rFont val="Arial"/>
        <family val="2"/>
      </rPr>
      <t>¿En qué nivel se realiza la adquisición financiada por el gobierno de anticonceptivos para el sector público? (Indique usando el menú desplegable para cada nivel)</t>
    </r>
  </si>
  <si>
    <r>
      <rPr>
        <sz val="12"/>
        <rFont val="Arial"/>
        <family val="2"/>
      </rPr>
      <t>Central</t>
    </r>
  </si>
  <si>
    <t>Comentarios:</t>
  </si>
  <si>
    <t xml:space="preserve">La adquisición de los anticonceptivos que se distribuyen a las provincias se realiza de forma centralizada y en grandes cantidades, a través de licitaciones públicas, compras directas por exclusividad y por compras al UNFPA. Sólo se pueden licitar medicamentos por su nombre genérico, que figuren en el Registro de Especialidades Medicinales (REM), con certificado o registro sanitario vigente, y en presentaciones que conformen tratamientos completos. 
Los medicamentos son trasladados desde el laboratorio productor hasta el depósito central del Programa Remediar, que funciona como operador logístico para la distribución de métodos anticonceptivos desde el nivel central a los depósitos y servicios de salud de las provincias. La recepción en el Operador Logístico es acompañada por el acta de liberación del INAME (Instituto Nacional de  Medicamentos) dependiente de ANMAT. https://bancos.salud.gob.ar/recurso/manual-de-operatoria-de-medicamentos-e-insumos . En 2019 se enviaron métodos anticonceptivos a 5710 servicios de salud y 36 depósitos provinciales. </t>
  </si>
  <si>
    <r>
      <rPr>
        <sz val="12"/>
        <rFont val="Arial"/>
        <family val="2"/>
      </rPr>
      <t>Intermedio (p. ej., regional, distrito)</t>
    </r>
  </si>
  <si>
    <r>
      <rPr>
        <sz val="12"/>
        <rFont val="Arial"/>
        <family val="2"/>
      </rPr>
      <t>Nivel de entrega del servicio</t>
    </r>
  </si>
  <si>
    <r>
      <rPr>
        <sz val="12"/>
        <rFont val="Arial"/>
        <family val="2"/>
      </rPr>
      <t>Independientemente de adquisiciones centralizadas o descentralizadas, ¿cuál es el punto de entrega (es decir, ¿a qué nivel le entrega el proveedor los productos?) (Use los menús desplegables para indicar todos los que correspondan).</t>
    </r>
  </si>
  <si>
    <r>
      <rPr>
        <sz val="12"/>
        <rFont val="Arial"/>
        <family val="2"/>
      </rPr>
      <t>Directo a los puntos de entrega del servicio</t>
    </r>
  </si>
  <si>
    <r>
      <rPr>
        <sz val="12"/>
        <rFont val="Arial"/>
        <family val="2"/>
      </rPr>
      <t>En caso de ser otro, especifique:</t>
    </r>
  </si>
  <si>
    <r>
      <rPr>
        <sz val="12"/>
        <rFont val="Arial"/>
        <family val="2"/>
      </rPr>
      <t xml:space="preserve">B16. </t>
    </r>
  </si>
  <si>
    <r>
      <rPr>
        <sz val="12"/>
        <rFont val="Arial"/>
        <family val="2"/>
      </rPr>
      <t>Mencione si tiene comentarios adicionales sobre el financiamiento y las adquisiciones.</t>
    </r>
  </si>
  <si>
    <t>Como se menciona en el comentario en B1, También pueden existir compras de MAC por parte de las autoridades sanitarias provinciales para cubrir eventuales problemas de abastecimiento desde el Gobierno Nacional, aunque estas se dan de manera esporádica y desarticulada con el nivel central y no existe información sistematizada sobre las mismas.</t>
  </si>
  <si>
    <r>
      <rPr>
        <sz val="12"/>
        <rFont val="Arial"/>
        <family val="2"/>
      </rP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</si>
  <si>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rPr>
        <sz val="12"/>
        <rFont val="Arial"/>
        <family val="2"/>
      </rPr>
      <t>B17.</t>
    </r>
  </si>
  <si>
    <r>
      <rPr>
        <sz val="12"/>
        <rFont val="Arial"/>
        <family val="2"/>
      </rPr>
      <t xml:space="preserve">¿Ha </t>
    </r>
    <r>
      <rPr>
        <b/>
        <sz val="12"/>
        <rFont val="Arial"/>
        <family val="2"/>
      </rPr>
      <t>asignado</t>
    </r>
    <r>
      <rPr>
        <sz val="12"/>
        <rFont val="Arial"/>
        <family val="2"/>
      </rPr>
      <t xml:space="preserve"> fondos el gobierno para la adquisición de anticonceptivos para el año fiscal actual?</t>
    </r>
  </si>
  <si>
    <r>
      <rPr>
        <sz val="12"/>
        <rFont val="Arial"/>
        <family val="2"/>
      </rPr>
      <t>a. Si la respuesta es sí, describa las asignaciones (fuente y monto, si corresponde).</t>
    </r>
  </si>
  <si>
    <r>
      <rPr>
        <u/>
        <sz val="12"/>
        <rFont val="Arial"/>
        <family val="2"/>
      </rPr>
      <t>Fuente</t>
    </r>
    <r>
      <rPr>
        <sz val="12"/>
        <rFont val="Arial"/>
        <family val="2"/>
      </rPr>
      <t xml:space="preserve">
</t>
    </r>
  </si>
  <si>
    <r>
      <rPr>
        <u/>
        <sz val="12"/>
        <rFont val="Arial"/>
        <family val="2"/>
      </rPr>
      <t>Monto (en USD)</t>
    </r>
  </si>
  <si>
    <r>
      <t>Fondos generados internamente</t>
    </r>
    <r>
      <rPr>
        <sz val="11"/>
        <rFont val="Arial"/>
        <family val="2"/>
      </rPr>
      <t xml:space="preserve"> (Fuente 11.Tesoro Nacional y Fuente 14. Transferencias internas)</t>
    </r>
  </si>
  <si>
    <t>El valor USD 12,646,584 es una estimación del Crédito Vigente al 14/10/20 para la adquisición de MAC asignados al Programa Nacional de Salud Sexual y Procreación Responsable (PNSSyPR). El crédito vigente corresponde al monto máximo anual disponible para gastar por parte del Programa. 
Esta estimación se calcula a partir del valor de la línea presupuestaria para el rubro de insumos de salud sexual y reproductiva (ISSyR) que inclyen tanto a los MAC como a otros productos farmacéuticos y medicinales de SSyR como por ejemplo misoprostol y otros productos para hormonización, que ascendió a  $14,476,401 en la misma fecha de corte. Se estima que el 87.36% de estos fondos se asignaron a MAC.
Para calcular el valor en USD a valor presente se toma el tipo de cambio nominal promedio en enero-septiembre 2020 (67.5 $ /USD). Nótese que hubo variaciones importantes en el tipo de cambio comparado con 2019. Fuente: Communication Reference Exchange Rate "A" 3500 (Wholesale) and Average Monthly Nominal Exchange Rate (TCNPM), available at http://www.bcra.gob.ar/PublicacionesEstadisticas/Tipos_de_cambios.asp.</t>
  </si>
  <si>
    <r>
      <rPr>
        <b/>
        <sz val="12"/>
        <rFont val="Arial"/>
        <family val="2"/>
      </rPr>
      <t>C. Productos</t>
    </r>
  </si>
  <si>
    <r>
      <rPr>
        <sz val="12"/>
        <rFont val="Arial"/>
        <family val="2"/>
      </rPr>
      <t xml:space="preserve">C1. </t>
    </r>
  </si>
  <si>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</si>
  <si>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</si>
  <si>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Lista de la Autoridad nacional reguladora de medicamentos (NMRA)</t>
  </si>
  <si>
    <r>
      <rPr>
        <sz val="12"/>
        <rFont val="Arial"/>
        <family val="2"/>
      </rPr>
      <t xml:space="preserve">Método anticonceptivo </t>
    </r>
  </si>
  <si>
    <r>
      <rPr>
        <sz val="12"/>
        <rFont val="Arial"/>
        <family val="2"/>
      </rPr>
      <t>Seleccione uno de la lista desplegable para cada sector.</t>
    </r>
  </si>
  <si>
    <r>
      <rPr>
        <sz val="12"/>
        <rFont val="Arial"/>
        <family val="2"/>
      </rPr>
      <t>Sector comercial</t>
    </r>
  </si>
  <si>
    <r>
      <rPr>
        <sz val="12"/>
        <rFont val="Arial"/>
        <family val="2"/>
      </rPr>
      <t>Sector público</t>
    </r>
  </si>
  <si>
    <r>
      <rPr>
        <sz val="12"/>
        <rFont val="Arial"/>
        <family val="2"/>
      </rPr>
      <t>ONG</t>
    </r>
  </si>
  <si>
    <r>
      <rPr>
        <sz val="12"/>
        <rFont val="Arial"/>
        <family val="2"/>
      </rPr>
      <t>Mercadeo social</t>
    </r>
  </si>
  <si>
    <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</si>
  <si>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 xml:space="preserve">La lista de sector público fue obtenida de Guía de Medicamentos Esenciales (Formulario Terapéutico para el Primer Nivel de Atención). Las respuestas del sector comercial fueron obtenidas del Vademecum Nacional de Medicamentoss (fuente oficial de actualización permanente, en la que se publican todos los medicamentos actualmente comercializados en la República Argentina y donde el usuario puede consultar el precio sugerido, entre otros datos de interés). http://www.anmat.gov.ar/atc/CodigosATC.asp </t>
  </si>
  <si>
    <r>
      <rPr>
        <sz val="12"/>
        <rFont val="Arial"/>
        <family val="2"/>
      </rP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</si>
  <si>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rPr>
        <sz val="12"/>
        <rFont val="Arial"/>
        <family val="2"/>
      </rPr>
      <t xml:space="preserve">c. </t>
    </r>
  </si>
  <si>
    <r>
      <rPr>
        <sz val="12"/>
        <rFont val="Arial"/>
        <family val="2"/>
      </rP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</si>
  <si>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rPr>
        <sz val="12"/>
        <rFont val="Arial"/>
        <family val="2"/>
      </rPr>
      <t xml:space="preserve">d. </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</si>
  <si>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</si>
  <si>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e. </t>
    </r>
  </si>
  <si>
    <r>
      <rPr>
        <sz val="12"/>
        <rFont val="Arial"/>
        <family val="2"/>
      </rPr>
      <t xml:space="preserve">Dispositivos intrauterinos (DIU) </t>
    </r>
    <r>
      <rPr>
        <sz val="10"/>
        <rFont val="Arial"/>
        <family val="2"/>
      </rPr>
      <t>(por ejemplo, de cobre [Optima Copper T], liberador de levonorgestrel [Mirena])</t>
    </r>
  </si>
  <si>
    <r>
      <rPr>
        <sz val="12"/>
        <rFont val="Arial"/>
        <family val="2"/>
      </rPr>
      <t xml:space="preserve">Pastillas anticonceptivas de emergencia </t>
    </r>
    <r>
      <rPr>
        <sz val="10"/>
        <rFont val="Arial"/>
        <family val="2"/>
      </rPr>
      <t>(por ejemplo, levonorgestrel 0,75 mg, levonorgestrel 1,5 mg) [Postinor]</t>
    </r>
  </si>
  <si>
    <r>
      <rPr>
        <sz val="12"/>
        <rFont val="Arial"/>
        <family val="2"/>
      </rPr>
      <t>Método permanente de acción prolongada para hombres</t>
    </r>
    <r>
      <rPr>
        <sz val="10"/>
        <rFont val="Arial"/>
        <family val="2"/>
      </rPr>
      <t xml:space="preserve"> (vasectomía)</t>
    </r>
  </si>
  <si>
    <r>
      <rPr>
        <sz val="12"/>
        <rFont val="Arial"/>
        <family val="2"/>
      </rPr>
      <t>j.</t>
    </r>
  </si>
  <si>
    <r>
      <rPr>
        <sz val="12"/>
        <rFont val="Arial"/>
        <family val="2"/>
      </rPr>
      <t>Método permanente de acción prolongada para mujeres</t>
    </r>
    <r>
      <rPr>
        <sz val="11"/>
        <rFont val="Arial"/>
        <family val="2"/>
      </rPr>
      <t xml:space="preserve"> </t>
    </r>
    <r>
      <rPr>
        <sz val="10"/>
        <rFont val="Arial"/>
        <family val="2"/>
      </rPr>
      <t>(ligadura de trompas)</t>
    </r>
  </si>
  <si>
    <r>
      <rPr>
        <sz val="12"/>
        <rFont val="Arial"/>
        <family val="2"/>
      </rPr>
      <t>k.</t>
    </r>
  </si>
  <si>
    <r>
      <rPr>
        <sz val="12"/>
        <rFont val="Arial"/>
        <family val="2"/>
      </rPr>
      <t xml:space="preserve">Parches anticonceptivos </t>
    </r>
    <r>
      <rPr>
        <sz val="10"/>
        <rFont val="Arial"/>
        <family val="2"/>
      </rPr>
      <t>(por ejemplo, Norelgestromina/Etinilestradiol 150/35 mcg [Xulane, Evra])</t>
    </r>
  </si>
  <si>
    <r>
      <rPr>
        <sz val="12"/>
        <rFont val="Arial"/>
        <family val="2"/>
      </rPr>
      <t>l.</t>
    </r>
  </si>
  <si>
    <r>
      <rPr>
        <sz val="12"/>
        <rFont val="Arial"/>
        <family val="2"/>
      </rPr>
      <t xml:space="preserve">Anillo vaginal anticonceptivo </t>
    </r>
    <r>
      <rPr>
        <sz val="10"/>
        <rFont val="Arial"/>
        <family val="2"/>
      </rPr>
      <t>(por ejemplo, Etonogestrel/Etinilestradiol 120/15 mcg [NuvaRing], liberador de progesterona [Progering])</t>
    </r>
  </si>
  <si>
    <r>
      <rPr>
        <sz val="12"/>
        <rFont val="Arial"/>
        <family val="2"/>
      </rPr>
      <t>m.</t>
    </r>
  </si>
  <si>
    <r>
      <rPr>
        <sz val="12"/>
        <rFont val="Arial"/>
        <family val="2"/>
      </rPr>
      <t xml:space="preserve">Métodos de observación basados en el calendario </t>
    </r>
    <r>
      <rPr>
        <sz val="10"/>
        <rFont val="Arial"/>
        <family val="2"/>
      </rPr>
      <t>(por ejemplo, CycleBeads)</t>
    </r>
  </si>
  <si>
    <r>
      <rPr>
        <sz val="12"/>
        <rFont val="Arial"/>
        <family val="2"/>
      </rPr>
      <t>n.</t>
    </r>
  </si>
  <si>
    <r>
      <rPr>
        <sz val="12"/>
        <rFont val="Arial"/>
        <family val="2"/>
      </rPr>
      <t xml:space="preserve">Otros métodos anticonceptivos
</t>
    </r>
    <r>
      <rPr>
        <sz val="11"/>
        <rFont val="Arial"/>
        <family val="2"/>
      </rPr>
      <t>(En los siguientes espacios, proporcione el/los nombre(s) de otro(s) anticonceptivo(s) ofrecidos y luego seleccione uno de la lista desplegable para cada sector.</t>
    </r>
  </si>
  <si>
    <r>
      <rPr>
        <sz val="12"/>
        <rFont val="Arial"/>
        <family val="2"/>
      </rPr>
      <t>Otro método:</t>
    </r>
  </si>
  <si>
    <r>
      <rPr>
        <sz val="12"/>
        <rFont val="Arial"/>
        <family val="2"/>
      </rPr>
      <t xml:space="preserve">C2. </t>
    </r>
  </si>
  <si>
    <r>
      <rPr>
        <sz val="12"/>
        <rFont val="Arial"/>
        <family val="2"/>
      </rPr>
      <t>Haga algún comentario sobre los productos ofrecidos.</t>
    </r>
  </si>
  <si>
    <t>In the public sector, contraceptives are offered free of charge. They are part of the Essential Medicines Guide (Therapeutic Form for the 1st level of care). Women beneficiaries of social security and private health insurance are covered 100% of the cost of the benefits and contraceptives included in the PMO.</t>
  </si>
  <si>
    <r>
      <rPr>
        <sz val="12"/>
        <rFont val="Arial"/>
        <family val="2"/>
      </rPr>
      <t xml:space="preserve">D1. </t>
    </r>
  </si>
  <si>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</si>
  <si>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</si>
  <si>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En Argentina hay un conjunto de instrumentos (leyes y programas) que regulan y operacionalizan la disponibilidad de insumos anticonceptivos en los dispensadores de servicios públicos y privados:
-La ley 25.673/2002 y el Decreto Reglamentario 1282/2003, de la creación y reglamentación del Programa Nacional de Salud Sexual y Procreación Responsable respectivamente, establecen que es función del Programa "garantizar a toda la población el acceso a la información, orientación, métodos y prestaciones de servicios referidos a la salud sexual y procreación responsable". 
En 2005, con Res 1991/2005, el MSal estableció la canasta de servicios que permanece vigente con la creación del Plan Médico Obligatorio de Emergencia (PMOE), que regula el paquete de prestaciones de salud que el Estado establece como obligatorio para el sector público, la seguridad social y la medicina prepaga sin carencias, preexistencias o exámenes de admisión.En el presente ese listado incluye 11 métodos de corta y larga duración (en un inicio incluy´a 5: pastillas combinadas, de solo progestina, inyectables, DIU y preservativos). En el año 2006, la Ley 26130 incorporó el acceso gratuito a la Anticoncepción Quirúrgica en el PMO. En 2007, la Resolución Ministerial 232 incorporó a la Anticoncepción Hormonal de Emergencia (AHE) al Programa Médico Obligatorio (PMO). 
-El  Programa SUMAR del MSal (un seguro de salud de gestión nacional, con financiamiento del Banco Mundial) genera incentivos para la dispensa de implantes subdérmicos y colocación de DIU mediante transferencias a las provincias por prestaciones realizadas. También la política sanitaria cuenta con el Plan Enia desde 2018, mediante el cual se compran y distribuyen implantes subdérmicos y DIU a las 12 provincias en las cuales el Plan trabaja, para cubrir las necesidades anticonceptivas de la población menor de 20 años. A su vez, el Programa de Prevención de VIH-Sida y Enfermedades de Transmisión Sexual distribuye preservativos a todos los efectores públicos del país. Por último, el Programa Remediar es responsable de distribuir MAC a aproximadamente 5600 servicios de salud públicos de salud del primer nivel y hospitales en todo el país y de su trazabilidad (ver https://www.argentina.gob.ar/sssalud/programa-medico-obligatorio). Guía Medicamentos esenciales para el 1er nivel de atención https://www.argentina.gob.ar/salud/remediar/guia-medicamentos-esenciales-pna. Esta distribución se realiza periódicamente a través de botiquines exclusivos de salud sexual con cantidades de la canasta de insumos estimadas por la DNSSR.</t>
  </si>
  <si>
    <t>entrevistas con gerentes de programa de planificación familiar o salud reproductiva</t>
  </si>
  <si>
    <r>
      <rPr>
        <sz val="12"/>
        <rFont val="Arial"/>
        <family val="2"/>
      </rPr>
      <t xml:space="preserve">                                                                                             SI LA RESPUESTA ES NO, SALTE A LA PREGUNTA D2.</t>
    </r>
  </si>
  <si>
    <r>
      <rPr>
        <sz val="12"/>
        <rFont val="Arial"/>
        <family val="2"/>
      </rPr>
      <t xml:space="preserve">a. </t>
    </r>
  </si>
  <si>
    <t>Nombre de la estrategia</t>
  </si>
  <si>
    <t>Ver comentario en D1: PNSSyPR, Plan Enia, Programa SUMAR, Programa Remediar, PMOE</t>
  </si>
  <si>
    <r>
      <rPr>
        <sz val="12"/>
        <rFont val="Arial"/>
        <family val="2"/>
      </rPr>
      <t>Años cubiertos (incluidas las actualizaciones de las estrategias)</t>
    </r>
  </si>
  <si>
    <r>
      <rPr>
        <sz val="12"/>
        <rFont val="Arial"/>
        <family val="2"/>
      </rPr>
      <t>¿Está la estrategia formalmente autorizada por el Ministerio?</t>
    </r>
  </si>
  <si>
    <r>
      <rPr>
        <sz val="12"/>
        <rFont val="Arial"/>
        <family val="2"/>
      </rPr>
      <t>¿Existen pruebas de la implementación de artículos de acción que sean parte de la estrategia de seguridad anticonceptiva o del seguimiento de problemas planteados en la estrategia?</t>
    </r>
  </si>
  <si>
    <t>No aplica (no hay estrategia)</t>
  </si>
  <si>
    <r>
      <rPr>
        <sz val="12"/>
        <rFont val="Arial"/>
        <family val="2"/>
      </rPr>
      <t xml:space="preserve">D2. </t>
    </r>
  </si>
  <si>
    <r>
      <t xml:space="preserve">¿Existen políticas que </t>
    </r>
    <r>
      <rPr>
        <b/>
        <sz val="11"/>
        <rFont val="Arial"/>
        <family val="2"/>
      </rPr>
      <t>dificulten</t>
    </r>
    <r>
      <rPr>
        <sz val="11"/>
        <color theme="1"/>
        <rFont val="Arial"/>
        <family val="2"/>
      </rPr>
      <t xml:space="preserve"> la capacidad del </t>
    </r>
    <r>
      <rPr>
        <b/>
        <sz val="11"/>
        <rFont val="Arial"/>
        <family val="2"/>
      </rPr>
      <t>sector privado</t>
    </r>
    <r>
      <rPr>
        <sz val="11"/>
        <color theme="1"/>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</si>
  <si>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entrevistas clave del informante con farmacéuticos del sector privado</t>
  </si>
  <si>
    <r>
      <rPr>
        <sz val="12"/>
        <rFont val="Arial"/>
        <family val="2"/>
      </rPr>
      <t>Si la respuesta es sí, describa las políticas.</t>
    </r>
  </si>
  <si>
    <t>Los impuestos a los que están gravados los medicamentos y dispositivos afecta el precio final en la práctica funciona como barrera de acceso.</t>
  </si>
  <si>
    <r>
      <rPr>
        <sz val="12"/>
        <rFont val="Arial"/>
        <family val="2"/>
      </rPr>
      <t xml:space="preserve">D3. </t>
    </r>
  </si>
  <si>
    <r>
      <t xml:space="preserve">¿Existen políticas que </t>
    </r>
    <r>
      <rPr>
        <b/>
        <sz val="11"/>
        <rFont val="Arial"/>
        <family val="2"/>
      </rPr>
      <t>autoricen</t>
    </r>
    <r>
      <rPr>
        <sz val="11"/>
        <color theme="1"/>
        <rFont val="Arial"/>
        <family val="2"/>
      </rPr>
      <t xml:space="preserve"> o </t>
    </r>
    <r>
      <rPr>
        <b/>
        <sz val="11"/>
        <rFont val="Arial"/>
        <family val="2"/>
      </rPr>
      <t>apoyen</t>
    </r>
    <r>
      <rPr>
        <sz val="11"/>
        <color theme="1"/>
        <rFont val="Arial"/>
        <family val="2"/>
      </rPr>
      <t xml:space="preserve"> al </t>
    </r>
    <r>
      <rPr>
        <b/>
        <sz val="11"/>
        <rFont val="Arial"/>
        <family val="2"/>
      </rPr>
      <t>sector privado</t>
    </r>
    <r>
      <rPr>
        <sz val="11"/>
        <color theme="1"/>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</si>
  <si>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No existen políticas formales para fomentar alianzas de estas características, aunque desde la industria farmacéutica se da soporte con capacitaciones permanentes tanto al sector público como privado.</t>
  </si>
  <si>
    <t xml:space="preserve">   </t>
  </si>
  <si>
    <r>
      <rPr>
        <sz val="12"/>
        <rFont val="Arial"/>
        <family val="2"/>
      </rPr>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r>
  </si>
  <si>
    <r>
      <rPr>
        <sz val="12"/>
        <rFont val="Arial"/>
        <family val="2"/>
      </rPr>
      <t xml:space="preserve">D4. </t>
    </r>
  </si>
  <si>
    <r>
      <rPr>
        <sz val="12"/>
        <rFont val="Arial"/>
        <family val="2"/>
      </rPr>
      <t xml:space="preserve">Método(s) anticonceptivo(s) </t>
    </r>
  </si>
  <si>
    <r>
      <rPr>
        <sz val="12"/>
        <rFont val="Arial"/>
        <family val="2"/>
      </rPr>
      <t>Mencione el proveedor de menor nivel al que se le permite vender o administrar el método en el</t>
    </r>
    <r>
      <rPr>
        <b/>
        <sz val="12"/>
        <rFont val="Arial"/>
        <family val="2"/>
      </rPr>
      <t xml:space="preserve"> sector público.</t>
    </r>
  </si>
  <si>
    <r>
      <rPr>
        <sz val="12"/>
        <rFont val="Arial"/>
        <family val="2"/>
      </rPr>
      <t>Mencione el proveedor de menor nivel al que se le permite vender o administrar el método en el</t>
    </r>
    <r>
      <rPr>
        <b/>
        <sz val="12"/>
        <rFont val="Arial"/>
        <family val="2"/>
      </rPr>
      <t xml:space="preserve"> sector privado.</t>
    </r>
  </si>
  <si>
    <r>
      <rPr>
        <sz val="12"/>
        <rFont val="Arial"/>
        <family val="2"/>
      </rPr>
      <t>Comentarios</t>
    </r>
  </si>
  <si>
    <t>revisiones legales y regulatorias</t>
  </si>
  <si>
    <t>entrevistas clave del informante con enfermeras/asociación de parteras</t>
  </si>
  <si>
    <r>
      <rPr>
        <sz val="12"/>
        <rFont val="Arial"/>
        <family val="2"/>
      </rP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</si>
  <si>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Enfermero</t>
  </si>
  <si>
    <t>La ley nacional 17.132 “sobre el arte de curar” que data de 1967 sólo habilita a las licenciadas en obstetricia a proveer atención prenatal y del parto. Muchas provincias han dictado leyes provinciales o aprobado resoluciones ministeriales que habilitan a las y los licenciadas/os en obstetricia prescribir y administrar métodos anticonceptivos, incluidos los LARCS. No ocurre eso en la Ciudad de Buenos Aires. Desde hace unos años se trató de derogar la ley nacional mediante una nueva ley que incluye como incumbencias profesionales la administración de métodos anticonceptivos, entre otras prácticas. Las obstétricas son licenciadas, no auxiliares de enfermería, por lo que se seleccionó "enfermero" en el menú desplegable por tratarse de un agente paramédico con nivel de licenciatura. Cualquier médico puede prescribir anticonceptivos. No hay limitación por especialidad aunque hay tensiones dentro de la corporación médica sobre la inserción de DIU o la colocación de implantes por médicos con especialidad de medicina familiar o general, así como por obstétrices. Algunos entrevistados señalaron como temas las habilidades requeridas y las pautas implícitas del sector de la seguridad social y medicina prepaga por el cual no todas las obras sociales pagan la prescripción de anticonceptivos o colocación de LARCS a un médico generalista.</t>
  </si>
  <si>
    <t>Cabe destacar que el Programa Remediar (entrega gratuita de medicamentos en el sector público) tiene un formulario en el que se consignan los tratamientos prolongados (es el que se usa para MAC). Este formulario requiere la firma de un médico.</t>
  </si>
  <si>
    <r>
      <rPr>
        <sz val="12"/>
        <rFont val="Arial"/>
        <family val="2"/>
      </rP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</si>
  <si>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rPr>
        <sz val="12"/>
        <rFont val="Arial"/>
        <family val="2"/>
      </rP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</si>
  <si>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rPr>
        <sz val="12"/>
        <rFont val="Arial"/>
        <family val="2"/>
      </rPr>
      <t xml:space="preserve">Dispositivos intrauterinos (DIU) 
</t>
    </r>
    <r>
      <rPr>
        <sz val="10"/>
        <rFont val="Arial"/>
        <family val="2"/>
      </rPr>
      <t>(por ejemplo, de cobre [Optima Copper T], liberador de levonorgestrel [Mirena])</t>
    </r>
  </si>
  <si>
    <t>Trabajador sanitario comunitario (o equivalente)</t>
  </si>
  <si>
    <r>
      <rPr>
        <sz val="12"/>
        <rFont val="Arial"/>
        <family val="2"/>
      </rPr>
      <t xml:space="preserve">Pastillas anticonceptivas de emergencia 
</t>
    </r>
    <r>
      <rPr>
        <sz val="10"/>
        <rFont val="Arial"/>
        <family val="2"/>
      </rPr>
      <t>(por ejemplo, levonorgestrel 0,75 mg, levonorgestrel 1,5 mg) [Postinor]</t>
    </r>
  </si>
  <si>
    <t>Médico</t>
  </si>
  <si>
    <r>
      <rPr>
        <sz val="12"/>
        <rFont val="Arial"/>
        <family val="2"/>
      </rPr>
      <t xml:space="preserve">Otros métodos anticonceptivos - Especifique 
</t>
    </r>
    <r>
      <rPr>
        <sz val="10"/>
        <rFont val="Arial"/>
        <family val="2"/>
      </rPr>
      <t>(Proporcione el nombre de otros anticonceptivos ofrecidos y el conjunto de menor nivel que puede proporcionarlos, por sector. Por ejemplo: diafragma SILCS)</t>
    </r>
  </si>
  <si>
    <t>Tipo de anticonceptivo:</t>
  </si>
  <si>
    <r>
      <rPr>
        <sz val="12"/>
        <rFont val="Arial"/>
        <family val="2"/>
      </rP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</si>
  <si>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rPr>
        <sz val="12"/>
        <rFont val="Arial"/>
        <family val="2"/>
      </rPr>
      <t xml:space="preserve">D5. </t>
    </r>
  </si>
  <si>
    <r>
      <rPr>
        <sz val="12"/>
        <rFont val="Arial"/>
        <family val="2"/>
      </rP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</si>
  <si>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r>
      <rPr>
        <sz val="12"/>
        <rFont val="Arial"/>
        <family val="2"/>
      </rPr>
      <t>Sí/No (desplegable)</t>
    </r>
  </si>
  <si>
    <r>
      <rPr>
        <sz val="12"/>
        <rFont val="Arial"/>
        <family val="2"/>
      </rPr>
      <t xml:space="preserve">Si la respuesta es sí, describa las leyes/regulaciones/políticas que aumentan el acceso. </t>
    </r>
  </si>
  <si>
    <r>
      <rPr>
        <sz val="12"/>
        <rFont val="Arial"/>
        <family val="2"/>
      </rPr>
      <t>¿Se aplicaron o implementaron normas/políticas?</t>
    </r>
  </si>
  <si>
    <t>leyes públicas y documentos gubernamentales oficiales</t>
  </si>
  <si>
    <t>Entrevistas clave del informante con ONG</t>
  </si>
  <si>
    <r>
      <rPr>
        <sz val="12"/>
        <rFont val="Arial"/>
        <family val="2"/>
      </rPr>
      <t>Jóvenes solteros (de 15 a 19 años)</t>
    </r>
  </si>
  <si>
    <t xml:space="preserve">La Ley Nacional 25673/2002 crea el Programa de Salud Sexual y Procreación Responsable en Argentina. Esta Ley favorece el acceso a la anticoncepción de la siguiente manera:
-En su  artículo 3° señala que  "El programa está destinado a la población en general, sin discriminación alguna" y el artículo 7° que las prestaciones mencionadas en el artículo anterior serán incluidas en el Programa Médico Obligatorio (PMO), en el nomenclador nacional de prácticas médicas y en el nomenclador farmacológico. 
-También norma que los servicios de salud del sistema público, de la seguridad social de salud y de los sistemas privados incorporen a la anticoncepción a sus coberturas, en igualdad de condiciones con otras prestaciones universales.
-Especifica que todas las personas podrán acceder a los servicios de forma gratuita, independientemente de su nacionalidad, etnia o tiempo de permanencia en el país.
Asimismo, la práctica de AIPE (anticoncepción inmediata posevento obstétrico) se encuentra relativamente instalada en los servicios de salud públicos lo que garantiza mayor promoción de métodos anticonceptivos. 
-Desde 2017, se encuentra en vigencia el Plan ENIA de iniciativa interministerial: Salud, Desarrollo Social y Educación; también existe un marco legislativo y programático favorable para la promoción, prevención y atención de la SSRde los adolescentes y la prevención de los embarazos en la adolescencia. El Plan ENIA busca aumentar los 9.200 embarazos no intencionales evitados por año al inicio del Plan a 43.800 en tres años. (Ministerio de Salud y Desarrollo Social. Plan Nacional de Prevención del Embarazo no Intencional en la Adolescencia. 2017-2019 https://www.argentina.gob.ar/sites/default/files/documento_oficial_plan_2019.pdf). </t>
  </si>
  <si>
    <r>
      <rPr>
        <sz val="12"/>
        <rFont val="Arial"/>
        <family val="2"/>
      </rPr>
      <t>Jóvenes casados (de 15 a 19 años)</t>
    </r>
  </si>
  <si>
    <t>Plan Enia, ver comentario anterior</t>
  </si>
  <si>
    <r>
      <rPr>
        <sz val="12"/>
        <rFont val="Arial"/>
        <family val="2"/>
      </rPr>
      <t>Jóvenes solteros (de 20 a 24 años)</t>
    </r>
  </si>
  <si>
    <t>Gratuidad de servicios</t>
  </si>
  <si>
    <r>
      <rPr>
        <sz val="12"/>
        <rFont val="Arial"/>
        <family val="2"/>
      </rPr>
      <t>Jóvenes casados (de 20 a 24 años)</t>
    </r>
  </si>
  <si>
    <r>
      <rPr>
        <sz val="12"/>
        <rFont val="Arial"/>
        <family val="2"/>
      </rPr>
      <t>Población rural</t>
    </r>
  </si>
  <si>
    <r>
      <rPr>
        <sz val="12"/>
        <rFont val="Arial"/>
        <family val="2"/>
      </rPr>
      <t xml:space="preserve">Poblaciones en subregiones desfavorecidas </t>
    </r>
    <r>
      <rPr>
        <i/>
        <sz val="10"/>
        <rFont val="Arial"/>
        <family val="2"/>
      </rPr>
      <t>(es decir, determinadas áreas geográficas)</t>
    </r>
  </si>
  <si>
    <r>
      <rPr>
        <sz val="12"/>
        <rFont val="Arial"/>
        <family val="2"/>
      </rPr>
      <t>Poblaciones con menor nivel educativo</t>
    </r>
  </si>
  <si>
    <r>
      <rPr>
        <sz val="12"/>
        <rFont val="Arial"/>
        <family val="2"/>
      </rPr>
      <t>Poblaciones con menores ingresos</t>
    </r>
  </si>
  <si>
    <r>
      <rPr>
        <sz val="12"/>
        <rFont val="Arial"/>
        <family val="2"/>
      </rPr>
      <t xml:space="preserve">Discapacitados </t>
    </r>
  </si>
  <si>
    <r>
      <rPr>
        <sz val="12"/>
        <rFont val="Arial"/>
        <family val="2"/>
      </rPr>
      <t xml:space="preserve">Poblaciones minoritarias </t>
    </r>
    <r>
      <rPr>
        <i/>
        <sz val="10"/>
        <rFont val="Arial"/>
        <family val="2"/>
      </rPr>
      <t>(p. ej., grupos étnicos o religiosos)</t>
    </r>
  </si>
  <si>
    <t>Gratuidad de servicios. Acceso a servicios en igualdad de condiciones a cualquier persona en el país (migrantes, p.ej.)</t>
  </si>
  <si>
    <r>
      <rPr>
        <sz val="12"/>
        <rFont val="Arial"/>
        <family val="2"/>
      </rPr>
      <t xml:space="preserve">Otro </t>
    </r>
    <r>
      <rPr>
        <i/>
        <sz val="10"/>
        <rFont val="Arial"/>
        <family val="2"/>
      </rPr>
      <t>(p. ej., inmigrantes, poblaciones desplazadas internamente)</t>
    </r>
  </si>
  <si>
    <r>
      <rPr>
        <sz val="12"/>
        <rFont val="Arial"/>
        <family val="2"/>
      </rPr>
      <t>D6.</t>
    </r>
  </si>
  <si>
    <r>
      <rPr>
        <sz val="12"/>
        <rFont val="Arial"/>
        <family val="2"/>
      </rP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</si>
  <si>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r>
      <rPr>
        <sz val="12"/>
        <rFont val="Arial"/>
        <family val="2"/>
      </rPr>
      <t xml:space="preserve">Si la respuesta es sí, describa la práctica operativa, cultural o de otro tipo que pueda aumentar el acceso. </t>
    </r>
  </si>
  <si>
    <t>Entrevistas clave del informante de los funcionarios del MS</t>
  </si>
  <si>
    <t>Entrevistas clave del informante con representantes de ONG</t>
  </si>
  <si>
    <t>El Programa Nacional de Salud Sexual y procreación Responsable envía insumos anticonceptivos a los centros de salud públicos a través del Programa Remediar.
Los anticonceptivos se entregan de forma gratuita a todos quienes los solicitan, siguiendo los criterios de elegibilidad de OMS. 
A pesar de que la ley establece que la venta de anticonceptivos requiere recetas, en la práctica las farmacias los dispensan sin receta.</t>
  </si>
  <si>
    <t>Idem</t>
  </si>
  <si>
    <t xml:space="preserve">Idem </t>
  </si>
  <si>
    <r>
      <rPr>
        <sz val="12"/>
        <rFont val="Arial"/>
        <family val="2"/>
      </rPr>
      <t xml:space="preserve">D7. </t>
    </r>
  </si>
  <si>
    <r>
      <rPr>
        <sz val="12"/>
        <rFont val="Arial"/>
        <family val="2"/>
      </rP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</si>
  <si>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r>
      <rPr>
        <sz val="12"/>
        <rFont val="Arial"/>
        <family val="2"/>
      </rPr>
      <t xml:space="preserve">Si la respuesta es sí, describa las leyes/regulaciones/políticas que influyan en el acceso. </t>
    </r>
  </si>
  <si>
    <t>No hay leyes que dificultan el acceso basado en edad, género, estado civil, etnia o lugar de residencia (ver comentarios previos sobre Ley 25673 en D5). Sin embargo, la ley 26130 (Anticoncepción quirúrgica) establece que la anticoncepción quirúrgica puede solicitarse a partir de la mayoria de edad (18 años en el momento de sanción de la ley), lo que está en conflicto con lo garantizado en el Código Civil y Comercial vigente desde 2015, que considera que las mayores de 16 son autónomas para tomar decisiones sobre su salud (que la Resolución 65/2015 del Ministerio de Salud también respalda).</t>
  </si>
  <si>
    <t>Ídem</t>
  </si>
  <si>
    <t xml:space="preserve">Discapacitados </t>
  </si>
  <si>
    <t xml:space="preserve"> La misma ley 26130 (Anticoncepción quirúrgica) también requiere el consentimiento de la persona encargada de la persona con discapacidad, por lo que no reconoce la autonomía de decisión de la persona con discapacidad. La modificatoria de la ley 26130 (anticoncepción quirúrgica) se encuentra actualmente en tratamiento en el Congreso de la Nación. </t>
  </si>
  <si>
    <r>
      <rPr>
        <sz val="12"/>
        <rFont val="Arial"/>
        <family val="2"/>
      </rPr>
      <t>D8.</t>
    </r>
  </si>
  <si>
    <r>
      <rPr>
        <sz val="12"/>
        <rFont val="Arial"/>
        <family val="2"/>
      </rP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</si>
  <si>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r>
      <rPr>
        <sz val="12"/>
        <rFont val="Arial"/>
        <family val="2"/>
      </rPr>
      <t xml:space="preserve">Si la respuesta es sí, describa la barrera operativa, cultural o de otro tipo que pueda influir en el acceso. </t>
    </r>
  </si>
  <si>
    <t xml:space="preserve">No existen barreras en las normativas y protocolos  (salvo lo mencionado anteriormente respecto de la anticoncepción quirúrgica y la edad). Sin embargo, para este grupo poblacional y otros grupos existen barreras impuestas por los prejuicios de los equipos de salud (el DIU no es efectivo, una mujer que no tuvo hijos no puede usar el DIU como método, es muy chica para tomar un método anticonceptivo, es una paciente oncológica y entonces no se va a embarazar), barreras logísticas (consultas sólo en horario matutino), barreras culturales (escasa empatía a personas migrantes), tiempos de espera prolongados para acceder a una ligadura tubaria (por ser una cirugía programada y requerir un anestesiólogo), la exigencia de estudios complementarios previo a la prescripción, falta de difusión de la anticoncepción posevento obstétrico, entre otros. </t>
  </si>
  <si>
    <t xml:space="preserve">REDI (Red por los derechos de las personas con discapacidad) ha realizado distintos estudios donde muestra las barreras que enfrentan las personas con discapacidad tanto para acceder a un método anticonceptivo de su elección y recibir consejería oportuna y adecuada en salud y derechos sexuales y reproductivos, como para denunciar esterilizaciones forzadas (sin consentimiento) de la persona. Ver http://www.redi.org.ar/Que-hacemos/Genero/las-mujeres-con%20discapacidad-contamos-nuestrlas-mujeres-con-discapacidad-contamos-nuestras-barreras-para-ejercer-derechos-sexuales-y-reproductivos.pdf </t>
  </si>
  <si>
    <r>
      <rPr>
        <sz val="12"/>
        <rFont val="Arial"/>
        <family val="2"/>
      </rPr>
      <t xml:space="preserve">D9. </t>
    </r>
  </si>
  <si>
    <r>
      <rPr>
        <sz val="12"/>
        <rFont val="Arial"/>
        <family val="2"/>
      </rPr>
      <t>¿Hay algún producto de planificación familiar sujeto a aranceles?</t>
    </r>
  </si>
  <si>
    <t>Según ICEX (2019) el arancel para el rubro "Hormonas, prostaglandinas, tromboxanos y leucotrienos, naturales o reproducidos por síntesis; sus derivados y análogos estructurales, incluidos los polipéptidos de cadena modificada, utilizados principalmente como hormonas" varía entre el 2 y el 14% según el producto. El valor CIF en factura constituye la base imponible sobre la que se aplican el Arancel y la Tasa Estadística, que es del 2,5% del valor CIF. La suma del valor CIF, Arancel y Tasa Estadística constituye la base imponible para el cálculo de los impuestos: · IVA general: la alícuota general es del 21%, aunque algunas posiciones están sujetas a una alícuota reducida (50% del IVA general) o exentas del mismo que es el caso para los métodos anticonceptivos (Fiel 2015). · IVA adicional: se aplica únicamente en el caso de que la mercancía vaya a ser revendida en el mercado interno. La alícuota general es del 20% y sigue las mismas reglas que el IVA general en cuanto a que existen posiciones sujetas a alícuota reducida (50%) y exentas. · Impuesto a las Ganancias: las operaciones de importación están sujetas a un anticipo del 6% con cargo al Impuesto a las Ganancias. Por lo tanto, el importador deducirá el importe en la siguiente declaración del impuesto. · Ingresos Brutos: al igual que en el caso anterior, se trata de un anticipo. El impuesto a los Ingresos Brutos es de carácter provincial y grava todas las ventas de la empresa. La alícuota varía en función de la provincia y la actividad, siendo la tasa general de 3-4% en el caso de la Ciudad de Buenos Aires y del 5% para la Provincia de Buenos Aires. Finalmente, cabe destacar que todos los impuestos mencionados son recuperables por el importador, soportando éste únicamente un coste financiero por el período transcurrido entre la nacionalización de la mercancía (momento del pago de la misma) y la declaración del impuesto.</t>
  </si>
  <si>
    <r>
      <rPr>
        <sz val="12"/>
        <rFont val="Arial"/>
        <family val="2"/>
      </rPr>
      <t>Si la respuesta es sí, ¿para qué sectores? (Use los menús desplegables para indicar todos los que correspondan).</t>
    </r>
  </si>
  <si>
    <r>
      <rPr>
        <sz val="12"/>
        <rFont val="Arial"/>
        <family val="2"/>
      </rPr>
      <t xml:space="preserve">i. </t>
    </r>
  </si>
  <si>
    <r>
      <rPr>
        <sz val="12"/>
        <rFont val="Arial"/>
        <family val="2"/>
      </rPr>
      <t>Instalaciones de salud del sector público</t>
    </r>
  </si>
  <si>
    <r>
      <rPr>
        <sz val="12"/>
        <rFont val="Arial"/>
        <family val="2"/>
      </rPr>
      <t>Sector de ONG</t>
    </r>
  </si>
  <si>
    <r>
      <rPr>
        <sz val="12"/>
        <rFont val="Arial"/>
        <family val="2"/>
      </rPr>
      <t>Sector de organizaciones de mercadeo social</t>
    </r>
  </si>
  <si>
    <r>
      <rPr>
        <sz val="12"/>
        <rFont val="Arial"/>
        <family val="2"/>
      </rPr>
      <t>Si la respuesta es sí, ¿de cuánto son los aranceles?  (En USD o porcentaje del valor del producto)</t>
    </r>
  </si>
  <si>
    <t>2 al 14%</t>
  </si>
  <si>
    <r>
      <rPr>
        <sz val="12"/>
        <rFont val="Arial"/>
        <family val="2"/>
      </rPr>
      <t xml:space="preserve">D10. </t>
    </r>
  </si>
  <si>
    <r>
      <rPr>
        <sz val="12"/>
        <rFont val="Arial"/>
        <family val="2"/>
      </rPr>
      <t>¿Hay cargos (por política, no cargos en negro) para el cliente en el sector público para lo siguiente?:</t>
    </r>
  </si>
  <si>
    <t>documentos de la política oficial financiera para anticonceptivos</t>
  </si>
  <si>
    <r>
      <rPr>
        <sz val="12"/>
        <rFont val="Arial"/>
        <family val="2"/>
      </rPr>
      <t>Servicios de planificación familiar</t>
    </r>
  </si>
  <si>
    <t>La cobertura en métodos anticonceptivos que tanto las obras sociales nacionales comprendidas en las leyes N° 23.660 y 23.661 como las empresas de medicina prepaga están obligadas a brindar, es la contenida en el Programa Médico Obligatorio (PMO) –Resolución del M. Salud N° 1991/2005, y en las leyes nacionales específicas-. La resolución Nº 310/2004 (también dentro del PMO) en su punto 7.3, indica que: "Tendrán cobertura del 100% para los beneficiarios, a cargo del Agente del Seguro de Salud, los medicamentos de uso anticonceptivo incluidos en los Anexos III y IV y que se encuentran explícitamente comprendidos en la norma de aplicación emergente de la Ley 25.673 de Salud Sexual y Procreación Responsable."
Los medicamentos al 100 % incluidos en este grupo (en los Anexos III y IV) son los siguientes:
 ANTICONCEPTIVOS HORMONALES DE USO SISTEMICO
- ETINILESTRADIOL entre 0,015 y 0,035 mgr. Combinado con LEVONORGESTREL entre 0,10 y 0,30 mgr.
- GESTODENO 0,06/0,75 mgr.
- DESORGESTREL 0,15 mgr.
- NORGESTIMATO 0,250 mgr.
- ACETATO DE CIPROTERONA 2 mgr.
- ENANTATO DE NORETISTERONA 50 mgr. / VALERATO DE ESTRADIOL 0,5 mgr.
- ACETATO DE MEDROXIPROGESTERONA 25 mgr./CIPIONATO DE ESTRADIOL 5 mgr.
- DIHIDROXIPROGESTERONA ACETOFENIDO 150 mgr./ESTRADIOL ENANTATO 10 mgr.
- ETINILESTRADIOL entre 0,03 y 0,04 mgr. Combinado con LEVONERGESTREL entre 0,05 y 0,125 mgr.
- GESTODENO 0,05-0,1 mgr. - NORGESTINATO 0,180-0,250
- LEVONORGESTREL 0,030 mgr.
- LINESTRENOL 0,5 mgr.
- NORGESTREL 0,075 mgr.
- ACETATO DE MEDROXIPROGESTERONA 150 mgr."
De este modo los beneficiarios de estos sistemas de cobertura no deben abonar nada, siempre y cuando la prescripción médica del anticonceptivo sea sobre los genéricos descriptos, y en sus correspondientes formas farmacéuticas (comprimidos o inyectables).
También está incluida la cobertura de los dispositivos intrauterinos o DIU (Resolución 310/04): "Anticonceptivos intrauterinos, dispositivos de cobre. La cobertura estará a cargo de los Agentes del Seguro al 100%." Esto incluye tanto el costo del DIU como su colocación, sin estar previsto en la normativa el cobro de coseguro o copago alguno. 
El sistema de cobertura debe ofrecer una red de prestadores registrados que ofrezcan este servicio y también están incluidos en dichas normativas los condones, diafragmas y espermicidas al 100 %. El médico está obligado a hacer siempre las prescripciones sobre los genéricos y no sobre las marcas. A partir de diciembre 2006 se incluye la cobertura gratuita de anticoncepción quirúrgica (ligadura tubaria y vasectomía), y en marzo 2007 se incluyò en el PMO la anticoncepción hormonal de emergencia (https://www.sssalud.gob.ar/novedades/archivos/documentos/PROGRAMANACIONALSALUDSEXUAL.pdf)
Además, por Resolución 2922/2019, en 2019 se agregaron los siguientes métodos al PMO con cobertura al 100%: implante subdérmico; el Sistema Intrauterino de Liberación de Levonorgestrel (SIU/DIU-LNG); DIU con cobre; y las prácticas asociadas.</t>
  </si>
  <si>
    <r>
      <rPr>
        <sz val="12"/>
        <rFont val="Arial"/>
        <family val="2"/>
      </rPr>
      <t>Productos de planificación familiar</t>
    </r>
  </si>
  <si>
    <r>
      <rPr>
        <sz val="12"/>
        <rFont val="Arial"/>
        <family val="2"/>
      </rPr>
      <t>Si la respuesta es sí, ¿hay exenciones para las personas que no pueden pagarlos?</t>
    </r>
  </si>
  <si>
    <r>
      <rPr>
        <sz val="12"/>
        <rFont val="Arial"/>
        <family val="2"/>
      </rPr>
      <t>i. Si la respuesta es sí, describa las exenciones.</t>
    </r>
  </si>
  <si>
    <r>
      <rPr>
        <sz val="12"/>
        <rFont val="Arial"/>
        <family val="2"/>
      </rPr>
      <t xml:space="preserve">¿Hay cargos para el cliente en el sector público para planificación familiar que sean informales, no oficiales o diferentes de los cargos publicados? </t>
    </r>
  </si>
  <si>
    <t>entrevistas clave del informante</t>
  </si>
  <si>
    <r>
      <rPr>
        <sz val="12"/>
        <rFont val="Arial"/>
        <family val="2"/>
      </rPr>
      <t>i. Si la respuesta es sí, describa los cargos.</t>
    </r>
  </si>
  <si>
    <r>
      <rPr>
        <sz val="12"/>
        <rFont val="Arial"/>
        <family val="2"/>
      </rPr>
      <t xml:space="preserve">D11. </t>
    </r>
  </si>
  <si>
    <r>
      <rPr>
        <sz val="12"/>
        <rFont val="Arial"/>
        <family val="2"/>
      </rPr>
      <t xml:space="preserve">Si se cobra una tarifa por servicios o productos de planificación familiar en el sector público, ¿cubre la planificación familiar el seguro de salud público/gubernamental/nacional? </t>
    </r>
  </si>
  <si>
    <t>entrevistas clave del informante con el Departamento de Planificación Familiar/Salud Reproductiva del MS</t>
  </si>
  <si>
    <r>
      <rPr>
        <sz val="12"/>
        <rFont val="Arial"/>
        <family val="2"/>
      </rPr>
      <t>Si la respuesta es sí, ¿a qué proporción de la población cubre este seguro de salud?</t>
    </r>
  </si>
  <si>
    <r>
      <rPr>
        <sz val="12"/>
        <rFont val="Arial"/>
        <family val="2"/>
      </rPr>
      <t xml:space="preserve">D12. </t>
    </r>
  </si>
  <si>
    <r>
      <rPr>
        <sz val="12"/>
        <rFont val="Arial"/>
        <family val="2"/>
      </rPr>
      <t>¿Están los siguientes anticonceptivos incluidos en la Lista Nacional de Medicamentos Esenciales (National Essential Medicines List, NEML) u otra lista de prioridad equivalente? (por ejemplo, la Lista Nacional de Dispositivos Médicos)</t>
    </r>
  </si>
  <si>
    <t>última NEML aprobada del MS o de la División de Adquisiciones y Planificación</t>
  </si>
  <si>
    <r>
      <t xml:space="preserve">En 2010 se publica la primera Guía de Medicamentos Esenciales para el Primer Nivel de Atención (Programa Remediar) http://186.33.221.24/files/Guia_de_Medicamentos_Esenciales_comprimido.pdf
</t>
    </r>
    <r>
      <rPr>
        <sz val="11"/>
        <rFont val="Arial"/>
        <family val="2"/>
      </rPr>
      <t>Los condones son producto médico clase III. Se encuentran dentro del Programa Médico Obligatorio. https://www.sssalud.gob.ar/novedades/archivos/documentos/PROGRAMANACIONALSALUDSEXUAL.pdf ” También está incluida la cobertura de los dispositivos intrauterinos o DIU (Resolución 310/04): "Anticonceptivos intrauterinos, dispositivos de cobre. La cobertura estará a cargo de los Agentes del Seguro al 100%."
Esto incluye tanto el costo del DIU como su colocación no estando previsto en la normativa el cobro de coseguro o copago alguno.
Además, el sistema de cobertura debe ofrecer una red de prestadores registrados que ofrezcan este servicio. Por otro lado, también están incluidos en dichas normativas los condones, diafragmas y espermicidas al 100 %. “ (Ver: https://www.sssalud.gob.ar/novedades/archivos/documentos/PROGRAMANACIONALSALUDSEXUAL.pdf 
Además,  ANMAT tiene una serie de regulaciones para el registro de productos médicos que está disponible aquí: https://www.argentina.gob.ar/anmat/regulados/productos-medicos
A su vez, y específicamente para condones, las resoluciones son las siguientes: http://www.anmat.gov.ar/webanmat/Legislacion/ProductosMedicos/Disposicion_ANMAT_2337-2002.pdf
http://www.anmat.gov.ar/boletin_anmat/febrero_2011/Dispo_1430-11.pdf</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</si>
  <si>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</si>
  <si>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Dispositivos intrauterinos (DIU) de cobre </t>
    </r>
    <r>
      <rPr>
        <sz val="10"/>
        <rFont val="Arial"/>
        <family val="2"/>
      </rPr>
      <t>(por ejemplo, Optima Copper T)</t>
    </r>
  </si>
  <si>
    <r>
      <rPr>
        <sz val="12"/>
        <rFont val="Arial"/>
        <family val="2"/>
      </rPr>
      <t xml:space="preserve">Dispositivos intrauterinos (DIU) liberadores de hormonas </t>
    </r>
    <r>
      <rPr>
        <sz val="10"/>
        <rFont val="Arial"/>
        <family val="2"/>
      </rPr>
      <t>(por ejemplo, liberadores de levonorgestrel [Mirena])</t>
    </r>
  </si>
  <si>
    <r>
      <rPr>
        <sz val="12"/>
        <rFont val="Arial"/>
        <family val="2"/>
      </rPr>
      <t xml:space="preserve">Pastillas anticonceptivas de emergencia </t>
    </r>
    <r>
      <rPr>
        <sz val="10"/>
        <rFont val="Arial"/>
        <family val="2"/>
      </rPr>
      <t>(por ejemplo, levonorgestrel 0,75 mg, levonorgestrel 1,5 mg)</t>
    </r>
  </si>
  <si>
    <r>
      <rPr>
        <sz val="12"/>
        <rFont val="Arial"/>
        <family val="2"/>
      </rPr>
      <t xml:space="preserve">Anillos vaginales anticonceptivos </t>
    </r>
    <r>
      <rPr>
        <sz val="10"/>
        <rFont val="Arial"/>
        <family val="2"/>
      </rPr>
      <t>(por ejemplo, Etonogestrel/Etinilestradiol 120/15 mcg [NuvaRing], liberador de progesterona [Progering])</t>
    </r>
  </si>
  <si>
    <r>
      <rPr>
        <sz val="12"/>
        <rFont val="Arial"/>
        <family val="2"/>
      </rPr>
      <t xml:space="preserve">l. </t>
    </r>
  </si>
  <si>
    <r>
      <rPr>
        <sz val="12"/>
        <rFont val="Arial"/>
        <family val="2"/>
      </rPr>
      <t xml:space="preserve">¿Algún otro anticonceptivo? </t>
    </r>
    <r>
      <rPr>
        <sz val="11"/>
        <rFont val="Arial"/>
        <family val="2"/>
      </rPr>
      <t>(p. ej., diafragma SILCS)</t>
    </r>
  </si>
  <si>
    <r>
      <rPr>
        <sz val="12"/>
        <rFont val="Arial"/>
        <family val="2"/>
      </rPr>
      <t>i. Si la respuesta es sí, mencione los nombres de otros anticonceptivos en las listas.</t>
    </r>
  </si>
  <si>
    <r>
      <rPr>
        <sz val="12"/>
        <rFont val="Arial"/>
        <family val="2"/>
      </rPr>
      <t xml:space="preserve">D13. </t>
    </r>
  </si>
  <si>
    <t xml:space="preserve">¿En qué año (s) se emitió la Lista Nacional de Medicamentos Esenciales?                </t>
  </si>
  <si>
    <r>
      <rPr>
        <sz val="12"/>
        <rFont val="Arial"/>
        <family val="2"/>
      </rPr>
      <t xml:space="preserve">D14. </t>
    </r>
  </si>
  <si>
    <r>
      <rPr>
        <sz val="12"/>
        <rFont val="Arial"/>
        <family val="2"/>
      </rPr>
      <t>Nombre de la(s) lista(s)</t>
    </r>
  </si>
  <si>
    <t xml:space="preserve">Guía de Medicamentos Esenciales (Formulario Terapeútico para el Primer Nivel de Atención) edición 2019. </t>
  </si>
  <si>
    <r>
      <rPr>
        <sz val="12"/>
        <rFont val="Arial"/>
        <family val="2"/>
      </rPr>
      <t xml:space="preserve">D15. </t>
    </r>
  </si>
  <si>
    <r>
      <rPr>
        <sz val="12"/>
        <rFont val="Arial"/>
        <family val="2"/>
      </rPr>
      <t>¿Se promueve activamente la planificación familiar a través de los siguientes canales? (Use los menús desplegables para indicar todos los que correspondan).</t>
    </r>
  </si>
  <si>
    <t>entrevista clave del informante con el gerente de programa de planificación familiar/salud reproductiva (FP/RH) del MS</t>
  </si>
  <si>
    <t>documentos de promoción</t>
  </si>
  <si>
    <t xml:space="preserve">Durante 2019, el Plan Enia realizó campañas gráficas y en medios masivos de comunicación, incluyendo TV y redes sociales para promover el uso de MAC en la población adolescente. Para acceder a las campañas, véase página web del Plan Enia: https://www.argentina.gob.ar/planenia </t>
  </si>
  <si>
    <r>
      <rPr>
        <sz val="12"/>
        <rFont val="Arial"/>
        <family val="2"/>
      </rPr>
      <t>Medios de comunicación</t>
    </r>
  </si>
  <si>
    <t>Sí: Algunas actividades en medios de comunicación</t>
  </si>
  <si>
    <r>
      <rPr>
        <sz val="12"/>
        <rFont val="Arial"/>
        <family val="2"/>
      </rPr>
      <t>Promoción/educación móvil</t>
    </r>
  </si>
  <si>
    <t>Sí: Algunas actividades de promoción/educación móvil</t>
  </si>
  <si>
    <r>
      <rPr>
        <sz val="12"/>
        <rFont val="Arial"/>
        <family val="2"/>
      </rPr>
      <t>Movilización/participación comunitaria</t>
    </r>
  </si>
  <si>
    <t>Sí: Moderada movilización/participación comunitaria</t>
  </si>
  <si>
    <r>
      <rPr>
        <sz val="12"/>
        <rFont val="Arial"/>
        <family val="2"/>
      </rPr>
      <t xml:space="preserve">Otro </t>
    </r>
  </si>
  <si>
    <r>
      <rPr>
        <sz val="12"/>
        <rFont val="Arial"/>
        <family val="2"/>
      </rPr>
      <t>Si hay otro, especifique:</t>
    </r>
  </si>
  <si>
    <r>
      <rPr>
        <sz val="12"/>
        <rFont val="Arial"/>
        <family val="2"/>
      </rPr>
      <t xml:space="preserve">D16. </t>
    </r>
  </si>
  <si>
    <t>¿Aproximadamente a qué porcentaje de los proveedores de planificación familiar del sector público se los ha capacitado en la inserción y eliminación de implantes y DIU? (Seleccione el rango de porcentaje que sea la aproximación más cercana).</t>
  </si>
  <si>
    <t>81-100 %</t>
  </si>
  <si>
    <t>La dificultad para calcular el porcentaje de profesionales capacitados radica en que se desconoce el número total de profesionales proveedores de planificación familiar. Los médicos especializados en ginecología y obstetricia realizan una capacitación obligatoria durante su formación profesional; y algunos médicos generalistas reciben también capacitación durante su residencia médica, según el servicio de salud donde realice su formación de posgrado.
Existe sin embargo información fragmentada sobre capacitaciones a profesionales realizadas en el marco de la DNSSR:
Desde el año 2016 se capacitaron a 2425 profesionales en colocación de dispositivo intrauterino, 2260 de ellos en el sector público, en una cooperación entre el PNSSYR y el laboratorio Bayer.
Por otra parte, desde el año 2018 a la actualidad, en el marco del Plan ENIA se capacitaron a 379 profesionales en colocación de DIU y 1486 en colocación de implante subdérmico.
En un relevamiento especial realizado por el Plan Enia en los 36 departamentos de las 12 provincias en las que interviene se reporta que al menos 8 de cada 10 servicios relevados tiene profesionales capacitados para la colocación del DIU (aproximadamente 5400 profesionales). Para el caso de los implantes subdérmicos, el mismo relevamiento muestra una diferencia importante en el porcentaje de profesionales capacitados para su colocación según la provincia (entre 34 y 94%).</t>
  </si>
  <si>
    <t>Base de datos del programa de capacitación del MS</t>
  </si>
  <si>
    <t>Informes ad hoc</t>
  </si>
  <si>
    <r>
      <rPr>
        <sz val="12"/>
        <rFont val="Arial"/>
        <family val="2"/>
      </rPr>
      <t xml:space="preserve">D17. </t>
    </r>
  </si>
  <si>
    <r>
      <rPr>
        <sz val="12"/>
        <rFont val="Arial"/>
        <family val="2"/>
      </rPr>
      <t>¿Ha asumido el país un compromiso con Planificación Familiar 2020 (Family Planning 2020, FP2020)?</t>
    </r>
  </si>
  <si>
    <t>Entrevistas clave del informante con el MS</t>
  </si>
  <si>
    <r>
      <rPr>
        <sz val="12"/>
        <rFont val="Arial"/>
        <family val="2"/>
      </rPr>
      <t xml:space="preserve">D18. </t>
    </r>
  </si>
  <si>
    <r>
      <rPr>
        <sz val="12"/>
        <rFont val="Arial"/>
        <family val="2"/>
      </rPr>
      <t>¿Hay algún compromiso específico con FP2020 para lograr lo siguiente?:</t>
    </r>
  </si>
  <si>
    <r>
      <rPr>
        <sz val="12"/>
        <rFont val="Arial"/>
        <family val="2"/>
      </rPr>
      <t>Mejorar el financiamiento nacional para anticonceptivos</t>
    </r>
  </si>
  <si>
    <r>
      <rPr>
        <sz val="12"/>
        <rFont val="Arial"/>
        <family val="2"/>
      </rPr>
      <t>Si la respuesta es sí, describa este compromiso.</t>
    </r>
  </si>
  <si>
    <r>
      <rPr>
        <sz val="12"/>
        <rFont val="Arial"/>
        <family val="2"/>
      </rPr>
      <t xml:space="preserve"> Aumentar la disponibilidad de anticonceptivos para los clientes</t>
    </r>
  </si>
  <si>
    <r>
      <rPr>
        <sz val="12"/>
        <rFont val="Arial"/>
        <family val="2"/>
      </rP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</si>
  <si>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r>
      <rPr>
        <sz val="12"/>
        <rFont val="Arial"/>
        <family val="2"/>
      </rPr>
      <t>D19.</t>
    </r>
  </si>
  <si>
    <r>
      <rPr>
        <sz val="12"/>
        <rFont val="Arial"/>
        <family val="2"/>
      </rPr>
      <t>¿Es el país socio de un programa de financiamiento global (Global Financing Facility, GFF)?</t>
    </r>
  </si>
  <si>
    <t>entrevistas clave del informante con el MS</t>
  </si>
  <si>
    <r>
      <rPr>
        <sz val="12"/>
        <rFont val="Arial"/>
        <family val="2"/>
      </rPr>
      <t>Si la respuesta es sí, ¿incluye el financiamiento disposiciones para la planificación familiar?</t>
    </r>
  </si>
  <si>
    <r>
      <rPr>
        <sz val="12"/>
        <rFont val="Arial"/>
        <family val="2"/>
      </rPr>
      <t>¿Incluye disposiciones para la adquisición de productos anticonceptivos?</t>
    </r>
  </si>
  <si>
    <r>
      <rPr>
        <sz val="12"/>
        <rFont val="Arial"/>
        <family val="2"/>
      </rPr>
      <t>¿Incluye el financiamiento disposiciones para la administración de cadena de suministros?</t>
    </r>
  </si>
  <si>
    <r>
      <rPr>
        <sz val="12"/>
        <rFont val="Arial"/>
        <family val="2"/>
      </rPr>
      <t>¿Respalda la asistencia técnica una transición a financiamiento nacional de anticonceptivos?</t>
    </r>
  </si>
  <si>
    <t>E. Cadena de suministros</t>
  </si>
  <si>
    <r>
      <rPr>
        <sz val="12"/>
        <rFont val="Arial"/>
        <family val="2"/>
      </rPr>
      <t xml:space="preserve">E1. </t>
    </r>
  </si>
  <si>
    <r>
      <rPr>
        <sz val="12"/>
        <rFont val="Arial"/>
        <family val="2"/>
      </rPr>
      <t>¿Existe un sistema nacional de información de gestión logística (Logistics Management Information System, LMIS) que recopile información sobre productos anticonceptivos?</t>
    </r>
  </si>
  <si>
    <t xml:space="preserve">El programa Remediar distribuye medicamentos e insumos de distintos programas y direcciones del Ministerio de Salud de la Nación, entre ellos de la DNSSR. Este programa cuenta con un Sistema Integrado de Reportes de Logística y Medicamentos (SIR), el cual genera informes sobre stock en depósito central, entregas a depósitos provinciales y regionales y estado de la distribución de insumos. https://bancos.salud.gob.ar/recurso/manual-de-operatoria-de-medicamentos-e-insumos </t>
  </si>
  <si>
    <t>Documentos de orientación del usuario del LMIS</t>
  </si>
  <si>
    <r>
      <rPr>
        <sz val="12"/>
        <rFont val="Arial"/>
        <family val="2"/>
      </rPr>
      <t>Si la respuesta es sí, ¿qué tipos de instalaciones de salud se informan en el sistema? (Use los menús desplegables para seleccionar todos los que correspondan).</t>
    </r>
  </si>
  <si>
    <t>Sí: Se incluyen algunas de las instalaciones del sector público</t>
  </si>
  <si>
    <r>
      <rPr>
        <sz val="12"/>
        <rFont val="Arial"/>
        <family val="2"/>
      </rPr>
      <t>Instalaciones de salud del sector privado</t>
    </r>
  </si>
  <si>
    <t>Ninguno</t>
  </si>
  <si>
    <r>
      <rPr>
        <sz val="12"/>
        <rFont val="Arial"/>
        <family val="2"/>
      </rPr>
      <t>Instalaciones de salud ONG</t>
    </r>
  </si>
  <si>
    <r>
      <rPr>
        <sz val="12"/>
        <rFont val="Arial"/>
        <family val="2"/>
      </rPr>
      <t>Sitios de mercadeo social</t>
    </r>
  </si>
  <si>
    <t>Si existe un LMIS nacional, ¿cómo se recopila la información de productos anticonceptivos en el nivel de punto de entrega del servicio?</t>
  </si>
  <si>
    <t>Combinación</t>
  </si>
  <si>
    <t xml:space="preserve">Con cada entrega de botiquines, el responsable del SDP debe entregar al operador logístico un remito como constancia de recepción del botiquín, el Formulario de control de stock mensual y los Formularios Receta utilizados para la prescripción y entrega de los productos anticonceptivos provistos a traves de la Coordinación de Medicamentos Esenciales. Sin embargo, esta información sobre dispensa de MAC no es actualmente procesada en el nivel central. Definición de botiquín (kit) "Los botiquines son cajas estandarizadas, de tamaño único, que contienen entre 240 y 400 tratamientos. El contenido de cada botiquín, es decir la combinación de medicamentos que incluye, determina la existencia de distintos modelos. Además, dentro de los botiquines se distribuye material de difusión como afiches, folletos, boletines y otras publicaciones destinadas al equipo de salud y a los usuarios del Programa." http://186.33.221.24/index.php/botiquin/9-botiquin </t>
  </si>
  <si>
    <r>
      <rPr>
        <sz val="12"/>
        <rFont val="Arial"/>
        <family val="2"/>
      </rPr>
      <t xml:space="preserve">E2. </t>
    </r>
  </si>
  <si>
    <r>
      <rPr>
        <sz val="12"/>
        <rFont val="Arial"/>
        <family val="2"/>
      </rP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</si>
  <si>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r>
      <rPr>
        <sz val="12"/>
        <rFont val="Arial"/>
        <family val="2"/>
      </rPr>
      <t xml:space="preserve">a. Nivel central (es decir, depósito de nivel central para el sector público)
</t>
    </r>
  </si>
  <si>
    <r>
      <rPr>
        <sz val="12"/>
        <rFont val="Arial"/>
        <family val="2"/>
      </rP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</si>
  <si>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r>
      <rPr>
        <sz val="12"/>
        <rFont val="Arial"/>
        <family val="2"/>
      </rPr>
      <t>Fuente del índice de desabastecimiento de nivel central</t>
    </r>
  </si>
  <si>
    <r>
      <rPr>
        <sz val="10"/>
        <rFont val="Arial"/>
        <family val="2"/>
      </rPr>
      <t>Cantidad de observaciones del estado de existencias en las que hubo desabastecimiento de productos durante el año fiscal (numerador)</t>
    </r>
  </si>
  <si>
    <r>
      <rPr>
        <sz val="10"/>
        <rFont val="Arial"/>
        <family val="2"/>
      </rPr>
      <t>Total de observaciones del estado de existencias durante el año (denominador)</t>
    </r>
  </si>
  <si>
    <r>
      <rPr>
        <sz val="10"/>
        <rFont val="Arial"/>
        <family val="2"/>
      </rPr>
      <t xml:space="preserve">Índice anual de desabastecimiento en el nivel central 
</t>
    </r>
    <r>
      <rPr>
        <b/>
        <sz val="10"/>
        <rFont val="Arial"/>
        <family val="2"/>
      </rPr>
      <t>Se calcula automáticamente dividiendo la columna H por la columna I</t>
    </r>
  </si>
  <si>
    <r>
      <rPr>
        <sz val="10"/>
        <rFont val="Arial"/>
        <family val="2"/>
      </rPr>
      <t>Suma de la cantidad de los SDP provistos del producto a partir del saldo final de todos los informes de logística mensuales/trimestrales para el año fiscal (numerador)</t>
    </r>
  </si>
  <si>
    <r>
      <rPr>
        <sz val="10"/>
        <rFont val="Arial"/>
        <family val="2"/>
      </rPr>
      <t>Suma de la cantidad total de SDP que comunican todos los informes de logística mensuales/trimestrales para el año fiscal (denominador)</t>
    </r>
  </si>
  <si>
    <r>
      <rPr>
        <sz val="10"/>
        <rFont val="Arial"/>
        <family val="2"/>
      </rPr>
      <t>Índice anual de desabastecimiento en los SDP</t>
    </r>
    <r>
      <rPr>
        <sz val="11"/>
        <rFont val="Arial"/>
        <family val="2"/>
      </rPr>
      <t xml:space="preserve">
</t>
    </r>
    <r>
      <rPr>
        <b/>
        <sz val="10"/>
        <rFont val="Arial"/>
        <family val="2"/>
      </rPr>
      <t>Se calcula automáticamente dividiendo la columna K por la columna L</t>
    </r>
  </si>
  <si>
    <t>Sistema de información de gestión logística (LMIS)/solicitudes de requisición/informes de logística de rutina</t>
  </si>
  <si>
    <r>
      <rPr>
        <sz val="12"/>
        <rFont val="Arial"/>
        <family val="2"/>
      </rPr>
      <t>Pastillas anticonceptivas orales combinadas</t>
    </r>
  </si>
  <si>
    <r>
      <rPr>
        <sz val="12"/>
        <rFont val="Arial"/>
        <family val="2"/>
      </rPr>
      <t>Fuente del índice de desabastecimiento del nivel SDP</t>
    </r>
  </si>
  <si>
    <r>
      <rPr>
        <sz val="12"/>
        <rFont val="Arial"/>
        <family val="2"/>
      </rPr>
      <t xml:space="preserve">Levonorgestrel/Etinilestradiol 150/30 mcg + Hierro 75 mg </t>
    </r>
    <r>
      <rPr>
        <sz val="10"/>
        <rFont val="Arial"/>
        <family val="2"/>
      </rPr>
      <t>[Microgynon</t>
    </r>
    <r>
      <rPr>
        <sz val="12"/>
        <rFont val="Arial"/>
        <family val="2"/>
      </rPr>
      <t>]</t>
    </r>
  </si>
  <si>
    <t>COMENTARIO GENERAL PARA TODOS LOS MÉTODOS: No se cuenta con información del saldo final de productos en los SDP. Para cada uno de los métodos se realizaron 12 observaciones del estado de existencias en el depósito central durante el año 2019. 
Se observó falta existencia para el Diu con levonorgestrel en 4 de estas observaciones (en 3 de ellas, el stock fue 0 mientras que en la cuarta se observó una cantidad insuficiente para conformar un botiquín, por lo que se lo consideró también como falta de stock).</t>
  </si>
  <si>
    <r>
      <rPr>
        <sz val="12"/>
        <rFont val="Arial"/>
        <family val="2"/>
      </rPr>
      <t>Levonorgestrel/Etinilestradiol 150/30 mcg</t>
    </r>
    <r>
      <rPr>
        <sz val="11"/>
        <rFont val="Arial"/>
        <family val="2"/>
      </rPr>
      <t xml:space="preserve"> </t>
    </r>
    <r>
      <rPr>
        <sz val="10"/>
        <rFont val="Arial"/>
        <family val="2"/>
      </rPr>
      <t>[Seasonale, Levora, Jolessa]</t>
    </r>
  </si>
  <si>
    <r>
      <rPr>
        <sz val="12"/>
        <rFont val="Arial"/>
        <family val="2"/>
      </rP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</si>
  <si>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rPr>
        <sz val="12"/>
        <rFont val="Arial"/>
        <family val="2"/>
      </rPr>
      <t>Pastillas anticonceptivas orales que solo contienen progestina (</t>
    </r>
    <r>
      <rPr>
        <sz val="10"/>
        <rFont val="Arial"/>
        <family val="2"/>
      </rPr>
      <t>Levonorgestrel 30 mcg [Norgeston, Microlut])</t>
    </r>
  </si>
  <si>
    <r>
      <rPr>
        <sz val="12"/>
        <rFont val="Arial"/>
        <family val="2"/>
      </rPr>
      <t xml:space="preserve">Acetato de medroxiprogesterona 104 mg/0,65 ml vía subcutánea </t>
    </r>
    <r>
      <rPr>
        <sz val="10"/>
        <rFont val="Arial"/>
        <family val="2"/>
      </rPr>
      <t>[Depo Sub-Q Provera, Sayana Press]</t>
    </r>
  </si>
  <si>
    <t>La falta de existencia informada para el DepoProvera corresponde a la observación de una cantidad insuficiente para conformar un botiquín, por lo que se lo consideró como falta de stock.</t>
  </si>
  <si>
    <r>
      <rPr>
        <sz val="12"/>
        <rFont val="Arial"/>
        <family val="2"/>
      </rPr>
      <t xml:space="preserve">Acetato de medroxiprogesterona 150 mg vía intramuscular </t>
    </r>
    <r>
      <rPr>
        <sz val="10"/>
        <rFont val="Arial"/>
        <family val="2"/>
      </rPr>
      <t>[DepoProvera]</t>
    </r>
  </si>
  <si>
    <r>
      <rPr>
        <sz val="12"/>
        <rFont val="Arial"/>
        <family val="2"/>
      </rPr>
      <t xml:space="preserve">Enantato de noretisterona </t>
    </r>
    <r>
      <rPr>
        <sz val="10"/>
        <rFont val="Arial"/>
        <family val="2"/>
      </rPr>
      <t>[Noristerat]</t>
    </r>
  </si>
  <si>
    <r>
      <rPr>
        <sz val="12"/>
        <rFont val="Arial"/>
        <family val="2"/>
      </rPr>
      <t>Levonorgestrel 75 mg/varilla, implante de 2 varillas</t>
    </r>
    <r>
      <rPr>
        <sz val="10"/>
        <rFont val="Arial"/>
        <family val="2"/>
      </rPr>
      <t xml:space="preserve"> [Jadelle, Sino-Implant (II)/Levoplant]</t>
    </r>
  </si>
  <si>
    <r>
      <rPr>
        <sz val="12"/>
        <rFont val="Arial"/>
        <family val="2"/>
      </rPr>
      <t xml:space="preserve">Etonogestrel 68 mg/varilla, implante de 1 varilla </t>
    </r>
    <r>
      <rPr>
        <sz val="10"/>
        <rFont val="Arial"/>
        <family val="2"/>
      </rPr>
      <t>[Implanon, Nexplanon])</t>
    </r>
  </si>
  <si>
    <t>Las observaciones con falta de existencia informadas corresponden a observaciones de una cantidad insuficiente para conformar un botiquín, por lo que se las consideró como falta de stock.</t>
  </si>
  <si>
    <r>
      <rPr>
        <sz val="12"/>
        <rFont val="Arial"/>
        <family val="2"/>
      </rPr>
      <t>Dispositivos intrauterinos (DIU) liberadores de hormonas</t>
    </r>
    <r>
      <rPr>
        <sz val="10"/>
        <rFont val="Arial"/>
        <family val="2"/>
      </rPr>
      <t xml:space="preserve"> (por ejemplo, liberador de levonorgestrel [Mirena])</t>
    </r>
  </si>
  <si>
    <t>Las 9 observaciones con falta de existencia informadas corresponden en 6 casos a faltante de stock y en 3 casos a observaciones de una cantidad insuficiente para conformar un botiquín, por lo que se las consideró también como falta de stock.</t>
  </si>
  <si>
    <r>
      <rPr>
        <sz val="12"/>
        <rFont val="Arial"/>
        <family val="2"/>
      </rP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</si>
  <si>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 xml:space="preserve">F. Calidad </t>
  </si>
  <si>
    <r>
      <rPr>
        <sz val="12"/>
        <rFont val="Arial"/>
        <family val="2"/>
      </rPr>
      <t>F1.</t>
    </r>
  </si>
  <si>
    <r>
      <rPr>
        <sz val="12"/>
        <rFont val="Arial"/>
        <family val="2"/>
      </rPr>
      <t>¿Existe algún requisito que indique que la Autoridad Nacional Reguladora de Medicamentos (National Medicines Regulatory Authority, NMRA) dentro del país registre todos los anticonceptivos fabricados o importados localmente?</t>
    </r>
  </si>
  <si>
    <t>La ANMAT (Administración Nacional de Medicamentos, Alimentos y Tecnología Médica) realiza acciones de registro, control, fiscalización y vigilancia de medicamentos, cosméticos, reactivos de diagnóstico; productos médicos (equipos dispositivos y elementos de uso médico asistencial); alimentos acondicionados, suplementos dietarios, aditivos, edulcorantes e ingredientes; productos de uso doméstico, desinfectantes y desinsectizantes. ANMAT es un organismo descentralizado de la Administración Pública Nacional de la República Argentina creado en 1992 mediante el Decreto Presidencial 1490/ 1992 y es dependiente del Ministerio de Salud. El organismo controla y garantiza que los medicamentos, alimentos y dispositivos médicos posean eficacia, seguridad y calidad. Para ello, lleva adelante los procesos de autorización, registro, normatización, vigilancia y fiscalización de los productos de su competencia en todo el territorio nacional.</t>
  </si>
  <si>
    <t>Documentos de la Autoridad nacional reguladora de medicamentos (NMRA)</t>
  </si>
  <si>
    <t>entrevistas clave del informante con funcionarios de la NMRA</t>
  </si>
  <si>
    <r>
      <rPr>
        <sz val="12"/>
        <rFont val="Arial"/>
        <family val="2"/>
      </rPr>
      <t>F2.</t>
    </r>
  </si>
  <si>
    <r>
      <rPr>
        <sz val="12"/>
        <rFont val="Arial"/>
        <family val="2"/>
      </rPr>
      <t>¿Se cumplen estrictamente todos los requisitos de registro de medicamentos (incluidos los anticonceptivos)?</t>
    </r>
  </si>
  <si>
    <t>Deben ser sometidos a estudios de biodisponibilidad/bioequivalencia, en los casos en que la ANMAT lo determina (según Disposición 3185/99 y Disposición 4788/12).</t>
  </si>
  <si>
    <r>
      <rPr>
        <sz val="12"/>
        <rFont val="Arial"/>
        <family val="2"/>
      </rPr>
      <t>Si la respuesta es sí, ¿hay excepciones?</t>
    </r>
  </si>
  <si>
    <r>
      <rPr>
        <sz val="12"/>
        <rFont val="Arial"/>
        <family val="2"/>
      </rPr>
      <t>Explique las excepciones.</t>
    </r>
  </si>
  <si>
    <r>
      <rPr>
        <sz val="12"/>
        <rFont val="Arial"/>
        <family val="2"/>
      </rPr>
      <t xml:space="preserve">F3. </t>
    </r>
  </si>
  <si>
    <r>
      <rPr>
        <sz val="12"/>
        <rFont val="Arial"/>
        <family val="2"/>
      </rPr>
      <t>¿Cuál es el plazo promedio para el registro de los productos anticonceptivos?</t>
    </r>
  </si>
  <si>
    <t>Menos de 6 meses</t>
  </si>
  <si>
    <t>El plazo marco establecido por la normativa nacional- Ley de procedimientos administrativos Ley 19549- estos plazos se van suspendiendo según necesidad de adecuación en la presentación de la documentación pertinente</t>
  </si>
  <si>
    <r>
      <rPr>
        <sz val="12"/>
        <rFont val="Arial"/>
        <family val="2"/>
      </rPr>
      <t>F4.</t>
    </r>
  </si>
  <si>
    <t xml:space="preserve">¿Participa la NMRA en Procedimientos colaborativos precalificados por la OMS (PC/OMS)? </t>
  </si>
  <si>
    <t>Sí, y tienen máxima puntuación (Nivel IV). Son referencia regional</t>
  </si>
  <si>
    <r>
      <rPr>
        <sz val="12"/>
        <rFont val="Arial"/>
        <family val="2"/>
      </rPr>
      <t>F5.</t>
    </r>
  </si>
  <si>
    <t>¿Existe algún requisito que indique que el laboratorio nacional de control de calidad (National Quality Control Laboratory, NQCL) dentro del país evalúe los anticonceptivos, importados o fabricados localmente?</t>
  </si>
  <si>
    <t>La Dirección Nacional del  Instituto Nacional de Medicamentos (INAME)  es el que realiza el control de calidad de los productos de elaboración local que se presentan para registro. Esta dirección depende de la ANMAT (agencia reguladora nacional). Los medicamentos importados de acuerdo a la normativa vigente no tienen como requisito el control de calidad siempre y cuando sean producidos en países de alta vigilancia sanitaria (Países incluidos en el Pharmaceutical Inspection Co-operation Scheme (PICs)
Alemania, Australia, Austria, Bélgica, Canadá, Checa, China Taipei, Chipre, Corea del Sur, Croacia,
Dinamarca, Eslovaquia, Eslovenia, España, Estados Unidos, Estonia, Finlandia, Francia, Grecia, Holanda,
Hong-Kong, Hungría, Indonesia, Irlanda, Islandia, Israel, Italia, Japón, Letonia, Lichtenstein, Lituania,
Malasia, Malta, Noruega, Nueva Zelanda, Polonia, Reino Unido, Rumania, Singapur, Sud-Africa, Suecia,
Suiza, Tailandia y Ucrania.).</t>
  </si>
  <si>
    <t>Entrevistas clave del informante con funcionarios del NQCL</t>
  </si>
  <si>
    <r>
      <rPr>
        <sz val="12"/>
        <rFont val="Arial"/>
        <family val="2"/>
      </rPr>
      <t>F6.</t>
    </r>
  </si>
  <si>
    <r>
      <rPr>
        <sz val="12"/>
        <rFont val="Arial"/>
        <family val="2"/>
      </rPr>
      <t>¿Está actualmente certificada/acreditada o precalificada por la OMS la ISO 17025 (Organización Internacional de Normalización)?</t>
    </r>
  </si>
  <si>
    <t>Sí; certificación de las normas ISO</t>
  </si>
  <si>
    <r>
      <rPr>
        <sz val="12"/>
        <rFont val="Arial"/>
        <family val="2"/>
      </rPr>
      <t>F7.</t>
    </r>
  </si>
  <si>
    <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</si>
  <si>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t>No sé</t>
  </si>
  <si>
    <t>ANMAT tiene un departamento de pesquisa de ilegítimos con pautas operativas</t>
  </si>
  <si>
    <t xml:space="preserve">El año pasado, ¿hasta qué punto el control de calidad del NQCL posterior al envío evaluó la calidad de los condones? </t>
  </si>
  <si>
    <r>
      <rPr>
        <sz val="12"/>
        <rFont val="Arial"/>
        <family val="2"/>
      </rPr>
      <t>F8.</t>
    </r>
  </si>
  <si>
    <r>
      <rPr>
        <sz val="12"/>
        <rFont val="Arial"/>
        <family val="2"/>
      </rPr>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r>
  </si>
  <si>
    <t>ANMAT tiene un departamento de pesquisa de ilegítimos con pautas operativas. No se pudo acceder a la información de monitoreo</t>
  </si>
  <si>
    <r>
      <rPr>
        <sz val="12"/>
        <rFont val="Arial"/>
        <family val="2"/>
      </rPr>
      <t>Si la respuesta es sí, ¿hasta qué punto se tomaron medidas coercitivas regulatorias posterior a la vigilancia de campo de los anticonceptivos?</t>
    </r>
  </si>
  <si>
    <r>
      <rPr>
        <b/>
        <sz val="12"/>
        <rFont val="Arial"/>
        <family val="2"/>
      </rPr>
      <t xml:space="preserve">G. Sector privado </t>
    </r>
  </si>
  <si>
    <r>
      <rPr>
        <sz val="12"/>
        <rFont val="Arial"/>
        <family val="2"/>
      </rPr>
      <t>G1.</t>
    </r>
  </si>
  <si>
    <r>
      <rPr>
        <sz val="12"/>
        <rFont val="Arial"/>
        <family val="2"/>
      </rPr>
      <t xml:space="preserve">Según el MS, ¿cuántos mayoristas están registrados en el país (para la distribución de productos de FP)?   </t>
    </r>
  </si>
  <si>
    <t>Más de 3</t>
  </si>
  <si>
    <t>La Agencia regulatoria tiene un registro de los TARC (Titulares de Autorización de Registro y Comercialización), que son los laboratorios o compañías farmaceúticas. Los TARC deben están inscriptos en ANMAT. La información sobre ventas de distribuidoras y laboratorios farmacéuticos no es pública.</t>
  </si>
  <si>
    <t>Entrevistas clave del informante con funcionarios del programa de la NMRA</t>
  </si>
  <si>
    <r>
      <rPr>
        <sz val="12"/>
        <rFont val="Arial"/>
        <family val="2"/>
      </rPr>
      <t>¿Se requiere a los mayoristas que le informen al gobierno sus ventas y servicios?</t>
    </r>
  </si>
  <si>
    <r>
      <rPr>
        <sz val="12"/>
        <rFont val="Arial"/>
        <family val="2"/>
      </rPr>
      <t>Si la respuesta es sí, el año pasado, ¿aproximadamente qué proporción de mayoristas informaron al gobierno sus ventas y servicios?</t>
    </r>
  </si>
  <si>
    <r>
      <rPr>
        <sz val="12"/>
        <rFont val="Arial"/>
        <family val="2"/>
      </rPr>
      <t>G2.</t>
    </r>
  </si>
  <si>
    <r>
      <rPr>
        <sz val="12"/>
        <rFont val="Arial"/>
        <family val="2"/>
      </rPr>
      <t>¿Usa el MS información del mercado de fuentes terceras (es decir, IQVIA, Nielson, Kantar o compañías de investigación de mercado local) para orientar la programación?</t>
    </r>
  </si>
  <si>
    <r>
      <rPr>
        <sz val="12"/>
        <rFont val="Arial"/>
        <family val="2"/>
      </rPr>
      <t>Si la respuesta es sí, ¿cómo se usa la información? (p. ej., comprensión de los precios de los productos, planificación estratégica, asignación de recursos, distribución, etc.)</t>
    </r>
  </si>
  <si>
    <r>
      <rPr>
        <sz val="12"/>
        <rFont val="Arial"/>
        <family val="2"/>
      </rPr>
      <t xml:space="preserve">Si la respuesta es no, ¿le gustaría al MS desarrollar este recurso? </t>
    </r>
  </si>
  <si>
    <r>
      <rPr>
        <sz val="12"/>
        <rFont val="Arial"/>
        <family val="2"/>
      </rPr>
      <t>G3.</t>
    </r>
  </si>
  <si>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</si>
  <si>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r>
      <rPr>
        <sz val="12"/>
        <rFont val="Arial"/>
        <family val="2"/>
      </rP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</si>
  <si>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r>
      <rPr>
        <sz val="12"/>
        <rFont val="Arial"/>
        <family val="2"/>
      </rPr>
      <t>¿Existen productos PC/OMS o aprobados por una SRA registrados para su distribución en el país?</t>
    </r>
  </si>
  <si>
    <t>¿Cuántos fabricantes están registrados en el país para la distribución de productos anticonceptivos precalificados por la OMS o aprobados por una SRA?</t>
  </si>
  <si>
    <r>
      <rPr>
        <sz val="12"/>
        <rFont val="Arial"/>
        <family val="2"/>
      </rPr>
      <t xml:space="preserve">Ejemplo(s) de marca y fórmula precalificada por la OMS o aprobada por una SRA </t>
    </r>
  </si>
  <si>
    <t>Femiane, Secret 28, April 28, Miranova</t>
  </si>
  <si>
    <r>
      <rPr>
        <sz val="12"/>
        <rFont val="Arial"/>
        <family val="2"/>
      </rPr>
      <t>¿Cuántos fabricantes locales dentro del país existen que producen anticonceptivos orales combinados?</t>
    </r>
  </si>
  <si>
    <t>2 o más</t>
  </si>
  <si>
    <r>
      <rPr>
        <sz val="12"/>
        <rFont val="Arial"/>
        <family val="2"/>
      </rP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</si>
  <si>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r>
      <rPr>
        <sz val="12"/>
        <rFont val="Arial"/>
        <family val="2"/>
      </rPr>
      <t>¿Cuántos fabricantes están registrados en el país para la distribución de productos anticonceptivos PC/OMS o aprobados por una SRA?</t>
    </r>
  </si>
  <si>
    <t>Microlut, Carmín, Camelia, Cerazette</t>
  </si>
  <si>
    <r>
      <rPr>
        <sz val="12"/>
        <rFont val="Arial"/>
        <family val="2"/>
      </rPr>
      <t>¿Cuántos fabricantes locales dentro del país existen que producen pastillas anticonceptivas que solo contienen progestina?</t>
    </r>
  </si>
  <si>
    <r>
      <rPr>
        <sz val="12"/>
        <rFont val="Arial"/>
        <family val="2"/>
      </rP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</si>
  <si>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Depropovera, Farlutale, Mesigyna</t>
  </si>
  <si>
    <r>
      <rPr>
        <sz val="12"/>
        <rFont val="Arial"/>
        <family val="2"/>
      </rPr>
      <t>¿Cuántos fabricantes locales dentro del país existen que producen anticonceptivos inyectables?</t>
    </r>
  </si>
  <si>
    <r>
      <rPr>
        <sz val="12"/>
        <rFont val="Arial"/>
        <family val="2"/>
      </rPr>
      <t xml:space="preserve">Implantes anticonceptivos 
</t>
    </r>
    <r>
      <rPr>
        <i/>
        <sz val="10"/>
        <rFont val="Arial"/>
        <family val="2"/>
      </rPr>
      <t>(por ejemplo, Levonorgestrel 75 mg [Jadelle, Sino-Implant (II)/Levoplant], Etonogestrel 68 mg [Implanon, Nexplanon])</t>
    </r>
  </si>
  <si>
    <t>Implanon NXT</t>
  </si>
  <si>
    <r>
      <rPr>
        <sz val="12"/>
        <rFont val="Arial"/>
        <family val="2"/>
      </rPr>
      <t>¿Cuántos fabricantes locales dentro del país existen que producen implantes anticonceptivos?</t>
    </r>
  </si>
  <si>
    <r>
      <rPr>
        <sz val="12"/>
        <rFont val="Arial"/>
        <family val="2"/>
      </rPr>
      <t xml:space="preserve">Dispositivos intrauterinos (DIU) 
</t>
    </r>
    <r>
      <rPr>
        <i/>
        <sz val="10"/>
        <rFont val="Arial"/>
        <family val="2"/>
      </rPr>
      <t>(por ejemplo, de cobre [Optima Copper T], liberadores de levonorgestrel [Mirena])</t>
    </r>
  </si>
  <si>
    <t>¿Cuántos fabricantes están registrados en el país para la distribución de productos anticonceptivos PC/OMS o aprobados por una SRA?</t>
  </si>
  <si>
    <t>Multiload, Mirena, DIU T, Blusiri</t>
  </si>
  <si>
    <t>¿Cuántos fabricantes locales dentro del país existen que producen implantes anticonceptivos?</t>
  </si>
  <si>
    <t>Prime, Tulipán, MAXX</t>
  </si>
  <si>
    <r>
      <rPr>
        <sz val="12"/>
        <rFont val="Arial"/>
        <family val="2"/>
      </rPr>
      <t>¿Cuántos fabricantes locales dentro del país existen que producen condones masculinos?</t>
    </r>
  </si>
  <si>
    <t>No se registraron productos precalificados por la OMS o SRA</t>
  </si>
  <si>
    <r>
      <rPr>
        <sz val="12"/>
        <rFont val="Arial"/>
        <family val="2"/>
      </rPr>
      <t>¿Cuántos fabricantes locales dentro del país existen que producen condones femeninos?</t>
    </r>
  </si>
  <si>
    <r>
      <rPr>
        <sz val="12"/>
        <rFont val="Arial"/>
        <family val="2"/>
      </rPr>
      <t xml:space="preserve">Pastillas anticonceptivas de emergencia 
</t>
    </r>
    <r>
      <rPr>
        <i/>
        <sz val="10"/>
        <rFont val="Arial"/>
        <family val="2"/>
      </rPr>
      <t>(por ejemplo, Levonorgestrel 0,75 mg, Levonorgestrel 1,5 mg [Postinor]</t>
    </r>
    <r>
      <rPr>
        <i/>
        <sz val="12"/>
        <rFont val="Arial"/>
        <family val="2"/>
      </rPr>
      <t>)</t>
    </r>
  </si>
  <si>
    <t>Segurite, Secufem, Levogest</t>
  </si>
  <si>
    <r>
      <rPr>
        <sz val="12"/>
        <rFont val="Arial"/>
        <family val="2"/>
      </rPr>
      <t>¿Cuántos fabricantes locales dentro del país existen que producen pastillas anticonceptivas de emergencia?</t>
    </r>
  </si>
  <si>
    <r>
      <rPr>
        <sz val="12"/>
        <rFont val="Arial"/>
        <family val="2"/>
      </rPr>
      <t>G4.</t>
    </r>
  </si>
  <si>
    <r>
      <rPr>
        <sz val="12"/>
        <rFont val="Arial"/>
        <family val="2"/>
      </rPr>
      <t>¿Existen sociedades conjuntas entre compañías farmacéuticas multinacionales y fabricantes locales de anticonceptivos?</t>
    </r>
  </si>
  <si>
    <t xml:space="preserve">Si la respuesta es sí, describa: </t>
  </si>
  <si>
    <t>Entrevistas clave del informante con funcionarios de la NMRA</t>
  </si>
  <si>
    <r>
      <rPr>
        <sz val="12"/>
        <rFont val="Arial"/>
        <family val="2"/>
      </rPr>
      <t>G5.</t>
    </r>
  </si>
  <si>
    <r>
      <rPr>
        <sz val="12"/>
        <rFont val="Arial"/>
        <family val="2"/>
      </rP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</si>
  <si>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documentos de la política</t>
  </si>
  <si>
    <t xml:space="preserve">Si la respuesta es sí, menciónelos/descríbalos. </t>
  </si>
  <si>
    <r>
      <rPr>
        <sz val="12"/>
        <rFont val="Arial"/>
        <family val="2"/>
      </rPr>
      <t>G6.</t>
    </r>
  </si>
  <si>
    <r>
      <rPr>
        <sz val="12"/>
        <rFont val="Arial"/>
        <family val="2"/>
      </rPr>
      <t>¿Desarrolló o comenzó a desarrollar el gobierno un plan de participación del sector privado (Private Sector Engagement, PSE) para la planificación familiar (FP)/salud reproductiva (RH), o con un componente de FP/RH?</t>
    </r>
  </si>
  <si>
    <t>No hay plan de PSE iniciado/desarrollado</t>
  </si>
  <si>
    <t>Documentos de la política del MS</t>
  </si>
  <si>
    <t>Si el gobierno ha desarrollado un plan de participación del sector privado con un componente de "Planificación familiar / Salud reproductiva" (FP/RH), ¿en qué medida ha implementado los aspectos del plan relacionados con FP/RH?</t>
  </si>
  <si>
    <t>No aplica (sin PSE en su lugar o sin FP / RH)</t>
  </si>
  <si>
    <t>Realice un comentario general sobre las dificultades encontradas o los logros obtenidos con la seguridad anticonceptiva en su país.</t>
  </si>
  <si>
    <t>Por un lado, Argentina posee una amplia canasta de métodos anticonceptivos provista de forma gratuita por el Estado en los centros de atención primaria y hospitales públicos del país. Adicionalmente, la cobertura de métodos anticonceptivos por las instituciones de la seguridad social comprendidas en las leyes N° 23.660 y 23.661 así como las empresas de seguros privados, indican que las mismas están obligadas a brindar todas las prestaciones contenidas en el Programa Médico Obligatorio (PMO) –Resolución del M. Salud N°1991/2005, y en las leyes nacionales específicas-. Otra resolución del 
Ministerio de Salud, la Nº 310/2004 (también dentro del PMO) en su punto 7.3 indica que:
"Tendrán cobertura del 100% para los beneficiarios, a cargo del Agente del Seguro de Salud, los medicamentos de uso anticonceptivo incluidos en los Anexos III y IV y que se encuentran explícitamente comprendidos en la norma de aplicación emergente de la Ley 25.673 de Salud Sexual y Procreación Responsable." 
Por otro, si bien se han observado discontinuidades, el aseguramiento de insumos parece razonable y no está sometido a regulaciones que obstaculicen el acceso de las personas basadas en su edad, estado civil, etnia u origen socio económico. 
Sin embargo, a pesar del trabajo realizado por el Programa a nivel nacional y los programas provinciales persisten barreras basadas en mitos y prejuicios culturales tanto de integrantes de equipos de salud como de la comunidad. Se suma a ello que aun la provisión de métodos anticonceptivos está muy centrada en los profesionales médicos dada la existencia de una ley vetusta que regula las incumbencias profesionales de las profesionales obstétricas.</t>
  </si>
  <si>
    <r>
      <rPr>
        <b/>
        <sz val="20"/>
        <color theme="0"/>
        <rFont val="Calibri"/>
        <family val="2"/>
      </rPr>
      <t>¡Gracias por completar la encuesta!</t>
    </r>
  </si>
  <si>
    <t xml:space="preserve">Bangladesh </t>
  </si>
  <si>
    <t>Logistics Coordination Forum (LCF)</t>
  </si>
  <si>
    <t>Social Marketing Company (SMC)</t>
  </si>
  <si>
    <t>Family Planning Assocation of Bangladesh, Marie Stopes, Pop Council, USAID MTaPS Program/MSH</t>
  </si>
  <si>
    <t>USAID, World Bank, JICA, CIDA, Kfw, DFID, EU</t>
  </si>
  <si>
    <t>Directorate General of Family Planning (DGFP) and National Institution of Population, Research and Training (NIPORT) ,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</si>
  <si>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</si>
  <si>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</si>
  <si>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</si>
  <si>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</si>
  <si>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July</t>
  </si>
  <si>
    <t>June</t>
  </si>
  <si>
    <t>Forecasted value has increased since the 2017 survey. Due to the bridging of sector program in FY2016-17, there was no allocation in the Operation Plan (OP) for procuring injectable, Oral pills. The amount shown in the 2017 CSI survey was for condom and implants only, but the FY18-19 forecast includes these additional commodities.</t>
  </si>
  <si>
    <t>government budget</t>
  </si>
  <si>
    <t>Directorate General of Family Planning (DGFP)</t>
  </si>
  <si>
    <t>formal plan or procedures to update forecasts annually</t>
  </si>
  <si>
    <t>Consumption data (facility-level) from a logistics management information system (LMIS)</t>
  </si>
  <si>
    <t>Each Operation Plan has their own budget line.</t>
  </si>
  <si>
    <t>government budget documents with major line items</t>
  </si>
  <si>
    <t>GoB fund allocation was sufficient for FY18-19</t>
  </si>
  <si>
    <t>government budgets</t>
  </si>
  <si>
    <t>07/18-06/19</t>
  </si>
  <si>
    <t>DGFP procuement data</t>
  </si>
  <si>
    <t>Government revenue fund</t>
  </si>
  <si>
    <t>gov't spending records, including internally generated funds</t>
  </si>
  <si>
    <t>175m condom and 0.22m Implant (Two Rod)</t>
  </si>
  <si>
    <t>Tax, VAT etc.</t>
  </si>
  <si>
    <t>Oral Pills: 110m, IUD: 045m, Injectables: 12.5m, Implant (Two Rod): 0.59m</t>
  </si>
  <si>
    <t>Reimbursable Project Aid (RPA) from pool fund managed by World Bank</t>
  </si>
  <si>
    <t>Injectables (SC and IM). Implants (Jadelle)</t>
  </si>
  <si>
    <t>Male condoms, IUDs (pieces), implants (doses), injectables (doses). UNFPA donated 0.2m Implant (Single Rod)</t>
  </si>
  <si>
    <t xml:space="preserve">Internally generated revenue fund (GOB fund) </t>
  </si>
  <si>
    <t>DGFP Logistics &amp; Supply Unit</t>
  </si>
  <si>
    <t>key informant interview with government procurement/logistics unit</t>
  </si>
  <si>
    <t>government procurement records</t>
  </si>
  <si>
    <t>Government revenue budget, Reinversable Project Aid (RPA) from World Bank and Development budget of government.</t>
  </si>
  <si>
    <t>GOB approved the forecasted budget for the FY2019-20</t>
  </si>
  <si>
    <t xml:space="preserve"> Government revenue budget</t>
  </si>
  <si>
    <t>Condom: 175.75m, Oral pills (total): 5m, Injectable: 4.23m</t>
  </si>
  <si>
    <t xml:space="preserve">Reinversable Project Aid (RPA) </t>
  </si>
  <si>
    <t>Oral pills (total): 113m, Injectable: 13.25, mImplant: 0.55m</t>
  </si>
  <si>
    <t>national family planning or reproductive health strategy, guidance, or policy</t>
  </si>
  <si>
    <t>1. Commitment to FP2020 * Increase CPR from 62% to 75% * Reduce unmet need from 12% to 10%   2. Coomitment to RHSC: Keep the stockout rate lees then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</si>
  <si>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</si>
  <si>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</si>
  <si>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</si>
  <si>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</si>
  <si>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</si>
  <si>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</si>
  <si>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Policies are stated in the 4th HPNSDP sector program</t>
  </si>
  <si>
    <t>Eligible to receive any methods</t>
  </si>
  <si>
    <t>DGFP's definition of eligible couple is 15- 49 years married women. For this reason at service centers the providers ask about the marital status of the client. As such the unmarried  people are not comfortable requesting access to contraceptives.</t>
  </si>
  <si>
    <t>DGFP's definition of eligible couple is 15- 49 years married women. For this reason at service centers the providers ask about the marital status of the client. As such the unmarried people are not comfortable requesting access to contraceptives.</t>
  </si>
  <si>
    <t>4% VAT, payable in advance</t>
  </si>
  <si>
    <t>Only charges for condom</t>
  </si>
  <si>
    <t>Year: 2016</t>
  </si>
  <si>
    <t>Essential drug list 2016</t>
  </si>
  <si>
    <t>Audio Visual Van</t>
  </si>
  <si>
    <t>Ensure stock availability at 98% SDP all the time. Increase CPR from 62% to 75%. Reduce unmet need from 12% to 10%</t>
  </si>
  <si>
    <t>LMIS reports</t>
  </si>
  <si>
    <t>Logistics Management Information System(LMIS)/requisition orders/routine logistics reports</t>
  </si>
  <si>
    <t>Average</t>
  </si>
  <si>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</si>
  <si>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t>DGFP signed a MOU with Bangladesh Garments Manufacturers and Exporters Association (BGMEA) to cooperate each other in expanding family planing program.</t>
  </si>
  <si>
    <t>Despite all aspects and challenges, DGFP was able to ensure stock availability at 99% SDPs of the country.</t>
  </si>
  <si>
    <t>Enquête sur les indicateurs de sécurité contraceptive, 2019</t>
  </si>
  <si>
    <t>Pays :</t>
  </si>
  <si>
    <t xml:space="preserve">Bénin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</si>
  <si>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</si>
  <si>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t>
  </si>
  <si>
    <t>Instructions :
- Saisissez vos réponses dans les cellules jaunes et blanches. Pour la plupart des questions, vous pouvez sélectionner une réponse dans une liste déroulante.
- Dans les colonnes O et P, sélectionnez dans la liste déroulante la source de données principale et la source secondaire (le cas échéant) que vous avez utilisées pour répondre à la question.
- Pour faciliter le suivi de l'avancement de l'enquête, les cellules jaunes redeviennent blanches une fois qu'une réponse a été sélectionnée ou saisie. 
- Certaines questions ne sont pertinentes que si des réponses spécifiques ont été sélectionnées et pourront être grisées/désactivées le cas échéant.
- Si votre réponse est trop longue pour tenir dans l'espace fourni, vous pouvez augmenter la hauteur de la ligne manuellement ou choisir l'option d'ajustement automatique pour que l'intégralité de votre réponse s'affiche. (Pour activer cette option, sélectionnez la ou les réponses concernées et rendez-vous dans l'onglet Accueil &gt; groupe Cellules &gt; Mise en forme &gt; Ajuster la hauteur de ligne si vous utilisez une version récente d'Excel ou Format &gt; Ligne &gt; Ajustement automatique si vous utilisez une version plus ancienne.
Le manuel d'utilisation et de collecte des données joint à ce fichier propose des définitions détaillées de chaque indicateur et des consignes relatives aux sources de données et méthodes de collecte.
N'hésitez pas à nous faire part de vos questions à l'adresse cs_survey@ghsc-psm.org. Merci d'avoir pris le temps de répondre à cette enquête.</t>
  </si>
  <si>
    <t>Principale source de données utilisée</t>
  </si>
  <si>
    <r>
      <t xml:space="preserve">Source de données complémentaire ou alternative utilisée </t>
    </r>
    <r>
      <rPr>
        <sz val="10"/>
        <rFont val="Arial"/>
        <family val="2"/>
      </rPr>
      <t>(le cas échéant)</t>
    </r>
  </si>
  <si>
    <t>A. Leadership et coordination</t>
  </si>
  <si>
    <t xml:space="preserve">A1.
</t>
  </si>
  <si>
    <r>
      <t xml:space="preserve">Un comité national travaille-t-il sur la sécurité contraceptive ? 
</t>
    </r>
    <r>
      <rPr>
        <sz val="10"/>
        <rFont val="Arial"/>
        <family val="2"/>
      </rPr>
      <t>Le mandat de ce comité doit mentionner au moins un aspect de la sécurité contraceptive, même si ce terme n'est pas utilisé en tant que tel. Exemples : Planification familiale, Santé reproductive, Mortalité maternelle, Comité des médicaments essentiels, etc.</t>
    </r>
  </si>
  <si>
    <t>Oui</t>
  </si>
  <si>
    <t xml:space="preserve">Commentaires : </t>
  </si>
  <si>
    <t>Mandat/documents légaux de création du comité et de son appartenance</t>
  </si>
  <si>
    <t>Quel est le nom de ce comité ?</t>
  </si>
  <si>
    <t>Groupe Technique de Travail (GTT) ou Sous-comité SR CNAPS</t>
  </si>
  <si>
    <t>Les types d'organisation suivants sont-ils représentés dans le comité ?</t>
  </si>
  <si>
    <t>(Liste déroulante 
O/N)</t>
  </si>
  <si>
    <r>
      <t>Marketing social</t>
    </r>
    <r>
      <rPr>
        <sz val="11"/>
        <rFont val="Arial"/>
        <family val="2"/>
      </rPr>
      <t xml:space="preserve"> (</t>
    </r>
    <r>
      <rPr>
        <i/>
        <sz val="11"/>
        <rFont val="Arial"/>
        <family val="2"/>
      </rPr>
      <t>par exemple : PSI, DKT, SFH, etc.)</t>
    </r>
  </si>
  <si>
    <t>Si oui, précisez les noms des organisations :</t>
  </si>
  <si>
    <t>ABMS/PSI</t>
  </si>
  <si>
    <r>
      <t xml:space="preserve">ONG 
</t>
    </r>
    <r>
      <rPr>
        <i/>
        <sz val="10"/>
        <rFont val="Arial"/>
        <family val="2"/>
      </rPr>
      <t>(par exemple, prestation de services, sensibilisation, organisations affiliées à Planned Parenthood, organisations affiliées à Marie Stops, organisations religieuses, etc.)</t>
    </r>
  </si>
  <si>
    <t>ABPF, CERADIS CARE Benin</t>
  </si>
  <si>
    <r>
      <t>Secteur commercial</t>
    </r>
    <r>
      <rPr>
        <sz val="11"/>
        <rFont val="Arial"/>
        <family val="2"/>
      </rPr>
      <t xml:space="preserve"> 
</t>
    </r>
    <r>
      <rPr>
        <i/>
        <sz val="10"/>
        <rFont val="Arial"/>
        <family val="2"/>
      </rPr>
      <t>(par exemple, grossistes, distributeurs, associations de pharmaciens, fabricants, etc.</t>
    </r>
  </si>
  <si>
    <t>Non</t>
  </si>
  <si>
    <t>Bailleurs de fonds</t>
  </si>
  <si>
    <t>Si oui, précisez les noms des bailleurs de fonds :</t>
  </si>
  <si>
    <t>Agences des Nations Unies</t>
  </si>
  <si>
    <t>Si oui, précisez les noms des agences :</t>
  </si>
  <si>
    <t>UNFPA, OMS, UNICEF</t>
  </si>
  <si>
    <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</si>
  <si>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t>Si oui, précisez les noms des unités :</t>
  </si>
  <si>
    <t xml:space="preserve">Direteur de la Santé de la Mère et de l'Enfant, Chef Service Planification familiale, DPMED </t>
  </si>
  <si>
    <t>Magasin central de fournitures médicales ou entrepôt central</t>
  </si>
  <si>
    <t>Si oui, précisez :</t>
  </si>
  <si>
    <t>Centale d'Achat des Médicaments Essentiels (CAME)</t>
  </si>
  <si>
    <t xml:space="preserve">Ministère des Finances ou ministère de la Planification </t>
  </si>
  <si>
    <t>Ni l'un ni l'autre</t>
  </si>
  <si>
    <r>
      <t xml:space="preserve">Autre </t>
    </r>
    <r>
      <rPr>
        <i/>
        <sz val="10"/>
        <rFont val="Arial"/>
        <family val="2"/>
      </rPr>
      <t>(par exemple : partenaires)</t>
    </r>
  </si>
  <si>
    <t>Sociétés savantes et autres peronnes ressources</t>
  </si>
  <si>
    <t>Le comité dispose-t-il d'un statut juridique ou administratif officiel ?</t>
  </si>
  <si>
    <t>Décrivez le rôle et les principales missions du comité.</t>
  </si>
  <si>
    <t xml:space="preserve">* prendre toutes les décisions permettant d'assurer la disponibilité permanente des produits de santé conformément aux directives et stratégies de la politique sanitaire nationale 
*représenter le Ministère de la santé auprès des partenaires techniques et financiers et de toutes instances extérieures en matière de produits de santé 
*coordonner et valider les procédures nationales de quantification des en produits de santé 
*promouvoir le partenariat entre les structures publiques et privées sur les questions relatives à la chaine d'approvisionnement en produits de santé 
*apprécier la qualité des données logistiques et proposer des actions correctrices pour améliorer la  performance du sous secteur pharmaceutique en matière de gestion des approvisionnements en produits de santé 
*coordonner; apprécier et suivre régulièrement les activités et les résultats des différents souscomités </t>
  </si>
  <si>
    <t>Autre</t>
  </si>
  <si>
    <t>Le comité dispose-t-il d'un mandat écrit officiel ?</t>
  </si>
  <si>
    <t>Combien de fois le comité s'est-il réuni au cours de l'année passée ?</t>
  </si>
  <si>
    <t>1 fois</t>
  </si>
  <si>
    <t xml:space="preserve">Le comité a-t-il élaboré ou commencé à élaborer des politiques, procédures et/ou plans d'action au cours de l'année passée ?         </t>
  </si>
  <si>
    <t>Si oui, existe-t-il des preuves de respect de ces politiques et procédures, de la mise en œuvre de ces plans d'action et/ou du suivi et de la résolution des difficultés évoquées lors des réunions précédentes ?</t>
  </si>
  <si>
    <t>B. Finances et achats</t>
  </si>
  <si>
    <t>Sur quelle période s'étend l'année fiscale du gouvernement du pays ?</t>
  </si>
  <si>
    <t>Mois de début</t>
  </si>
  <si>
    <t>Janvier</t>
  </si>
  <si>
    <t>Mois de fin</t>
  </si>
  <si>
    <t>Décembre</t>
  </si>
  <si>
    <t>Commentaires</t>
  </si>
  <si>
    <t>SOURCES DES DONNES DE PRIX UNITAIRE : https://www.unfpaprocurement.org/products</t>
  </si>
  <si>
    <r>
      <t xml:space="preserve">À combien se montaient les besoins estimés en contraceptifs du secteur public* (en dollars) pour la dernière année fiscale ?
</t>
    </r>
    <r>
      <rPr>
        <sz val="1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</si>
  <si>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 xml:space="preserve">Plans d'achat (par ex. tableaux d'achats de contraceptifs) pour les contraceptifs faisant l'objet de prévisions </t>
  </si>
  <si>
    <t>Période d'un an couverte par la prévision/quantification indiquée en B2</t>
  </si>
  <si>
    <t>Année de début</t>
  </si>
  <si>
    <t>Année de fin</t>
  </si>
  <si>
    <t>Qui a réalisé la prévision/quantification ? (Indiquez les organisations.)</t>
  </si>
  <si>
    <t xml:space="preserve">DSME </t>
  </si>
  <si>
    <t>Fréquence de mise à jour de la prévision</t>
  </si>
  <si>
    <t>Deux fois par an</t>
  </si>
  <si>
    <r>
      <t xml:space="preserve">Précision de la prévision pour la dernière année fiscale (pour l'année fiscale indiquée en B3 ci-dessus).
Pour chacun des produits suivants proposés par le secteur public dans le pays et pour lesquels des données de prévision et de consommation sont disponibles, indiquez la quantité réelle consommée (en unités) dans la colonne J et la consommation prévue (en unités) pour la dernière année fiscale dans la colonne K. La précision de la prévision sera calculée automatiquement dans la colonne LMN. Pour les produits non proposés dans le pays ou pour lesquels les données ne sont pas disponibles, saisissez « N/A » dans les colonnes J et K.
</t>
    </r>
    <r>
      <rPr>
        <i/>
        <sz val="10"/>
        <rFont val="Arial"/>
        <family val="2"/>
      </rPr>
      <t xml:space="preserve">(Par exemple, comparez les données de consommation de l'année fiscale 2018 à la prévision pour cette même année, même si ladite prévision est susceptible d'avoir été réalisée au cours de l'année fiscale 2017). </t>
    </r>
  </si>
  <si>
    <t>Autres</t>
  </si>
  <si>
    <t>(Formule :  |(Consommation réelle)  -  (Consommation prévue)/Consommation réelle|)</t>
  </si>
  <si>
    <t>Consommation réelle</t>
  </si>
  <si>
    <t>Consommation prévue</t>
  </si>
  <si>
    <t>Précision des prévisions 
(Erreur de prévision de la consommation en pourcentage moyen absolu)</t>
  </si>
  <si>
    <t xml:space="preserve">Pilules contraceptives combinées </t>
  </si>
  <si>
    <r>
      <t>Lévonorgestrel/éthinylestradiol 150/30 μg + Fe 75 mg [</t>
    </r>
    <r>
      <rPr>
        <sz val="11"/>
        <rFont val="Arial"/>
        <family val="2"/>
      </rPr>
      <t>Microgynon</t>
    </r>
    <r>
      <rPr>
        <sz val="12"/>
        <rFont val="Arial"/>
        <family val="2"/>
      </rPr>
      <t>]</t>
    </r>
  </si>
  <si>
    <r>
      <t>Lévonorgestrel/éthinylestradiol 150/30 μg [</t>
    </r>
    <r>
      <rPr>
        <sz val="11"/>
        <rFont val="Arial"/>
        <family val="2"/>
      </rPr>
      <t>Seasonale, Levora, Jolessa]</t>
    </r>
  </si>
  <si>
    <t>Autres pilules combinées</t>
  </si>
  <si>
    <t>Précisez le produit :</t>
  </si>
  <si>
    <t>Pilules contraceptives progestatives</t>
  </si>
  <si>
    <t>Lévonorgestrel 30 μg [Norgeston, Microlut]</t>
  </si>
  <si>
    <t xml:space="preserve">Pilules contraceptives progestatives : Autres </t>
  </si>
  <si>
    <t>Contraceptifs injectables</t>
  </si>
  <si>
    <r>
      <t xml:space="preserve">Acétate de médroxyprogestérone en dépôt 104 mg/0,65 mL - voie sous-cutanée </t>
    </r>
    <r>
      <rPr>
        <sz val="11"/>
        <rFont val="Arial"/>
        <family val="2"/>
      </rPr>
      <t>[Depo Sub-Q Provera, Sayana Press]</t>
    </r>
  </si>
  <si>
    <r>
      <t xml:space="preserve">Acétate de médroxyprogestérone en dépôt 150 mg - voie intramusculaire </t>
    </r>
    <r>
      <rPr>
        <sz val="11"/>
        <rFont val="Arial"/>
        <family val="2"/>
      </rPr>
      <t>[DepoProvera]</t>
    </r>
  </si>
  <si>
    <t>Énanthate de noréthistérone [Noristerat]</t>
  </si>
  <si>
    <t>Autres contraceptifs injectables</t>
  </si>
  <si>
    <t xml:space="preserve">Implants contraceptifs </t>
  </si>
  <si>
    <r>
      <t xml:space="preserve">Lévonorgestrel 75 mg/bâtonnet, implant à 2 bâtonnets </t>
    </r>
    <r>
      <rPr>
        <sz val="11"/>
        <rFont val="Arial"/>
        <family val="2"/>
      </rPr>
      <t>[Jadelle, Sino-Implant (II)/Levoplant]</t>
    </r>
  </si>
  <si>
    <t>Étonogestrel 68 mg/bâtonnet, implant à 1 bâtonnet [Implanon, Nexplanon]</t>
  </si>
  <si>
    <t>Autres implants contraceptifs</t>
  </si>
  <si>
    <r>
      <t>Dispositif intra-utérin (DIU) au cuivre (</t>
    </r>
    <r>
      <rPr>
        <sz val="10"/>
        <rFont val="Arial"/>
        <family val="2"/>
      </rPr>
      <t>par exemple, Optima Copper T)</t>
    </r>
  </si>
  <si>
    <r>
      <t>Dispositif intra-utérin (DIU) hormonal (</t>
    </r>
    <r>
      <rPr>
        <sz val="11"/>
        <rFont val="Arial"/>
        <family val="2"/>
      </rPr>
      <t>par exemple, [Mirena], qui diffuse du lévonorgestrel</t>
    </r>
  </si>
  <si>
    <t>Préservatifs masculins</t>
  </si>
  <si>
    <t>Préservatifs féminins</t>
  </si>
  <si>
    <t xml:space="preserve">Pilules contraceptives d'urgence </t>
  </si>
  <si>
    <t>Lévonorgestrel 0,75 mg, 2 comprimés</t>
  </si>
  <si>
    <t>Lévonorgestrel 1,5 mg, 1 comprimé</t>
  </si>
  <si>
    <r>
      <t xml:space="preserve">Méthodes des jours fixes </t>
    </r>
    <r>
      <rPr>
        <sz val="11"/>
        <rFont val="Arial"/>
        <family val="2"/>
      </rPr>
      <t>(par exemple, CycleBeads)</t>
    </r>
  </si>
  <si>
    <r>
      <t xml:space="preserve">Le budget du gouvernement comporte-t-il un </t>
    </r>
    <r>
      <rPr>
        <b/>
        <sz val="12"/>
        <rFont val="Arial"/>
        <family val="2"/>
      </rPr>
      <t>poste dédié</t>
    </r>
    <r>
      <rPr>
        <sz val="12"/>
        <rFont val="Arial"/>
        <family val="2"/>
      </rPr>
      <t xml:space="preserve"> à l'achat de contraceptifs ?  
</t>
    </r>
    <r>
      <rPr>
        <sz val="10"/>
        <rFont val="Arial"/>
        <family val="2"/>
      </rPr>
      <t>Choisissez une réponse dans la liste déroulante</t>
    </r>
    <r>
      <rPr>
        <sz val="12"/>
        <rFont val="Arial"/>
        <family val="2"/>
      </rPr>
      <t>.</t>
    </r>
  </si>
  <si>
    <t>Commentaires :</t>
  </si>
  <si>
    <t>Documents budgétaires gouvernementaux présentant les principales lignes</t>
  </si>
  <si>
    <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</si>
  <si>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t xml:space="preserve">Des fonds gouvernementaux ont-ils été </t>
    </r>
    <r>
      <rPr>
        <b/>
        <sz val="12"/>
        <rFont val="Arial"/>
        <family val="2"/>
      </rPr>
      <t>alloués</t>
    </r>
    <r>
      <rPr>
        <sz val="12"/>
        <rFont val="Arial"/>
        <family val="2"/>
      </rPr>
      <t xml:space="preserve"> (promis) à l'achat de contraceptifs au cours de la dernière année fiscale ? 
Cette question fait référence aux fonds prévus pour les contraceptifs, qu'ils aient ou non été utilisés au final.
</t>
    </r>
    <r>
      <rPr>
        <sz val="11"/>
        <rFont val="Arial"/>
        <family val="2"/>
      </rPr>
      <t xml:space="preserve">(Les fonds gouvernementaux incluent les fonds d'origine interne, les fonds communs, les crédits ou prêts de la Banque mondiale et les autres fonds versés par des bailleurs de fonds.) </t>
    </r>
  </si>
  <si>
    <t>Budgets gouvernementaux</t>
  </si>
  <si>
    <t>Dans le tableau ci-dessous, la période utilisée doit correspondre au moment où les fonds alloués étaient censés être dépensés et dans l'idéal, à la dernière année fiscale.</t>
  </si>
  <si>
    <t>Source des fonds gouvernementaux alloués à l'achat de contraceptifs</t>
  </si>
  <si>
    <r>
      <t xml:space="preserve">Montant alloué </t>
    </r>
    <r>
      <rPr>
        <sz val="12"/>
        <rFont val="Arial"/>
        <family val="2"/>
      </rPr>
      <t xml:space="preserve">
</t>
    </r>
    <r>
      <rPr>
        <sz val="11"/>
        <rFont val="Arial"/>
        <family val="2"/>
      </rPr>
      <t>(USD)</t>
    </r>
  </si>
  <si>
    <r>
      <t>Période</t>
    </r>
    <r>
      <rPr>
        <sz val="12"/>
        <rFont val="Arial"/>
        <family val="2"/>
      </rPr>
      <t xml:space="preserve"> 
(mm/aa-mm/aa)
</t>
    </r>
  </si>
  <si>
    <r>
      <t>Sources de données</t>
    </r>
    <r>
      <rPr>
        <i/>
        <u/>
        <sz val="12"/>
        <rFont val="Arial"/>
        <family val="2"/>
      </rPr>
      <t xml:space="preserve"> </t>
    </r>
    <r>
      <rPr>
        <sz val="12"/>
        <rFont val="Arial"/>
        <family val="2"/>
      </rPr>
      <t xml:space="preserve">
</t>
    </r>
    <r>
      <rPr>
        <sz val="11"/>
        <rFont val="Arial"/>
        <family val="2"/>
      </rPr>
      <t>(par exemple : dossiers du ministère)</t>
    </r>
  </si>
  <si>
    <r>
      <t xml:space="preserve">Fonds d'origine interne </t>
    </r>
    <r>
      <rPr>
        <b/>
        <u/>
        <sz val="12"/>
        <rFont val="Arial"/>
        <family val="2"/>
      </rPr>
      <t>alloués</t>
    </r>
    <r>
      <rPr>
        <u/>
        <sz val="12"/>
        <rFont val="Arial"/>
        <family val="2"/>
      </rPr>
      <t xml:space="preserve"> </t>
    </r>
    <r>
      <rPr>
        <sz val="12"/>
        <rFont val="Arial"/>
        <family val="2"/>
      </rPr>
      <t>à l'achat de contraceptifs</t>
    </r>
  </si>
  <si>
    <t xml:space="preserve">
</t>
  </si>
  <si>
    <t>pour atteindre les objectifs de FP 2020</t>
  </si>
  <si>
    <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</si>
  <si>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rFont val="Arial"/>
        <family val="2"/>
      </rPr>
      <t>alloués</t>
    </r>
    <r>
      <rPr>
        <sz val="12"/>
        <rFont val="Arial"/>
        <family val="2"/>
      </rPr>
      <t xml:space="preserve"> à l'achat de contraceptifs
</t>
    </r>
    <r>
      <rPr>
        <b/>
        <sz val="12"/>
        <rFont val="Arial"/>
        <family val="2"/>
      </rPr>
      <t xml:space="preserve">Le résultat est calculé automatiquement.  </t>
    </r>
    <r>
      <rPr>
        <i/>
        <sz val="11"/>
        <rFont val="Arial"/>
        <family val="2"/>
      </rPr>
      <t>(Somme des montants a et b ci-dessus.)</t>
    </r>
  </si>
  <si>
    <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</si>
  <si>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rFont val="Arial"/>
        <family val="2"/>
      </rPr>
      <t xml:space="preserve">dépensés </t>
    </r>
    <r>
      <rPr>
        <sz val="12"/>
        <rFont val="Arial"/>
        <family val="2"/>
      </rPr>
      <t xml:space="preserve">pour l'achat de produits contraceptifs au cours de la dernière année fiscale ?* 
</t>
    </r>
    <r>
      <rPr>
        <sz val="10"/>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</si>
  <si>
    <t>Dans le tableau ci-dessous, la période utilisée doit correspondre au moment où les fonds ont été dépensés et dans l'idéal, à l'année fiscale la plus récente.</t>
  </si>
  <si>
    <t>Source des fonds gouvernementaux dépensés pour l'achat de contraceptifs</t>
  </si>
  <si>
    <r>
      <t>Cette source a-t-elle été utilisée ?</t>
    </r>
    <r>
      <rPr>
        <sz val="12"/>
        <rFont val="Arial"/>
        <family val="2"/>
      </rPr>
      <t xml:space="preserve">
</t>
    </r>
    <r>
      <rPr>
        <i/>
        <sz val="11"/>
        <rFont val="Arial"/>
        <family val="2"/>
      </rPr>
      <t>(O/N)</t>
    </r>
  </si>
  <si>
    <r>
      <t xml:space="preserve">Montant dépensé </t>
    </r>
    <r>
      <rPr>
        <sz val="12"/>
        <rFont val="Arial"/>
        <family val="2"/>
      </rPr>
      <t xml:space="preserve">
</t>
    </r>
    <r>
      <rPr>
        <sz val="11"/>
        <rFont val="Arial"/>
        <family val="2"/>
      </rPr>
      <t>(USD)</t>
    </r>
  </si>
  <si>
    <r>
      <t>Période</t>
    </r>
    <r>
      <rPr>
        <sz val="12"/>
        <rFont val="Arial"/>
        <family val="2"/>
      </rPr>
      <t xml:space="preserve"> (mm/aa-mm/aa)
</t>
    </r>
  </si>
  <si>
    <r>
      <t>Détails sur les achats du gouvernement</t>
    </r>
    <r>
      <rPr>
        <sz val="12"/>
        <rFont val="Arial"/>
        <family val="2"/>
      </rPr>
      <t xml:space="preserve">
</t>
    </r>
    <r>
      <rPr>
        <sz val="10"/>
        <rFont val="Arial"/>
        <family val="2"/>
      </rPr>
      <t>(Indiquez si le montant dépensé au cours de l'année fiscale a été calculé en fonction des dates des bons de commande ou des dates de livraison. L'utilisation des dates de livraison doit être privilégiée. Vous pouvez également indiquer quels produits ont été achetés et en quelles quantités, si vous disposez de ces informations.)</t>
    </r>
  </si>
  <si>
    <t>Entretiens avec des informateurs clés (unité d'achat/logistique)</t>
  </si>
  <si>
    <r>
      <t xml:space="preserve">Fonds d'origine interne </t>
    </r>
    <r>
      <rPr>
        <b/>
        <sz val="12"/>
        <rFont val="Arial"/>
        <family val="2"/>
      </rPr>
      <t>dépensés</t>
    </r>
    <r>
      <rPr>
        <sz val="12"/>
        <rFont val="Arial"/>
        <family val="2"/>
      </rPr>
      <t xml:space="preserve"> pour l'achat de contraceptifs</t>
    </r>
  </si>
  <si>
    <t xml:space="preserve">DATES DE BONS DE COMMANDE </t>
  </si>
  <si>
    <r>
      <t>i. Spécifiez la ou les sources des fonds d'origine interne dépensés (</t>
    </r>
    <r>
      <rPr>
        <i/>
        <sz val="12"/>
        <rFont val="Arial"/>
        <family val="2"/>
      </rPr>
      <t>par exemple, taxes</t>
    </r>
    <r>
      <rPr>
        <sz val="12"/>
        <rFont val="Arial"/>
        <family val="2"/>
      </rPr>
      <t>).</t>
    </r>
  </si>
  <si>
    <t>PROJET D'APPUI AUX ACTIVITES SR</t>
  </si>
  <si>
    <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</si>
  <si>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t>Non applicable</t>
  </si>
  <si>
    <r>
      <t>i. Spécifiez la ou les sources des autres fonds gouvernementaux dépensés (</t>
    </r>
    <r>
      <rPr>
        <i/>
        <sz val="12"/>
        <rFont val="Arial"/>
        <family val="2"/>
      </rPr>
      <t>par exemple, fonds communs ou bailleur de fonds spécifique</t>
    </r>
    <r>
      <rPr>
        <sz val="12"/>
        <rFont val="Arial"/>
        <family val="2"/>
      </rPr>
      <t>).</t>
    </r>
  </si>
  <si>
    <r>
      <t xml:space="preserve">TOTAL des fonds gouvernementaux </t>
    </r>
    <r>
      <rPr>
        <b/>
        <sz val="12"/>
        <rFont val="Arial"/>
        <family val="2"/>
      </rPr>
      <t>dépensés</t>
    </r>
    <r>
      <rPr>
        <sz val="12"/>
        <rFont val="Arial"/>
        <family val="2"/>
      </rPr>
      <t xml:space="preserve"> pour l'achat de contraceptifs
</t>
    </r>
    <r>
      <rPr>
        <b/>
        <sz val="12"/>
        <rFont val="Arial"/>
        <family val="2"/>
      </rPr>
      <t xml:space="preserve">Le résultat est calculé automatiquement.  </t>
    </r>
    <r>
      <rPr>
        <i/>
        <sz val="11"/>
        <rFont val="Arial"/>
        <family val="2"/>
      </rPr>
      <t>(Somme des montants a et b ci-dessus.)</t>
    </r>
  </si>
  <si>
    <r>
      <t xml:space="preserve">Renseignez le tableau ci-dessous pour indiquer les </t>
    </r>
    <r>
      <rPr>
        <b/>
        <u/>
        <sz val="12"/>
        <rFont val="Arial"/>
        <family val="2"/>
      </rPr>
      <t>dons en nature et subventions*</t>
    </r>
    <r>
      <rPr>
        <sz val="12"/>
        <rFont val="Arial"/>
        <family val="2"/>
      </rPr>
      <t xml:space="preserve"> destinés à l'achat de contraceptifs reçus au cours de la dernière année fiscale.
La période doit être la même pour toutes les sources de financement.
* Incluez les cas où les bailleurs de fonds ont fourni des produits au ministère pour des ONG ou à des fins de marketing social.
</t>
    </r>
  </si>
  <si>
    <t>Source des dons destinés à l'achat de contraceptifs pour le secteur public</t>
  </si>
  <si>
    <t>En nature ou en liquide ?</t>
  </si>
  <si>
    <t>Valeur du don</t>
  </si>
  <si>
    <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</si>
  <si>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En nature</t>
  </si>
  <si>
    <t>Dossiers GHSC-PSM (ARTMIS)</t>
  </si>
  <si>
    <t xml:space="preserve">Préservatifs masculins et feminin, injectables, Pilules contraceptives d'urgence </t>
  </si>
  <si>
    <t>Fonds mondial</t>
  </si>
  <si>
    <t>Ne sais pas</t>
  </si>
  <si>
    <t>Autre partenaire bilatéral</t>
  </si>
  <si>
    <t>Argent liquide</t>
  </si>
  <si>
    <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</si>
  <si>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t>Les résultats des cellules B10 à B12 sont calculés automatiquement en fonction des informations que vous fournissez. Passez-les en revue pour vous assurer qu'ils sont correctes. Si vous avez des informations supplémentaires à indiquer, saisissez-les dans les zones de commentaires prévues à cet effet.
Les valeurs sont calculées automatiquement et il est possible d'afficher les formules utilisées en sélectionnant la cellule concernée. Si les résultats ne sont pas calculés automatiquement, fournissez les informations nécessaires dans les zones de commentaires.</t>
  </si>
  <si>
    <r>
      <rPr>
        <b/>
        <sz val="12"/>
        <rFont val="Arial"/>
        <family val="2"/>
      </rPr>
      <t xml:space="preserve">Part des fonds gouvernementaux dépensés pour l'achat de contraceptifs pour le secteur public </t>
    </r>
    <r>
      <rPr>
        <sz val="12"/>
        <rFont val="Arial"/>
        <family val="2"/>
      </rPr>
      <t xml:space="preserve">
Sur le montant total dépensé pour des contraceptifs pour le secteur public au cours de la dernière année fiscale (comprenant les fonds du gouvernement et des bailleurs de fonds), quel pourcentage a été financé par des fonds gouvernementaux (notamment fonds d'origine interne, fonds communs, crédits ou prêts de la Banque mondiale et autres fonds versés au gouvernement) ? </t>
    </r>
  </si>
  <si>
    <r>
      <rPr>
        <b/>
        <sz val="12"/>
        <rFont val="Arial"/>
        <family val="2"/>
      </rPr>
      <t xml:space="preserve">Part des fonds gouvernementaux d'origine interne dépensés pour l'achat de contraceptifs pour le secteur public </t>
    </r>
    <r>
      <rPr>
        <sz val="12"/>
        <rFont val="Arial"/>
        <family val="2"/>
      </rPr>
      <t xml:space="preserve">
Sur le montant total des fonds gouvernementaux dépensés pour des contraceptifs pour le secteur public au cours de la dernière année fiscale, quel pourcentage a été financé par des fonds gouvernementaux d'origine interne ?</t>
    </r>
  </si>
  <si>
    <r>
      <rPr>
        <b/>
        <sz val="12"/>
        <rFont val="Arial"/>
        <family val="2"/>
      </rPr>
      <t>Dépenses totales consacrées à l'achat de contraceptifs destinés au secteur public en pourcentage des besoins</t>
    </r>
    <r>
      <rPr>
        <sz val="12"/>
        <rFont val="Arial"/>
        <family val="2"/>
      </rPr>
      <t xml:space="preserve">
Par rapport aux besoins estimés de contraceptifs pour le secteur public pour la dernière année fiscale, quel pourcentage a été financé, toutes sources confondues (gouvernement et bailleurs de fonds) ? </t>
    </r>
  </si>
  <si>
    <r>
      <t xml:space="preserve">Y'a-t-il eu un déficit de financement des contraceptifs destinés au secteur public au cours de la dernière année fiscale ?
</t>
    </r>
    <r>
      <rPr>
        <sz val="11"/>
        <rFont val="Arial"/>
        <family val="2"/>
      </rPr>
      <t>(Cette valeur est calculée automatiquement en comparant la prévision en B2 aux dépenses totales en B12.)</t>
    </r>
  </si>
  <si>
    <t>A NOTER: IL N'Y A PAS EU DE DEFICIT DE FINANCEMENT. LE DEFICIT QUE L'ON CONSTATE EST LIEE AU NON-RESPECT DES DELAIS DE LIVRAISON PAR LES BAILLEURS</t>
  </si>
  <si>
    <t>Si le gouvernement a financé l'achat de contraceptifs au cours de la dernière année fiscale, quelles entités ont réalisé cet achat ? 
(Pour chaque proposition, sélectionnez une réponse dans la liste déroulante.)</t>
  </si>
  <si>
    <t>SANS COMMENTAIRE</t>
  </si>
  <si>
    <t>Entretiens avec des informateurs clés (unité d'achat/logistique du gouvernement)</t>
  </si>
  <si>
    <t>Gouvernement (magasins centraux de fournitures médicales/unités logistiques du ministère de la Santé/unité d'achat du ministère de la Santé)</t>
  </si>
  <si>
    <t>Tiers (par ex. FNUAP ou secteur privé)</t>
  </si>
  <si>
    <t xml:space="preserve"> Organisme para-étatique (notamment si le magasin central de fournitures médicales du gouvernement est paraétatique)</t>
  </si>
  <si>
    <t>Précisez les entités :</t>
  </si>
  <si>
    <t>na</t>
  </si>
  <si>
    <t>À quel niveau l'achat de contraceptifs financés par le gouvernement pour le secteur public a-t-il lieu ? (Pour chaque niveau, indiquez votre réponse à l'aide de la liste déroulante.)</t>
  </si>
  <si>
    <t>Niveau central</t>
  </si>
  <si>
    <t xml:space="preserve">PAS DE COMMENTAIRE 
</t>
  </si>
  <si>
    <t>Niveau intermédiaire (régions ou districts)</t>
  </si>
  <si>
    <t>Niveau de prestation de services</t>
  </si>
  <si>
    <t>Que l'achat soit centralisé ou non, quel est le point de prestation de services (à quel niveau le fournisseur livre-t-il les produits) ? (Pour chaque proposition, sélectionnez une réponse dans la liste déroulante.)</t>
  </si>
  <si>
    <t>Directement aux points de prestation de services</t>
  </si>
  <si>
    <t>Si autre, précisez :</t>
  </si>
  <si>
    <t>Ajoutez tout commentaire supplémentaire concernant le financement et l'achat.</t>
  </si>
  <si>
    <r>
      <t xml:space="preserve">Les questions précédentes concernaient la </t>
    </r>
    <r>
      <rPr>
        <i/>
        <sz val="12"/>
        <rFont val="Arial"/>
        <family val="2"/>
      </rPr>
      <t>dernière année fiscale</t>
    </r>
    <r>
      <rPr>
        <sz val="12"/>
        <rFont val="Arial"/>
        <family val="2"/>
      </rPr>
      <t>. Cette question concerne l'</t>
    </r>
    <r>
      <rPr>
        <b/>
        <sz val="12"/>
        <rFont val="Arial"/>
        <family val="2"/>
      </rPr>
      <t>année fiscale en cours</t>
    </r>
    <r>
      <rPr>
        <sz val="12"/>
        <rFont val="Arial"/>
        <family val="2"/>
      </rPr>
      <t xml:space="preserve">. </t>
    </r>
  </si>
  <si>
    <r>
      <t xml:space="preserve">Des fonds ont-ils été </t>
    </r>
    <r>
      <rPr>
        <b/>
        <sz val="12"/>
        <rFont val="Arial"/>
        <family val="2"/>
      </rPr>
      <t>alloués</t>
    </r>
    <r>
      <rPr>
        <sz val="12"/>
        <rFont val="Arial"/>
        <family val="2"/>
      </rPr>
      <t xml:space="preserve"> par le gouvernement à l'achat de contraceptifs pour l'année fiscale en cours ?</t>
    </r>
  </si>
  <si>
    <t>a. Si oui, décrivez les allocations (source et quantité si disponibles).</t>
  </si>
  <si>
    <r>
      <t>Source</t>
    </r>
    <r>
      <rPr>
        <sz val="12"/>
        <rFont val="Arial"/>
        <family val="2"/>
      </rPr>
      <t xml:space="preserve">
</t>
    </r>
  </si>
  <si>
    <t>Montant (USD)</t>
  </si>
  <si>
    <t xml:space="preserve">budget national </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</si>
  <si>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</si>
  <si>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</si>
  <si>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Document présentant les moyens de planification familiale proposés par le secteur public, par exemple directives thérapeutiques standard</t>
  </si>
  <si>
    <t xml:space="preserve">Moyen de contraception </t>
  </si>
  <si>
    <t>Choisissez une réponse dans la liste déroulante pour chaque secteur.</t>
  </si>
  <si>
    <t>Secteur commercial</t>
  </si>
  <si>
    <t>Secteur public</t>
  </si>
  <si>
    <t>Marketing social</t>
  </si>
  <si>
    <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</si>
  <si>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</si>
  <si>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</si>
  <si>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</si>
  <si>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Dispositifs intra-utérins (DIU) </t>
    </r>
    <r>
      <rPr>
        <sz val="10"/>
        <rFont val="Arial"/>
        <family val="2"/>
      </rPr>
      <t>(par exemple, [Optima Copper T] au cuivre, [Mirena] à diffusion de lévonorgestrel)</t>
    </r>
  </si>
  <si>
    <r>
      <t xml:space="preserve">Pilules d'urgence </t>
    </r>
    <r>
      <rPr>
        <sz val="10"/>
        <rFont val="Arial"/>
        <family val="2"/>
      </rPr>
      <t>(par exemple, lévonorgestrel 0,75 mg, lévonorgestrel 1,5 mg) [Postinor]</t>
    </r>
  </si>
  <si>
    <r>
      <t>Moyen de contraception définitif pour les hommes</t>
    </r>
    <r>
      <rPr>
        <sz val="10"/>
        <rFont val="Arial"/>
        <family val="2"/>
      </rPr>
      <t xml:space="preserve"> (vasectomie)</t>
    </r>
  </si>
  <si>
    <r>
      <t>Moyen de contraception définitif pour les femmes</t>
    </r>
    <r>
      <rPr>
        <sz val="11"/>
        <rFont val="Arial"/>
        <family val="2"/>
      </rPr>
      <t xml:space="preserve"> </t>
    </r>
    <r>
      <rPr>
        <sz val="10"/>
        <rFont val="Arial"/>
        <family val="2"/>
      </rPr>
      <t>(ligature des trompes)</t>
    </r>
  </si>
  <si>
    <r>
      <t xml:space="preserve">Patchs contraceptifs </t>
    </r>
    <r>
      <rPr>
        <sz val="10"/>
        <rFont val="Arial"/>
        <family val="2"/>
      </rPr>
      <t>(par exemple, norelgestromine/éthinylestradiol 150/35 μg [Xulane, Evra])</t>
    </r>
  </si>
  <si>
    <r>
      <t xml:space="preserve">Anneaux vaginaux </t>
    </r>
    <r>
      <rPr>
        <sz val="10"/>
        <rFont val="Arial"/>
        <family val="2"/>
      </rPr>
      <t>(par exemple, étonogestrel/éthinylestradiol 120/15 μg [NuvaRing], anneau à libération de progestérone [Progering])</t>
    </r>
  </si>
  <si>
    <r>
      <t xml:space="preserve">Méthodes des jours fixes </t>
    </r>
    <r>
      <rPr>
        <sz val="10"/>
        <rFont val="Arial"/>
        <family val="2"/>
      </rPr>
      <t>(par exemple, CycleBeads)</t>
    </r>
  </si>
  <si>
    <r>
      <t xml:space="preserve">Autres moyens de contraception
</t>
    </r>
    <r>
      <rPr>
        <sz val="11"/>
        <rFont val="Arial"/>
        <family val="2"/>
      </rPr>
      <t>(Indiquez les noms des autres contraceptifs proposés dans les cellules ci-dessous, puis choisissez une réponse dans la liste déroulante pour chaque secteur.)</t>
    </r>
  </si>
  <si>
    <t>Autre moyen :</t>
  </si>
  <si>
    <t>Ajoutez tout autre commentaire sur les articles proposés.</t>
  </si>
  <si>
    <t>Sayana Press n'est pas encore disponible au niveau commercial. Démarrage cette année en phase pilote par le secteur public</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</si>
  <si>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</si>
  <si>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</si>
  <si>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</si>
  <si>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Le document SPSR a été élaboré pour la période 2017-2021 suite à l'évaluation de la stratégie antérieure</t>
  </si>
  <si>
    <t xml:space="preserve">                                                                                             SI NON, PASSEZ À LA QUESTION D2.</t>
  </si>
  <si>
    <t>Nom de la stratégie</t>
  </si>
  <si>
    <t>STRATEGIE NATIONALE DE SECURISATION DES PRODUITS DE LA SANTE DE LA REPRODUCTION (SPSR)</t>
  </si>
  <si>
    <t>Années couvertes (y compris par les mises à jour de la stratégie)</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</si>
  <si>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</si>
  <si>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</si>
  <si>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</si>
  <si>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Si oui, décrivez ces politiques.</t>
  </si>
  <si>
    <t>Droits de douane sur les PC</t>
  </si>
  <si>
    <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</si>
  <si>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Le document de Sécurisation des Produits de Santé de la Reproduction ne fait de restriction pour aucun secteur et prône d'ailleurs un partenariat entre les secteurs public et privé</t>
  </si>
  <si>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</si>
  <si>
    <t xml:space="preserve">Moyens de contraception </t>
  </si>
  <si>
    <r>
      <t xml:space="preserve">Indiquez le fournisseur de plus bas niveau autorisé à vendre ou distribuer le moyen de contraception dans le </t>
    </r>
    <r>
      <rPr>
        <b/>
        <sz val="12"/>
        <rFont val="Arial"/>
        <family val="2"/>
      </rPr>
      <t>secteur public</t>
    </r>
    <r>
      <rPr>
        <sz val="12"/>
        <rFont val="Arial"/>
        <family val="2"/>
      </rPr>
      <t>.</t>
    </r>
  </si>
  <si>
    <r>
      <t xml:space="preserve">Indiquez le fournisseur de plus bas niveau autorisé à vendre ou distribuer le moyen de contraception dans le </t>
    </r>
    <r>
      <rPr>
        <b/>
        <sz val="12"/>
        <rFont val="Arial"/>
        <family val="2"/>
      </rPr>
      <t>secteur privé</t>
    </r>
    <r>
      <rPr>
        <sz val="12"/>
        <rFont val="Arial"/>
        <family val="2"/>
      </rPr>
      <t>.</t>
    </r>
  </si>
  <si>
    <t xml:space="preserve">Documents de politique de planification familiale du ministère de la Santé </t>
  </si>
  <si>
    <t>Travailleur de santé communautaire (ou équivalent)</t>
  </si>
  <si>
    <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</si>
  <si>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</si>
  <si>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t>Infirmier</t>
  </si>
  <si>
    <r>
      <t xml:space="preserve">Dispositif intra-utérin (DIU) 
</t>
    </r>
    <r>
      <rPr>
        <sz val="10"/>
        <rFont val="Arial"/>
        <family val="2"/>
      </rPr>
      <t>(par exemple, DIU au cuivre [Optima Copper T] ou DIU diffusant du lévonorgestrel [Mirena])</t>
    </r>
  </si>
  <si>
    <r>
      <t xml:space="preserve">Pilules contraceptives d'urgence 
</t>
    </r>
    <r>
      <rPr>
        <sz val="10"/>
        <rFont val="Arial"/>
        <family val="2"/>
      </rPr>
      <t>(par exemple, lévonorgestrel 0,75 mg, lévonorgestrel 1,5 mg) [Postinor]</t>
    </r>
  </si>
  <si>
    <t>Médecin</t>
  </si>
  <si>
    <t>Responsable médical</t>
  </si>
  <si>
    <r>
      <t xml:space="preserve">Autres moyens de contraception - précisez 
</t>
    </r>
    <r>
      <rPr>
        <sz val="10"/>
        <rFont val="Arial"/>
        <family val="2"/>
      </rPr>
      <t>(Indiquez le nom des autres moyens de contraception proposés et le niveau le plus bas pouvant le proposer, par secteur. Par exemple : diaphragme SILCS)</t>
    </r>
  </si>
  <si>
    <t>Type de contraceptif :</t>
  </si>
  <si>
    <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</si>
  <si>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</si>
  <si>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t>O/N (liste déroulante)</t>
  </si>
  <si>
    <t xml:space="preserve">Si oui, décrivez ces lois/réglementations/politiques. </t>
  </si>
  <si>
    <t>Ces règles/politiques sont-elles mises en œuvre ?</t>
  </si>
  <si>
    <t>Jeunes célibataires (15 à 19 ans)</t>
  </si>
  <si>
    <t>STRATEGIE NATIONALE MULTISECTORIELLE DE LA SANTE SEXUELLE ET DE LA REPRODUCTION  DES ADOLESCENTS ET JEUNES 2018-2022</t>
  </si>
  <si>
    <t>Jeunes mariés (15 à 19 ans)</t>
  </si>
  <si>
    <t xml:space="preserve">Plan d'Action National Budgétisé de la Planification Familial 2019-2023
STRATEGIE NATIONALE MULTISECTORIELLE DE LA SANTE SEXUELLE ET DE LA REPRODUCTION   DES ADOLESCENTS ET JEUNES 2018-2022
</t>
  </si>
  <si>
    <t>Jeunes célibataires (20 à 24 ans)</t>
  </si>
  <si>
    <t>Jeunes mariés (20 à 24 ans)</t>
  </si>
  <si>
    <t>Population rurale</t>
  </si>
  <si>
    <r>
      <t xml:space="preserve">Populations vivant dans des sous-régions désavantagées </t>
    </r>
    <r>
      <rPr>
        <i/>
        <sz val="10"/>
        <rFont val="Arial"/>
        <family val="2"/>
      </rPr>
      <t>(dans certaines zones géographiques)</t>
    </r>
  </si>
  <si>
    <t>Populations peu éduquées</t>
  </si>
  <si>
    <t>Populations pauvres</t>
  </si>
  <si>
    <t xml:space="preserve">Personnes handicapées </t>
  </si>
  <si>
    <r>
      <t xml:space="preserve">Minorités </t>
    </r>
    <r>
      <rPr>
        <i/>
        <sz val="10"/>
        <rFont val="Arial"/>
        <family val="2"/>
      </rPr>
      <t>(groupes ethniques ou religieux)</t>
    </r>
  </si>
  <si>
    <r>
      <t xml:space="preserve">Autre </t>
    </r>
    <r>
      <rPr>
        <i/>
        <sz val="10"/>
        <rFont val="Arial"/>
        <family val="2"/>
      </rPr>
      <t>(migrants, populations déplacées au sein de leur pays)</t>
    </r>
  </si>
  <si>
    <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</si>
  <si>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t xml:space="preserve">Si oui, décrivez ces pratiques. </t>
  </si>
  <si>
    <t>Des campagnes d'offres gratuites des services de planification familiale</t>
  </si>
  <si>
    <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</si>
  <si>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Entretiens avec des informateurs clés (ONG)</t>
  </si>
  <si>
    <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</si>
  <si>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t xml:space="preserve">Si oui, décrivez ces pratiques et obstacles. </t>
  </si>
  <si>
    <t>Entretiens avec des informateurs clés (fonctionnaires du ministère de la Santé)</t>
  </si>
  <si>
    <t>Certains produits de planification familiale sont-ils soumis à des droits de douane ?</t>
  </si>
  <si>
    <t>Entretiens avec des informateurs clés (ANRP)</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</si>
  <si>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</si>
  <si>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</si>
  <si>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</si>
  <si>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</si>
  <si>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Pour les services ?</t>
  </si>
  <si>
    <t>Pour les produits ?</t>
  </si>
  <si>
    <t>Si oui, des exemptions sont-elles prévues pour les personnes ne pouvant les payer ?</t>
  </si>
  <si>
    <t>i. Si oui, décrivez ces exemptions.</t>
  </si>
  <si>
    <t>Plusieurs zones sanitaires ont adopté la gratuité de l'offre des methodes contraceptives aux clientes.</t>
  </si>
  <si>
    <t xml:space="preserve">Dans le secteur public, des frais sont-ils facturés aux utilisateurs des services de planification familiale de manière informelle, non officielle ou différente de ceux annoncés) :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</si>
  <si>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</si>
  <si>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</si>
  <si>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</si>
  <si>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</si>
  <si>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</si>
  <si>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</si>
  <si>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</si>
  <si>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r>
      <t xml:space="preserve">Implants contraceptifs </t>
    </r>
    <r>
      <rPr>
        <sz val="10"/>
        <rFont val="Arial"/>
        <family val="2"/>
      </rPr>
      <t>(par exemple, lévonorgestrel 75 mg [Jadelle, Sino-Implant (II)/Levoplant], étonogestrel 68 mg [Implanon, Nexplanon])</t>
    </r>
  </si>
  <si>
    <r>
      <t xml:space="preserve">Dispositif intra-utérin (DIU) au cuivre </t>
    </r>
    <r>
      <rPr>
        <sz val="10"/>
        <rFont val="Arial"/>
        <family val="2"/>
      </rPr>
      <t>(par exemple, Optima Copper T)</t>
    </r>
  </si>
  <si>
    <r>
      <t xml:space="preserve">Dispositif intra-utérin (DIU) hormonal </t>
    </r>
    <r>
      <rPr>
        <sz val="10"/>
        <rFont val="Arial"/>
        <family val="2"/>
      </rPr>
      <t>(par exemple, [Mirena], qui diffuse du lévonorgestrel</t>
    </r>
  </si>
  <si>
    <r>
      <t xml:space="preserve">Pilules contraceptives d'urgence </t>
    </r>
    <r>
      <rPr>
        <sz val="10"/>
        <rFont val="Arial"/>
        <family val="2"/>
      </rPr>
      <t>(par exemple, lévonorgestrel 0,75 mg, lévonorgestrel 1,5 mg)</t>
    </r>
  </si>
  <si>
    <r>
      <t>Autres contraceptifs </t>
    </r>
    <r>
      <rPr>
        <sz val="11"/>
        <rFont val="Arial"/>
        <family val="2"/>
      </rPr>
      <t>(par ex. diaphragme SILCS) ?</t>
    </r>
  </si>
  <si>
    <t>i. Si oui, indiquez les autres contraceptifs figurant dans cette ou ces listes.</t>
  </si>
  <si>
    <t>En quelle année la/les liste(s) NEML a-t-elle été publiée?</t>
  </si>
  <si>
    <t>Nom de la ou des listes</t>
  </si>
  <si>
    <t xml:space="preserve">LISTE NATIONALE DES MEDICAMENTS ESSENTIELS ENFNATS ET ADULTES </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</si>
  <si>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</si>
  <si>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</si>
  <si>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</si>
  <si>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</si>
  <si>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</si>
  <si>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</si>
  <si>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</si>
  <si>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</si>
  <si>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</si>
  <si>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</si>
  <si>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</si>
  <si>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</si>
  <si>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Le pays a-t-il pris un engagement FP2020 ?</t>
  </si>
  <si>
    <t>Entretien avec des informateurs clés (ministère de la Santé)</t>
  </si>
  <si>
    <t>Existe-t-il un engagement FP2020 pour :</t>
  </si>
  <si>
    <t>Améliorer le financement national des contraceptifs ?</t>
  </si>
  <si>
    <t>Si oui, décrivez cet engagement.</t>
  </si>
  <si>
    <t>augmenter d'au moins 10% par la part contributive du budget de l'Etat  à l'achat des contraceptifs</t>
  </si>
  <si>
    <t xml:space="preserve"> Rendre les contraceptifs plus abordables pour les clients ?</t>
  </si>
  <si>
    <t>rendre progreesivement gratuit les contraceptifs</t>
  </si>
  <si>
    <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</si>
  <si>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délégation de taches aux relais communautaires pour l'offres des injectables SC</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</si>
  <si>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</si>
  <si>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</si>
  <si>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</si>
  <si>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</si>
  <si>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</si>
  <si>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</si>
  <si>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</si>
  <si>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</si>
  <si>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</si>
  <si>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</si>
  <si>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</si>
  <si>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</si>
  <si>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</si>
  <si>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</si>
  <si>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</si>
  <si>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comment les données sur les produits contraceptifs sont-elles collectées au niveau des points de prestation de services ?</t>
  </si>
  <si>
    <t>Papier uniquement</t>
  </si>
  <si>
    <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</si>
  <si>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t xml:space="preserve">a. Niveau central (entrepôt central du secteur public)
</t>
  </si>
  <si>
    <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</si>
  <si>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</si>
  <si>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</si>
  <si>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</si>
  <si>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r>
      <t xml:space="preserve">Taux de rupture annuel au niveau central 
</t>
    </r>
    <r>
      <rPr>
        <b/>
        <sz val="10"/>
        <rFont val="Arial"/>
        <family val="2"/>
      </rPr>
      <t>Calcul automatique réalisé en divisant la valeur de la colonne H par celle de la colonne I</t>
    </r>
  </si>
  <si>
    <t>Somme du nombre de points de prestation de services en rupture après analyse de l'ensemble des rapports logistiques mensuels/trimestriels de l'année fiscale (numérateur)</t>
  </si>
  <si>
    <t>Somme du nombre total de points de prestation de services étudiés dans l'ensemble des rapports logistiques mensuels/trimestriels de l'année fiscale (dénominateur)</t>
  </si>
  <si>
    <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</si>
  <si>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t>Pilules contraceptives combinées</t>
  </si>
  <si>
    <t>Source des taux de rupture au niveau des points de prestation de services</t>
  </si>
  <si>
    <r>
      <t xml:space="preserve">Lévonorgestrel/éthinylestradiol 150/30 μg + Fe 75 mg </t>
    </r>
    <r>
      <rPr>
        <sz val="10"/>
        <rFont val="Arial"/>
        <family val="2"/>
      </rPr>
      <t>[Microgynon</t>
    </r>
    <r>
      <rPr>
        <sz val="12"/>
        <rFont val="Arial"/>
        <family val="2"/>
      </rPr>
      <t>]</t>
    </r>
  </si>
  <si>
    <t>DONNEES DES PPS NON DISPONIBLES</t>
  </si>
  <si>
    <r>
      <t>Lévonorgestrel/éthinylestradiol 150/30 μg</t>
    </r>
    <r>
      <rPr>
        <sz val="11"/>
        <rFont val="Arial"/>
        <family val="2"/>
      </rPr>
      <t xml:space="preserve"> </t>
    </r>
    <r>
      <rPr>
        <sz val="10"/>
        <rFont val="Arial"/>
        <family val="2"/>
      </rPr>
      <t>[Seasonale, Levora, Jolessa]</t>
    </r>
  </si>
  <si>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</si>
  <si>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t>Pilules contraceptives progestatives (</t>
    </r>
    <r>
      <rPr>
        <sz val="10"/>
        <rFont val="Arial"/>
        <family val="2"/>
      </rPr>
      <t>lévonorgestrel 30 μg [Norgeston, Microlut])</t>
    </r>
  </si>
  <si>
    <r>
      <t xml:space="preserve">Acétate de médroxyprogestérone en dépôt 104 mg/0,65 mL - voie sous-cutanée </t>
    </r>
    <r>
      <rPr>
        <sz val="10"/>
        <rFont val="Arial"/>
        <family val="2"/>
      </rPr>
      <t>[Depo Sub-Q Provera, Sayana Press]</t>
    </r>
  </si>
  <si>
    <t xml:space="preserve">DONNEES DES PPS NON DISPONIBLES </t>
  </si>
  <si>
    <r>
      <t xml:space="preserve">Acétate de médroxyprogestérone en dépôt 150 mg - voie intramusculaire </t>
    </r>
    <r>
      <rPr>
        <sz val="10"/>
        <rFont val="Arial"/>
        <family val="2"/>
      </rPr>
      <t>[DepoProvera]</t>
    </r>
  </si>
  <si>
    <r>
      <t xml:space="preserve">Énanthate de noréthistérone </t>
    </r>
    <r>
      <rPr>
        <sz val="10"/>
        <rFont val="Arial"/>
        <family val="2"/>
      </rPr>
      <t>[Noristerat]</t>
    </r>
  </si>
  <si>
    <r>
      <t>Lévonorgestrel 75 mg/bâtonnet, implant à 2 bâtonnets</t>
    </r>
    <r>
      <rPr>
        <sz val="10"/>
        <rFont val="Arial"/>
        <family val="2"/>
      </rPr>
      <t xml:space="preserve"> [Jadelle, Sino-Implant (II)/Levoplant]</t>
    </r>
  </si>
  <si>
    <t xml:space="preserve">DONNEES NON DISPONIBLES </t>
  </si>
  <si>
    <r>
      <t xml:space="preserve">Étonogestrel 68 mg/bâtonnet, implant à 1 bâtonnet </t>
    </r>
    <r>
      <rPr>
        <sz val="10"/>
        <rFont val="Arial"/>
        <family val="2"/>
      </rPr>
      <t>[Implanon, Nexplanon]</t>
    </r>
  </si>
  <si>
    <r>
      <t>Dispositif intra-utérin (DIU) hormonal</t>
    </r>
    <r>
      <rPr>
        <sz val="10"/>
        <rFont val="Arial"/>
        <family val="2"/>
      </rPr>
      <t xml:space="preserve"> (par exemple, [Mirena], qui diffuse du lévonorgestrel</t>
    </r>
  </si>
  <si>
    <t xml:space="preserve">DONNEES PPS NON DISPONIBLES </t>
  </si>
  <si>
    <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</si>
  <si>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t xml:space="preserve">F. Qualité </t>
  </si>
  <si>
    <t>Les contraceptifs fabriqués localement ou importés doivent-ils tous être homologués par l'autorité nationale de réglementation pharmaceutique (ANRP) ?</t>
  </si>
  <si>
    <t xml:space="preserve">NON APPLICABLES </t>
  </si>
  <si>
    <t>Documents de l'autorité nationale de réglementation pharmaceutique (ANRP)</t>
  </si>
  <si>
    <t>Les exigences d'homologation des médicaments (notamment des contraceptifs) sont-elles respectées à la lettre ?</t>
  </si>
  <si>
    <t>Entretiens avec des informateurs clés (fonctionnaires de l'ANRP)</t>
  </si>
  <si>
    <t>Si oui, existe-t-il des exceptions ?</t>
  </si>
  <si>
    <t>Expliquez les exceptions éventuelles.</t>
  </si>
  <si>
    <t>Quel est le délai moyen d'homologation des produits contraceptifs ?</t>
  </si>
  <si>
    <t>D'1 an à 18 mois</t>
  </si>
  <si>
    <t xml:space="preserve">L'ANRP participe-t-elle aux procédures collaboratives de présélection par l'OMS ? </t>
  </si>
  <si>
    <t>Les contraceptifs fabriqués localement ou importés doivent-ils être testés par le laboratoire national de contrôle de la qualité ?</t>
  </si>
  <si>
    <t xml:space="preserve">UNE SURVEILLANCE DU MARCHE EST EFFETUEE MAIS ELLE N'EST PAS SPECIFIQUE DES PRODUITS PF MAIS PLUTOT DE TOUS LES INTRANTS </t>
  </si>
  <si>
    <t>Documents du laboratoire national de contrôle de la qualité (LNCQ)</t>
  </si>
  <si>
    <t>Le laboratoire national de contrôle de la qualité bénéficie-t-il actuellement de la certification/de l'accréditation ISO 17025 et/ou est-il présélectionné par l'OMS ?</t>
  </si>
  <si>
    <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</si>
  <si>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t xml:space="preserve">Au cours de l'année passée, dans quelle mesure les préservatifs ont-ils été testés par le laboratoire national de contrôle de la qualité après leur expédition ? </t>
  </si>
  <si>
    <t>Au cours de l'année passée, l'ANRP a-t-elle réalisé une surveillance sur le terrain pour identifier des contraceptifs faux/faussement étiquetés/falsifiés/contrefaits afin de protéger le public de produits inefficaces et/ou dangereux ?</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</si>
  <si>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</si>
  <si>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</si>
  <si>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</si>
  <si>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</si>
  <si>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 xml:space="preserve">Entretiens d’informateurs clés avec les fonctionnaires du programme de planification familiale/santé reproductive du ministère de la Santé ou du programme de marketing social </t>
  </si>
  <si>
    <t>Les grossistes doivent-ils communiquer leurs ventes et prestations de services au gouvernement ?</t>
  </si>
  <si>
    <t>Si oui, au cours de l'année passée, quelle proportion a communiqué au gouvernement ses ventes et prestations de services ?</t>
  </si>
  <si>
    <t>76 à 100 %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</si>
  <si>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</si>
  <si>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</si>
  <si>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 xml:space="preserve">Si non, souhaiterait-il pouvoir le faire ? </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</si>
  <si>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</si>
  <si>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</si>
  <si>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Existe-t-il des produits présélectionnés par l'OMS ou approuvés par une SRA dont la distribution est homologuée dans le pays ?</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</si>
  <si>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</si>
  <si>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</si>
  <si>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</si>
  <si>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</si>
  <si>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Combien de fabricants nationaux produisent localement des pilules progestatives ?</t>
  </si>
  <si>
    <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</si>
  <si>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Combien de fabricants nationaux produisent localement des contraceptifs injectables ?</t>
  </si>
  <si>
    <r>
      <t xml:space="preserve">Implants contraceptifs 
</t>
    </r>
    <r>
      <rPr>
        <i/>
        <sz val="10"/>
        <rFont val="Arial"/>
        <family val="2"/>
      </rPr>
      <t>(par exemple, lévonorgestrel 75 mg [Jadelle, Sino-Implant (II)/Levoplant], étonogestrel 68 mg [Implanon, Nexplanon])</t>
    </r>
  </si>
  <si>
    <t>Combien de fabricants nationaux produisent localement des implants injectables ?</t>
  </si>
  <si>
    <r>
      <t xml:space="preserve">Dispositif intra-utérin (DIU) 
</t>
    </r>
    <r>
      <rPr>
        <i/>
        <sz val="10"/>
        <rFont val="Arial"/>
        <family val="2"/>
      </rPr>
      <t>(par exemple, DIU au cuivre [Optima Copper T] ou DIU diffusant du lévonorgestrel [Mirena])</t>
    </r>
  </si>
  <si>
    <t>Présélectionné par l'OMS</t>
  </si>
  <si>
    <t>Combien de fabricants nationaux produisent localement des préservatifs masculins ?</t>
  </si>
  <si>
    <t>Combien de fabricants nationaux produisent localement des préservatifs féminins ?</t>
  </si>
  <si>
    <r>
      <t xml:space="preserve">Pilules contraceptives d'urgence 
</t>
    </r>
    <r>
      <rPr>
        <i/>
        <sz val="10"/>
        <rFont val="Arial"/>
        <family val="2"/>
      </rPr>
      <t>(par exemple, lévonorgestrel 0,75 mg, lévonorgestrel 1,5 mg) [Postinor]</t>
    </r>
    <r>
      <rPr>
        <sz val="12"/>
        <rFont val="Arial"/>
        <family val="2"/>
      </rPr>
      <t>)</t>
    </r>
  </si>
  <si>
    <t>Combien de fabricants nationaux produisent localement des pilules d'urgence ?</t>
  </si>
  <si>
    <t>Existe-t-il des joint ventures entre des laboratoires pharmaceutiques internationaux et des fabricants locaux de contraceptifs ?</t>
  </si>
  <si>
    <t>Si oui, décrivez-les :</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</si>
  <si>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</si>
  <si>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Entretiens avec des informateurs clés (fonctionnaires du programme de planification familiale/santé reproductive du ministère de la Santé)</t>
  </si>
  <si>
    <t xml:space="preserve">Si oui, répertoriez-les et décrivez-les. </t>
  </si>
  <si>
    <t>des sessions de formations sont organisées en direction des prestataires du secteur privé.</t>
  </si>
  <si>
    <t>Le gouvernement a-t-il élaboré ou commencé à élaborer un plan d'engagement du secteur privé pour la planification familiale ou la santé reproductive ou intégrant un composant de planification familiale ou de santé reproductive ?</t>
  </si>
  <si>
    <r>
      <t>Si le gouvernement a élaboré un plan d’engagement du secteur privé (ESP) avec une composante pour la planification familiale ou la sant</t>
    </r>
    <r>
      <rPr>
        <sz val="12"/>
        <rFont val="Calibri"/>
        <family val="2"/>
      </rPr>
      <t>é</t>
    </r>
    <r>
      <rPr>
        <sz val="12"/>
        <rFont val="Arial"/>
        <family val="2"/>
      </rPr>
      <t xml:space="preserve"> reproductive, dans quelle mesure a-t-il mis en œuvre certains aspects de ce plan d'engagement?</t>
    </r>
  </si>
  <si>
    <t>Ne Sait Pas</t>
  </si>
  <si>
    <t>Notez tout commentaire général ayant trait aux difficultés et/ou réussites de la sécurité contraceptive dans votre pays.</t>
  </si>
  <si>
    <t>Merci d'avoir participé à l'enquête !</t>
  </si>
  <si>
    <t xml:space="preserve">Bolivia </t>
  </si>
  <si>
    <t>(Seleccione uno del menú desplegable)</t>
  </si>
  <si>
    <t>Los Indicadores de CS se presentan en las siguientes secciones:
               A. Liderazgo y coordinación               B. Finanzas y adquisiciones               C. Productos               D. Políticas               E. Cadena de suministros               F. Calidad               G. Sector privado</t>
  </si>
  <si>
    <r>
      <t xml:space="preserve">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t>
    </r>
    <r>
      <rPr>
        <sz val="11"/>
        <rFont val="Arial"/>
        <family val="2"/>
      </rPr>
      <t xml:space="preserve">-  Para hacer un seguimiento de la finalización de la encuesta, las casillas de respuestas resaltadas en amarillo volverán a cambiarse a blanco una vez que se haya seleccionado o completado la respuesta. </t>
    </r>
    <r>
      <rPr>
        <sz val="11"/>
        <color theme="1"/>
        <rFont val="Arial"/>
        <family val="2"/>
      </rPr>
      <t xml:space="preserve">
</t>
    </r>
    <r>
      <rPr>
        <sz val="11"/>
        <rFont val="Arial"/>
        <family val="2"/>
      </rPr>
      <t>-  Es posible que las preguntas dependientes aparezcan en gris basadas una respuesta anterior.</t>
    </r>
    <r>
      <rPr>
        <sz val="11"/>
        <color theme="1"/>
        <rFont val="Arial"/>
        <family val="2"/>
      </rPr>
      <t xml:space="preserve">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r>
  </si>
  <si>
    <t>Fuente de datos principal utilizada</t>
  </si>
  <si>
    <r>
      <t xml:space="preserve">Fuente de datos adicional o alternativa utilizada 
</t>
    </r>
    <r>
      <rPr>
        <sz val="11"/>
        <color theme="1"/>
        <rFont val="Arial"/>
        <family val="2"/>
      </rPr>
      <t>(si corresponde)</t>
    </r>
  </si>
  <si>
    <r>
      <rPr>
        <sz val="12"/>
        <rFont val="Arial"/>
        <family val="2"/>
      </rPr>
      <t xml:space="preserve">¿Existe un comité nacional que se ocupe de la disponibilidad asegurada de insumos anticonceptivos? </t>
    </r>
    <r>
      <rPr>
        <sz val="11"/>
        <rFont val="Arial"/>
        <family val="2"/>
      </rPr>
      <t xml:space="preserve">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</si>
  <si>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r>
      <rPr>
        <sz val="10"/>
        <color theme="1"/>
        <rFont val="Arial"/>
        <family val="2"/>
      </rPr>
      <t>Existen dos instancias que tratan el tema de insumos y medicamentos, incluidos los anticonceptivos. En la Mesa de Maternidad y Nacimientos Seguros (MESA) participan instancias del Ministerio de Salud (MS), donantes, organizaciones no gubernamentales (ONG) y de la sociedad civil (SC), sociedades profesionales y otras. 
Por otro lado, el Sistema Único de Salud (SUS), que financia los servicios de salud pública, tiene una Mesa de Disponibilidad de Medicamentos, Insumos y Reactivos (MDMIR), en la que participan únicamente instancias gubernamentales, incluidas la Agencia Estatal de Medicamentos y Tecnología en Salud (AGEMED), que maneja el Sistema de Información para la Administración Logística (SIAL), que opera y consolida la información de los SIAL departamentales; y la Central de Abastecimiento de Suministros en Salud (CEASS), que es una entidad semiestatal descentralizada, que es la principal proveedora de medicamentos esenciales y suministros de los establecimientos de salud del sistema público y de la seguridad social.</t>
    </r>
    <r>
      <rPr>
        <sz val="10"/>
        <rFont val="Arial"/>
        <family val="2"/>
      </rPr>
      <t xml:space="preserve"> </t>
    </r>
  </si>
  <si>
    <t>entrevistas con miembros del comité</t>
  </si>
  <si>
    <r>
      <t>La</t>
    </r>
    <r>
      <rPr>
        <b/>
        <sz val="10"/>
        <rFont val="Arial"/>
        <family val="2"/>
      </rPr>
      <t xml:space="preserve"> Mesa Nacional de Maternidad y Nacimientos Seguros (MESA)</t>
    </r>
    <r>
      <rPr>
        <sz val="10"/>
        <rFont val="Arial"/>
        <family val="2"/>
      </rPr>
      <t>, constituída en los nivele</t>
    </r>
    <r>
      <rPr>
        <sz val="10"/>
        <color theme="1"/>
        <rFont val="Arial"/>
        <family val="2"/>
      </rPr>
      <t>s nacional y departamentales, realiza acciones de incidencia y veeduría que permitan dar cumplimiento a las normativas vinculadas con la maternidad y nacimientos seguros para que la población boliviana ejerza sus derechos a la salud y sexuales y reproductivos (SSR) con enfoque de género, generacional y con respeto a la diversidad cultural, así como para coadyuvar a la reducción de la morbi mortalidad materna y neonatal.
En la Mesa de Disponibilidad de Medicamentos, Insumos y Reactivos (MDMIR) del Sistema Único de Salud (SUS) se analiza el uso racional, disponibilidad y saldos de medicamentos e insumos en general, incluidos los métodos anticonceptivos (MAC), para retroalimentar a las jefas de farmacia de los departamentos y ellas, a su vez, a las farmacé</t>
    </r>
    <r>
      <rPr>
        <sz val="10"/>
        <rFont val="Arial"/>
        <family val="2"/>
      </rPr>
      <t xml:space="preserve">uticas de los municipios, con el fin de mejorar el abastecimiento de los suministros. 
El Sistema Único de Salud de Bolivia (SUS) es la institución con la cual el Estado Plurinacional de Bolivia garantiza el acceso universal, equitativo, oportuno y gratuito a la atención integral en salud de la población boliviana. Financia un paquete de medicamentos y atenciones en los establecimientos públicos de salud (3600 de primer nivel y 77 de segundo nivel) de acuerdo a las poblaciones de los municipios que operan los establecimientos de salud (ES). </t>
    </r>
  </si>
  <si>
    <t>¿Se encuentran representadas en el comité las siguientes organizaciones?</t>
  </si>
  <si>
    <t>(Sí/No 
desplegable)</t>
  </si>
  <si>
    <r>
      <t xml:space="preserve">Mercadeo social, </t>
    </r>
    <r>
      <rPr>
        <i/>
        <sz val="11"/>
        <rFont val="Arial"/>
        <family val="2"/>
      </rPr>
      <t>(por ejemplo: PSI, DKT, SFH, etc.)</t>
    </r>
  </si>
  <si>
    <t>Si la respuesta es sí, especifique el/los nombre(s) de las organizaciones:</t>
  </si>
  <si>
    <t>PROSALUD</t>
  </si>
  <si>
    <r>
      <t xml:space="preserve">Organizaciones no gubernamentales (ONG) 
</t>
    </r>
    <r>
      <rPr>
        <i/>
        <sz val="11"/>
        <rFont val="Arial"/>
        <family val="2"/>
      </rPr>
      <t>(por ejemplo: entrega de servicio, promoción, filial de Planned Parenthood, filial de Marie Stopes, organizaciones religiosas, etc.)</t>
    </r>
  </si>
  <si>
    <t>CIES</t>
  </si>
  <si>
    <t>MARIE STOPES</t>
  </si>
  <si>
    <t>PLAN INTERNACIONAL</t>
  </si>
  <si>
    <r>
      <rPr>
        <sz val="11"/>
        <color theme="1"/>
        <rFont val="Arial"/>
        <family val="2"/>
      </rPr>
      <t>MÉDICOS</t>
    </r>
    <r>
      <rPr>
        <sz val="11"/>
        <rFont val="Arial"/>
        <family val="2"/>
      </rPr>
      <t xml:space="preserve"> SIN FRONTERA</t>
    </r>
  </si>
  <si>
    <r>
      <t xml:space="preserve">Sector comercial 
</t>
    </r>
    <r>
      <rPr>
        <i/>
        <sz val="11"/>
        <rFont val="Arial"/>
        <family val="2"/>
      </rPr>
      <t>(por ejemplo: mayoristas, distribuidores, asociaciones farmacéuticas, fabricantes, etc.)</t>
    </r>
  </si>
  <si>
    <t>Droguería Inti, S.A.</t>
  </si>
  <si>
    <t>Donantes</t>
  </si>
  <si>
    <t>Si la respuesta es sí, especifique el/los nombre(s) de los donantes:</t>
  </si>
  <si>
    <t>IPPF/CIES</t>
  </si>
  <si>
    <t>IPAS</t>
  </si>
  <si>
    <t>Si la respuesta es sí, especifique el/los nombre(s) de las agencias:</t>
  </si>
  <si>
    <t>OPS/OMS</t>
  </si>
  <si>
    <r>
      <t xml:space="preserve">Ministerio de Salud (MS) 
</t>
    </r>
    <r>
      <rPr>
        <i/>
        <sz val="11"/>
        <rFont val="Arial"/>
        <family val="2"/>
      </rPr>
      <t>(por ejemplo: logística, salud reproductiva, planificación familiar, salud maternal e infantil, VIH/SIDA, unidades farmacéuticas, Departamento de Finanzas del MS, etc.)</t>
    </r>
  </si>
  <si>
    <t>Si la respuesta es sí, especifique el/los nombre(s) de las unidades:</t>
  </si>
  <si>
    <t>Unidad de Redes de Servicios</t>
  </si>
  <si>
    <t>Área del continuo de la  atención.</t>
  </si>
  <si>
    <t>Almacén médico central o depósito central</t>
  </si>
  <si>
    <t>Si la respuesta es sí, especifique:</t>
  </si>
  <si>
    <t>CEASS (solo en la mesa del SUS)</t>
  </si>
  <si>
    <t xml:space="preserve">Ministerio de Finanza o Ministerio de Planificación </t>
  </si>
  <si>
    <r>
      <t xml:space="preserve">Otro </t>
    </r>
    <r>
      <rPr>
        <i/>
        <sz val="11"/>
        <rFont val="Arial"/>
        <family val="2"/>
      </rPr>
      <t>(por ejemplo: socios)</t>
    </r>
  </si>
  <si>
    <r>
      <t>Sociedad</t>
    </r>
    <r>
      <rPr>
        <sz val="11"/>
        <color rgb="FFFF0000"/>
        <rFont val="Arial"/>
        <family val="2"/>
      </rPr>
      <t xml:space="preserve"> </t>
    </r>
    <r>
      <rPr>
        <sz val="11"/>
        <rFont val="Arial"/>
        <family val="2"/>
      </rPr>
      <t>de Ginecolog</t>
    </r>
    <r>
      <rPr>
        <sz val="11"/>
        <color theme="1"/>
        <rFont val="Arial"/>
        <family val="2"/>
      </rPr>
      <t>í</t>
    </r>
    <r>
      <rPr>
        <sz val="11"/>
        <rFont val="Arial"/>
        <family val="2"/>
      </rPr>
      <t xml:space="preserve">a y Obstetricia. </t>
    </r>
  </si>
  <si>
    <r>
      <t>Sociedad de Pediat</t>
    </r>
    <r>
      <rPr>
        <sz val="11"/>
        <color theme="1"/>
        <rFont val="Arial"/>
        <family val="2"/>
      </rPr>
      <t>rí</t>
    </r>
    <r>
      <rPr>
        <sz val="11"/>
        <rFont val="Arial"/>
        <family val="2"/>
      </rPr>
      <t>a</t>
    </r>
  </si>
  <si>
    <t>¿Tiene el comité estado formal legal o administrativo?</t>
  </si>
  <si>
    <t>Describa el rol o las funciones fundamentales del comité.</t>
  </si>
  <si>
    <r>
      <t>La MESA es una alianza de organizaciones civiles con el Ministerio de Salud (MS) para llevar a cabo tareas de</t>
    </r>
    <r>
      <rPr>
        <i/>
        <sz val="11"/>
        <rFont val="Arial"/>
        <family val="2"/>
      </rPr>
      <t xml:space="preserve"> </t>
    </r>
    <r>
      <rPr>
        <sz val="11"/>
        <rFont val="Arial"/>
        <family val="2"/>
      </rPr>
      <t xml:space="preserve">incidencia y vigilancia en políticas públicas y vigilancia de la mortalidad materna y neonatal (MMN) y SSR. En materia de anticoncepción, por ejemplo, identifica municipios con desabastecimiento e informa a las instancias competentes del MS, del los servicios departamentales de salud (SEDES) o del SUS para que puedan solucionar el problema con los municipios donde ocurren los faltantes. La MESA se reúne 1 vez al mes y algunas veces  tiene reuniones extraordinarias. En 2019 se reunio 14 veces en el nivel nacional. La MESA desarrolló un plan operativo 2019-2020. </t>
    </r>
  </si>
  <si>
    <t>decreto ministerial</t>
  </si>
  <si>
    <t>documento legal/regulatorio</t>
  </si>
  <si>
    <t>¿Tiene el comité términos de referencia formales por escrito?</t>
  </si>
  <si>
    <t>¿Cuántas veces se reunió el comité durante el año pasado?</t>
  </si>
  <si>
    <t>4 o más veces</t>
  </si>
  <si>
    <t xml:space="preserve">actas de las reuniones del comité </t>
  </si>
  <si>
    <t xml:space="preserve">¿Ha desarrollado o comenzado a desarrollar el comité políticas, procedimientos o planes de acción durante el año pasado?         </t>
  </si>
  <si>
    <t>SON DOC. INTERNOS</t>
  </si>
  <si>
    <t>Si la respuesta es sí, ¿existen pruebas del cumplimiento de estas políticas y procedimientos, de la implementación de los planes de acción o del seguimiento o resolución de problemas planteados en reuniones anteriores?</t>
  </si>
  <si>
    <t>¿Cuál es el plazo del año fiscal del gobierno del país?</t>
  </si>
  <si>
    <t>Comienzo del mes</t>
  </si>
  <si>
    <t>Final del mes</t>
  </si>
  <si>
    <r>
      <t xml:space="preserve">Por norma, los ES deben enviar a la FIM de referencia el backup del sistema SALMI  en la primera semana de cada mes. En este backup se encuentra el Informe de Movimiento Mensual (IMM) del mes previo recién terminado, con el saldo al inicio del mes, recibido en el mes, consumo del mes, ajustes y saldo final del mes, así como el consolidado de pedido trimestral (CPT), en el que se reporta el saldo disponible al final del trimestre, el consumo promedio mensual (CPM), los meses de existencia disponibles (MED), la cantidad máxima y la cantidad a solicitar. Este reporte se presenta a la FIM de referencia municipal, que consolida la información de todos los ES pertenecientes a su jurisdicción en el software SIAL municipal. Con base en este reporte, el SUS reembolsa trimestralmente a los municipios los montos gastados (en los meses de enero, abril, julio y octubre) y a su vez el gobierno municipal reembolsa a los establecimientos de salud (ES) (muchas veces en forma mensual y otras en forma trimestral). La reposición de lo reportado puede ser en dinero o en especie. El SUS repone a los gobiernos municipales los fondos por las atenciones realizadas en cantidades globales para medicamentos, insumos y reactivos, de acuerdo al reporte entregado y revisado. Asi pues, no hay una línea específica para anticonceptivos. 
Las FIM o FIM de referencia del municipio hace las compras de medicamentos e Insumos para los ES de forma mensual o trimestral. Las compras se hacen a la CEASS (Central de Abastecimiento y Suministros en Salud) o a distribuidores comerciales legalmente establecidos. Los productos que adquieren tienen que: 1) estar registrados en la Lista Nacional de Medicamentos Esenciales (LINAME); 2) tienen que tener un precio igual o menor al precio referencial establecido por la AGEMED; y 3) deben contar con el registro sanitario otorgado por la AGEMED. Por Ley, las FIM tienen que solicitar cuando menos tres cotizaciones de distribuidores legalmente establecidos y una de estas cotizaciones tiene que ser de la CEASS, que es una institución semiestatal. Además, de acuerdo a las cotizaciones recibidas se tiene que comprar al que cotice más barato el producto. En el año 2014 la CEASS recibió un donativo en especie de anticonceptivos del UNFPA para la creación de un fondo rotatorio. </t>
    </r>
    <r>
      <rPr>
        <sz val="10"/>
        <color theme="1"/>
        <rFont val="Arial"/>
        <family val="2"/>
      </rPr>
      <t xml:space="preserve"> La distribución de los métodos comprados a la CEASS es de la siguiente manera:
CEASS Nacional → CEASS Regionales → FIM de referencia (municipal) → FIM (ES) Area Rural
CEASS Nacional → CEASS Regionales → FIM de referencia (Red de salud) → FIM (ES) Area Urbana
CEASS Nacional → CEASS Regionales → FIM (ES)
Cuando las FIM compran a distribuidores privados, la entrega se hace directamente a la FIM municipal o directamente a los ES, según se acuerde. </t>
    </r>
  </si>
  <si>
    <t>plan de salud anual del gobierno</t>
  </si>
  <si>
    <t>PLAN OPERATIVO NAC  DE LA MESA</t>
  </si>
  <si>
    <t>¿Cuál fue el valor en dólares previsto (estimado) de los anticonceptivos necesarios para ser adquiridos para el sector público* correspondiente al último año fiscal finalizado? (en USD)
*Además de las necesidades del sector público, incluya los productos de planificación familiar que el gobierno le proporcione a las ONG u organizaciones de mercadeo social.
Esta información se usará para comparar los gastos reales más adelante en esta sección.</t>
  </si>
  <si>
    <t xml:space="preserve">PLAN DE ADQUISICION DEL ES O FIM REFERENCIA A NIVEL MUNICIPAL.
Este valor registrado en realidad es el monto aproximado de lo adquirido el año 2019. El dato de programacion se lo tiene consolidado a  a nivel municipal, no asi a nivel nacional.
</t>
  </si>
  <si>
    <t>Comienzo del año</t>
  </si>
  <si>
    <t>Final del año</t>
  </si>
  <si>
    <r>
      <t xml:space="preserve">El Sistema Único de Salud (SUS) es la entidad que garantiza el acceso universal, equitativo, oportuno y gratuito a la atención integral en salud de la población boliviana. </t>
    </r>
    <r>
      <rPr>
        <b/>
        <sz val="10"/>
        <color theme="1"/>
        <rFont val="Arial"/>
        <family val="2"/>
      </rPr>
      <t>El sistema boliviano funciona de abajo hacia arriba</t>
    </r>
    <r>
      <rPr>
        <sz val="10"/>
        <color theme="1"/>
        <rFont val="Arial"/>
        <family val="2"/>
      </rPr>
      <t xml:space="preserve">, de la siguiente manera:
1- </t>
    </r>
    <r>
      <rPr>
        <b/>
        <sz val="10"/>
        <color theme="1"/>
        <rFont val="Arial"/>
        <family val="2"/>
      </rPr>
      <t>El establecimiento de salud (ES) estima las necesidades anuales de medicamentos e insumos</t>
    </r>
    <r>
      <rPr>
        <sz val="10"/>
        <color theme="1"/>
        <rFont val="Arial"/>
        <family val="2"/>
      </rPr>
      <t xml:space="preserve"> de acuerdo al consumo previo del año anterior y los inscribe en el Programa Operativo Anual (POA), en el que se establece e inscriben los fondos necesarios para poder operar durante el siguiente año, desglosados en partidas presupuestarias, incluida la de medicamentos e insumos medicos. El municipio consolida la programacion de sus ES a traves de la farmacia institucional municipal (FIM) de referencia, con base en estos datos se solicitan los fondos necesarios al SUS para la adquisicion de los medicamentos e insumos necesarios. 
2- La atención a la salud </t>
    </r>
    <r>
      <rPr>
        <u/>
        <sz val="10"/>
        <color theme="1"/>
        <rFont val="Arial"/>
        <family val="2"/>
      </rPr>
      <t>en las áreas rurales</t>
    </r>
    <r>
      <rPr>
        <sz val="10"/>
        <color theme="1"/>
        <rFont val="Arial"/>
        <family val="2"/>
      </rPr>
      <t xml:space="preserve"> está estructurada a nivel local por establecimientos de salud (ES), mismos que pertenecen a 1 municipios; los municipios pertenecen a redes (puede haber varios municipios en una red, como tambien 1 municipio por Red); las redes pertenecen a los departamentos. En las </t>
    </r>
    <r>
      <rPr>
        <u/>
        <sz val="10"/>
        <color theme="1"/>
        <rFont val="Arial"/>
        <family val="2"/>
      </rPr>
      <t>áreas urbanas</t>
    </r>
    <r>
      <rPr>
        <sz val="10"/>
        <color theme="1"/>
        <rFont val="Arial"/>
        <family val="2"/>
      </rPr>
      <t xml:space="preserve"> la conformación es inversa: los establecimientos de salud pertenecen a una Red y las redes pertenecen al municipio urbano de las 9 capitales de departamento. Bolivia tiene 9 departamentos y cada uno de ellos reporta al nivel nacional. La información fluye del nivel inferior al superior y del superior al inferior siguiendo estos escalones. Para hacer subir y bajar la información se cuenta con dos sistemas de información. En el nivel local, centros y puestos de salud utilizan el Sistema de Administración Logística de Medicamentos e Insumos (SALMI), en el que se reportan los saldos, ingresos, uso racional (consumos), niveles de existencia y necesidades. En los municipios se consolida la información y se reporta a los niveles superiores a través del Sistema de Información para la Administración Logística (SIAL). En cada uno de los niveles se consolida la información de los niveles inferiores y  reportan al nivel superior la información consolidada de los niveles inferiores. La AGEMED administra el SIAL nacional, consolida la información y la reporta de acuerdo a necesidad al SUS, programas nacionales  y otras instancias que la requiera. Resumiendo de manera gráfica, los flujos de los reportes son como sigue: 
Área Rural              ES </t>
    </r>
    <r>
      <rPr>
        <sz val="10"/>
        <color theme="1"/>
        <rFont val="Calibri"/>
        <family val="2"/>
      </rPr>
      <t xml:space="preserve">→ MUNICIPIO → RED → SEDES → AGEMED
Área Urbana          ES → RED → MUNICIPIO → SEDES → AGEMED </t>
    </r>
  </si>
  <si>
    <t>Actualización de la frecuencia de la previsión</t>
  </si>
  <si>
    <t xml:space="preserve">SOFTWARE SALMI (ES), SOFTWARE SIAL (MUNICIPIO) </t>
  </si>
  <si>
    <r>
      <t xml:space="preserve">Precisión de la previsión para el último año fiscal finalizado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1"/>
        <rFont val="Arial"/>
        <family val="2"/>
      </rPr>
      <t>(Por ejemplo, compare los datos de consumo en AF2018 con la previsión para el AF2018, a pesar de que la previsión para el AF2018 se pueda haber realizado en el AF2017).</t>
    </r>
    <r>
      <rPr>
        <sz val="11"/>
        <rFont val="Arial"/>
        <family val="2"/>
      </rPr>
      <t xml:space="preserve"> </t>
    </r>
  </si>
  <si>
    <t>Información de consumo (nivel de servicio) de un sistema de información de gestión de logística (LMIS)</t>
  </si>
  <si>
    <t>LA ESTIMACION DE NECESIDADES LA REALIZA CADA ES EN EL SISTEMA SALMI. A NIVEL MUNICIPAL LA REALIZA LA FM DE REFERENCIA PARA LA ENTREGA AL USUARIO-
A NIVEL NACIONAL EL ALMACEN CENTRAL CEASS DE ACUERDO A SUS VENTAS REGISTRADAS EN SU SISTEMA CEASS-SOFT
MERCADEO SOCIAL DE ACUERDO A LAS VENTAS REALIZADAS DE ACUERDO A SUS REGISTROS</t>
  </si>
  <si>
    <t>(Fórmula:  |(Cantidad real consumida)  -  (Consumo previsto)/ Cantidad real consumida |)</t>
  </si>
  <si>
    <r>
      <rPr>
        <sz val="12"/>
        <rFont val="Arial"/>
        <family val="2"/>
      </rPr>
      <t>Cantidad real consumida</t>
    </r>
  </si>
  <si>
    <t>Consumo previsto</t>
  </si>
  <si>
    <t xml:space="preserve">Pastillas anticonceptivas orales combinadas </t>
  </si>
  <si>
    <r>
      <t xml:space="preserve">Las cifras de </t>
    </r>
    <r>
      <rPr>
        <i/>
        <sz val="11"/>
        <rFont val="Arial"/>
        <family val="2"/>
      </rPr>
      <t>cantidad real consumida</t>
    </r>
    <r>
      <rPr>
        <sz val="11"/>
        <rFont val="Arial"/>
        <family val="2"/>
      </rPr>
      <t xml:space="preserve"> se obtuvieron de los datos consolidados en el sistema SIAL de AGEMED a partir de los datos del Consumo de Usuarios SUS, reportados en los sistemas SALMI de los ES.  
No se cuenta con el dato de programación, pues este dato se genera a nivel local para el primer y segundo nivel de atención, pero no se reporta ni consolida en el nivel nacional.
La fuente de datos es el Reporte de Movimiento de Suministros del Sistema de Informacion de Administración Logística (SIAL), Software SIAL AGEMED. (datos consolidados por los responsables regionales de los nueve servicios departametales de salud (SEDES) de Bolivia).</t>
    </r>
  </si>
  <si>
    <r>
      <t xml:space="preserve">Valor en dólares previsto (estimado) para la compra de AC por la CEASS para el sector público correspondiente al año 2019 (en USD) 1,704,590.48.
Las cantidades previstas de cada metodo AC fue de:
- Levonorgestrel + Etinilestradiol 0,15 mg + 0,03 mg </t>
    </r>
    <r>
      <rPr>
        <sz val="11"/>
        <rFont val="Calibri"/>
        <family val="2"/>
      </rPr>
      <t xml:space="preserve">→ 113726
- Acetato de medroxiprogesterona 150 mg vía intramuscular [DepoProvera] → 76326
- Levonorgestrel 75 mg/varilla, implante de 2 varillas [Jadelle, Sino-Implant (II)/Levoplant] → 46759
- Dispositivos intrauterinos (DIU) de cobre (por ejemplo, Optima Copper T) → 4143
- Condones masculinos → 546312
- Levonorgestrel 1.5 mg, 1 comprimido → 1997
Debe de tomarse en cuenta que la CEASS es únicamente uno de muchos distribuidores de insumos a las FIM. </t>
    </r>
  </si>
  <si>
    <t>Levonorgestrel/etinilestradiol 150/30 mcg + Hierro 75 mg [Microgynon]</t>
  </si>
  <si>
    <t>Levonorgestrel/etinilestradiol 150/30 mcg [Seasonale, Levora, Jolessa]</t>
  </si>
  <si>
    <t>Otras pastillas anticonceptivas orales combinadas</t>
  </si>
  <si>
    <t>Especifique el producto:</t>
  </si>
  <si>
    <t>Pastillas anticonceptivas orales que solo contienen progestina</t>
  </si>
  <si>
    <t xml:space="preserve">Levonorgestrel 30 mcg [Norgeston, Microlut]  </t>
  </si>
  <si>
    <t>Pastillas anticonceptivas orales que solo contienen progestina: Otro ?</t>
  </si>
  <si>
    <t>Anticonceptivos inyectables</t>
  </si>
  <si>
    <t>Acetato de medroxiprogesterona 104 mg/0,65 ml vía subcutánea [Depo Sub-Q Provera, Sayana Press]</t>
  </si>
  <si>
    <t>Acetato de medroxiprogesterona 150 mg vía intramuscular [DepoProvera]</t>
  </si>
  <si>
    <t>Otros anticonceptivos inyectables</t>
  </si>
  <si>
    <t xml:space="preserve">Implantes anticonceptivos </t>
  </si>
  <si>
    <t>Levonorgestrel 75 mg/varilla, implante de 2 varillas [Jadelle, Sino-Implant (II)/Levoplant]</t>
  </si>
  <si>
    <t>Etonogestrel 68 mg/varilla, implante de 1 varilla [Implanon, Nexplanon]</t>
  </si>
  <si>
    <t>Otros implantes anticonceptivos</t>
  </si>
  <si>
    <t>Levonorgestrel Implante subdérmico 150 mg</t>
  </si>
  <si>
    <t>Dispositivos intrauterinos (DIU) de cobre (por ejemplo, Optima Copper T)</t>
  </si>
  <si>
    <t>Dispositivos intrauterinos (DIU) liberadores de hormonas (por ejemplo, liberadores de levonorgestrel [Mirena])</t>
  </si>
  <si>
    <t>Condones masculinos</t>
  </si>
  <si>
    <t>Condones femeninos</t>
  </si>
  <si>
    <t xml:space="preserve">Pastillas anticonceptivas orales de emergencia </t>
  </si>
  <si>
    <t>Levonorgestrel 0.75 mg, 2 comprimidos</t>
  </si>
  <si>
    <t>Levonorgestrel 1.5 mg, 1 comprimido</t>
  </si>
  <si>
    <t>Métodos de observación basados en el calendario (por ejemplo, CycleBeads)</t>
  </si>
  <si>
    <r>
      <t xml:space="preserve">¿Existe un </t>
    </r>
    <r>
      <rPr>
        <b/>
        <sz val="11"/>
        <rFont val="Arial"/>
        <family val="2"/>
      </rPr>
      <t>artículo de línea del presupuesto</t>
    </r>
    <r>
      <rPr>
        <sz val="11"/>
        <rFont val="Arial"/>
        <family val="2"/>
      </rPr>
      <t xml:space="preserve"> del gobierno específicamente para la adquisición de anticonceptivos?  
Seleccione uno de la lista desplegable.</t>
    </r>
  </si>
  <si>
    <t xml:space="preserve">No existe una línea específica para anticonceptivos. Dentro del presupuesto existe una línea presupuestal para la adquisición de medicamentos e insumos necesarios del SUS. En este presupuesto se encuentra previsto el financiamiento para cubrir las atenciones del SUS en anticoncepción, en conformidad con la RM Nro. 132 y su reglamento. Cada atencion en salud cuenta con un código, incluidas las de SSR, como sigue: Servicios de Salud: PC20 ANTICONCEPCIÓN DE EMERGENCIA, Z301 INSERCIÓN DE DIU, PC228 INSERCIÓN DE DIU POST PARTO, POST ABORTO, POST CESÁREA, PC194 INSERCIÓN IMPLANTE SUBDÉRMICO, PC23 INYECTABLE TRIMESTRAL (DEPOPROVERA), PC21 METODO DE BARRERA (CONDON MASCULINO), PC229  METODO DE BARRERA FEMENINO (CONDÓN FEMENINO), PC24 PÍLDORA ANTICONCEPTIVA.
En la CEASS existe un fondo rotatorio (FR) específico para la compra y posterior venta de anticonceptivos. Inicialmente, el fondo fue dotado por el UNFPA en especie. Este FR tiene caracter oficial y esta normado por la R. M. 1140 del 24/09/2010 y RM 0345. Pero como se ha explicado anteriormente, la CEASS es únicamente uno de muchos distribuidores a los que pueden acudir las FIM para satisfacer sus necesidades de medicamentos. </t>
  </si>
  <si>
    <t>entrevistas con funcionarios del gobierno a cargo del financiamiento</t>
  </si>
  <si>
    <t>Dr. Herland Tejerina SUS   
Dr. Alberto Castro UNFPA</t>
  </si>
  <si>
    <r>
      <t xml:space="preserve">Complete las siguientes preguntas sobre las </t>
    </r>
    <r>
      <rPr>
        <b/>
        <u/>
        <sz val="11"/>
        <rFont val="Arial"/>
        <family val="2"/>
      </rPr>
      <t>asignaciones del gobierno</t>
    </r>
    <r>
      <rPr>
        <sz val="11"/>
        <rFont val="Arial"/>
        <family val="2"/>
      </rPr>
      <t xml:space="preserve"> para la adquisición de anticonceptivos.
Los fondos asignados son aquellos originalmente designados para anticonceptivos, </t>
    </r>
    <r>
      <rPr>
        <i/>
        <sz val="11"/>
        <rFont val="Arial"/>
        <family val="2"/>
      </rPr>
      <t xml:space="preserve">aunque </t>
    </r>
    <r>
      <rPr>
        <sz val="11"/>
        <rFont val="Arial"/>
        <family val="2"/>
      </rPr>
      <t>no se los haya terminado destinando a anticonceptivos.</t>
    </r>
  </si>
  <si>
    <r>
      <t xml:space="preserve">¿Se </t>
    </r>
    <r>
      <rPr>
        <b/>
        <sz val="11"/>
        <rFont val="Arial"/>
        <family val="2"/>
      </rPr>
      <t>asignaron</t>
    </r>
    <r>
      <rPr>
        <sz val="11"/>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(Los fondos del gobierno incluyen fondos generados internamente, fondos colectivos, créditos o préstamos del Banco Mundial y otros fondos que donantes hayan otorgado al gobierno para su uso). </t>
    </r>
  </si>
  <si>
    <t>El presupuesto del gobierno se asigna a medicamentos, insumos y reactivos en general. No se tiene un presupuesto específico para AC, con estos fondos se realiza la adquisición de todos los anticonceptivos previstos en las atenciones de anticoncepcion realizadas por el SUS, no existen partidas presupuestarias por medicamento o insumo específico, se tiene presupuesto disponible para la adquisición de los medicamentos e insumos inscritos en el SUS de acuerdo a necesidad reportado en el SALMI de los ES y SIAL consolidado a nivel municipal.
Lo que se especifica es la atención en anticoncepción que todo establecimiento de salud en el 1er, 2do, 3er y 4to nivel deben brindar a través del SUS.
Los fondos económicos provienen del Tesoro General de la Nación TGN y la Coparticipación Tributaria de los Gobiernos Municipales establecida en 15,5%, son los fondos que cubren las atenciones en salud y dentro de estas están las de anticoncepción. 
En cuanto al acceso, se determina al primer nivel de atención (centros de salud, puestos, centro integral) como la puerta de ingreso al Sistema de Salud, posteriormente el paciente será referido al segundo, tercer y cuarto nivel de atención (hospitales), de acuerdo a necesidad.</t>
  </si>
  <si>
    <t>En la siguiente tabla, el período debe reflejar cuándo se supone que se deben gastar las asignaciones, que idealmente será el último año fiscal finalizado.</t>
  </si>
  <si>
    <t>Fuente de fondos del gobierno asignados para la adquisición de anticonceptivos</t>
  </si>
  <si>
    <r>
      <t xml:space="preserve">Monto asignado </t>
    </r>
    <r>
      <rPr>
        <sz val="11"/>
        <rFont val="Arial"/>
        <family val="2"/>
      </rPr>
      <t xml:space="preserve">
(en USD)</t>
    </r>
  </si>
  <si>
    <r>
      <t>Período</t>
    </r>
    <r>
      <rPr>
        <sz val="11"/>
        <rFont val="Arial"/>
        <family val="2"/>
      </rPr>
      <t xml:space="preserve"> 
(mm/aa-mm/aa)
</t>
    </r>
  </si>
  <si>
    <r>
      <t>Fuente de datos</t>
    </r>
    <r>
      <rPr>
        <i/>
        <u/>
        <sz val="11"/>
        <rFont val="Arial"/>
        <family val="2"/>
      </rPr>
      <t xml:space="preserve"> </t>
    </r>
    <r>
      <rPr>
        <sz val="11"/>
        <rFont val="Arial"/>
        <family val="2"/>
      </rPr>
      <t xml:space="preserve">
(por ejemplo: registros del Ministerio)</t>
    </r>
  </si>
  <si>
    <t xml:space="preserve">  Los fondos del SUS se asignan en forma global. No existe una línea específica para anticonceptivos. Los ES estiman el gasto, que se consolidan en el POA municipal. Las FIM solicitan los fondos trimestralmente a partir de los consumos promedio mensuales CPM registrados en el SALMI, a traves del reporte Consolidado de Pedido Trimestral (CPT) de  cada ES.
 Por Ley, las FIM tienen que pedir 3 cotizaciones a distribuidores legalmente inscritos en la AGEMED y una de ellas tiene que ser obligatoriamente de la CEASS, por ser la distribuidora semiestatal de medicamentos e insumos que tiene los menores precios, pero si una distribuidora cotiza un precio menor, debe comprar a ésta. </t>
  </si>
  <si>
    <r>
      <t xml:space="preserve">La Central de Abastecimientos de Suministros en Salud (CEASS, una institución semiestatal) tiene cuando menos una oficina y un almacen </t>
    </r>
    <r>
      <rPr>
        <sz val="11"/>
        <color theme="1"/>
        <rFont val="Arial"/>
        <family val="2"/>
      </rPr>
      <t>en cada Departamento (en algunos casos hay más). Las CEASS regionales (departamentales) almacenan todos los medicamentos e insumos de los programas nacionales, realizan la programació</t>
    </r>
    <r>
      <rPr>
        <sz val="11"/>
        <rFont val="Arial"/>
        <family val="2"/>
      </rPr>
      <t>n, adquisici</t>
    </r>
    <r>
      <rPr>
        <sz val="11"/>
        <color theme="1"/>
        <rFont val="Arial"/>
        <family val="2"/>
      </rPr>
      <t>ón, almacenamiento y venta de los anticonceptivos adquiridos con el FR generado por la venta de MAC dotados en especie por el UNFPA. La CEASS también programa,  adquiere, almacena y vende  a las Farmacias Institucionales Municipales (FIM) otros medicamentos e insumos del SUS. 
La CEASS creó un fondo rotatorio para anticoncetivos en 2014 con anticonceptivos donados en especie por el UNFPA. La CEASS hace las compras nacionales para el sistema público a partir de las ventas anterirores. Los anticonceptivos de la CEASS se compran a través del UNFPA y se realiza la distribución a sus unidades departamentales. El año 2019 la CEASS realizo la venta de AC a las FIM y/o FIM de</t>
    </r>
    <r>
      <rPr>
        <sz val="11"/>
        <rFont val="Arial"/>
        <family val="2"/>
      </rPr>
      <t xml:space="preserve"> </t>
    </r>
    <r>
      <rPr>
        <sz val="11"/>
        <color rgb="FFFF0000"/>
        <rFont val="Arial"/>
        <family val="2"/>
      </rPr>
      <t xml:space="preserve">referencia por un monto de $ 757,845.45. </t>
    </r>
    <r>
      <rPr>
        <sz val="11"/>
        <rFont val="Arial"/>
        <family val="2"/>
      </rPr>
      <t xml:space="preserve">Este dato fue obtenido de software CEASSSOFT. De esta manera, estimamos que la CEASS cubre el 61.9% de las ventas de anticonceptivos de los ES públicos. </t>
    </r>
  </si>
  <si>
    <r>
      <t xml:space="preserve">Fondos generados internamente </t>
    </r>
    <r>
      <rPr>
        <b/>
        <u/>
        <sz val="11"/>
        <rFont val="Arial"/>
        <family val="2"/>
      </rPr>
      <t>asignados</t>
    </r>
    <r>
      <rPr>
        <sz val="11"/>
        <rFont val="Arial"/>
        <family val="2"/>
      </rPr>
      <t xml:space="preserve"> para la adquisición de </t>
    </r>
    <r>
      <rPr>
        <b/>
        <sz val="11"/>
        <rFont val="Arial"/>
        <family val="2"/>
      </rPr>
      <t>anticonceptivos</t>
    </r>
  </si>
  <si>
    <t>01/2019 - 12/2019</t>
  </si>
  <si>
    <t>SOFTWARE SIAL AGEMED</t>
  </si>
  <si>
    <t xml:space="preserve">Como se explicó anteriormente, las FIM de Referenca solicitan las cantidades y montos para medicamentos, insumos y reactivos de los ES a traves del SIAL municipal consolidado. El SUS entrega a los gobiernos autónomos municipales (GAM) los fondos a traves de la cuenta municipal de salud y el GAM entrega los fondos a la FIM de referencia o del ES para la compra de los medicamentos, insumos y reactivos. </t>
  </si>
  <si>
    <r>
      <t xml:space="preserve">Total de fondos del gobierno </t>
    </r>
    <r>
      <rPr>
        <b/>
        <u/>
        <sz val="11"/>
        <rFont val="Arial"/>
        <family val="2"/>
      </rPr>
      <t>asignados</t>
    </r>
    <r>
      <rPr>
        <sz val="11"/>
        <rFont val="Arial"/>
        <family val="2"/>
      </rPr>
      <t xml:space="preserve"> para la adquisición de anticonceptivos. 
(Por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</si>
  <si>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1"/>
        <rFont val="Arial"/>
        <family val="2"/>
      </rPr>
      <t>asignados</t>
    </r>
    <r>
      <rPr>
        <sz val="11"/>
        <rFont val="Arial"/>
        <family val="2"/>
      </rPr>
      <t xml:space="preserve"> para la adquisición de anticonceptivos
</t>
    </r>
    <r>
      <rPr>
        <b/>
        <sz val="11"/>
        <rFont val="Arial"/>
        <family val="2"/>
      </rPr>
      <t xml:space="preserve">Esto se calculará automáticamente.  </t>
    </r>
    <r>
      <rPr>
        <i/>
        <sz val="11"/>
        <rFont val="Arial"/>
        <family val="2"/>
      </rPr>
      <t>(Sumará los puntos a y b de arriba.)</t>
    </r>
  </si>
  <si>
    <r>
      <t xml:space="preserve">Complete las siguientes preguntas para indicar los </t>
    </r>
    <r>
      <rPr>
        <b/>
        <u/>
        <sz val="11"/>
        <rFont val="Arial"/>
        <family val="2"/>
      </rPr>
      <t>gastos del gobierno</t>
    </r>
    <r>
      <rPr>
        <sz val="11"/>
        <rFont val="Arial"/>
        <family val="2"/>
      </rPr>
      <t xml:space="preserve"> en la adquisición de anticonceptivos, por fuente, en el último año fiscal finalizado. 
</t>
    </r>
    <r>
      <rPr>
        <i/>
        <sz val="11"/>
        <rFont val="Arial"/>
        <family val="2"/>
      </rPr>
      <t>Esto hace referencia a cuánto se gastó en la adquisición de anticonceptivos (no cuánto se asignó). ¿Qué cantidad de estos gastos se proporcionó de cada fuente?</t>
    </r>
  </si>
  <si>
    <r>
      <t xml:space="preserve">¿Se </t>
    </r>
    <r>
      <rPr>
        <b/>
        <sz val="11"/>
        <rFont val="Arial"/>
        <family val="2"/>
      </rPr>
      <t>gastaron</t>
    </r>
    <r>
      <rPr>
        <sz val="11"/>
        <rFont val="Arial"/>
        <family val="2"/>
      </rPr>
      <t xml:space="preserve"> los fondos del gobierno en adquirir productos anticonceptivos en el último año fiscal finalizado?* 
(Los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</si>
  <si>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 xml:space="preserve">El SUS reembolsa los fondos por lo ejecutado por las atenciones realizadas y reportadas por los ES a través del reporte trimestral CPT. El Gobierno Municipal realiza el pago por las atenciones realizadas a los ES y la FIM o FIM de referencia realiza las adquisiones de acuerdo a necesidad reportada en el CPT.
Como se explicó anteriormente, la programación de necesidades se hace en los niveles locales y esas estimaciones no se consolidan en el SIAL. Los POA no están disponibles. 
</t>
  </si>
  <si>
    <t>En la siguiente tabla, el período debe reflejar cuándo se gastaron los fondos, que idealmente será el último año fiscal finalizado.</t>
  </si>
  <si>
    <t>Fuente de fondos del gobierno gastados en la adquisición de anticonceptivos</t>
  </si>
  <si>
    <r>
      <t>¿Fue esta una fuente?</t>
    </r>
    <r>
      <rPr>
        <sz val="11"/>
        <rFont val="Arial"/>
        <family val="2"/>
      </rPr>
      <t xml:space="preserve">
</t>
    </r>
    <r>
      <rPr>
        <i/>
        <sz val="11"/>
        <rFont val="Arial"/>
        <family val="2"/>
      </rPr>
      <t>(Sí/No)</t>
    </r>
  </si>
  <si>
    <r>
      <t xml:space="preserve">Monto gastado </t>
    </r>
    <r>
      <rPr>
        <sz val="11"/>
        <rFont val="Arial"/>
        <family val="2"/>
      </rPr>
      <t xml:space="preserve">
(en USD)</t>
    </r>
  </si>
  <si>
    <r>
      <rPr>
        <sz val="11"/>
        <rFont val="Arial"/>
        <family val="2"/>
      </rPr>
      <t xml:space="preserve">Período (mm/aa-mm/aa)
</t>
    </r>
  </si>
  <si>
    <r>
      <t>Detalles de la adquisición del gobierno</t>
    </r>
    <r>
      <rPr>
        <sz val="11"/>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</si>
  <si>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Comprobantes de entrega</t>
  </si>
  <si>
    <t>Órdenes de compra o contratos</t>
  </si>
  <si>
    <r>
      <t xml:space="preserve">Fondos del gobierno generados internamente </t>
    </r>
    <r>
      <rPr>
        <b/>
        <sz val="11"/>
        <rFont val="Arial"/>
        <family val="2"/>
      </rPr>
      <t>gastados</t>
    </r>
    <r>
      <rPr>
        <sz val="11"/>
        <rFont val="Arial"/>
        <family val="2"/>
      </rPr>
      <t xml:space="preserve"> en la adquisición de anticonceptivos</t>
    </r>
  </si>
  <si>
    <t>Condón Femenino Cant  1121  costo tot                             $US  506.57 
Condón Masculino Cant 854830  costo tot                         $US  87,227.55
DIU T de Cu 380 A Cant   3201    costo tot                            $US  7932.51
Levonorgestrel  comp.  0.75 mg Cant.   6504 costo tot      $US  9481.05
Levonorgestrel  comp.  1.5 mg  Cant.   4804  costo tot      $US  7703.21
Levonorgestrel  Impl.150 mg  Cant.  24729 costo tot    $US  421762.83
Levonorgest+Etinilestradiol Cant. 279142  costo tot    $US  309253.53
Medroxiprogesterona acetato Cant. 209707 costo tot $US  380420.86
                                                               TOTAL                   $US 1224288.11
Estos datos son reportados en el SIAL consolidado y generado en AGEMED.</t>
  </si>
  <si>
    <r>
      <t xml:space="preserve">i. Especifique la(s) fuente(s) de los fondos internamente generados gastados </t>
    </r>
    <r>
      <rPr>
        <i/>
        <sz val="11"/>
        <rFont val="Arial"/>
        <family val="2"/>
      </rPr>
      <t>(por ejemplo, de impuestos)</t>
    </r>
  </si>
  <si>
    <t>Tesoro General de la Nación TGN y la Coparticipación Tributaria de los Gobiernos Municipales</t>
  </si>
  <si>
    <r>
      <t xml:space="preserve">Total del resto de los fondos del gobierno </t>
    </r>
    <r>
      <rPr>
        <b/>
        <sz val="11"/>
        <rFont val="Arial"/>
        <family val="2"/>
      </rPr>
      <t>gastados</t>
    </r>
    <r>
      <rPr>
        <sz val="11"/>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</si>
  <si>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1"/>
        <rFont val="Arial"/>
        <family val="2"/>
      </rPr>
      <t>(por ejemplo, fondos colectivos o donante específico)</t>
    </r>
  </si>
  <si>
    <r>
      <t xml:space="preserve">TOTAL de fondos del gobierno </t>
    </r>
    <r>
      <rPr>
        <b/>
        <sz val="11"/>
        <rFont val="Arial"/>
        <family val="2"/>
      </rPr>
      <t>gastados</t>
    </r>
    <r>
      <rPr>
        <sz val="11"/>
        <rFont val="Arial"/>
        <family val="2"/>
      </rPr>
      <t xml:space="preserve"> en la adquisición de anticonceptivos
</t>
    </r>
    <r>
      <rPr>
        <b/>
        <sz val="11"/>
        <rFont val="Arial"/>
        <family val="2"/>
      </rPr>
      <t xml:space="preserve">Esto se calculará automáticamente.  </t>
    </r>
    <r>
      <rPr>
        <i/>
        <sz val="11"/>
        <rFont val="Arial"/>
        <family val="2"/>
      </rPr>
      <t>(Sumará los puntos a y b anteriores).</t>
    </r>
  </si>
  <si>
    <r>
      <t xml:space="preserve">Complete la siguiente tabla para indicar </t>
    </r>
    <r>
      <rPr>
        <b/>
        <u/>
        <sz val="11"/>
        <rFont val="Arial"/>
        <family val="2"/>
      </rPr>
      <t>subvenciones y donaciones en especie*</t>
    </r>
    <r>
      <rPr>
        <sz val="11"/>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</si>
  <si>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t>Fuente de fondos donados para anticonceptivos para el sector público</t>
  </si>
  <si>
    <t>¿En especie o en efectivo?</t>
  </si>
  <si>
    <t>Valor de la donación</t>
  </si>
  <si>
    <r>
      <t>Detalles de las donaciones</t>
    </r>
    <r>
      <rPr>
        <sz val="11"/>
        <rFont val="Arial"/>
        <family val="2"/>
      </rPr>
      <t xml:space="preserve">
(Mencione los productos adquiridos y las cantidades, si corresponde, e indique si la cantidad gastada en el año fiscal se determinó por la fecha de la orden de compra o la fecha real de entrega. Se prefiere la fecha real de entrega). </t>
    </r>
  </si>
  <si>
    <t>Agencias de las Naciones Unidas (NU)</t>
  </si>
  <si>
    <t>En especie</t>
  </si>
  <si>
    <t xml:space="preserve">El UNFPA donó en especie 50,000 ampollas de Medroxiprogesterona Acetato, Inyectable de 150 mg/ml en agosto del 2019 a la CEASS por ruptura de stock para la entrega a los ES de los Gobiernos Autonomos Municipales GAM (sistema publico de salud).
</t>
  </si>
  <si>
    <t>Otro</t>
  </si>
  <si>
    <t>Fondo Mundial</t>
  </si>
  <si>
    <t>Otro bilateral</t>
  </si>
  <si>
    <r>
      <t xml:space="preserve">Valor total de subvenciones y donaciones en especie para la adquisición de anticonceptivos
</t>
    </r>
    <r>
      <rPr>
        <b/>
        <sz val="11"/>
        <rFont val="Arial"/>
        <family val="2"/>
      </rPr>
      <t xml:space="preserve">Esto se calculará automáticamente.  </t>
    </r>
    <r>
      <rPr>
        <i/>
        <sz val="11"/>
        <rFont val="Arial"/>
        <family val="2"/>
      </rPr>
      <t>(Sumará los puntos del a al e anteriores).</t>
    </r>
  </si>
  <si>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</si>
  <si>
    <r>
      <rPr>
        <b/>
        <sz val="11"/>
        <rFont val="Arial"/>
        <family val="2"/>
      </rPr>
      <t xml:space="preserve">Porcentaje de los fondos del gobierno gastados en la adquisición de anticonceptivos para el sector público - </t>
    </r>
    <r>
      <rPr>
        <sz val="11"/>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</si>
  <si>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t>Los fondos otorgados para la adquisicion y entrega al usuario de AC son dotados por el SUS.</t>
  </si>
  <si>
    <t xml:space="preserve">Los datos del pago de fondos por las atenciones realizadas el 2019 por el SUS se los obtuvo del software SIAL consolidado a nivel nacional por AGEMED.
 </t>
  </si>
  <si>
    <t>EL CALCULO DEL 1,2% SE HIZO EN BASE AL TOTAL DEL PRESUPUESTO REPORTADO EN EL SIAL NACIONAL COMO PAGO DE LAS ATENCIONES REALIZADAS YA QUE NO EXISTE PESUPUESTO ESPECIFICO PARA ANTICONCEPCION.</t>
  </si>
  <si>
    <r>
      <t>B11.</t>
    </r>
    <r>
      <rPr>
        <b/>
        <sz val="11"/>
        <rFont val="Arial"/>
        <family val="2"/>
      </rPr>
      <t xml:space="preserve"> </t>
    </r>
  </si>
  <si>
    <r>
      <rPr>
        <b/>
        <sz val="11"/>
        <rFont val="Arial"/>
        <family val="2"/>
      </rPr>
      <t xml:space="preserve">Porcentaje internamente generado de los fondos del gobierno gastados en la adquisición de anticonceptivos para el sector público - </t>
    </r>
    <r>
      <rPr>
        <sz val="11"/>
        <rFont val="Arial"/>
        <family val="2"/>
      </rPr>
      <t xml:space="preserve">
Del monto total de fondos del gobierno gastado en anticonceptivos para el sector público en el último año fiscal finalizado, ¿qué porcentaje se cubrió con los fondos del gobierno internamente generados?</t>
    </r>
  </si>
  <si>
    <t xml:space="preserve">Los fondos gastados son en su totalidad del SUS. El 61% del monto gastado fue por compras a MAC adquiridos de la CEASS a través de las FIM de referencia o FIM. El resto es adquirido de programas de mercadeo social y, principalmente, de distribuidoras privadas. 
En 2019, de acuerdo al SIAL nacional, el SUS pagó atenciones por SUS 113,494,794.56 (100%), $ US 1,325,426.4 (1.2%) por atenciones de SSR, de las cuales el 84% (US $ 1,113,358) fue por anticonceptivos, de acuerdo al SIAL nacional (AGEMED).
</t>
  </si>
  <si>
    <r>
      <rPr>
        <b/>
        <sz val="11"/>
        <rFont val="Arial"/>
        <family val="2"/>
      </rPr>
      <t>Total de gastos en anticonceptivos para el sector público como porcentaje de la cantidad que se necesita adquirir -</t>
    </r>
    <r>
      <rPr>
        <sz val="11"/>
        <rFont val="Arial"/>
        <family val="2"/>
      </rPr>
      <t xml:space="preserve">
Del valor estimado de anticonceptivos que se necesitaban adquirir para el sector público para el último año fiscal finalizado, ¿qué porcentaje fue proporcionado por una fuente (ya sea del gobierno o donante)? </t>
    </r>
  </si>
  <si>
    <r>
      <t>Aproximadamente, el 51% de la poblacion boliviana recibe sus medicamentos e insumos con fondos pagados por el SUS. El 37% de la poblacion esta cubierta por la Seguridad Social, obligatorio para todos los trabajadores en el país y con cobertura de sus familiares en casos de enfermedad; maternidad; riesgos profesionales; invalidez; vejez; y muerte (</t>
    </r>
    <r>
      <rPr>
        <b/>
        <sz val="10"/>
        <rFont val="Arial"/>
        <family val="2"/>
      </rPr>
      <t>no tienen la obligatoriedad de prestar atenciones en anticoncepcion</t>
    </r>
    <r>
      <rPr>
        <sz val="10"/>
        <rFont val="Arial"/>
        <family val="2"/>
      </rPr>
      <t>)</t>
    </r>
    <r>
      <rPr>
        <b/>
        <sz val="10"/>
        <rFont val="Arial"/>
        <family val="2"/>
      </rPr>
      <t xml:space="preserve">. </t>
    </r>
    <r>
      <rPr>
        <sz val="10"/>
        <rFont val="Arial"/>
        <family val="2"/>
      </rPr>
      <t>Un estudio del UNFPA reveló que las instituciones de seguridad social no están prestando servicios de anticoncepcion a sus asegurados. El resto de la poblacion boliviana acude a servicios privados, aproximadamente un 12%.</t>
    </r>
  </si>
  <si>
    <t>¿Hubo una brecha de financiamiento para anticonceptivos para el sector público en el último año fiscal finalizado?
(Esto se calculará automáticamente al comparar la previsión de B2 con el total de gastos de B12)</t>
  </si>
  <si>
    <t>El SUS cubre la demanda de anticonceptivos de aproximadamente 51% de la poblacion.</t>
  </si>
  <si>
    <t>Si el gobierno financió alguna adquisición de anticonceptivos en el último año fiscal finalizado, ¿qué entidad/entidades llevó/llevaron a cabo la/las adquisición/adquisiciones? 
(Seleccione de los menús desplegables para indicar todas las que correspondan)</t>
  </si>
  <si>
    <t>1. Como se explicó anteriormente, las FIM de referencia y de los ES hacen las compras de anticonceptivos para la atencion a las personas que estan inscritas al SUS. Las compras las realizan a distribuidores legalmente autorizados por la AGEMED. 
2. El principal de estos distribuidores es la CEASS, una institución pública descentralizada, sin fines de lucro, de carácter social, con personería jurídica y autonomía de  gestión administrativa, técnica y legal, bajo tuición del MS. El CEASS hace compras nacionales e internacionales en el mercado público con asesoría técnico y/o a través del UNFPA a los proveedores que ofrecen el mejor precio. Otras instituciones que surten a las FIM de referencia o de los ES son PROSALUD (Mercadeo Social) y distribuidoras privadas legalmente establecidas.</t>
  </si>
  <si>
    <t>Documentos del envío</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</si>
  <si>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</si>
  <si>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</si>
  <si>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</si>
  <si>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</si>
  <si>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Gobiernos Autonomos Municipales GAM a traves de las FIM de referencia o FIM.</t>
  </si>
  <si>
    <t>¿En qué nivel se realiza la adquisición financiada por el gobierno de anticonceptivos para el sector público? (Indique usando el menú desplegable para cada nivel)</t>
  </si>
  <si>
    <t>A nivel local y/o municipal</t>
  </si>
  <si>
    <t>B8</t>
  </si>
  <si>
    <t>Se considera a CEASS una unidad del nivel central porque hace las compras y almacena los MAC a nivel Central. Después distribuye a las  9 CEASS departamentales (regionales), que venden a las FIM de referencia o FIM de los ES. Si la FIM de referencia hace la compra, las FIM de ES recogen los MAC en la cabecera de municipio o la FIM de referencia entrega directamente a las FIM de los ES de acuerdo al CPT..
- Mercadeo Social vende MAC  a distribuidoras de medicamentos e insumos legalmente establecidas y registrados en la AGEMED y éstas venden sus productos y los llevan a las FIM de referencia o directamente a las FIM de ES. 
- Las distribuidoras privadas o empresas privadas adquieren los AC de empresas privadas legalmente establecidas y cotizan a las FIM de referencia y de ES, que adjudican a la empresa que ofrece el mejor precio. 
El proceso de compra y distribución puede ser ejemplificado de la siguiente manera: 
CEASS Nacional → CEASS regionales→ FIM referencia (municipal)→FIM (ES)→USUARIOS
AC Mercadeo Social → Distribuidores privados de medicamentos e insumos legalmente establecidos→FIM de referencia o FIM ES→Usuarios
Distribuidoras legalmente establecidas →FIM de referencia→ FIM ES→USUARIOS
Distribuidoras legalmente establecidas →FIM ES→USUARIOS</t>
  </si>
  <si>
    <t>entrevista clave del informante con organizaciones paraestatales</t>
  </si>
  <si>
    <t>Intermedio (p. ej., regional, distrito)</t>
  </si>
  <si>
    <t>REPORTE CONSOLIDADO A NIVEL BOLIVIA SOFTWARE SIAL AGEMED</t>
  </si>
  <si>
    <t>Nivel de entrega del servicio</t>
  </si>
  <si>
    <t>ENTREVISTA Dra. Victoria de Urioste (CEASS)</t>
  </si>
  <si>
    <t>Independientemente de adquisiciones centralizadas o descentralizadas, ¿cuál es el punto de entrega (es decir, ¿a qué nivel le entrega el proveedor los productos?) (Use los menús desplegables para indicar todos los que correspondan).</t>
  </si>
  <si>
    <t xml:space="preserve"> 
Dr. Alberto Castro UNFPA</t>
  </si>
  <si>
    <t>ENTREVISTA Dra. Haydee Cabrera (Mercadeo Social)</t>
  </si>
  <si>
    <t xml:space="preserve">
Entrevista Lic. Samuel Torres Empresa privada (INTI)</t>
  </si>
  <si>
    <t>Directo a los puntos de entrega del servicio</t>
  </si>
  <si>
    <t>En caso de ser otro, especifique:</t>
  </si>
  <si>
    <t>NO APLICA</t>
  </si>
  <si>
    <t>Mencione si tiene comentarios adicionales sobre el financiamiento y las adquisiciones.</t>
  </si>
  <si>
    <r>
      <t xml:space="preserve">Las preguntas anteriores eran sobre el </t>
    </r>
    <r>
      <rPr>
        <i/>
        <sz val="11"/>
        <rFont val="Arial"/>
        <family val="2"/>
      </rPr>
      <t>último año fiscal finalizado.</t>
    </r>
    <r>
      <rPr>
        <sz val="11"/>
        <rFont val="Arial"/>
        <family val="2"/>
      </rPr>
      <t xml:space="preserve"> Esta pregunta hace referencia al </t>
    </r>
    <r>
      <rPr>
        <b/>
        <sz val="11"/>
        <rFont val="Arial"/>
        <family val="2"/>
      </rPr>
      <t>año fiscal actual</t>
    </r>
    <r>
      <rPr>
        <sz val="11"/>
        <rFont val="Arial"/>
        <family val="2"/>
      </rPr>
      <t xml:space="preserve">. </t>
    </r>
  </si>
  <si>
    <r>
      <t xml:space="preserve">¿Ha </t>
    </r>
    <r>
      <rPr>
        <b/>
        <sz val="11"/>
        <rFont val="Arial"/>
        <family val="2"/>
      </rPr>
      <t>asignado</t>
    </r>
    <r>
      <rPr>
        <sz val="11"/>
        <rFont val="Arial"/>
        <family val="2"/>
      </rPr>
      <t xml:space="preserve"> fondos el gobierno para la adquisición de anticonceptivos para el año fiscal actual?</t>
    </r>
  </si>
  <si>
    <t>El SUS cuenta con un presupuesto para la adquisición de medicamentos, insumos y reactivos (donde se incluye a los AC) para realizar la atención médica gratuita. 
El presupuesto destinado para el año 2020 no se encuentra disponible, se realizaron entrevistas con personal clave del SUS, indican que ese dato aun no esta disponible oficialmente.</t>
  </si>
  <si>
    <t>entrevistas clave del informante con la Unidad de Logística/Adquisiciones</t>
  </si>
  <si>
    <t xml:space="preserve">Dr. Herland Tejerina SUS   </t>
  </si>
  <si>
    <t>a. Si la respuesta es sí, describa las asignaciones (fuente y monto, si corresponde).</t>
  </si>
  <si>
    <r>
      <t>Fuente</t>
    </r>
    <r>
      <rPr>
        <sz val="11"/>
        <rFont val="Arial"/>
        <family val="2"/>
      </rPr>
      <t xml:space="preserve">
</t>
    </r>
  </si>
  <si>
    <t>Monto (en USD)</t>
  </si>
  <si>
    <t xml:space="preserve">SUS </t>
  </si>
  <si>
    <t xml:space="preserve">No se puede estimar el presupuesto 2020 para AC, ya que el SUS presupuesta en forma global para medicamentos, insumos y reactivos. No existe un presupuesto especifico para AC. El presupuesto 2020 SUS aun no se encuentra oficialmente visibilizado en ninguna fuente de informacion.
</t>
  </si>
  <si>
    <t>CEASS</t>
  </si>
  <si>
    <t>Este monto proviene del FR de medicamentos e insumos AC de la CEASS.</t>
  </si>
  <si>
    <t>C. Productos</t>
  </si>
  <si>
    <t>Entrevista clave del informante con organizaciones de mercadeo social</t>
  </si>
  <si>
    <t xml:space="preserve">Método anticonceptivo </t>
  </si>
  <si>
    <t>Seleccione uno de la lista desplegable para cada sector.</t>
  </si>
  <si>
    <t>Sector comercial</t>
  </si>
  <si>
    <t>Sector público</t>
  </si>
  <si>
    <t>Mercadeo social</t>
  </si>
  <si>
    <t>Pastillas anticonceptivas orales combinadas 
(por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</si>
  <si>
    <r>
      <t>Pastillas anticonceptivas orales que solo contienen progestina</t>
    </r>
    <r>
      <rPr>
        <i/>
        <sz val="11"/>
        <rFont val="Arial"/>
        <family val="2"/>
      </rPr>
      <t xml:space="preserve"> </t>
    </r>
    <r>
      <rPr>
        <sz val="11"/>
        <rFont val="Arial"/>
        <family val="2"/>
      </rPr>
      <t xml:space="preserve">
(por ejemplo, Levonorgestrel 30 mcg [Norgeston, Microlut], Noretisterona 35 mg [Micronor, Camila, Errin], Desogestrel 75 mcg [Cerazette, Aizea], diacetato de etinodiol [Femulen])</t>
    </r>
  </si>
  <si>
    <t xml:space="preserve">Inyectables 
(por ejemplo, Acetato de medroxiprogesterona 104 mg/0,65 ml vía subcutánea [Depo Sub-Q Provera, Sayana Press], Acetato de medroxiprogesterona 150 mg vía intramuscular [DepoProvera], Enantato de noretisterona [Noristerat]) </t>
  </si>
  <si>
    <t>Implantes anticonceptivos 
(por ejemplo, Levonorgestrel 75 mg [Jadelle, Sino-Implant (II)/Levoplant], Etonogestrel 68 mg [Implanon, Nexplanon])</t>
  </si>
  <si>
    <t>Dispositivos intrauterinos (DIU) (por ejemplo, de cobre [Optima Copper T], liberador de levonorgestrel [Mirena])</t>
  </si>
  <si>
    <t>Pastillas anticonceptivas de emergencia (por ejemplo, levonorgestrel 0,75 mg, levonorgestrel 1,5 mg) [Postinor]</t>
  </si>
  <si>
    <t>Método permanente de acción prolongada para hombres (vasectomía)</t>
  </si>
  <si>
    <t>Método permanente de acción prolongada para mujeres (ligadura de trompas)</t>
  </si>
  <si>
    <t>Parches anticonceptivos (por ejemplo, Norelgestromina/Etinilestradiol 150/35 mcg [Xulane, Evra])</t>
  </si>
  <si>
    <t>Anillo vaginal anticonceptivo (por ejemplo, Etonogestrel/Etinilestradiol 120/15 mcg [NuvaRing], liberador de progesterona [Progering])</t>
  </si>
  <si>
    <t>Otros métodos anticonceptivos
(En los siguientes espacios, proporcione el/los nombre(s) de otro(s) anticonceptivo(s) ofrecidos y luego seleccione uno de la lista desplegable para cada sector.</t>
  </si>
  <si>
    <t>Otro método:</t>
  </si>
  <si>
    <t>Haga algún comentario sobre los productos ofrecidos.</t>
  </si>
  <si>
    <t xml:space="preserve">La Ley 1152 de febrero de 2019 establece las bases de la atención gratuita, integral y universal en los establecimientos de salud públicos a la población beneficiada, incluyendo los servicios y los productos de anticoncepción. No se trata de una estrategia específica de seguridad anticonceptiva (misma que no existe), pero establece los mecanismos que aseguran la disponibilidad de medicamentos, incluidos los anticonceptivos. El Decreto Supremo 3813 de febrero del mismo año reglamenta esta ley (ver https://www.ilo.org/dyn/natlex/docs/ELECTRONIC/108764/134617/F1982550071/LEY%201152%20BOLIVIA.pdf  y https://www.minsalud.gob.bo/images/Descarga/SUS/D.S_N%C2%BA_3813.pdf , respectivamente). Estos documentos legales sustentan al Sistema Único de Salud (SUS) que operacionaliza la atención gratuita, integral y universal en los servicios de salud, incluidos los de SSR, de manera integral. La normatividad designa a las instancias de control nacionales, departamentales y locales como las encargadas de garantizar la provisión de medicamentos e insumos médicos, incluidos los anticonceptivos, que son parte de las normas de atención vigentes.
</t>
  </si>
  <si>
    <t>entrevistas con funcionarios del gobierno y documentos legales (https://www.ilo.org/dyn/natlex/docs/ELECTRONIC/108764/134617/F1982550071/LEY%201152%20BOLIVIA.pdf  para la Ley 1152 y https://www.minsalud.gob.bo/images/Descarga/SUS/D.S_N%C2%BA_3813.pdf , para el Decreto, respectivamente)</t>
  </si>
  <si>
    <t>Dr. Dante Ergueta SUS</t>
  </si>
  <si>
    <t xml:space="preserve">                                                                                             SI LA RESPUESTA ES NO, SALTE A LA PREGUNTA D2.</t>
  </si>
  <si>
    <t xml:space="preserve">Sistema Único de Salud (SUS) </t>
  </si>
  <si>
    <t>Commentarios:</t>
  </si>
  <si>
    <t>Las personas beneficiarias del SUS son todas las bolivianas y bolivianos que no se encuentran protegidos por el subsector de la Seguridad Social de Corto Plazo.</t>
  </si>
  <si>
    <t xml:space="preserve">El objetivo de la política es universalizar el acceso de la población a servicios de salud públicos, gratuitos, equitativos y de calidad implementando un Sistema Único de Salud centrado en el ejercicio efectivo del derecho a la salud, financiado con recursos fiscales servicios públicos bajo la gestión estratégica del MS. 
Los servicios ofrecidos por el SUS incluyen educación, promoción, atención y entrega de los siguientes métodos anticonceptivos temporales (además de los métodos permanentes): píldora anticonceptiva, pastilla anticonceptiva de emergencia, insercion de DIU en el intervalo y post evento obstétrico, inserción implante subdérmico, Inyectable trimestral (Depoprovera), Condón masculino y femenino, píldora anticonceptiva
</t>
  </si>
  <si>
    <t>Años cubiertos (incluidas las actualizaciones de las estrategias)</t>
  </si>
  <si>
    <t xml:space="preserve">2019 a la fecha. </t>
  </si>
  <si>
    <t>¿Está la estrategia formalmente autorizada por el Ministerio?</t>
  </si>
  <si>
    <t>¿Existen pruebas de la implementación de artículos de acción que sean parte de la estrategia de seguridad anticonceptiva o del seguimiento de problemas planteados en la estrategia?</t>
  </si>
  <si>
    <t xml:space="preserve">El SUS cubre la demanda de anticonceptivos de aproximadamente 51% de la poblacion. El SUS establece mecanismos generales de financiamiento y operación que permiten la disponibilidad asegurada de insumos y medicamentos en los establecimientos de salud, mismos que se explican a lo largo de este cuestionario. </t>
  </si>
  <si>
    <r>
      <t xml:space="preserve">¿Existen políticas que </t>
    </r>
    <r>
      <rPr>
        <b/>
        <sz val="11"/>
        <rFont val="Arial"/>
        <family val="2"/>
      </rPr>
      <t>dificulten</t>
    </r>
    <r>
      <rPr>
        <sz val="11"/>
        <rFont val="Arial"/>
        <family val="2"/>
      </rPr>
      <t xml:space="preserve"> la capacidad del </t>
    </r>
    <r>
      <rPr>
        <b/>
        <sz val="11"/>
        <rFont val="Arial"/>
        <family val="2"/>
      </rPr>
      <t>sector privado</t>
    </r>
    <r>
      <rPr>
        <sz val="11"/>
        <rFont val="Arial"/>
        <family val="2"/>
      </rPr>
      <t xml:space="preserve"> (sector comercial, ONG u organizaciones de mercadeo social) para proporcionar métodos anticonceptivos? Por ejemplo: control de precios, limitaciones de distribución, impuestos/aranceles, prohibiciones de publicidad, etc. </t>
    </r>
  </si>
  <si>
    <t>Fuente: Arancel Aduanero de Importaciones del Estado Plurinacional de Bolivia 2021. Sección VI Productos de las industrias químicas o de las industrias conexas. Pág. 148. http://www.syv.com.bo/docs/arancel.pdf</t>
  </si>
  <si>
    <t>Entrevistas con personal de comercializadores privados</t>
  </si>
  <si>
    <t>Si la respuesta es sí, describa las políticas.</t>
  </si>
  <si>
    <t>Existen aranceles a la importación de anticonceptivos: 5% a métodos hormonales, pero 0% a los condones. Se cobran aranceles aduanales a los productos farmacéuticos, incluyendo a los anticonceptivos, que importa el sector privado, el mercadeo social, y los ONGs.</t>
  </si>
  <si>
    <r>
      <t xml:space="preserve">¿Existen políticas que </t>
    </r>
    <r>
      <rPr>
        <b/>
        <sz val="11"/>
        <rFont val="Arial"/>
        <family val="2"/>
      </rPr>
      <t>autoricen</t>
    </r>
    <r>
      <rPr>
        <sz val="11"/>
        <rFont val="Arial"/>
        <family val="2"/>
      </rPr>
      <t xml:space="preserve"> o </t>
    </r>
    <r>
      <rPr>
        <b/>
        <sz val="11"/>
        <rFont val="Arial"/>
        <family val="2"/>
      </rPr>
      <t>apoyen</t>
    </r>
    <r>
      <rPr>
        <sz val="11"/>
        <rFont val="Arial"/>
        <family val="2"/>
      </rPr>
      <t xml:space="preserve"> al </t>
    </r>
    <r>
      <rPr>
        <b/>
        <sz val="11"/>
        <rFont val="Arial"/>
        <family val="2"/>
      </rPr>
      <t>sector privado</t>
    </r>
    <r>
      <rPr>
        <sz val="11"/>
        <rFont val="Arial"/>
        <family val="2"/>
      </rPr>
      <t xml:space="preserve">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</si>
  <si>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La Ley 1737 de 1996 autoriza al sector privado a importar y comercializar medicamentos, incluidos los anticonceptivos, pero no existen políticas como las ejemplificadas en esta pregunta. Tampoco existen leyes que obstaculicen la entrega de servicios, salvo los aranceles que se indicaron en la pregunta anterior.
La Ley No 1737 puede consultarse en: https://www.lexivox.org/norms/BO-L-1737.html</t>
  </si>
  <si>
    <t>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t>
  </si>
  <si>
    <t xml:space="preserve">Método(s) anticonceptivo(s) </t>
  </si>
  <si>
    <r>
      <t>Mencione el proveedor de menor nivel al que se le permite vender o administrar el método en el</t>
    </r>
    <r>
      <rPr>
        <b/>
        <sz val="11"/>
        <rFont val="Arial"/>
        <family val="2"/>
      </rPr>
      <t xml:space="preserve"> sector público.</t>
    </r>
  </si>
  <si>
    <r>
      <t>Mencione el proveedor de menor nivel al que se le permite vender o administrar el método en el</t>
    </r>
    <r>
      <rPr>
        <b/>
        <sz val="11"/>
        <rFont val="Arial"/>
        <family val="2"/>
      </rPr>
      <t xml:space="preserve"> sector privado.</t>
    </r>
  </si>
  <si>
    <t>El artículo 39 de la Ley 1737 señala que “la  dispensación de medicamentos estará a cargo exclusivo de los establecimientos farmacéuticos (farmacias privadas, institucionales y populares) bajo la responsabilidad y presencia de los regentes farmacéuticos. El Despacho fuera de ellos será considerado como venta ilegal del medicamento y dará lugar al decomiso de los productos y a la sanción correspondiente, exceptuando los casos descritos en el Art. 41º de la presente Ley”. Sin embargo, el artículo 41 señala que “la Secretaría Nacional de Salud, en cumplimiento a sus programas de salud y por niveles de atención, queda facultada para autorizar la dispensación de medicamentos esenciales a los promotores o agentes de salud debidamente preparados para su manejo en localidades donde no existan profesionales de la salud con título universitario”. En las entrevistas también se indicó que en la práctica, en las farmacias, los dependientes entregan los anticonceptivos sin receta médica, así que en todos los casos, el personal de más bajo nivel puede entregar los métodos. 
Fuente: Ley No 1737 en: https://www.lexivox.org/norms/BO-L-1737.html</t>
  </si>
  <si>
    <t>Entrevistas con informantes clave</t>
  </si>
  <si>
    <t>Auxiliar de enfermería</t>
  </si>
  <si>
    <t xml:space="preserve">Solamente personal capacitado </t>
  </si>
  <si>
    <r>
      <t xml:space="preserve">Inyectables (acetato de medroxiprogesterona 104 mg/0,65 ml </t>
    </r>
    <r>
      <rPr>
        <b/>
        <sz val="11"/>
        <rFont val="Arial"/>
        <family val="2"/>
      </rPr>
      <t>vía subcutánea</t>
    </r>
    <r>
      <rPr>
        <sz val="11"/>
        <rFont val="Arial"/>
        <family val="2"/>
      </rPr>
      <t xml:space="preserve"> [Depo Sub-Q Provera, Sayana Press])</t>
    </r>
  </si>
  <si>
    <r>
      <t xml:space="preserve">Inyectables (acetato de medroxiprogesterona 150 mg </t>
    </r>
    <r>
      <rPr>
        <b/>
        <sz val="11"/>
        <rFont val="Arial"/>
        <family val="2"/>
      </rPr>
      <t>vía intramuscular</t>
    </r>
    <r>
      <rPr>
        <sz val="11"/>
        <rFont val="Arial"/>
        <family val="2"/>
      </rPr>
      <t xml:space="preserve"> [DepoProvera], enantato de noretisterona [Noristerat]) </t>
    </r>
  </si>
  <si>
    <t>Dispositivos intrauterinos (DIU) 
(por ejemplo, de cobre [Optima Copper T], liberador de levonorgestrel [Mirena])</t>
  </si>
  <si>
    <t>Pastillas anticonceptivas de emergencia 
(por ejemplo, levonorgestrel 0,75 mg, levonorgestrel 1,5 mg) [Postinor]</t>
  </si>
  <si>
    <t>FARMACEUTICO</t>
  </si>
  <si>
    <t>Otros métodos anticonceptivos - Especifique 
(Proporcione el nombre de otros anticonceptivos ofrecidos y el conjunto de menor nivel que puede proporcionarlos, por sector. Por ejemplo: diafragma SILCS)</t>
  </si>
  <si>
    <r>
      <t xml:space="preserve">Las siguientes preguntas (D5 y D6) serán sobre las leyes y prácticas que pueden </t>
    </r>
    <r>
      <rPr>
        <b/>
        <i/>
        <u/>
        <sz val="11"/>
        <rFont val="Arial"/>
        <family val="2"/>
      </rPr>
      <t>aumentar el acceso</t>
    </r>
    <r>
      <rPr>
        <sz val="11"/>
        <rFont val="Arial"/>
        <family val="2"/>
      </rPr>
      <t xml:space="preserve"> de subpoblaciones específicas a servicios/productos efectivos de planificación familiar, mientras que las preguntas D7 y D8 serán sobre las leyes o prácticas que puedan </t>
    </r>
    <r>
      <rPr>
        <b/>
        <i/>
        <u/>
        <sz val="11"/>
        <rFont val="Arial"/>
        <family val="2"/>
      </rPr>
      <t>prevenir</t>
    </r>
    <r>
      <rPr>
        <sz val="11"/>
        <rFont val="Arial"/>
        <family val="2"/>
      </rPr>
      <t xml:space="preserve"> o </t>
    </r>
    <r>
      <rPr>
        <b/>
        <i/>
        <u/>
        <sz val="11"/>
        <rFont val="Arial"/>
        <family val="2"/>
      </rPr>
      <t>reducir el acceso</t>
    </r>
    <r>
      <rPr>
        <sz val="11"/>
        <rFont val="Arial"/>
        <family val="2"/>
      </rPr>
      <t xml:space="preserve"> de estas subpoblaciones. </t>
    </r>
  </si>
  <si>
    <r>
      <t xml:space="preserve">¿Tiene el país leyes, regulaciones o políticas que </t>
    </r>
    <r>
      <rPr>
        <b/>
        <u/>
        <sz val="11"/>
        <rFont val="Arial"/>
        <family val="2"/>
      </rPr>
      <t>aumenten</t>
    </r>
    <r>
      <rPr>
        <sz val="11"/>
        <rFont val="Arial"/>
        <family val="2"/>
      </rPr>
      <t xml:space="preserve"> el acceso a servicios/productos efectivos de planificación familiar de las siguientes subpoblaciones? </t>
    </r>
  </si>
  <si>
    <t>Sí/No (desplegable)</t>
  </si>
  <si>
    <t xml:space="preserve">Si la respuesta es sí, describa las leyes/regulaciones/políticas que aumentan el acceso. </t>
  </si>
  <si>
    <t>¿Se aplicaron o implementaron normas/políticas?</t>
  </si>
  <si>
    <t>entrevistas con funcionarios del gobierno</t>
  </si>
  <si>
    <t>Jóvenes solteros (de 15 a 19 años)</t>
  </si>
  <si>
    <t>Ley 1152, que establece las bases por medio de las cuales los establecimientos del Ministerio de Salud deben de prestar servicios integrales, universales y gratuitos de salud y su Resolución Ministerial 132</t>
  </si>
  <si>
    <t>Jóvenes casados (de 15 a 19 años)</t>
  </si>
  <si>
    <t>Ley 1152</t>
  </si>
  <si>
    <t>Jóvenes solteros (de 20 a 24 años)</t>
  </si>
  <si>
    <t>Jóvenes casados (de 20 a 24 años)</t>
  </si>
  <si>
    <t>Población rural</t>
  </si>
  <si>
    <r>
      <t xml:space="preserve">Poblaciones en subregiones desfavorecidas </t>
    </r>
    <r>
      <rPr>
        <i/>
        <sz val="11"/>
        <rFont val="Arial"/>
        <family val="2"/>
      </rPr>
      <t>(es decir, determinadas áreas geográficas)</t>
    </r>
  </si>
  <si>
    <t>Poblaciones con menor nivel educativo</t>
  </si>
  <si>
    <t>Poblaciones con menores ingresos</t>
  </si>
  <si>
    <t>Norma técnica de atención en SSR a personas con discapacidad</t>
  </si>
  <si>
    <r>
      <t xml:space="preserve">Poblaciones minoritarias </t>
    </r>
    <r>
      <rPr>
        <i/>
        <sz val="11"/>
        <rFont val="Arial"/>
        <family val="2"/>
      </rPr>
      <t>(p. ej., grupos étnicos o religiosos)</t>
    </r>
  </si>
  <si>
    <r>
      <t xml:space="preserve">Otro </t>
    </r>
    <r>
      <rPr>
        <i/>
        <sz val="11"/>
        <rFont val="Arial"/>
        <family val="2"/>
      </rPr>
      <t>(p. ej., inmigrantes, poblaciones desplazadas internamente)</t>
    </r>
  </si>
  <si>
    <t>Ley 1152 (extiende los servicios gratuitos a migrantes internacionales)</t>
  </si>
  <si>
    <r>
      <t xml:space="preserve">¿Tiene el país alguna práctica operativa, cultural o de otro tipo que pueda </t>
    </r>
    <r>
      <rPr>
        <b/>
        <u/>
        <sz val="11"/>
        <rFont val="Arial"/>
        <family val="2"/>
      </rPr>
      <t>aumentar</t>
    </r>
    <r>
      <rPr>
        <sz val="11"/>
        <rFont val="Arial"/>
        <family val="2"/>
      </rPr>
      <t xml:space="preserve"> el acceso a productos/servicios efectivos de planificación familiar de las siguientes subpoblaciones?  </t>
    </r>
  </si>
  <si>
    <t xml:space="preserve">Si la respuesta es sí, describa la práctica operativa, cultural o de otro tipo que pueda aumentar el acceso. </t>
  </si>
  <si>
    <t xml:space="preserve">Entrevistas a informantes clave
Los establecimientos de salud elaboran un Programa Operativo Anual (POA) en el que deben incluir la programación de campañas y actividades educativas a la población que el personal de salud llevará a cabo durante el año en sus áreas de cobertura, incluyendo el calendario, los temas de las actividades educativas y las personas a las que se dirigirá. Cada municipio y establecimiento de salud selecciona estos temas de acuerdo a sus necesidades. Las campañas pueden dirigirse a la población en general o específica. Por ejemplo: en febrero promuevan la vacunación; en marzo, el suero oral; en abril, la planificación familiar, (para mujeres en el posparto, para todas las mujeres, para jóvenes), etc. 
Otro mecanismo de promoción es la que se da a través del programa de transferencias condicionadas en efectivo Juana Azurduy. En este programa, se dan 6 pagos a mujeres entre el embarazo y los dos años posparto a condición de que asistan a control pre y post nata, tengan parto institucional y asistan a sesiones educativas. Uno de los temas es el de planificación familiar. 
</t>
  </si>
  <si>
    <t xml:space="preserve">Campañas de salud, unidades móviles de salud.  </t>
  </si>
  <si>
    <t>Unidades Móviles que prestan servicios</t>
  </si>
  <si>
    <r>
      <t xml:space="preserve">El programa de transferencias en efectivo condicionadas  </t>
    </r>
    <r>
      <rPr>
        <i/>
        <sz val="11"/>
        <rFont val="Arial"/>
        <family val="2"/>
      </rPr>
      <t>Juana Azurduy</t>
    </r>
    <r>
      <rPr>
        <sz val="11"/>
        <rFont val="Arial"/>
        <family val="2"/>
      </rPr>
      <t>, dirigido a la población más pobre, exige que las beneficiarias asistan a sesiones educativas. El tema de una sesión es planificación familiar. En este programa, se dan 6 pagos a mujeres entre el embarazo y los dos años posparto a condición de que asistan a control pre y post nata, tengan parto institucional y asistan a las sesiones educativas. En las consultas se ofrecen los métodos anticonceptivos.</t>
    </r>
  </si>
  <si>
    <t>Trabajo con poblaciones indígenas de varios departamentos</t>
  </si>
  <si>
    <t xml:space="preserve">Se llevan a cabo proyectos específicos </t>
  </si>
  <si>
    <r>
      <t xml:space="preserve">¿Tiene el país leyes, regulaciones o políticas que </t>
    </r>
    <r>
      <rPr>
        <b/>
        <u/>
        <sz val="11"/>
        <rFont val="Arial"/>
        <family val="2"/>
      </rPr>
      <t>dificulten</t>
    </r>
    <r>
      <rPr>
        <sz val="11"/>
        <rFont val="Arial"/>
        <family val="2"/>
      </rPr>
      <t xml:space="preserve"> el acceso a servicios/productos efectivos de planificación familiar de las siguientes subpoblaciones? (p. ej., aprobación del cónyuge requerida para acceder a anticonceptivos)</t>
    </r>
  </si>
  <si>
    <t xml:space="preserve">Si la respuesta es sí, describa las leyes/regulaciones/políticas que influyan en el acceso. </t>
  </si>
  <si>
    <t xml:space="preserve">Consultora nacional
Entrevista con asesor nacional UNFPA
Entrevistas con otros informantes clave </t>
  </si>
  <si>
    <r>
      <t xml:space="preserve">¿Tiene el país alguna </t>
    </r>
    <r>
      <rPr>
        <b/>
        <u/>
        <sz val="11"/>
        <rFont val="Arial"/>
        <family val="2"/>
      </rPr>
      <t>barrera</t>
    </r>
    <r>
      <rPr>
        <sz val="11"/>
        <rFont val="Arial"/>
        <family val="2"/>
      </rPr>
      <t xml:space="preserve"> operativa, cultural o de otro tipo que pueda </t>
    </r>
    <r>
      <rPr>
        <b/>
        <u/>
        <sz val="11"/>
        <rFont val="Arial"/>
        <family val="2"/>
      </rPr>
      <t>dificultar</t>
    </r>
    <r>
      <rPr>
        <sz val="11"/>
        <rFont val="Arial"/>
        <family val="2"/>
      </rPr>
      <t xml:space="preserve"> el acceso a productos/servicios efectivos de planificación familiar de las siguientes subpoblaciones?  
(por ejemplo, proveedores que no quieran ofrecer servicios a los jóvenes)</t>
    </r>
  </si>
  <si>
    <t xml:space="preserve">Si la respuesta es sí, describa la barrera operativa, cultural o de otro tipo que pueda influir en el acceso. </t>
  </si>
  <si>
    <t>Encuesta Demografía y Salud 2016</t>
  </si>
  <si>
    <t>Algunos municipios urbanos y rurales no ejecutan eficazmente la política porque señalan que su población disminuye y provoca que disminuyan los ingresos por el estado. Si hay barreras culturales y existe personal de salud que se niega a adminstrar anticonceptivos. Estigmatización por inicio temprano de relaciones sexuales (CIES).</t>
  </si>
  <si>
    <t xml:space="preserve">Falta de acceso a información y dificultad en el acceso geográfico, centros de salud de area rural con personal con capacitación deficiente en ciertos métodos. </t>
  </si>
  <si>
    <t>Falta de acceso a información y dificultad en el acceso geográfico, centros de salud de area rural con personal con capacitación deficiente en ciertos métodos.</t>
  </si>
  <si>
    <t xml:space="preserve">Falta de orientación </t>
  </si>
  <si>
    <t>Falta de orientación.  En algunas pocas ocasiones, personal de salud que no habla la lengua local.</t>
  </si>
  <si>
    <t>¿Hay algún producto de planificación familiar sujeto a aranceles?</t>
  </si>
  <si>
    <t xml:space="preserve">Hay pagos de derechos y pago de aranceles aduaneros. Entre los primeros, de acuerdo a la Resolucion Ministerial # 0265, se pagan $145 US por el Registro Sanitario del medicamento importado genérico o marca 145 $us y $109 US por − Control de Calidad y evaluación de desempeño 109. 
Los aranceles aduaneros son de 5% para los productos anticonceptivos hormonales (los condones están exentos) </t>
  </si>
  <si>
    <t>Entrevistas clave del informante con la NMRA</t>
  </si>
  <si>
    <t xml:space="preserve">Fuente: Arancel Aduanero de Importaciones del Estado Plurinacional de Bolivia 2021. Sección VI Productos de las industrias químicas o de las industrias conexas. Pág. 148.
http://www.syv.com.bo/docs/arancel.pdf
</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</si>
  <si>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</si>
  <si>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</si>
  <si>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</si>
  <si>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</si>
  <si>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5% a anticonceptivos hormonales. (condones están exentos)</t>
  </si>
  <si>
    <t>¿Hay cargos (por política, no cargos en negro) para el cliente en el sector público para lo siguiente?:</t>
  </si>
  <si>
    <t>Servicios de planificación familiar</t>
  </si>
  <si>
    <t>La Ley 1152 de 2019 establece las bases de la atención gratuita, integral y universal en los establecimientos de salud públicos a la población beneficiada, incluyendo los servicios de anticoncepción. El Decreto Supremo 3813 del mismo año reglamenta esta ley. Esto se refiere a los servicios pùblicos ofrecidos por el Ministerio de Salud a través del Sistema Único de Salud (SUS). El SUS cubre al 51% de la población.
En Bolivia, ademàs existe la seguridad social a corto plazo, pagada por los empleadores a los trabajadores, que  cubre las contingencias de Enfermedad y Maternidad, pero no los servicios de anticoncepción, que no son dados a los derechohabientes. La seguridad social de corto plazo cubre 37% de la población. El resto es cubierto por servicios privados de salud o no tiene acceso a servicios de salud.</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</si>
  <si>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</si>
  <si>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</si>
  <si>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</si>
  <si>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</si>
  <si>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</si>
  <si>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 xml:space="preserve">Si se cobra una tarifa por servicios o productos de planificación familiar en el sector público, ¿cubre la planificación familiar el seguro de salud público/gubernamental/nacional? </t>
  </si>
  <si>
    <t>Entrevistas con informantes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</si>
  <si>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</si>
  <si>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</si>
  <si>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 xml:space="preserve">Están incluidos en la Lista Nacional de Medicamentos Esenciales LINAME 2018-2020 y en la Lista Nacional de Dispositivos Médicos  Esenciales LINADIME 2018- 2020. 
Ver https://www.minsalud.gob.bo/component/jdownloads/?task=download.send&amp;id=302&amp;catid=24&amp;m=0&amp;Itemid=646  y https://es.scribd.com/document/397158296/LINADIME-2018-2020
En la LINAME se listan todos los medicamentos para atender las necesidades de la población boliviana. El SUS elige de esta lista los que necesite para atender a la población que cubre. La LINAME no es un catálogo de los medicamentos del SUS, sino de los medicamentos de uso en Bolivia. Existen anticonceptivos listados en la LINAME que no son usados en el sector público, como, por ejemplo, las pastillas con solamente progestina. </t>
  </si>
  <si>
    <t>Implantes anticonceptivos (por ejemplo, Levonorgestrel 75 mg [Jadelle, Sino-Implant (II)/Levoplant], Etonogestrel 68 mg [Implanon, Nexplanon])</t>
  </si>
  <si>
    <t>Pastillas anticonceptivas de emergencia (por ejemplo, levonorgestrel 0,75 mg, levonorgestrel 1,5 mg)</t>
  </si>
  <si>
    <t>Anillos vaginales anticonceptivos (por ejemplo, Etonogestrel/Etinilestradiol 120/15 mcg [NuvaRing], liberador de progesterona [Progering])</t>
  </si>
  <si>
    <t>¿Algún otro anticonceptivo? (p. ej., diafragma SILCS)</t>
  </si>
  <si>
    <t>i. Si la respuesta es sí, mencione los nombres de otros anticonceptivos en las listas.</t>
  </si>
  <si>
    <t>Nombre de la(s) lista(s)</t>
  </si>
  <si>
    <t>LINAME LISTA NACIONAL DE MEDICAMENTOS ESENCIALES</t>
  </si>
  <si>
    <t>¿Se promueve activamente la planificación familiar a través de los siguientes canales? (Use los menús desplegables para indicar todos los que correspondan).</t>
  </si>
  <si>
    <t>entrevistas clave del informante con ONG</t>
  </si>
  <si>
    <t>Sí: Algunas actividades de mercadeo social</t>
  </si>
  <si>
    <t xml:space="preserve">Se hacen alianzas entre ministerios, ONG y organizaciones de cooperación 
PROSALUD: Capacita  jovenes líderes de comunidades en zonas rurales y áreas periurbana en alianza con organizaciones comunitarias y educativas.También se desarrollan campañas informativas para diferentes segmentos en fechas especiales significativas, con participación comunitaria y del sector educativo.
CIES: Medios de comunicación masivos, radio televisión. También por Facebook, otras redes sociales y página web de la institución CIES.
Unidades móviles de salud conformada por equipos multidisciplinarios (educador, Médico) para atención de población vulnerable con acceso limitado a la planificación familiar.
</t>
  </si>
  <si>
    <t>Responsable delegado SSR Min Salud</t>
  </si>
  <si>
    <t>Medios de comunicación</t>
  </si>
  <si>
    <t>Promoción/educación móvil</t>
  </si>
  <si>
    <t>Movilización/participación comunitaria</t>
  </si>
  <si>
    <t xml:space="preserve">Otro </t>
  </si>
  <si>
    <t>Si hay otro, especifique:</t>
  </si>
  <si>
    <t xml:space="preserve">Ferias de salud.  
</t>
  </si>
  <si>
    <t>El componente de SSR del MS ha capacitado en 2018 y 2019 a prestadores de servicios a nivel nacional en inserción y retiro de DIU y de implantes. En 2020 se limitaron las capacitaciones por la Pandemia
CIES: capacitó en ES del sector publico a un  11 - 20%
De acuerdo al reporte SIAL AGEMED 2019, el porcentaje de ES que consumieron DIUs según tipo de unidad fueron: Hospitales Básicos = 62%; centros de salud = 40%,  puestos de salud = 17%. El porcentaje que consumieron implantes fueron hospitales básicos = 62%, Centros de salud = 48%,  Puestos de salud = 31%</t>
  </si>
  <si>
    <t>SIAL AGEMED reporte No. De ES que colocan DIU e implante</t>
  </si>
  <si>
    <t>¿Ha asumido el país un compromiso con Planificación Familiar 2020 (Family Planning 2020, FP2020)?</t>
  </si>
  <si>
    <t>El país es elegible, pero no participa
Bolivia asumió desde el año 2013 la adquisición de los AC para todas las personas no cubiertas por un seguro, a través del SUS.</t>
  </si>
  <si>
    <t>Documentos del gobierno</t>
  </si>
  <si>
    <t>Punto focal del UNFPA</t>
  </si>
  <si>
    <t>¿Hay algún compromiso específico con FP2020 para lograr lo siguiente?:</t>
  </si>
  <si>
    <t>Mejorar el financiamiento nacional para anticonceptivos</t>
  </si>
  <si>
    <t>Los AC ya se encuentran cubiertos por el estado Boliviano a traves del SUS. LEY N° 1152, DEL 20 DE FEBRERO DE 2019.  Resolución Ministerial No. 0132 y reglamento</t>
  </si>
  <si>
    <t>Si la respuesta es sí, describa este compromiso.</t>
  </si>
  <si>
    <t>LEY N° 1152, DEL 20 DE FEBRERO DE 2019.  Resolución Ministerial No. 0132 y reglamento</t>
  </si>
  <si>
    <t xml:space="preserve"> Aumentar la disponibilidad de anticonceptivos para los clientes</t>
  </si>
  <si>
    <t xml:space="preserve">Mejorar el acceso o la disponibilidad a anticonceptivos (más allá de los compromisos descritos arriba para financiamiento nacional o disponibilidad)
[No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</si>
  <si>
    <t>¿Es el país socio de un programa de financiamiento global (Global Financing Facility, GFF)?</t>
  </si>
  <si>
    <t xml:space="preserve">El país es elegible, pero no participa.
Bolivia </t>
  </si>
  <si>
    <t>Sitio web del GFF</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</si>
  <si>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</si>
  <si>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</si>
  <si>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</si>
  <si>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</si>
  <si>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¿Existe un sistema nacional de información de gestión logística (Logistics Management Information System, LMIS) que recopile información sobre productos anticonceptivos?</t>
  </si>
  <si>
    <t>Los ES del MS manejan el SALMI (Sistema de Administración Logística de Medicamentos e Insumos), que realiza las siguientes registros: Selección, Programación, Adquisición, Almacenamiento, Distribución, Uso Racional y SIAL (esta pestaña muestra los movimientos realizados en el mes, genera el Informe de Movimiento Mensual (IMM), que muestra los ingresos, ajustes, consumos y saldos de los productos. En esta pestaña también se genera el reporte Consolidado de Pedido Trimestral (CPT), que consolida el saldo inicio del trimestre, consumo realizado en los 3 meses, Consumo Promedio Mensual (CPM) y la cantidad maxima trimestral que se debe solicitar, (4.5 veces el nivel máximo, proporción que se fija a nivel nacional a partir del periodo de reabastecimiento resultante del tiempo de reposición del dinero, que es cada 3 meses y nivel de reserva. El nivel mínimo está fijado en 1.5 meses, tomando en cuenta una reserva de 1/2 mes y un mes para reabastecimiento. Por estas razones, el ES debe tener una cantidad de anticonceptivos de entre 4.5 y 1.5 meses del CPM. 
La información generada por el SALMI es consolidada en el sistema SIAL, el cual esta instalado a nivel municipal. Con estos datos el municipio puede realizar el pago en dinero a los ES o adquirir los anticonceptivos para el municipio y distribuir los mismos a cada ES en su jurisdiccion. La información consolidada del SIAL municipal se envía a la Red de Salud a la que pertenece el municipio, que puede incluir a uno a varios municipios, que consolida la informacion de los SIALes municipales y envia el backup de la informacion consolidada de su Red al SEDES, quienes consolidan la informacion de sus redes en el SIAL departamental y lo envían a la AGEMED, instancia que consolida la información logística de los 9 SEDES para obtener la información nacional, que reporta al SUS y otras instancias que la requieran.</t>
  </si>
  <si>
    <t>entrevista clave del informante con organización de la cadena de suministros del MS</t>
  </si>
  <si>
    <t>Informes del LMIS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</si>
  <si>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</si>
  <si>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</si>
  <si>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</si>
  <si>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Instalaciones de salud ONG</t>
  </si>
  <si>
    <t>Sitios de mercadeo social</t>
  </si>
  <si>
    <t>Formato electrónico</t>
  </si>
  <si>
    <r>
      <t xml:space="preserve">Resumiendo los flujos de los sistemas de información de administración logística:
A nivel rural: 
ES (SALMI) </t>
    </r>
    <r>
      <rPr>
        <sz val="11"/>
        <rFont val="Calibri"/>
        <family val="2"/>
      </rPr>
      <t>→MUNICIPIO (SIAL)→RED DE SALUD (SIAL)→SEDES (SIAL)→   AGEMED (SIAL)     
LOCAL                  LOCAL                     INTERMEDIO            DEPARTAMENTAL     NACIONAL
A nivel urbano:
ES (SALMI) → RED DE SALUD (SIAL)→ MUNICIPIO (SIAL)→SEDES (SIAL)→     AGEMED (SIAL)  
LOCAL                  LOCAL                         INTERMEDIO             DEPARTAMENTAL         NACIONAL</t>
    </r>
  </si>
  <si>
    <r>
      <t xml:space="preserve">Proporcione los </t>
    </r>
    <r>
      <rPr>
        <b/>
        <sz val="11"/>
        <rFont val="Arial"/>
        <family val="2"/>
      </rPr>
      <t>índices de desabastecimiento</t>
    </r>
    <r>
      <rPr>
        <sz val="11"/>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</si>
  <si>
    <t xml:space="preserve">a. Nivel central (es decir, depósito de nivel central para el sector público)
</t>
  </si>
  <si>
    <r>
      <t xml:space="preserve">b.  Punto de entrega del servicio (Service Delivery Point, SDP) (es decir, instalaciones de salud del sector público)
</t>
    </r>
    <r>
      <rPr>
        <i/>
        <sz val="11"/>
        <rFont val="Arial"/>
        <family val="2"/>
      </rPr>
      <t>(En el nivel adicional, este es el porcentaje de todas las observaciones de productos en todos los SDP desabastecidos durante el año)</t>
    </r>
    <r>
      <rPr>
        <sz val="11"/>
        <rFont val="Arial"/>
        <family val="2"/>
      </rPr>
      <t xml:space="preserve">
</t>
    </r>
  </si>
  <si>
    <t>Fuente del índice de desabastecimiento de nivel central</t>
  </si>
  <si>
    <t xml:space="preserve">Cantidad de observaciones del estado de existencias en las que hubo desabastecimiento de productos durante el año fiscal (numerador)
</t>
  </si>
  <si>
    <t>Total de observaciones del estado de existencias durante el año (denominador)</t>
  </si>
  <si>
    <r>
      <t xml:space="preserve">Índice anual de desabastecimiento en el nivel central 
</t>
    </r>
    <r>
      <rPr>
        <b/>
        <sz val="11"/>
        <rFont val="Arial"/>
        <family val="2"/>
      </rPr>
      <t>Se calcula automáticamente dividiendo la columna H por la columna I</t>
    </r>
  </si>
  <si>
    <r>
      <rPr>
        <sz val="10"/>
        <rFont val="Arial"/>
        <family val="2"/>
      </rPr>
      <t xml:space="preserve">Suma de la cantidad de los SDP provistos del producto a partir del saldo final de todos los informes de logística mensuales/trimestrales para el año fiscal (numerador). </t>
    </r>
    <r>
      <rPr>
        <sz val="11"/>
        <rFont val="Arial"/>
        <family val="2"/>
      </rPr>
      <t xml:space="preserve">
</t>
    </r>
  </si>
  <si>
    <t xml:space="preserve">Suma de la cantidad total de SDP que comunican todos los informes de logística mensuales/trimestrales para el año fiscal (denominador). </t>
  </si>
  <si>
    <r>
      <t xml:space="preserve">Índice anual de desabastecimiento en los SDP. 
</t>
    </r>
    <r>
      <rPr>
        <b/>
        <sz val="11"/>
        <rFont val="Arial"/>
        <family val="2"/>
      </rPr>
      <t>Se calcula automáticamente dividiendo la columna K por la columna L</t>
    </r>
  </si>
  <si>
    <t>Pastillas anticonceptivas orales combinadas</t>
  </si>
  <si>
    <t>Fuente del índice de desabastecimiento del nivel SDP</t>
  </si>
  <si>
    <t>Levonorgestrel/Etinilestradiol 150/30 mcg + Hierro 75 mg [Microgynon]</t>
  </si>
  <si>
    <t>Nota: no se tiene información por SDP. Se reportan los datos de desabasto reportados por los 9 departamentos. (En 2019 ninguno de los 9 departamentos reportó desabastecimiento en el SIAL.)</t>
  </si>
  <si>
    <t>Levonorgestrel/Etinilestradiol 150/30 mcg [Seasonale, Levora, Jolessa]</t>
  </si>
  <si>
    <r>
      <t xml:space="preserve">Otras pastillas anticonceptivas orales combinadas                                           
</t>
    </r>
    <r>
      <rPr>
        <i/>
        <sz val="11"/>
        <rFont val="Arial"/>
        <family val="2"/>
      </rPr>
      <t xml:space="preserve">(no incluidas para cálculos adicionales)                              </t>
    </r>
    <r>
      <rPr>
        <sz val="11"/>
        <rFont val="Arial"/>
        <family val="2"/>
      </rPr>
      <t>Especifique:</t>
    </r>
  </si>
  <si>
    <t>Pastillas anticonceptivas orales que solo contienen progestina (Levonorgestrel 30 mcg [Norgeston, Microlut])</t>
  </si>
  <si>
    <t>Software SIAL AGEMED
En la AGEMED se encuentra el sistema SIAL Nacional, es en este sistema donde se consolida la informacion de los 9 Servicios Departamentales de Salud (SEDES), (Beni, Chuquisaca, Cochabamba, La Paz, Oruro, Pando, Potosi, Santa Cruz y Tarija)
Este consolidado nos reporta la informacion generada por cada departamento y el reporte es de cada uno de los 1 meses del a'o</t>
  </si>
  <si>
    <t>Etonogestrel 68 mg/varilla, implante de 1 varilla [Implanon, Nexplanon])</t>
  </si>
  <si>
    <t>Dispositivos intrauterinos (DIU) liberadores de hormonas (por ejemplo, liberador de levonorgestrel [Mirena])</t>
  </si>
  <si>
    <r>
      <t xml:space="preserve">Índice total de desabastecimiento para todos los productos 
</t>
    </r>
    <r>
      <rPr>
        <b/>
        <sz val="11"/>
        <rFont val="Arial"/>
        <family val="2"/>
      </rPr>
      <t xml:space="preserve">Esto se calculará automáticamente. </t>
    </r>
    <r>
      <rPr>
        <sz val="11"/>
        <rFont val="Arial"/>
        <family val="2"/>
      </rPr>
      <t xml:space="preserve"> (Sumará H e I y dividirá H por I, y sumará K y L y lo dividirá por L)</t>
    </r>
  </si>
  <si>
    <t>¿Existe algún requisito que indique que la Autoridad Nacional Reguladora de Medicamentos (National Medicines Regulatory Authority, NMRA) dentro del país registre todos los anticonceptivos fabricados o importados localmente?</t>
  </si>
  <si>
    <t>Los anticonceptivos y todos los medicamentos se tienen que registrar en la Agencia Estatal de Medicamentos y Tecnología en Salud (AGEMED)</t>
  </si>
  <si>
    <t>¿Se cumplen estrictamente todos los requisitos de registro de medicamentos (incluidos los anticonceptivos)?</t>
  </si>
  <si>
    <t>Si la respuesta es sí, ¿hay excepciones?</t>
  </si>
  <si>
    <t>Explique las excepciones.</t>
  </si>
  <si>
    <t>¿Cuál es el plazo promedio para el registro de los productos anticonceptivos?</t>
  </si>
  <si>
    <t xml:space="preserve">La página web de AGEMED no señala ninguna certificación de algún organismo internacional </t>
  </si>
  <si>
    <t>Actualmente el Laboratorio no realiza el control de calidad de condones
El Laboratorio de Control de Calidad de Medicamentos y Toxicología en Salud (CONCAMYT) tiene esta función.
Relacionado con la precalificación, ver https://scielosp.org/pdf/rpsp/2016.v39n5/255-261/es</t>
  </si>
  <si>
    <t>¿Está actualmente certificada/acreditada o precalificada por la OMS la ISO 17025 (Organización Internacional de Normalización)?</t>
  </si>
  <si>
    <t>Sí; precalificación de la OMS</t>
  </si>
  <si>
    <r>
      <t xml:space="preserve">El año pasado, ¿hasta qué punto el control de calidad posterior al envío del NQCL evaluó los anticonceptivos, </t>
    </r>
    <r>
      <rPr>
        <i/>
        <sz val="11"/>
        <rFont val="Arial"/>
        <family val="2"/>
      </rPr>
      <t>excepto los condones</t>
    </r>
    <r>
      <rPr>
        <sz val="11"/>
        <rFont val="Arial"/>
        <family val="2"/>
      </rPr>
      <t xml:space="preserve">? </t>
    </r>
  </si>
  <si>
    <t>La mayoría fueron examinados</t>
  </si>
  <si>
    <t>Ninguno fue examinado</t>
  </si>
  <si>
    <r>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r>
    <r>
      <rPr>
        <b/>
        <sz val="11"/>
        <color rgb="FF0070C0"/>
        <rFont val="Arial"/>
        <family val="2"/>
      </rPr>
      <t xml:space="preserve"> </t>
    </r>
  </si>
  <si>
    <t>Documentos de la NMRA</t>
  </si>
  <si>
    <t>Si la respuesta es sí, ¿hasta qué punto se tomaron medidas coercitivas regulatorias posterior a la vigilancia de campo de los anticonceptivos?</t>
  </si>
  <si>
    <t>n.a. (no se realizó vigilancia de campo)</t>
  </si>
  <si>
    <t xml:space="preserve">Según el MS, ¿cuántos mayoristas están registrados en el país (para la distribución de productos de FP)?   </t>
  </si>
  <si>
    <t>¿Se requiere a los mayoristas que le informen al gobierno sus ventas y servicios?</t>
  </si>
  <si>
    <t>Si la respuesta es sí, el año pasado, ¿aproximadamente qué proporción de mayoristas informaron al gobierno sus ventas y servicios?</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</si>
  <si>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</si>
  <si>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</si>
  <si>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 xml:space="preserve">No aplica </t>
  </si>
  <si>
    <t xml:space="preserve">Si la respuesta es no, ¿le gustaría al MS desarrollar este recurso? </t>
  </si>
  <si>
    <r>
      <t xml:space="preserve">Pastillas anticonceptivas orales combinadas 
</t>
    </r>
    <r>
      <rPr>
        <i/>
        <sz val="11"/>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</si>
  <si>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 xml:space="preserve">Se efectuó el cruce de información entre varias fuentes documentales conformadas por Vademécum Farmacéutico Informerc Bolivia, (https://www.medicamentos.bo/), Vademecum Bolivia (https://bo.ivademecum.com/) Farmacorp (https://farmacorp.com/) y documentación oficial obtenida de la Agencia Estatal de Medicamentos y Teconologías en Salud, AGEMED como son el Registro sanitario de medicamentos nacionales e importados actualizado al 23 de octubre de 2020 y el listado de avales aprobados (actualización julio 2019). </t>
  </si>
  <si>
    <t>¿Existen productos PC/OMS o aprobados por una SRA registrados para su distribución en el país?</t>
  </si>
  <si>
    <t>Precalificados por la OMS y SRA</t>
  </si>
  <si>
    <t xml:space="preserve">Ejemplo(s) de marca y fórmula precalificada por la OMS o aprobada por una SRA </t>
  </si>
  <si>
    <t xml:space="preserve">Anulette, Difem, Activa, Minigynon (Levonorgestrel 0.15mg-Etinil Estradiol 0.03 mg) Veroniq mini ( Drospirenona/Etinilestradiol 3mg/0.02mg) </t>
  </si>
  <si>
    <t>¿Cuántos fabricantes locales dentro del país existen que producen anticonceptivos orales combinados?</t>
  </si>
  <si>
    <r>
      <t xml:space="preserve">Pastillas anticonceptivas orales que solo contienen progestina 
</t>
    </r>
    <r>
      <rPr>
        <i/>
        <sz val="11"/>
        <rFont val="Arial"/>
        <family val="2"/>
      </rPr>
      <t>(por ejemplo, Levonorgestrel 30 mcg [Norgeston, Microlut], Noretisterona 35 mg [Micronor, Camila, Errin], Desogestrel 75 mcg [Cerazette, Aizea], diacetato de etinodiol [Femulen])</t>
    </r>
  </si>
  <si>
    <t xml:space="preserve">Microlut, Cerazette, Desogestrel .075mg, (Sandoz) </t>
  </si>
  <si>
    <t>¿Cuántos fabricantes locales dentro del país existen que producen pastillas anticonceptivas que solo contienen progestina?</t>
  </si>
  <si>
    <r>
      <t xml:space="preserve">Inyectables 
</t>
    </r>
    <r>
      <rPr>
        <i/>
        <sz val="11"/>
        <rFont val="Arial"/>
        <family val="2"/>
      </rPr>
      <t xml:space="preserve">(por ejemplo, Acetato de medroxiprogesterona 104 mg/0,65 ml vía subcutánea [Depo Sub-Q Provera, Sayana Press], Acetato de medroxiprogesterona 150 mg vía intramuscular [DepoProvera], Enantato de noretisterona [Noristerat]) </t>
    </r>
  </si>
  <si>
    <t>Depo-provera, Medroxiprogal, Progxy (Medroxiprogesterona 150 mg) Sayana, Mesgyna (Enantato de noretisterona 50mg/valerato de estradiol 5mg)</t>
  </si>
  <si>
    <t>¿Cuántos fabricantes locales dentro del país existen que producen anticonceptivos inyectables?</t>
  </si>
  <si>
    <r>
      <t xml:space="preserve">Implantes anticonceptivos 
</t>
    </r>
    <r>
      <rPr>
        <i/>
        <sz val="11"/>
        <rFont val="Arial"/>
        <family val="2"/>
      </rPr>
      <t>(por ejemplo, Levonorgestrel 75 mg [Jadelle, Sino-Implant (II)/Levoplant], Etonogestrel 68 mg [Implanon, Nexplanon])</t>
    </r>
  </si>
  <si>
    <t>Implanon, Implanon NXT</t>
  </si>
  <si>
    <r>
      <t xml:space="preserve">Dispositivos intrauterinos (DIU) 
</t>
    </r>
    <r>
      <rPr>
        <i/>
        <sz val="11"/>
        <rFont val="Arial"/>
        <family val="2"/>
      </rPr>
      <t>(por ejemplo, de cobre [Optima Copper T], liberadores de levonorgestrel [Mirena])</t>
    </r>
  </si>
  <si>
    <t>Mirena anticonceptivo con levonorgestrel</t>
  </si>
  <si>
    <t>Maxmen, Trojan, Unity, Masculan, Inspiral, Pantera, Tulipán, Prudence, Playboy</t>
  </si>
  <si>
    <t>¿Cuántos fabricantes locales dentro del país existen que producen condones masculinos?</t>
  </si>
  <si>
    <t>Preservativo Prudence Femenino</t>
  </si>
  <si>
    <t>¿Cuántos fabricantes locales dentro del país existen que producen condones femeninos?</t>
  </si>
  <si>
    <r>
      <t xml:space="preserve">Pastillas anticonceptivas de emergencia 
</t>
    </r>
    <r>
      <rPr>
        <i/>
        <sz val="11"/>
        <rFont val="Arial"/>
        <family val="2"/>
      </rPr>
      <t>(por ejemplo, Levonorgestrel 0,75 mg, Levonorgestrel 1,5 mg [Postinor])</t>
    </r>
  </si>
  <si>
    <t>Levonorgestrel genérico y Levosan (0.75 mg Levonorgestrel), Levonsan, Glanique, Tace,  (1.5 mg. Levonorgestrel)</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</si>
  <si>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</si>
  <si>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</si>
  <si>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</si>
  <si>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¿Se estableció o acordó alguna asociación pública/privada en los últimos dos años con el fin de expandir el suministro de servicios de salud del sector privado incluidos los productos y servicios de planificación familiar? 
(Ejemplo: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</si>
  <si>
    <t>En 2018 se firma un acuerdo entre PROSALUD y Pfizer para la distribución de Sayana Press inyectable subcutáneo (Acetato de Medroxiprogesterona de Depósito DMPA) en zonas rurales donde hay poca disponibilidad de productos.</t>
  </si>
  <si>
    <t>¿Desarrolló o comenzó a desarrollar el gobierno un plan de participación del sector privado (Private Sector Engagement, PSE) para la planificación familiar (FP)/salud reproductiva (RH), o con un componente de FP/RH?</t>
  </si>
  <si>
    <t>El mayor problema esta en el abastecimiento de los productos importados legalmente, al margen de que existe contrabando de productos anticonceptivos de toda indole.</t>
  </si>
  <si>
    <t>¡Gracias por completar la encuesta!</t>
  </si>
  <si>
    <t xml:space="preserve">Burkina Faso </t>
  </si>
  <si>
    <t xml:space="preserve">Un comité de sécurisation des produits contraceptifs est mis en place dépuis 2011. Cependant au regard du changement de l'organigramme du ministère de la santé, la dénomination des structures a totalement changée, Ce qui implique une mise à jour de l'arrêté. Les amendements étant réalisés, il reste la signature, Les informations futures sont donc issues de ce dit document </t>
  </si>
  <si>
    <t>Termes de référence COMITE et RAPPORT DE SESSION</t>
  </si>
  <si>
    <t>Comité de pilotage du plan Sécurisation des Produits de Santé de la Reproduction (SPSR)</t>
  </si>
  <si>
    <t>PROMACO</t>
  </si>
  <si>
    <t>ABBEF (Association Burkinabe pour le Bien - être Familial)
MSI (Marie Stope International)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</si>
  <si>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</si>
  <si>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t>
  </si>
  <si>
    <t>services de logistique, santé reproductive, planification familiale, santé maternelle et infantile, service de gestion du VIH/SIDA, unités pharmaceutiques, service des finances du ministère, ANRP, représentant de toutes les Directions générales du Ministère</t>
  </si>
  <si>
    <t>CAMEG (Centrale d'Achat des Médicaments Essentiels et Génériques)</t>
  </si>
  <si>
    <t>Direction des politiques des populations</t>
  </si>
  <si>
    <t>Ecole Nationale de Santé Publique, institut de recherche, Sociétés savantes de gynécologie et pédiatrie</t>
  </si>
  <si>
    <t xml:space="preserve">Validation des données du tableau d’acquisition des contraceptifs, Approuver le plan d’approvisionnement des produits, Suivre régulièrement la sécurisation des produits SR ainsi que les recommandations issues des rencontres y afférentes, Faire des suggestions en vue du renforcement des différentes interventions pour améliorer la sécurisation des produits de SR, Assurer le suivi des activités de plaidoyer en faveur de la sécurisation des produits de SR
</t>
  </si>
  <si>
    <t>2 à 3 fois</t>
  </si>
  <si>
    <t>Année budgétaire du pays</t>
  </si>
  <si>
    <t>Les responsables logistiques des régions sanitaires et des directions centrales, la CAMEG, UNFPA, USAID/FTO</t>
  </si>
  <si>
    <t>Rapport TAC</t>
  </si>
  <si>
    <t>Contrat MS-CAMEG</t>
  </si>
  <si>
    <t>PV RECEPTION PRODUITS BUDGET NATIONAL</t>
  </si>
  <si>
    <t>DAF Ministère Santé</t>
  </si>
  <si>
    <t>Used conversion rate: 1 Dollar to 560 FCFA</t>
  </si>
  <si>
    <t>Absence d'autres fonds gouvernementaux</t>
  </si>
  <si>
    <t>faite en fonction des dates de livraison/ Préservatifs masculin, implants, Diu, pilules</t>
  </si>
  <si>
    <t>Preservatifs masculins, implants</t>
  </si>
  <si>
    <t xml:space="preserve">DIU cuivre, implants, injectables, pilules contraceptives combinées </t>
  </si>
  <si>
    <t>CAMEG</t>
  </si>
  <si>
    <t>OOAS</t>
  </si>
  <si>
    <t>Implants, Injectables</t>
  </si>
  <si>
    <t>non</t>
  </si>
  <si>
    <t>L'Achat est fait par la CAMEG au niveau central. La CAMEG est chargée de la distribution dans le pays</t>
  </si>
  <si>
    <t>Manuel SIGL Intégré du Burkina Faso</t>
  </si>
  <si>
    <t>Budget National</t>
  </si>
  <si>
    <t>Plan National d'Accélération de la Planification familialae (PNA-PF) 2017-2020; Atteindre un taux de prévalence contraceptive de 32% en 2020 pour les femmes en union libre.</t>
  </si>
  <si>
    <t>PNA/PF 2017-2020</t>
  </si>
  <si>
    <t>PNA-PF</t>
  </si>
  <si>
    <t>2017-2020</t>
  </si>
  <si>
    <t xml:space="preserve">formation continue des prestataires du secteur privé </t>
  </si>
  <si>
    <t>POLITIQUE -NORME -PROTOCOLE</t>
  </si>
  <si>
    <t>Infirmier/sage femme</t>
  </si>
  <si>
    <t>Le DMPA-SC est aussi fourni par les Accoucheuses Auxiliaires et les Agents itinerants de sante au niveau des CSPS</t>
  </si>
  <si>
    <t>Produits distribués également dans les CSPS</t>
  </si>
  <si>
    <t>ND</t>
  </si>
  <si>
    <t>Existence d'un plan stratégique santé des adolescents et jeunes avec accent sur la PF</t>
  </si>
  <si>
    <t>Réduction des coûts des contraceptifs, Semaine nationale de la PF, gratuité de la PF</t>
  </si>
  <si>
    <t>Communication et sensibilisation</t>
  </si>
  <si>
    <t>Dotation en kit de dignité et de kit SR</t>
  </si>
  <si>
    <t>Existence de centre d'écoutes pour jeunes</t>
  </si>
  <si>
    <t>Communication et sensibilisation dans les lieux de cultes</t>
  </si>
  <si>
    <t>organisation de semaines de planification familiale au cours desquelles les prestations et les méthodes contraceptives sont gratuites</t>
  </si>
  <si>
    <t>Appui du ministère par des équipes mobiles des ONG pour assurer la PF</t>
  </si>
  <si>
    <t>organisation de semaines PF</t>
  </si>
  <si>
    <t>Dotation en kit de dignité et de kit SR pour la prise en charge des d&amp;placés</t>
  </si>
  <si>
    <t>Cependant, la gratuité totale a démarré dans 2 régions avec une passage progressif aux autres régions. Le gouvernement assurera le remboursement des frais aux structures de prestation</t>
  </si>
  <si>
    <t>les Comites de gestion des PPS statuent sur les cas d'indigence de certains clients et prennent en charge les indigents declares par le Comite de gestion du PPS.</t>
  </si>
  <si>
    <t>100% des femmes en âge de procréer</t>
  </si>
  <si>
    <t>NOMENCLATURE DES MEDICAMENTS ET CONSOMMABLES 2016</t>
  </si>
  <si>
    <t>oui</t>
  </si>
  <si>
    <t>En quelle année la/les liste(s) LNME a-t-elle été publiée?</t>
  </si>
  <si>
    <t>2014</t>
  </si>
  <si>
    <t>Liste Nationale de Médicaments essentiels et consommables</t>
  </si>
  <si>
    <t>entrevues avec des informateurs clés</t>
  </si>
  <si>
    <t>les activités sont centrées sur la sensibilisation des populations et sur la mobilisation des leaders communautaires</t>
  </si>
  <si>
    <r>
      <t>Selon l'enqu</t>
    </r>
    <r>
      <rPr>
        <sz val="12"/>
        <rFont val="Calibri"/>
        <family val="2"/>
      </rPr>
      <t>ê</t>
    </r>
    <r>
      <rPr>
        <sz val="12"/>
        <rFont val="Arial"/>
        <family val="2"/>
      </rPr>
      <t>te de la disponibilité des produits SR 2018. 82,7% pour le Jadelle et 72 % pour le DIU</t>
    </r>
  </si>
  <si>
    <t>Augmenter la part contributive du budget national dans l'achat des contraceptifs</t>
  </si>
  <si>
    <t>Réduction du coût des contraceptifs</t>
  </si>
  <si>
    <t>Gratuité de la planification familiale</t>
  </si>
  <si>
    <t>Oui : Toutes les installations des ONG sont incluses</t>
  </si>
  <si>
    <t>Oui : Tous les sites de marketing social sont inclus</t>
  </si>
  <si>
    <t>Combinaison</t>
  </si>
  <si>
    <t>Pour les médicaments qui n'ont pas encore d'AMM dans le pays, une autorisation spéciale d'importation (ASI) est délivrée</t>
  </si>
  <si>
    <t>Moins de 6 mois</t>
  </si>
  <si>
    <t>présélectioné par l'OMS</t>
  </si>
  <si>
    <t>0 à 25 %</t>
  </si>
  <si>
    <t>Echanges avec les différentes sources pour avoir leur planification</t>
  </si>
  <si>
    <t>Cela est en cours pour le sayana press.</t>
  </si>
  <si>
    <t>Oui (plan PSE avec composant FP/RH)</t>
  </si>
  <si>
    <t>Les rencontres d'orientation des acteurs du privés sur l'utilisation du sayana press</t>
  </si>
  <si>
    <t>Certaines actions sont mises en œuvre</t>
  </si>
  <si>
    <t xml:space="preserve">Burundi </t>
  </si>
  <si>
    <t>Le comité est composé d'un comité de coordination et gestion des ressources ainsi que trois sous-comités techniques respectivement charges de la quantification et gestion des achats des intrants pharmaceutiques pour la lutte contre le VIH/SIDA et la tuberculose, le paludisme ainsi que pour la santé maternelle et infantile.</t>
  </si>
  <si>
    <t>Comité  national  de coordination des approvisionnements et sécurisation des produits pharmaceutiques au Burundi</t>
  </si>
  <si>
    <t>Il est precise que les sous comites de quantification pourront etre elargis a toute personne jugee indispensable en fonction de son expertise et du theme du jour. Il existe un autre comite appele Groupe Thematique Medicament qui a presque la meme composition qui rend compte au Cadre de concertation des Partenaires pour la Santé et le Développement (CPSD)</t>
  </si>
  <si>
    <t xml:space="preserve">MSH </t>
  </si>
  <si>
    <t xml:space="preserve">Cet ONG n'est pas actuellement présente dans le pays, les activités qu'elle executait son actuellement mises en oeuvre par Chemonics pour le projet GHSC-PSM </t>
  </si>
  <si>
    <t>Union Europeene, GAVI, Fondation Damien</t>
  </si>
  <si>
    <t>OMS, UNICEF, UNFPA, ONUSIDA</t>
  </si>
  <si>
    <t>Departement de la Pharmacie, Medicament et Laboratoire (DPML),Programme National de Sante de la Reproduction (PNSR), Programme National Integre de Lutte contre le Paludisme (PNILP), Programme National de Lutte contre le SIDA, Programme National Integre de Lutte contre la Tuberculose et la Lepre(PNILT), Centre National de Transfusion Sanguine (CNTS), Secretariat Permanent du CNLS, Institut National de Sante Publique (INSP)</t>
  </si>
  <si>
    <t>Centrale d'Achat des Medicaments Essentielles, des Dispositifs Médicaux et des Produits et Matérials de Laboratoire du Burundi (CAMEBU)</t>
  </si>
  <si>
    <t>Association Nationale des Seropositifs et Sideens (ANSS), Society for Women Aigainst AIDS in Africa (SWAA) Burundi, Reseau Burundais des Personnes vivants avec le VIH</t>
  </si>
  <si>
    <r>
      <t xml:space="preserve">La mission principale du comite de coordination et gestion des ressources est de coordonner et assurer le suivi continu du paquet d'activites visant </t>
    </r>
    <r>
      <rPr>
        <sz val="12"/>
        <rFont val="Calibri"/>
        <family val="2"/>
      </rPr>
      <t>à</t>
    </r>
    <r>
      <rPr>
        <sz val="12"/>
        <rFont val="Arial"/>
        <family val="2"/>
      </rPr>
      <t xml:space="preserve">garantir la securisation des intrants pharmaceutiques pour les programmes de santé prioritaires. Leur objectif principal est d'evaluer l'impact des decisions d'ordre politique et financier sur la securisation d'intrants pharmaceutiques. 
La mission des sous comites techniques charges de la quantificationet gestion des achats pour les programmes prioritaires est developper un processus coordonne de quantification des besoins nationaux en intrant pharmaceutiques. En utilisant les resultats de ce processus ainsi que les analyses de routine comme l'etat des stock, le suivi de la disponibilite des produits au niveau peripherique ainsi que l'execution des plans d'achats, les sous-comite techniques vont partager les résultats et recommandations avec le comite de coordination et gestion des ressources pour formuler des reponses adequates repondants aux besoins des programmes de santé prioritaires.
</t>
    </r>
  </si>
  <si>
    <t>Décret ministériel</t>
  </si>
  <si>
    <t>Mandat du comité</t>
  </si>
  <si>
    <t>0 fois</t>
  </si>
  <si>
    <t>Entretiens avec des membres du comité</t>
  </si>
  <si>
    <t>Finances et achats</t>
  </si>
  <si>
    <t>juillet</t>
  </si>
  <si>
    <t>Juin</t>
  </si>
  <si>
    <t>Depuis Juillet 2018, le Gouvernement du Burundi s'est aligne a l'annee fiscale de l'EAC qui va de Juillet a Juin. Cependant, l'estimation des besoins pour les produits contraceptifs se fait encore sur la periode de Janvier a Decembre.
Ce montant correspond aux besoins totaux en contraceptifs aux quels on soustrait les stocks disponibles selon le rapport de quantification de Juillet 2018</t>
  </si>
  <si>
    <t>Rapport gouvernemental de prévision/quantification</t>
  </si>
  <si>
    <t>PNSR, PNSLS, DPML, IGSPLS, CAMEBU, DSNIS, PRONIANUT, UNFPA, USAID, GHSC-PSM, Croix Rouge Burundais, ABUBEF, PSI</t>
  </si>
  <si>
    <t>Une fois par trimestre</t>
  </si>
  <si>
    <t xml:space="preserve">Prévisions enregistrées des besoins en produits </t>
  </si>
  <si>
    <t>Données sur la consommation (au niveau des établissements) issues d'un système d'information de la gestion logistique (SIGL)</t>
  </si>
  <si>
    <t>Entretiens avec les gestionnaires des programmes de planification familiale</t>
  </si>
  <si>
    <t>Le montant resulte d'une conversion  en $ d'un montant en monnaie locale que le Gouvernement alloue au contraceptifs et qui est reste le meme depuis 2016</t>
  </si>
  <si>
    <t>Jan 2018-Dec 2018</t>
  </si>
  <si>
    <t>Budget du Gouvernement</t>
  </si>
  <si>
    <t>Le montant resulte d'une conversion en $ d'un montant en monnaie locale que le Gouvernement alloue au contraceptifs et qui est reste le même depuis 2016</t>
  </si>
  <si>
    <t>Jan-2018-Dec-2018</t>
  </si>
  <si>
    <t xml:space="preserve">Pas d'appui Budgetaire directe </t>
  </si>
  <si>
    <t xml:space="preserve">1,800,000 de preservatifs masculins ont ete achetes et livres en 2018 sur le budget du Gouvernement livres </t>
  </si>
  <si>
    <t>Bons de livraison</t>
  </si>
  <si>
    <t xml:space="preserve">Ce montant a ete utilise pour l'achat de 1,800,000 de preservatifs masculins recus  en  2018 </t>
  </si>
  <si>
    <t>DIU Cuivre, pilules contraceptives combinées, injectbles, pilules contraceptives progestatives</t>
  </si>
  <si>
    <t>Condoms masculins et condoms feminins destines a la prevention du VIH</t>
  </si>
  <si>
    <t>Financement de l'Embassade des Pays Bas pour l'achat des produits pour le marketing social a travers PSI (DIU, implants sous-cutanes, DMPA, COC)</t>
  </si>
  <si>
    <t>Le gap financier est en partie virtuel sur l'année 2018. Le coût des besoins exprimés au niveau de B2 est estimatif en utilisant les couts unitaires des produits multipliés par les quantités nécessaires de chaque produits. Aussi certaines livraisons ont eu llieu avec un leger retard entrainant ou pas des ruptures de stock au niveau central. Cependant, les produits ont ete disponible en debut de l'annee 2019. Ce qui fait que les couts y relatifs n'ont pas été inclus dans les montant depensés par les partenaires aucours de l'année 2018</t>
  </si>
  <si>
    <t>Cellule de gestion et de passation des marchés du Ministère de la Santé Publique et de la Lutte contre le SIDA</t>
  </si>
  <si>
    <t>Les produits sont livres et stockes a la centrale d'achat des medicaments essentiels (CAMEBU)</t>
  </si>
  <si>
    <t>C'est le même montant en BIF que celui de l'année 2017 converti en $ au taux de change actuel</t>
  </si>
  <si>
    <t>Le PNSR dispose d'un plan d’accélération de la planification familiale 2015-2020 dont le but est de contribuer à accroître l'utilisation des services de PF en vue de permettre au Burundi d'atteindre un taux de prévalence contraceptive de 50% au niveau national à l'horizon 2020.</t>
  </si>
  <si>
    <t>Documents officiels de l'organisation gouvernementale coordonnant le programme national de planification familiale/santé reproductive</t>
  </si>
  <si>
    <t>Plan d’accélération de la planification familiale 2015-2020</t>
  </si>
  <si>
    <t>2015-2020</t>
  </si>
  <si>
    <t>une certaine mise en œuvre</t>
  </si>
  <si>
    <t>Entretien avec des informateurs clés (associations d'infirmières/sages-femmes)</t>
  </si>
  <si>
    <t xml:space="preserve">Le Programme National de Sante de la Reproduction encourage les structures de sante privee qui veulent offrire les services de planification familiale a s'approvisionner au PNSR a travers les districts en differentes methodes contraceptives. 
En outre, certaines methodes sont offertes dans le cadres du marketing social avec PSI (preservatifs, DIU, DMPA, COC, implants) </t>
  </si>
  <si>
    <t>Infirmier auxiliaire</t>
  </si>
  <si>
    <t xml:space="preserve">Pour les pillules contraceptives, les agents de sante communautaire peuvent les donner a des clientes pour un reapprovisionnement </t>
  </si>
  <si>
    <t>Le Sayana Press vient d'etre introduit (Décembre 2018) et on prevoit que dans le future, la méthode pourra s'offrir au niveau communautaire (autoinjection par la cliente ou injection par les agents de santé communautaire)</t>
  </si>
  <si>
    <t xml:space="preserve">Les implants peuvent etre offerts par des infirmiers auxiliaire qui ont bénéficié d'une formation specifique </t>
  </si>
  <si>
    <t>Idem que pour les implants</t>
  </si>
  <si>
    <t>Entretiens avec des gestionnaires de programmes de planification familiale/santé reproductive et/ou fournisseurs</t>
  </si>
  <si>
    <t xml:space="preserve">L'une des strategie du plan strategique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</si>
  <si>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</si>
  <si>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 xml:space="preserve">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t>
  </si>
  <si>
    <t xml:space="preserve">Les seances de sensibilisation sont organisees au niveau des formations sanitaires et dans les communautes afin de conscientiser les populations sur les avantages de la planification familiale  </t>
  </si>
  <si>
    <t>Toutes les methodes contraceptives sont offertes gratuitement dans les structures des sante publiques</t>
  </si>
  <si>
    <t>Pas d'exclusion dans l'offre des services</t>
  </si>
  <si>
    <t xml:space="preserve">Il s'agit entre autre de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l'intégration des paquets de services adaptés aux adolescents et jeunes dans les FOSA, </t>
  </si>
  <si>
    <t xml:space="preserve">Le renforcement des capacites du personnel des centre de sante en techchnique contraceptive y compris l'offre des methodes de longue duree telle que le DIU et l'implants a travers les formations et des supervisions post formation </t>
  </si>
  <si>
    <t xml:space="preserve">Cliniques mobiles </t>
  </si>
  <si>
    <t>Des strategies avancees sont periodiquements organisees dans les communautes pour atteindre les populations eloignees des structures de soins pouvant offrir ces services. Les agents de sante communautaires sont mis a contribution pour la sensibilisaion des population en faveur de la planification familiale. Ils peuvent en outre offrir les methodes faciles dont les pilules pour le reapprovisionnement ainsi que les preservatifs. Comme la majorite de la population rurale est peu eduquee et pauvre, c'est pour atteindre ces personnes que ces activites sont organisees</t>
  </si>
  <si>
    <t>Idem que precedamment</t>
  </si>
  <si>
    <t xml:space="preserve">Les médicaments sont exonérés des taxes de douanes y compris les contraceptifs </t>
  </si>
  <si>
    <t>Entretiens en sortie avec des clients</t>
  </si>
  <si>
    <t>La consultation dans les services de PF est gratuite dans les structures publique de meme que les produits contraceptifs</t>
  </si>
  <si>
    <t>Confert Liste Nationale des Medicaments essentiels du Burundi 2015</t>
  </si>
  <si>
    <t>Spermicides (Menfégol, Néosampoon)</t>
  </si>
  <si>
    <t>Annee 2015</t>
  </si>
  <si>
    <t>LISTE NATIONALE DES MÉDICAMENTS ESSENTIELS Du BURUNDI</t>
  </si>
  <si>
    <t>Oui : Un certain marketing social</t>
  </si>
  <si>
    <t>Avec PSI, le marketing social se fait a travers les paires educateurs. Les informations passe par la radio a travers une emission appellee "Agashi" . Des agents de sante communautaire donne egalement des messages de sensibilisation des beneficiaires dans leur communaute.</t>
  </si>
  <si>
    <t>Oui : Une certaine sensibilisation/éducation mobile</t>
  </si>
  <si>
    <t>Oui : Une certaine mobilisation/implication communautaire</t>
  </si>
  <si>
    <t>21 à 30 %</t>
  </si>
  <si>
    <t>L'estimation a ete faite a partir des donnees d'une evaluation de la sécurisation des produits de santé de la reproduction  realisee par le PNSR en collaboration avec UNFPA en Mai 2019 qui a montre que 89.6% des PPS visites ont au moins un prestataire forme dans l'insertion et retrait de l'implant. Selon le PNSR, des formations ont ete donnees sur les deux methodes dans la majorite des structures en formant un ou 2 personne. En moyenne une structure de soins compte 4 prestataires de soins (au niveau des centres de sante, les prestatires font des rotations dans les services. Le nombre de PPS est estimee a 1272. Le pourcentage de 89.6% a ete applique au nombre de PPS  pour trouver le nombre de prestataire eventuellemnet formes sur l'offre des 2 methodes et ensuite calculer leur proportion par rapport a lenesemble des prestatires.</t>
  </si>
  <si>
    <t>Documents gouvernementaux</t>
  </si>
  <si>
    <t>Voir le Plan d'accélération de PF 2015-2020</t>
  </si>
  <si>
    <t>Mobilisation des ressources additionnelles de l'Etat pour l’achat des contraceptifs</t>
  </si>
  <si>
    <t>Les contraceptifs n'est pas payants pour le client/la cliente</t>
  </si>
  <si>
    <t>Identifier d'autres bailleurs potentiels pour le financement de la PF en général et pour l'achat des contraceptifs en particulier
Organiser une table ronde de mobilisation des ressources pour financement du plan 2015-2020</t>
  </si>
  <si>
    <t xml:space="preserve">Les donnnees logistiques sont actuellement rapportees dans le systeme nationale d'information sanitaire (DHIS2). Cependant le taux de rapportage pour les structures privees surtout urbaines est tres faible </t>
  </si>
  <si>
    <t>Rapports SIGL</t>
  </si>
  <si>
    <t>Électronique</t>
  </si>
  <si>
    <t xml:space="preserve">Avec l'annee 2019, la saisie des donnees se fait a partir des points de prestation des services dans la base DHIS2 qui peut etre consulte en ligne. Cependant, certaines structures dans les campagnes eprouvent encore des difficultes a pouvoir le faire suite a l'instabilite de la connexion internet </t>
  </si>
  <si>
    <t>Système de gestion des entrepôts</t>
  </si>
  <si>
    <t>produit non offert</t>
  </si>
  <si>
    <t>Système d'information en gestion logistique (SIGL)/ordres de réquisition/rapports logistiques de routine</t>
  </si>
  <si>
    <t xml:space="preserve">produit tres recemment introduit dans quelques districts  </t>
  </si>
  <si>
    <t xml:space="preserve">produit non offert actuellement </t>
  </si>
  <si>
    <t>Source des données des installations: DHIS2</t>
  </si>
  <si>
    <t>Le laboratoire national de reference fait quelques analyse de controle de qualite mais n'est pas equipe pour faire le controle de</t>
  </si>
  <si>
    <t>Aucun n'a été testé</t>
  </si>
  <si>
    <t>Non applicable (pas de surveillance sur le terrain)</t>
  </si>
  <si>
    <t>Entretiens avec des informateurs clés (fonctionnaires du programme de l'ANRP)</t>
  </si>
  <si>
    <t xml:space="preserve">Tous les contraceptifs utilises sont preselectionnes par l'OMS
Aucun fabricant ne fabrique les produit contraceptifs au niveau national </t>
  </si>
  <si>
    <t xml:space="preserve">Microgynon </t>
  </si>
  <si>
    <t xml:space="preserve">Microlut </t>
  </si>
  <si>
    <t>DepoProvera</t>
  </si>
  <si>
    <t>Optima Coper T</t>
  </si>
  <si>
    <t xml:space="preserve">Prudence </t>
  </si>
  <si>
    <t>Femidom</t>
  </si>
  <si>
    <t xml:space="preserve">Postinor </t>
  </si>
  <si>
    <t>Pas de fabricants locaux</t>
  </si>
  <si>
    <t xml:space="preserve">Chile </t>
  </si>
  <si>
    <r>
      <t xml:space="preserve">Instrucciones:
-  Por favor, indique sus respuestas en los espacios amarillos y blancos. La mayoría de las preguntas contienen listas desplegables para que seleccione.
-  Por favor, seleccione de las listas desplegables en las columnas O y P para indicar las fuentes de datos principales utilizadas y, si corresponde, adicionales.
</t>
    </r>
    <r>
      <rPr>
        <sz val="12"/>
        <rFont val="Arial"/>
        <family val="2"/>
      </rPr>
      <t xml:space="preserve">-  Para hacer un seguimiento de la finalización de la encuesta, las casillas de respuestas resaltadas en amarillo volverán a cambiarse a blanco una vez que se haya seleccionado o completado la respuesta. </t>
    </r>
    <r>
      <rPr>
        <sz val="12"/>
        <color theme="1"/>
        <rFont val="Arial"/>
        <family val="2"/>
      </rPr>
      <t xml:space="preserve">
</t>
    </r>
    <r>
      <rPr>
        <sz val="12"/>
        <rFont val="Arial"/>
        <family val="2"/>
      </rPr>
      <t>-  Es posible que las preguntas dependientes aparezcan en gris basadas una respuesta anterior.</t>
    </r>
    <r>
      <rPr>
        <sz val="12"/>
        <color theme="1"/>
        <rFont val="Arial"/>
        <family val="2"/>
      </rPr>
      <t xml:space="preserve">
-  Si la respuesta es más larga que el espacio que se proporciona, puede ajustar manualmente la altura de la fila o hacerlo automáticamente para ver toda la respuesta. (Para ajustar automáticamente la altura de la fila, seleccione la(s) respuesta(s) y vaya a la pestaña de inicio (“Home”) - Grupo de celdas (“Cells group”) - Formato (“Format”) - Autoajuste de altura de la línea (“Autofit Row Height”) en las versiones más nuevas de Excel o Formato (“Format”) - Línea (“Row”) - Autoajuste de altura de la línea (“Autofit”) en versiones anteriores de Excel).
El Manual de uso y recopilación de datos adjunto proporciona definiciones detalladas de los indicadores y orientación sobre las fuentes de datos y los métodos de recopilación.
Si tiene alguna pregunta, no dude en comunicarse enviando un correo electrónico a cs_survey@ghsc-psm.org. Gracias por completar esta encuesta.</t>
    </r>
  </si>
  <si>
    <r>
      <t xml:space="preserve">Fuente de datos adicional o alternativa utilizada 
</t>
    </r>
    <r>
      <rPr>
        <sz val="10"/>
        <color theme="1"/>
        <rFont val="Arial"/>
        <family val="2"/>
      </rPr>
      <t>(si corresponde)</t>
    </r>
  </si>
  <si>
    <t>El Programa de Salud de la Mujer de 1997 (anexo Nº1) estipula la existencia de un "Consejo Técnico de salud de la mujer" cuyo objetivo es coordinar, desde el nivel central, todas las acciones relativas a la salud de la mujer en la red asistencial. No obstante, esta disposición ya no funciona y las acciones relativas a la salud de la mujer, incluidas las relacionadas a métodos anticonceptivos, las realiza un comité interno, compuesto por los encargados técnicos de las subsecretarías del Ministerio de Salud. Este Ministerio se encuentra divido en dos subsecretarías: la Subsecretaría de Salud Pública (SSP), que tiene a su cargo la regulación y rectoría de las políticas de salud, y la Subsecretaría de Redes Asistenciales (SRA), que implementa las políticas, planes y programas en el sistema público de salud. De esta manera, el equipo de Salud de la Mujer de la SSP envía los lineamientos sobre anticoncepción al encargado del programa de la mujer en la División de Atención Primaria de la SRA (por ejemplo la incorporación de nuevos métodos anticonceptivos en la canasta del sistema público). En la SRA se evalúa la factibilidad financiera y se realiza la programación de necesidades de métodos anticonceptivos para el sistema público de salud. En otras palabras, existe un comité o grupo de trabajo dentro del Ministerio de Salud que se ocupa del asunto.</t>
  </si>
  <si>
    <t>No tiene un nombre específico, sino que se encuentra dentro del Programa Nacional de Salud de la Mujer</t>
  </si>
  <si>
    <r>
      <rPr>
        <sz val="12"/>
        <rFont val="Arial"/>
        <family val="2"/>
      </rPr>
      <t>Mercadeo social,</t>
    </r>
    <r>
      <rPr>
        <sz val="11"/>
        <rFont val="Arial"/>
        <family val="2"/>
      </rPr>
      <t xml:space="preserve"> </t>
    </r>
    <r>
      <rPr>
        <i/>
        <sz val="11"/>
        <rFont val="Arial"/>
        <family val="2"/>
      </rPr>
      <t xml:space="preserve">(por ejemplo: </t>
    </r>
    <r>
      <rPr>
        <i/>
        <sz val="11"/>
        <rFont val="Arial"/>
        <family val="2"/>
      </rPr>
      <t>PSI, DKT, SFH, etc.)</t>
    </r>
  </si>
  <si>
    <t>Subsecretaría de Salud Pública</t>
  </si>
  <si>
    <t>Subsecretaría de Redes Asistenciales</t>
  </si>
  <si>
    <t>Central Nacional de Abastecimiento</t>
  </si>
  <si>
    <t>Subsecretaría de Redes Asistenciales (Encargada de Farmacia en la División de Atención Primaria)</t>
  </si>
  <si>
    <t>La funciones del comité son principalmente asegurar la disponibilidad de métodos anticonceptivos a través de una adecuada programación de las compras. El comité no tiene formalidad a través de resolución u otro documento legal. Se reúnen cuando menos una vez al año, para diseñar las orientaciones para la programación del anticonceptivos para el año siguiente. Luego las reuniones se realizan de manera extraoridinaria si existe alguna condición específica para analizar, por ejemplo retraso en la distribución de algún método en la cual se deba realizar alguna compra extraordinaria.</t>
  </si>
  <si>
    <r>
      <rPr>
        <b/>
        <sz val="12"/>
        <rFont val="Arial"/>
        <family val="2"/>
      </rPr>
      <t>B. Finanzas y Adquisiciones</t>
    </r>
  </si>
  <si>
    <t>Administrativamente, el sistema de salud público chileno se encuentra dividido en 29 Servicios de Salud, que corresponden a unidades territoriales que gestionan las acciones de salud en los distintos establecimientos sanitarios de dependencia pública en los tres niveles de atención. A pesar de ser autónomos para gestionar sus recursos, administrativamente dependen de las normas emanadas del Ministerio de Salud. En septiembre de cada año, la División de Atención Primaria (DIVAP) de la Subsecretaría de Redes Asistenciales del Ministerio de Salud, envía a cada servicio de salud el instrutivo para la programación de medicamentos. Cada uno de los 29 Servicios de Salud programa la cantidad de anticonceptivos necesarios para el año siguiente, basándose en el comportamiento estadístico del año en curso. Envían está programación a la DIVAP, desde donde se evalúa la factibilidad presupuestaria. Si el presupuesto total programado por los 29 servicios de salud se encuentra dentro del presupuesto asignado para este ítem, DIVAP otorga el visto bueno a la programación y se envían los términos de referencia a la Central Nacional de Abastecimiento (CENABAST) quien realiza la compra y distribución de insumos anticonceptivos (Anexo 6). Si el monto programado por los Servicios de Salud supera el presupuesto asignado para este ítem, se revisa la programación individual de cada servicio de salud pudiéndose reducir la programación y ajustarla al presupuesto.</t>
  </si>
  <si>
    <r>
      <rPr>
        <sz val="12"/>
        <rFont val="Arial"/>
        <family val="2"/>
      </rPr>
      <t xml:space="preserve">¿Cuál fue el valor en dólares previsto (estimado) de los anticonceptivos necesarios para ser adquiridos para el sector público* correspondiente al último año fiscal finalizado?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</si>
  <si>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previsión/informe de cuantificación del GHSC-PSM o otra organización asociada implementadora</t>
  </si>
  <si>
    <r>
      <rPr>
        <sz val="12"/>
        <rFont val="Arial"/>
        <family val="2"/>
      </rPr>
      <t>Período de un año cubierto por el valor previsto/cuantificado indicado en B2</t>
    </r>
  </si>
  <si>
    <r>
      <rPr>
        <sz val="12"/>
        <rFont val="Arial"/>
        <family val="2"/>
      </rPr>
      <t>¿Quién realizó la previsión/cuantificación? (Especifique las organizaciones).</t>
    </r>
  </si>
  <si>
    <t>Ministerio de Salud</t>
  </si>
  <si>
    <r>
      <rPr>
        <sz val="12"/>
        <rFont val="Arial"/>
        <family val="2"/>
      </rPr>
      <t>Precisión de la previsión 
(Error en el porcentaje medio absoluto de la previsión del consumo)</t>
    </r>
  </si>
  <si>
    <t>La información fue entregada por la Central Nacional de Abastecimiento (CENABAST). Se trata de la cantidad programada y cantidad entregada a las distintas unidades administrativas, pues no cuentan con el resgistro del total consumido.Se cuenta con anticonceptivos orales que solo contienen levonorgestrel (Anulet), del cual no se registra programación de pedidos para el año 2019 debido a que se contaba con stock suficiente. Respecto al condón femenino, se encuentra disponible desde el año 2018, pero no se compra a través del Programa de la Mujer, sino que la compra se realizó solo una vez por el Programa VIH/SIDA (compra estimada para los años 2019-2020). No existe información disponible sobre si se realizará una nueva compra de este condón. En relación a la anticoncepción de emergencia, están disponibles las dos presentaciones (0,75 y 1,50), pero se programan juntas y no por separado, razón por la cual no fue posible obtener la cifra desagregada. En la programación también incluyen dos tipos de anticonceptivo inyectable mensual (Mesigyna y Ciclofem), pero no fue posible acceder a la información de las cantidades programadas/entregadas. Ni el Ministerio de Salud ni la CENABAST realizan un monitoreo del consumo de anticonceptivos. Este monitoreo se realiza solo a nivel local y no fue posible acceder a toda la información.</t>
  </si>
  <si>
    <t>N/D</t>
  </si>
  <si>
    <t>Norestisterona enantato/estradiol valerianato 50/5 mg (mesigyna) Medroxiprogesterona acetato/estradiol cipionato 25/5 mg (Ciclofem)</t>
  </si>
  <si>
    <r>
      <t xml:space="preserve">Levonorgestrel 75 mg/varilla, implante de 2 varillas </t>
    </r>
    <r>
      <rPr>
        <sz val="11"/>
        <rFont val="Arial"/>
        <family val="2"/>
      </rPr>
      <t>[Jadelle, Sino-Implant (II)/Levoplant]</t>
    </r>
  </si>
  <si>
    <t>Se incorpora un ítem especial dentro de la compra de medicamentos</t>
  </si>
  <si>
    <t>entrevistas con gerentes de programa de planificación familiar</t>
  </si>
  <si>
    <t>La información corresponde al año 2019</t>
  </si>
  <si>
    <t>enero/2019-diciembre/2019</t>
  </si>
  <si>
    <t>Asesor Programa de Salud de la Mjer</t>
  </si>
  <si>
    <t>Los anticonceptivos son adquiridos con recursos del Estado chileno. Este presupuesto se encuentra dentro del presupuesto total de medicamentos del Ministerio de Salud</t>
  </si>
  <si>
    <t>El presupuesto se gasta completamente. Cuando las compras realizadas a CENABAST sufren algún inconveniente (falta de stock, problemas de distribución, entre otras), cada Servicio de Salud compra directamente a los laboratorios los anticonceptivos faltantes a un precio mayor que el ofertado por CENABAST. Por este motivo muchas veces el gasto en anticonceptivos es mayor al presupuesto asignado para el año en curso.</t>
  </si>
  <si>
    <r>
      <rPr>
        <u/>
        <sz val="12"/>
        <rFont val="Arial"/>
        <family val="2"/>
      </rP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</si>
  <si>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t>El monto gastado corresponde al prespuesto asignado para la compra de métodos anticonceptivos que incluye lo siguiente: píldoras combinadas de etinilestradiol/levonorgestrel, píldoras de progestina sola, inyectable combinado mensual, inyectable de progestina sola, implante subdérmico de etonogestrel y levonorgestrel, dispositivo intrauterino con cobre, dispositivo intrauterino con levonorgestrel, píldora anticonceptiva de emergencia de levonorgestrel y condón masculino de látex.</t>
  </si>
  <si>
    <t>Presupuesto Nacional</t>
  </si>
  <si>
    <r>
      <rPr>
        <sz val="12"/>
        <rFont val="Arial"/>
        <family val="2"/>
      </rP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</si>
  <si>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t>No existen otra fuentes gubernamentales o donaciones para la adquisición de métodos anticonceptivos</t>
  </si>
  <si>
    <t>Chile no recibe donaciones (ni en recursos ni en insumos relacionados con anticoncepción). Hasta 1993 se recibian donaciones de USAID las cuales fueron canceladas debido a que el nivel económico del pais le permitía costear la compra de métodos anticonceptivos</t>
  </si>
  <si>
    <t>no aplica</t>
  </si>
  <si>
    <r>
      <rPr>
        <sz val="12"/>
        <rFont val="Arial"/>
        <family val="2"/>
      </rPr>
      <t>Las respuestas de los puntos B10 al B12 se deben calcular de manera automática según la información que usted proporcione. Revise las respuestas para asegurarse de que tengan sentido para usted, y si tiene información adicional para agregar, indíquelo en los cuadros de comentarios proporcionados.
Los valores se calcularán automáticamente y las fórmulas utilizadas pueden verse al seleccionar esa casilla. Si las respuestas no se calculan de manera automática, proporcione información relevante en los cuadros de comentarios.</t>
    </r>
  </si>
  <si>
    <t>Solo el Gobierno asigna fondos del presupuesto nacional para la adquisición de anticonceptivos. No existen donaciones ni adquisición por recaudación de impuestos u otros.</t>
  </si>
  <si>
    <t xml:space="preserve">Si el monto programado por los Servicios de Salud supera el presupuesto asignado para este ítem, se revisa la programación individual de cada servicio de salud pudiéndose reducir la programación y ajustarla al presupuesto. No se tiene información de las solicitudes iniciales de los 29 servicios de salud, entonces no se sabe si se cumplió con la solicitud de financiación original. </t>
  </si>
  <si>
    <t>El Estado de Chile es el financiador y comprador. La compra se realiza a través de un organismo estatal, la Central Nacional de Abastecimiento (CENABAST) que se encarga de la licitacion, compra y distribución de todos los medicamentos.</t>
  </si>
  <si>
    <t>Cada uno de los 29 Servicios de Salud asignan parte de su presupuesto para la compra de anticonceptivos. Para obtener precios más convenientes, por medio de un mandato especial, la CENABAST realiza la compra centralizada de anticonceptivos para los 29 Servicios de Salud y los distribuye de acuerdo a las programaciones locales. El proveedor hace entrega del producto en distintos niveles de acuerdo al nivel de complejidad. En algunos Servicios de Salud (nivel intermedio) existe una bodega central desde donde se distribuyen a cada establecimiento y en otros el proveedor entrega directo a la bodega de hospitales o centros de atención primaria. En el caso extraordinario de falta de stock de algún anticonceptivo por parte del proveedor, se le asigna al Servicio de Salud correspondiente un monto para que realice una compra local y pueda cubrir esa brecha.</t>
  </si>
  <si>
    <t>El financiamiento para la compra de los anticonceptivos corresponde al presupuesto anual con el que cuenta cada Servicio de Salud. No obstante eso, por medio de un mandato especial, estos recursos se manejan de manera centralizada en la CENABAST con la finalidad de adquirir anticonceptivos a menor costo debido a la magnitud de la compra.</t>
  </si>
  <si>
    <t>Entrevista clave con asesor MINSAL</t>
  </si>
  <si>
    <t>Existe un aumento en el monto asignado para la compra de anticonceptivos entre el año 2019 y el 2020. Este aumento obedece al propósito de cerrar brechas de anticoncepción con la adquisición de mas unidades de dispositivo intrauterino con levonorgestrel.</t>
  </si>
  <si>
    <r>
      <rPr>
        <sz val="12"/>
        <rFont val="Arial"/>
        <family val="2"/>
      </rPr>
      <t xml:space="preserve">¿Se ofrecen los siguientes métodos anticonceptivos a través del sector comercial, sector público, ONG u organizaciones de mercadeo social? 
(Indique qué métodos se prevé ofrecer, no si el método está actualmente disponible). </t>
    </r>
  </si>
  <si>
    <t>estrategia, orientación o política nacional de planificación familiar o salud reproductiva</t>
  </si>
  <si>
    <r>
      <t>El Ministerio de Salud tiene disponible para la atención primaria de salud los siguientes: anticonceptivos orales combinados, de progestina sola, implantes subdermicos (etonorgestrel y levonorgestrel) inyectables combinados mensuales, inyectables de progestina sola, dispositivos intrauterinos con cobre, dispositivos intrauterinos con levonorgestrel, anticonceptición de emergencia,  condones peneano y vaginal. Para acceder a ellos en forma gratuita se requieren dos requisitos: pertenecer a la previsión pública de salud (FONASA) y estar inscrita en algún centro de APS. Las esterilización quirúrgicas está disponible en el nivel terciario y para acceder a ella se debe ser derivado desde el nivel primario al nivel secundario. En el nivel secundario se realiza la evaluación y se programa la cirugía. Existe poca oferta para ligadura tubaria y las mujeres deben esperar largos periodos de tiempo para poder acceder a ella. Las que acceden lo hacen durante la césarea. La oferta de la vasectomia en el sistema público es aún más limitada. Se enfoca en casos muy especificos y solo en algunos centros a nivel nacional. En contraste, la oferta de vasectomia en el sistema privado es bastante amplia y se realizan en una proporción muchísimo mayor que en el sistema público. Los parches anticonceptivos y anillos vaginales no se encuentran disponibles en el sistema público. Respecto a las ONG, son muy pocas las que ofrecen venta de anticonceptivos, y todas se encuentra ubicadas en la Región Metropolitana. Respecto al mercadeo social, en la mayoría de las comunas del país existen las "farmacias comunitarias", en donde se venden medicamentos (incluidos anticonceptivos orales e inyectables) a precios de costo, por lo cual mejora bastante el acceso a métodos anticonceptivos. En relación al diafr</t>
    </r>
    <r>
      <rPr>
        <b/>
        <sz val="11"/>
        <color theme="9"/>
        <rFont val="Arial"/>
        <family val="2"/>
      </rPr>
      <t>á</t>
    </r>
    <r>
      <rPr>
        <sz val="11"/>
        <rFont val="Arial"/>
        <family val="2"/>
      </rPr>
      <t>gama y al capuchón cervical, tampoco están disponibles en el sistema público, pero es posible adquirirlos en el sistema privado y en algunas ONG. Los espermicidas no son promovidos por el Ministerio de Salud y solamente se encuentran disponibles en formato de capsulas vaginales en algunas farmacias privadas.</t>
    </r>
  </si>
  <si>
    <t>Diafragma</t>
  </si>
  <si>
    <t>Capuchon cervical</t>
  </si>
  <si>
    <t>Espermicidas</t>
  </si>
  <si>
    <r>
      <rPr>
        <b/>
        <sz val="12"/>
        <rFont val="Arial"/>
        <family val="2"/>
      </rPr>
      <t>D. Política</t>
    </r>
  </si>
  <si>
    <t>La estrategia nacional de salud de las mujeres tiene 4 objetivos. Las acciones relacionadas con anticonceptivos están contenidos en las Normas Nacionales sobre regulación de la fertlidad y son coordinadas desde el Programa de salud de la mujer. El primer objetivo es impulsar el mejoramiento de la salud de mujeres (anexo 2), niños y niñas y grupos familiares en el curso de vida, a través de la regulación de la fertilidad, en el marco del ejercicio de los derechos sexuales y reproductivos de las personas.
Un segundo objetivo es la prevención de embarazos no planificados o no deseados para disminuir la morbimortalidad materna y prevenir el aborto inseguro. 
Un tercer objetivo es entregar lineamientos técnicos a las/los prestadores de salud, basados en la evidencia científica actualizada, para otorgar una atención oportuna, segura y de calidad en regulación de fertilidad.
Un cuarto objetivo es promover el acceso a la información, orientación y servicios en regulación de la fertilidad, particularmente a la población con necesidades insatisfechas, para favorecer la toma de decisiones informadas y las conductas saludables.</t>
  </si>
  <si>
    <t>documentos oficiales de la organización gubernamental que coordina el programa nacional de FP/RH</t>
  </si>
  <si>
    <r>
      <rPr>
        <sz val="12"/>
        <rFont val="Arial"/>
        <family val="2"/>
      </rPr>
      <t>Nombre de la estrategia</t>
    </r>
  </si>
  <si>
    <t>Normas Nacionales sobre regulación de la fertilidad (Anexo 2 y 3)</t>
  </si>
  <si>
    <t>Las Normas Nacionales sobre regulación de la fertilidad fueron aprobadas en febrero del 2018 por Decreto Supremo. Incluyen información y lineamientos para la atención en anticoncepción a distintas poblaciones. Su cumplimiento es obligatorio para el sistema público de salud. Se adjuntan las normas.</t>
  </si>
  <si>
    <t>2006 - 2018 (Versión original) 2018 a la actualidad (versión actualizada)</t>
  </si>
  <si>
    <t>alto nivel de implementación</t>
  </si>
  <si>
    <r>
      <rPr>
        <sz val="12"/>
        <rFont val="Arial"/>
        <family val="2"/>
      </rP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</si>
  <si>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documentos de la política gubernamental y registros de proyectos</t>
  </si>
  <si>
    <r>
      <rPr>
        <sz val="12"/>
        <rFont val="Arial"/>
        <family val="2"/>
      </rP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</si>
  <si>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Existe el Decreto con Fuerza de Ley número 36 de 1980 que permite que privados pueda entregar prestaciones de salud a población del sistema público. Por mucho tiempo se usó para que algunas ONG distribuyeran métodos anticonceptivos gratuitos o a muy bajo costo, pero actualmente su implementación para esta estrategia es casi nula.</t>
  </si>
  <si>
    <t>En Chile el profesional Matrón - Matrona es quien entrega los anticonceptivos. No estaba en la lista desplegable pero equivale a enfermero.</t>
  </si>
  <si>
    <t>Los trabajadores comunitarios (acá se llaman técnicos paramédicos) pueden entregar condones en situaciones específicas como ferias ciudadanas o postas de salud rural donde no hay profesionales. Cuando una persona necesita condón debe solicitar primero consulta con profesional (médico o matrona) quien extiende una receta y con esa prescripción va a la farmacia del establecimiento de salud y retira los condones que indican la prescripción. Hay personas que están registradas y se le entrega receta para un año. En este caso, mensualmente van a retirar los condones a la farmacia sin pasar por consulta profesional. Cuando la fecha de la receta caduca debe volver a consultar con profesional.</t>
  </si>
  <si>
    <t>Diafragma, capuchón cervical y espermicidas</t>
  </si>
  <si>
    <t>No corresponde</t>
  </si>
  <si>
    <t>En las farmacias privadas los anticonceptivos se venden sin receta médica, por tanto, son expendidos por los auxiliares farmaceutivos</t>
  </si>
  <si>
    <t>entrevistas con gerente de programa o proveedores de FP/RH</t>
  </si>
  <si>
    <t>El país cuenta con dos regulaciones para aumentar el acceso: la ley 20.418 (Anexo 3) que FIJA NORMAS SOBRE INFORMACIÓN, ORIENTACIÓN Y PRESTACIONES EN MATERIA DE REGULACIÓN DE LA FERTILIDAD, aprobada en el año 2010, que establece como obligación del Estado asegurar el acceso a información, orientación y métodos anticonceptivos para todas las personas. Esta ley se implementa a traves de la Normas Nacionales sobre regulación de la fertilidad, publicadas por primera vez el año 2006 y actualizadas en el año 2018 mediante Decrero Supremo Nº 7 del 1/7/2017. Este documento incluye orientaciones de acceso para toda la población general, enfatizando las siguientes subpoblaciones: adolescentes, mujeres en el post parto y post aborto, mujeres sobre los 35 años, población migrante, indígena, hombres, personas con discapacidad y personas en situación de emergencia y desastres. Si bien es cierto que su cumplimiento es obligatorio, existe poca oferta de vasectomía, lo cual dificulta el acceso en aquellos hombres que lo requieren. Respecto de la población migrante, se establecen orientaciones para que aquellas personas que no cuentan documentación tengan acceso a anticonceptivos en las mismas condiciones que personas chilenas. Respecto a la población indígena y rural, se ofrecen los métodos anticonceptivos respetando la cosmovisión de su cultura. La Norma tambien entrega orientaciones respecto de la atención anticonceptiva de las personas con discapacidad.</t>
  </si>
  <si>
    <t>Desde el año 2008 existe la estrategia "espacios amigables para adolescentes" (Anexo 4) que consiste en un dispositivo de salud donde trabaja una matrona y una profesional del área psicosocial brindando atención exclusivamente a adolescentes quienes no necesitan agendar cita para ser atendidos. Además realizan acciones de promoción de la salud en establecimientos educacionales. En estos espacios se favorece la entrega de anticoncepción y otras prestaciones en salud sexual y reproductiva. En el mismo sentido, la ley 20.418 establece que todas las personas tienen acceso a anticonceptivos y que las adolescentes no necesitan el consentimiento de los padres tutores legales.</t>
  </si>
  <si>
    <t>Las Normas Técnicas de las Postas de Salud Rural (Anexo 5), establecen que las personas pertenecientes a sectores rurales tienen acceso en sus mismos territorios a todas las prestaciones de salud disponibles en APS, incluido el acceso a métodos anticonceptivos. En zonas de difícil acceso existen postas de salud rural o estaciones médico-rurales donde se realizan visitas de personal de salud con frecuencia semanal o bisemanal ya sea por tierra, agua o aire.</t>
  </si>
  <si>
    <t>Las personas con menor nivel educacional o menores ingresos son categorizados con gratuidad en el seguro público. Además, si pertenecen a programas sociales, tienen acceso expedito a programas de salud.</t>
  </si>
  <si>
    <t>Las Normas Nacionales sobre regulación de la fertilidad tienen un capítulo exclusivo de anticoncepción para personas con discapacidad.</t>
  </si>
  <si>
    <t>Las Normas Nacionales sobre regulación de la fertilidad mencionan específicamente la orientación para poblaciones indígenas.</t>
  </si>
  <si>
    <t>La Circular 6 (2015) del Ministerio de Salud establece el acceso a anticonceptivos para personas migrantes no documentadas. Las personas documentadas tienen acceso a anticonceptivos de acuerdo a su previsión de salud.</t>
  </si>
  <si>
    <t>La ley 20.418 y las Normas Nacionales sobre regulación de la fertilidad establecen el acceso métodos anticonceptivos para toda la población</t>
  </si>
  <si>
    <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</si>
  <si>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t xml:space="preserve">Si bien no existen regulaciones formales que impidan o dificultan el acceso a métodos anticonceptivos, en la práctica muchos proveedores de salud impiden el acceso a adolescentes sin el consentimiento de sus padres, basándose en regulaciones locales sin fundamento legal o en su falta de actualización. </t>
  </si>
  <si>
    <t>Respecto a las poblaciones rurales, muchas mujeres tienen dificultades de acceso, pues la atención no se realiza de forma diaria, sino en fechas específicas durante el mes.</t>
  </si>
  <si>
    <t xml:space="preserve">Las personas con discapacidad pueden tener dificultades de acceso debido al desconocimiento o falta de capacitación de algunos profesionales de la salud. </t>
  </si>
  <si>
    <t>En relación a la población migrante, algunas veces las barreras para acceder son operativas y tienen que ver con no contar con un número de identificación para agendar la cita de atención.</t>
  </si>
  <si>
    <t>El arancel de importanción es del 6% igual que los otros productos farmacéuticos. A este porcentaje se le agrega el impuesto al valor agregado (IVA), que corresponde al 19% del valor.</t>
  </si>
  <si>
    <t>6% más 19% del impuesto único</t>
  </si>
  <si>
    <t>listas de precios de productos</t>
  </si>
  <si>
    <t xml:space="preserve">El sistema de salud chileno es mixto público-privado. El seguro público denominado FONASA (Fondo Nacional de Salud) cubre aproximadamente al 80% de las personas, quienes cotizan el 7% de su remuneración mensual que se va a este fondo solidario. Estos recursos sirven para financiar, en parte, el sistema público de salud. El resto de las personas tienen como previsión de salud las ISAPRES (Instituciones de Salud Previsional). Compran un plan de salud y se les descuenta mensualmente una prima. Solo pueden acceder a las prestaciones cubiertas por el plan y con un co-pago. Ningún plan de salud de ISAPRE incluye anticonceptivos, por tanto, las mujeres cotizantes de ISAPRE deben costear los anticonceptivos de manera particular (gasto de bolsillo). También existen otras previsiones que son usadas por pequeños porcentajes de la población:  Previsión de las Fuerzas Armadas y de Orden (DIPRECA/CAPREDENA), quienes se atienden en una red cerrada de prestadores y, los particulares (personas que no cotizan en ningun sistema previsional). Los cotizantes de FONASA son clasificados en 4 grupos, de acuerdo a su renta mensual. Los grupos A y B tienen gratuidad en el sistema público pero no pueden atenderse en el sistema privado. Los grupos C y D tienen un copago de hasta el 30% en el sistema público pero pueden atenderse en el sistema privado pagando parte de la prestación (compra de bonos). Por tanto, las personas cotizantes del fondo público también pueden atenderse en el sistema privado. Respecto al financiamiento, toda la atención primaria recibe financiamiento mensual por parte de FONASA. Los establecimientos de APS inscriben a la población de su territorio y reciben un finaciamiento por cada persona inscrita (per cápita) que para el 2021 asciende a 9 dólares mensuales por persona. Todas las personas inscritar en los centros de salud primaria, deben pertenecer a FONASA y reciben de forma gratuita todas las prestaciones de atención primaria (todos los grupos A,B,C y D), por tanto los anticonceptivos son recibidos de forma gratuita (servicio e insumo) por todas las mujeres de FONASA inscritas en un centro de atención primaria. Respecto a la esterilización quirúrgica y vasectomía, ésta se realiza en el nivel secundario o terciario y ahí si deben realizar un copago las personas de FONASA C y D, siendo gratuito para FONASA A y B. </t>
  </si>
  <si>
    <t>Solo hay cargos por el servicio de esterilización quirúrgica y vasectomía que se realiza en el nivel terciario. Aquellas personas calificadas como FONASA A y B no pagan por este servicio. Si tienen FONASA C y D deben costear un co pago. En caso de no tener recursos, se realiza una evaluación por trabajadora social previo a recibir la prestación. El costo total de la vasectomía fluctúa entre los US$204 y los US$327 teniendo que costear, el beneficiario, un máximo de US$ 77 de acuerdo a su nivel de ingreso. En el caso de la ligadura tubaria los costos fluctúan entre US$188 y $301 existiendo un co pago de entre US$94 y US$207. Los costos van a depender del establecimiento donde se realice la intervención, es mas barata si es un hospital público y más costoso si se trata de una clínica privada (Anexo 8).</t>
  </si>
  <si>
    <t>entrevista clave del informante con personal de la unidad de logística/adquisiciones</t>
  </si>
  <si>
    <t>El Formulario Nacional de Medicados actualmente vigente (Anexo 7)corresponde al del año 2005 que es cuando se hizo la última reforma de salud en Chile. Incluye todos los anticoncetivos disponibles en ese momento: LEVONORGESTREL Comprimido 0,03 mg
LEVONORGESTREL Comprimido 0,75 mg 
LEVONORGESTREL + ETINILESTRADIOL Comprimido 0,03 mg + 0,15 mg
MEDROXIPROGESTERONA (Acetato) Solución inyectable 150 mg
MEDROXIPROGESTERONA (Acetato) + Solución inyectable 125 mg + 5 mg ESTRADIOL (Cipionato)
NORETISTERONA (Enantato) + Solución inyectable 50 mg + 5 mg ESTRADIOL (Valerato) 
HIDROXIPROGESTERONA (Caproato) Solución oleosa inyectable 250 mg/mL
MEDROXIPROGESTERONA (Acetato) Comprimido 5 mg Comprimido 100 mg (07.03) Suspensión inyectable 500 mg (07.03)
NORETISTERONA (Acetato) Comprimido 10 mg. El resto de los anticonceptivos (implantes subdérmicos de levonorgestrel y etonogestrel, dispositivos intrauterinos con cobre y con levonorgestrel, anillo vaginal combinado y parche transdérmico no se encuentran en  el formulario nacional de médicamentos). No obstante eso, el MINSAL define una canasta de medicamentos para la APS que es la que se va actualizando anualmente (Anexo 6). Respecto a los condones masculinos se consideran dispositivos médicos y se encuentran regulados por disposiciones normativas distintas como el Decreto Exento. Nº 342/2004 (anexo 9). Los condones vaginales no se encuentran ni en el Formulario Nacional de Medicamentos ni en el Decreto de Dispositivos médicos.</t>
  </si>
  <si>
    <t>Formulario Nacional de Medicamentos</t>
  </si>
  <si>
    <t>entrevistas clave del informante con socios implementadores</t>
  </si>
  <si>
    <t>No existen campañas nacionales desde el Ministerio de Salud, pero los niveles locales sí realizan acciones comunitarias tendientes a facilitar el acceso a métodos anticonceptivos, particularmente en población adolescente. También otras instituciones como el Instituto Nacional de la Juventud ha generado una plataforma web que se llama "hablemos de todo" donde se da información respecto a embarazo adolescente y métodos anticonceptivos. También existen iniciativas que se realizan desde la Sociedad Civil (Universidades, ONGs principalmente), pero se realizan de manera decoordinada. También existen campañas sistemáticas realizadas desde los laboratorios.</t>
  </si>
  <si>
    <r>
      <rPr>
        <sz val="12"/>
        <rFont val="Arial"/>
        <family val="2"/>
      </rPr>
      <t>¿Aproximadamente a qué porcentaje de los proveedores de planificación familiar del sector público se los ha capacitado en la inserción y eliminación de implantes y DIU? (Seleccione el rango de porcentaje que sea la aproximación más cercana).</t>
    </r>
  </si>
  <si>
    <t>La compra de implantes subdérmicos y dispositivos intrauterinos incluyen la capacitación como parte del producto. Esta se realiza a través de ONGs contratados por los laboratorios. Se estima que más del 70% de las matronas del sistema público (APS) se encuentran capacitadas, pero debido a la alta rotación de profesionales que existe en algunas comunas, la capacitación es continua y permanente.</t>
  </si>
  <si>
    <t xml:space="preserve">Chile no participa en los compromisos de esta evaluación. Los únicos compromisos asumidos por el país, en relación a anticonceptivos, son los Objetivos de Desarrollo Sostenible y los del Consenso de Montevideo, que están relacionados con la disminución del embarazo no planeado y el aumento del acceso a métodos anticonceptivos. </t>
  </si>
  <si>
    <t xml:space="preserve">Chile no participa en los compromisos de esta evaluación. Los únicos compromisos asumidos por el país, en relación a anticonceptivos, son los Objetivos de Desarrollo Sostenible y los del Consenso de Montevideo, que están relacionados con la disminución del embarazo no planeado y el aumento del acceso a métodos anticonceptivos. 
</t>
  </si>
  <si>
    <t>Desde el año 1993 Chile no recibe ningún tipo de financiamiento para la compra de anticonceptivos ya que el nivel de desarrollo económico del país no le permite postular a estos fondos.</t>
  </si>
  <si>
    <r>
      <rPr>
        <b/>
        <sz val="12"/>
        <rFont val="Arial"/>
        <family val="2"/>
      </rPr>
      <t>E. Cadena de suministros</t>
    </r>
  </si>
  <si>
    <t>Existe un sistema gestionado por la Central Nacional de Abastecimiento, que recoge información de todos los médicamentos. Cada establecimiento de salud ingresa a este sistema el stock y consumo de los medicamentos (incluidos los anticonceptivos). Esta información se recopila y se centraliza en cada uno de los 29 Servicios de Salud, quienes informan al MINSAL y realizan las solicitudes de compra a la CENABAST con esta información. Como son organismos independientes, el MINSAL recoge información poblacional y la CENABAST la información de stock, por tanto el sistema no está unificado.</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</si>
  <si>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</si>
  <si>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Suma de la cantidad de los SDP provistos del producto a partir del saldo final de todos los informes de logística mensuales/trimestrales para el año fiscal (numerador). </t>
  </si>
  <si>
    <t>Suma de la cantidad total de SDP que comunican todos los informes de logística mensuales/trimestrales para el año fiscal (denominador)</t>
  </si>
  <si>
    <r>
      <t xml:space="preserve">Levonorgestrel/Etinilestradiol 150/30 mcg + Hierro 75 mg </t>
    </r>
    <r>
      <rPr>
        <sz val="10"/>
        <rFont val="Arial"/>
        <family val="2"/>
      </rPr>
      <t>[Microgynon</t>
    </r>
    <r>
      <rPr>
        <sz val="12"/>
        <rFont val="Arial"/>
        <family val="2"/>
      </rPr>
      <t>]</t>
    </r>
  </si>
  <si>
    <r>
      <t>Levonorgestrel/Etinilestradiol 150/30 mcg</t>
    </r>
    <r>
      <rPr>
        <sz val="11"/>
        <rFont val="Arial"/>
        <family val="2"/>
      </rPr>
      <t xml:space="preserve"> </t>
    </r>
    <r>
      <rPr>
        <sz val="10"/>
        <rFont val="Arial"/>
        <family val="2"/>
      </rPr>
      <t>[Seasonale, Levora, Jolessa]</t>
    </r>
  </si>
  <si>
    <t>Otra entrevista/evaluación de logística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</si>
  <si>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</si>
  <si>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Pastillas anticonceptivas orales que solo contienen progestina (</t>
    </r>
    <r>
      <rPr>
        <sz val="10"/>
        <rFont val="Arial"/>
        <family val="2"/>
      </rPr>
      <t>Levonorgestrel 30 mcg [Norgeston, Microlut])</t>
    </r>
  </si>
  <si>
    <r>
      <t xml:space="preserve">Acetato de medroxiprogesterona 104 mg/0,65 ml vía subcutánea </t>
    </r>
    <r>
      <rPr>
        <sz val="10"/>
        <rFont val="Arial"/>
        <family val="2"/>
      </rPr>
      <t>[Depo Sub-Q Provera, Sayana Press]</t>
    </r>
  </si>
  <si>
    <r>
      <t xml:space="preserve">Acetato de medroxiprogesterona 150 mg vía intramuscular </t>
    </r>
    <r>
      <rPr>
        <sz val="10"/>
        <rFont val="Arial"/>
        <family val="2"/>
      </rPr>
      <t>[DepoProvera]</t>
    </r>
  </si>
  <si>
    <r>
      <t xml:space="preserve">Enantato de noretisterona </t>
    </r>
    <r>
      <rPr>
        <sz val="10"/>
        <rFont val="Arial"/>
        <family val="2"/>
      </rPr>
      <t>[Noristerat]</t>
    </r>
  </si>
  <si>
    <r>
      <t>Levonorgestrel 75 mg/varilla, implante de 2 varillas</t>
    </r>
    <r>
      <rPr>
        <sz val="10"/>
        <rFont val="Arial"/>
        <family val="2"/>
      </rPr>
      <t xml:space="preserve"> [Jadelle, Sino-Implant (II)/Levoplant]</t>
    </r>
  </si>
  <si>
    <r>
      <t xml:space="preserve">Etonogestrel 68 mg/varilla, implante de 1 varilla </t>
    </r>
    <r>
      <rPr>
        <sz val="10"/>
        <rFont val="Arial"/>
        <family val="2"/>
      </rPr>
      <t>[Implanon, Nexplanon])</t>
    </r>
  </si>
  <si>
    <r>
      <t>Dispositivos intrauterinos (DIU) de cobre (</t>
    </r>
    <r>
      <rPr>
        <sz val="10"/>
        <rFont val="Arial"/>
        <family val="2"/>
      </rPr>
      <t>por ejemplo, Optima Copper T)</t>
    </r>
  </si>
  <si>
    <r>
      <t>Dispositivos intrauterinos (DIU) liberadores de hormonas</t>
    </r>
    <r>
      <rPr>
        <sz val="10"/>
        <rFont val="Arial"/>
        <family val="2"/>
      </rPr>
      <t xml:space="preserve"> (por ejemplo, liberador de levonorgestrel [Mirena])</t>
    </r>
  </si>
  <si>
    <r>
      <t xml:space="preserve">Métodos de observación basados en el calendario </t>
    </r>
    <r>
      <rPr>
        <sz val="10"/>
        <rFont val="Arial"/>
        <family val="2"/>
      </rPr>
      <t>(por ejemplo, CycleBeads)</t>
    </r>
  </si>
  <si>
    <r>
      <rPr>
        <b/>
        <sz val="12"/>
        <rFont val="Arial"/>
        <family val="2"/>
      </rPr>
      <t xml:space="preserve">F. Calidad </t>
    </r>
  </si>
  <si>
    <t>Si, el Decreto Supremo 3 de 2010, que especifica la normativa chilena referida a productos farmacéuticos, reconoce al  Instituto de Salud Pública (ISP) como el organismo encargado del registro sanitario de medicamentos y establece que ningún producto farmacéutico podrá ser usado en el país sin contar previamente con el registro sanitario otorgado por este instituto. Los anticonceptivos fueron considerados medicamentos solamente hasta que este decreto fue promulgado en el año 2010. La actual definición de medicamento es “Producto farmacéutico o medicamento es cualquier sustancia, natural o sintética, o mezcla de ellas, que se destine al ser humano con fines de curación, atenuación, tratamiento, prevención o diagnóstico de las enfermedades o sus síntomas, para modificar sistemas fisiológicos o el estado mental en beneficio de la persona a quien le es administrado”.</t>
  </si>
  <si>
    <r>
      <t>Los requisitos que deben cumplir los anticonceptivos son los mismo que se exigen para otros tipos de medicamentos:
 - Aspectos administrativo-legales (constitución de la empresa en Chile, convenios de control de calidad, almacenamiento y distribución; c</t>
    </r>
    <r>
      <rPr>
        <sz val="10"/>
        <rFont val="Arial"/>
        <family val="2"/>
      </rPr>
      <t>umplimiento de buenas prácticas de manufactura de p</t>
    </r>
    <r>
      <rPr>
        <sz val="11"/>
        <rFont val="Arial"/>
        <family val="2"/>
      </rPr>
      <t>roductos por parte del fabricante,etc).
- Aspectos de calidad: calidad de materias primas utilizadas como principios activos, calidad de excipientes, acompañados ambos por los respectivos certificados de análisis; Validación de proceso productivo; Validación de metodologías analíticas para el control de calidad; Estudio de Estabilidad que permita acreditar periodo de eficacia propuesto para el producto; 
- Estudios clínicos de seguridad y eficacia: en este caso la exigencia es aplicable a aquellos productos que recién se incorporan al mercado chileno. La exigencia contempla la presentación de estudios pre-clínicos y clínicos fase I, II y III.</t>
    </r>
  </si>
  <si>
    <t>El plazo contemplado en el decreto normativo es 5 meses. Sin embargo, se han introducido modificaciones reglamentarias que permiten registrar un producto farmacéutico en tres meses. (Registro acelerado).</t>
  </si>
  <si>
    <t>El ISP no participa de los procesos precalificatorios de productos farmacéuticos de la OMS. No obstante eso, considera esa pre calificación para efectos de acreditación de calidad durante el proceso de registro sanitario del producto. La OMS-OPS reconoce al ISP como autoridad Nivel IV, es decir, aquella autoridad que cuenta con un sistema administrativo-técnico que permite garantizar que el registro de productos farmacéuticos es de calidad, que cuenta con una estructura legal-administrativa sólida, con profesionales altamente capacitados y con respaldo financiero para la realización de sus tareas.</t>
  </si>
  <si>
    <t>Si, el Decreto Supremo 3 de 2010 establece que el ISP debe registrar todos los productos farmacéuticos comercializados en Chile, incluidos los anticonceptivos. Para obtener este registro se deben cumplir los requisitos legales, administrativos y de calidad. Una vez registrado, el producto puede ser comercializado. Desde este momento, la mantención de la calidad de los productos es responsabilidad de los titulares de registro sanitario (empresas farmaceúticas) o de los tenedores de ellos en las etapas que se encuentren: almacenamiento (bodegas), distribución (empresas de transporte), dispensación (farmacias donde se expenden). Previo a la distribución, el ISP exige a los fabricantes y a los importadores que cuenten con la acreditación de cumplimiento de la Norma ISO 17025 del INN, que verifiquen que sus productos, incluidos los condones, cumplen con las especificaciones señaladas en la solicitud del registro sanitario. Los productos pueden ser liberados e incorporados al mercado una vez que han pasado por este control de calidad.  
No existen estudios de campo específicos para los anticonceptivos, sino un programa general de vigilancia de medicamentos que permite detectar faltas a la calidad y productos falsificados, situación ha ido en aumento en el país, por lo que la autoridad se vio en la necesidad de crear una oficina de productos falsificados en el área de inspección.</t>
  </si>
  <si>
    <t>El año pasado, ¿realizó la NMRA un monitoreo de vigilancia de campo para identificar anticonceptivos de calidad inferior, falsos, indebidamente etiquetados, falsificados e imitados (Substandard, Spurious, Falsely labelled, Falsified and Counterfeit, SSFFC) para proteger al público de productos ineficaces o nocivos?</t>
  </si>
  <si>
    <t>Las farmacéuticas privadas no tienen la obligación de informar al ISP de sus ventas, ya que el ISP solo regula los productos que se comercializan y no la cantidad vendida. En Chile, ninguna empresa está obligada a informar el detalle de sus ventas al Estado y ante cualquier duda al respecto se puede hacer una solicitud de investigación a la Fiscalía Nacional Económica. Las estadísticas de ventas se pueden obtener de agencias privadas dedicadas a estos propósitos, tal como ocurre con IMS – Health.</t>
  </si>
  <si>
    <t>Cada farmacéutica tiene sus propios sistemas programación. Algunas son transnacionales y utilizan sistemas validados por la compañía. En el casos de las farmacéuticas nacionales, utilizan sistemas propios, independientes y no conectados entre sí.</t>
  </si>
  <si>
    <t>Sitio web de MedNet de la OMS</t>
  </si>
  <si>
    <t>En Chile no es requisito tener una precalificación de la OMS para registrar un producto. No obstante, sí se considera esta precalificación para evaluar el ítem de calidad dentro del registro sanitario. Existe una oferta variada porque se importan más del 70% de los productos anticonceptivos utilizados en el país, aunque no todos son precalificado por la OMS. La mayoría de las importaciones provienen de laboratorios como Bayer, MSD, Pfeizer, entre otros. Los fabricantes chilenos son Laboratorios Recalcine – Abbott; Laboratorios Andrómaco-Silesia; y Laboratorio Chile S.A. No es necesario registrar en Chile a los DIU con cobre y los condones femeninos, por tanto esa información no está disponible. Las píldoras de progestina sola y píldoras de emergencia regitradas corresponden a las de los laboratorios Gedeon Richter, Lafi, Exceltis y Ascend, entre otros. La fuente es la entrevista al encargado del registro sanitario de medicamentos en el ISP y la consulta directa al sitio web del ISP. Respecto a los inyectables, además de Bayer, que es el fabricamente pre-calificado por la OMS para inyectable de progestina sola, en Chile se comercializa y tienen registro sanitario otros dos productos: Mesigyna (ESTRADIOL / NORETISTERONA), que es de Bayer, y Cyclofem (acetato de medroxiprogesterona/cipionato de estradiol), que es de Master Care. Estos dos tienen registro sanitario en Chile, pero no cuentan con pre calificación de la OMS.
Solamente los DIU con cobre no requieren registro sanitario. los DIU con levonorgestrel sí lo requieren. Por eso hay 2-3 proveedores registrados.</t>
  </si>
  <si>
    <t>Etinilestradiol/Levonorgestrel + Placebo: Mycroginon, Bayer pre-calificado por OMS (Bayer) Anulette (Silesia). Etinilestradiol/Dienogest + Placebo: Acotol (Recalcine). Etinilestradiol/clomadinona + Placebo: Alizon (Saval). Etinilestradiol/Ciproterona + Placebo: Anuar (tecnofarma). Etinilestradiol/Desogestrel + Placebo: Ciclidon (Lafi)</t>
  </si>
  <si>
    <t>Levonorgestrel 0,03 mg: Anulit (Silesia), Cerciora (Exceltis). Desogestrel 0.075 mg: Aminta (Saval), Miranda (exeltis)</t>
  </si>
  <si>
    <t>Medroxyprogesterone acetate 150 mg y 104 mg (Bayer) Estradiol valerate/Norethisterone enantate (Bayer), precalificados por la OMS. Estradiol/medroxiprogesterona: novafem (silesia). Estradiol/noretisterona: Mesigyna (Bayer)</t>
  </si>
  <si>
    <t>Precalificados por la OMS</t>
  </si>
  <si>
    <t>Levonorgestrel  75 mg: Jadelle (Bayer), precalificado por la OMS. Etonogestrel 68 mg: Implanon (MSD), precalificado por OMS. Levonorgestrel 75 mg: Levoplant (DKT)</t>
  </si>
  <si>
    <t>DIU-Cu: T de CU 380 A, Multiload. DIU-LNG: Mirena, Jaydess, Kyleena</t>
  </si>
  <si>
    <t>Lifestyle, SIMI Condón, Trojan.</t>
  </si>
  <si>
    <t xml:space="preserve">CF2 </t>
  </si>
  <si>
    <t>Levonorgestrel 0,75 mg/1,5 mg: Escapel, Cerciora, Tace.</t>
  </si>
  <si>
    <r>
      <rPr>
        <sz val="12"/>
        <rFont val="Arial"/>
        <family val="2"/>
      </rPr>
      <t>Si la respuesta es sí, describa:</t>
    </r>
  </si>
  <si>
    <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</si>
  <si>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No existen asociaciones formales. En la práctica los laboratorios se acercan a los proveedores de servicios de salud y entregan volantes con descuentos para la compra de anticonceptivos (orales principalmente) con el fin de promocionar sus productos entre las pacientes.</t>
  </si>
  <si>
    <t>Entrevistas clave del informante con funcionarios del programa de FP/RH del MS</t>
  </si>
  <si>
    <t>La planificación familiar no se encuentra entre las prioridades para desarrollar planes gubernamentales de participación con el secto privado.</t>
  </si>
  <si>
    <r>
      <rPr>
        <sz val="12"/>
        <rFont val="Arial"/>
        <family val="2"/>
      </rPr>
      <t>Realice un comentario general sobre las dificultades encontradas o los logros obtenidos con la seguridad anticonceptiva en su país.</t>
    </r>
  </si>
  <si>
    <t>En general fue bastante difícil acceder a la información. Es poca la información disponible en la web, por lo que recurrimos a solicitudes de información por transparencia y entrevistas con informantes clave. Fue fácil acceder a entrevistas y/o información con CENABAST, ISP y Servicios de Salud, pero fue muy burocrático acceder a información del MINSAL. Se pudo acceder a información parcial con la cual se completaron los últimos datos.</t>
  </si>
  <si>
    <r>
      <rPr>
        <b/>
        <sz val="20"/>
        <color theme="0"/>
        <rFont val="Calibri"/>
        <family val="2"/>
        <scheme val="minor"/>
      </rPr>
      <t>¡Gracias por completar la encuesta!</t>
    </r>
  </si>
  <si>
    <t xml:space="preserve">Cameroon </t>
  </si>
  <si>
    <t>There are 1 National, 10 regional and 189 district sub-committee</t>
  </si>
  <si>
    <t>National Contraceptive Security Sub-Committee</t>
  </si>
  <si>
    <t>Association Camerounaise pour le Marketing Social (ACMS), Cameroon National Association for Family Health (CAMNAFAW)</t>
  </si>
  <si>
    <t>Cameroon Baptist Convention Health Services (CBCHS), CHAI, GIZ, GHSC-PSM</t>
  </si>
  <si>
    <t>USAID, UNFPA</t>
  </si>
  <si>
    <t>Department of Family Health (DSF), Department of Pharmacy, Medicines and Laboratories (DPML), National AIDS Control Committee (NACC)</t>
  </si>
  <si>
    <t>Centrale Nationale d' Approvisionnement en Médicaments et consommables medicaux essentiels (CENAME), Fond Regional pour la Promotion de la Santé (FRPS)</t>
  </si>
  <si>
    <t>ADLUCEM, FESADE</t>
  </si>
  <si>
    <t xml:space="preserve">During the meetings, the committee review the stock status and movement of contraceptives at central and regional level. There is also an update on the six components of the contraceptive security (context, commitment, capital, capacity, client). In addition, the committee follow up on activities undertaken by regional and district contraceptive sub committees). </t>
  </si>
  <si>
    <t>DSF, DPML, CNLS, DRPS, FRPS, ACMS, CAMNAFAW, AdLucemn with tehnical assistance from CHAI and UNFPA</t>
  </si>
  <si>
    <t>Bi-annually (twice a year)</t>
  </si>
  <si>
    <t>Microlut</t>
  </si>
  <si>
    <t>Female condoms, male condoms, lubricants</t>
  </si>
  <si>
    <t>Female condoms, male condoms, IUD (pieces), implants (pieces), injectables (doses), combined orals (cycles), emergency orals (cycle)</t>
  </si>
  <si>
    <t xml:space="preserve">Male condoms </t>
  </si>
  <si>
    <t>The government did not finance contraceptive procurement.</t>
  </si>
  <si>
    <t>Contraceptive security strategic plan</t>
  </si>
  <si>
    <t>2016-2020</t>
  </si>
  <si>
    <t>ACMS franchise network, accreditation, training and continuing education for private sector providers, social marketing</t>
  </si>
  <si>
    <t xml:space="preserve">Unknown </t>
  </si>
  <si>
    <t>Liste Nationale des Medicaments Essentiels</t>
  </si>
  <si>
    <t xml:space="preserve">Cape Verde </t>
  </si>
  <si>
    <r>
      <t xml:space="preserve">Additional or Alternative Data Source Used 
</t>
    </r>
    <r>
      <rPr>
        <sz val="10"/>
        <rFont val="Arial"/>
        <family val="2"/>
      </rPr>
      <t>(if applicable)</t>
    </r>
  </si>
  <si>
    <t>There is no formal national committee that works on contraceptive safety. There is an ad hoc national coordination and monitoring mechanism through a team of the Ministry of Health.</t>
  </si>
  <si>
    <t xml:space="preserve">National Programme for Sexual and Reproductive Health (PNSSR) and the General Directorate for Pharmacy (DGF) </t>
  </si>
  <si>
    <t>Central Deposit of Medicine</t>
  </si>
  <si>
    <t>Analyze the needs of contraceptives for the country; Ensuring the financing of the procurement of products; The management and distribution of products to health centres; Discuss stockout situations.</t>
  </si>
  <si>
    <t>government forecasting records</t>
  </si>
  <si>
    <t xml:space="preserve">supply plans (e.g. Contraceptive Procurement Tables) for forecasted contraceptives </t>
  </si>
  <si>
    <t>PNSSR, DGF with support from UNFPA</t>
  </si>
  <si>
    <t>Quantity issued data from warehouse management system/warehouse reports</t>
  </si>
  <si>
    <t>supply and distribution plans (e.g. PipeLine)</t>
  </si>
  <si>
    <t>01/2018-12/2018</t>
  </si>
  <si>
    <t>The State Budget, Ministry of Finance</t>
  </si>
  <si>
    <t>Purchase orders or contracts</t>
  </si>
  <si>
    <t>Purchase orders</t>
  </si>
  <si>
    <t>The Government's Budgets</t>
  </si>
  <si>
    <t>Cash</t>
  </si>
  <si>
    <t>2 million male condoms, 3,000 implants, and 201,600 combined orals, all based on shipped date.</t>
  </si>
  <si>
    <t>The Government's budgets</t>
  </si>
  <si>
    <t>211,725.43</t>
  </si>
  <si>
    <t>National Medicines Regulatory Authority (NMRA) list</t>
  </si>
  <si>
    <t>public laws and official government documents</t>
  </si>
  <si>
    <t>Status of Children and Adolescents, which safeguards the rights of adolescents to sexual and reproductive health, as well as access to information, care and family-planning services. National Plan for Integral Health care for adolescents 2017-2020, including reproductive health. Creation and adaptation of specific spaces for integrated health care for adolescents in health centers in each municipality. Implementation of activities for the promotion of sexual and reproductive health of adolescents, with schools and communities, including the training of teachers and adolecents peers.</t>
  </si>
  <si>
    <t>Policies and standards in sexual and reproductive health;MoH's National Sanitary Development Plan (2017-2021) focusing on universal sexual and reproductive health for all age groups, ethnic, people with disabilities, etc.</t>
  </si>
  <si>
    <t xml:space="preserve">Preparation and dissemination of TV promotional spots, including advertisements providing information on family planning/contraceptive methods using sign language, as well as production of graphic materials on family planning in braille.   Decentralised care provision (mobile teams) for remote and difficult-to-reach localities.  promotional activities to family planning care and contraceptive methods, in groups and individuals;                                                                                              </t>
  </si>
  <si>
    <t xml:space="preserve">Decentralised care provision (mobile teams) for remote and difficult-to-reach localities. </t>
  </si>
  <si>
    <t>Policy documents</t>
  </si>
  <si>
    <t>official financial policy documents for contraceptives</t>
  </si>
  <si>
    <t>In the public sector (health facilities) and NGOs (Verdefam), the patient is charged for a "moderating Rate" fixed at 100 ECV for any family planning service and contraceptive method available if the patient can pay. There is free availability of male and female condoms in public sector health facilities and the NGO sector. For the purchase of contraceptive methods in the social marketing sector (private pharmacies), there is a social security in health/national health insurance contribution (55%).</t>
  </si>
  <si>
    <t>Those who cannot afford to pay do not pay charges for family planning commodities.</t>
  </si>
  <si>
    <t>government policy document</t>
  </si>
  <si>
    <t>National Essential Medicine List</t>
  </si>
  <si>
    <t>Efforts are underway to train doctors and nurses about family planning, with emphasis on insertion and removal of implants and IUDs.</t>
  </si>
  <si>
    <t>LMIS user guidance documents</t>
  </si>
  <si>
    <t>Paper and electronic model (Excel)</t>
  </si>
  <si>
    <t>Warehouse Management System (WMS)</t>
  </si>
  <si>
    <t>National Medicines Regulatory Authority (NMRA) documents</t>
  </si>
  <si>
    <t>NMRA documents</t>
  </si>
  <si>
    <t>Key informant interviews with NMRA program officials</t>
  </si>
  <si>
    <t>WHO MedNet website</t>
  </si>
  <si>
    <t>The Government has developed actions on family planning/reproductive health, with NGOs and associations</t>
  </si>
  <si>
    <r>
      <rPr>
        <u/>
        <sz val="11"/>
        <rFont val="Calibri"/>
        <family val="2"/>
        <scheme val="minor"/>
      </rPr>
      <t xml:space="preserve">Success: </t>
    </r>
    <r>
      <rPr>
        <sz val="11"/>
        <rFont val="Calibri"/>
        <family val="2"/>
        <scheme val="minor"/>
      </rPr>
      <t xml:space="preserve">Commitment and total of purchases of contraceptives used in the public sector by the Government. </t>
    </r>
    <r>
      <rPr>
        <u/>
        <sz val="11"/>
        <rFont val="Calibri"/>
        <family val="2"/>
        <scheme val="minor"/>
      </rPr>
      <t>Challenges:</t>
    </r>
    <r>
      <rPr>
        <sz val="11"/>
        <rFont val="Calibri"/>
        <family val="2"/>
        <scheme val="minor"/>
      </rPr>
      <t xml:space="preserve"> Implementation of a management and monitoring system of the contraceptive stock at the central and local levels, and training.</t>
    </r>
  </si>
  <si>
    <t xml:space="preserve">República Dominicana </t>
  </si>
  <si>
    <r>
      <t xml:space="preserve">Fuente de datos adicional o alternativa utilizada 
</t>
    </r>
    <r>
      <rPr>
        <sz val="10"/>
        <rFont val="Arial"/>
        <family val="2"/>
      </rPr>
      <t>(si corresponde)</t>
    </r>
  </si>
  <si>
    <t>agendas de reuniones del comité</t>
  </si>
  <si>
    <t>Comité DAIA (Disponibilidad Asegurada de Insumos Anticonceptivos)</t>
  </si>
  <si>
    <t>PROFAMILIA</t>
  </si>
  <si>
    <r>
      <t xml:space="preserve">Organizaciones no gubernamentales (ONG) 
</t>
    </r>
    <r>
      <rPr>
        <i/>
        <sz val="10"/>
        <rFont val="Arial"/>
        <family val="2"/>
      </rPr>
      <t>(por ejemplo: entrega de servicio, promoción, filial de Planned Parenthood, filial de Marie Stopes, organizaciones religiosas, etc.)</t>
    </r>
  </si>
  <si>
    <t>INSALUD</t>
  </si>
  <si>
    <r>
      <t>Sector comercial</t>
    </r>
    <r>
      <rPr>
        <sz val="11"/>
        <rFont val="Arial"/>
        <family val="2"/>
      </rPr>
      <t xml:space="preserve"> 
</t>
    </r>
    <r>
      <rPr>
        <i/>
        <sz val="10"/>
        <rFont val="Arial"/>
        <family val="2"/>
      </rPr>
      <t>(por ejemplo: mayoristas, distribuidores, asociaciones farmacéuticas, fabricantes, etc.)</t>
    </r>
  </si>
  <si>
    <r>
      <t xml:space="preserve">Ministerio de Salud (MS) 
</t>
    </r>
    <r>
      <rPr>
        <i/>
        <sz val="10"/>
        <rFont val="Arial"/>
        <family val="2"/>
      </rPr>
      <t>(por ejemplo: logística, salud reproductiva, planificación familiar, salud maternal e infantil, VIH/SIDA, unidades farmacéuticas, Departamento de Finanzas del MS, etc.)</t>
    </r>
  </si>
  <si>
    <t>MSP, DIVISION DE DE SALUD MATERNO INFANTIL Y ADOLESCENTES</t>
  </si>
  <si>
    <t>SERVICIO NACIONAL DE SALUD, DIVISION DE MEDICAMENTOS E INSUMOS</t>
  </si>
  <si>
    <r>
      <t xml:space="preserve">Otro </t>
    </r>
    <r>
      <rPr>
        <i/>
        <sz val="10"/>
        <rFont val="Arial"/>
        <family val="2"/>
      </rPr>
      <t>(por ejemplo: socios)</t>
    </r>
  </si>
  <si>
    <t>Su función es coordinar estrategias y planes prioritarios dirigidos a impulsar el logro de la disponibilidad asegurada de insumos anticonceptivos para la población femenina y masculina en edad fértil, de menores ingresos económicos.</t>
  </si>
  <si>
    <t>decreto presidencial</t>
  </si>
  <si>
    <t>Julio</t>
  </si>
  <si>
    <t>Junio</t>
  </si>
  <si>
    <t>(1) Ministerio de Salud Pública/MSP (División de Salud Materno Infantil y Adolescentes) y (2) Servicio Nacional de Salud/SNS (División de medicamentos e Insumos)</t>
  </si>
  <si>
    <t xml:space="preserve">previsiones registradas de requisitos de productos proyectados </t>
  </si>
  <si>
    <r>
      <t>Levonorgestrel/etinilestradiol 150/30 mcg + Hierro 75 mg [</t>
    </r>
    <r>
      <rPr>
        <sz val="11"/>
        <rFont val="Arial"/>
        <family val="2"/>
      </rPr>
      <t>Microgynon</t>
    </r>
    <r>
      <rPr>
        <sz val="12"/>
        <rFont val="Arial"/>
        <family val="2"/>
      </rPr>
      <t>]</t>
    </r>
  </si>
  <si>
    <r>
      <t xml:space="preserve">Levonorgestrel/etinilestradiol 150/30 mcg </t>
    </r>
    <r>
      <rPr>
        <sz val="11"/>
        <rFont val="Arial"/>
        <family val="2"/>
      </rPr>
      <t>[Seasonale, Levora, Jolessa]</t>
    </r>
  </si>
  <si>
    <t>Levonorgestrel 30 mcg [Norgeston, Microlut]</t>
  </si>
  <si>
    <t xml:space="preserve">Pastillas anticonceptivas orales que solo contienen progestina: Otro </t>
  </si>
  <si>
    <r>
      <t xml:space="preserve">Acetato de medroxiprogesterona 104 mg/0,65 ml vía subcutánea </t>
    </r>
    <r>
      <rPr>
        <sz val="11"/>
        <rFont val="Arial"/>
        <family val="2"/>
      </rPr>
      <t>[Depo Sub-Q Provera, Sayana Press]</t>
    </r>
  </si>
  <si>
    <r>
      <t xml:space="preserve">Acetato de medroxiprogesterona 150 mg vía intramuscular </t>
    </r>
    <r>
      <rPr>
        <sz val="11"/>
        <rFont val="Arial"/>
        <family val="2"/>
      </rPr>
      <t>[DepoProvera]</t>
    </r>
  </si>
  <si>
    <r>
      <t xml:space="preserve">Dispositivos intrauterinos (DIU) liberadores de hormonas </t>
    </r>
    <r>
      <rPr>
        <sz val="11"/>
        <rFont val="Arial"/>
        <family val="2"/>
      </rPr>
      <t>(por ejemplo, liberadores de levonorgestrel [Mirena])</t>
    </r>
  </si>
  <si>
    <r>
      <t xml:space="preserve">Métodos de observación basados en el calendario </t>
    </r>
    <r>
      <rPr>
        <sz val="11"/>
        <rFont val="Arial"/>
        <family val="2"/>
      </rPr>
      <t>(por ejemplo, CycleBeads)</t>
    </r>
  </si>
  <si>
    <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</si>
  <si>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</si>
  <si>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</si>
  <si>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r>
      <t xml:space="preserve">Monto asignado </t>
    </r>
    <r>
      <rPr>
        <sz val="12"/>
        <rFont val="Arial"/>
        <family val="2"/>
      </rPr>
      <t xml:space="preserve">
</t>
    </r>
    <r>
      <rPr>
        <sz val="11"/>
        <rFont val="Arial"/>
        <family val="2"/>
      </rPr>
      <t>(en USD)</t>
    </r>
  </si>
  <si>
    <r>
      <t>Período</t>
    </r>
    <r>
      <rPr>
        <sz val="12"/>
        <rFont val="Arial"/>
        <family val="2"/>
      </rPr>
      <t xml:space="preserve"> 
(mm/aa-mm/aa)
</t>
    </r>
  </si>
  <si>
    <r>
      <t>Fuente de datos</t>
    </r>
    <r>
      <rPr>
        <i/>
        <u/>
        <sz val="12"/>
        <rFont val="Arial"/>
        <family val="2"/>
      </rPr>
      <t xml:space="preserve"> </t>
    </r>
    <r>
      <rPr>
        <sz val="12"/>
        <rFont val="Arial"/>
        <family val="2"/>
      </rPr>
      <t xml:space="preserve">
</t>
    </r>
    <r>
      <rPr>
        <sz val="11"/>
        <rFont val="Arial"/>
        <family val="2"/>
      </rPr>
      <t>(por ejemplo: registros del Ministerio)</t>
    </r>
  </si>
  <si>
    <r>
      <t xml:space="preserve">Fondos generados internamente </t>
    </r>
    <r>
      <rPr>
        <b/>
        <u/>
        <sz val="12"/>
        <rFont val="Arial"/>
        <family val="2"/>
      </rPr>
      <t>asignados</t>
    </r>
    <r>
      <rPr>
        <sz val="12"/>
        <rFont val="Arial"/>
        <family val="2"/>
      </rPr>
      <t xml:space="preserve"> para la adquisición de anticonceptivos</t>
    </r>
  </si>
  <si>
    <t>07/17-06/18</t>
  </si>
  <si>
    <t>Registros MSP</t>
  </si>
  <si>
    <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</si>
  <si>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</si>
  <si>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</si>
  <si>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</si>
  <si>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r>
      <t>¿Fue esta una fuente?</t>
    </r>
    <r>
      <rPr>
        <sz val="12"/>
        <rFont val="Arial"/>
        <family val="2"/>
      </rPr>
      <t xml:space="preserve">
</t>
    </r>
    <r>
      <rPr>
        <i/>
        <sz val="11"/>
        <rFont val="Arial"/>
        <family val="2"/>
      </rPr>
      <t>(Sí/No)</t>
    </r>
  </si>
  <si>
    <r>
      <t xml:space="preserve">Monto gastado </t>
    </r>
    <r>
      <rPr>
        <sz val="12"/>
        <rFont val="Arial"/>
        <family val="2"/>
      </rPr>
      <t xml:space="preserve">
</t>
    </r>
    <r>
      <rPr>
        <sz val="11"/>
        <rFont val="Arial"/>
        <family val="2"/>
      </rPr>
      <t>(en USD)</t>
    </r>
  </si>
  <si>
    <r>
      <t>Detalles de la adquisición del gobierno</t>
    </r>
    <r>
      <rPr>
        <sz val="12"/>
        <rFont val="Arial"/>
        <family val="2"/>
      </rPr>
      <t xml:space="preserve">
</t>
    </r>
    <r>
      <rPr>
        <sz val="10"/>
        <rFont val="Arial"/>
        <family val="2"/>
      </rPr>
      <t xml:space="preserve">(Mencione si el monto gastado durante el año fiscal se determinó por la fecha de la orden de compra o la fecha real de entrega. Se prefiere la fecha real de entrega. También puede mencionar qué productos se adquirieron y las cantidades, si corresponde). </t>
    </r>
  </si>
  <si>
    <r>
      <t xml:space="preserve">Fondos del gobierno generados internamente </t>
    </r>
    <r>
      <rPr>
        <b/>
        <sz val="12"/>
        <rFont val="Arial"/>
        <family val="2"/>
      </rPr>
      <t>gastados</t>
    </r>
    <r>
      <rPr>
        <sz val="12"/>
        <rFont val="Arial"/>
        <family val="2"/>
      </rPr>
      <t xml:space="preserve"> en la adquisición de anticonceptivos</t>
    </r>
  </si>
  <si>
    <t>Se adquirieron: Levonorgestrel/Etinilestradiol 150/30 mcg + Hierro 75 mg; Levonorgestrel 30 mcg; Acetato de medroxiprogesterona 150 mg vía intramuscular; Etonogestrel 68 mg; Dispositivos intrauterinos (DIU) de cobre; condones masculinos, condones femeninos; levonorgestrel 0,75 mg</t>
  </si>
  <si>
    <r>
      <t xml:space="preserve">i. Especifique la(s) fuente(s) de los fondos internamente generados gastados </t>
    </r>
    <r>
      <rPr>
        <i/>
        <sz val="12"/>
        <rFont val="Arial"/>
        <family val="2"/>
      </rPr>
      <t>(por ejemplo, de impuestos)</t>
    </r>
  </si>
  <si>
    <t>Presupuesto de salud</t>
  </si>
  <si>
    <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</si>
  <si>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rFont val="Arial"/>
        <family val="2"/>
      </rPr>
      <t>(por ejemplo, fondos colectivos o donante específico)</t>
    </r>
  </si>
  <si>
    <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</si>
  <si>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El período debe ser el mismo para todas las fuentes de financiamiento.
*Esto puede incluir casos en los que los donantes proporcionaron productos al Ministerio para ONG u organizaciones de mercadeo social.
</t>
    </r>
  </si>
  <si>
    <r>
      <t>Detalles de las donaciones</t>
    </r>
    <r>
      <rPr>
        <sz val="12"/>
        <rFont val="Arial"/>
        <family val="2"/>
      </rPr>
      <t xml:space="preserve">
</t>
    </r>
    <r>
      <rPr>
        <sz val="10"/>
        <rFont val="Arial"/>
        <family val="2"/>
      </rPr>
      <t xml:space="preserve">(Mencione los productos adquiridos y las cantidades, si corresponde, e indique si la cantidad gastada en el año fiscal se determinó por la fecha de la orden de compra o la fecha real de entrega. Se prefiere la fecha real de entrega). </t>
    </r>
  </si>
  <si>
    <t xml:space="preserve">Condones </t>
  </si>
  <si>
    <t xml:space="preserve">UNFPA: condones masculnos, inyectables, pastillas anticonceptivas orales combinadas </t>
  </si>
  <si>
    <t xml:space="preserve">RHInterchange, "Other" condones masculinos y femeninos, implantes y inyectables anticonceptivos, pastillas anticonceptivas orales combinadas, pastillas anticonceptivas orales de emergencia </t>
  </si>
  <si>
    <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</si>
  <si>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r>
      <t xml:space="preserve">¿Hubo una brecha de financiamiento para anticonceptivos para el sector público en el último año fiscal finalizado?
</t>
    </r>
    <r>
      <rPr>
        <sz val="11"/>
        <rFont val="Arial"/>
        <family val="2"/>
      </rPr>
      <t>(Esto se calculará automáticamente al comparar la previsión de B2 con el total de gastos de B12)</t>
    </r>
  </si>
  <si>
    <t>registros de adquisiciones del gobierno</t>
  </si>
  <si>
    <t>Ministerio Salud Publica y Promese Cal</t>
  </si>
  <si>
    <r>
      <t xml:space="preserve">Las preguntas anteriores eran sobre el </t>
    </r>
    <r>
      <rPr>
        <i/>
        <sz val="12"/>
        <rFont val="Arial"/>
        <family val="2"/>
      </rPr>
      <t>último año fiscal finalizado.</t>
    </r>
    <r>
      <rPr>
        <sz val="12"/>
        <rFont val="Arial"/>
        <family val="2"/>
      </rPr>
      <t xml:space="preserve"> Esta pregunta hace referencia al </t>
    </r>
    <r>
      <rPr>
        <b/>
        <sz val="12"/>
        <rFont val="Arial"/>
        <family val="2"/>
      </rPr>
      <t>año fiscal actual</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</si>
  <si>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t>
    </r>
  </si>
  <si>
    <r>
      <t>Fuente</t>
    </r>
    <r>
      <rPr>
        <sz val="12"/>
        <rFont val="Arial"/>
        <family val="2"/>
      </rPr>
      <t xml:space="preserve">
</t>
    </r>
  </si>
  <si>
    <t>Estado/MSP (Presupuesto de salud)</t>
  </si>
  <si>
    <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</si>
  <si>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</si>
  <si>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rFont val="Arial"/>
        <family val="2"/>
      </rPr>
      <t>(por ejemplo, Levonorgestrel 75 mg [Jadelle, Sino-Implant (II)/Levoplant], Etonogestrel 68 mg [Implanon, Nexplanon])</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</si>
  <si>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</si>
  <si>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</si>
  <si>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Método permanente de acción prolongada para hombres</t>
    </r>
    <r>
      <rPr>
        <sz val="10"/>
        <rFont val="Arial"/>
        <family val="2"/>
      </rPr>
      <t xml:space="preserve"> (vasectomía)</t>
    </r>
  </si>
  <si>
    <r>
      <t>Método permanente de acción prolongada para mujeres</t>
    </r>
    <r>
      <rPr>
        <sz val="11"/>
        <rFont val="Arial"/>
        <family val="2"/>
      </rPr>
      <t xml:space="preserve"> </t>
    </r>
    <r>
      <rPr>
        <sz val="10"/>
        <rFont val="Arial"/>
        <family val="2"/>
      </rPr>
      <t>(ligadura de trompas)</t>
    </r>
  </si>
  <si>
    <r>
      <t xml:space="preserve">Parches anticonceptivos </t>
    </r>
    <r>
      <rPr>
        <sz val="10"/>
        <rFont val="Arial"/>
        <family val="2"/>
      </rPr>
      <t>(por ejemplo, Norelgestromina/Etinilestradiol 150/35 mcg [Xulane, Evra])</t>
    </r>
  </si>
  <si>
    <r>
      <t xml:space="preserve">Anillo vaginal anticonceptivo </t>
    </r>
    <r>
      <rPr>
        <sz val="10"/>
        <rFont val="Arial"/>
        <family val="2"/>
      </rPr>
      <t>(por ejemplo, Etonogestrel/Etinilestradiol 120/15 mcg [NuvaRing], liberador de progesterona [Progering])</t>
    </r>
  </si>
  <si>
    <r>
      <t xml:space="preserve">Otros métodos anticonceptivos
</t>
    </r>
    <r>
      <rPr>
        <sz val="11"/>
        <rFont val="Arial"/>
        <family val="2"/>
      </rPr>
      <t>(En los siguientes espacios, proporcione el/los nombre(s) de otro(s) anticonceptivo(s) ofrecidos y luego seleccione uno de la lista desplegable para cada sector.</t>
    </r>
  </si>
  <si>
    <t>El Ministerio de Salud Publica es la instancia responsable de trazar la pauta de como debe ser administrada la consejería a todo el sistema de salud</t>
  </si>
  <si>
    <t xml:space="preserve"> Fortalecer los servicios de salud colectiva relacionados con los eventos de
cada ciclo de vida, en colaboración con las autoridades locales y las comunidades,
con énfasis en salud sexual y reproductiva</t>
  </si>
  <si>
    <t>Estrategia Nacional de Desarrollo</t>
  </si>
  <si>
    <t>2010-2030</t>
  </si>
  <si>
    <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</si>
  <si>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</si>
  <si>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r>
      <t>Mencione el proveedor de menor nivel al que se le permite vender o administrar el método en el</t>
    </r>
    <r>
      <rPr>
        <b/>
        <sz val="12"/>
        <rFont val="Arial"/>
        <family val="2"/>
      </rPr>
      <t xml:space="preserve"> sector público.</t>
    </r>
  </si>
  <si>
    <r>
      <t>Mencione el proveedor de menor nivel al que se le permite vender o administrar el método en el</t>
    </r>
    <r>
      <rPr>
        <b/>
        <sz val="12"/>
        <rFont val="Arial"/>
        <family val="2"/>
      </rPr>
      <t xml:space="preserve"> sector privado.</t>
    </r>
  </si>
  <si>
    <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</si>
  <si>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</si>
  <si>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</si>
  <si>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</si>
  <si>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 xml:space="preserve">Otros métodos anticonceptivos - Especifique 
</t>
    </r>
    <r>
      <rPr>
        <sz val="10"/>
        <rFont val="Arial"/>
        <family val="2"/>
      </rPr>
      <t>(Proporcione el nombre de otros anticonceptivos ofrecidos y el conjunto de menor nivel que puede proporcionarlos, por sector. Por ejemplo: diafragma SILCS)</t>
    </r>
  </si>
  <si>
    <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</si>
  <si>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</si>
  <si>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t>Ley general de salud/Codigo para el sistema de protección de los derechos fundamentales de los ninos niñas y adolescentes</t>
  </si>
  <si>
    <t>Ley general de salud/</t>
  </si>
  <si>
    <r>
      <t xml:space="preserve">Poblaciones en subregiones desfavorecidas </t>
    </r>
    <r>
      <rPr>
        <i/>
        <sz val="10"/>
        <rFont val="Arial"/>
        <family val="2"/>
      </rPr>
      <t>(es decir, determinadas áreas geográficas)</t>
    </r>
  </si>
  <si>
    <r>
      <t xml:space="preserve">Poblaciones minoritarias </t>
    </r>
    <r>
      <rPr>
        <i/>
        <sz val="10"/>
        <rFont val="Arial"/>
        <family val="2"/>
      </rPr>
      <t>(p. ej., grupos étnicos o religiosos)</t>
    </r>
  </si>
  <si>
    <r>
      <t xml:space="preserve">Otro </t>
    </r>
    <r>
      <rPr>
        <i/>
        <sz val="10"/>
        <rFont val="Arial"/>
        <family val="2"/>
      </rPr>
      <t>(p. ej., inmigrantes, poblaciones desplazadas internamente)</t>
    </r>
  </si>
  <si>
    <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</si>
  <si>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t>Estrategia Unidad Especializada Anticonceptiva, UEPA y casas claves</t>
  </si>
  <si>
    <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</si>
  <si>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t>Proveedores que por razon de ser menor de edad niegan el la presestación de PF y exigen la presencia de padre o tutor</t>
  </si>
  <si>
    <r>
      <t xml:space="preserve">Implantes anticonceptivos </t>
    </r>
    <r>
      <rPr>
        <sz val="10"/>
        <rFont val="Arial"/>
        <family val="2"/>
      </rPr>
      <t>(por ejemplo, Levonorgestrel 75 mg [Jadelle, Sino-Implant (II)/Levoplant], Etonogestrel 68 mg [Implanon, Nexplanon])</t>
    </r>
  </si>
  <si>
    <r>
      <t xml:space="preserve">Dispositivos intrauterinos (DIU) de cobre </t>
    </r>
    <r>
      <rPr>
        <sz val="10"/>
        <rFont val="Arial"/>
        <family val="2"/>
      </rPr>
      <t>(por ejemplo, Optima Copper T)</t>
    </r>
  </si>
  <si>
    <r>
      <t xml:space="preserve">Dispositivos intrauterinos (DIU) liberadores de hormonas </t>
    </r>
    <r>
      <rPr>
        <sz val="10"/>
        <rFont val="Arial"/>
        <family val="2"/>
      </rPr>
      <t>(por ejemplo, liberadores de levonorgestrel [Mirena])</t>
    </r>
  </si>
  <si>
    <r>
      <t xml:space="preserve">Pastillas anticonceptivas de emergencia </t>
    </r>
    <r>
      <rPr>
        <sz val="10"/>
        <rFont val="Arial"/>
        <family val="2"/>
      </rPr>
      <t>(por ejemplo, levonorgestrel 0,75 mg, levonorgestrel 1,5 mg)</t>
    </r>
  </si>
  <si>
    <r>
      <t xml:space="preserve">Anillos vaginales anticonceptivos </t>
    </r>
    <r>
      <rPr>
        <sz val="10"/>
        <rFont val="Arial"/>
        <family val="2"/>
      </rPr>
      <t>(por ejemplo, Etonogestrel/Etinilestradiol 120/15 mcg [NuvaRing], liberador de progesterona [Progering])</t>
    </r>
  </si>
  <si>
    <r>
      <t xml:space="preserve">¿Algún otro anticonceptivo? </t>
    </r>
    <r>
      <rPr>
        <sz val="11"/>
        <rFont val="Arial"/>
        <family val="2"/>
      </rPr>
      <t>(p. ej., diafragma SILCS)</t>
    </r>
  </si>
  <si>
    <t>Cuadro Basico de Medicamentos Esenciales de República Dominicana</t>
  </si>
  <si>
    <t>Casas claves</t>
  </si>
  <si>
    <t>Esta aprobada partida presupuestaria.</t>
  </si>
  <si>
    <t>Sitio web de la FP2020</t>
  </si>
  <si>
    <t>Hubo un incremento en la partida presupuestaria, posterior a nalisis tecnico de estimacón</t>
  </si>
  <si>
    <r>
      <t xml:space="preserve">Mejorar el acceso o la disponibilidad a anticonceptivos (más allá de los compromisos descritos arriba para financiamiento nacional o disponibilidad)
</t>
    </r>
    <r>
      <rPr>
        <sz val="10"/>
        <rFont val="Arial"/>
        <family val="2"/>
      </rPr>
      <t xml:space="preserve">[No incluya compromisos para aumentar la tasa de prevalencia de anticonceptivos (Contraceptive prevalence rate, CPR) o la cantidad de usuarios de planificación familiar (Family Planning, FP) a menos que se describan intervenciones específicas para mejorar el acceso o la disponibilidad de anticonceptivos]. </t>
    </r>
  </si>
  <si>
    <t xml:space="preserve">Los insumos anticonceptivos fueron colocados en el Sistema Unico de Gestión de Medicamentos e Insumos (SUGEMI), esto mejorará el acceso </t>
  </si>
  <si>
    <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</si>
  <si>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t>Cantidad de observaciones del estado de existencias en las que hubo desabastecimiento de productos durante el año fiscal (numerador)</t>
  </si>
  <si>
    <r>
      <t xml:space="preserve">Índice anual de desabastecimiento en el nivel central 
</t>
    </r>
    <r>
      <rPr>
        <b/>
        <sz val="10"/>
        <rFont val="Arial"/>
        <family val="2"/>
      </rPr>
      <t>Se calcula automáticamente dividiendo la columna H por la columna I</t>
    </r>
  </si>
  <si>
    <t>Suma de la cantidad de los SDP provistos del producto a partir del saldo final de todos los informes de logística mensuales/trimestrales para el año fiscal (numerador)</t>
  </si>
  <si>
    <r>
      <t>Índice anual de desabastecimiento en los SDP</t>
    </r>
    <r>
      <rPr>
        <sz val="11"/>
        <rFont val="Arial"/>
        <family val="2"/>
      </rPr>
      <t xml:space="preserve">
</t>
    </r>
    <r>
      <rPr>
        <b/>
        <sz val="10"/>
        <rFont val="Arial"/>
        <family val="2"/>
      </rPr>
      <t>Se calcula automáticamente dividiendo la columna K por la columna L</t>
    </r>
  </si>
  <si>
    <t>Sistema de administración del depósito (Warehouse Management System, WMS)</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</si>
  <si>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</si>
  <si>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</si>
  <si>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No se tomaron medidas de aplicación</t>
  </si>
  <si>
    <t xml:space="preserve">Entrevistas clave del informante con funcionarios del programa de FP/RH del MS o del Mercadeo social </t>
  </si>
  <si>
    <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</si>
  <si>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Marca: Norgylen (Levonorgestrel 0.15 mg + Etinilestradiol 0.03 mg)</t>
  </si>
  <si>
    <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</si>
  <si>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t>Marca: Pregnon (Levonorgestrel 0.75 mg)</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</si>
  <si>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</si>
  <si>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Marca: Megestron (Acetato de medroxiprogesterona 150mg/mL)</t>
  </si>
  <si>
    <r>
      <t xml:space="preserve">Implantes anticonceptivos 
</t>
    </r>
    <r>
      <rPr>
        <i/>
        <sz val="10"/>
        <rFont val="Arial"/>
        <family val="2"/>
      </rPr>
      <t>(por ejemplo, Levonorgestrel 75 mg [Jadelle, Sino-Implant (II)/Levoplant], Etonogestrel 68 mg [Implanon, Nexplanon])</t>
    </r>
  </si>
  <si>
    <t>Marca: Jadelle (Levonorgestrel 75 mg)</t>
  </si>
  <si>
    <r>
      <t xml:space="preserve">Dispositivos intrauterinos (DIU) 
</t>
    </r>
    <r>
      <rPr>
        <i/>
        <sz val="10"/>
        <rFont val="Arial"/>
        <family val="2"/>
      </rPr>
      <t>(por ejemplo, de cobre [Optima Copper T], liberadores de levonorgestrel [Mirena])</t>
    </r>
  </si>
  <si>
    <t>Marca: Mirena (Levonorgestrel 52 mg)</t>
  </si>
  <si>
    <t>BOSSMAN®, CONTEMPO ®, PANTE®.</t>
  </si>
  <si>
    <r>
      <t xml:space="preserve">Pastillas anticonceptivas de emergencia 
</t>
    </r>
    <r>
      <rPr>
        <i/>
        <sz val="10"/>
        <rFont val="Arial"/>
        <family val="2"/>
      </rPr>
      <t>(por ejemplo, Levonorgestrel 0,75 mg, Levonorgestrel 1,5 mg [Postinor]</t>
    </r>
    <r>
      <rPr>
        <i/>
        <sz val="12"/>
        <rFont val="Arial"/>
        <family val="2"/>
      </rPr>
      <t>)</t>
    </r>
  </si>
  <si>
    <t>Marca: Postinor 1 (Levonorgestrel 1.5 mg)</t>
  </si>
  <si>
    <t xml:space="preserve">Côte d'Ivoire </t>
  </si>
  <si>
    <t>Ce comité est une sous comité de la Commission Nationale de Coordination des Approvisionnements des Medicaments et Intrants strategique de Côte d'Ivoire (CNCAM CI)</t>
  </si>
  <si>
    <t>Comité Technique Mère-Enfant (CTME)</t>
  </si>
  <si>
    <t>AIMAS (Agence Ivoirienne de Marketing Social); AIBEF (Association Ivoirienne pour le Bien-Etre Familial); PSI; DKT; TCI (Télé Côte d'Ivoire); JHPIEGO; DPJ (Protection de la Jeunesse); MEDECIN DU MONDE; IPAS</t>
  </si>
  <si>
    <t>UNFPA; UNICEF</t>
  </si>
  <si>
    <t>Comité Logistique Contraceptive du Programme National de Santé Mère-Enfant (CLC-PNSME); Direction Général de la Santé (DGS); Direction de la Pharmacie et du Médicament (DPML) ; CNCAM/ Programme National de Developpement De l'Activité Pharmaceutique (PNDAP)</t>
  </si>
  <si>
    <t>NOUVELLE-PSP</t>
  </si>
  <si>
    <t>Ministère des Finances</t>
  </si>
  <si>
    <t>DAF Santé</t>
  </si>
  <si>
    <t>DRS; DDS; IHSCTA</t>
  </si>
  <si>
    <t>Mission de suivi mensuel des stocks de produits SRMNI y compris les contraceptions avec la centrale NPSP
Quantification annuelle des produits SRMNI et élaboration d'u n plan d'approvisionnement bienal
Suivi du plan d' approvisionnement et réception des produits à la centrale d'achat
Suivi de la distribution des produits jusqu'au dernier kilomètre</t>
  </si>
  <si>
    <t>Ordres du jour des réunions du comité</t>
  </si>
  <si>
    <t>Rapport de prévision/quantification de GHSC-PSM, GHSC-TA ou d'un autre partenaire opérationnel</t>
  </si>
  <si>
    <t>Comité de quantification (PNSME; CNCAM; UNFPA; NPSP; IHSCTA…)</t>
  </si>
  <si>
    <t>Une fois par mois</t>
  </si>
  <si>
    <t>Plan ou procédures officiels de mise à jour annuelle des prévisions</t>
  </si>
  <si>
    <t>Données sur les quantités sorties issues du système de gestion des entrepôts/des rapports sur les entrepôts</t>
  </si>
  <si>
    <t>Plans d'approvisionnement et de distribution (par ex. PipeLine)</t>
  </si>
  <si>
    <r>
      <t xml:space="preserve">Source des fonds gouvernementaux </t>
    </r>
    <r>
      <rPr>
        <b/>
        <u/>
        <sz val="12"/>
        <rFont val="Arial"/>
        <family val="2"/>
      </rPr>
      <t>alloués</t>
    </r>
    <r>
      <rPr>
        <b/>
        <sz val="12"/>
        <rFont val="Arial"/>
        <family val="2"/>
      </rPr>
      <t xml:space="preserve"> à l'achat de contraceptifs</t>
    </r>
  </si>
  <si>
    <t>01/2019-12/2019</t>
  </si>
  <si>
    <t xml:space="preserve">Notification budgetaire </t>
  </si>
  <si>
    <t xml:space="preserve">Ce fonds n'a pas été attribué par le ministère dans cette période pour cause de retard de decaisement du fond de la période précédente </t>
  </si>
  <si>
    <t>Notification du bailleur au IP</t>
  </si>
  <si>
    <r>
      <t xml:space="preserve">Source des fonds gouvernementaux </t>
    </r>
    <r>
      <rPr>
        <b/>
        <u/>
        <sz val="12"/>
        <rFont val="Arial"/>
        <family val="2"/>
      </rPr>
      <t>dépensés</t>
    </r>
    <r>
      <rPr>
        <b/>
        <sz val="12"/>
        <rFont val="Arial"/>
        <family val="2"/>
      </rPr>
      <t xml:space="preserve"> pour l'achat de contraceptifs</t>
    </r>
  </si>
  <si>
    <t>Dossiers de dépenses gouvernementales incluant les fonds d'origine interne</t>
  </si>
  <si>
    <t>Fonds alloué par l'UNFPA</t>
  </si>
  <si>
    <t>01/19 - 12/19</t>
  </si>
  <si>
    <t>Preservatifs masculins</t>
  </si>
  <si>
    <t xml:space="preserve">Preservatifs masculins et feminins, DIU Cuivre, implants, injectables, Pilules contraceptives d'urgence </t>
  </si>
  <si>
    <t>Preservatifs masculins (5,349,600) et feminins (85,000) d'une "autre" source, selon RHInterchange</t>
  </si>
  <si>
    <t>Pas de decaissement pendant la période pour cause d'indisônibilité de fonds</t>
  </si>
  <si>
    <t>Dossiers d'achat du gouvernement</t>
  </si>
  <si>
    <t>Entretien avec des informateurs (organismes paraétatiques)</t>
  </si>
  <si>
    <t>Le financement se fait par l'UNFPA et livré à la centrale d'achat du pays (Nouvelle PSP)</t>
  </si>
  <si>
    <t>Fonds alloué par l'UNFPA uniquemet</t>
  </si>
  <si>
    <t>MOH</t>
  </si>
  <si>
    <t>Stratégie, directive ou politique nationale de planification familiale ou de santé reproductive</t>
  </si>
  <si>
    <t>PNSCA</t>
  </si>
  <si>
    <t>Consultations foraines; Franchise sociale; Journées spéciales de promotion; caravane de sensibilisation</t>
  </si>
  <si>
    <t>Sage-femme infirmière auxiliaire</t>
  </si>
  <si>
    <t>Les Consultations Foraines sont organisées pour fournir gratuitement les méthodes aux clientes qui en ont besoin à travers le pays</t>
  </si>
  <si>
    <t>Entretiens avec des informateurs clés (personnel de l'unité des achats/logistique)</t>
  </si>
  <si>
    <t>liste nationale des médicaments essentiels (LNME)</t>
  </si>
  <si>
    <t>Rapports ponctuels</t>
  </si>
  <si>
    <t>Documents destinés aux utilisateurs des SIGL</t>
  </si>
  <si>
    <t>Oui : Certaines des installations des ONG sont incluses</t>
  </si>
  <si>
    <t>N/A pour produits non proposés en CI</t>
  </si>
  <si>
    <t>&lt;</t>
  </si>
  <si>
    <t xml:space="preserve">Le partenariat AMT (Approche Marché Total) pour les préservatifs masculin </t>
  </si>
  <si>
    <t xml:space="preserve">République démocratique du Congo </t>
  </si>
  <si>
    <t xml:space="preserve">les réunions sont bimensuelles mais de tenue irrégulière </t>
  </si>
  <si>
    <t xml:space="preserve">Compte-rendu des réunions du comité </t>
  </si>
  <si>
    <t>Groupe  de travail technique de Sécurité contraceptive</t>
  </si>
  <si>
    <t>DKT, ASF Congo</t>
  </si>
  <si>
    <t>ABEF-ND (Association du Bien Etre Familial Naissances Désirables), Tulane International, Pathfinder, Engenderhealth, Marie Stopes International, Save the Children.</t>
  </si>
  <si>
    <t>USAID, UNFPA,  Banque Mondiale, DFID</t>
  </si>
  <si>
    <t>PNSR (Programme National de Santé de la Reproduction), PNAM (Programme National d'Approvisionnement en Médicament),DPM (Direction de la Pharmacie et de Médicament ),D5 (Direction de soins de santé primaire),D10 (Direction de la Famille et Groupes Spécifiques), PNLP (Programme National de Lutte contre le Paludisme), PNLS (Programme National de Lutte contre les IST y compris le VIH/SIDA), IPS (Inspection Provinciale de la Santé)</t>
  </si>
  <si>
    <t>SANRU</t>
  </si>
  <si>
    <t xml:space="preserve">Coordonner activement les fonctions d'approvisionnement et de logistique avec les organisations internationales et locales impliquées dans l’appui et l’offre de services </t>
  </si>
  <si>
    <t>Octobre</t>
  </si>
  <si>
    <t>Septembre</t>
  </si>
  <si>
    <t>La ligne budgetaire existe mais l'annee fiscale 2018-2019, aucun decaissement effectif.</t>
  </si>
  <si>
    <t>Budget gouvernemental</t>
  </si>
  <si>
    <t>PNSR,PNAM, DPM et Tous les Partenaires SR</t>
  </si>
  <si>
    <t xml:space="preserve">Les produits dont les donnees ne sont pas disponibles signifient que ces produits ne se trouvent pas dans la liste Nationale des medicaments essentiels et ne sont pas disponibles dans le pays. D'apres nos calculs, celle formule n'est pas correcte. </t>
  </si>
  <si>
    <t>il existe une ligne budgetaire, mais en 2018 il n y a pas eu de decaissement</t>
  </si>
  <si>
    <t>Octobre 2018-Septembre 2019</t>
  </si>
  <si>
    <t xml:space="preserve">Chaque année le Gouvernement s'engage à la hauteur de 2,500,000 USD. Un montant qu'il ne decaisse depuis 2018 jusqu'a ce jour. La banque mondiale vient d'achete des produits PF 1 Million donc l'agent d'acquisition est l'UNFPA. </t>
  </si>
  <si>
    <t>La ligne budgetaire existe mais les fonds en 2018 et 2019 n'ont pas ete decaisse du plan d'engagement budgetaire du Ministere de la sante.</t>
  </si>
  <si>
    <t>10/18-09/19</t>
  </si>
  <si>
    <t xml:space="preserve">Non les achats du Gouvernement ont eu lieu en 2016 mais sans respect de date de livraison. </t>
  </si>
  <si>
    <t>Entretiens avec les bailleurs</t>
  </si>
  <si>
    <t>Preservatifs masculins, injectbales, implants, Pilules contraceptives combinées, Pilules contraceptives progestatives</t>
  </si>
  <si>
    <t>Autres dossiers sur les expéditions de l'USAID</t>
  </si>
  <si>
    <t>Preservatifs masculins, injectbales, implants, DIU Cuivre, Pilules contraceptives combinées, Pilules contraceptives d'urgence</t>
  </si>
  <si>
    <t>Autres dossiers de dons des Nations unies</t>
  </si>
  <si>
    <t>Accords gouvernementaux/documents de planification des achats</t>
  </si>
  <si>
    <t xml:space="preserve">Non decaissement selon le plan d'engagement </t>
  </si>
  <si>
    <t xml:space="preserve">je ne sais pas </t>
  </si>
  <si>
    <r>
      <t xml:space="preserve">Lors de la quantification de l'an 2018, les partenaires s'etaient prononces sur leur hauteur du financement dans les approvisionnements en contraceptifs. Le gap etait de montant 
</t>
    </r>
    <r>
      <rPr>
        <b/>
        <sz val="10"/>
        <rFont val="Arial"/>
        <family val="2"/>
      </rPr>
      <t xml:space="preserve">Bailleurs 	2016	2017	2018	2019	2020	TOTAL
Gouvernement              $2,500,000         $2,500,000          $2,500,000        $2,500,000         $2,500,000          $12,500,000
UNFPA	                             $4,500,000         $4,500,000	$4,500,000	$4,500,000	$4,500,000	$22,500,000
USAID	                             $3,500,000          $4,000,000	 $4,000,000        4,000,000	$4,000,000	 $19,500,000
DFID	                                  $0.00	$1,559,870.00	$993,641.00	$1,269,702.00	$957,132.03	$4,780,345.03
PACKARD (ACQUAL)	 0	 	0	 	$0
DKT	 	 	 	 	 	Non disponible 
TOTAL	$10,500,000	$12,559,870	$11,993,641	$12,269,702	$11,957,132	$59,280,345
GAP en contraceptifs	</t>
    </r>
    <r>
      <rPr>
        <sz val="10"/>
        <rFont val="Arial"/>
        <family val="2"/>
      </rPr>
      <t>$4,079,267	$4,800,425	$8,306,096	$11,135,039	$14,725,616	$43,046,443</t>
    </r>
  </si>
  <si>
    <t xml:space="preserve">Cette information n'est pas disponible car les achats en questions ne se fait que une annee en 2016. </t>
  </si>
  <si>
    <t xml:space="preserve">La livraison des produits se fait soit au niveau central soit au niveau de district tel est le cas des produits souvent livres dans les CDR. La distribution des medicaments PF se fait au niveau de la CDR et de CDR vers les zones de sante. Les formations saitaires viennt recuperer les produits au niveau de la ZS. </t>
  </si>
  <si>
    <r>
      <t xml:space="preserve">Le Gouvernement central avait mis a la disposition du pays de fonds </t>
    </r>
    <r>
      <rPr>
        <sz val="11"/>
        <rFont val="Calibri"/>
        <family val="2"/>
      </rPr>
      <t>à</t>
    </r>
    <r>
      <rPr>
        <sz val="11"/>
        <rFont val="Arial"/>
        <family val="2"/>
      </rPr>
      <t xml:space="preserve"> la hauteur de 2 500 000 chaque année. De ce montant, il y a eu un seul decaissement en 2016 de 255.</t>
    </r>
  </si>
  <si>
    <t>Montant</t>
  </si>
  <si>
    <t xml:space="preserve">PNSR </t>
  </si>
  <si>
    <t>Entretiens avec des informateurs clés (revendeurs ou distributeurs)</t>
  </si>
  <si>
    <t>Plan strategique SPSR 2013-2015</t>
  </si>
  <si>
    <t xml:space="preserve">Plan strategique de la securite contraceptive </t>
  </si>
  <si>
    <t xml:space="preserve">2013-2015 </t>
  </si>
  <si>
    <t xml:space="preserve">Ce plan n'a jamais ete evalue. </t>
  </si>
  <si>
    <t>L'exonération des contraceptifs est totale</t>
  </si>
  <si>
    <t>Documents de politique et dossiers des projets du gouvernement</t>
  </si>
  <si>
    <t>Accords enregistrés entre le ministère de la Santé, les agences des bailleurs de fonds et les fournisseurs du secteur public/privé</t>
  </si>
  <si>
    <t>Lois publiques et documents gouvernementaux officiels</t>
  </si>
  <si>
    <t>Loi N° 18/035 du 13 Decembre 2018 fixant les principes fondamentaux relatifs à  l'organisation de la Santé Publique</t>
  </si>
  <si>
    <t>Intégration des espaces des jeunes dans les structures sanitaires</t>
  </si>
  <si>
    <t>La stratégie DBC (Distributeur à base communautaire)</t>
  </si>
  <si>
    <t>Les produits sont exoneres</t>
  </si>
  <si>
    <t>un montant forfaitaire est demandé pour l'acte  mais les contraceptifs sont gratuits. Pour celles qui ne peuvent pas payer, elles sont récuperées lors de campagnes de masse où l'offre est gratuite.</t>
  </si>
  <si>
    <t>pour les clientes qui ne peuvent pas payer, elles sont récuperées lors de campagnes de masse.</t>
  </si>
  <si>
    <t>les frais pour les imprimés de valeurs (fiche de consultation, carte de RDV)  et les consommables (sparadrap, seringue, alcool, ouate, gant…)</t>
  </si>
  <si>
    <t xml:space="preserve">Non </t>
  </si>
  <si>
    <t>Ces contraceptifs sont inscrits dans la liste nationale des médicaments essentiels version 2014. La LNME version 2018 a te adoptee contient egalement tous ces contraceptifs mais c'est la vulgarisation  de cette derniere version qui reste attendue.</t>
  </si>
  <si>
    <t>Octobre 2018</t>
  </si>
  <si>
    <t xml:space="preserve">Liste Nationale des Medicaments Essentiels </t>
  </si>
  <si>
    <t>Documents de sensibilisation</t>
  </si>
  <si>
    <t xml:space="preserve">Promotion de la PF pour la creation de la demande. Cfr Plan strategique de la PF a vision multisectorielle 2014-2020. </t>
  </si>
  <si>
    <t>Oui : Médias importants</t>
  </si>
  <si>
    <t>causerie éducative</t>
  </si>
  <si>
    <t>1 à 10 %</t>
  </si>
  <si>
    <t xml:space="preserve">Les provinces suivantes ont ete formes en retrait a savoir les provinces : Kinshasa, Tshuapa, Mongala, Nord Ubangi, Sud Ubangi dans les zones de sante appuyees par la Banque Mondiale. Tous les rapports n'ont pas ete remis au PNSR pour faire l'evaluation de nombres des prestataires formes. Le niveau central avait forme les formateurs des formateurs qui ensuits les formations encascade devraient se faire par le niveau intermediaire dans 5 provinces (15x 5 provinces environ 75 TOT). </t>
  </si>
  <si>
    <t>Cet engagement ne concerne que deux provinces a savoir: la ville province de Kinshasa et du Kongo Central. Les resultats de toutes les methodes contraceptives modernes sont disponibles dans son website "familyplanning2020.org/progress/fr."</t>
  </si>
  <si>
    <t xml:space="preserve">Plaidoyer aupres du Gouvernement pour le decaissement des fonds alloues pour l'achat des contraceptifs. </t>
  </si>
  <si>
    <t>Chaque annee, le pays adopte un plan d'engagement budgetaire des fonds de contrepartie nationale avec 6%  quota accorde au Ministere de la sante.</t>
  </si>
  <si>
    <t xml:space="preserve">Les contraceptifs sont subventionnes et sont dispenses a un prix forfaitaire couvrant le frais de perennisation (consommable: oaute, compresses, desinfectants et gant d'examen…)  </t>
  </si>
  <si>
    <t xml:space="preserve">Augmenter les sites de distributeurs a base communautaires pour diminuer la distance des clientes
Sensibiliser la population pour utiliser le service. </t>
  </si>
  <si>
    <t xml:space="preserve">Le projet existe et la phase de la mise en oeuvre est en retard. </t>
  </si>
  <si>
    <t xml:space="preserve">Le SIGL est operationnel dans 10 Divisions Provinciales de la Sante (DPS) pour renforcer la gestion de la chaine d'approvisionnement. Le pays a mis en place le logicile data import pour gerer les donnees des stocks de Centrales de Distribution Regionales (CDR) et  la plateforme l'INFOMED tirant les donnees logistiques de DHIS2 pour soutenir les decisions sur base de preuves.    </t>
  </si>
  <si>
    <t>Entretiens avec des informateurs clés (ministère de la Santé/organisation de la chaîne d'approvisionnement)</t>
  </si>
  <si>
    <t>Oui : Certaines installations du secteur public sont incluses</t>
  </si>
  <si>
    <t xml:space="preserve">Au niveau de formation sanitaire, l'outil de collecte des donnees est uniquement sur papier car il y a de probleme logistique qui echappe a ce niveau manque d'electricite, de connexion internet, l'outil information). </t>
  </si>
  <si>
    <r>
      <t xml:space="preserve">Donnees de PPMRc 
</t>
    </r>
    <r>
      <rPr>
        <sz val="10"/>
        <rFont val="Arial"/>
        <family val="2"/>
      </rPr>
      <t>Microgynon, 90 observations: Stock au niveau de 10 CDR et depots centraux des produits du financement USAID.</t>
    </r>
  </si>
  <si>
    <t xml:space="preserve">A ce jour en RDC, il n y a pas encore eu la production locale des contraceptifs. Le jour ou il y aura production locale, l'enregistrement sera obligatoire pour raison de la securite et qualite du produit. </t>
  </si>
  <si>
    <t xml:space="preserve">Les exigences sont respectees. Les derogations speciales n'existent plus. L'ANRP tient regulierement des sessions d'homologation apres chaque trois mois. Les fournisseurs ont la possibilite d'enregistrement de maniere trimestrielle. </t>
  </si>
  <si>
    <t xml:space="preserve">Chaque trimestre, la ANRP organise une session d'homologation. </t>
  </si>
  <si>
    <t xml:space="preserve">L'ANRP travaille etroitemet avec l'OMS en suivant les directives de cette organisation. </t>
  </si>
  <si>
    <t>L'Office Congolais de Controle existe dans toutes les portes d'entrée du pays. Dans ces attributions,  il controle la qualite de tous les produits entrant dans le marche pharmaceutique Congolais. C'est une fonction reglementaire a etre respectee a tous les importateurs.  Le processus de certification est en cours au laboratoire de controle. Au niveau du Programme, on ne dispose pas l'information sur la surveillance post marketing. Mais il y a de fois certains partenaires qui travaillent sans associer le PNSR dans leur etude. Nous souhaiterons que les partenaires cle du PNSR puissent budgetiser cette activite dans le jour a venir.</t>
  </si>
  <si>
    <t>Entretiens avec des informateurs clés (fonctionnaires du laboratoire national de contrôle de la qualité)</t>
  </si>
  <si>
    <t>La plupart ont été testés</t>
  </si>
  <si>
    <t xml:space="preserve">AMT pharma, UNIQUE pharma, SOFACO et GETRACO sont les prives qui approvisionnent le pays en contraceptifs. 
</t>
  </si>
  <si>
    <t>A voir avec l'ANRP.</t>
  </si>
  <si>
    <t xml:space="preserve">Le pays ne dispose pas les fabricants des contraceptifs. </t>
  </si>
  <si>
    <t>Présélectionné par l'OMS et SRA</t>
  </si>
  <si>
    <t>Le pays ne produit pas localement les contraceptifs.</t>
  </si>
  <si>
    <t xml:space="preserve">Le gouvernement a integre un cadre de concertation CTMP (Comite Technique Multisectoriel permament de PF) entre le secteur public et prive. </t>
  </si>
  <si>
    <t>La plupart des actions sont mises en œuvre</t>
  </si>
  <si>
    <t>Conformement au plan de travail  conjoint</t>
  </si>
  <si>
    <t>1. Problèmes de qualité des données sur les contraceptifs.
2. Capacité insuffisante du personnel, en particulier dans la prévision et la quantification
3. Supervision inadéquate à tous les niveaux du système de la chaîne d'approvisionnement.
4. Coordination insuffisante entre tous les acteurs qui amènent les contraceptifs de base et de la gestion de la chaîne d'approvisionnement.
5. Insuffisance du stockage, de la communication et de la logistique (infrastructure de transport)
6. Financement inadéquat pour tous les aspects de la chaîne d'approvisionnement, en particulier des ressources locales.
7. Perte par péremption des produits SR
8. Intégration de la stratégie du DMPA-SC</t>
  </si>
  <si>
    <t xml:space="preserve">Ecuador </t>
  </si>
  <si>
    <t>Es un Comité de Portafolio de adquisiciones en donde se presenta el consolidado de las necesidades de medicamentos y dispositivos médicos de todas las estrategias, programas y proyectos del Ministerio de Salud Pública. Esta instancia establece los mecanismos de adqusición y el presupuesto.</t>
  </si>
  <si>
    <t xml:space="preserve">Portafolio de adquisición de medicamentos y dispositivos médicos </t>
  </si>
  <si>
    <t xml:space="preserve">Subsecretaría Nacional de Provisión de los Servicios de Salud </t>
  </si>
  <si>
    <t>Subsecretaría Nacional de Gobernanza de la Salud y Dirección Nacional de Medicamentos y Dispositivos Médicos, quien precide el comité</t>
  </si>
  <si>
    <t>Coordinación General Administrativo Financiero / Dirección Nacional de Contratación Pública</t>
  </si>
  <si>
    <t xml:space="preserve">Coordinación General de Planificación </t>
  </si>
  <si>
    <t xml:space="preserve">Subsecretaría Nacional de Promoción de la Salud </t>
  </si>
  <si>
    <t>Subsecretaría Nacional de Vigilancia de la Salud Pública</t>
  </si>
  <si>
    <t>Coordinador Administrativo Financiero - Dirección Nacional Administrativa</t>
  </si>
  <si>
    <t>Direcciòn Nacional de Medicamentos actua como secretaria del comité</t>
  </si>
  <si>
    <t>El comité no tiene la atribución de desarrollo de políticas, pero aprueba los mecanismos de abastecimiento de los medicamentos y dispositivos médicos, garantiza el presupuesto y determinar la instancia a cargo de la adquisición.
La máxima autoridad del MSP coformo este comité oficialmente  a través del sistema de gestión documental Quipux en el año 2018. La Dirección Nacional de Procesos del MSP solicita anualmente a la Dirección Nacional de Medicamentos y DIspositivos Médicos del MSP (instancia a cargo del proceso de estimación) el informe del cumpliento del proceso de estimacion de necesidades, en el cual interrviene el comité de portafolio de adquisiciones.</t>
  </si>
  <si>
    <t>2-3 veces</t>
  </si>
  <si>
    <t>Quipux de conformación</t>
  </si>
  <si>
    <t xml:space="preserve">Esta previsión para 2018 incluyó los anticonceptivos comprados para los servicios de Ministerio de Salud en todo el país a través del mecanismo de UNFPA y las cantidades anticonceptivos estimados y que son adquiridos de manera desconcentrada por las EOD's calculado por el precio del catalogo eléctronico. La estimación incluye únicamente el costo de los anticonceptivos, más no el de fletes, seguros, cargos de UNFPA, etc. La estimación la hicieron la Dirección Nacional de Primer Nivel de Atención (DNPNAS), en conjunto con la Dirección Nacional de Medicamentos y Dispositivos Médicos (DNMDM) y la Dirección Nacional de Promoción de la Salud (DNPS) del Ministerio de Salud Pública (MSP) planta central, de dos maneras: a partir de los datos de consumos observados en años pasados y a partir de datos de población, en conformidad a los lineamientos y metodologìas plasmadas en el instructivo de estimación de necesidades, desarrollado para el efecto por la Dirección Nacional de Medicamentos y Dispositivos Médicos. Al final, las autoridades usaron las estimaciones basadas en poblaciòn y estas estimaciones son las que se presentan tanto en valor monetario como en unidades. 
Todos los métodos anticonceptivos, excepto el inyectable mensual y el oral de emergencia, son comprados a través del mecanismo de UNFPA. Las EOD's (Entidades Operativas Desconcentradas), que son unidades de salud  del MSP de primer  segundo o tercer nivel,con autonomía administrativa y financieras y que responden a la  Coordinación Zonal de Salud del MSP, compraron estos dos anticonceptivos conforme la previsión realizada por cada una de las EOD's conforme el consumo histórico.    </t>
  </si>
  <si>
    <t>Plan de salud anual del gobierno</t>
  </si>
  <si>
    <t>previsión/informe de cuantificación del gobierno</t>
  </si>
  <si>
    <t xml:space="preserve">Direcciones Nacionales de Primer Nivel de Atención, Promoción de Salud y Medicamentos y Dispositivos Médicos </t>
  </si>
  <si>
    <t xml:space="preserve">Año con año se realiza la estimación de necesidades de medicamentos y dispositivos médicos de las estrategias, programas y proyectos del Ministerio de Salud Pública. De igual manera se realiza la estimacion de necesiades a nivel desconcentrado. </t>
  </si>
  <si>
    <t xml:space="preserve">Informe de estimación de necesidades de medicamentos y dispositivos médicos anticonceptivos MSP </t>
  </si>
  <si>
    <t>Información de consumo (nivel de servicio) de una entrevista</t>
  </si>
  <si>
    <t xml:space="preserve">Pastillas anticonceptivas orales combinadas      </t>
  </si>
  <si>
    <t xml:space="preserve">Las cifras presentadas son las incluidas en el Informe técnico de estimación y programación de necesidades de medicamentos y dispositivos médicos para planificación familiar 2018 usando estimaciones basadas en datos de población.  
La mayor parte de los anticonceptivos son adquiridos  de forma centralizada por la planta central del MSP a través del Convenio de Cooperación Interintitucional entre el MSP y el Fondo de Población de las Nacionales Unidas (UNFPA), que aprovecha el principio de economía de escala. Sin embargo, en la última subasta inversa corporativa, llevada a cabo en 2016 por el Servicio Nacional de Contratación Pública (SERCOP) para satisfacer las necesidades de la Red Pública Integral de Salud (que conjunta a instituciones tals como los institutos de seguridad social ecuatoriano (IESS), de las fuerzas armadas (ISSFA) y de la policia (ISSPOL)),  los distribuidores locales ofrecieron el estradiol valerato,  noretisterona enantato y levonorgestrel  sólido oral 0,75 mg y 1,5 mg  a un precio muy inferior al ofrecido por UNFPA para los mismos medicamentos. Para los años 2017 y 2018, los distribuidores renovaron los términos de dicha subasta, y las unidades de salud han continuado adquiriendo los inyectables mensuales y las pastillas anticonceptivas de emergencia a través de este mecanismo. </t>
  </si>
  <si>
    <t>Entrevistas con funcionarios del gobierno a cargo del financiamiento</t>
  </si>
  <si>
    <r>
      <t xml:space="preserve">Para el año 2018 se estimaron necesidades de anticonceptivos y el presupuesto para la compra de anticonceptivos y se llevó a cabo la compra centralizada a través del mecanismo de UNFPA. En 2019 y 2020 se asignó presupuesto para anticonceptivos en el nivel central, pero no se ejecutó,  por haber existencias suficientes, debido a que los anticonceptivos comprados para el año 2018  llegaron al país en el año 2019. Dada esta situaciòn, consideramos 2018 como el ùltimo año fiscal finalizado que tiene informaciòn relevante para el resto del cuestionario. 
Para las compras desconcentradas no existe una línea presupuestal para anticonceptivos, solamente para la adquisición desconcentrada de medicamentos esenciales por parte de las entidades operativas desconcentradas (EODs).  Como se explicó anteriormente, en la subasta inversa de anticonceptivos, los proveedores  unicamente ofrecieron mejores precios que UNFPA para los inyectables  (0,60 USD) y las pastillas anticonceptivas de emergencia (Levonorgesrel 0,75 mg y 1,5 mg). Por tanto, las EOD a partir del año 2016 adquieren estos dos anticonceptivos en forma descentralizada con los precios de referencia obtenidos en la subasta.
Sin embargo, en 2018 el Ministerio de Salud sí realizó compras centralizadas de anticonceptivos a través de UNFPA. </t>
    </r>
    <r>
      <rPr>
        <u/>
        <sz val="10"/>
        <rFont val="Arial"/>
        <family val="2"/>
      </rPr>
      <t>En lo que continúa presentamos los datos referidos a la compra de 2018</t>
    </r>
    <r>
      <rPr>
        <sz val="10"/>
        <rFont val="Arial"/>
        <family val="2"/>
      </rPr>
      <t xml:space="preserve">.   </t>
    </r>
  </si>
  <si>
    <t>Esigef - Sistema de Gestión financiero corte 22 de febrero 2020</t>
  </si>
  <si>
    <t xml:space="preserve">La compra centralizada por UNFPA en 2018 fue por un total de $ 5'789.977,57. Las cantidades de anticonceptivos compradas fueron las siguientes:
Anticonceptivo oral combinado ombinadas: 774.240 cajas x 3 blísteres
Anticonceptivo oral solo progestina 284.160 cajas x 3 blisteres 
Implantes de Levonorgestrel 5 años 83.000 unidades 
Dispositivo intrauterino 12.000 unidades 
Condondes femeninos 120.000 unidades 
Condones masculinos 98.500 cajas x 144 unidades 
Implantes de Etonogestrel 3 años 203.184 unidades 
En 2019 no se hicieron compras centralizadas a través de UNFPA. 
 </t>
  </si>
  <si>
    <t xml:space="preserve">No se puede determinar la cantidad asignada para anticonceptivos, pues se entrega un presupuesto global para medicamentos y las EODs distribuyen el presupuesto segùn necesidades. 
No existen otras fuentes de financiamiento, y tampoco fueron usadas durante el año 2019. </t>
  </si>
  <si>
    <t>A lo asignado para compras a través de UNFPA debe agregarse lo asignado por las EODs. Como no se tiene esta información, para estimar el gasto desconcentrado de inyectables y PAE, se tomaron como referencia las cantidades estimadas por las EOD's para el año 2018. 
1446.472 unidades de inyectable mensual al precio de catálogo delectrónico de SERCOP. da un total de 867.883.20 USD.
Levonorgestrel 0,75 mg  199.765 unidades.  a un precio la unidad de $ 0,35 da un total de 69.917,75 USD; y  
Levonorgestrel 1, 5mg  166.686 unidades  a un precio  de $0.40 un total de 66.674,4 USD. El monto aproximado para la aquisición desconcentrada de anticonceptivos para el año 2018 fue de aproximadamente $ 1'004.475,35.</t>
  </si>
  <si>
    <t xml:space="preserve">En 2019 no se asignaron ni ejecutaron fondos para la compra de anticonceptivos a través de UNFPA. Los fondos asignados a las EOD's para la adquisicion de los anticonceptivos inyectable mensual y anticonceptivo oral de emergencia. Aquí se reportan los gastos de 2018 a través de UNFPA y las EODs, como se explicó en la pregunta anterior. </t>
  </si>
  <si>
    <t xml:space="preserve">De los $185.305.876 asignados para adquisición de medicamentos esenciales, se gastaron US $171.295.740 en compras desconcentradas de medicamentos. No se puede determinar la cantidad exacta gastada en la adquisición desconcentrada de anticonceptivos. El monto asignado para la adquisición a través de UNFPA por el nivel central fue ejecutado al 100%. La estimación del gasto de las EODs se hace en B6b. </t>
  </si>
  <si>
    <t xml:space="preserve">El presupuesto asignado para la adquisición de medicamentos y dispositivos médicos proviene en un 70% por los impuestos y el 30% de las regalías por la venta del petróleo. Todos son fondos gubernamentales.  </t>
  </si>
  <si>
    <t xml:space="preserve">El último año para el que se tiene información sobre donaciones es 2018. La Dirección Nacional de Primer Nivel de Atención en Salud, la cual es la unidad requirente para compra o donaciones de anticonceptivos, informó que en 2018 no se recibieron donaciones, salvo los incluidos en kits de salud sexual y reproductiva, pero que no fueron contabilizados por separado. En 2018 también se  gestionó la donación por USAID de 3'600.000 unidades de condones masculinos para las coordinaciones zonales, las cuales fueron recibidas en el año 2019. 
Estos datos incluyen únicamente lo recibido en los almacenes centrales del MSP. En la página FP VAN se reportan donaciones recibidas en Ecuador en 2018 por un valor de $2,327,403. Estas donaciones no fueron recibidas en el nivel central y quizás pudieron haber sido entregadas directamente a las EODs ubicadas en las zonas de fronteras, especialmente para hacer frente a las necesidades de inmigrantes venezolanos.
</t>
  </si>
  <si>
    <t xml:space="preserve">El presupuesto asignado para la adquisición de medicamentos y dispositivos médicos, incluidos los anticonceptivos, proviene del presupuesto corriente que se financia en un 70% por los impuestos y el 30% de las regalías por la venta del petróleo . Todos son fondos gubernamentales.  </t>
  </si>
  <si>
    <t xml:space="preserve">Desconocido </t>
  </si>
  <si>
    <t xml:space="preserve">No se puede estimar si hubo o no una brecha presupuestaria. En el período no se reportaron rupturas o agotamientos de inventarios (stock) de anticonceptivos. Como se explicó anteriormente, para la estimación del presupuesto asignado se considera un dato preciso (la asignación presupuestal en el nivel central para la compra centralizada a través del mecanismo de UNFPA) y una estimación hecha en el nivel central  de las necesidades para las compras descentralizadas en los niveles locales que considera un aumento de cobertura de la población, mientras que en la práctica, las EODs hacen sus estimaciones a partir de los consumos históricos.  </t>
  </si>
  <si>
    <t>Los datos presentados aquí corresponden a 2018.</t>
  </si>
  <si>
    <t xml:space="preserve">La Entidades Operativas Desconcentradas - EOD'sdel Ministerio de Salud Pública. </t>
  </si>
  <si>
    <t>Los anticonceptivos adquiridos por el nivel central del MSP a través de UNFPA, llegan al país y son desaduanizados por el MSP y transportados a la bodega central en Quito. Se distribuyen una vez que se realiza la recepción técnica (verificación del cumplimiento de las especificaciones técnicas).  La distribución se realiza a través de camiones del MSP hacia las coordinaciones zonales del MSP, quienes así vez distribuyen las EOD's y estas a sus unidades salud.
Por su parte, los anticonceptivos adquiridos de manera desconcentrada por las EODs son recibidas en las bodegas de cada una de las EODs, de donde se distribuyen a sus unidades de salud.</t>
  </si>
  <si>
    <t>Entrevista clave del informante con la unidad de logística/adquisiciones gubernamentales</t>
  </si>
  <si>
    <t>El proceso de estimación y programación de necesidades de medicamentos anticonceptivos se realiza anualmente, tanto por método demográfico como por datos de consumo. La Dirección Nacional de Primer Nivel de Atención en Salud es la unidad requirente del MSP planta central. Esta gestiona los recursos en su proforma presupuestaria, que es gasto corriente, o en caso de no haber sido considerados en esta fuente de financiamiento se buscan otras fuentes a través de proyectos de Inversión que cuentan con recursos. Para el año 2020, el Proyecto Sostenibilidad fue la fuente de financiamiento. Su objetivo es asegurar el financiamiento que permita garantizar una atención gratuita de calidad en los servicios de salud  para toda la población del país. Este presupuesto no fue ejecutado.</t>
  </si>
  <si>
    <t xml:space="preserve">Inversión </t>
  </si>
  <si>
    <t xml:space="preserve">Los datos se refieren a 2020.
Proyecto SOSTENIBILIDAD  presupuesto certificado (Nro. 627)  para la adquisición anticonceptivos a ser adquiridos por el nivel central.
Este proyecto utiliza recursos de gasto de inversión para garantizar una atención gratuita de calidad en los servicios de salud a toda la población del país. </t>
  </si>
  <si>
    <t xml:space="preserve">Corriente  </t>
  </si>
  <si>
    <t>Los datos se refieren a 2020.
El Presupuesto asignado a EOD's  para la compra de todos los medicamentos esenciales, incluidos los anticonceptivos inyectable mensual y pastillas anticonceptivas de emergencia, fue de US $ 88,561,535.93 no se puede detrminar el presupuesto; sin embargo se toma como referencia las cantidades estimadas del inyectable mensual 3288384 unidades a 0,60 que calcula un presupuesto de $1.973.030,4 Levonorgestrel 0,75 mg 170681 unidades a 0,35 $59.738,35 y Levonorgestrel 1,5 mg 145131 unidades a 0,40 $58.052,4</t>
  </si>
  <si>
    <t xml:space="preserve">Seleccione uno de la lista desplegable para cada sector. </t>
  </si>
  <si>
    <t>Cuadro Nacional de Medicamentos Básicos puede descargar https://www.salud.gob.ec/cuadro-nacional-de-medicamentos-basico-cnmb/</t>
  </si>
  <si>
    <t>REGLAMENTO PARA REGULAR EL ACCESO DEMETODOS ANTICONCEPTIVOS link para descarga https://www.controlsanitario.gob.ec/wp-content/uploads/downloads/2019/01/Acuerdo-Ministerial-2490.pdf</t>
  </si>
  <si>
    <t>1. El Plan Nacional de Salud Sexual y Salud Reproductiva 2017 – 2021, (acceso https://www.google.com/url?sa=t&amp;rct=j&amp;q=&amp;esrc=s&amp;source=web&amp;cd=&amp;ved=2ahUKEwiimLah8Z7uAhVlH7kGHURIAusQFjAAegQIARAC&amp;url=https%3A%2F%2Fecuador.unfpa.org%2Fsites%2Fdefault%2Ffiles%2Fpub-pdf%2FPLAN%2520NACIONAL%2520DE%2520SS%2520Y%2520SR%25202017-2021.pdf&amp;usg=AOvVaw22YnygyYuf0QJmRQZS132z) cuenta con el Lineamiento Estratégico 6, el cual Garantiza el derecho a la información veraz, oportuna y a los servicios de calidad en anticoncepción y planificación familiar a la población en general. El lineamiento tiene como una de sus líneas de acción "Garantizar el acceso a prestaciones de anticoncepción y planificación familiar en el Sistema Nacional de Salud", la cual es medida a través del siguiente indicador : Porcentaje de usuarias que accedieron a un método anticonceptivo post evento obstétrico antes del egreso del establecimiento de salud; y Porcentaje de establecimientos de salud del primer y segundo nivel que cuentan con al menos 5 Métodos Anticonceptivos; Porcentaje de establecimientos de salud que entregan Anticoncepción Oral de Emergencia (AOE) en cumplimiento del Reglamento que regula el acceso a métodos anticonceptivos - Acuerdo Ministerial 2490 o la normativa vigente para su efecto;</t>
  </si>
  <si>
    <t>Plan Nacional de Salud Sexual y Salud Reproductiva 2017 – 2021</t>
  </si>
  <si>
    <t xml:space="preserve"> 2017 – 2021</t>
  </si>
  <si>
    <t>algunas implementaciones</t>
  </si>
  <si>
    <t xml:space="preserve">Complete la siguiente tabla para indicar las políticas del país relacionadas con el menor conjunto de proveedores que se le permite vender o administrar determinados métodos anticonceptivos. 
Seleccione una de la lista desplegable, de ser posible. Si no puede encontrar un conjunto de proveedores que se adecúe, puede escribirlo.      
</t>
  </si>
  <si>
    <t>El Reglamento para la Gestión del Suministro de Medicamentos y Control Administrativo y Financiero (https://www.google.com/url?sa=t&amp;rct=j&amp;q=&amp;esrc=s&amp;source=web&amp;cd=&amp;cad=rja&amp;uact=8&amp;ved=2ahUKEwjywOTo9J7uAhUWDrkGHUuvBBsQFjAAegQIAhAC&amp;url=http%3A%2F%2Finstituciones.msp.gob.ec%2Fimages%2FDocumentos%2Fmedicamentos%2FREGLAMENTO_GESTION_SUMINISTRO_MEDICAMENTOS.pdf&amp;usg=AOvVaw21Ch7vXbwtN_1hh1UZz2zB), en las disposición segunda, establece que el químico farmacéutico o bioquímico farmacéutico es responsables de la dispensación de las recetas médicas.</t>
  </si>
  <si>
    <t>Los anticonceptivos tienen que ser recetados y entregado en la primera consulta por una obstetriz o médico y si hay una farmacia en el establecimiento de salud, por un profesional bioquímico farmacéutico. Sin embargo, a partir de la segunda consulta, la usuaria solo retira del establecimiento de la salud o de la farmacia los métodos con personal del menor nivel, en concordancia con el Acuerdo Ministerial 2490 del año 2013, modificado en 2014. Fuente: https://www.controlsanitario.gob.ec/reglamento-arcsa-anticonceptivos/</t>
  </si>
  <si>
    <t>Enfermero /profesional bioquímico farmacéutico</t>
  </si>
  <si>
    <t>Enfermero corresponde al profesional bioquímico farmacéutico</t>
  </si>
  <si>
    <t xml:space="preserve">Dispensadores condón masculino </t>
  </si>
  <si>
    <t>Enfermero / profesional bioquímico farmacéutico</t>
  </si>
  <si>
    <t xml:space="preserve">Diafragma </t>
  </si>
  <si>
    <t>Trabajador sanitario comunitario (o equivalente) corresponde al profesional bioquímico farmacéutico</t>
  </si>
  <si>
    <t>En el Ecuador, el ejercicio pleno de los derechos sexuales y derechos reproductivos, a lo largo del ciclo de vida  de las personas, está afectado por las inequidades económicas, de género, sociales (machismo, desinformación) y étnicas.
Por lo que pese a que se cuenta con normativa legal como la constitución, Ley Orgánica de Salud y demás leyes inferiores y reglamentos, los determinantes sociales en salud anteriormente descritos influyen y condicionan a que no se corrijan indicadores como  tasa de fecundidad entre distintos grupos de población, el desequilibrio en la fecundidad deseada y observada, el embarazo en adolescentes, la mortalidad materna, el acceso a métodos anticonceptivos incremento de ITS incluido VIH, violencia basada en género, cánceres relacionados al aparato reproductivo, y salud sexual y salud reproductiva en personas con discapacidad</t>
  </si>
  <si>
    <t>La Constitución de la Republica del Ecuador establece en su Art. 11 "2. Todas las personas son iguales y gozaran de los mismos derechos, deberes y oportunidades'; en la SECCIÓN SÉPTIMA  Salud Art. 32 "La salud es un derecho que garantiza el Estado, cuya realización se vincula al ejercicio de otros derechos ... que sustentan el buen vivir.
El Estado garantizará este derecho mediante políticas económicas, sociales, culturales, educativas y ambientales; y el acceso permanente, oportuno y sin exclusión a programas, acciones y servicios de promoción y atención integral de salud, salud sexual y salud reproductiva. La prestación de los servicios de salud se regirá́ por los principios de equidad, universalidad, solidaridad, interculturalidad, calidad, eficiencia, eficacia, precaución y bioética, con enfoque de genero y generacional."
La ley Orgánica de Salud, establece: "Art. 23.- Los programas y servicios de planificación familiar, garantizarán el derecho de hombres y mujeres para decidir de manera libre, voluntaria, responsable, autónoma, sin coerción, violencia ni discriminación sobre el número de hijos que puedan procrear, mantener y educar, en igualdad de condiciones, sin necesidad de consentimiento de terceras personas; así como a acceder a la información necesaria para ello."
" Art. 26.- Los integrantes del Sistema Nacional de Salud, implementarán acciones de prevención y atención en salud integral, sexual y reproductiva, dirigida a mujeres y hombres, con énfasis en los adolescentes, sin costo para los usuarios en las instituciones públicas."
  "Art. 28.- Los gobiernos seccionales, en coordinación con la autoridad sanitaria nacional, desarrollarán actividades de promoción, prevención, educación y participación comunitaria en salud sexual y reproductiva, de conformidad con las normas que ella dicte, considerando su realidad local."; Art. 27.- El Ministerio de Educación y Cultura, en coordinación con la autoridad sanitaria nacional, con el organismo estatal especializado en género y otros competentes, elaborará políticas y programas educativos de implementación obligatoria en los establecimientos de educación a nivel nacional, para la difusión y orientación en materia de salud sexual y reproductiva, a fin de prevenir el embarazo en adolescentes, VIH-SIDA y otras afecciones de transmisión sexual, el fomento de la paternidad y maternidad responsables y la erradicación de la explotación sexual; y, asignará los recursos suficientes para ello" . 
"Art. 30.- La autoridad sanitaria nacional, con los integrantes del Sistema Nacional de Salud, fomentará y promoverá la planificación familiar, con responsabilidad mutua y en igualdad de condiciones."
Art. 21.- El Estado reconoce a la mortalidad materna, al embarazo en adolescentes y al aborto en condiciones de riesgo como problemas de salud pública; y, garantiza el acceso a los servicios públicos de salud sin costo para las usuarias de conformidad con lo que dispone la Ley de Maternidad Gratuita y Atención a la Infancia</t>
  </si>
  <si>
    <r>
      <t xml:space="preserve">El Modelo de atención Integral en Salud (MAIS) (link de descarga. http://instituciones.msp.gob.ec/somossalud/index.php/%20renovando-el-ministerio/126-que-es-el-modelo-de-atencion-integral-de-salud),  es el conjunto de estrategias, normas, procedimientos, herramientas y recursos que organizan al Sistema Nacional de Salud para responder a las necesidades de salud de las personas, las familias y la comunidad, y permitir la integralidad en los niveles de atención en la red de salud. Establece un enfoque de Interculturalidad. El modelo planteas estrategias como: 1) </t>
    </r>
    <r>
      <rPr>
        <b/>
        <sz val="11"/>
        <rFont val="Arial"/>
        <family val="2"/>
      </rPr>
      <t>Atención en Establecimientos Móviles., que p</t>
    </r>
    <r>
      <rPr>
        <sz val="11"/>
        <rFont val="Arial"/>
        <family val="2"/>
      </rPr>
      <t xml:space="preserve">restan servicios de salud puntuales y ambulatorios. Es una estrategia de excepción, que sólo se utiliza como último recurso para prestar servicios de salud a poblaciones que no tienen acceso al sistema sanitario. Se relaciona con la red de servicios de salud a través de la referencia de pacientes; 2) </t>
    </r>
    <r>
      <rPr>
        <b/>
        <sz val="11"/>
        <rFont val="Arial"/>
        <family val="2"/>
      </rPr>
      <t>Prestaciones integrales de salud en visitas domiciliarias.-</t>
    </r>
    <r>
      <rPr>
        <sz val="11"/>
        <rFont val="Arial"/>
        <family val="2"/>
      </rPr>
      <t xml:space="preserve">  Es el acercamiento del equipo de salud al domicilio del usuario, familia y/o comunidad. Responde a una necesidad identificada por un miembro del equipo de salud, que tras valorar al usuario, decide un plan y periodicidad de intervenciones de salud a seguir en el domicilio; 3) </t>
    </r>
    <r>
      <rPr>
        <b/>
        <sz val="11"/>
        <rFont val="Arial"/>
        <family val="2"/>
      </rPr>
      <t>Atención extramural .-</t>
    </r>
    <r>
      <rPr>
        <sz val="11"/>
        <rFont val="Arial"/>
        <family val="2"/>
      </rPr>
      <t xml:space="preserve"> Implementa estrategias y actividades de promoción de la salud planificadas en función del perfil epidemiológico y las prioridades identificadas a nivel local, así como la implementación de las estrategias nacionales (que incluyen a la planificación familiar). En este componente se lleva a cabo trabajo en las instituciones educativas, entre otras. 
En el año 2019, secapacitó en Planificación Familiar a 336 parteras certificadas de las provincias de Cotopaxi, Chimborazo, Tungurahua, Pastaza, Guayas, Bolívar, Guayas rural y Los Ríos, como estrategia para reducir la muerte materna.</t>
    </r>
  </si>
  <si>
    <r>
      <rPr>
        <b/>
        <sz val="11"/>
        <rFont val="Arial"/>
        <family val="2"/>
      </rPr>
      <t>Plan Nacional de Salud Sexual y Salud Reproductiva 2017 - 2021</t>
    </r>
    <r>
      <rPr>
        <sz val="11"/>
        <rFont val="Arial"/>
        <family val="2"/>
      </rPr>
      <t>, tiene como objetivo "</t>
    </r>
    <r>
      <rPr>
        <i/>
        <sz val="11"/>
        <rFont val="Arial"/>
        <family val="2"/>
      </rPr>
      <t xml:space="preserve"> Garantizar a toda la población del territorio ecuatoriano una atención integral y de calidad, a través del pleno ejercicio de los derechos sexuales y reproductivos, mediante la ampliación de la cobertura de Salud Sexual y Salud Reproductiva (SSSR) en el Sistema Nacional de Salud del Ecuador</t>
    </r>
    <r>
      <rPr>
        <sz val="11"/>
        <rFont val="Arial"/>
        <family val="2"/>
      </rPr>
      <t xml:space="preserve">”, el documento establece ocho lineamientos estratégico , siendo los más relevante en lo que respecta a acceso a los servicios;
</t>
    </r>
    <r>
      <rPr>
        <u/>
        <sz val="11"/>
        <rFont val="Arial"/>
        <family val="2"/>
      </rPr>
      <t xml:space="preserve">Lineamiento Estratégico 1: </t>
    </r>
    <r>
      <rPr>
        <sz val="11"/>
        <rFont val="Arial"/>
        <family val="2"/>
      </rPr>
      <t xml:space="preserve">Fortalecer el ejercicio de los derechos sexuales y los derechos reproductivos de la población en general, a través de la promoción de la salud y la prevención de la enfermedad, con las siguiente líneas de acción Líneas de acción: 1.1 Brindar atención de calidad adecuada, oportuna y sin discriminación a personas con orientación sexo genérico diversa y 1.2 Fomentar la participación y corresponsabilidad ciudadana para el cumplimiento y exigibilidad de los derechos sexuales y derechos reproductivos.
</t>
    </r>
    <r>
      <rPr>
        <u/>
        <sz val="11"/>
        <rFont val="Arial"/>
        <family val="2"/>
      </rPr>
      <t xml:space="preserve">Lineamiento Estratégico 6: </t>
    </r>
    <r>
      <rPr>
        <sz val="11"/>
        <rFont val="Arial"/>
        <family val="2"/>
      </rPr>
      <t xml:space="preserve">Garantizar el derecho a la información veraz, oportuna y a los servicios de calidad en anticoncepción y planificación familiar a la población en general, con las siguientes líneas de acción: 6.1 Fortalecer la asesoría en anticoncepción y planificación familiar en el Sistema Nacional de Salud, de acuerdo a los enfoque del Modelo de Atención Integral en Salud-MAIS  y  6.2 Garantizar el acceso a prestaciones de anticoncepción y planificación familiar en el Sistema Nacional de Salud, de acuerdo a los enfoque del MAIS.
</t>
    </r>
    <r>
      <rPr>
        <u/>
        <sz val="11"/>
        <rFont val="Arial"/>
        <family val="2"/>
      </rPr>
      <t>Lineamiento Estratégico 8:</t>
    </r>
    <r>
      <rPr>
        <sz val="11"/>
        <rFont val="Arial"/>
        <family val="2"/>
      </rPr>
      <t xml:space="preserve"> Fortalecer la oferta de servicios de salud amigables y de calidad para adolescentes en el Sistema Nacional de Salud, con líneas de acción:
8.1 Asegurar a los y las adolescentes servicios de atención en salud integral, diferenciada, amigable y de calidad; y 8.2 Asegurar a los y las adolescentes el acceso a servicios de salud integral en Salud Sexual y Salud Reproductiva.
</t>
    </r>
    <r>
      <rPr>
        <b/>
        <sz val="11"/>
        <rFont val="Arial"/>
        <family val="2"/>
      </rPr>
      <t>POLÍTICA INTERSECTORIAL DE PREVENCIÓN DEL EMBARAZO EN NIÑAS Y ADOLESCENTES Ecuador 2018 - 2025 (disponible https://www.google.com/url?sa=t&amp;rct=j&amp;q=&amp;esrc=s&amp;source=web&amp;cd=&amp;ved=2ahUKEwjmxdnG6J7uAhXQHrkGHWLwCe8QFjABegQIARAC&amp;url=https%3A%2F%2Fwww.salud.gob.ec%2Fwp-content%2Fuploads%2F2018%2F07%2FPOL%25C3%258DTICA-INTERSECTORIAL-DE-PREVENCI%25C3%2593N-DEL-EMBARAZO-EN-NI%25C3%2591AS-Y-ADOLESCENTES-para-registro-oficial.pdf&amp;usg=AOvVaw0miYjUoe8Od-L6KlLBewxd) tiene como objetivo  contribuir  a la reducción de la tasa específica de nacimientos adolescentes, así como a las metas establecidas en la Agenda 2030:-  Disminuir del 76,5% al 63,5% la tasa específica de nacidos vivos en mujeres adolescentes entre 15 a 19 años de edad al 2021( Meta: disminuir 13 puntos porcentuales, al 2021. -  Reducir del 2,65% al 2,55% la tasa de nacimientos en adolescentes de 10 a 14 años de edad por cada 1 000 mujeres al 2021 ( Meta: disminuir 0,1 puntos porcentuales, al 2021)</t>
    </r>
    <r>
      <rPr>
        <sz val="11"/>
        <rFont val="Arial"/>
        <family val="2"/>
      </rPr>
      <t xml:space="preserve">
</t>
    </r>
    <r>
      <rPr>
        <b/>
        <sz val="11"/>
        <rFont val="Arial"/>
        <family val="2"/>
      </rPr>
      <t>REGLAMENTO PARA REGULAR EL ACCESO DE METODOS ANTICONCEPTIVO</t>
    </r>
    <r>
      <rPr>
        <sz val="11"/>
        <rFont val="Arial"/>
        <family val="2"/>
      </rPr>
      <t>S (link para descarga https://www.controlsanitario.gob.ec/wp-content/uploads/downloads/2019/01/Acuerdo-Ministerial-2490.pdf) tiene como tiene  como  objeto  poner  a  disposición  de  mujeres  y  hombres  del territorio  nacional,  servicios  para  atención  integral  de  calidad  así  como  toda  la  información  que  sea requerida  sobre  planificación  familiar,  anticoncepción,  prevención  de  Infecciones  de  Transmisión Sexual  (ITS),  incluido  el  VIH  Sida,  anticoncepción  oral  de  emergencia  (AOE),  salud  sexual  y reproductiva y prevención de embarazos en la adolescencia o no planifica.</t>
    </r>
  </si>
  <si>
    <t xml:space="preserve">Puede haber objeción de conciencia y prácticas inadecuadas del personal de salud por diferentes motivos morales, percepciones de roles de género y de moralidad, etc., que pueden dificultar el acceso a los métodos. En algunos casos esto termina en una denuncia a través de diferentes canales, y puede requerir la intervención del nivel central u otras instancias. </t>
  </si>
  <si>
    <t xml:space="preserve">Ídem
</t>
  </si>
  <si>
    <t xml:space="preserve">Condón Masculino y Femenino con Partida arancelaría Nro. 4014.10.00.00  RESTRICCION:  REGISTRO SANITARIO // INEN POR VALOR FOB &gt; USD2000  // ARANCEL 0%  // FODINFA 0.5% // IVA12%
Escapel - Marvelon - Exluton (anticonceptivos orales): Partida Arancelaría 3006.60.00.00 RESTRICCION: REGISTRO SANITARIO //  ARANCEL 10%  // FODINFA 0.5%  // IVA12%
Microgynon - Microlut (anticonceptivos orales): P.A. 3004.39.19.00  RESTRICCION: REGISTRO SANITARIO //  ARANCEL 5%  // FODINFA 0.5%  // IVA12%
</t>
  </si>
  <si>
    <t>Información proporcionada por la gestión interna de importación de la Dirección Nacional Administrativa del Ministerio de Salud Publica (planta central)</t>
  </si>
  <si>
    <t>Condón Masculino y Femenino con Partida arancelaría Nro.    ARANCEL 0%  // FODINFA 0.5% // IVA12%
Escapel - Marvelon - Exluton (anticonceptivos orales):  ARANCEL 10%  // FODINFA 0.5%  // IVA12%
Microgynon - Microlut (anticonceptivos orales):   ARANCEL 5%  // FODINFA 0.5%  // IVA12%</t>
  </si>
  <si>
    <t>La Constitución de la República del Ecuador garantiza la gratuidad de todas las prestaciones de salud que brinda el Ministerio de Salud Pública ; Sección séptima Salud "Art. 32.-La salud es un derecho que garantiza el Estado, cuya realización se vincula al ejercicio de otros derechos,  entre ellos ... que sustentan el buen vivir.
El Estado garantizará este derecho mediante políticas económicas, sociales, culturales, educativas y ambientales; y el acceso permanente, oportuno y sin exclusión a programas, acciones y servicios de promoción y atención integral de salud, salud sexual y salud reproductiva. La prestación de los servicios de salud se regirá por los principios de equidad, universalidad, solidaridad, interculturalidad, calidad, eficiencia, eficacia, precaución y bioética, con enfoque de género y generacional. para la población que así lo requiera".</t>
  </si>
  <si>
    <t>documento de la política gubernamental</t>
  </si>
  <si>
    <t>Cuadro Nacional de Medicamentos Básicos 10 revisión , para descarga https://www.salud.gob.ec/cuadro-nacional-de-medicamentos-basico-cnmb/</t>
  </si>
  <si>
    <t>2019 actualización</t>
  </si>
  <si>
    <t xml:space="preserve">Cuadro Nacional de Medicamentos Básicos décima revisión y la Lista de Dispositivos Médicos </t>
  </si>
  <si>
    <r>
      <t xml:space="preserve">El MSP cuenta con el </t>
    </r>
    <r>
      <rPr>
        <i/>
        <sz val="11"/>
        <rFont val="Arial"/>
        <family val="2"/>
      </rPr>
      <t>Manual para educación y comunicación para la promoción de la salud</t>
    </r>
    <r>
      <rPr>
        <sz val="11"/>
        <rFont val="Arial"/>
        <family val="2"/>
      </rPr>
      <t xml:space="preserve"> (https://www.salud.gob.ec/wp-content/uploads/2019/12/manual_de_educaci%C3%B3n_y_comunicaci%C3%B3n_para_promoci%C3%B3n_de_la_salud0254090001575057231.pdf), que brinda a  los equipos  de  promoción  de  la salud  lineamientos de  educación  y  comunicación  para  la promoción de la salud basados en enfoques epistemológicos, teóricos y metodológicos. El documento explica cómo desarrollar ferias de la salud</t>
    </r>
    <r>
      <rPr>
        <sz val="12"/>
        <rFont val="Arial"/>
        <family val="2"/>
      </rPr>
      <t>, Foros, Cine foros, Seminarios, Murgas por la salud, Talleres, Sala de espera, Casas abiertas, Seminarios, Comunicación virtua</t>
    </r>
    <r>
      <rPr>
        <sz val="11"/>
        <rFont val="Arial"/>
        <family val="2"/>
      </rPr>
      <t>l etc., en donde pueden abordar muchos temas como el embarazado de la adolescencia, usos de anticonceptivos, prevención del VIH etc.</t>
    </r>
  </si>
  <si>
    <t>Videos educativos que se promociona en las salas de espera de los establecimientos de salud del MSP</t>
  </si>
  <si>
    <t>71-80 %</t>
  </si>
  <si>
    <t>En el año 2013 y 2014, cuando se incorporó al implante en las unidades de salud del MSP, la Unidad Ejecutora de la Ley de Maternidad Gratuita y Atención en la Infancia realizó procesos de capacitación a nivel nacional. En la actualidad, la capacitación está a cargo de cada unidad operativa de salud.</t>
  </si>
  <si>
    <t>Información proporcionada mediante correo electrónico institucional por la Dirección Nacional de Cooperación y Relaciones Internacionales del Ministerio de Salud Pública del Ecuador.
FAMILY PLANNING – COUNTRIES 
https://www.familyplanning2020.org/countries?region=10&amp;title=
GLOBAL FINANCING FACILITY, https://www.globalfinancingfacility.org/</t>
  </si>
  <si>
    <t>El sistema de gestión integral esta instalado en todos los establecimientos de salud del MSP, no aplica para el resto de subsistemas.</t>
  </si>
  <si>
    <t>No aplica (no hay un LMIS)</t>
  </si>
  <si>
    <t xml:space="preserve">Existe un sistema de gestión de la información, pero los datos no se comunican a nivel del punto de entrega del servicio. </t>
  </si>
  <si>
    <t xml:space="preserve">Cantidad de observaciones del estado de existencias en las que hubo desabastecimiento de productos durante el año fiscal (numerador)
NUMERO DE OBSERVACIONES EN LAS QUE SE OBSERVÓ INVENTARIOS MENORES AL MÍNIMO O NO EXISTENCIA DEL PRODUCTO.  </t>
  </si>
  <si>
    <t xml:space="preserve">Total de observaciones del estado de existencias durante el año (denominador) OBSERVACIONES:= NUMERO DE MESES </t>
  </si>
  <si>
    <t xml:space="preserve">Solo se reportan datos de desabasto en la bodega del nivel central. Los datos de agotamientos en el nivel local y regional no se reportan al nivel central. No se tienen disponibles estos datos </t>
  </si>
  <si>
    <t xml:space="preserve">Entrevistas de logística/evaluaciones/entrevistas con el gerente de existencias de las instalaciones </t>
  </si>
  <si>
    <t>Conforme registros de consumos reportados a la Dirección Nacional de Primer Nivel de Atención en Salud, y stock reportados en el Sistema de Gestión Integral -SGI de la Bodega del Beaterio de Planta Central a cargo de la Dirección Nacional Administrativa, contrastado con los reportes de la Dirección Nacional de Medicamentos y Dispositivos Médicos.</t>
  </si>
  <si>
    <t>Entrevista de logística - Evaluación nacional de la cadena de suministros (National Supply Chain Assessment, NSCA)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</si>
  <si>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</si>
  <si>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 xml:space="preserve">No aplica en bodega central, ya que no se adquiere de forma centralizada el inyectable mensual </t>
  </si>
  <si>
    <t xml:space="preserve">No aplica en bodega central, ya que no se adquiere de forma centralizada </t>
  </si>
  <si>
    <r>
      <rPr>
        <sz val="11"/>
        <rFont val="Arial"/>
        <family val="2"/>
      </rPr>
      <t xml:space="preserve">El Art. 6 de la Ley Orgánica de Salud  establece como responsabilidad del MSP </t>
    </r>
    <r>
      <rPr>
        <i/>
        <sz val="11"/>
        <rFont val="Arial"/>
        <family val="2"/>
      </rPr>
      <t>"Regular y realizar el control sanitario de la producción, importación, distribución, almacenamiento, transporte, comercialización, dispensación y expendio de alimentos procesados, medicamentos (...)".</t>
    </r>
    <r>
      <rPr>
        <sz val="11"/>
        <rFont val="Arial"/>
        <family val="2"/>
      </rPr>
      <t xml:space="preserve">  El 13 de septiembre del 2012, se publica en el Registro Oficial No. 788, el Decreto Ejecutivo No. 1290 en el cual se divide al Instituto Nacional de Higiene y Medicina Tropical “Dr. Leopoldo Izquieta Pérez” en el Instituto Nacional de Salud Pública e Investigaciones (INSPI)y en la Agencia Nacional de Regulación, Control y Vigilancia Sanitaria (ARCSA), institución que tiene como misión para 2021 consolidarse como una agencia nacional de regulación, vigilancia y control sanitario reconocida a nivel nacional e internacional por sus buenas prácticas de operación,servicios eficientes y ágiles solidez técnica y transparencia. </t>
    </r>
    <r>
      <rPr>
        <b/>
        <sz val="11"/>
        <rFont val="Arial"/>
        <family val="2"/>
      </rPr>
      <t xml:space="preserve">
</t>
    </r>
    <r>
      <rPr>
        <sz val="11"/>
        <rFont val="Arial"/>
        <family val="2"/>
      </rPr>
      <t xml:space="preserve">Los medicamentos que son comercializados en el mercado nacional tienen que obtener Registro Sanitario Ecuatoriano conforme al Reglamento de Registro Sanitario para medicamentos en general, publicado en Registro Oficial Suplmenteo 335 de 07 -dic-2010 y modificado el 23 de mayo de 2016. </t>
    </r>
  </si>
  <si>
    <t>Para los medicamentos adquiridos por el MSP a través de Organismos Internacionales como el UNFPA, existe una excepción del requisito de registro sanitario avalada por el Acuerdo Ministerial 0349-2019, el cual permite "Reconocer el Certificado de Producto Farmacéutico para la autorización de importación y posterior desaduanización de los medicamentos en general y productos biológico y el Certificado emitido por la Autoridad Reguladora del país de origén para la autorización de importación y posterior desaduanización de dispositivos médicos reactivos bioquímicos y de diagnóstico, que sean adquiridos por el Estado, a través de la Red Pública Integral de Salud (RPIS), mediante el Fondo Rotatorio y Estratégico de la Organización Panamericana de la Salud (OPS-OMS) y del Fondo de Población de las Naciones Unidas, UNFPA".</t>
  </si>
  <si>
    <t>Conforme la página web de ARCSA https://www.controlsanitario.gob.ec/inscripcion-de-registro-sanitario-de-medicamentos-fabricacion-nacional/, el tiempo promedio de obtención del registro sanitario de medicamentos es de aproximadamente 90 días, debiendo señalar que la entrega del registro sanitario podría variar de acuerdo a la respuesta de las subsanaciones presentadas durante el proceso.
REGLAMENTO DE REGISTRO SANITARIO PARA MEDICAMENTOS EN GENERAL. 
Acuerdo Ministerial 586
Registro Oficial Suplemento 335 de 07-dic.-2010
Ultima modificación: 23-may.-2016
Estado: Reformado</t>
  </si>
  <si>
    <t xml:space="preserve">https://www.paho.org/ecu/index.php?option=com_content&amp;view=article&amp;id=2250:arcsa-y-ops-oms-establecen-lineas-de-cooperacion-prioritarias&amp;Itemid=360
</t>
  </si>
  <si>
    <t xml:space="preserve">Sentencia </t>
  </si>
  <si>
    <t xml:space="preserve">https://www.controlsanitario.gob.ec/laboratorio-de-referencia-de-arcsa-alcanzo-acreditacion-de-calidad-iso-170252006/
Laboratorio de Referencia de la Agencia Nacional de Regulación, Control y Vigilancia Sanitaria (Arcsa) logró acreditar el departamento de Control de Calidad de Medicamentos bajo la norma NTE ISO 17025:2006, una certificación que lo posiciona al mismo nivel que laboratorios de organismos reguladores internacionales como Invima de Colombia o Anmat de Argentina.
Se realizan inspecciones aleatorias a farmacias privadas, distribuidoras y mercados donde se identifican medicamentos falsificados. Posteriormete se retira el producto y se clausura el establecimiento. Además la ciudadanía puede denunciar productos falsicados y caducados en el aplicativo ARCSA Movil, una APP para celular o en la página de ARCSA.
</t>
  </si>
  <si>
    <t>Se tomaron limitadas medidas de aplicación</t>
  </si>
  <si>
    <t xml:space="preserve">Se realizan inspeciones aleatorias a farmacias privadas , distribuidoras y mercados donde se indentifican medicametnos falsificados, posteriormete se retira el prodcuto y se clausra el estableviminto, ademas la ciuadanioa peude denucncias provle,a de dalfisicados y cadcados en el aplicativo ARCSA Movil </t>
  </si>
  <si>
    <t xml:space="preserve">La Agencia de Regulación Control y Vigilancia Sanitaria ARCSA (https://www.controlsanitario.gob.ec/) cuenta con la base de datos de los proveedores de medicamentos </t>
  </si>
  <si>
    <t>La programación de necesidades se realiza a través del UNFPA en el marco de un convenio internacional, y las adquisiciones locales están reguladas por el Servicio Nacional de Contratación Pública SERCOP en función de la normativa legal vigente, link https://portal.compraspublicas.gob.ec/sercop/</t>
  </si>
  <si>
    <t>La información del número de registros sanitarios de medicamentos, se obtiene de la base de datos de medicamentos de la
Agencia Nacional de Regulación, Control y Vigilancia Sanitaria – ARCSA, link de acceso: http://permisosfuncionamiento.controlsanitario.gob.ec/consulta/index.php</t>
  </si>
  <si>
    <t xml:space="preserve"> Microgynon (Levonorgestrel + Etinilestradiol  150 mcg + 30 mcg)</t>
  </si>
  <si>
    <r>
      <t xml:space="preserve">Pastillas anticonceptivas orales que solo contienen progesterona 
</t>
    </r>
    <r>
      <rPr>
        <i/>
        <sz val="10"/>
        <rFont val="Arial"/>
        <family val="2"/>
      </rPr>
      <t>(por ejemplo, Levonorgestrel 30 mcg [Norgeston, Microlut], Noretisterona 35 mg [Micronor, Camila, Errin], Desogestrel 75 mcg [Cerazette, Aizea], diacetato de etinodiol [Femulen])</t>
    </r>
  </si>
  <si>
    <t>Microlut (Levonorgestrel 0,030 mg)</t>
  </si>
  <si>
    <t>Mesigyna (Estradiol valerato + Noretisterona enantato 5 mg + 50 mg ) / mL): DepoProvera</t>
  </si>
  <si>
    <t>Implanon (Etonorgestrel 68 mg)  y Jadelle (Levonorgestrel 150 mg (2 varillas de 75 mg)</t>
  </si>
  <si>
    <t>T d cobre de cobre [Optima Copper T], liberadores de levonorgestrel [Mirena])</t>
  </si>
  <si>
    <t>CONDON DE LATÉX, CONDON TROYA XTENDALL; CONDONES MASCULINOS DUO TORNADO PASSION; FIVE;EROS;DUO</t>
  </si>
  <si>
    <t>Preservativo femenino Prudence: Clásico</t>
  </si>
  <si>
    <t xml:space="preserve">ESCAPEL, TACE 1 (Levonorgestrel 1,5 mg) </t>
  </si>
  <si>
    <t xml:space="preserve">Uno de los mayores logros en seguridad anticonceptiva es la inclusión de medicamentos anticonceptivos modernos como el implante, inyectable mensual, anticonceptivo oral de emergencia, y métodos de barrera, como el condón masculino y femenino, en las listas de medicamentos y dispositivos médicos esenciales (Cuadro Nacional de Medicamentos Básicos y Lista de Dispositivos Médicos Esenciales)
Otro logro importante es contar con el Plan Nacional de Salud Sexual y Salud Reproductiva, que plantea lineamientos estratégicos y aborda de manera integral los aspectos de la salud sexual y salud reproductiva en  el marco del modelo de atención integral en salud con enfoque intercultural. Uno de los aspectos más importantes del documento es que define el financiamiento para adquirir métodos anticonceptivos en 11.000.000 para el año 2021. Sin embargo, no se cuenta con una instancia técnica que vele por el cumplimiento integral del plan. Por lo tanto, la asignación del presupuesto y el seguimiento a las adquisiciones de anticonceptivos no es permanente y está sujeta al criterio de la autoridad de turno.
</t>
  </si>
  <si>
    <t xml:space="preserve">El Salvador </t>
  </si>
  <si>
    <t>Se sostienen reuniones eventuales previa programacion a nivel institucional</t>
  </si>
  <si>
    <t>Comite para seguimiento de medicamentos</t>
  </si>
  <si>
    <t>La agencia es Fondo poblacion para las Naciones Unidas - UMPA</t>
  </si>
  <si>
    <t>Unidad Abastecimiento, Unida de Finanzas, Unida de Adquisciones y Contrataciones, Unidad de Tecnologia Sanitaria, Oficina del Viceministro de Operaciones</t>
  </si>
  <si>
    <t>Abastecimiento y Compra de Medicamentos a nivel nacional incluida su distribucion</t>
  </si>
  <si>
    <t>Presupuesto del Fondo de Gobierno local.</t>
  </si>
  <si>
    <t>Unidad de Abastecimiento y Unidad de Atencion a la mujer</t>
  </si>
  <si>
    <t>Trimestralmente</t>
  </si>
  <si>
    <t>Etinelestradiol + Nogestrel (0.03 + 0.3)</t>
  </si>
  <si>
    <t>1/2019 - 12/2018</t>
  </si>
  <si>
    <t>1/2019 - 12/2019</t>
  </si>
  <si>
    <t>Registro del departamento de abastecimiento</t>
  </si>
  <si>
    <t>todo el presupuesto fue consumido para la adquisicion de anticonceptivos</t>
  </si>
  <si>
    <t>El monto fue determinado con base a la necesidad de los Establecimientos de Salud, correspondiente a la fecha de la orden de compra</t>
  </si>
  <si>
    <r>
      <rPr>
        <sz val="12"/>
        <rFont val="Calibri"/>
        <family val="2"/>
      </rPr>
      <t>Ú</t>
    </r>
    <r>
      <rPr>
        <sz val="12"/>
        <rFont val="Arial"/>
        <family val="2"/>
      </rPr>
      <t>nicamente fondo del Gobierno Fondo General</t>
    </r>
  </si>
  <si>
    <t>Otros registros de envío de la USAID</t>
  </si>
  <si>
    <t>En efectivo</t>
  </si>
  <si>
    <t>Condones masculinos y femeninos, pastillas orales combinadas, dispositivos intrauterinos, implantes, inyectables</t>
  </si>
  <si>
    <t>Inyectables, implantes, pastillas orales combinadas</t>
  </si>
  <si>
    <t>Alto apoyo de las donaciones ha permitido mantener a margen los abastecimientos</t>
  </si>
  <si>
    <t>Basado en las ordenes de compra realizadas por los establecimeintos</t>
  </si>
  <si>
    <t>La demanda se incrementa pero por reasignaciones de prioridad el prespuesto necesita ser reconsiderado</t>
  </si>
  <si>
    <t>Problema en los implantes - el principal problema de los implantes es la aceptación de los pacientes. Toma el doble de tiempo orientar a las personas de la capacidad del implante y el doble de esfuerzo ya que se necesita inversión de tiempo extra para convencer a la pareja y normas culturales acompañadas de creencias religiosas.</t>
  </si>
  <si>
    <t>atraves de UNFPA. Fondo de Poblacion Nacional encargado de las compras</t>
  </si>
  <si>
    <t>Unidad de Atencion a la mujer y Niñez se encarga de consolidar la necesidad actual para proveer el estimado y proceder con la solicitud que se agrega al presupuesto de donde se genera el control central pero el nivel de entrega es definido por cada unidad que necesita los anticonceptivos por region</t>
  </si>
  <si>
    <t>Se refieren las compras solo a nivel de presupuesto de gobierno y donaciones por organismos de apoyo</t>
  </si>
  <si>
    <t>Aun no se ha ajustado monto 
Para el año 2020 debido a que no se cuenta con la disponibilidad presupuestaria Oficial.</t>
  </si>
  <si>
    <t xml:space="preserve">Son los métodos que se ofrecen a través de ADS/Pro-Familia como una ONG de alcance nacional. 
(Indique qué métodos se prevé ofrecer, no si el método está actualmente disponible). </t>
  </si>
  <si>
    <t>Aseguramiento de la disponibilida de anticonceptivos de acuerdo a la demanda de nacion</t>
  </si>
  <si>
    <t>Estrategia de Aseguramiento de Medicamentos e Insumos de Salud Sexual y Reproductiva</t>
  </si>
  <si>
    <t>2012 hasta fecha</t>
  </si>
  <si>
    <t>Oficial clínico</t>
  </si>
  <si>
    <t>políticas y regulaciones de instituciones de salud</t>
  </si>
  <si>
    <t>Politica de salud sexual y reproductiva, lineamientos tecnicos para la provicion de servicios de anticoncepcion</t>
  </si>
  <si>
    <t>Alta demanda de implante llamado IMPLANON</t>
  </si>
  <si>
    <t>Barreras culturales por presencia de mitos traslados por mucho tiempo</t>
  </si>
  <si>
    <t>todos los productos de plantificacion familiar estan sujetos a aranceles</t>
  </si>
  <si>
    <t>Documentos de la política</t>
  </si>
  <si>
    <t>2016 fue la ultima actualizacion de la lista nacional de medicamentos</t>
  </si>
  <si>
    <t>Lista nacional de Medicamentos</t>
  </si>
  <si>
    <t>De acuerdo a instrucciones del nuevo plan de gobierno se agrega la politca nacional de primera infancia con alta participacion</t>
  </si>
  <si>
    <t>Incluido en la discusion de presupuesto</t>
  </si>
  <si>
    <t>Documento de la política de organización de la cadena de suministros del MS</t>
  </si>
  <si>
    <t>Proceso de fuente primaria es una hoja que se alimenta a modelo digital para que el sistema este actualizado</t>
  </si>
  <si>
    <t>Para todos los abastecimientos fue de un 60 a 70% de abastecimiento real vs la demanda. Los controladores de desabastecimiento se mantienen desde los almacenes de distribución regional y la oficina central del MoH.</t>
  </si>
  <si>
    <r>
      <t>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</si>
  <si>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DNM</t>
  </si>
  <si>
    <t>Todo lo que provee el fondo de poblacion deben de estar precalificados por OMS</t>
  </si>
  <si>
    <t>Controles de calidad los realiza el laboratorio Central</t>
  </si>
  <si>
    <t>Sitio web de la OMS</t>
  </si>
  <si>
    <t>En un comparativo desde los ultimos 4 anos anteriores, el nuevo programa de gobierno ha hecho un mayor enfasis en la capacidad instalada de metodos de prevencion familiar, ejecutando programas mucho mas efectivos de control por medio de los sistemas y de mantener lo mas cerca posible el abastecimiento contra la demanda</t>
  </si>
  <si>
    <t xml:space="preserve">Ethiopia </t>
  </si>
  <si>
    <t>terms of reference/legal documents establishing the committee and its membership</t>
  </si>
  <si>
    <t>National Family Planning Logistics Technical Working Group (FP LTWG)</t>
  </si>
  <si>
    <t>DKT</t>
  </si>
  <si>
    <t>GHSC-PSM, UNFPA, JSI, CIRHT, CHAI, USAID-Transform Primary Health</t>
  </si>
  <si>
    <t>Family Planning Unit</t>
  </si>
  <si>
    <t>Ethiopia Pharmaceutical Supply Agency (EPSA)</t>
  </si>
  <si>
    <t>Develop action plan, procedures and strategies for optimizing contraceptive supply
Review National Contraceptive status and procurement situation
Lead national contraceptive forecasting and supply planning   
Coordinate national resources for contraceptive procurement</t>
  </si>
  <si>
    <t>Note that $ 570,218 (for procurement of male condoms) and $ 4,972,274 (for procurement of implanon) was not reflected in the MOH 2019 forecasting and supply plan.</t>
  </si>
  <si>
    <t>government's annual health plan</t>
  </si>
  <si>
    <t>GHSC-PSM, GHSC-TA, or other implementing partner forecast/quantification report</t>
  </si>
  <si>
    <t>EPSA With Technical leadership from GHSC-PSM</t>
  </si>
  <si>
    <t>interviews with family planning program managers</t>
  </si>
  <si>
    <t xml:space="preserve">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t>
  </si>
  <si>
    <t>key informant interviews with procurement/logistics unit</t>
  </si>
  <si>
    <t>Ministry of health record</t>
  </si>
  <si>
    <r>
      <t xml:space="preserve">Details of government procurement
</t>
    </r>
    <r>
      <rPr>
        <sz val="10"/>
        <rFont val="Arial"/>
        <family val="2"/>
      </rPr>
      <t xml:space="preserve">This information is collected from the letters that the Ministry of Health gave authorizing transfer of funds to the Ethiopia Pharmaceutical Supply Agency for contraceptive procurements during the fiscal year. </t>
    </r>
  </si>
  <si>
    <t>For procurement of IUCD kit and permanent method (tubal ligation and vasectomy) procedure supply kit</t>
  </si>
  <si>
    <t>Government internally generated fund</t>
  </si>
  <si>
    <t xml:space="preserve">07/18-06/19
</t>
  </si>
  <si>
    <t>Levonorgestrel +Ethylestradiol + ferous fumerate 0.15 mg +0.03 mg +75 mg tablet
Levonorgestrel 0.75 mg tablet
Levonorgestrel 0.03 mg tablet
Levonorgestrel 75 mg/rod of 2 rod implants with trocars.
Medroxyprogestrone acetate 150 mg /ml in 1 ml with syringe 3 ml &amp; needle  
Condom
IUCD kit and permanent method kit</t>
  </si>
  <si>
    <t xml:space="preserve">Sustainable Development Goal (SDG) fund </t>
  </si>
  <si>
    <t xml:space="preserve">Due to delays in Implanon NXT and female condoms procurement, $ 8,344,261.26 amount of funds from the SDG Fund was not spent during the FY and is not included in funds spent from SDG source. No interested suppliers responded to the tender during the budget year for Implanon and female condoms. </t>
  </si>
  <si>
    <t>male condoms</t>
  </si>
  <si>
    <t>UNFPA implants (Etonogestrel - 68mg - Capsule Subdermal Implant), injectables, female condoms, male condoms</t>
  </si>
  <si>
    <t>government agreements/procurement planning documents</t>
  </si>
  <si>
    <t>IUCD (Intrauterine Contraceptive Device) - Long acting (CU380 A). W. Buffett fund; 526,835 implants from "other" source per RHInterchange (value $4,707,895).</t>
  </si>
  <si>
    <t>Internally generated share of the government funds spent on contraceptive procurement for the public sector - 
Of the total amount of government funds spent on contraceptives for the public sector in the most recent complete fiscal year, what percent was covered by internally generated government funds?</t>
  </si>
  <si>
    <t>Government occasionally conducts procurement through UNFPA</t>
  </si>
  <si>
    <t xml:space="preserve">DKT Ethiopia and other private importers are offering various contraceptives in Ethiopia under different commercial brand names (for instance, Mela-One, Style, Choice, iPlan, Syno-Implant, Trust Implant, Sensation, Hiwot Trust, Sayana Press, Confidence, etc.). Any nationally registered contraceptives, regardless of the commercial brand name, are subsidized products. </t>
  </si>
  <si>
    <t>Reduce unmet need for modern contraceptive methods from 24% to 10%.
Increase contraceptive prevalence rate (CPR) from 42% to 55%.
Increase the long acting reversible and permanent contraceptive methods use to 50%.</t>
  </si>
  <si>
    <t>NATIONAL REPRODUCTIVE HEALTH STRATEGY
National family planning guideline (2018)</t>
  </si>
  <si>
    <t>(2016 – 2020)</t>
  </si>
  <si>
    <t>Yes - high level of implementation</t>
  </si>
  <si>
    <t>key informant interviews with private pharmacists</t>
  </si>
  <si>
    <t>The Government has Public Private Partnership agreement to support the private sector's abilities to provide family planning service and products. The partnership fosters private sector alliances with the public for strengthening collaboration on setting standards for services and provision of trainings, products, and service linkages. The policy encourages the private sector’s involvement in family planning through adopting social marketing as a strategy for promoting, distributing, and selling contraceptives at affordable prices through existing commercial channels. The policy also creates an enabling environment for the private sector for contraceptive product importation under different commercial brands, free from duty and taxation.</t>
  </si>
  <si>
    <t>The National family planning guidline (2018) explicitly indicated ways to increase access to family planning services for clients with special needs. This groups included under Adolescents and Youth are defined as ages from 15 to 24, both married and unmarried individuals. The strategies indicated for increasing access to family planning service includes: availing youth-friendly services through joint planning and adapting friendly procedures to facilitate easy and confidential registration, short waiting times, swift referrals, and consultations available with or without an appointment. Provision of school-based family planning services, Youth dialogue, Edutainment and infotainment, outreach, and peer-to-peer services are among the mechanisms stipulated for increasing access to family planning services.</t>
  </si>
  <si>
    <t>(Same as above)</t>
  </si>
  <si>
    <t>The National family planning guideline (2018) explicitly indicated ways to increase access to family planning services. For increasing access, the guidline states that all health institutions in Ethiopia—rural and urban, hospitals, health centers, health posts, and both government-operated or private—shall provide FP services. FP services shall be delivered through the following service delivery modalities:
• Community-based services
• Facility-based services
• Social marketing
• Outreach services</t>
  </si>
  <si>
    <t>The National family planning guideline (2018) explicitly indicated ways to increase access to family planning services for clients with special needs. Persons with disabilities, including mental disabilities: The guideline recognized that the ability of Persons with disabilities, including mental disabilities, to make informed decisions may be compromised. In view of this, it is indicated that counseling and informed decision should involve parents, or next of kin, or guardians, depending on the degree of the mental disability. In the absence of these caretakers, the provider may decide, in the best interests of the client with serious mental disability, on a method choice.</t>
  </si>
  <si>
    <t xml:space="preserve">There do not appear to be laws specifically targeting family planning services or commodities for migrants, refugees, or internally displaced people. But the Ethiopian Government is a signatory to several international conventions or charters and declarations which recognize access to family planning services is a universal right for all people who need the service, regardless of her/his race, nationality, migration status, etc. With this premises,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 For People Living with HIV, some of the mechanisms indicated for increasing access to family planning services include service integration, provision of counseling, and information on various contraceptives, dual protection, encouraging hormonal contraceptives, and promoting the right to family planning services. For survivors of sexual violence, there is provision of ECP or IUDs as an emergency contraception within seven days after the rape and the provision of information for safe abortion services after the first seven days. </t>
  </si>
  <si>
    <t>The national family planning guidelines, an operational document, clearly indicates that any person—male or female, who is able to reproduce regardless of age and marital status—is eligible for FP services, including information, education, and counseling.</t>
  </si>
  <si>
    <t>The Government of Ethiopia is a signatory to several international conventions or charters and declarations which recognize access to family planning services is a universal right for all people who need the service, regardless of her/his race, nationality, migration status, etc. With this premise, as Ethiopia is a home for a number of migrants, the family planning guide for service eligibility ensures the availability of services without any discrimination by stating “Any reproductive-age person—male or female, regardless of marital status—is eligible for FP services, including information, education, and counseling.” Therefore, migrants and internally displaced persons have the right to access comprehensive family planning services.</t>
  </si>
  <si>
    <t>False belief and rumors that family planning before birth can cause sterility.</t>
  </si>
  <si>
    <t>Cultural value of children after marriage</t>
  </si>
  <si>
    <t xml:space="preserve">The belief that contraceptives cause sterility, some religious people think using contraception is a sin, and some rural people believe that it is accumulated inside the body. </t>
  </si>
  <si>
    <t>Economic value of children</t>
  </si>
  <si>
    <t>There is not any operational, cultural, or other barrier or practice that makes it difficult to access effective family planning services/commodities for migrant and internally displaced populations.</t>
  </si>
  <si>
    <t>November, 2014</t>
  </si>
  <si>
    <t>National Essential Medicines List (NEML)</t>
  </si>
  <si>
    <t>Religious and opinion leaders</t>
  </si>
  <si>
    <t>The 2018 SARA survey indicates that only 63% of facilities in Ethiopia had at least one trained person for provision of family planning services. Otherwise, there is no information regarding the percentage of public sector family planning providers that have been trained in implant and IUD insertion and removal.</t>
  </si>
  <si>
    <t>Service Provision Assessment (SPA) survey</t>
  </si>
  <si>
    <t>FP2020 website</t>
  </si>
  <si>
    <t>Ethiopia made a commitment to identify, develop, and strengthen financing solutions for family planning services and supplies. The Ethiopian government is committed to a progressive, annual increase of financing of family planning services. The Ethiopian government will increase its financing of family planning services by continuing to earmark incrementally funds from its SDG pool fund for its FP budget and using the National Health Account to track expenditures for FP.</t>
  </si>
  <si>
    <t>Ethiopia has developed FP costed Implementation Plans for improving access to affordable family planning services. In these plans, the government has shown its commitment to increasing the budget allocation each year.</t>
  </si>
  <si>
    <t xml:space="preserve">The Government commits to continue deployment of around 40,000 Health Extension Workers working on FP as one of their packages of services, and improving access to and quality of FP services. 
The Civil Society commits to: engage in all FP program interventions, mainstream FP in all project intervention, complement government effort by reaching the unreached. </t>
  </si>
  <si>
    <t>GFF website</t>
  </si>
  <si>
    <r>
      <t>Sum of the total numbers of</t>
    </r>
    <r>
      <rPr>
        <b/>
        <sz val="10"/>
        <rFont val="Arial"/>
        <family val="2"/>
      </rPr>
      <t xml:space="preserve"> SDPs reporting</t>
    </r>
    <r>
      <rPr>
        <sz val="10"/>
        <rFont val="Arial"/>
        <family val="2"/>
      </rPr>
      <t xml:space="preserve"> across all monthly/ quarterly logistics reports for the fiscal year (denominator)</t>
    </r>
  </si>
  <si>
    <t>site visits (physical inventories)</t>
  </si>
  <si>
    <t>key informant interviews with NMRA officials</t>
  </si>
  <si>
    <t>Key informant interviews with NQCL officials</t>
  </si>
  <si>
    <t>Microgynon (Germany)</t>
  </si>
  <si>
    <t>Primolut N (Schering Ag Germany)</t>
  </si>
  <si>
    <t>Depo-Medrol (Pfizer Belgium), Primolut Depo (Bayer Germany), Depo-Provera (Pfizer Belgium), Sayana Press (Pfizer Belgium)</t>
  </si>
  <si>
    <t>Jadelle (Finland), Implanon NXT (Netherlands), Zoladex LA (UK)</t>
  </si>
  <si>
    <t>Sensation, Hiwot Trust</t>
  </si>
  <si>
    <t>FC2</t>
  </si>
  <si>
    <t>Postpill</t>
  </si>
  <si>
    <t>Key informant interviews with NMRA officials</t>
  </si>
  <si>
    <t>Contracting out of family planning services to private providers by the government</t>
  </si>
  <si>
    <t xml:space="preserve">Ghana </t>
  </si>
  <si>
    <t>Inter Agency Contraceptive Committee on Contraceptive Security</t>
  </si>
  <si>
    <t xml:space="preserve">TFHO,DKT, Health Keepers Network
</t>
  </si>
  <si>
    <t>Planned Parenthood Association, Marie Stopes International, Muslim Family Counselling, Catholic Relief Services, 3RM Consortium</t>
  </si>
  <si>
    <t>National Aids Control Program (Ghana Health Service), Procurement and Supply Directorate of the Ministry of Health, Office of the Chief Pharmacist, Family Health Division (Ghana Heath Service), Ghana AIDS Comission,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</si>
  <si>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</si>
  <si>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</si>
  <si>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This is Public Sector commodity needs for 2018.</t>
  </si>
  <si>
    <t xml:space="preserve">Reproductive Health Quantification Sub-Committee of the national quantification team.                                                                                                  </t>
  </si>
  <si>
    <t>A quantification is conducted in February and a review is conducted in August.</t>
  </si>
  <si>
    <t>Supply Plans and consumption records</t>
  </si>
  <si>
    <t>Procurement of contraceptives by government is funded by WAHO</t>
  </si>
  <si>
    <t xml:space="preserve">Internally generated funds are not applied to contraceptive procurement </t>
  </si>
  <si>
    <t>Contraceptive procurement does not have a dedicated fund from the government. Funds for contraceptives are part of the general committed commodity procurement fund. However, WAHO procures for the country through the Ministry of Health procurement mechanism. According to the MOH, contracts signed for procurement of contraceptives for 2018 were worth $809,433.12, but these commodities have not yet been received and are likely to be received in 2020.</t>
  </si>
  <si>
    <t xml:space="preserve">  </t>
  </si>
  <si>
    <t xml:space="preserve">Internally generated funds are not applied to procurement </t>
  </si>
  <si>
    <t>WAHO funds: WAHO procures through the government mechnanism. According to the MOH, value of contraceptives received in 2018 were worth $809,416.</t>
  </si>
  <si>
    <t>Injectable Contraceptives, Implantable Contraceptives, Progestin Only Pills, Condoms, Combined Oral Contraceptives</t>
  </si>
  <si>
    <t xml:space="preserve">Condoms – Male, IUDs, Implants, Injectables. </t>
  </si>
  <si>
    <t>MOH Procurement Unit</t>
  </si>
  <si>
    <t>GOG is procuring 26,849,944 pieces of male condoms for the country which will arrive in 2019.</t>
  </si>
  <si>
    <t>key informant interviews with procurement/ logistics unit</t>
  </si>
  <si>
    <t>GOG is procuring 26,849,944 pieces of male condoms for the country which will arrive in 2019. 13,424,976 condoms were expected to arrive in September 2019.</t>
  </si>
  <si>
    <t xml:space="preserve">Product cost for male condoms being procured by GOG for 2019, based on government contract signed with supplier. </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</si>
  <si>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</si>
  <si>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</si>
  <si>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huge taxes and lengthy registration processes</t>
  </si>
  <si>
    <t>the Ghana Health Service continually organises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</si>
  <si>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</si>
  <si>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</si>
  <si>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</si>
  <si>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</si>
  <si>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 xml:space="preserve">The country is piloting in Upper East,Volta, and Central regions the addition of service charges for clinical methods as part of the National Health Insurance reimbursement scheme. </t>
  </si>
  <si>
    <t>The pilot insurance coverage currently includes Upper East, Volta, and Central regions, covering the cost of service provision for clinical FP methods.</t>
  </si>
  <si>
    <t>2010</t>
  </si>
  <si>
    <t>National Essential Medicines List Ghana</t>
  </si>
  <si>
    <t>Policy allows that Community Health nurses can provide Implants but not IUDs. Only midwives are allowed, thus skewing the percentage trained in IUDs.</t>
  </si>
  <si>
    <t xml:space="preserve">Ghana is committed to increasing the government contribution to buying FP commodities. </t>
  </si>
  <si>
    <t>Increase the government financial contribution to procure one third of FP commodities from 2018 onward</t>
  </si>
  <si>
    <t>Ghana is committed to making family planning free in the public sector and supporting the private sector to provide
services. Services will be available for sexually active young people through youth promoters and adolescent friendly
services. Improved counseling and customer care will be prioritized.</t>
  </si>
  <si>
    <t>The inclusion of FP services on NHIA and provision of outreach services by CHN task sharing initiatives are all geared towards improving access and availability.</t>
  </si>
  <si>
    <t>The country has developed the Ghana integrated Logistics management information system which is currently being rolled out in health facilities starting from hospitals.  However, FP logisitics data is available on the District Health Information Management System (DHIMS2). Facilities use the Form B to obtain, collect, and report logistics data into the DHIMS2 on a monthly basis.</t>
  </si>
  <si>
    <t>Other combined oral contraceptive pills (not included for aggregate calculation)                                                                                 Specify:</t>
  </si>
  <si>
    <t>Data is not used</t>
  </si>
  <si>
    <t>Prequalification for IUDS, male condoms and female condoms is conducted by UNFPA. There is currently no registered female condom manufacturer. Manufacturers register through their in-country local agents in Ghana.</t>
  </si>
  <si>
    <t>E.g Microgynon Ethinylestradiol/Levonorgestrel + Placebo TIablet, Sugar coated 30mcg/150mcg + 0mcg</t>
  </si>
  <si>
    <t xml:space="preserve"> Microlut levonorgestrel 30µg</t>
  </si>
  <si>
    <t>Norigynon (Norethisterone enantate Solution for injection 200mg/ml)  , Depo-Provera (Suspension for injection 104mg/0.65ml), Sayanna (Suspension for injection 104mg/0.65ml)</t>
  </si>
  <si>
    <t>Levoplant, Jadelle, Implant 75mg per rod (150mg in total) , Implanon NXT Implant 68mg</t>
  </si>
  <si>
    <t>Copper T, LNG-IUD</t>
  </si>
  <si>
    <t>Levonorgestrel 1.5 mg</t>
  </si>
  <si>
    <t>There is a strong Public Private Partnership existing for FP/RH provision. In Ghana, private sector organisations such as DKT international provide a range of public sector contraceptives, such as Jadelle, Implanon NXT, and Norigynon as part of their method mix.</t>
  </si>
  <si>
    <t>There is a strong Public Private Partnership existing for FP/RH provision. This is evident in the strong Inter Agency Coordinating Committee on Contraceptives Security. As part of the FP Costed Implementation Plan strategy, private sector engagement in the implementation of FP interventions is also captured. CHAG organisations are also very strong in the provision of standard days method to their target population.</t>
  </si>
  <si>
    <t xml:space="preserve">Guatemala </t>
  </si>
  <si>
    <r>
      <t xml:space="preserve">Fuente de datos adicional o alternativa utilizada </t>
    </r>
    <r>
      <rPr>
        <sz val="10"/>
        <rFont val="Arial"/>
        <family val="2"/>
      </rPr>
      <t>(si corresponde)</t>
    </r>
  </si>
  <si>
    <t>Comision Nacional de Asegurameitno de Anticnoceptivos (CNAA) formada en 2005 como resultado de la aprobacion de la Ley de Accesso Universal y Equitativo a la Planificacion Familiar por parte del congreso</t>
  </si>
  <si>
    <t xml:space="preserve">Actas de las reuniones del comité </t>
  </si>
  <si>
    <t>Entrevistas con miembros del comité</t>
  </si>
  <si>
    <t>Comisión Nacional de Aseguramiento de Anticonceptivos (CNAA)</t>
  </si>
  <si>
    <t>Organización Panamerica de Mercadeo Social PASMO</t>
  </si>
  <si>
    <t>APROFAM - IPPF affiliate</t>
  </si>
  <si>
    <t>MEIKOS, Cruz Verde, Farmacias Galeno, Dr. SIMI, AGUDEF. Farmacias Batres</t>
  </si>
  <si>
    <t>El Programa Nacional de Salud Reproductiva, Salud Materno Infantil y Logistica de Planificacion Familiar</t>
  </si>
  <si>
    <t>Bodega Central de Medicamentos - UPRISAL</t>
  </si>
  <si>
    <t>Ministerio de Finanzas Públicas, Ministerio Educación, Defensoría de la Mujer Indígena (DEMI), Instancia de Acciones Políticas por la Salud y el Desarrollo de las  Mujeres (ISDM), entre otras</t>
  </si>
  <si>
    <t>Osar, Asociacion Guatemaltca de Obstetricia y Ginecologia (AGOG), Instituto Guatemalteco de Seguridad Social (IGSS)</t>
  </si>
  <si>
    <r>
      <rPr>
        <b/>
        <sz val="12"/>
        <rFont val="Arial"/>
        <family val="2"/>
      </rPr>
      <t>Describa el rol o las funciones fundamentales del comité</t>
    </r>
    <r>
      <rPr>
        <sz val="12"/>
        <rFont val="Arial"/>
        <family val="2"/>
      </rPr>
      <t xml:space="preserve">: </t>
    </r>
  </si>
  <si>
    <t>Se encarga por velar por la disoniblidad de servicios de planificacion familiar, asegurar la disponibilidad de fondos para la compra de anticonceptivos y proteger los derechos de la poblacion Guatemalteca a servicios de PF gratuitos a traves del sector publico
Ley de Acceso Univeral y Esquitativo a Servicios de Planificación Familiar y su Integración en el Programa Nacional de Salud Reproductiva.</t>
  </si>
  <si>
    <t>Decreto No. 87-2005 del Congreso de la República de GuatemalaLey de Acceso Univeral y Esquitativo a Servicios de Planificación Familiar y su Integración en el Programa Nacional de Salud Reproductiva.</t>
  </si>
  <si>
    <t>Documento legal/regulatorio</t>
  </si>
  <si>
    <t xml:space="preserve">Decreto No. 87-2005 del Congreso de la República de Guatemala  
Disposiciones Internas, Estrategia para la reducción de muerte materna </t>
  </si>
  <si>
    <t>Términos de referencia del comité</t>
  </si>
  <si>
    <t>Quarterly, or even more if there are pressing issues that need to be addressed</t>
  </si>
  <si>
    <t>Disposiciones Internas, CNAA 2015 Estrategia Nacional de Planificación Familiar, en el marco de la CNAA, 2015 2020</t>
  </si>
  <si>
    <t>Indicadores de resultado</t>
  </si>
  <si>
    <t xml:space="preserve">El Plan Operativo para la Compra de Métodos Anticonceptivos para el año 2018, se realizó con base a la demanda real y las existencias físicas en bodega.  </t>
  </si>
  <si>
    <r>
      <t xml:space="preserve">¿Cuál fue el valor en dólares previsto (estimado) de los anticonceptivos necesarios para ser adquiridos para el sector público* correspondiente al </t>
    </r>
    <r>
      <rPr>
        <b/>
        <sz val="12"/>
        <rFont val="Arial"/>
        <family val="2"/>
      </rPr>
      <t>último año fiscal finalizado? (2018 en USD)</t>
    </r>
    <r>
      <rPr>
        <sz val="12"/>
        <rFont val="Arial"/>
        <family val="2"/>
      </rPr>
      <t xml:space="preserve">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</si>
  <si>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Presupuesto del gobierno</t>
  </si>
  <si>
    <t xml:space="preserve">Planes de suministro (p. ej., tablas de adquisiciones de anticonceptivos) para anticonceptivos previstos </t>
  </si>
  <si>
    <t>El Programa Nacional de Salud Reproductiva, Componente de Logística del Ministerio de Salud Publica y Asistencia Social</t>
  </si>
  <si>
    <t>Previsión/informe de cuantificación del gobierno</t>
  </si>
  <si>
    <t>PipeLine</t>
  </si>
  <si>
    <t>Mensualmente</t>
  </si>
  <si>
    <t xml:space="preserve">Previsiones registradas de requisitos de productos proyectados </t>
  </si>
  <si>
    <r>
      <t xml:space="preserve">Precisión de la previsión para el último año fiscal finalizado </t>
    </r>
    <r>
      <rPr>
        <b/>
        <sz val="12"/>
        <rFont val="Arial"/>
        <family val="2"/>
      </rPr>
      <t>(2018</t>
    </r>
    <r>
      <rPr>
        <sz val="12"/>
        <rFont val="Arial"/>
        <family val="2"/>
      </rPr>
      <t xml:space="preserve">) (usando el año fiscal indicado arriba en B3).
Para cada uno de los siguientes productos ofrecidos por el sector público en el país en el que se dispone de la previsión del sector público y los datos de consumo, ingrese la cantidad real consumida (en unidades) en la columna J y el consumo previsto (en unidades) para el último año fiscal finalizado en la columna K. La precisión de la previsión se calculará automáticamente en la columna LMN. Para los productos no ofrecidos en el país o para los datos que no estén disponibles, ingrese “N/D” en las columnas J y K.
</t>
    </r>
    <r>
      <rPr>
        <i/>
        <sz val="10"/>
        <rFont val="Arial"/>
        <family val="2"/>
      </rPr>
      <t>(Por ejemplo, compare los datos de consumo en AF2018 con la previsión para el AF2018, a pesar de que la previsión para el AF2018 se pueda haber realizado en el AF2017).</t>
    </r>
    <r>
      <rPr>
        <sz val="10"/>
        <rFont val="Arial"/>
        <family val="2"/>
      </rPr>
      <t xml:space="preserve"> </t>
    </r>
  </si>
  <si>
    <t>Cantidad real consumida (12 meses)</t>
  </si>
  <si>
    <t>Consumo proyectado (18 meses)</t>
  </si>
  <si>
    <t>Levonogestrel + Etinilestradio 0.15 + 0.03 msg</t>
  </si>
  <si>
    <t>Levonorgestrel 1.5 mg  (proyectado solo 1,100 por ser un metodo nuevo)</t>
  </si>
  <si>
    <t>No Applica - No hay otras pastillas de orales combinadas</t>
  </si>
  <si>
    <t>No Applica - No hay otras pastillas anticonceptivas de solo progestina</t>
  </si>
  <si>
    <t>Enatato de Noretisterona + Valerato de Estradiol Norigynon</t>
  </si>
  <si>
    <t>No Applica - No hay otros implantes</t>
  </si>
  <si>
    <r>
      <t xml:space="preserve">Pastillas anticonceptivas orales de emergencia - </t>
    </r>
    <r>
      <rPr>
        <b/>
        <i/>
        <sz val="12"/>
        <rFont val="Arial"/>
        <family val="2"/>
      </rPr>
      <t>(No se consumio ni proyectaron compras para el 2018)</t>
    </r>
  </si>
  <si>
    <r>
      <t xml:space="preserve">Levonorgestrel 1.5 mg, 1 comprimido  - </t>
    </r>
    <r>
      <rPr>
        <i/>
        <sz val="12"/>
        <rFont val="Arial"/>
        <family val="2"/>
      </rPr>
      <t xml:space="preserve"> (</t>
    </r>
    <r>
      <rPr>
        <b/>
        <i/>
        <sz val="12"/>
        <rFont val="Arial"/>
        <family val="2"/>
      </rPr>
      <t>La PAE solo se compro (1,500 unidades) hasta el 2019 - por eso, zero consumo en el 2018)</t>
    </r>
  </si>
  <si>
    <t>Adicionalmente al reglon incluido en el Plan Operativo Annual del PNSR, por ley, el 13% de los impuestos recaudados a las ventas de tabaco y alchool deben ser destinados a cubrir los costos de la compra de anticonceptivos</t>
  </si>
  <si>
    <r>
      <t xml:space="preserve">¿Se </t>
    </r>
    <r>
      <rPr>
        <b/>
        <sz val="12"/>
        <rFont val="Arial"/>
        <family val="2"/>
      </rPr>
      <t>asignaron</t>
    </r>
    <r>
      <rPr>
        <sz val="12"/>
        <rFont val="Arial"/>
        <family val="2"/>
      </rPr>
      <t xml:space="preserve"> (es decir, se destinaron) los fondos del gobierno a la adquisición de anticonceptivos en el último año fiscal finalizado </t>
    </r>
    <r>
      <rPr>
        <b/>
        <sz val="12"/>
        <rFont val="Arial"/>
        <family val="2"/>
      </rPr>
      <t>2018)</t>
    </r>
    <r>
      <rPr>
        <sz val="12"/>
        <rFont val="Arial"/>
        <family val="2"/>
      </rPr>
      <t xml:space="preserve">?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</si>
  <si>
    <t>Reglon presupuestario incluido en los Planes Operativos Anuales (POA) del Ministerio de Salud Publica.  Adicionalmente, La Ley de</t>
  </si>
  <si>
    <t>planes de suministro y distribución (p. ej., PipeLine)</t>
  </si>
  <si>
    <r>
      <t xml:space="preserve">En la siguiente tabla, el período debe reflejar cuándo se supone que se deben gastar las asignaciones, que idealmente será el último año fiscal finalizado </t>
    </r>
    <r>
      <rPr>
        <b/>
        <sz val="12"/>
        <rFont val="Arial"/>
        <family val="2"/>
      </rPr>
      <t>(2018)</t>
    </r>
    <r>
      <rPr>
        <sz val="12"/>
        <rFont val="Arial"/>
        <family val="2"/>
      </rPr>
      <t>.</t>
    </r>
  </si>
  <si>
    <t>Enero a Diciembre 2018</t>
  </si>
  <si>
    <t>POA 2018</t>
  </si>
  <si>
    <t>100% de los fondos provienen del gobierno</t>
  </si>
  <si>
    <r>
      <t xml:space="preserve">Total de otros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</si>
  <si>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No se utilizan prestamos para la compra de anticonceptivos.  Estos fondos son asignados por la ley de impuestos a las bebidas alchoolicas</t>
  </si>
  <si>
    <r>
      <t xml:space="preserve">¿Se </t>
    </r>
    <r>
      <rPr>
        <b/>
        <sz val="12"/>
        <rFont val="Arial"/>
        <family val="2"/>
      </rPr>
      <t>gastaron</t>
    </r>
    <r>
      <rPr>
        <sz val="12"/>
        <rFont val="Arial"/>
        <family val="2"/>
      </rPr>
      <t xml:space="preserve"> los fondos del gobierno en adquirir productos anticonceptivos en el último año fiscal finalizado? </t>
    </r>
    <r>
      <rPr>
        <b/>
        <sz val="12"/>
        <rFont val="Arial"/>
        <family val="2"/>
      </rPr>
      <t>(2018)</t>
    </r>
    <r>
      <rPr>
        <sz val="12"/>
        <rFont val="Arial"/>
        <family val="2"/>
      </rPr>
      <t xml:space="preserve">*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</si>
  <si>
    <t>Si, puesto que es un acuerdo ministerial, el total se liquido.   Arcuerdo ministerial 186-2018.</t>
  </si>
  <si>
    <t>informes financieros del gobierno</t>
  </si>
  <si>
    <t>01/2018 - 12/2018</t>
  </si>
  <si>
    <t>Todas las cantidades de anticonceptivos programadas para ser recibidas en el 2018 llegaron en el 2018.  100% Fondos programados fueron ejecutados</t>
  </si>
  <si>
    <t>15% de Impuestos sobre las ventas de tabaco y bebidas alchoolicas.  &lt;ley de impuesto sobre la distribucion de bebidas alchoolica.  Decreto &lt;no. 21-2004</t>
  </si>
  <si>
    <t>100% de los fondos provienen del 13% de los impuestos sobre ventas de bebidas alchoolicas, por ley, estos fondos son asignados para cubrir las compas anuales de anticonceptivos para el Ministerio de Salud</t>
  </si>
  <si>
    <t>No hay otras fuentes del gobierno, todos los fondos para la compra de anticonceptivos provienen del 15% de impuestos en las ventas de tabaco y bebidas alchoolicas</t>
  </si>
  <si>
    <r>
      <t xml:space="preserve">Complete la siguiente tabla para indicar </t>
    </r>
    <r>
      <rPr>
        <b/>
        <u/>
        <sz val="12"/>
        <rFont val="Arial"/>
        <family val="2"/>
      </rPr>
      <t>subvenciones y donaciones en especie*</t>
    </r>
    <r>
      <rPr>
        <sz val="12"/>
        <rFont val="Arial"/>
        <family val="2"/>
      </rPr>
      <t xml:space="preserve"> para anticonceptivos en el último año fiscal finalizado </t>
    </r>
    <r>
      <rPr>
        <b/>
        <sz val="12"/>
        <rFont val="Arial"/>
        <family val="2"/>
      </rPr>
      <t>(2018)</t>
    </r>
    <r>
      <rPr>
        <sz val="12"/>
        <rFont val="Arial"/>
        <family val="2"/>
      </rPr>
      <t xml:space="preserve">.
El período debe ser el mismo para todas las fuentes de financiamiento.
*Esto puede incluir casos en los que los donantes proporcionaron productos al Ministerio para ONG u organizaciones de mercadeo social.
</t>
    </r>
  </si>
  <si>
    <t xml:space="preserve">Fuente de fondos donados para anticonceptivos para el sector público </t>
  </si>
  <si>
    <t>No hay envíos reportados</t>
  </si>
  <si>
    <t>195 IUDs from "other" source (per RHInterchange)</t>
  </si>
  <si>
    <t>100% de los anticonceptivos para el sector publico son comprados con fondos del Gobierno de Guatemala</t>
  </si>
  <si>
    <r>
      <t>Si el gobierno financió alguna adquisición de anticonceptivos en el último año fiscal finalizado (</t>
    </r>
    <r>
      <rPr>
        <b/>
        <sz val="12"/>
        <rFont val="Arial"/>
        <family val="2"/>
      </rPr>
      <t>2018)</t>
    </r>
    <r>
      <rPr>
        <sz val="12"/>
        <rFont val="Arial"/>
        <family val="2"/>
      </rPr>
      <t>, ¿qué entidad/entidades llevó/llevaron a cabo la/las adquisición/adquisiciones? 
(Seleccione de los menús desplegables para indicar todas las que correspondan)</t>
    </r>
  </si>
  <si>
    <t>Las comparas de anticonceptivos en el utlimo anho fiscal completo que fue el 2018 fuerion realizadas a traves de un convenio de compras con UNFPA</t>
  </si>
  <si>
    <t>Las compras de anticonceptivos se realizan de manera decentralizada, con todos los envios llegando a la bodega central del Ministerio de Salud Publica y Asistencia Social.  UNFPA entrega los anticonceptivos a nivel central, sin distribucion a ningun otro nivel.</t>
  </si>
  <si>
    <r>
      <t xml:space="preserve">Las preguntas anteriores eran sobre el </t>
    </r>
    <r>
      <rPr>
        <i/>
        <sz val="12"/>
        <rFont val="Arial"/>
        <family val="2"/>
      </rPr>
      <t xml:space="preserve">último año fiscal finalizado </t>
    </r>
    <r>
      <rPr>
        <b/>
        <i/>
        <sz val="12"/>
        <rFont val="Arial"/>
        <family val="2"/>
      </rPr>
      <t>(2018</t>
    </r>
    <r>
      <rPr>
        <i/>
        <sz val="12"/>
        <rFont val="Arial"/>
        <family val="2"/>
      </rPr>
      <t>).</t>
    </r>
    <r>
      <rPr>
        <sz val="12"/>
        <rFont val="Arial"/>
        <family val="2"/>
      </rPr>
      <t xml:space="preserve"> Esta pregunta hace referencia al </t>
    </r>
    <r>
      <rPr>
        <b/>
        <sz val="12"/>
        <rFont val="Arial"/>
        <family val="2"/>
      </rPr>
      <t>año fiscal actual (2019)</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</si>
  <si>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 (</t>
    </r>
    <r>
      <rPr>
        <b/>
        <sz val="12"/>
        <rFont val="Arial"/>
        <family val="2"/>
      </rPr>
      <t>2019)</t>
    </r>
    <r>
      <rPr>
        <sz val="12"/>
        <rFont val="Arial"/>
        <family val="2"/>
      </rPr>
      <t>?</t>
    </r>
  </si>
  <si>
    <t>Plan Operativo Annual 2019</t>
  </si>
  <si>
    <t>Los montos asignados son para la compra de anticonceptivos.  Estas cantidades son determinadas teniendo en cuenta nivels actuales en bodega, envios en transito y tendencias de consumo</t>
  </si>
  <si>
    <r>
      <t xml:space="preserve">Pastillas anticonceptivas de emergencia </t>
    </r>
    <r>
      <rPr>
        <sz val="10"/>
        <rFont val="Arial"/>
        <family val="2"/>
      </rPr>
      <t>(por ejemplo, levonorgestrel 0,75 mg, levonorgestrel 1,5 mg) [Postinor]</t>
    </r>
    <r>
      <rPr>
        <sz val="12"/>
        <rFont val="Arial"/>
        <family val="2"/>
      </rPr>
      <t xml:space="preserve"> - Sersiorate es la de aprofam, solo un anho.</t>
    </r>
  </si>
  <si>
    <t>No existen otros metodos anticonceptivos en el pais</t>
  </si>
  <si>
    <t>El condon femenino se experimento en el pasado pero se abandono por poca demanda</t>
  </si>
  <si>
    <t>Entre los objetvos de la Estrategia Nacional de Planificacion Familiar 2015-2020 Acceso Universal a los Servicios de Planficacion Familiar se encuentra los siguientes:   1) aumentar la promocion de servicios de PF; 2) Disminuir la demanda insatisfecha de PF; 3) aumentar la prevalencia anticonceptiva; 4) mejorar las tasas de descontinuacion de uso anticoncpetivo; 5) disminuir la fecundidad no deseada; 6) mejorar la calidad de los servicios de planificacion familiar.  Estrategia Nacional de pf en el marco de la CNAA 2015 - 2020, manual de logistica de metodos de pf para areas de salud y hospitales</t>
  </si>
  <si>
    <t>Estrategia Nacional de Planificacion Familiar 2015-2020</t>
  </si>
  <si>
    <t>del 2015 al 2020</t>
  </si>
  <si>
    <t>Reportes Trimestrales de la Comision Nacional de Aseguramiento de Anticonceptivos (CNAA)</t>
  </si>
  <si>
    <t>No existen politicas que dificulten al sector privado para proporcionar metodos anticonceptivos, cual lo contrario, existe un ambito legal que facilita y motiva a la entrega de servicios de PF</t>
  </si>
  <si>
    <t>documentos y acuerdos legales y regulatorios relacionados con el suministro de servicios de FP</t>
  </si>
  <si>
    <t>Son las mismas leyes nacionales, ley de Accessos Universal y Equitativo a la Planificacion Familiar, Convenio enrre APROFAM y el Ministerio de Salud, firmado en Agosto de 2019 - Acuerdo Ministerial no. 164-2019 convenio de cooperacion entre el MSPAS y APROFAMy PASMO.</t>
  </si>
  <si>
    <t>A traves de planes de trabajo, velar por la dispoonibilidad de anticoncpetivos para garantizar el acceso de lapoblacion guatemalateca a servicios de pf</t>
  </si>
  <si>
    <t xml:space="preserve">Documentos de la política del Departamento de Planificación Familiar del MS </t>
  </si>
  <si>
    <t>Guia nacional de planificacion familiar del Ministerio de Salud Publica.  En el caso del sector privado, metodos de barrera y hormonales pueden ser administrados por facilitadores comunitarios</t>
  </si>
  <si>
    <t>Solo personal Medico, tanto en el sector publico como privado</t>
  </si>
  <si>
    <t>personal capacitado</t>
  </si>
  <si>
    <t>En caso del sector privado, facilitadores comunitarios tambien administran el metodo</t>
  </si>
  <si>
    <t>no hay otros metodos ofertados en el pais</t>
  </si>
  <si>
    <t>Guia Nacional de Anticoncepcion para Adolecenetss del 2018, Plan Nacional de Prevencion de Embarazo en Adolecentes</t>
  </si>
  <si>
    <t>PLANEA es una estrategia que beneficia a 11 areas de salud con mayor numero de embarazos en adolecentes</t>
  </si>
  <si>
    <t>Todas las creencias , mitos, machismo, costumbres y tradiciones y sobre todo la religion  - Documentados en el reciente Estudio  titulado "Me cambio la vida" implementado por UNFPA y el Ministerio de Salud Publica y Asistencia Social</t>
  </si>
  <si>
    <t>Todos los servicios de Planificacion Familiar son gratuitos en el sector publico (Ministerio de Salud Publica y Asistencia Social)</t>
  </si>
  <si>
    <t>Lista Basica de Medicamentos del Ministerio de Salud Publica y Asistencia Social Noviembre 2013</t>
  </si>
  <si>
    <t>Sí: Numerosas actividades de mercadeo social</t>
  </si>
  <si>
    <t>Mercadeo social promueve los condones a traves de letreros publicos y afiches disponibles en las farmacias.  El Ministerio de Salud Publica y Asistencia Social, al igual que APROFAM y el IGSS promueven anticoncpeitovs a traves de unidades mobiles y radio emisoras comunitarias</t>
  </si>
  <si>
    <t>Consejeria, afiches, trifoliares en los servicios e salud del Ministerio de Salud Publica y Asistencia Social</t>
  </si>
  <si>
    <t>Solo medicos</t>
  </si>
  <si>
    <t>Entrevista de evaluación de suministro de servicios (Service Provision Assessment, SPA)</t>
  </si>
  <si>
    <t>Guatemala no es uno de los paises comprometidos con la iniciativa mundial FP2020.  Solo Honduras y Nicaragua forman parte de esta iniciativa global por parte de Centro America.</t>
  </si>
  <si>
    <t>&lt;increase % of GNP for health sector services.  &lt;including services to reduce &lt;mm and &lt;i&lt;m rates through services that include family planning}</t>
  </si>
  <si>
    <t>plan nacional para la reduccion de la mm y neonatal 2015 0 2020, ver foto</t>
  </si>
  <si>
    <t>HRDL  = Herramienta para el Registro de Datos Logisticos.  El HRDL es utilizada a nivel nacional por parte del Ministerio de Salud Publica y Asistencia Social.  Adicionalmente, el Sistema de Informacion Logistica de la Comision Nacional para el Aseguramiento de Anticonceptivos (CNAA) recopila informacion de todos los sectores.  Sector privado, igss, sector ONG (APROFAM) y sector comercial y de mercadeo social (PASMO).    &lt;herramienta de monitore de indicadores de la cnaa, aprofam y pasmo</t>
  </si>
  <si>
    <t>Sí: Se incluyen algunas de las instalaciones del sector privado</t>
  </si>
  <si>
    <t>Sí: Se incluyen algunas de las instalaciones de ONG</t>
  </si>
  <si>
    <t>Sí: Se incluyen todos los sitios de mercadeo social</t>
  </si>
  <si>
    <t>Informacion es entregada por cada integrante de la CNAA de manera trimestral durante las reuniones programadas</t>
  </si>
  <si>
    <r>
      <t xml:space="preserve">Proporcione los </t>
    </r>
    <r>
      <rPr>
        <b/>
        <sz val="12"/>
        <rFont val="Arial"/>
        <family val="2"/>
      </rPr>
      <t>índices de desabastecimiento</t>
    </r>
    <r>
      <rPr>
        <sz val="12"/>
        <rFont val="Arial"/>
        <family val="2"/>
      </rPr>
      <t xml:space="preserve"> de productos anticonceptivos para el </t>
    </r>
    <r>
      <rPr>
        <b/>
        <sz val="12"/>
        <rFont val="Arial"/>
        <family val="2"/>
      </rPr>
      <t>último período de 12 meses</t>
    </r>
    <r>
      <rPr>
        <sz val="12"/>
        <rFont val="Arial"/>
        <family val="2"/>
      </rPr>
      <t xml:space="preserve">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</si>
  <si>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a. Nivel central (es decir, depósito de nivel central para el sector público)
</t>
  </si>
  <si>
    <t xml:space="preserve">Pastillas anticonceptivas orales combinadas. </t>
  </si>
  <si>
    <r>
      <t xml:space="preserve">Levonorgestrel/Etinilestradiol 150/30 mcg + Hierro 75 mg </t>
    </r>
    <r>
      <rPr>
        <sz val="10"/>
        <rFont val="Arial"/>
        <family val="2"/>
      </rPr>
      <t>[Microgynon</t>
    </r>
    <r>
      <rPr>
        <sz val="12"/>
        <rFont val="Arial"/>
        <family val="2"/>
      </rPr>
      <t>] - 0.15 + 0.20</t>
    </r>
  </si>
  <si>
    <t xml:space="preserve"> All methods were in stock during the 12 months of 2018 with the exception of microginon que estuvo desabastecido en diciembre 2018.</t>
  </si>
  <si>
    <t>Departamento de medicamentos del mspas</t>
  </si>
  <si>
    <t>Se cumple los requisitos a traves de la supervision del Departamento de Medicamentos del Ministerio de Salud Publica</t>
  </si>
  <si>
    <t>De 6 meses a menos de 1 año</t>
  </si>
  <si>
    <t>Todo producto tiene que pasar pruebas de calidad antes de ser registrados en el pais.  Este procedimiento es ISO certificado para el caso de condones</t>
  </si>
  <si>
    <t>Según el MS, ¿cuántos mayoristas están registrados en el país (para la distribución de productos de FP)?   Aprofam - &lt;milan, bayer</t>
  </si>
  <si>
    <t>Labor comercial es muy normal, no hay que redndir cuentas a ninguna institucion gubernamental.  Bayer y Milan son dos mayoristas que calculan sus existencias anualment en base a las solicitudes de Aprofam, PASMO y farmacias del sector comercial</t>
  </si>
  <si>
    <t>Productos anticonceptivos no son precalificados por la OMS, pero si por una SRA, que es el departamento de medicamentos del Ministerio de Salud Publica y Asistencia Social.
Condones femeninos y pastillas anticonceptivas de emergencia no estan ofertados en el pais.
Todos los anticoncpetivos ofrecidos en el pais son importados, no produccion nacional, local.</t>
  </si>
  <si>
    <t xml:space="preserve">¿Existen productos PC/OMS o aprobados por una SRA registrados para su distribución en el país? </t>
  </si>
  <si>
    <t xml:space="preserve">¿Cuántos fabricantes locales dentro del país existen que producen anticonceptivos orales combinados? </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</si>
  <si>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</si>
  <si>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i/>
        <sz val="10"/>
        <rFont val="Arial"/>
        <family val="2"/>
      </rPr>
      <t>(por ejemplo, Levonorgestrel 75 mg [Jadelle, Sino-Implant (II)/Levoplant], Etonogestrel 68 mg [Implanon, Nexplanon])</t>
    </r>
  </si>
  <si>
    <r>
      <t xml:space="preserve">Pastillas anticonceptivas de emergencia
</t>
    </r>
    <r>
      <rPr>
        <i/>
        <sz val="10"/>
        <rFont val="Arial"/>
        <family val="2"/>
      </rPr>
      <t>(por ejemplo, Levonorgestrel 0,75 mg, Levonorgestrel 1,5 mg [Postinor]</t>
    </r>
    <r>
      <rPr>
        <i/>
        <sz val="12"/>
        <rFont val="Arial"/>
        <family val="2"/>
      </rPr>
      <t>)</t>
    </r>
  </si>
  <si>
    <t>No hay fabricantes locales</t>
  </si>
  <si>
    <t>Si, el convenior entre dos institutcions, AProFAM proveer por parte del Ministerio de Salud, servicios quirurgicos como la vasectormia y la esterilizacion femenina</t>
  </si>
  <si>
    <t>Convenio de Cooperacion Entre El Ministerio de Salud Publica y Asistencia Social, y La Asociaion Pre-bienestar de la Familia (APROFAM) para atencion de Planificacion Familiar  En Unidades Mobiles del Area Rural</t>
  </si>
  <si>
    <t>Sí (Plan de PSE con componente de FP/RH)</t>
  </si>
  <si>
    <t>Se están implementando pocas acciones</t>
  </si>
  <si>
    <t>Guatemala a logrado importantes avances en generar un ambiente politico e institucional que benefica y facilita la oferta de servicios de anticonceptivos a los ciudadanos</t>
  </si>
  <si>
    <t xml:space="preserve">Guinée </t>
  </si>
  <si>
    <t>Comité de pilotage de securisation des produits de la santé de la reproduction</t>
  </si>
  <si>
    <t>AGBEF/IPPF</t>
  </si>
  <si>
    <t>Association des pharmaciens du secteur privé</t>
  </si>
  <si>
    <t>USAID ET AGENCES D'EXECUTION, GIZ</t>
  </si>
  <si>
    <t>Direction Nationale de la Santé Familiale et Nutrition ; Direction Nationale de la Pharmacie et du médicament , DAAF</t>
  </si>
  <si>
    <t xml:space="preserve">Pharmacie Centrale de Guinée (PCG)
</t>
  </si>
  <si>
    <t>Ministère de la jeunesse, Ministère de l'action social et de la promotion feminine, et Ministère des finances</t>
  </si>
  <si>
    <t>Societe civile</t>
  </si>
  <si>
    <t>Veiller à la mise en œuvre du plan stratégique de SP/SR en Guinée, Organiser la table ronde des partenaires pour le plaidoyer et la mobilisation des ressources, Diffuser les résultats du plan</t>
  </si>
  <si>
    <t>GHSC-PSM, UNFPA</t>
  </si>
  <si>
    <t>Les quantités achetées par le gouvernement sont arrivées en mai 2019</t>
  </si>
  <si>
    <t>Les quantités sont déjà rèçus</t>
  </si>
  <si>
    <t>01/01/2019-31/12/2019</t>
  </si>
  <si>
    <t xml:space="preserve">Direction Nationale de la Santé Familiale et Nutrition </t>
  </si>
  <si>
    <t>01/01/2018-31/12/2018</t>
  </si>
  <si>
    <t>Exact mais les produits sont arrivés en  Mai 2019</t>
  </si>
  <si>
    <t>01/01/2018- 31/12/2018</t>
  </si>
  <si>
    <t>BND</t>
  </si>
  <si>
    <t xml:space="preserve">Fonds Specifique - budget national de developement </t>
  </si>
  <si>
    <t>Fond Spécifique</t>
  </si>
  <si>
    <t>Pilules contraceptives oraux  combines, et non combiné,injectables, DIU Cuivre</t>
  </si>
  <si>
    <t>DIU Cuivre, injectables (doses), Pilules contraceptives progestatives, pilules contraceptives combines pilules contraceptives d'urgence</t>
  </si>
  <si>
    <t>Budget National de developement</t>
  </si>
  <si>
    <t>Toutes les quantités ne sont pas arrivées en 2018, une partie importante des previsions d'achat de 2018 est arrivé en 2019 surtout au niveau du gouvernement.</t>
  </si>
  <si>
    <t>Pas de deficit mais des ruptures dues aux retard de livraison</t>
  </si>
  <si>
    <t>La direction Nationale des établissements Hospitaliers et Soins/Direction Nationale de la Santé Familiale et de la Nutrition</t>
  </si>
  <si>
    <t>Direction des marchés  publics</t>
  </si>
  <si>
    <t>Le fournisseur a livré les produits au niveau central et le stockage se passe egalement au meme niveau avant le dispach au niveau régional (PCG) et c'est à ce niveau que la distribution se fait pour le niveau peripherique par requisition en tenant compte des bons de commande exprimés par les structures.</t>
  </si>
  <si>
    <t>La prevision de ligne pour  l'achat des contraceptifs en Guinée est inédite et a demarré en 2018.</t>
  </si>
  <si>
    <t>Information obténues avec des personnes ressources du Ministère de la santé</t>
  </si>
  <si>
    <t xml:space="preserve"> Assurer la disponibilité continue des produits contraceptifs</t>
  </si>
  <si>
    <r>
      <rPr>
        <sz val="12"/>
        <rFont val="Arial"/>
        <family val="2"/>
      </rPr>
      <t>Nom de la stratégie</t>
    </r>
  </si>
  <si>
    <t>Stratégie de securisation des produits de  la Santé de la réproduction</t>
  </si>
  <si>
    <r>
      <rPr>
        <sz val="12"/>
        <rFont val="Arial"/>
        <family val="2"/>
      </rPr>
      <t>Commentaires :</t>
    </r>
  </si>
  <si>
    <r>
      <rPr>
        <sz val="12"/>
        <rFont val="Arial"/>
        <family val="2"/>
      </rPr>
      <t>Années couvertes (y compris par les mises à jour de la stratégie)</t>
    </r>
  </si>
  <si>
    <t>2018-2022</t>
  </si>
  <si>
    <r>
      <rPr>
        <sz val="12"/>
        <rFont val="Arial"/>
        <family val="2"/>
      </rPr>
      <t>Cette stratégie est-elle officiellement approuvée par le ministère ?</t>
    </r>
  </si>
  <si>
    <r>
      <rPr>
        <sz val="12"/>
        <rFont val="Arial"/>
        <family val="2"/>
      </rPr>
      <t>Existe-t-il des éléments prouvant que les actions prévues dans le cadre de la stratégie de sécurité contraceptive et/ou le suivi de la résolution des problèmes soulevés dans le cadre de cette stratégie ont été mis en œuvre ?</t>
    </r>
  </si>
  <si>
    <r>
      <rPr>
        <sz val="12"/>
        <rFont val="Arial"/>
        <family val="2"/>
      </rP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</si>
  <si>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Entretiens avec des informateurs clés (pharmaciens du secteur privé)</t>
  </si>
  <si>
    <r>
      <rPr>
        <sz val="12"/>
        <rFont val="Arial"/>
        <family val="2"/>
      </rPr>
      <t>Si oui, décrivez ces politiques.</t>
    </r>
  </si>
  <si>
    <r>
      <rPr>
        <sz val="12"/>
        <rFont val="Arial"/>
        <family val="2"/>
      </rP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</si>
  <si>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Participation du secteur privé à l'elaboration des plans, la formation, la sensibilisation, le comite de SPSR</t>
  </si>
  <si>
    <r>
      <rPr>
        <sz val="12"/>
        <rFont val="Arial"/>
        <family val="2"/>
      </rPr>
      <t>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saisissez la réponse manuellement.</t>
    </r>
  </si>
  <si>
    <r>
      <rPr>
        <sz val="12"/>
        <rFont val="Arial"/>
        <family val="2"/>
      </rPr>
      <t xml:space="preserve">Moyens de contraception </t>
    </r>
  </si>
  <si>
    <r>
      <rPr>
        <sz val="12"/>
        <rFont val="Arial"/>
        <family val="2"/>
      </rPr>
      <t xml:space="preserve">Indiquez le fournisseur de plus bas niveau autorisé à vendre ou distribuer le moyen de contraception dans le </t>
    </r>
    <r>
      <rPr>
        <b/>
        <sz val="12"/>
        <rFont val="Arial"/>
        <family val="2"/>
      </rPr>
      <t>secteur public</t>
    </r>
    <r>
      <rPr>
        <sz val="12"/>
        <rFont val="Arial"/>
        <family val="2"/>
      </rPr>
      <t>.</t>
    </r>
  </si>
  <si>
    <r>
      <rPr>
        <sz val="12"/>
        <rFont val="Arial"/>
        <family val="2"/>
      </rPr>
      <t xml:space="preserve">Indiquez le fournisseur de plus bas niveau autorisé à vendre ou distribuer le moyen de contraception dans le </t>
    </r>
    <r>
      <rPr>
        <b/>
        <sz val="12"/>
        <rFont val="Arial"/>
        <family val="2"/>
      </rPr>
      <t>secteur privé</t>
    </r>
    <r>
      <rPr>
        <sz val="12"/>
        <rFont val="Arial"/>
        <family val="2"/>
      </rPr>
      <t>.</t>
    </r>
  </si>
  <si>
    <r>
      <rPr>
        <sz val="12"/>
        <rFont val="Arial"/>
        <family val="2"/>
      </rPr>
      <t>Commentaires</t>
    </r>
  </si>
  <si>
    <r>
      <rPr>
        <sz val="12"/>
        <rFont val="Arial"/>
        <family val="2"/>
      </rP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</si>
  <si>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sz val="12"/>
        <rFont val="Arial"/>
        <family val="2"/>
      </rP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</si>
  <si>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sz val="12"/>
        <rFont val="Arial"/>
        <family val="2"/>
      </rP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</si>
  <si>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rPr>
        <sz val="12"/>
        <rFont val="Arial"/>
        <family val="2"/>
      </rP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</si>
  <si>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</si>
  <si>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t>
    </r>
    <r>
      <rPr>
        <sz val="10"/>
        <rFont val="Arial"/>
        <family val="2"/>
      </rPr>
      <t>(par exemple, DIU au cuivre [Optima Copper T] ou DIU diffusant du lévonorgestrel [Mirena])</t>
    </r>
  </si>
  <si>
    <r>
      <rPr>
        <sz val="12"/>
        <rFont val="Arial"/>
        <family val="2"/>
      </rPr>
      <t>Préservatifs masculins</t>
    </r>
  </si>
  <si>
    <r>
      <rPr>
        <sz val="12"/>
        <rFont val="Arial"/>
        <family val="2"/>
      </rPr>
      <t>Préservatifs féminins</t>
    </r>
  </si>
  <si>
    <r>
      <rPr>
        <sz val="12"/>
        <rFont val="Arial"/>
        <family val="2"/>
      </rPr>
      <t xml:space="preserve">Pilules contraceptives d'urgence 
</t>
    </r>
    <r>
      <rPr>
        <sz val="10"/>
        <rFont val="Arial"/>
        <family val="2"/>
      </rPr>
      <t>(par exemple, lévonorgestrel 0,75 mg, lévonorgestrel 1,5 mg) [Postinor]</t>
    </r>
  </si>
  <si>
    <r>
      <rPr>
        <sz val="12"/>
        <rFont val="Arial"/>
        <family val="2"/>
      </rPr>
      <t>Moyen de contraception définitif pour les hommes</t>
    </r>
    <r>
      <rPr>
        <sz val="10"/>
        <rFont val="Arial"/>
        <family val="2"/>
      </rPr>
      <t xml:space="preserve"> (vasectomie)</t>
    </r>
  </si>
  <si>
    <r>
      <rPr>
        <sz val="12"/>
        <rFont val="Arial"/>
        <family val="2"/>
      </rPr>
      <t>Moyen de contraception définitif pour les femmes</t>
    </r>
    <r>
      <rPr>
        <sz val="11"/>
        <rFont val="Arial"/>
        <family val="2"/>
      </rPr>
      <t xml:space="preserve"> </t>
    </r>
    <r>
      <rPr>
        <sz val="10"/>
        <rFont val="Arial"/>
        <family val="2"/>
      </rPr>
      <t>(ligature des trompes)</t>
    </r>
  </si>
  <si>
    <r>
      <rPr>
        <sz val="12"/>
        <rFont val="Arial"/>
        <family val="2"/>
      </rPr>
      <t xml:space="preserve">Patchs contraceptifs </t>
    </r>
    <r>
      <rPr>
        <sz val="10"/>
        <rFont val="Arial"/>
        <family val="2"/>
      </rPr>
      <t>(par exemple, norelgestromine/éthinylestradiol 150/35 μg [Xulane, Evra])</t>
    </r>
  </si>
  <si>
    <r>
      <rPr>
        <sz val="12"/>
        <rFont val="Arial"/>
        <family val="2"/>
      </rPr>
      <t xml:space="preserve">Anneaux vaginaux </t>
    </r>
    <r>
      <rPr>
        <sz val="10"/>
        <rFont val="Arial"/>
        <family val="2"/>
      </rPr>
      <t>(par exemple, étonogestrel/éthinylestradiol 120/15 μg [NuvaRing], anneau à libération de progestérone [Progering])</t>
    </r>
  </si>
  <si>
    <r>
      <rPr>
        <sz val="12"/>
        <rFont val="Arial"/>
        <family val="2"/>
      </rPr>
      <t xml:space="preserve">Méthodes des jours fixes </t>
    </r>
    <r>
      <rPr>
        <sz val="10"/>
        <rFont val="Arial"/>
        <family val="2"/>
      </rPr>
      <t>(par exemple, CycleBeads)</t>
    </r>
  </si>
  <si>
    <r>
      <rPr>
        <sz val="12"/>
        <rFont val="Arial"/>
        <family val="2"/>
      </rPr>
      <t xml:space="preserve">Autres moyens de contraception - précisez 
</t>
    </r>
    <r>
      <rPr>
        <sz val="10"/>
        <rFont val="Arial"/>
        <family val="2"/>
      </rPr>
      <t>(Indiquez le nom des autres moyens de contraception proposés et le niveau le plus bas pouvant le proposer, par secteur. Par exemple : diaphragme SILCS)</t>
    </r>
  </si>
  <si>
    <r>
      <rPr>
        <sz val="11"/>
        <rFont val="Arial"/>
        <family val="2"/>
      </rPr>
      <t>Type de contraceptif :</t>
    </r>
  </si>
  <si>
    <r>
      <rPr>
        <sz val="12"/>
        <rFont val="Arial"/>
        <family val="2"/>
      </rP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</si>
  <si>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rPr>
        <sz val="12"/>
        <rFont val="Arial"/>
        <family val="2"/>
      </rP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</si>
  <si>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r>
      <rPr>
        <sz val="12"/>
        <rFont val="Arial"/>
        <family val="2"/>
      </rPr>
      <t>O/N (liste déroulante)</t>
    </r>
  </si>
  <si>
    <r>
      <rPr>
        <sz val="12"/>
        <rFont val="Arial"/>
        <family val="2"/>
      </rPr>
      <t xml:space="preserve">Si oui, décrivez ces lois/réglementations/politiques. </t>
    </r>
  </si>
  <si>
    <r>
      <rPr>
        <sz val="12"/>
        <rFont val="Arial"/>
        <family val="2"/>
      </rPr>
      <t>Ces règles/politiques sont-elles mises en œuvre ?</t>
    </r>
  </si>
  <si>
    <r>
      <rPr>
        <sz val="12"/>
        <rFont val="Arial"/>
        <family val="2"/>
      </rPr>
      <t>Jeunes célibataires (15 à 19 ans)</t>
    </r>
  </si>
  <si>
    <r>
      <rPr>
        <sz val="12"/>
        <rFont val="Arial"/>
        <family val="2"/>
      </rPr>
      <t>Jeunes mariés (15 à 19 ans)</t>
    </r>
  </si>
  <si>
    <r>
      <rPr>
        <sz val="12"/>
        <rFont val="Arial"/>
        <family val="2"/>
      </rPr>
      <t>Jeunes célibataires (20 à 24 ans)</t>
    </r>
  </si>
  <si>
    <r>
      <rPr>
        <sz val="12"/>
        <rFont val="Arial"/>
        <family val="2"/>
      </rPr>
      <t>Jeunes mariés (20 à 24 ans)</t>
    </r>
  </si>
  <si>
    <r>
      <rPr>
        <sz val="12"/>
        <rFont val="Arial"/>
        <family val="2"/>
      </rPr>
      <t>Population rurale</t>
    </r>
  </si>
  <si>
    <r>
      <rPr>
        <sz val="12"/>
        <rFont val="Arial"/>
        <family val="2"/>
      </rPr>
      <t xml:space="preserve">Populations vivant dans des sous-régions désavantagées </t>
    </r>
    <r>
      <rPr>
        <i/>
        <sz val="10"/>
        <rFont val="Arial"/>
        <family val="2"/>
      </rPr>
      <t>(dans certaines zones géographiques)</t>
    </r>
  </si>
  <si>
    <r>
      <rPr>
        <sz val="12"/>
        <rFont val="Arial"/>
        <family val="2"/>
      </rPr>
      <t>Populations peu éduquées</t>
    </r>
  </si>
  <si>
    <r>
      <rPr>
        <sz val="12"/>
        <rFont val="Arial"/>
        <family val="2"/>
      </rPr>
      <t>Populations pauvres</t>
    </r>
  </si>
  <si>
    <r>
      <rPr>
        <sz val="12"/>
        <rFont val="Arial"/>
        <family val="2"/>
      </rPr>
      <t xml:space="preserve">Personnes handicapées </t>
    </r>
  </si>
  <si>
    <r>
      <rPr>
        <sz val="12"/>
        <rFont val="Arial"/>
        <family val="2"/>
      </rPr>
      <t xml:space="preserve">Minorités </t>
    </r>
    <r>
      <rPr>
        <i/>
        <sz val="10"/>
        <rFont val="Arial"/>
        <family val="2"/>
      </rPr>
      <t>(groupes ethniques ou religieux)</t>
    </r>
  </si>
  <si>
    <r>
      <rPr>
        <sz val="12"/>
        <rFont val="Arial"/>
        <family val="2"/>
      </rPr>
      <t xml:space="preserve">Autre </t>
    </r>
    <r>
      <rPr>
        <i/>
        <sz val="10"/>
        <rFont val="Arial"/>
        <family val="2"/>
      </rPr>
      <t>(migrants, populations déplacées au sein de leur pays)</t>
    </r>
  </si>
  <si>
    <r>
      <rPr>
        <sz val="12"/>
        <rFont val="Arial"/>
        <family val="2"/>
      </rP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</si>
  <si>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r>
      <rPr>
        <sz val="12"/>
        <rFont val="Arial"/>
        <family val="2"/>
      </rPr>
      <t xml:space="preserve">Si oui, décrivez ces pratiques. </t>
    </r>
  </si>
  <si>
    <r>
      <rPr>
        <sz val="12"/>
        <rFont val="Arial"/>
        <family val="2"/>
      </rP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</si>
  <si>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Politiques et réglementations des institutions de santé</t>
  </si>
  <si>
    <r>
      <rPr>
        <sz val="12"/>
        <rFont val="Arial"/>
        <family val="2"/>
      </rP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</si>
  <si>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 xml:space="preserve">Si oui, décrivez ces pratiques et obstacles. </t>
    </r>
  </si>
  <si>
    <t>Entretiens avec des informateurs clés (représentants d'ONG)</t>
  </si>
  <si>
    <r>
      <rPr>
        <sz val="12"/>
        <rFont val="Arial"/>
        <family val="2"/>
      </rPr>
      <t>Certains produits de planification familiale sont-ils soumis à des droits de douane ?</t>
    </r>
  </si>
  <si>
    <t xml:space="preserve">Le paiement des droits de douane depend du bailleur et des clauses y afférentes et cela concerne essentiellement le marketing social et les sociétés grossistes </t>
  </si>
  <si>
    <r>
      <rPr>
        <sz val="12"/>
        <rFont val="Arial"/>
        <family val="2"/>
      </rPr>
      <t>Si oui, pour quels secteurs ? (Pour chaque proposition, sélectionnez une réponse dans la liste déroulante.)</t>
    </r>
  </si>
  <si>
    <r>
      <rPr>
        <sz val="12"/>
        <rFont val="Arial"/>
        <family val="2"/>
      </rPr>
      <t>Établissements de santé du secteur public</t>
    </r>
  </si>
  <si>
    <r>
      <rPr>
        <sz val="12"/>
        <rFont val="Arial"/>
        <family val="2"/>
      </rPr>
      <t>Marketing social</t>
    </r>
  </si>
  <si>
    <r>
      <rPr>
        <sz val="12"/>
        <rFont val="Arial"/>
        <family val="2"/>
      </rPr>
      <t>Secteur commercial</t>
    </r>
  </si>
  <si>
    <r>
      <rPr>
        <sz val="12"/>
        <rFont val="Arial"/>
        <family val="2"/>
      </rPr>
      <t>Si oui, à combien s'élèvent ces droits ?  (En USD ou en pourcentage de la valeur du produit)</t>
    </r>
  </si>
  <si>
    <r>
      <rPr>
        <sz val="12"/>
        <rFont val="Arial"/>
        <family val="2"/>
      </rPr>
      <t>Dans le secteur public, les prestations liées à la planification familiale sont-elles facturées aux clients (frais réglementaires, hors ventes au marché noir) :</t>
    </r>
  </si>
  <si>
    <t>Listes de prix de produits</t>
  </si>
  <si>
    <r>
      <rPr>
        <sz val="12"/>
        <rFont val="Arial"/>
        <family val="2"/>
      </rPr>
      <t>Pour les services ?</t>
    </r>
  </si>
  <si>
    <r>
      <rPr>
        <sz val="12"/>
        <rFont val="Arial"/>
        <family val="2"/>
      </rPr>
      <t>Pour les produits ?</t>
    </r>
  </si>
  <si>
    <r>
      <rPr>
        <sz val="12"/>
        <rFont val="Arial"/>
        <family val="2"/>
      </rPr>
      <t>Si oui, des exemptions sont-elles prévues pour les personnes ne pouvant les payer ?</t>
    </r>
  </si>
  <si>
    <r>
      <rPr>
        <sz val="12"/>
        <rFont val="Arial"/>
        <family val="2"/>
      </rPr>
      <t>i. Si oui, décrivez ces exemptions.</t>
    </r>
  </si>
  <si>
    <t>ONG AGBEF (Politique lié aux indigents)</t>
  </si>
  <si>
    <r>
      <rPr>
        <sz val="12"/>
        <rFont val="Arial"/>
        <family val="2"/>
      </rPr>
      <t xml:space="preserve">Dans le secteur public, des frais sont-ils facturés aux utilisateurs des services de planification familiale de manière informelle, non officielle ou différente de ceux annoncés) : </t>
    </r>
  </si>
  <si>
    <r>
      <rPr>
        <sz val="12"/>
        <rFont val="Arial"/>
        <family val="2"/>
      </rPr>
      <t>i. Si oui, décrivez ces frais.</t>
    </r>
  </si>
  <si>
    <r>
      <rPr>
        <sz val="12"/>
        <rFont val="Arial"/>
        <family val="2"/>
      </rPr>
      <t xml:space="preserve">Si les services et produits de planification familiale sont facturés dans le secteur public, l'assurance de santé publique/gouvernementale/nationale couvre-t-elle ces frais ? </t>
    </r>
  </si>
  <si>
    <t>Dossiers des assureurs santé</t>
  </si>
  <si>
    <r>
      <rPr>
        <sz val="12"/>
        <rFont val="Arial"/>
        <family val="2"/>
      </rPr>
      <t>Si oui, quelle proportion de la population est couverte par cette assurance ?</t>
    </r>
  </si>
  <si>
    <r>
      <rPr>
        <sz val="12"/>
        <rFont val="Arial"/>
        <family val="2"/>
      </rPr>
      <t>Les contraceptifs suivants sont-ils inclus dans la liste nationale des médicaments essentiels (LNME) du pays ou toute autre liste prioritaire équivalente (liste nationale de dispositifs médicaux, par exemple) ?</t>
    </r>
  </si>
  <si>
    <r>
      <rPr>
        <sz val="12"/>
        <rFont val="Arial"/>
        <family val="2"/>
      </rP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</si>
  <si>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</si>
  <si>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au cuivre </t>
    </r>
    <r>
      <rPr>
        <sz val="10"/>
        <rFont val="Arial"/>
        <family val="2"/>
      </rPr>
      <t>(par exemple, Optima Copper T)</t>
    </r>
  </si>
  <si>
    <r>
      <rPr>
        <sz val="12"/>
        <rFont val="Arial"/>
        <family val="2"/>
      </rPr>
      <t xml:space="preserve">Dispositif intra-utérin (DIU) hormonal </t>
    </r>
    <r>
      <rPr>
        <sz val="10"/>
        <rFont val="Arial"/>
        <family val="2"/>
      </rPr>
      <t>(par exemple, [Mirena], qui diffuse du lévonorgestrel</t>
    </r>
  </si>
  <si>
    <r>
      <rPr>
        <sz val="12"/>
        <rFont val="Arial"/>
        <family val="2"/>
      </rPr>
      <t xml:space="preserve">Pilules contraceptives d'urgence </t>
    </r>
    <r>
      <rPr>
        <sz val="10"/>
        <rFont val="Arial"/>
        <family val="2"/>
      </rPr>
      <t>(par exemple, lévonorgestrel 0,75 mg, lévonorgestrel 1,5 mg)</t>
    </r>
  </si>
  <si>
    <r>
      <rPr>
        <sz val="12"/>
        <rFont val="Arial"/>
        <family val="2"/>
      </rPr>
      <t>Autres contraceptifs </t>
    </r>
    <r>
      <rPr>
        <sz val="11"/>
        <rFont val="Arial"/>
        <family val="2"/>
      </rPr>
      <t>(par ex. diaphragme SILCS) ?</t>
    </r>
  </si>
  <si>
    <r>
      <rPr>
        <sz val="12"/>
        <rFont val="Arial"/>
        <family val="2"/>
      </rPr>
      <t>i. Si oui, indiquez les autres contraceptifs figurant dans cette ou ces listes.</t>
    </r>
  </si>
  <si>
    <r>
      <rPr>
        <sz val="12"/>
        <rFont val="Arial"/>
        <family val="2"/>
      </rPr>
      <t>Nom de la ou des listes</t>
    </r>
  </si>
  <si>
    <t>Liste Nationale des Médicaments essentiels de la Guinée</t>
  </si>
  <si>
    <r>
      <rPr>
        <sz val="12"/>
        <rFont val="Arial"/>
        <family val="2"/>
      </rPr>
      <t>La planification familiale fait-elle l'objet d'une publicité active sur les canaux suivants ? (Pour chaque proposition, sélectionnez une réponse dans la liste déroulante.)</t>
    </r>
  </si>
  <si>
    <r>
      <rPr>
        <sz val="12"/>
        <rFont val="Arial"/>
        <family val="2"/>
      </rPr>
      <t>Médias</t>
    </r>
  </si>
  <si>
    <r>
      <rPr>
        <sz val="12"/>
        <rFont val="Arial"/>
        <family val="2"/>
      </rPr>
      <t>Sensibilisation/éducation mobile</t>
    </r>
  </si>
  <si>
    <r>
      <rPr>
        <sz val="12"/>
        <rFont val="Arial"/>
        <family val="2"/>
      </rPr>
      <t>Mobilisation/implication communautaire</t>
    </r>
  </si>
  <si>
    <r>
      <rPr>
        <sz val="12"/>
        <rFont val="Arial"/>
        <family val="2"/>
      </rPr>
      <t xml:space="preserve">Autres </t>
    </r>
  </si>
  <si>
    <r>
      <rPr>
        <sz val="12"/>
        <rFont val="Arial"/>
        <family val="2"/>
      </rPr>
      <t>Si autre, précisez :</t>
    </r>
  </si>
  <si>
    <r>
      <rPr>
        <sz val="12"/>
        <rFont val="Arial"/>
        <family val="2"/>
      </rPr>
      <t>Quel pourcentage des prestataires de planification familiale du secteur public a été formé à la mise en place et au retrait des implants et DIU ? (Sélectionnez la plage de pourcentages la plus proche de la valeur estimée.)</t>
    </r>
  </si>
  <si>
    <t>Base de données de formation au programme du ministère de la Santé</t>
  </si>
  <si>
    <r>
      <rPr>
        <sz val="12"/>
        <rFont val="Arial"/>
        <family val="2"/>
      </rPr>
      <t>Le pays a-t-il pris un engagement FP2020 ?</t>
    </r>
  </si>
  <si>
    <t xml:space="preserve">La Guinée a réçu en 2017, la reunion du parténariat de ouagadougou </t>
  </si>
  <si>
    <r>
      <rPr>
        <sz val="12"/>
        <rFont val="Arial"/>
        <family val="2"/>
      </rPr>
      <t>Existe-t-il un engagement FP2020 pour :</t>
    </r>
  </si>
  <si>
    <r>
      <rPr>
        <sz val="12"/>
        <rFont val="Arial"/>
        <family val="2"/>
      </rPr>
      <t>Améliorer le financement national des contraceptifs ?</t>
    </r>
  </si>
  <si>
    <t>La Guinée s'est engagée à payer 50% de la part du montant prévu pour l'achat des contraceptifs</t>
  </si>
  <si>
    <r>
      <rPr>
        <sz val="12"/>
        <rFont val="Arial"/>
        <family val="2"/>
      </rPr>
      <t>Si oui, décrivez cet engagement.</t>
    </r>
  </si>
  <si>
    <t>L'engagement du gouvernement pour l'achat des contraceptifs s'est concretisé par l'achat dune importante quantité de produits PF et une ligne est ouverte dans ce sens afin que l'état puisse continuer a financer l'achat des produits PF</t>
  </si>
  <si>
    <r>
      <rPr>
        <sz val="12"/>
        <rFont val="Arial"/>
        <family val="2"/>
      </rPr>
      <t xml:space="preserve"> Rendre les contraceptifs plus abordables pour les clients ?</t>
    </r>
  </si>
  <si>
    <t>Des prix tres abordables sont fixés par le ministère de la santé et diffusés dans les formations publiques. Ses couts tiennent compte du niveau des plus vulnerables</t>
  </si>
  <si>
    <r>
      <rPr>
        <sz val="12"/>
        <rFont val="Arial"/>
        <family val="2"/>
      </rPr>
      <t xml:space="preserve">Améliorer l'accès aux contraceptifs ou leur disponibilité (au-delà des engagements décrits ci-dessus pour le financement national ou rendre les contraceptifs abordables) ?
</t>
    </r>
    <r>
      <rPr>
        <sz val="10"/>
        <rFont val="Arial"/>
        <family val="2"/>
      </rPr>
      <t xml:space="preserve">[N'incluez pas les engagements visant à augmenter le taux de prévalence contraceptive ou le nombre d'utilisateurs de moyens de planification familiale, sauf si des interventions spécifiques pour l'amélioration de l'accès aux contraceptifs ou de leur disponibilité sont décrites.] </t>
    </r>
  </si>
  <si>
    <t>intégration de la PF au niveau communautaire</t>
  </si>
  <si>
    <t>la politique nationale de la santé communautaire intrègre dans le paquet intégré des services à base communautaire</t>
  </si>
  <si>
    <r>
      <rPr>
        <sz val="12"/>
        <rFont val="Arial"/>
        <family val="2"/>
      </rPr>
      <t>Le pays est-il un partenaire du Global Financing Facility (GFF) ?</t>
    </r>
  </si>
  <si>
    <t>PV des reunions de coordination des activités des PAO des partenaires intervenant dans la plannification familiale</t>
  </si>
  <si>
    <r>
      <rPr>
        <sz val="12"/>
        <rFont val="Arial"/>
        <family val="2"/>
      </rPr>
      <t>Si oui, le financement prend-il en compte la planification familiale ?</t>
    </r>
  </si>
  <si>
    <r>
      <rPr>
        <sz val="12"/>
        <rFont val="Arial"/>
        <family val="2"/>
      </rPr>
      <t>Prévoit-il l'achat de produits contraceptifs ?</t>
    </r>
  </si>
  <si>
    <r>
      <rPr>
        <sz val="12"/>
        <rFont val="Arial"/>
        <family val="2"/>
      </rPr>
      <t>Prévoit-il la gestion de la chaîne d'approvisionnement ?</t>
    </r>
  </si>
  <si>
    <r>
      <rPr>
        <sz val="12"/>
        <rFont val="Arial"/>
        <family val="2"/>
      </rPr>
      <t>L'assistance technique facilite-t-elle la transition vers un financement national des contraceptifs ?</t>
    </r>
  </si>
  <si>
    <r>
      <rPr>
        <b/>
        <sz val="12"/>
        <rFont val="Arial"/>
        <family val="2"/>
      </rPr>
      <t>E. Chaîne d'approvisionnement</t>
    </r>
  </si>
  <si>
    <r>
      <rPr>
        <sz val="12"/>
        <rFont val="Arial"/>
        <family val="2"/>
      </rPr>
      <t>Existe-t-il un système d'information de la gestion logistique (SIGL) collectant des données sur les produits contraceptifs ?</t>
    </r>
  </si>
  <si>
    <t>Les nouvelles inclusions visent surtout les structures privées</t>
  </si>
  <si>
    <r>
      <rPr>
        <sz val="12"/>
        <rFont val="Arial"/>
        <family val="2"/>
      </rPr>
      <t>Si oui, quels types d'établissements de santé communiquent leurs données au système ? (Pour chaque proposition, sélectionnez une réponse dans la liste déroulante.)</t>
    </r>
  </si>
  <si>
    <r>
      <rPr>
        <sz val="12"/>
        <rFont val="Arial"/>
        <family val="2"/>
      </rPr>
      <t>Établissements de santé du secteur privé</t>
    </r>
  </si>
  <si>
    <r>
      <rPr>
        <sz val="12"/>
        <rFont val="Arial"/>
        <family val="2"/>
      </rPr>
      <t>Établissements de santé gérés par des ONG</t>
    </r>
  </si>
  <si>
    <r>
      <rPr>
        <sz val="12"/>
        <rFont val="Arial"/>
        <family val="2"/>
      </rPr>
      <t>Sites de marketing social</t>
    </r>
  </si>
  <si>
    <r>
      <rPr>
        <sz val="12"/>
        <rFont val="Arial"/>
        <family val="2"/>
      </rPr>
      <t>S'il existe un SIGL national, comment les données sur les produits contraceptifs sont-elles collectées au niveau des points de prestation de services ?</t>
    </r>
  </si>
  <si>
    <t xml:space="preserve">la version papier est utilisé par le niveau centre de santé et  hopital. Les saisies electroniques dans e-SIGL se font au niveau district pour les centre de santé  et à l'hopital sur la base du SIGL papier </t>
  </si>
  <si>
    <r>
      <rPr>
        <sz val="12"/>
        <rFont val="Arial"/>
        <family val="2"/>
      </rP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</si>
  <si>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r>
      <rPr>
        <sz val="12"/>
        <rFont val="Arial"/>
        <family val="2"/>
      </rPr>
      <t xml:space="preserve">a. Niveau central (entrepôt central du secteur public)
</t>
    </r>
  </si>
  <si>
    <r>
      <rPr>
        <sz val="12"/>
        <rFont val="Arial"/>
        <family val="2"/>
      </rPr>
      <t xml:space="preserve">b.  Niveau des points de prestation de services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</si>
  <si>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r>
      <rPr>
        <sz val="12"/>
        <rFont val="Arial"/>
        <family val="2"/>
      </rPr>
      <t>Source des taux de rupture au niveau central</t>
    </r>
  </si>
  <si>
    <r>
      <rPr>
        <sz val="10"/>
        <rFont val="Arial"/>
        <family val="2"/>
      </rPr>
      <t>Nombre d'observations du statut des stocks au cours desquelles le produit était en rupture au cours de l'année fiscale (numérateur)</t>
    </r>
  </si>
  <si>
    <r>
      <rPr>
        <sz val="10"/>
        <rFont val="Arial"/>
        <family val="2"/>
      </rPr>
      <t>Nombre total d'observations du statut des stocks au cours de l'année (dénominateur)</t>
    </r>
  </si>
  <si>
    <r>
      <rPr>
        <sz val="10"/>
        <rFont val="Arial"/>
        <family val="2"/>
      </rPr>
      <t xml:space="preserve">Taux de rupture annuel au niveau central 
</t>
    </r>
    <r>
      <rPr>
        <b/>
        <sz val="10"/>
        <rFont val="Arial"/>
        <family val="2"/>
      </rPr>
      <t>Calcul automatique réalisé en divisant la valeur de la colonne H par celle de la colonne I</t>
    </r>
  </si>
  <si>
    <r>
      <rPr>
        <sz val="10"/>
        <rFont val="Arial"/>
        <family val="2"/>
      </rPr>
      <t>Somme du nombre de points de prestation de services en rupture après analyse de l'ensemble des rapports logistiques mensuels/trimestriels de l'année fiscale (numérateur)</t>
    </r>
  </si>
  <si>
    <r>
      <rPr>
        <sz val="10"/>
        <rFont val="Arial"/>
        <family val="2"/>
      </rPr>
      <t>Somme du nombre total de points de prestation de services étudiés dans l'ensemble des rapports logistiques mensuels/trimestriels de l'année fiscale (dénominateur)</t>
    </r>
  </si>
  <si>
    <r>
      <rPr>
        <sz val="10"/>
        <rFont val="Arial"/>
        <family val="2"/>
      </rPr>
      <t>Taux de rupture annuel au niveau des points de prestation de services</t>
    </r>
    <r>
      <rPr>
        <sz val="11"/>
        <rFont val="Arial"/>
        <family val="2"/>
      </rPr>
      <t xml:space="preserve">
</t>
    </r>
    <r>
      <rPr>
        <b/>
        <sz val="10"/>
        <rFont val="Arial"/>
        <family val="2"/>
      </rPr>
      <t>Calcul automatique réalisé en divisant la valeur de la colonne K par celle de la colonne L</t>
    </r>
  </si>
  <si>
    <r>
      <rPr>
        <sz val="12"/>
        <rFont val="Arial"/>
        <family val="2"/>
      </rPr>
      <t>Pilules contraceptives combinées</t>
    </r>
  </si>
  <si>
    <r>
      <rPr>
        <sz val="12"/>
        <rFont val="Arial"/>
        <family val="2"/>
      </rPr>
      <t>Source des taux de rupture au niveau des points de prestation de services</t>
    </r>
  </si>
  <si>
    <r>
      <rPr>
        <sz val="12"/>
        <rFont val="Arial"/>
        <family val="2"/>
      </rPr>
      <t xml:space="preserve">Lévonorgestrel/éthinylestradiol 150/30 μg + Fe 75 mg </t>
    </r>
    <r>
      <rPr>
        <sz val="10"/>
        <rFont val="Arial"/>
        <family val="2"/>
      </rPr>
      <t>[Microgynon</t>
    </r>
    <r>
      <rPr>
        <sz val="12"/>
        <rFont val="Arial"/>
        <family val="2"/>
      </rPr>
      <t>]</t>
    </r>
  </si>
  <si>
    <r>
      <rPr>
        <sz val="12"/>
        <rFont val="Arial"/>
        <family val="2"/>
      </rPr>
      <t>Lévonorgestrel/éthinylestradiol 150/30 μg</t>
    </r>
    <r>
      <rPr>
        <sz val="11"/>
        <rFont val="Arial"/>
        <family val="2"/>
      </rPr>
      <t xml:space="preserve"> </t>
    </r>
    <r>
      <rPr>
        <sz val="10"/>
        <rFont val="Arial"/>
        <family val="2"/>
      </rPr>
      <t>[Seasonale, Levora, Jolessa]</t>
    </r>
  </si>
  <si>
    <t>Produit non offert</t>
  </si>
  <si>
    <r>
      <rPr>
        <sz val="12"/>
        <rFont val="Arial"/>
        <family val="2"/>
      </rP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</si>
  <si>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sz val="12"/>
        <rFont val="Arial"/>
        <family val="2"/>
      </rPr>
      <t>Pilules contraceptives progestatives (</t>
    </r>
    <r>
      <rPr>
        <sz val="10"/>
        <rFont val="Arial"/>
        <family val="2"/>
      </rPr>
      <t>lévonorgestrel 30 μg [Norgeston, Microlut])</t>
    </r>
  </si>
  <si>
    <r>
      <rPr>
        <sz val="12"/>
        <rFont val="Arial"/>
        <family val="2"/>
      </rPr>
      <t>Contraceptifs injectables</t>
    </r>
  </si>
  <si>
    <r>
      <rPr>
        <sz val="12"/>
        <rFont val="Arial"/>
        <family val="2"/>
      </rPr>
      <t xml:space="preserve">Acétate de médroxyprogestérone en dépôt 104 mg/0,65 mL - voie sous-cutanée </t>
    </r>
    <r>
      <rPr>
        <sz val="10"/>
        <rFont val="Arial"/>
        <family val="2"/>
      </rPr>
      <t>[Depo Sub-Q Provera, Sayana Press]</t>
    </r>
  </si>
  <si>
    <r>
      <rPr>
        <sz val="12"/>
        <rFont val="Arial"/>
        <family val="2"/>
      </rPr>
      <t xml:space="preserve">Acétate de médroxyprogestérone en dépôt 150 mg - voie intramusculaire </t>
    </r>
    <r>
      <rPr>
        <sz val="10"/>
        <rFont val="Arial"/>
        <family val="2"/>
      </rPr>
      <t>[DepoProvera]</t>
    </r>
  </si>
  <si>
    <r>
      <rPr>
        <sz val="12"/>
        <rFont val="Arial"/>
        <family val="2"/>
      </rPr>
      <t xml:space="preserve">Énanthate de noréthistérone </t>
    </r>
    <r>
      <rPr>
        <sz val="10"/>
        <rFont val="Arial"/>
        <family val="2"/>
      </rPr>
      <t>[Noristerat]</t>
    </r>
  </si>
  <si>
    <r>
      <rPr>
        <sz val="12"/>
        <rFont val="Arial"/>
        <family val="2"/>
      </rPr>
      <t xml:space="preserve">Implants contraceptifs </t>
    </r>
  </si>
  <si>
    <r>
      <rPr>
        <sz val="12"/>
        <rFont val="Arial"/>
        <family val="2"/>
      </rPr>
      <t>Lévonorgestrel 75 mg/bâtonnet, implant à 2 bâtonnets</t>
    </r>
    <r>
      <rPr>
        <sz val="10"/>
        <rFont val="Arial"/>
        <family val="2"/>
      </rPr>
      <t xml:space="preserve"> [Jadelle, Sino-Implant (II)/Levoplant]</t>
    </r>
  </si>
  <si>
    <r>
      <rPr>
        <sz val="12"/>
        <rFont val="Arial"/>
        <family val="2"/>
      </rPr>
      <t xml:space="preserve">Étonogestrel 68 mg/bâtonnet, implant à 1 bâtonnet </t>
    </r>
    <r>
      <rPr>
        <sz val="10"/>
        <rFont val="Arial"/>
        <family val="2"/>
      </rPr>
      <t>[Implanon, Nexplanon]</t>
    </r>
  </si>
  <si>
    <r>
      <rPr>
        <sz val="12"/>
        <rFont val="Arial"/>
        <family val="2"/>
      </rPr>
      <t>Dispositif intra-utérin (DIU) au cuivre (</t>
    </r>
    <r>
      <rPr>
        <sz val="10"/>
        <rFont val="Arial"/>
        <family val="2"/>
      </rPr>
      <t>par exemple, Optima Copper T)</t>
    </r>
  </si>
  <si>
    <r>
      <rPr>
        <sz val="12"/>
        <rFont val="Arial"/>
        <family val="2"/>
      </rPr>
      <t>Dispositif intra-utérin (DIU) hormonal</t>
    </r>
    <r>
      <rPr>
        <sz val="10"/>
        <rFont val="Arial"/>
        <family val="2"/>
      </rPr>
      <t xml:space="preserve"> (par exemple, [Mirena], qui diffuse du lévonorgestrel</t>
    </r>
  </si>
  <si>
    <t>Insuffisance de données</t>
  </si>
  <si>
    <r>
      <rPr>
        <sz val="12"/>
        <rFont val="Arial"/>
        <family val="2"/>
      </rPr>
      <t xml:space="preserve">Pilules contraceptives d'urgence </t>
    </r>
  </si>
  <si>
    <r>
      <rPr>
        <sz val="12"/>
        <rFont val="Arial"/>
        <family val="2"/>
      </rPr>
      <t>Lévonorgestrel 0,75 mg, 2 comprimés</t>
    </r>
  </si>
  <si>
    <r>
      <rPr>
        <sz val="12"/>
        <rFont val="Arial"/>
        <family val="2"/>
      </rPr>
      <t>Lévonorgestrel 1,5 mg, 1 comprimé</t>
    </r>
  </si>
  <si>
    <r>
      <rPr>
        <sz val="12"/>
        <rFont val="Arial"/>
        <family val="2"/>
      </rP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</si>
  <si>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r>
      <rPr>
        <b/>
        <sz val="12"/>
        <rFont val="Arial"/>
        <family val="2"/>
      </rPr>
      <t xml:space="preserve">F. Qualité </t>
    </r>
  </si>
  <si>
    <r>
      <rPr>
        <sz val="12"/>
        <rFont val="Arial"/>
        <family val="2"/>
      </rPr>
      <t>Les contraceptifs fabriqués localement ou importés doivent-ils tous être homologués par l'autorité nationale de réglementation pharmaceutique (ANRP) ?</t>
    </r>
  </si>
  <si>
    <t>Obligatoire pour tous les produits</t>
  </si>
  <si>
    <r>
      <rPr>
        <sz val="12"/>
        <rFont val="Arial"/>
        <family val="2"/>
      </rPr>
      <t>Les exigences d'homologation des médicaments (notamment des contraceptifs) sont-elles respectées à la lettre ?</t>
    </r>
  </si>
  <si>
    <t>Documents de l'ANRP</t>
  </si>
  <si>
    <r>
      <rPr>
        <sz val="12"/>
        <rFont val="Arial"/>
        <family val="2"/>
      </rPr>
      <t>Si oui, existe-t-il des exceptions ?</t>
    </r>
  </si>
  <si>
    <r>
      <rPr>
        <sz val="12"/>
        <rFont val="Arial"/>
        <family val="2"/>
      </rPr>
      <t>Expliquez les exceptions éventuelles.</t>
    </r>
  </si>
  <si>
    <r>
      <rPr>
        <sz val="12"/>
        <rFont val="Arial"/>
        <family val="2"/>
      </rPr>
      <t>Quel est le délai moyen d'homologation des produits contraceptifs ?</t>
    </r>
  </si>
  <si>
    <r>
      <rPr>
        <sz val="12"/>
        <rFont val="Arial"/>
        <family val="2"/>
      </rPr>
      <t xml:space="preserve">L'ANRP participe-t-elle aux procédures collaboratives de présélection par l'OMS ? </t>
    </r>
  </si>
  <si>
    <r>
      <rPr>
        <sz val="12"/>
        <rFont val="Arial"/>
        <family val="2"/>
      </rPr>
      <t>Les contraceptifs fabriqués localement ou importés doivent-ils être testés par le laboratoire national de contrôle de la qualité ?</t>
    </r>
  </si>
  <si>
    <r>
      <rPr>
        <sz val="12"/>
        <rFont val="Arial"/>
        <family val="2"/>
      </rPr>
      <t>Le laboratoire national de contrôle de la qualité bénéficie-t-il actuellement de la certification/de l'accréditation ISO 17025 et/ou est-il présélectionné par l'OMS ?</t>
    </r>
  </si>
  <si>
    <t>certifié ISO</t>
  </si>
  <si>
    <r>
      <rPr>
        <sz val="12"/>
        <rFont val="Arial"/>
        <family val="2"/>
      </rP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</si>
  <si>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r>
      <rPr>
        <sz val="12"/>
        <rFont val="Arial"/>
        <family val="2"/>
      </rPr>
      <t xml:space="preserve">Au cours de l'année passée, dans quelle mesure les préservatifs ont-ils été testés par le laboratoire national de contrôle de la qualité après leur expédition ? </t>
    </r>
  </si>
  <si>
    <r>
      <rPr>
        <sz val="12"/>
        <rFont val="Arial"/>
        <family val="2"/>
      </rPr>
      <t>Au cours de l'année passée, l'ANRP a-t-elle réalisé une surveillance sur le terrain pour identifier des contraceptifs faux/faussement étiquetés/falsifiés/contrefaits afin de protéger le public de produits inefficaces et/ou dangereux ?</t>
    </r>
  </si>
  <si>
    <r>
      <rPr>
        <sz val="12"/>
        <rFont val="Arial"/>
        <family val="2"/>
      </rPr>
      <t>Si oui, dans quelle mesure des actions réglementaires ont-elles été prises après cette surveillance ?</t>
    </r>
  </si>
  <si>
    <r>
      <rPr>
        <b/>
        <sz val="12"/>
        <rFont val="Arial"/>
        <family val="2"/>
      </rPr>
      <t xml:space="preserve">G. Secteur privé </t>
    </r>
  </si>
  <si>
    <r>
      <rPr>
        <sz val="12"/>
        <rFont val="Arial"/>
        <family val="2"/>
      </rPr>
      <t xml:space="preserve">D'après le ministère de la Santé, combien de grossistes sont homologués dans le pays (pour la distribution de produits de planification familiale) ?   </t>
    </r>
  </si>
  <si>
    <r>
      <rPr>
        <sz val="12"/>
        <rFont val="Arial"/>
        <family val="2"/>
      </rPr>
      <t>Les grossistes doivent-ils communiquer leurs ventes et prestations de services au gouvernement ?</t>
    </r>
  </si>
  <si>
    <r>
      <rPr>
        <sz val="12"/>
        <rFont val="Arial"/>
        <family val="2"/>
      </rPr>
      <t>Si oui, au cours de l'année passée, quelle proportion a communiqué au gouvernement ses ventes et prestations de services ?</t>
    </r>
  </si>
  <si>
    <r>
      <rPr>
        <sz val="12"/>
        <rFont val="Arial"/>
        <family val="2"/>
      </rPr>
      <t>Le ministère de la Santé utilise-t-il les données de sources tierces (IQVIA, Nielson, Kantar ou cabinets d'études de marché locaux) pour orienter sa planification ?</t>
    </r>
  </si>
  <si>
    <r>
      <rPr>
        <sz val="12"/>
        <rFont val="Arial"/>
        <family val="2"/>
      </rPr>
      <t>Si oui, comment ces données sont-elles utilisées (compréhension des prix des produits, planification stratégique, allocation de ressources, distribution, etc.) ?</t>
    </r>
  </si>
  <si>
    <r>
      <rPr>
        <sz val="12"/>
        <rFont val="Arial"/>
        <family val="2"/>
      </rPr>
      <t xml:space="preserve">Si non, souhaiterait-il pouvoir le faire ? </t>
    </r>
  </si>
  <si>
    <r>
      <rPr>
        <sz val="12"/>
        <rFont val="Arial"/>
        <family val="2"/>
      </rPr>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r>
  </si>
  <si>
    <r>
      <rPr>
        <sz val="12"/>
        <rFont val="Arial"/>
        <family val="2"/>
      </rP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</si>
  <si>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r>
      <rPr>
        <sz val="12"/>
        <rFont val="Arial"/>
        <family val="2"/>
      </rPr>
      <t>Existe-t-il des produits présélectionnés par l'OMS ou approuvés par une SRA dont la distribution est homologuée dans le pays ?</t>
    </r>
  </si>
  <si>
    <r>
      <rPr>
        <sz val="12"/>
        <rFont val="Arial"/>
        <family val="2"/>
      </rPr>
      <t>Combien de fabricants sont homologués dans le pays pour la distribution de produits contraceptifs présélectionnés par l'OMS ou approuvés par une SRA ?</t>
    </r>
  </si>
  <si>
    <r>
      <rPr>
        <sz val="12"/>
        <rFont val="Arial"/>
        <family val="2"/>
      </rPr>
      <t xml:space="preserve">Exemples de marques et formulations présélectionnées par l'OMS et/ou approuvées par une SRA </t>
    </r>
  </si>
  <si>
    <t>Levonorgestrel/Ethinyl Oestradiol 150µg/30µg + Fe 75µg (Microgynon)</t>
  </si>
  <si>
    <r>
      <rPr>
        <sz val="12"/>
        <rFont val="Arial"/>
        <family val="2"/>
      </rPr>
      <t>Combien de fabricants nationaux produisent localement des pilules combinées ?</t>
    </r>
  </si>
  <si>
    <r>
      <rPr>
        <sz val="12"/>
        <rFont val="Arial"/>
        <family val="2"/>
      </rP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</si>
  <si>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Levonorgestrel 30µg( Microlut)</t>
  </si>
  <si>
    <r>
      <rPr>
        <sz val="12"/>
        <rFont val="Arial"/>
        <family val="2"/>
      </rPr>
      <t>Combien de fabricants nationaux produisent localement des pilules progestatives ?</t>
    </r>
  </si>
  <si>
    <r>
      <rPr>
        <sz val="12"/>
        <rFont val="Arial"/>
        <family val="2"/>
      </rP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</si>
  <si>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Medroxymethylprogesterone 150mg (Depo provera)</t>
  </si>
  <si>
    <r>
      <rPr>
        <sz val="12"/>
        <rFont val="Arial"/>
        <family val="2"/>
      </rPr>
      <t>Combien de fabricants nationaux produisent localement des contraceptifs injectables ?</t>
    </r>
  </si>
  <si>
    <r>
      <rPr>
        <sz val="12"/>
        <rFont val="Arial"/>
        <family val="2"/>
      </rPr>
      <t xml:space="preserve">Implants contraceptifs 
</t>
    </r>
    <r>
      <rPr>
        <i/>
        <sz val="10"/>
        <rFont val="Arial"/>
        <family val="2"/>
      </rPr>
      <t>(par exemple, lévonorgestrel 75 mg [Jadelle, Sino-Implant (II)/Levoplant], étonogestrel 68 mg [Implanon, Nexplanon])</t>
    </r>
  </si>
  <si>
    <t>Levonorgestrel 75µg 2 Batonnets (Jadelle)</t>
  </si>
  <si>
    <r>
      <rPr>
        <sz val="12"/>
        <rFont val="Arial"/>
        <family val="2"/>
      </rPr>
      <t>Combien de fabricants nationaux produisent localement des implants injectables ?</t>
    </r>
  </si>
  <si>
    <r>
      <rPr>
        <sz val="12"/>
        <rFont val="Arial"/>
        <family val="2"/>
      </rPr>
      <t xml:space="preserve">Dispositif intra-utérin (DIU) 
</t>
    </r>
    <r>
      <rPr>
        <i/>
        <sz val="10"/>
        <rFont val="Arial"/>
        <family val="2"/>
      </rPr>
      <t>(par exemple, DIU au cuivre [Optima Copper T] ou DIU diffusant du lévonorgestrel [Mirena])</t>
    </r>
  </si>
  <si>
    <t>DIU au cuivre ( Levonorgestrel</t>
  </si>
  <si>
    <r>
      <rPr>
        <sz val="12"/>
        <rFont val="Arial"/>
        <family val="2"/>
      </rPr>
      <t>Combien de fabricants nationaux produisent localement des préservatifs masculins ?</t>
    </r>
  </si>
  <si>
    <r>
      <rPr>
        <sz val="12"/>
        <rFont val="Arial"/>
        <family val="2"/>
      </rPr>
      <t>Combien de fabricants nationaux produisent localement des préservatifs féminins ?</t>
    </r>
  </si>
  <si>
    <r>
      <rPr>
        <sz val="12"/>
        <rFont val="Arial"/>
        <family val="2"/>
      </rPr>
      <t xml:space="preserve">Pilules contraceptives d'urgence 
</t>
    </r>
    <r>
      <rPr>
        <i/>
        <sz val="10"/>
        <rFont val="Arial"/>
        <family val="2"/>
      </rPr>
      <t>(par exemple, lévonorgestrel 0,75 mg, lévonorgestrel 1,5 mg) [Postinor]</t>
    </r>
    <r>
      <rPr>
        <sz val="12"/>
        <rFont val="Arial"/>
        <family val="2"/>
      </rPr>
      <t>)</t>
    </r>
  </si>
  <si>
    <t>Levonorgestrel 1,5mg ( Norlevo)</t>
  </si>
  <si>
    <r>
      <rPr>
        <sz val="12"/>
        <rFont val="Arial"/>
        <family val="2"/>
      </rPr>
      <t>Combien de fabricants nationaux produisent localement des pilules d'urgence ?</t>
    </r>
  </si>
  <si>
    <r>
      <rPr>
        <sz val="12"/>
        <rFont val="Arial"/>
        <family val="2"/>
      </rPr>
      <t>Existe-t-il des joint ventures entre des laboratoires pharmaceutiques internationaux et des fabricants locaux de contraceptifs ?</t>
    </r>
  </si>
  <si>
    <r>
      <rPr>
        <sz val="12"/>
        <rFont val="Arial"/>
        <family val="2"/>
      </rPr>
      <t>Si oui, décrivez-les :</t>
    </r>
  </si>
  <si>
    <r>
      <rPr>
        <sz val="12"/>
        <rFont val="Arial"/>
        <family val="2"/>
      </rP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</si>
  <si>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Le Ministere de la Santé a pris en compte les données de quelques structures sanitaires privées dans les revues du programme Planification Familiale.</t>
  </si>
  <si>
    <r>
      <rPr>
        <sz val="12"/>
        <rFont val="Arial"/>
        <family val="2"/>
      </rPr>
      <t xml:space="preserve">Si oui, répertoriez-les et décrivez-les. </t>
    </r>
  </si>
  <si>
    <r>
      <rPr>
        <sz val="12"/>
        <rFont val="Arial"/>
        <family val="2"/>
      </rPr>
      <t>Le gouvernement a-t-il élaboré ou commencé à élaborer un plan d'engagement du secteur privé pour la planification familiale ou la santé reproductive ou intégrant un composant de planification familiale ou de santé reproductive ?</t>
    </r>
  </si>
  <si>
    <r>
      <rPr>
        <sz val="12"/>
        <rFont val="Arial"/>
        <family val="2"/>
      </rPr>
      <t>Notez tout commentaire général ayant trait aux difficultés et/ou réussites de la sécurité contraceptive dans votre pays.</t>
    </r>
  </si>
  <si>
    <r>
      <rPr>
        <b/>
        <sz val="20"/>
        <color theme="0"/>
        <rFont val="Calibri"/>
        <family val="2"/>
        <scheme val="minor"/>
      </rPr>
      <t>Merci d'avoir participé à l'enquête !</t>
    </r>
  </si>
  <si>
    <t xml:space="preserve">Haïti </t>
  </si>
  <si>
    <t>1)Exercice de quantification nationale intrants Planification Familiale et Sante Maternelle;
2) Coordination de la disponibilité en intrants pour le programme de Santé Materno-Infantile au niveau des institutions;
3) Revision normes en Planification Familaile</t>
  </si>
  <si>
    <t>Comité de sécurisation des intrants</t>
  </si>
  <si>
    <r>
      <t>SHOPS PLUS (</t>
    </r>
    <r>
      <rPr>
        <b/>
        <sz val="12"/>
        <rFont val="Arial"/>
        <family val="2"/>
      </rPr>
      <t>S</t>
    </r>
    <r>
      <rPr>
        <sz val="12"/>
        <rFont val="Arial"/>
        <family val="2"/>
      </rPr>
      <t xml:space="preserve">ustaining </t>
    </r>
    <r>
      <rPr>
        <b/>
        <sz val="12"/>
        <rFont val="Arial"/>
        <family val="2"/>
      </rPr>
      <t>H</t>
    </r>
    <r>
      <rPr>
        <sz val="12"/>
        <rFont val="Arial"/>
        <family val="2"/>
      </rPr>
      <t xml:space="preserve">ealth </t>
    </r>
    <r>
      <rPr>
        <b/>
        <sz val="12"/>
        <rFont val="Arial"/>
        <family val="2"/>
      </rPr>
      <t>O</t>
    </r>
    <r>
      <rPr>
        <sz val="12"/>
        <rFont val="Arial"/>
        <family val="2"/>
      </rPr>
      <t xml:space="preserve">utcome through the </t>
    </r>
    <r>
      <rPr>
        <b/>
        <sz val="12"/>
        <rFont val="Arial"/>
        <family val="2"/>
      </rPr>
      <t>P</t>
    </r>
    <r>
      <rPr>
        <sz val="12"/>
        <rFont val="Arial"/>
        <family val="2"/>
      </rPr>
      <t xml:space="preserve">rivate </t>
    </r>
    <r>
      <rPr>
        <b/>
        <sz val="12"/>
        <rFont val="Arial"/>
        <family val="2"/>
      </rPr>
      <t>S</t>
    </r>
    <r>
      <rPr>
        <sz val="12"/>
        <rFont val="Arial"/>
        <family val="2"/>
      </rPr>
      <t>ector) Plus</t>
    </r>
  </si>
  <si>
    <t>GHSC-PSM</t>
  </si>
  <si>
    <t xml:space="preserve">Disprophar </t>
  </si>
  <si>
    <t>OMS</t>
  </si>
  <si>
    <t>DSF(Direction de la Santé de la Famille)</t>
  </si>
  <si>
    <t>PROMESS (Programme de Médicaments Essentiels)</t>
  </si>
  <si>
    <t>Projet Sante</t>
  </si>
  <si>
    <t>PROFAMIL</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</si>
  <si>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chargera de la coordination des activités en regard du Plan strategique national pour la Santé Reproductive et la Plannification Familiale ainsi que du plan operationnel triennal du MSPP.</t>
  </si>
  <si>
    <t>4 fois ou plus</t>
  </si>
  <si>
    <t xml:space="preserve">The forecast is for USAID-funded commodities only without any freight costs. It was developed in the fourth quarter of Fiscal Year 2017 for 2018 planned and ordered shipments. </t>
  </si>
  <si>
    <t>DSF (Direction de la Santé de la Famille)/GHSC-PSM</t>
  </si>
  <si>
    <r>
      <t xml:space="preserve">Consommation Janvier </t>
    </r>
    <r>
      <rPr>
        <sz val="11"/>
        <rFont val="Calibri"/>
        <family val="2"/>
      </rPr>
      <t>à</t>
    </r>
    <r>
      <rPr>
        <i/>
        <sz val="11"/>
        <rFont val="Arial"/>
        <family val="2"/>
      </rPr>
      <t xml:space="preserve"> Octobre 2019, du DSF (MSPP).</t>
    </r>
  </si>
  <si>
    <t>Le MSPP avait budgétisé 5% du total des couts des contraceptifs mais le budget n’est pas encore approuvé par le pouvoir législatif pour l’exercice fiscal 2018 - 2019.</t>
  </si>
  <si>
    <t>Entretiens avec des fonctionnaires chargés du financement</t>
  </si>
  <si>
    <t>1/18 - 12/18</t>
  </si>
  <si>
    <t>Preservatifs masculins, implants (jadelle), Injectables (Depo-Provera), pilules contraceptives combinés</t>
  </si>
  <si>
    <t xml:space="preserve">The forecast provided for question B2 is only for USAID-funded commodities, therefore this line has been removed to ensure an appropriate comparison between forecast and expenditures. </t>
  </si>
  <si>
    <t>Le trésor public n'achète pas de contraceptifs</t>
  </si>
  <si>
    <t>Includes only USAID donations compared to the USAID forecast for 2018.</t>
  </si>
  <si>
    <t>This gap was partly due to deliveries of some commodities occurring in the year following the planned year, as well as due to commodity costs being lower than the initial forecasts.</t>
  </si>
  <si>
    <t>Méthodes Naturelles</t>
  </si>
  <si>
    <t>Reference Health National Policy and Plan Directeur Sante 2012-2022:
-	Axe stratégique 3 : L’assurance de la disponibilité et de l’accessibilité de médicaments essentiels de qualité pour la population haïtienne ;
-	Chapitre 1 : Renforcement du leadership et de la gouvernance : Coordination des partenaires techniques et financiers (PTF)
-	Chapitre 3 : Développement d’un système unique d’approvisionnement en intrants stratégiques et médicaments essentiels pour le système de prestation de soins
-	Section 2 : Santé de la Femme et de la mère</t>
  </si>
  <si>
    <t>Plan Directeur Santé 2012-2022</t>
  </si>
  <si>
    <t>2012-2022</t>
  </si>
  <si>
    <t xml:space="preserve">SHOPS Plus aims to improve the policy environment and strengthen the provision of private sector information, products, and services. It identifies innovative and sustainable private sector models for delivering health care to underserved populations. The project uses a total market approach to increasing access to and the use of priority health products and services.
Prophalab imports and distributes pharmaceutical products, including top generic products mainly from Canada for better prices. 
Disprophar imports, distributes, and promotes pharmaceutical and para-medical products in Haiti, at the best possible price. It aims to work with companies approved by WHO and store the products according to WHO standards. </t>
  </si>
  <si>
    <t>Partenariat USAID et secteur privé à travers le projet ABT/SHOPS Plus (avec Disprofar et Prophalab)</t>
  </si>
  <si>
    <t>Methodes naturelles</t>
  </si>
  <si>
    <t>Mobile family planning clinics</t>
  </si>
  <si>
    <t>Arrêté présidentiel garantissant l'acces gratuit au service de PF (2013)</t>
  </si>
  <si>
    <t>Il s’agit des frais qui varie de 5 à 25 gourdes (5 to 26 cents) pour le déclassement de dossier et pour le renflouement des fongibles non financé par les bailleurs (UNFPA et USAID)</t>
  </si>
  <si>
    <t>La LNME revisee est en cours d'impression</t>
  </si>
  <si>
    <t>Liste Nationale de Medicaments Essentiels en Haiti</t>
  </si>
  <si>
    <t xml:space="preserve">UNFPA: ICPD25: 25 RECOMMENDED ACTIONS FOR ENDING UNMET NEED FOR FAMILY PLANNING BY 2030. These actions to spur change were deliberated and agreed by participants the Global Consultation on Ending Unmet Need for Family Planning, held from 17 to 20 June 2019 in Antalya, Turkey. The Consultation was hosted by the UNFPA Regional Office for Eastern Europe and Central Asia, and with more than 100 participants from 42 countries representing government, donors, implementing partners, civil society, academia, faith-based organizations and United Nations agencies, including UNFPA staff from country and regional offices and headquarters. </t>
  </si>
  <si>
    <t>Site Web de l'évaluation FP2020</t>
  </si>
  <si>
    <t>Le Gouvernement Haïtien s'engage à contribuer un montant progressif jusqu'à hauteur de 5% du coût d'achat des produits contraceptifs d'ici 2020. Mais jusqu'à ce jour, la ligne budgétaire pour le PF n'est pas encore approuvé.</t>
  </si>
  <si>
    <t xml:space="preserve">Il n'y a pas de frais pour les clients. </t>
  </si>
  <si>
    <t>Haïti est un pays avec habitat dispersé et les établissements de santé sont sous fréquentés. Ceci nécessite la mise en place de stratégies innovantes pour atteindre la population vivant dans les zones reculées et rendre accessible l'offre des services. L’approche « Service Mobile de Proximité » avec la mise en place des Unités Mobiles Départementales (UMD) pour l'offre de toute la gamme de méthodes modernes (LARC &amp; PM) est développée depuis 2 ans environ. Le déploiement durant la période ciblée des agents de santé communautaire polyvalents (ASCP) a permis l’extension de cette stratégie. Ces équipes constituées de prestataires déjà en poste dans les hôpitaux départementaux exécutent des activités de clinique mobile dans leur aire géographique de desserte durant lesquelles, les méthodes PF de longue durée ou permanentes sont offertes sur place. Ces équipes sont opérationnelles dans cinq départements sur dix.</t>
  </si>
  <si>
    <t>Augmentation des services au niveau des populations dans les zones difficiles d’accès en priorisant l’approche « Service Mobile de Proximité » pour l'offre de toute la gamme de méthodes modernes (LARC &amp; PM), au niveau communautaire, avec l’appui des ASCP.</t>
  </si>
  <si>
    <t>Site Web du Fonds mondial</t>
  </si>
  <si>
    <t>Appui de GHSC-PSM pour le LMIS electronique dans le cadre du SNADI en cours</t>
  </si>
  <si>
    <t>Données de la chaîne d'approvisionnement GHSC-PSM/Haïti uniquement.</t>
  </si>
  <si>
    <t>De 6 mois à moins d'1 an</t>
  </si>
  <si>
    <t>Haiti is a member of CARPHA (Caribbean Public Health Agency established by the Caribbean Community (CARICOM) by combining five Caribbean Regional Health).</t>
  </si>
  <si>
    <t>Il n’y a pas de laboratoire nationale de contrôle de la qualité. En cas de doute ou d’incident pharmacovigilence, c’est l’OMS qui appui la DPM à travers le CARPHA.</t>
  </si>
  <si>
    <t>Aucun produit préselectionné par l'OMS ou SRA enregistré</t>
  </si>
  <si>
    <t>Documents de politique</t>
  </si>
  <si>
    <t>Présence de la Disprophar comme agence commerciale reconnue aux réunions du groupe technique au MSPP</t>
  </si>
  <si>
    <t>El CIDAIA esta conformado, pero no está en funciones.</t>
  </si>
  <si>
    <t>Comité Interinsitucional para la Disponibilidad Asegurada de Insumos y Anticonceptivos (CIDAIA)</t>
  </si>
  <si>
    <t xml:space="preserve">Asociación Panamericana de Mercadeo Social (PASMO)
</t>
  </si>
  <si>
    <t>Asociación Hondureña de Planificación de Familia (ASHOMPLAFA)</t>
  </si>
  <si>
    <t>Fondo de Población de las Naciones Unidas (UNFPA)</t>
  </si>
  <si>
    <t>Unidad Logística, Dirección General de Rededs, Vigilancia del Marco Normativo</t>
  </si>
  <si>
    <t>Almacén Nacional de Medicamentos e Insumos (ANMI)</t>
  </si>
  <si>
    <t>Realizar discusiones técnicas y coordinaciones con las diferentes instituciones representadas, para realizar la gestión de compras de métodos anticonceptivos, armonizar el acceso a métodos anticonceptivos de acuerdo a una segmentación de mercado y realizar esfuerzos en comun para asegurar el acceso a métodos anticonceptivos al público en general.</t>
  </si>
  <si>
    <t>términos de referencia del comité</t>
  </si>
  <si>
    <t>1 vez</t>
  </si>
  <si>
    <t>El presupuesto el año anterior (2017) fue de 28 millones más una donación de UNFPA por 40 millones, lo que dejo sobreabastecido el pais. Por lo que sólo hubo compra por el dato proporcionado para el 2018.</t>
  </si>
  <si>
    <t>Secretaría de Salud (SESAL)</t>
  </si>
  <si>
    <t>Presupuesto General de la República</t>
  </si>
  <si>
    <t>no hay envíos reportados</t>
  </si>
  <si>
    <t>Condones</t>
  </si>
  <si>
    <t>Presupuesto General de la República, 35240</t>
  </si>
  <si>
    <t>Politica de Salud Sexual y Reproductiva, Estrategia Metodológica de Planificación Familiar</t>
  </si>
  <si>
    <t>Estrategia Metodológica de Planificación Familiar</t>
  </si>
  <si>
    <t>No se a publicado la última actualización.</t>
  </si>
  <si>
    <t>Indefinida</t>
  </si>
  <si>
    <t>Código de la niñez y la Famila</t>
  </si>
  <si>
    <t>Listado Nacional de Medicamentos</t>
  </si>
  <si>
    <t>Alta Rotación de Personal</t>
  </si>
  <si>
    <t>Documentos del laboratorio nacional de control de calidad (NQCL)</t>
  </si>
  <si>
    <t>Sí hay un plan de PSE</t>
  </si>
  <si>
    <t>Descentralización</t>
  </si>
  <si>
    <t xml:space="preserve">India </t>
  </si>
  <si>
    <t>There exists a Supply and Social Marketing Division and Central Medical Services Society of the Ministry of Health and Family Welfare which is responsible for procurement of all contraceptives/commodities.
Also, there is an Additional Commissioner - Family Planning who leads the family planning programs in the country. This position was Deputy Commisioner I/C Family planning earlier, since the last few months there was some restrurcturing of the Minsitry of Health in which all Deputy Commissioners got promoted to Additional Commissioners.</t>
  </si>
  <si>
    <t>April</t>
  </si>
  <si>
    <t>March</t>
  </si>
  <si>
    <t>The Family Planning Division of the Ministry of Health and Family Welfare is not willing to share this in detail.</t>
  </si>
  <si>
    <t>Data not available</t>
  </si>
  <si>
    <t>Traditionally the forecast/quantification is done at the national level by the family planning division and also at the state level. It’s a bottom up approach where at the state level, the family planning nodal officials lead the process. The quantification is done at the facility level to block level, then to the district level and then aggregated at the state level and then finally it is summed up at the national level. Now that the Government of India has launched the Family Planning eLMIS in the country, the forecasting/ quantification can be done through the eLMIS at all levels.</t>
  </si>
  <si>
    <t>MOHFW website
https://mohfw.gov.in/documents/budget/expenditure-budget</t>
  </si>
  <si>
    <t>04/18 - 03/19</t>
  </si>
  <si>
    <t>Funds for contraceptive procurement is only from the Government of India's internal funds.</t>
  </si>
  <si>
    <t>04/18-03/19</t>
  </si>
  <si>
    <t>Data not available; Annual report of department of health and family welfare</t>
  </si>
  <si>
    <t>Taxes</t>
  </si>
  <si>
    <t>No shipments on ARTMIS</t>
  </si>
  <si>
    <t>No shipments on RHInterchange</t>
  </si>
  <si>
    <t>Unable to calculate, as data on the forecasted need is not available.</t>
  </si>
  <si>
    <t>Social Marketing Division of Ministry of Health and Family Welfare and the Central Medical Services Society (CMSS)</t>
  </si>
  <si>
    <t xml:space="preserve">The intermediate level where commodities are delivered is the State Warehouse.
</t>
  </si>
  <si>
    <t>Domestic resources (Taxes)</t>
  </si>
  <si>
    <t>Date not available</t>
  </si>
  <si>
    <t>Key informant interview with local manufacturers</t>
  </si>
  <si>
    <t xml:space="preserve">Mission Parivar Vikas, a national level initiative launched by GOI, focused on 145 High Fertility Districts. </t>
  </si>
  <si>
    <t>Mission Parivar Vikas</t>
  </si>
  <si>
    <t xml:space="preserve">The state Government empowers private sector providers to provide sterilization services on a public-private partnership model. Government of India reimburses the cost of the services to the private providers.  </t>
  </si>
  <si>
    <t xml:space="preserve"> Protection of Children from Sexual Offences (POCSO) Act, 2012) for unmarried youth of less than 18 years </t>
  </si>
  <si>
    <t>Key informant interviews with NGO representatives</t>
  </si>
  <si>
    <t>Socio cultural norms around sex before marriage</t>
  </si>
  <si>
    <t>Socio cultural norms to prove the fertility soon after marriage</t>
  </si>
  <si>
    <t>Socio cultural norms</t>
  </si>
  <si>
    <t>Access to service delivery points</t>
  </si>
  <si>
    <t>Lack of knowledge and awareness</t>
  </si>
  <si>
    <t>key informant interviews with personnel from the procurement/logistics unit</t>
  </si>
  <si>
    <t>Essential Drug List</t>
  </si>
  <si>
    <t>Ensuring access to family planning to 48 million additional women by 2020 (40% of the total FP2020 goal)</t>
  </si>
  <si>
    <t>India has agreed to increase financial commitment on family planning to more 2 billion USD from 2012 to 2020, but not specifically for contraceptives.</t>
  </si>
  <si>
    <t>Addressing equity in access to quality services and supply for the poorest and most vulnerable</t>
  </si>
  <si>
    <t>The FP eLMIS was recently launched in the country. It is being rolled out in a phased manner across the different levels of public health facilties.</t>
  </si>
  <si>
    <t>In India it is called Central Drugs Standard Control Organisation(CDSCO)</t>
  </si>
  <si>
    <t>Implanon Nxt</t>
  </si>
  <si>
    <t>Durex, Moods</t>
  </si>
  <si>
    <t>The state governments empanel private sector facilities for providing sterilization services, and the Government of India reimburses the private providers for providing these services. In a few states, they have also included IUCD services now. Also, the Government of India has launched the National Health Protection Scheme under which private sector facilities are empaneled to provide a range of secondary and tertiary level hospitalization services, and it includes some family planning related services such as laparoscopic tubal surgeries - salpingectomy and salpingotomy, conventional tubectomy, and vasectomy, IUCD removal and tuboplasty.</t>
  </si>
  <si>
    <t xml:space="preserve">Kenya </t>
  </si>
  <si>
    <t xml:space="preserve">The committee normally meets quarterly. </t>
  </si>
  <si>
    <t>Family Planning Commodity Security Committee</t>
  </si>
  <si>
    <t>Population Services Kenya</t>
  </si>
  <si>
    <t xml:space="preserve">Afya Ugavi (Kenya Suppy Chain System Strengthening Activity); Marie Stopes Kenya, Family Health Options Kenya (FHOK), Clinton Health Access Initiative (CHAI), JSI (InSupply Project); DFID ESHE project; </t>
  </si>
  <si>
    <t>USAID, DFID</t>
  </si>
  <si>
    <t>Reproductive Maternal Health Services Unit (RMHSU)</t>
  </si>
  <si>
    <t>Kenya Medical Supplies Authority (KEMSA)</t>
  </si>
  <si>
    <t>1. Review of contraceptives stock status
2. Provision of procurement and funding updates
3. Identification of funding gaps for contraceptive procurement
4. Discussion on emergeing issues on the contraceptive security agenda</t>
  </si>
  <si>
    <t>interviews with committee members</t>
  </si>
  <si>
    <t>MOH/RMHSU</t>
  </si>
  <si>
    <t>The funds allocated originated from the World Bank</t>
  </si>
  <si>
    <t>Interviews with family planning program managers</t>
  </si>
  <si>
    <t>Based on information from the FY2018/2019 supply plan</t>
  </si>
  <si>
    <t>Supply plan for FY2018/19</t>
  </si>
  <si>
    <t>Funds from THS-UCP (Transforming Health Systems for Universal Care Project, a World Bank funded program) were utilized for procurement of DMPA, Levonorgestrel and Etonogestrel Implants. However, there has been a delay in delivery of the implants with new ETA spilling into FY2019/2020.</t>
  </si>
  <si>
    <t>07/18 - 06/19</t>
  </si>
  <si>
    <t>No internally generated funds were spent on procurement of contraceptives</t>
  </si>
  <si>
    <t>GoK allocated funds provided by THS-UCP for FY 2018/2019;  procurement process was initiated; but was not completed by end of June 2019. DMPA was delivered in June 2019 while 100,000 sets of Jadelle worth approx  $924,750 were delivered in July and Implanon is pending.</t>
  </si>
  <si>
    <t>World Bank (THS - UCP)</t>
  </si>
  <si>
    <t xml:space="preserve">No contraceptives delivered during this period. </t>
  </si>
  <si>
    <r>
      <t xml:space="preserve">Female condoms, male condoms, IUD, implants, injectables, combined oral, emergency oral, progestin only pills
</t>
    </r>
    <r>
      <rPr>
        <i/>
        <sz val="12"/>
        <rFont val="Arial"/>
        <family val="2"/>
      </rPr>
      <t>The figure indicated here is an aggregate of value of all UNFPA shipments within the period from July 2018 to June 2019. It may include shipments not intended for MOH.</t>
    </r>
  </si>
  <si>
    <t>Based on value of male condoms procured and delivered to KEMSA in 2019. Only one GF procurement for condoms was done during the financial year. Based on an exchange rate of 101.3637 KES per USD.</t>
  </si>
  <si>
    <t>There were challenges with contracting of suppliers for etonogestrel implants. This product has not yet been procured. The challenges with contracting were procedural in nature and are unlikely to be addressed without the government changing procurement guidelines. Jadelle procured using funds by GoK/WB was delivered in July and August 2019, after the fiscal year.</t>
  </si>
  <si>
    <t>key informant interview with parastatal</t>
  </si>
  <si>
    <t>KEMSA procures government-financed contraceptves, warehouses them, and distributes them direct to service delivery points once orders from the latter are received. In limited instances, contraceptives are distributed by KEMSA to sub-county stores upon instructions from the Family Planning program.</t>
  </si>
  <si>
    <t>Shipment documents</t>
  </si>
  <si>
    <t>Data source: Draft Supply Plan for FY2019/2020</t>
  </si>
  <si>
    <t>Internal</t>
  </si>
  <si>
    <t>To increase availability of quality FP commodities</t>
  </si>
  <si>
    <t xml:space="preserve"> Kenya Family Planning Costed Implementation Plan (CIP)</t>
  </si>
  <si>
    <t>The Family Planning Costed Implementation plan 2017-2020 was finalised within 2017. Feveloped by MOH with partner support.</t>
  </si>
  <si>
    <t>2017 to 2020</t>
  </si>
  <si>
    <t>The CIP has 4 strategic activities and some tasks are ongoing in each.</t>
  </si>
  <si>
    <t>The government partners with the private health facilities e.g. clinics in provision of FP service delivery by allowing them free access to contraceptives procured by the public sector.</t>
  </si>
  <si>
    <t>As part of MOH's broad strategy to increase FP uptake and further increase mCPR, it works closely with both public and the private sector (private hospital, clinics etc..). MOH provides FP commodities to private hospitals and clinics for free. The Market Approach forms a core component within the FP Costed Implementation Plan. The government has also engaged the National Hospital Insurance Fund to expand coverage to FP services.</t>
  </si>
  <si>
    <t>Provided for in the National Family Planning guidelines for service Providers 2016</t>
  </si>
  <si>
    <t>newspaper articles, government communiques or other public expressions</t>
  </si>
  <si>
    <t>National Guidelines for Provision of Youth-Friendly Services (YFS) in Kenya-2005</t>
  </si>
  <si>
    <t>National Guidelines for Provision of Youth-Friendly Services (YFS) in Kenya-2006</t>
  </si>
  <si>
    <t>National Guidelines for Provision of Youth-Friendly Services (YFS) in Kenya-2007</t>
  </si>
  <si>
    <t>National Guidelines for Provision of Youth-Friendly Services (YFS) in Kenya-2008</t>
  </si>
  <si>
    <t>RH Policy, Strategy and related frameworks</t>
  </si>
  <si>
    <t>Implementation of National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</si>
  <si>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</si>
  <si>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</si>
  <si>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</si>
  <si>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</si>
  <si>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</si>
  <si>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</si>
  <si>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</si>
  <si>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</si>
  <si>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</si>
  <si>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</si>
  <si>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</si>
  <si>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</si>
  <si>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key informant interviews with MOH department of family planning/reproductive health</t>
  </si>
  <si>
    <t>Year 2016</t>
  </si>
  <si>
    <t>Kenya Essential Medicines List</t>
  </si>
  <si>
    <t>key informant interviews with implementing partners</t>
  </si>
  <si>
    <t>Domestic financing for family planning commodities maintained at $7 million for the next two years and then double it thereafter; this will be tracked annually</t>
  </si>
  <si>
    <t>Commitment to increase quality of care in counties especially where parity is high</t>
  </si>
  <si>
    <t>MOH/supply chain organization policy document</t>
  </si>
  <si>
    <t>Contraceptives (like all other medicines) are registered by the Pharmacy and Poisons Board</t>
  </si>
  <si>
    <t>Wholesalers report sales income to the government tax authorities, but this is in general terms with no specific information on FP products, i.e. Kenya Revenue Authority.</t>
  </si>
  <si>
    <t>Strategic Planning</t>
  </si>
  <si>
    <t>For combined oral contraceptives, progestin-only pills, injectables, male condoms, female condoms, and emergency contraceptives, none of the registered brands are locally manufactured.</t>
  </si>
  <si>
    <t>Oralcon, Femiplan, Zinnia, Zinnia P, Femipill,Zinnia F</t>
  </si>
  <si>
    <t>Microlut, Hyan FC</t>
  </si>
  <si>
    <t>Sayana Press, Petogen, Depo - Provera, Famydepo, Depo Progestin</t>
  </si>
  <si>
    <t>Jadelle, Implanon NXT</t>
  </si>
  <si>
    <t>Mirena</t>
  </si>
  <si>
    <t>Revoke 1.5 mg Tablets, Revoke 72, P1,P2,PILL 72</t>
  </si>
  <si>
    <t xml:space="preserve"> Yes. The FP 2020 Promotional Advisory Council (FPAC) endorsed by the Ministry of Health ( MoH) of the Kyrgyz Republic</t>
  </si>
  <si>
    <t>FP2020 Advisory Council in the Kyrgyz Reblic</t>
  </si>
  <si>
    <t xml:space="preserve"> Yes:  7 reprsentatives from Civil Society :  Public Association “Kyrgyz Family Planning Alliance”, Progressive public association of women "Mutakalim", Public Association “Reproductive Health Alliance”, Public Foundation “Foundation for Global Change”, Public association “El Agartuu”, Public Foundation "Center for the Study of Democratic Processes", Public Association of the Disabled People of the Issyk-Kul region “Equality”.</t>
  </si>
  <si>
    <t>UNFPA CO in Kyrgyzstan</t>
  </si>
  <si>
    <t xml:space="preserve">5 representatives from the MoH: Health care and drug policy department, Financial Policy Department, Procurement Unit of the MoH of the Kyrgyz Republic. </t>
  </si>
  <si>
    <t xml:space="preserve"> Yes, Drug policy consultant of the MoH of the Kyrgyz Republic</t>
  </si>
  <si>
    <t xml:space="preserve"> Yes, Department of Health and Social Protection of the Department of Social Expenditure Planning of the Ministry of Finance of the Kyrgyz Republic</t>
  </si>
  <si>
    <t>E-health center, Department of drug provision and medical equipment under the MoH KR, Department of Family Medicine, Kyrgyz Medical State of Postgraduate Medical Institute, Department for the Implementation of Health Insurance Programs of the Mandatory Health Insurance Fund (MHIF) under the Government of the Kyrgyz Republic.</t>
  </si>
  <si>
    <r>
      <t>Yes, Prikas was issued by the Ministry of Health. The FP2020 Promotional Advisory Council (FPAC)</t>
    </r>
    <r>
      <rPr>
        <sz val="11"/>
        <rFont val="Arial"/>
        <family val="2"/>
      </rPr>
      <t xml:space="preserve"> is a network of organizations working together to improve and expand access to family planning, with particular attention to the medical and social, low-income and marginalized groups of population. The mission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the monitoring all regions. The monitoring tool on RH law implementation was approved by the Population and Development Committee of the Parliament and the Parliament has already tested it in the remote arears this year. Additionally, several representatives from the  FPA council developed the policy brief on economic analysis in support of Policy Decisions for Contraceptive Security (SC) in the Kyrgyz Republic in the end of 2018 which was available in English. FPAC with FP Focal points will carry out a round table to discuss the results of testing of the tool on RH implementation and key finding during monitoring visit and will present the policy brief on Economic analysis for SC.</t>
    </r>
  </si>
  <si>
    <t>ministerial decree</t>
  </si>
  <si>
    <t>Group of experts the MoH KR forecasted 196613,70 USD if the coverage of medical and social risk group would be 20% for 2019. In fact, it was 24285,7 USD in 2018. The Ministry of health did not provide FP commodities to NGOs and/or social marketing organizations. The National registration forms have been developed by e-health centre and MoH, computer systems with software are in place, and Family Medicine Centres (oblast/rayon facility of contraceptives distribution and Drug supply deportment) are generating the necessary information to be fed to province level through two types of data system, one universal relating to in- and out- and stock levels of commodities and  developed an automatized reporting system/software (National health stat form/12-2. 040U) of RH commodities utilization based on CCM programme. This system which allows making the quarterly report of contraceptives utilization from provinces to central level was adopted by the MoH and has been introduced on the national level. Since 2009 the Ministry of Health of the Kyrgyz republic used the data to ensure supply of commodities provided with humanitarian aid and this year, the MoH and e-health centre start collect data for CPR among women who at high medical and social risk, including state procurement contraceptives. The CHANNEL program is implemented to strengthen management and supply of contraceptives in each/rayon oblast and in Bishkek city. (However there is a need to refresh/build capacity of health care providers at Primary and Secondary HS on CHANNEL software, local data entry and collection data, (especially among women who at medical and social risks who will use CCs procured by goverment), use of reference tables, generating outputs and reports.</t>
  </si>
  <si>
    <t xml:space="preserve">MoH group of experts, E health Center </t>
  </si>
  <si>
    <t xml:space="preserve">  FP commodity procurement in Kyrgyzstan was carried out solely through UNFPA, and UNFPA stopped provision of contraceptives to the country in 2015. 
 ehealth center  provides only  CPR  of each  type of CCs  in % , please refer to http://cez.med.kg</t>
  </si>
  <si>
    <t>Regividon</t>
  </si>
  <si>
    <t xml:space="preserve">no registration , awaiting DKT companl lev 75 </t>
  </si>
  <si>
    <t xml:space="preserve">no </t>
  </si>
  <si>
    <t>The MOH is committed to increasing public funding for the purchase of contraceptives in order to reach a 30% contraceptive prevalence rate by 2021 through provision of quality contraceptive services for WRA.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Even when, for the first time, the Ministry of Finance (MoF) committed budgetary resources to the purchase of contraceptive commodities in the amount of 3.2 million som in 2018, these funds were not fully spent for their intended purpose. The MoH procured combined oral contraceptives (COC) only in the amount of 1.7 million som instead of the planned funds for 2018. For 2019 the country has committed to increase budget allocations for contraceptive commodities from 3.2 million to 4.2 million som and state tender has been done in July 2019. Although the government assigns funding for contraceptive purchases, there is no protected budget line item for contraceptive commodities because the MoH's lack of knowledge and experience in performance/program-based budgeting.</t>
  </si>
  <si>
    <t>interviews with gov't officials in charge of financing</t>
  </si>
  <si>
    <t>The Ministry of Health purchased IUDs using SWAP funds. The SWAP pooled fund financed by the Donor Partners (WB, SDC, KWF) has been transferred to the state budget for the Ministry of Health and the procurement process has been done by MOH. The Ministry of Health had an agreement with UNFPA as the third party agent to purchase IUDs in the amount of USD$91,000 ( = 220,800 IUDs) in 2018; simultaneously, MOH purchased COCs in the amount of 1.7 million som ( =$25,216 USD) and will purchase 4.2 mln som (= $60,000 USD) for 2019.</t>
  </si>
  <si>
    <t>MoH documents (order, technical specifications, distribution plan)</t>
  </si>
  <si>
    <t>(3.2 million som). In reality, the MOH purchased 1.7 million som (25,216 USD)  of commodities in 2018.</t>
  </si>
  <si>
    <t xml:space="preserve"> using SWAP fund</t>
  </si>
  <si>
    <t xml:space="preserve">  (Please see above explanation) MOH spent 91,000 (84,400 USD plus shipment costs) plus 198,000 condoms in the amount of 11,389 USD by USAID. </t>
  </si>
  <si>
    <t xml:space="preserve"> Yes,   SWAP fund in 2018 ,MOH started state procurement  in 2018 and Global Fund for key populations through NGOs</t>
  </si>
  <si>
    <t>2018, COCs named Rigevidon, dokumenty otdela zakupok posmotret (posted sector document for Zaki)</t>
  </si>
  <si>
    <t>Budget of the MoH</t>
  </si>
  <si>
    <t xml:space="preserve">220,800 IUDs procured through the SWAP fund in 2018 ( 84400 + shipment = 91000 USD) </t>
  </si>
  <si>
    <t>World Bank - SWAP</t>
  </si>
  <si>
    <t>No USAID donations were delivered to Kyrgyz Republic in 2018.</t>
  </si>
  <si>
    <t>No donations</t>
  </si>
  <si>
    <t>Global Fund records</t>
  </si>
  <si>
    <t>Based on MOH Prikaz (5 year Procurement plan) MoH will provide free-of-charge contraceptives to a percentage of women of reproductive age belonging to the socio-medical risk group 20% in 2018, 25% in 2019 and 30% in 2020. Free-of-charge contraceptives would include combined oral contraceptives (COCs), injectable and Copper-bearing intrauterine devices (IUDs) in 2018 and 2019, implants in 2020 (if company register) and male condoms would be added in 2021.</t>
  </si>
  <si>
    <t xml:space="preserve">1) In 2018 UNFPA had a 3rd party procurement IOD for MOH using SWAP, state MOH procurement for women with medical and social risks and Provide 50% subsidized contraceptives to all women of reproductive age who are insured through the compulsory health insurance program: 20% in 2018, 25% in 2019 and 30% in 2020; 2) The Mandatory Health Insurance Fund (MHIF) has an Additional Drug Package (ADP) for only insured women to improve financial protection and improve the service purchasing mechanisms to pursue more efficiency. Within the ADP, MHI programs were developed with the purpose to decrease the financial burden on the population and improve access to drugs at the primary level. Insured clients with a prescription from the Family Medicine Centre can purchase three oral pills, Depo-Provera and IUDs at subsidized prices at pharmacies. MHIF uses calculated basic prices for each generic group to define reimbursement amount for each drug, in particular the reimbursement of contraceptives and IUD's using the budget fund has 38-60% and women copayment amount calculated as a subtraction of the reimbursed amount from the retail contraceptive price in a certain pharmacy. Subsidized contraceptives would be purchased by women from any pharmacy that has a contract with the MHIF based on a prescription issued by a family planning provider. </t>
  </si>
  <si>
    <t>Mandatory Health Insurance Fund only for insured women</t>
  </si>
  <si>
    <t>Department of Drug Provision and Medical equipment  ( DDP&amp;ME) of the MoH is resposible for   physical inventory of stock and distribution CCs. Essentially contraceptives are distributed using a ‘push’ system based to an extent on previous consumption. Based on the approved distribution  CC plan , DPP&amp;ME  provides CCs to to the regional level by the focal points, then the focal points  are responsible for distributing CCs to the districts, and until the level of obstetric points.
The DDP&amp;ME warehouse prepares monthly reports on the distribution of contraceptives and submits them to the accounting department of MoH and e-health centera  giving names of the contraceptives, series, expiry dates and remaining balances at the beginning and end of the reporting period. The quantities of contraceptives and their expiry dates are monitored.</t>
  </si>
  <si>
    <t>MoH KR</t>
  </si>
  <si>
    <t xml:space="preserve"> for the year 2019</t>
  </si>
  <si>
    <t>doc with FP methods offered thru public sector, e.g. standard treatment guidelines</t>
  </si>
  <si>
    <t>Spermicides, chemical barrier methods</t>
  </si>
  <si>
    <t>The Kyrgyz Republic purchases only those contraceptives that are included in the List of Essential Drugs that have been prequalified by WHO. As well as for the Supplemental Compulsory Medical Insurance Program, it is possible to purchase the following types of contraceptives with a discount by prescription: Rigevidon, Tri-Regol, Depo-Provera, IUD.</t>
  </si>
  <si>
    <t xml:space="preserve">The main goal of implementing the Family Planning commitments focuses on strengthening political will in the implementation of the family planning program to achieve the Kyrgyz Republic's commitments under the Sustainable Development Goals; willingness to finance family planning in order to ensure reliable supply and reasonable use of modern means of contraception for vulnerable segments of the female population to increase the use of contraceptives by women of reproductive age to 30% by the end of 2020; and providing quality health services for family planning through the implementation of WHO recommendations and raising the awareness among population about family planning.
 </t>
  </si>
  <si>
    <t>FP2020</t>
  </si>
  <si>
    <t xml:space="preserve">The official FP2020 launch in the Kyrgyz Republic was carried out on July 4, 2019. 1) To ensure sustainability and with support from UNFPA, the Ministry of Health and the Parliament are working on the development of a 5-year plan (2019-2023) to gradually increase the state budget for the procurement of contraceptives and cover the needs of at least 50% of women with high medical and social risks of maternal mortality by 2023. The plan will include financial resources needed in the next five years to cover the needs of women at risk of maternal mortality as well as a monitoring and evaluation framework for tracking distribution of contraceptives to targeted women.The results of the cost benefit analysis will be used as an important component of the 5-year plan. 2) A Costed implementation plan is in the development process by MOH to provide guidance on establishing and implementing a systematic and continuous process of collecting, analyzing, and reviewing data to track the progress of CIP execution toward intended results. The guide will focus on implementing FP commitements made by MoH to be tracked against annual performance targets on a regular basis using key performance indicators. Performance reviews by MoH will be an important part of the performance monitoring process. </t>
  </si>
  <si>
    <t>2019-2023</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</si>
  <si>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But their status as unlicensed providers does make it difficult for the MOH to engage the private sector.</t>
  </si>
  <si>
    <t xml:space="preserve">1) Working with the not-for-profit sector (NGOs, faith-based organizations, etc.) requires donor funding for social marketing, contracted service delivery, etc. and actually UN agencies and international development partners attract civil society to support  goverment, and 2) The Mandatory Health Insurance Fund Additional Drug package. </t>
  </si>
  <si>
    <t>In public sector there are family nurses, family doctors, obstetrician-gynecologists, which dispense only to the vulnarable medical and social groups.</t>
  </si>
  <si>
    <t xml:space="preserve"> not in the market</t>
  </si>
  <si>
    <t xml:space="preserve">limted in the market. DPMA 150 is included into mandatory health insurance scheme </t>
  </si>
  <si>
    <t xml:space="preserve">not in the market </t>
  </si>
  <si>
    <t xml:space="preserve">not in the market; small amount delivered by international organizations 3 years ago </t>
  </si>
  <si>
    <t xml:space="preserve">has rape management Clinical protocol, available in the market </t>
  </si>
  <si>
    <t>on  MoH stat data</t>
  </si>
  <si>
    <t xml:space="preserve">not in the market , no registration </t>
  </si>
  <si>
    <t xml:space="preserve">1) The main legal act regulating the protection of reproductive health is the Law of the Kyrgyz Republic "On Reproductive Rights", July 2015, which recognizes reproductive rights as an integral part of human rights. Based on RR law, adolescents of 16 years and above have access to sexual and reproductive health services without consent of a legal guardian. However, they continue to face multiple barriers when accessing these services. Service providers often tend to deny access for adolescents and unmarried youth to contraception due to their own personal prejudices and biases about adolescent sexuality; 2) Kyrgyzstan has ratified the UN Convention on disabilities in 2019; 3) Although, the State Guaranteed Programme ensures a free health services package for women and children under 5 years, unmet need for family planning remains high due to lack of awareness of their rights; 4) From the moment of joining the Eurasian Economic Community (EAEC) in August 2015, the procedures for legal residence and work for migrants and their family members have been simplified, access to medical and social services and education has improved. However; in reality, the majority of Kyrgyz migrants still do not have proper documents, and those who migrate legally often do not have any written labor agreement, and therefore they remain vulnerable since they can’t exercise those rights. </t>
  </si>
  <si>
    <t xml:space="preserve">No, but Ombudsman periodically developed the report on violation of women’s reproductive rights, here is a link to the last report in 2016 http://www.ombudsman.kg/files/docs/reports/2016/observance-of-the-reproductive-rights.pdf </t>
  </si>
  <si>
    <t xml:space="preserve">The main barriers to modern contraceptive uptake among young/religious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t>
  </si>
  <si>
    <t xml:space="preserve">Five contraceptives (Tri-Regol, Rigevidon, Regulon (removed from the list in 2018), Depo-Provera, Intrauterine contraception) have been included in the directory of medicines subject to reimbursement under the Mandatory health insurance Additional Drug Package program.
It is also important to note that today a part of the sexually active population - students and non-working youth - remains uninsured and does not have access to medicines under the mandatory health insurance Additional Drug Package program, including contraceptives. </t>
  </si>
  <si>
    <t>women who at medical and social risks ( disabilities)</t>
  </si>
  <si>
    <t>Medical consultations and services, cost of CS for insured population. Provide 50% subsidized contraceptives to women of reproductive age
who are insured through the mandatory health insurance program.</t>
  </si>
  <si>
    <t>a) only Levonorgestrel/Ethinyl Estradiol 150/30 mcg, c) only Depot Medroxyprogesterone Acetate 150 mg Intramuscular [DepoProvera] 
please follow to link:  the Natioanal EDL       -             http://med.kg/ru/n-hr/ob-yavleniya/719-pjvls.html
The existing EML needs to be expanded because it is limited in terms of contraceptives variety</t>
  </si>
  <si>
    <t>National List of Essential Medicines</t>
  </si>
  <si>
    <t>The main barriers to uptake of modern contraceptives among young/religous women are myths and misconceptions and the influence of social network approval on the use of family planning, beyond the individual’s beliefs. MOH lacks sufficient resources for FP health promotion issues to engage with the wider community on FP through mass and peer campaign strategies.  
Although the State Guaranteed Programme ensures a free health services package for women, unmet need for family planning remains high due to lack of awareness of their rights.</t>
  </si>
  <si>
    <t>e-learning courses on family planning organized and conducted at the Kyrgyz State Medical Institute for Training and Continuing Education and Civil Society</t>
  </si>
  <si>
    <t>Only insertion and removal of IUD.</t>
  </si>
  <si>
    <t>Increase public funding for purchasing of contraceptives in 2019 at least for one million soms (14285 USD) in comparison with 2018 for women from the list of high medical and social risk of maternal mortality approved by the Ministry of Health of the Kyrgyz Republic.</t>
  </si>
  <si>
    <t xml:space="preserve">• Eliminate barriers in the registration of modern methods of contraceptives in the Kyrgyz Republic and help increase the number and variety of contraceptives available in the market of the Kyrgyz Republic.
• Include to the Additional Drug Package under the State Guarantees Program of the Kyrgyz Republic the injectable, barrier contraceptives and contraceptives for emergency contraception.                       
• Develop a program to protect the health of women, newborns, children and adolescents for 2019-2030 with a costed plan of action and budget, including a package of indicators.
</t>
  </si>
  <si>
    <t xml:space="preserve"> Improve the quality of family planning services through the implementation of WHO recommendations and clinical protocols for family planning with monitoring the implementation of clinical protocols.  
• Revise the curriculum for family planning of the Kyrgyz State Medical Institute for Continuous Education with a focus on counseling and practical skills on long acting methods of contraception. Develop an electronic package of documents for family planning for distance learning.  
• Raise awareness among the population on family planning through communication activities and involvement of Republican Health Promotion Center and village health committees.
• Government department or office responsible for commitment: Ministry of Health of the Kyrgyz Republic  
</t>
  </si>
  <si>
    <t xml:space="preserve">The Ministry of Health and the Ministry of Finance sent a letter of interest to apply for a GFF grant through WB. </t>
  </si>
  <si>
    <t xml:space="preserve">Since 2009, the contraceptive logistics system and CHANNEL software is functioning efficiently. CHANNEL is used principally to track supplies and stock levels within health units. Where there are contraceptives they are stored correctly and good storage practices are followed with clear information on expiry dates and first-to-expire, first-out is followed.
 </t>
  </si>
  <si>
    <t>For monitoring of flow of contraceptives in the country two report forms are used. National Form 040 is used at the service providing level. This form must be filled on a daily basis in order to register each client (new users or continuation). Report national Form 12-2 on flow of contraceptives from district and region levels is filled out quarterly. The e-health Centre monitors the distribution and forecast of contraceptives based on quarterly consumption both through routine hard copy reports and electronically where applicable.</t>
  </si>
  <si>
    <t>not in the public sector</t>
  </si>
  <si>
    <t xml:space="preserve">National registration for 2018: 1) There are 4 brands registered within the IUD segment in  the Kyrgyz Republic: Intrauterine contraceptive device Yunona – Simurg Company (Belarus) in 19 modifications and intrauterine contraceptive device Eloira - Pregna International Ltd (India); Pregna and Corporate Channels. Regardless of this, there are other brands in the retail market: Multiload KU-375 (Organon), Nova T Cu, Mirena (Bayer) and others. 2) There are 3 brands of drugs within this segment registered in the Kyrgyz Republic. 
2) Retail (pharmacy) market of emergency contraception and postcoital contraceptive drugs
is represented by products of two companies in the Kyrgyz Republic: Gedeon Richter and STADA with 6 brands and dosage forms. Namely:
Micriolut pills  200 мкг №4
Postinor pills 0,75 мг №2
Escapelle pills 1,5 мг №1
3) The retail (pharmacy) market of combined medicines belonging to the segment of nonhormonal contraceptive drugs for intravaginal use is represented by the products of two companies: the Innotech International Laboratory and the STADA with 2 brands and 3 dosage forms in the Kyrgyz Republic. Namely:
Benatex® vaginal suppositories 18,9 мг №10
Phramatex® vaginal suppositories 18,9 мг №10
Phramatex® vaginal pills 20 мг №12
Phtramatex® vaginal creme 1,2% 72 г
4)The retail (pharmacy) market of combined oral contraceptives in the Kyrgyz Republic is represented by the products of two following companies: Gedeon Richter and Bayer
Pharmaceuticals with 10 brands and 15 dosage forms. Namely:
Yaz (coated tablets) №28
Diane 35 (coated tablets) №21
Dimia (coated tablets) 3/0,02 мг №28
Janine (coated tablets) №21
Lindynette  (tablets covered with sugar shell)0.02/0.075 мг №21
Lindynette   (tablets covered with sugar shell) 0.02/0.075 мг №63
Lindynette  (tablets covered with sugar shell) 0.03/0.075 мг №21
Midiana (coated tablets) 3/0,03 мг №21
Novynette (coated tablets) №21
Novynette (coated tablets) №63
Regulon (coated tablets) №21
Regulon (coated tablets) №63
Rigevidon (coated tablets) 150 мг №63
Tri-regol (coated tablets) №63
Yarina (coated tablets) №21
Mainly, male condoms are represented in the market of barrier contraceptives in the Kyrgyz Republic. According to the State Roster of medications and medical products/devices, 251 names of male condoms by 14 manufacturers were registered. All registered names are included in the "List of Essential Drugs" (http://www.pharm.kg/ru/live_important). 5)The retail market of barrier contraceptives in the Kyrgyz Republic is represented by the products of 11 companies, which manufacture male condoms of 14 trademarks:
1. Contex (Suretex Prophylactics (India),Ltd, SSL Manufacturing (Thailand),Ltd) 
2. Vie'tex, Date X, Ego, Intim service, Relax (Guilin Latex Factory (China), Guilin Zizhu Latex Co.,Ltd (China))
3. Durex  (Quindao London Durex Co,Ltd (China), Karex Industries SDN.BHD (Malaysia), SSL Manufacturing Ltd (Thailand)) 
4. M.DIOR  Цзя Лэ Вэй (China) 
5. PUR, Masculan (M.P.I. Pharmaceutica Gmbh (Germany)) 
6. VIZIT, Sico  (CPR Productions und Vertriebs Gmbh (Germany))
7. VIVA  (Karex Industries Sdn,Bhd (Malaysia))
8. Barkhat (Isshaan Healthcare Pvt. Ltd (India)) 
 No registration  in 2019 , at the moment: •Implant ( DKT is in the regitration process) , DMPA 104, vaginal rings , microdose oral contraceptives such as Microginon and Marvelon  patches etc in the Kyrgyz Republic.
</t>
  </si>
  <si>
    <t>National quality control laboratory documents (NQCL)</t>
  </si>
  <si>
    <t xml:space="preserve">please see the above explanation </t>
  </si>
  <si>
    <t xml:space="preserve">please see the above </t>
  </si>
  <si>
    <t xml:space="preserve">The private sector accounts for about 99.5% of the market for contraceptives. </t>
  </si>
  <si>
    <t>Significant challenges stand in the way of making contraceptives more widely available and accessible, including lack of appropriate contraceptives that meet users’ needs, the narrow market, high CS prices (especially in remote areas) and knowledge barriers. Options for engaging the private sector are more limited, but include provision of subsidised products through social marketing, and sporadic training by pharmaceutical distributor companies.
While the overall policy environment for FP is increasingly positive, one of the challenges is the difficulty of securing budget allocations for FP in Kyrgyzstan with highly constrained resources and competing fiscal priorities. While advocacy is aimed at increasing budget allocations for procurement of contraceptives, there is no budget line in the state budget to cover FP programs and to ensure that the allocated budgets are spent fully and on time. 
Although, the State Guaranteed Programme ensures a free health services package for women and children under 5 years, unmet need for family planning remains high due to lack of awareness of their rights.
The existing National Essential Medicines List needs to be expanded because it is limited in terms of contraceptives variety.</t>
  </si>
  <si>
    <t>The Forecasting TWG met in 2 times per year to review the service data from DHIS2 and issued data from mSupply. To determine for needs for next 2 years to 5 years.</t>
  </si>
  <si>
    <t>Forecasting Technical Working Group</t>
  </si>
  <si>
    <t>PSI</t>
  </si>
  <si>
    <t>CHAI</t>
  </si>
  <si>
    <t>Food &amp; Drug Department,</t>
  </si>
  <si>
    <t>Medical Products Supply Center (MPSC)</t>
  </si>
  <si>
    <t>Mother and Child Health Center (MCHC)</t>
  </si>
  <si>
    <t>Statistics Division/Depart. Planning and Cooperation</t>
  </si>
  <si>
    <t>MPSC</t>
  </si>
  <si>
    <t>Central warehouse</t>
  </si>
  <si>
    <t>Nutrition Center</t>
  </si>
  <si>
    <t>The FP forecasting working group have met 2 or 3 times per year to review and discuss about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</si>
  <si>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</si>
  <si>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 xml:space="preserve">recorded forecasts of projected commodity requirements </t>
  </si>
  <si>
    <t>Government increased their budget for procurement of contraceptive 16% of total needs for 2018.</t>
  </si>
  <si>
    <t>in 2018, allocated for $140,000 and 2019 planned for $221,000 (already spent for $140,000</t>
  </si>
  <si>
    <t>MCHC financial recorded</t>
  </si>
  <si>
    <t>Third party procurement through UNFPA</t>
  </si>
  <si>
    <t>1/2019-12/2019</t>
  </si>
  <si>
    <t>All allocated of government funds for injectable.</t>
  </si>
  <si>
    <t>Only government fund to support for commodities</t>
  </si>
  <si>
    <t xml:space="preserve">The request was not approved. </t>
  </si>
  <si>
    <t>Not other fund support for commodities</t>
  </si>
  <si>
    <t>10/17-09/18</t>
  </si>
  <si>
    <t>IUDs, progestin only pills</t>
  </si>
  <si>
    <t>No datas government recorded</t>
  </si>
  <si>
    <t>Combined oral from funding source "other"</t>
  </si>
  <si>
    <t xml:space="preserve">These amount allocated for 2019 </t>
  </si>
  <si>
    <t>SRMNCAH policy and strategy including Costed Implementation Plan aim to increase the FP services.</t>
  </si>
  <si>
    <t>RMNCH strategy</t>
  </si>
  <si>
    <t>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</si>
  <si>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 defined specific objectives, including health system areas such as health financing, health information, human resources and drug/equipment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and the Health Sector Reform Framework and the Eighth Five Year Health Sector Development Plan 2016-2020. The Strategy and action plan are also aligned to specific programme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</si>
  <si>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</si>
  <si>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health workers who worked at the private clinic</t>
  </si>
  <si>
    <t>SRMNCAH policy and RMNCH strategy</t>
  </si>
  <si>
    <t>Traditional for young population married young for ethnic majority</t>
  </si>
  <si>
    <t>Culture, traditional access to the family planning service</t>
  </si>
  <si>
    <t>Poverty and geographic areas caused for access to the health facility</t>
  </si>
  <si>
    <t>In general, no specific support for disabled to access the services, not only FP but also other service</t>
  </si>
  <si>
    <t>Its challenged to get the financial expenditures for FP programme. We have the resource flows survey in 2017 and is ongoing for 2018.</t>
  </si>
  <si>
    <t>client exit interviews</t>
  </si>
  <si>
    <t xml:space="preserve">
At this moment, the FP service is not included in the national health insurances yet.</t>
  </si>
  <si>
    <t>Long acting method (implant, IUDs) is very costly for some population could not pay i.e. consumable equipments : betadine, gloves and other.</t>
  </si>
  <si>
    <t>Administrative cost for all contraceptives</t>
  </si>
  <si>
    <t>List of Essential Medicines of Lao PDR ( reviewed/updated in every 2 years)</t>
  </si>
  <si>
    <t>Through the RMNCH strategy and advocacy reports</t>
  </si>
  <si>
    <t xml:space="preserve">Increase CPR using modern methods from 42 percent to 65 percent by 2020;
Reduce unmet need for contraception from 20 percent to 13 percent by 2020; and 
Expand coverage and method mix for FP services in health facilities with a focus on long acting methods (Implants and IUDs)
</t>
  </si>
  <si>
    <t xml:space="preserve">Not specific but the budget allocation to procure contraceptives will be gradually increased when the program is expanded. </t>
  </si>
  <si>
    <t xml:space="preserve">The budget allocation to procure contraceptives will be gradually increased when the program is expanded. </t>
  </si>
  <si>
    <t xml:space="preserve">There will be a scale up of family planning services with a focus on the long acting reversible contraceptives to health center and village levels to increase the access to reproductive health and adolescent information, aiming at boosting the number of women using family planning services. The training of existing community midwife students will be extended from 2 weeks to a month to become proficient in family planning counseling and procedures. Youth friendly service counseling rooms will be established in selected district hospitals and formative research will be conducted to inform the development and field-testing of IEC materials in local ethnic languages.  </t>
  </si>
  <si>
    <t>No other co-financing on FP</t>
  </si>
  <si>
    <t>In Lao PDR, mSupply is implementing for tracking of commodities and monitor.</t>
  </si>
  <si>
    <t>Health Center sent the excel sheet report to the district and than from district reported through mSupply system</t>
  </si>
  <si>
    <t>Facility Survey 2018</t>
  </si>
  <si>
    <t>Food &amp; Drug law all have to register with the MOH Lao PDR</t>
  </si>
  <si>
    <t>WHO website</t>
  </si>
  <si>
    <t>Implant has been registrated with Lao governemnt in 2013 as it introduced in Lao PDR for implant expansion</t>
  </si>
  <si>
    <t>Registration policy documents</t>
  </si>
  <si>
    <t>DHIS2 and mSupply data for analysis</t>
  </si>
  <si>
    <t>No factory produces any contraceptive in Lao PDR, mainly import to be used.</t>
  </si>
  <si>
    <t>PSI supported MCHC to expand the FP services in private clinic</t>
  </si>
  <si>
    <t>policy documents</t>
  </si>
  <si>
    <t>RMNCH strategy provided all engagement with the private sector.</t>
  </si>
  <si>
    <t>MOH policy document</t>
  </si>
  <si>
    <t xml:space="preserve">CIP/RMNCH strategy </t>
  </si>
  <si>
    <t xml:space="preserve">(RHCS) was founded in 2009. The committee is a sub-commitee of the Reproductive Health Technical committee. The RHCS committee meets monthly or based on the urgent need to address commodity security. </t>
  </si>
  <si>
    <t xml:space="preserve">The Reproductive Health Commodity Security Committee (RHCS) </t>
  </si>
  <si>
    <t xml:space="preserve">Population Services International, DKT, Lucky pharmacy, Planned parenthood Association of Liberia, Brac </t>
  </si>
  <si>
    <t>GHSC-PSM, Planned Parenthood Association of Liberia, Last Mile Health, CHAI, Brac, PPAL, PSI, Jhpiego</t>
  </si>
  <si>
    <t xml:space="preserve">Family Health Division, Supply Chain Management Unit,  Pharmacy Division,  Central Medical Stores </t>
  </si>
  <si>
    <t>Central Medical Store</t>
  </si>
  <si>
    <t>Ministry of Finance is responsible for the development of the National Budget with input from sectors and responsible for allocating resources to different sectors according to priorities. Ministry of Planning closely colloborates with MOH for budget planning, disbursement of funds, and accounting for funds.</t>
  </si>
  <si>
    <t>Ministry of Education -  The MOH collaborates with the MOE to ensure preservice curriculums for healthcare workers are up to date with the latest evidence-based guidance for family planning services. JHPIEGO</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</si>
  <si>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</si>
  <si>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Government does not purchase contraceptives</t>
  </si>
  <si>
    <t>MOH/GHSC-PSM</t>
  </si>
  <si>
    <t>Quarterly</t>
  </si>
  <si>
    <t>Consumption data (facility-level) from a survey</t>
  </si>
  <si>
    <r>
      <t xml:space="preserve">The  forecast  was  conducted for  </t>
    </r>
    <r>
      <rPr>
        <b/>
        <i/>
        <sz val="11"/>
        <rFont val="Arial"/>
        <family val="2"/>
      </rPr>
      <t>2019, 2020, 2021</t>
    </r>
  </si>
  <si>
    <t>(Combined Oral Contraceptive - Microlut &amp; Microgynon)</t>
  </si>
  <si>
    <t>Government does not procure contraceptives</t>
  </si>
  <si>
    <t>There was no government funding</t>
  </si>
  <si>
    <t xml:space="preserve">Government does not procure contraceptives </t>
  </si>
  <si>
    <t>Implants (2-rod), injectables (doses), progestin only pills, combined oral contraceptives</t>
  </si>
  <si>
    <t>Female condoms (pieces), male condoms (pieces), implants (pieces), injectables (doses), progestin only pills (cycles)</t>
  </si>
  <si>
    <t>Other( UNFPA)</t>
  </si>
  <si>
    <t xml:space="preserve">Government does not procure contraceptive </t>
  </si>
  <si>
    <t>Parastatal (including if the government central medical store is a parastatal)</t>
  </si>
  <si>
    <t>Government does not procure contraceptive commodities</t>
  </si>
  <si>
    <t xml:space="preserve">Government does not finance procurement for public sector contraceptives at any level, but does procure (GOL-CMS) essential medicines </t>
  </si>
  <si>
    <t>Adequate contraceptive commodities and supplies procured to cover all country needs, supply chain management system for Family Planning commodities. It aims to increase sustainability, meet demand, and increase mCPR.</t>
  </si>
  <si>
    <t>National Family Plannng strategy</t>
  </si>
  <si>
    <t>Implemented according to the Costed implementation plan</t>
  </si>
  <si>
    <t>Expand availability, access to, and choices of safe, effective, acceptable, and affordable contraceptive methods by using integrated approaches at both facility and community levels to minimize missed opportunities.</t>
  </si>
  <si>
    <t xml:space="preserve"> There is no specific policy</t>
  </si>
  <si>
    <t>Community engagements, using the CHAs to distribute commodities and provide awareness</t>
  </si>
  <si>
    <t>Same as above</t>
  </si>
  <si>
    <t>Reproductive Health Law</t>
  </si>
  <si>
    <t>Traditional norms, limited male involvement, FP misconceptions. Child marriage still exists but not nearly as prominent as it was 5-10 years ago.</t>
  </si>
  <si>
    <t>Liberia planned to increase the modern contraceptive prevalence rate(mCPR) from 10% to 16% by 2015 and to 20% by 2021. To ensure that essential life saving drugs and reproductive health commodities are at all service delivery points at all times. Scale up youth- friendly health services in health facilities and family planning services at community level. Leverage its public-private partnership agreement to increase clients sourcing of contraceptive from the private sector by 10%. Reduced stockouts of contraceptives by reforming its supply chain system for delivering safe health care commodities efficiently and effectively. Provide all family planning services and commodities free of charge.</t>
  </si>
  <si>
    <t>Essential Medicines Lists for Liberia</t>
  </si>
  <si>
    <t>Engagement and advocacy to allocate a budget line for FP commodities</t>
  </si>
  <si>
    <t>Effectively engage government to make 5% of the budget line available for the procurement of family planning commodities.</t>
  </si>
  <si>
    <t>All FP services are free</t>
  </si>
  <si>
    <t xml:space="preserve">(From Liberia's profile on the GFF website): Prioritizing integrated RMNCAH approaches and building on ongoing performance-based financing activities, the Liberian Investment Case seeks to improve the delivery of Emergency Obstetric and Neonatal Care services and enhance the delivery of RMNCAH services at community level. In parallel, it proposes to particularly target adolescents with a specific focus on family planning and on strengthening the health system, including human resources for health, primary and secondary health facility infrastructure, and drug and commodity supply chain management. </t>
  </si>
  <si>
    <t>Data are only from March 2019</t>
  </si>
  <si>
    <t>Logistics survey - End Use Verification Survey (EUV)</t>
  </si>
  <si>
    <t xml:space="preserve">Request for input waiver </t>
  </si>
  <si>
    <t xml:space="preserve">Commodites are not tested but the certificate of analyis is used </t>
  </si>
  <si>
    <t>Liberia is committed to increasing the uptake of Family Planning methods among private sector users from 30.3% (DHS, 2013) TO 40.3% by the year 2020</t>
  </si>
  <si>
    <t>Liberia has succeeded in the establishment of the National quantification committee for FP commodities based on the country's need. 65% of health workers have been trained in counseling and the provision of services. RHCS sub-committee that monitors and coordinates all RH issues. All Public Health facilities provide FP services. There is a strong community engagement and involvement.</t>
  </si>
  <si>
    <t xml:space="preserve">Madagascar </t>
  </si>
  <si>
    <t>Sous le leadership du Ministère de la Santé Publique, le comité national qui travaille sur la sécurisation des produits contraceptifs est composé des représentants du Service de la Planification Familiale/ Direction de la Santé Familiale, des Partenaires Techniques et Financiers et des ONG oeuvrant dans le domaine de la Planification Familiale.</t>
  </si>
  <si>
    <t xml:space="preserve">Comité logistique PF </t>
  </si>
  <si>
    <t>Marie Stopes Madagascar, FISA, JSI/Mahefa Miaraka, Access Collaborative, Access Collaborative, ACCESS/USAID, IMPACT</t>
  </si>
  <si>
    <t xml:space="preserve">USAID, UNFPA </t>
  </si>
  <si>
    <t>Service de la Planification Familiale/ Direction de la Santé Familiale</t>
  </si>
  <si>
    <t>1) Suivi de la planification des approvisionnements et stocks des produits contraceptifs de chaque entité offrant le service de planification familiale notamment le Servcice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</si>
  <si>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La majorité des financements des achats des contraceptifs ont été pris en charge par les partenaires techniques et financiers.</t>
  </si>
  <si>
    <t>Dossiers des prévisions du gouvernement</t>
  </si>
  <si>
    <t>Le Service de la Planification Familiale/ Direction de la Santé Familiale avec l'appui des Partenaires Techniques et Financiers.</t>
  </si>
  <si>
    <t>A noter qu'il y avait une  longue période de  rupture de stock en pillule orale combinée et en DMPA-IM en 2018.Cette situation a eu sûrement des impacts sur les consommations réelles de ces produits mais  pas forcement erreurs sur les prévisions.</t>
  </si>
  <si>
    <t>105 000 000 MGA (33 000 USD) pour 2018</t>
  </si>
  <si>
    <t>Dossier du Ministère</t>
  </si>
  <si>
    <t>105 000 000 MGA alloué par le Gouvernent pour l'achat des produits contraceptifs</t>
  </si>
  <si>
    <t>Ces fonds ont été utilisés à l'achat de l'Implanon NXT.</t>
  </si>
  <si>
    <t>Dossiers des dépenses du secteur public consacrées à l'achat de contraceptifs</t>
  </si>
  <si>
    <r>
      <rPr>
        <u/>
        <sz val="12"/>
        <rFont val="Arial"/>
        <family val="2"/>
      </rPr>
      <t>Détails des dons</t>
    </r>
    <r>
      <rPr>
        <sz val="12"/>
        <rFont val="Arial"/>
        <family val="2"/>
      </rPr>
      <t xml:space="preserve">
</t>
    </r>
    <r>
      <rPr>
        <sz val="10"/>
        <rFont val="Arial"/>
        <family val="2"/>
      </rPr>
      <t>(Répertoriez les produits achetés et les quantités si vous disposez de ces informations. Indiquez si le montant dépensé au cours de l'année fiscale a été calculé en fonction des dates des bons de commande ou des dates de livraison. L'utilisation des dates de livraison doit être privilégiée.)</t>
    </r>
  </si>
  <si>
    <t>preservatifs masculins, pilules contraceptives combines, implants (implanon), DIU Cuivre, injectables (Sayana Press et DepoProvera)</t>
  </si>
  <si>
    <t>Implants (pieces), injectables (doses), pilules contraceptives combines</t>
  </si>
  <si>
    <t>C'est la Centrale d'Achat SALAMA qui a réalisé l'achat en produit contraceptif avec le budget de l'Etat.</t>
  </si>
  <si>
    <t>Centrale d'Achat SALAMA</t>
  </si>
  <si>
    <t>L'achat des produits contraceptifs se fait au niveau central dont le fournisseur est la Centrale d'Achat SALAMA. 
La livraison des produits contraceptifs effectuée par la Centrale d'Achat SALAMA se fait jusqu'au niveau des districts sanitaires et à partir des districts sanitaires, l'acheminement vers les formations sanitaires sera à la charges des ces dernières.</t>
  </si>
  <si>
    <t>L'augmentation du budget est relatif à l’engagement FP2020 du Pays. Madagascar s’est engagé d’augmenter à 5% par an le budget alloué à l’achat des produits contraceptifs mais cet engagement n’est pas effectif en 2016 et 2017 donc c’est un rattrapage d’augmenter à 400 000 000 en 2019. Ceci est le résultat de plaidoyer fait auprès du Ministère de la Santé. Il y avait un autre engagement du Ministère de la santé d’augmenter à 100% en 2018 et puis 100% en 2019 c’est-à-dire, départ à 100 000 000 MGA en 2017 (environ 33 000 USD), 200 000 0000 MGA en 2018 et 400 000 000 MGA en 2019.</t>
  </si>
  <si>
    <t>Budget de l'Etat en 2019</t>
  </si>
  <si>
    <t>C'est l'équivalent de 400 000 000 MGA</t>
  </si>
  <si>
    <t xml:space="preserve">Le Ministère dispose de plan stratégique national intégré en planification familiale  sécurisation des produits de santé de la reproduction/ planification familiale 2016-2020. Ce plan stratégique comprend 5 axes stratégiques tels que: i) création d’un environnement légal, juridique, fiscal, organisationnel et institutionnel favorable à une Planification Familiale Volontaire et Basée sur les Droits Humains et à la Sécurisation des Produits de la Santé de la Reproduction ; ii) accroissement de la demande pour une meilleure utilisation des services de Santé de la Reproduction/PF ; iii) amélioration de l’accès et de l’offre de services intégrés de Santé de la Reproduction/PF de qualité  ; iv) approvisionnement en produits de Santé de la Reproduction de qualité maîtrisé et sécurisé avec une gestion logistique performante des intrants ; v) Marché et financement des Produits Santé de la Reproduction /PF coordonnés et maximisés  pour un Marché Total et une pérennisation de la Sécurisation des produits de Santé de la Reproduction et des activités en Santé de la Reproduction/PF. </t>
  </si>
  <si>
    <t xml:space="preserve">Plan stratégique national intégré en planification familiale et sécurisation des produits de la santé de la reproduction/PF </t>
  </si>
  <si>
    <t>Cette politique n’est pas encore mise en œuvre mais c’est encore en processus de plaidoyer auprès du Ministère de l’Economie et de Finance car le Service des Douanes n’a pas classé les produits contraceptifs comme médicaments donc ont l’objet de taxe à l’importation. Nous sommes maintenant en attente de l’approbation du Ministère tutelle.</t>
  </si>
  <si>
    <t>Plaidoyer pour la détaxation des produits contraceptifs</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</si>
  <si>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</si>
  <si>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r>
      <rPr>
        <b/>
        <sz val="12"/>
        <rFont val="Arial"/>
        <family val="2"/>
      </rPr>
      <t>Article 3</t>
    </r>
    <r>
      <rPr>
        <sz val="12"/>
        <rFont val="Arial"/>
        <family val="2"/>
      </rPr>
      <t xml:space="preserve">.-Tous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
</t>
    </r>
    <r>
      <rPr>
        <b/>
        <sz val="12"/>
        <rFont val="Arial"/>
        <family val="2"/>
      </rPr>
      <t>Article 5-</t>
    </r>
    <r>
      <rPr>
        <sz val="12"/>
        <rFont val="Arial"/>
        <family val="2"/>
      </rPr>
      <t>lndépendamment de son âge, tout individu a droit à des services complets : information, éducation, communication, prise en charge, référence en matière de Santé de la Reproduction et de la Planification Familiale.</t>
    </r>
  </si>
  <si>
    <r>
      <rPr>
        <b/>
        <sz val="12"/>
        <rFont val="Arial"/>
        <family val="2"/>
      </rPr>
      <t>Article 3.</t>
    </r>
    <r>
      <rPr>
        <sz val="12"/>
        <rFont val="Arial"/>
        <family val="2"/>
      </rPr>
      <t>-Tous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surtoute autre situation.
Chaque individu a droit à l'information, à l'éducation concernant les avantages, les risques et l'efficacité de toutes les méthodes contraceptive.</t>
    </r>
  </si>
  <si>
    <r>
      <t xml:space="preserve">Un des engagements FP2020 de Madagascar c'est d' </t>
    </r>
    <r>
      <rPr>
        <b/>
        <i/>
        <sz val="12"/>
        <rFont val="Arial"/>
        <family val="2"/>
      </rPr>
      <t>"Améliorer l'accès libre des jeunes y compris les Adolescents aux services de PF dans une approche conviviale"</t>
    </r>
    <r>
      <rPr>
        <sz val="12"/>
        <rFont val="Arial"/>
        <family val="2"/>
      </rPr>
      <t xml:space="preserve">. Dans ce cas, la nouvelle loi en PF adoptée en 2018 met en exergue, le droit de l'individu ou couple indépendamment de son âge, aux informations et prise en charge en matière de planification familiale. Ainsi, les adolescents et jeunes sexuellement actifs ont le droit de jouir ce droit relatif à la planification familiale.
</t>
    </r>
  </si>
  <si>
    <t>Jusqu'à maintenant, les produits contraceptifs, sauf les preservatifs, sont encore soumis à des droits des douanes. Face à cette situation, le processus de demande de détaxation des produits contraceptifs comme le cas des médicaments sont déjà entammés et en cours.</t>
  </si>
  <si>
    <t>Les offres de services de planification familiale sont gratuites dans le secteur public.</t>
  </si>
  <si>
    <t>Dans le secteur public, des frais sont-ils facturés aux utilisateurs des services de planification familiale de manière informelle, non officielle ou différente de ceux annoncés) ?</t>
  </si>
  <si>
    <t>Document de politique gouvernementale</t>
  </si>
  <si>
    <t xml:space="preserve">Il y avait une mise à jour récente de la liste nationale des médicamentes essentiels et intrants de santé (LNMEIS) cette année 2019 et on attend la publication. Tous les produits contraceptifs utilisés à Madagascar pour le secteur public sont inclus dans cette liste. </t>
  </si>
  <si>
    <t>Liste nationale des médicaments essentiels et intrants de santé</t>
  </si>
  <si>
    <t>Rapports parus dans les médias</t>
  </si>
  <si>
    <t>Le Gouvernement s'est engagé à augmenter 5% par an du budget alloué à la Planification Familiale à partir de 2016.</t>
  </si>
  <si>
    <t xml:space="preserve">Réviser tous les documents cadres et législatifs pour un environnement favorable à la Planifieation Familiale.
Améliorer l'accès libre des jeunes y compris les Adolescents aux services de PF dans une approche conviviale.
</t>
  </si>
  <si>
    <t>*Renforcer la mobilisation et la distribution à base communautaire en priorisant les zones non accessibles.
*Assurer la sécurisation et la disponibilité des produits contraceptifs incluant les produits pour la contraception (H260) d'urgence jusqu'au niveau des bénéficiaires.
*Renforcer les plateaux techniques des formations sanitaires en PF notamment pour les Méthodes de Longues Durée et permanentes, en mettant en exergue la PF Post abortum/Post Partum.
*Renforcer le partenariat et l'engagement multisectoriel public et privé en collaboration avec tous les Ministères.</t>
  </si>
  <si>
    <t>Madagascar n'est pas un partenaire de GFF.</t>
  </si>
  <si>
    <t>La collecte des données SIGL se fait par papier avec comme outil les rapports/bons de commande de produits contraceptifs des districts sanitaires, se fait aussi par version électronique avec le logiciel Channel.</t>
  </si>
  <si>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</si>
  <si>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u/>
        <sz val="12"/>
        <rFont val="Arial"/>
        <family val="2"/>
      </rPr>
      <t xml:space="preserve">Source: </t>
    </r>
    <r>
      <rPr>
        <sz val="12"/>
        <rFont val="Arial"/>
        <family val="2"/>
      </rPr>
      <t>Enquête annuelle sur la disponibilité de service et des produits de santé de la reproduction, UNFPA 2018</t>
    </r>
  </si>
  <si>
    <t>La Direction des Agences du Médicament de Madagascar (DAMM) serait le mieux placée pour sortir ces informations.</t>
  </si>
  <si>
    <t>Il n'existe pas de fabricants locaux de contraceptifs à Madagascar.</t>
  </si>
  <si>
    <r>
      <t xml:space="preserve">Un des orientations stratégiques dans l'engagement FP2020 de Madagascar est de </t>
    </r>
    <r>
      <rPr>
        <b/>
        <sz val="12"/>
        <rFont val="Arial"/>
        <family val="2"/>
      </rPr>
      <t>"Renforcer le partenariat et l'engagement multisectoriel public et privé en collaboration avec tous les Ministères".</t>
    </r>
    <r>
      <rPr>
        <sz val="12"/>
        <rFont val="Arial"/>
        <family val="2"/>
      </rPr>
      <t xml:space="preserve">
Pour rendre effectif cet engagement, on a crée le Comité PF qui réunit les secteurs public et privé et ce Comité est opérationnel depuis quelques années.
</t>
    </r>
  </si>
  <si>
    <t>Le Comité PF mentionné plus haut tient une réunion technique mensuelle pour coordonner les activités de tous les secteurs que ce soit publiques et/ou privées concernant la planification familiale. Par exemple, planification des formation en PF des prestataires de santé, organisation de la campagne nationale en planification familiale ou la journée mondiale de la contraception.</t>
  </si>
  <si>
    <t xml:space="preserve">Malawi </t>
  </si>
  <si>
    <t>The Reproductive Health Commodity Security Committee comprise of all Family planning Supply chain Implementing partners, Ministry of Health,Reproductive Health Directorate, Central Medical Stores including GHSC-PSM</t>
  </si>
  <si>
    <t xml:space="preserve">The Reproductive Health Commodity Security Committee </t>
  </si>
  <si>
    <t>Population Services International (PSI) and Banja La Mtsogolo (BLM)</t>
  </si>
  <si>
    <t>Banja La Mtsogolo (BLM) Christian Health Association of Malawi (CHAM), Family Planning Association of Malawi (FPAM), ONSE.Health Policy Plus(HP+)</t>
  </si>
  <si>
    <t>Association of Private Practitioners - APP</t>
  </si>
  <si>
    <t>USAID,DfiD</t>
  </si>
  <si>
    <t>UNFPA,UNICEF</t>
  </si>
  <si>
    <t>Directorate of Reproductive Health - RHD, Health Technical Support Services- HTSS</t>
  </si>
  <si>
    <t>Central Medical Stores Trust,Malawi(CMST)</t>
  </si>
  <si>
    <t>Ministry of Finance - Planning Department</t>
  </si>
  <si>
    <t>Malawi Health Equity Network- MHEN, Save the Children, Clinton Health Access Initiative - CHAI</t>
  </si>
  <si>
    <t>Focus on FP commodity securities through Coordination and collaboration among implementing partners, CMST and MOH through RHD to ensure efficient use of resources to achieve commodity security, Secure and promote adequate, timely and sustainable funds to ensure uninterrupted supply of contraceptives and ensuring  uninterrupted availability of reproductive health commodities and flow of reliable information for effective decision making</t>
  </si>
  <si>
    <r>
      <rPr>
        <b/>
        <sz val="11"/>
        <rFont val="Calibri"/>
        <family val="2"/>
        <scheme val="minor"/>
      </rPr>
      <t>Quantification conducted, donor/ partners commitments on contraceptive procurement made. Pipeline and supply plan developed</t>
    </r>
    <r>
      <rPr>
        <sz val="11"/>
        <rFont val="Calibri"/>
        <family val="2"/>
        <scheme val="minor"/>
      </rPr>
      <t>-Updated Quantification databases/tools -2018 and 2019.  Updated Pipeline databases (actual consumption, Stock on hand and shipments).  Some of the increased forecast can be attributed to the need to fulfill stockouts of key commodities from the previous year.</t>
    </r>
  </si>
  <si>
    <t>GHSC-PSM, GHSC-TA, or other implementing partner country work plan</t>
  </si>
  <si>
    <t>Ministry of Health with support from GHSC-PSM Project ( quoted from Ministry of Health 2019 national quantification and supply plan report).</t>
  </si>
  <si>
    <t>Procurement of 170,000 DMPA IM in 2019 worth $204,000 in FY 18-FY 19</t>
  </si>
  <si>
    <t>Total amount allocated is unkown. At least $204,000 was allocated, but this is only a partial amount.</t>
  </si>
  <si>
    <t>Combined orals, injectables, implants, progestin-only pills, emergency orals, female condoms</t>
  </si>
  <si>
    <t>Male condoms, implants, injectables, combined orals, progestin only pills</t>
  </si>
  <si>
    <t>"Other" per RHInterchange (male condoms)</t>
  </si>
  <si>
    <t>Emergency procurements to cover delayed shipments account for the over-expenditures.</t>
  </si>
  <si>
    <t>Central MEDICAL Stores Trust - CMST</t>
  </si>
  <si>
    <t xml:space="preserve">The supply chain inventory management of health commodities is divided into central and SDP levels. The central level delivers procured commodities directly to SDPs on a monthly basis.
</t>
  </si>
  <si>
    <t>The Reproductive Health Commodity Security falls under the Sexual and Reproductive Health Rights and Strategy. The main focus is on the commodity security framework to ensure the client is able to access and use contraceptives by ensuring political commitment, coordination, resource mobilization and supply chain management.</t>
  </si>
  <si>
    <t xml:space="preserve">National Sexual and Reproductive Health and Rights Strategy </t>
  </si>
  <si>
    <t>2017-2022</t>
  </si>
  <si>
    <t>Social marketing of FP products and services
Service-level agreements between Gov't and private sector health providers
Pharmacies are allowed to provide short term contraceptive methods (oral contraceptive pills, Emergency contraceptive and injectable contraceptives). Long term methods are also provided in private hospitals and clinics</t>
  </si>
  <si>
    <t>health institutions' policies and regulations</t>
  </si>
  <si>
    <t>The purpose of the Malawi Standard Treatment Guidelines (MSTG), which incorporates the Malawi Essential Medicines list, is to standardize prescribing patterns and practices, thereby also enabling a more consistent and uniform range of available medicines and medical supplies across all levels of the national health care system. This in turn helps in quantification, procurement and supply of national requirements of medicines and medical supplies.</t>
  </si>
  <si>
    <t>Malawi Standard Treatment Guidelines (MSTG) 5th Edition 2015. Incorporating Malawi Essential Medicines List (MEML) 2015</t>
  </si>
  <si>
    <t>Ad hoc reports</t>
  </si>
  <si>
    <t>Key informant interview with MOH</t>
  </si>
  <si>
    <t>The country committed to increasing its funding contribution towards meeting the budgetary requirements for RH services</t>
  </si>
  <si>
    <t>FP services are offered free of charge in the public sector</t>
  </si>
  <si>
    <t>The product of choice for GFF funding is Male condoms</t>
  </si>
  <si>
    <t>The Country started report Sayana Press in june 2019</t>
  </si>
  <si>
    <t>Data ptovided as as August 2019</t>
  </si>
  <si>
    <t xml:space="preserve"> Microgynon Fe</t>
  </si>
  <si>
    <t>Depo-provera</t>
  </si>
  <si>
    <t>Service-level agreements exist between the government and the Christian Health Association of Malawi (CHAM), which is the largest private healthcare provider in Malawi for provision of primary healthcare services, including FP services.</t>
  </si>
  <si>
    <t xml:space="preserve">The major challenge for contraceptive security has been availability of funding resources to ensure full supply of contraceptive commodities in the country. The government's operating budget remains limited and is unable to contribute in any significant way towards meeting contraceptive requirements. In view of this, most of the funding for FP commodities is accessed through donor funding, which is also inadequate. </t>
  </si>
  <si>
    <t xml:space="preserve">Mali </t>
  </si>
  <si>
    <t>Comité Technique de Coordination et de Suivi de la Gestion des Médicaments Essentiels (CTCSGME)</t>
  </si>
  <si>
    <t xml:space="preserve">Keneya Jemu Kan (KJK), Population Services International (PSI) </t>
  </si>
  <si>
    <t>Association Malienne pour la Protection et la Promotion de la Famille (AMPPF), MSM (Marie Stopes Mali), Catholic Relief Service (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</si>
  <si>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</si>
  <si>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</si>
  <si>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</si>
  <si>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phamacie et du Medicament), Direction Génarale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</si>
  <si>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</si>
  <si>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 xml:space="preserve">Organiser les reunions trimestrielles de coordination des activités des différents intervenants dans le cadre de l'approvisionnement et la distribution des contraceptifs; Valider les besoins et le plan d'approvisionnement;
Suivre I'exécution des plans d'approvisionnement pour la prise de décision;
Proposer des mesures et mécanismes pour améliorer le système de gestion en vue d'assurer la disponibilité permanente des médicaments, des consommables et des réactifs à tous les niveaux;                           Proposer un mécanisme de suivi de la disponibilité des produits traceurs (Y compris les contraceptifs);
Veiller au fonctionnement effectif d'un système d'information logistique;
Exécuter toutes autres activités jugées nécessaires par la Direction de la Pharmacie et du médicament;
Apprécier les données logistiques.
</t>
  </si>
  <si>
    <t xml:space="preserve">Le montant pour 2018 provient du rapport de quantification des produits de la planification familiale (Secteur public: 1 624 207$, Marketing social: 2 818 618$).
</t>
  </si>
  <si>
    <t>Le CTCSGME</t>
  </si>
  <si>
    <t>Une fois par an</t>
  </si>
  <si>
    <t>Données de quantification 2019</t>
  </si>
  <si>
    <t>Pipeline</t>
  </si>
  <si>
    <t>C'est un fonds pour l'ensemble des médicaments essentiels (paludisme, PF, vaccin, tuberculose, ...)</t>
  </si>
  <si>
    <t xml:space="preserve">Il était prévu que l'Etat achète les 10% des besoins estimés. </t>
  </si>
  <si>
    <t>Ce montant correspond au 10% des besoins estimés pour le secteur public et le marketing social.</t>
  </si>
  <si>
    <t>Il n'y pas eu d'autres fonds du gouvernement alloués à l'achat des contraceptifs</t>
  </si>
  <si>
    <t>Les besoins sont couverts par les dons des partenaires tels que l'USAID et l'UNFPA</t>
  </si>
  <si>
    <t>Il n'y a pas eu la nécessité de fonds généré en interne pour l'achat des contraceptifs.</t>
  </si>
  <si>
    <t>Pilules contraceptive combines, implants (jadelle), injectable (depoprovera), lubrifiants, preservatif masculins et feminins</t>
  </si>
  <si>
    <t>Preservatifs masculins, DIU (pieces), injectables (doses), pilules contraceptives combines, pilules contraceptives progestatives</t>
  </si>
  <si>
    <t>Au cours des campagnes PF, le gouvernement achète des consommables pour l'insertion des produits contraceptifs</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</si>
  <si>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</si>
  <si>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</si>
  <si>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</si>
  <si>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Cet article de la loi lahou touré voté en juin 2002 ne fait de restriction de secteur. Il encourage plutôt toute personne intervenant dans la SR d'offrir les services de la planification familiale.</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</si>
  <si>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</si>
  <si>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la realisation des campagnes promotionnels de la PF qui est surtout axée sur les jeunes, les populations vivants dans les zones desavantagées</t>
  </si>
  <si>
    <t>Entretiens avec des fonctionnaires</t>
  </si>
  <si>
    <t>Documents de politique financière officiels concernant les contraceptifs</t>
  </si>
  <si>
    <t>Liste nationale des medicaments essentiels revisée par niveau</t>
  </si>
  <si>
    <t>Augmenter de façon substantielle et
régulière la part du budget de l'Etat
alloué à l’achat des produits
contraceptifs à hauteur de 10% par an</t>
  </si>
  <si>
    <t>Renforcer la chaine d’approvisionnement afin de réduire les ruptures de stocks et garantir l’accès à tous aux produits contraceptifs notamment les adolescents et jeunes, les populations vulnérables et déplacées</t>
  </si>
  <si>
    <t>Ciblage de la tranche d’âge 15-24 ans en mettant l’accent sur les milieux urbain, sémi-urbain et rural; Mettre en place des programmes spécifiques de santé sexuelle et reproductive des jeunes et adolescents au niveau opérationnel d’ici 2020</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</si>
  <si>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</si>
  <si>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En cas d'acquisition en urgence d'un produit non homologué, on peut attribuer une autorisation spéciale d'importation</t>
  </si>
  <si>
    <t>Les cessions ne sont pas tenues regulierement</t>
  </si>
  <si>
    <t>2 à 3</t>
  </si>
  <si>
    <t>microgynon, pilplan D</t>
  </si>
  <si>
    <t>ovrette, microlut</t>
  </si>
  <si>
    <t>depo-provera, Sayan Press</t>
  </si>
  <si>
    <t>jadelle, implanon</t>
  </si>
  <si>
    <t>DIU</t>
  </si>
  <si>
    <t>Protector</t>
  </si>
  <si>
    <t>protective</t>
  </si>
  <si>
    <t>norlevo</t>
  </si>
  <si>
    <t>Le plan d'action national budgétisé 2019-2023 prend en compte la formation et l'approvisionnement du secteur privé qui a été validé et lancé en juillet 2019 par le ministre de la santé. La mise en œuvre de ces activités au profit du secteur privé n'a pas encore commencé.</t>
  </si>
  <si>
    <t>Document de politique du ministère de la Santé</t>
  </si>
  <si>
    <t>Si le gouvernement a élaboré un plan d’engagement du secteur privé (ESP) avec une composante pour la planification familiale ou la santé reproductive, dans quelle mesure a-t-il mis en œuvre certains aspects de ce plan d'engagement?</t>
  </si>
  <si>
    <t>Aucune action n’a été mise en œuvre</t>
  </si>
  <si>
    <t xml:space="preserve">México </t>
  </si>
  <si>
    <t>Por iniciativa de UNFPA, en 2015 se instaló un Comité para la Disponibilidad Asegurada de Insumos Anticonceptivos (DAIA), con representantes de UNFPA, CONAPO y del Sector Salud, pero dicho Comité nunca operó como tal. El Grupo Interinstitucional de Salud Reproductiva, liderado por la Secretaría de Salud asumió esta función y está orientado a atender asuntos relacionados con planificación familiar y anticoncepción, así como de salud sexual y reproductiva para adolescentes. Hasta 2018, este Grupo se reunía entre dos y cuatro veces al año, y cuando la situación lo ameritaba, se analizaban asuntos relacionados con la adquisición de anticonceptivos. Actualmente, la coordinación de las compras de anticonceptivos en la Secretaría de Salud está a cargo del Centro Nacional de Equidad de Género y Salud Reproductiva, y la Secretaría de Hacienda y Crédito Público (SHCP) integra las necesidades de todas las instituciones del Sector Salud.</t>
  </si>
  <si>
    <t xml:space="preserve">Grupo Interinstitucional de Salud Reproductiva </t>
  </si>
  <si>
    <t xml:space="preserve">La participación de DKT México en el Grupo Interinstitucional de Salud Reproductiva fue denegada debido a su razón social. Los integrantes del Grupo perciben a DKT como una organización comercial (De hecho, su razón social no es de una orgaización sin ánimo de lucro). </t>
  </si>
  <si>
    <t>MEXFAM</t>
  </si>
  <si>
    <t xml:space="preserve">Católicas por el Derecho a Decidir, A.C. </t>
  </si>
  <si>
    <t>IPAS-CAM</t>
  </si>
  <si>
    <t>Afluentes</t>
  </si>
  <si>
    <t>GIRE</t>
  </si>
  <si>
    <t xml:space="preserve">En México las donaciones de anticonceptivos por parte de organismos internacionales terminaron en 2005. </t>
  </si>
  <si>
    <t>Centro Nacional de Equidad de Género y Salud Reproductiva (CNEGSR)</t>
  </si>
  <si>
    <t>Participan representantes de todas las instituciones del Sector Salud que prestan servicios de planificación familiar en México: la Secretaría de Salud (SSA), el Instituto Mexicano del Seguro Social (IMSS), el Instituto de Seguridad y Servicios Sociales para los Trabajadores del Estado (ISSSTE), la Secretaría de la Defensa Nacional (SEDENA), la Secretaría de Marina (SM) y Petroleos Mexicanos (PEMEX). También participa el Consejo Nacional de Población (CONAPO) y la Secretaría de Educación Pública (SEP).</t>
  </si>
  <si>
    <t>El Grupo Interinstitucional de Salud Reproductiva se reunía entre dos y cuatro veces al año para analizar temas de interés común en relación con planificación familiar, salud sexual y reproductiva para adolescentes. La adquisición y logística de anticonceptivos se analizaba solo cuando existía algún tema importante a tratar, como por ejemplo, la compra centralizada de anticonceptivos y la participación de la sociedad civil en los procesos de licitación y en el monitoreo de la situación de abastecimiento en los estados. En cada reunión se formalizaba una Minuta de Acuerdos y Compromisos y en todas las reuniones se revisaba el avance de las actividades comprometidas. El Grupo no se ha reunido desde el inicio de la presente Administración presidencial en diciembre 2018 por instrucciones del nuevo subsecretario de salud.
Como ejemplo del desarrollo de proyectos y cumplimiento de acuerdos, en octubre de 2018 inició la prueba piloto de un Curso Virtual en Gestión Logística para el Aseguramiento de Insumos en Salud Sexual y Reproductiva en Tlaxcala que fue promovido al interior del Grupo Interinstitucional de Salud Reproductiva. A la fecha ya se han beneficiado del curso  participantes del IMSS  y de IMSS-Bienestar. El IMSS considera usar este curso en los meses próximos. El Grupo también impulsó la inclusión de los anticonceptivos como insumos de seguridad nacional (como lo son las vacunas), pero no se logró el objetivo. Ha aportado además, lineamientos de educación integral en sexualidad incorporados por la SEP. Sin embargo, estos desarrollos se hicieron antes de 2019.</t>
  </si>
  <si>
    <t xml:space="preserve">La SSA está integrada por 32 Servicios Estatales de Salud (SESAs) descentralizados. Luego de un período en el que se descentralizaron las compras de anticonceptivos, en 2014 se regresó a un modelo de compras centralizadas. En los últimos años, el CNEGSR ha estimado las necesidades de los 32 SESAs de acuerdo con la demanda potencial esperada,  calculada con base en  las metas programadas de cobertura de usuarias activas y de cobertura de anticoncepción post evento obstétrico,  mezcla observada en la aceptación y uso de anticonceptivos, indicadores de consumo, inventarios físicos de material, entre otras variables. Estas previsiones son analizadas en cada entidad federativa y posteriormente son ratificadas o rectificadas . Hasta  2019, la SSA consolidaba los fondos del Seguro Popular de cada estado y hacía la compra centralizada para todas las entidades federativas. En 2019, la Secretaría de Hacienda y Crédito Público (SHCP) hizo por un lado la compra centralizada para la SSA, y por otro para el IMSS, ISSSTE y las otras instituiones públicas. En 2020, la SHCP realizó una sola compra consolidada para todas las instituciones. De acuerdo con los entrevistados, las previsiones son bastantes certeras y en el caso de la SSA, sólo algunos estados tienen que hacer pequeñas compras adicionales en el transcurso del año. </t>
  </si>
  <si>
    <t xml:space="preserve">Cada una de las instituciones públicas del Sector Salud estima sus necesidades de anticonceptivos para atender a la población de  su responsabilidad. La Oficialía Mayor o Dirección Administrativa de cada institución elabora un proyecto de presupuesto global, que se remite a la SHCP, responsable de adquirir los insumos anticonceptivos en 2019 y 2020. En el caso particular de la SSA, la cuantificacion de necesidades de anticonceptivos es coordinada por el CNEGSR, con la participación de cada uno de los 32 Servicios Estatales de Salud de la institución. </t>
  </si>
  <si>
    <t>En la SSA se ha observado un importante cambio en la mezcla de métodos anticonceptivos en los últimos años. Cada vez se ha registrado mayor preferencia de las mujeres por el implante subdérmico y por el sistema intrauterino liberador de hormonas, lo que ha ocasionado una reducción en la aceptación del dispositivo intrauterino T de Cobre, de hormonales orales y de hormonales inyectables de aplicación mensual.
El implante subdérmico de levorgestrel (dos varillas) se introdujo al programa en 2019, razón por la cual todavía se desconoce la demanda real que tendrá este método entre la población.
Para asegurar el abasto adecuado de anticonceptivos, anualmente se considera un stock de seguridad de 10 a 25% del consumo estimado y se restan las existencias de material disponibles en almacenes y centros de atención, de acuerdo con los inventarios físicos de insumos que se realizan al final del año, al interior del país.
Las necesidades de anticoncepción de emergencia se estiman con base en el número de embarazos no planeados estimados en la población adolescente, pero no se cuenta con un registro adecuado de los consumos.
En el Compendio Nacional de Insumos para la Salud se listan las claves 010.000.3507.00 (Levonorgestrel más etinilestradiol) y 010.000.3508.00 (Desogestrel más etinilestradiol). Ambas contienen hierro. La clave 3507 es la que tiene mayor consumo.
Nota: La cantidad real consumida se estimó con base en las estadísticas de prestación de  servicios.</t>
  </si>
  <si>
    <t>Genérico</t>
  </si>
  <si>
    <t>Desogestrel/etinilestradiol 150/30 mcg</t>
  </si>
  <si>
    <t>Acetato de Medroxiprogesterona 25 mg y  Cipionato de estradiol  5 mg</t>
  </si>
  <si>
    <t>Parche transdérmico (Norelgestromina y etinilestradiol)</t>
  </si>
  <si>
    <t>El material anticonceptivo se adquiere con recursos de la Aportacion Solidaria del Instituto de Salud para el Bienestar (INSABI) destinados a acciones de prevención y promoción de la salud.</t>
  </si>
  <si>
    <t>El material anticonceptivo se adquiere con recursos de la Aportacion Solidaria del INSABI destinados a acciones de prevención y promoción de la salud.</t>
  </si>
  <si>
    <t>01/19 -12/19</t>
  </si>
  <si>
    <t>Registros  administrativos</t>
  </si>
  <si>
    <t>Considerando un tipo de cambio de cambio de $ 19.2574</t>
  </si>
  <si>
    <t>Registros administrativos</t>
  </si>
  <si>
    <t>ene-dic 2019</t>
  </si>
  <si>
    <t xml:space="preserve">De las 15 claves previstas por adquirir, sólo se consiguieron 13, ya que se declaró desierta la licitación de hormonales orales claves 3507 y 3508. La mayor economía fue por los precios conseguidos a través de la compra consolidada. Estos datos reflejan solo las compras de la SSA. (Sólo incluye datos de la Secretaría de Salud (SSA). Para estimar el valor total del mercado de anticonceptivos en México, se estimó el porcentaje de usuarios de métodos anticonceptivos temporales según fuente de obtención usando los datos de la Encuesta Nacional de la Dinámica Demográfica (ENADID) 2018. La SSA fue mencionada como fuente por el 33.4%; otros servicios públicos por el 20.9%; las fuentes privadas (incluyendo farmacias y tiendas de autoservicio) por el 44.8%; y las parteras y otros agentes comunitarios por 0.8% (en su mayoría abastecidas por programas públicos). Aunque el valor total del mercado dependería de la mezcla de métodos usado en cada sector, que no se puede calcular por factores muestrales, considerando el valor de las compras de la SSA en 2019 como referencia, el valor aproximado del mercado de anticonceptivos en 2018 sería de alrededor de US $ 105.21 millones, de los cuales 55.1% (casi US $ 58 millones) serían adquisiciones del gobierno federal, gobiernos estatales e instituciones de seguridad social.  </t>
  </si>
  <si>
    <t>Fondos fiscales</t>
  </si>
  <si>
    <t xml:space="preserve">Existieron ahorros por la compra consolidada y porque había un stock suficiente de orales que hizo innecesaria la compra. </t>
  </si>
  <si>
    <t>En México existen diferentes entidades públicas que son grandes prestadores de servicios de planificación familiar. Cada una estima las necesidades de la población que cubre y proporciona los fondos presupuestales para hacer la adquisición. Hasta 2018, cada institución compraba los anticonceptivos pero en 2019 la SHCP hizo la adquisición de los anticonceptivos para todas las instituciones del sector público. La SSA y el IMSS son los prestadores de servicios más grandes. La SSA opera a través de los SESAs descentralizados y hace la adquisición para todos ellos. El IMSS y el ISSSTE son instituciones de seguridad social responsables de dar cobertura a los empleados del sector privado y del sector público, respectivamente, así como a sus familias (debajo las consideramos paraestatales). También participan en la prestación de servicios anticonceptivos los servicios médicos de las fuerzas armadas (Secretaría de la Defensa Nacional y Secretaría de Marina) y de Petróleos Mexicanos (PEMEX) (que se consideran debajo del sector público)</t>
  </si>
  <si>
    <t xml:space="preserve">Secretaría de Hacienda y Crédito Público (SHCP) para todas las instituciones públicas a partir de sus presupuestos. </t>
  </si>
  <si>
    <t xml:space="preserve">La adquisición en 2019 y 2020 la ha hecho la SHCP. En la SSA las entregas se hacen en almacenes estatales y los SESAs distribuyen a almacenes jurisdiccionales y centros de salud. En el IMSS, las entregas se hacen en el nivel central, que hace paquetes por UMF, que envía al nivel delegacional (que corresponde al nivel estatal salvo en la Ciudad de México, que tiene cuatro delegaciones, y en Veracruz, que tiene dos delegaciones), que a su vez distribuye a las UMF. </t>
  </si>
  <si>
    <t>Instituto Nacional para el Bienestar (INSABI)</t>
  </si>
  <si>
    <t>Monto calculado a un tipo de cambio de 22.2692 (Sólo corresponde a la Secretaría de Salud).
En pesos mexicanos la cantidad asignada fue ligeramente superior (4%) en comparación con la cantidad asignada en 2019. Asimismo, representa casi 20% de incremento respecto a la cantidad ejercida en 2019.</t>
  </si>
  <si>
    <t xml:space="preserve">En mercadeo social se incluyen métodos distribuidos por DKT, que sin embargo, es considerado por los miembros del grupo interinstitucional como un distribuidor comercial. </t>
  </si>
  <si>
    <t>Espermicidas (en diferentes presentaciones:óvulos, láminas, espumas, etc.)</t>
  </si>
  <si>
    <t>En las últimas Administraciones del Gobierno Federal se han publicado programas sexenales. El  Programa de Acción Específica de Planificación Familiar y Anticoncepción  (PF y A) 2013-2018 planteaba entre sus metas 1. Incrementar el acceso efectivo a servicios de PF y A y mejorar la calidad de la atención. 2. Atender las necesidades específicas de PF y A, particularmente en grupos en situación de desventaja social; y 3. Incentivar la paternidad activa y elegida, así como la responsabilidad del hombre en la planificación familiar y la anticoncepción. La Estrategia 1.2 era "Favorecer el acceso efectivo a servicios de calidad de planificación familiar y anticoncepción", que incluía entre sus Líneas de acción la 1.2.1. "Diseñar e implementar procedimientos efectivos para la adquisición de insumos anticonceptivos que permitan satisfacer las necesidades de la población" y 1.2.2. Monitorear permanentemente el abasto adecuado y oportuno de anticonceptivos modernos en todos los centros de atención". 
El Programa de Acción Específico de Salud Sexual y Reproductiva 2020-2024, incluye como uno de sus objetivos prioritarios favorecer el ejercicio de la sexualidad elegida, protegida y saludable a través de acciones de anticoncepción, planificación familiar, pero aún no ha  sido publicado, porque  el Programa Sectorial de Salud, que le da sustento,  recién se publicó en el Diario Oficial de la Federación (17 de agosto de 2020). Este Programa también incluye una acción puntual orientada a asegurar la disponibilidad continua y suficiente de anticonceptivos modernos, en todas las instituciones públicas de salud.</t>
  </si>
  <si>
    <t>Programa de Acción Específico de Salud Sexual y Reproductiva (Próximo a publicarse)</t>
  </si>
  <si>
    <t xml:space="preserve">El Programa de Acción Específico de Salud Sexual y Reproductiva 2020-2024, incluye una acción puntual orientada a asegurar la disponibilidad continua y suficiente de anticonceptivos modernos, en todas las instituciones públicas de salud, pero aún no ha sido publicado, porque el Programa Sectorial de Salud, que le da sustento, recién se publicó en el Diario Oficial de la Federación (DOF) (17 de agosto de 2020). </t>
  </si>
  <si>
    <t>Programa de Acción Específica de Planificación Familiar y Anticoncepción (PAEPFA) 2013-2018 seguirá vigente hasta la publicación Programa de Acción Específico de Salud Sexual y Reproductiva del 2020-2024 en el Diario Oficial de la Federación (DOF).</t>
  </si>
  <si>
    <t>Sí - alto nivel de implementación</t>
  </si>
  <si>
    <t>Todos los entrevistados coinciden en que se hizo la asignación completa de fondos y la compra de anticonceptivos suficientes para abastecer las necesidades de las instituciones públicas.</t>
  </si>
  <si>
    <t>NOM 005 SSA2</t>
  </si>
  <si>
    <t xml:space="preserve">Con receta médica </t>
  </si>
  <si>
    <t>Según la NOM 005, personal de salud capacitado bajo supervisión médica</t>
  </si>
  <si>
    <t>Según la NOM 005, personal de salud capacitado en exploración del aparato genital femenino y técnicas de inserción</t>
  </si>
  <si>
    <t>Según la NOM 05, personal médico debidamentee capacitado</t>
  </si>
  <si>
    <t xml:space="preserve">Personal médico debidamente capacitado </t>
  </si>
  <si>
    <t>No incluido en NOM 005</t>
  </si>
  <si>
    <t>Diafragma, espermicidas (espumas, láminas, óvulos, etc.)</t>
  </si>
  <si>
    <t>El Artículo 4 constitucional otorga el derecho a decidir libre e informadamente el número y espaciamiento de los hijos y los medios para poder hacerlo. El Artículo 67 de la Ley General de Salud (LGS) otorga carácter prioritario a la PF. La prestación de los servicios de planificación familiar deben ofrecerse sistemáticamente, a toda persona en edad reproductiva que acuda a los servicios de salud. En el caso de las poblaciones indígenas, se debe ofrecer la información y servicios en su idioma.  La NORMA Oficial Mexicana NOM-047-SSA2-2015, Para la atención a la salud del Grupo Etario de 10 a 19 años de edad, especifica que las y los adolescentes deben recibir información, orientación, consejería y métodos anticonceptivos en los esablecimientos de salud. El reglamento de la Ley General de Población establece que los servicios de PF son gratuitos en todas las instituciones públicas para todos los que los pidan. 
El Artículo 50 de la Ley General de Niñas, Niños y Adolescentes, señala que niñas, niños y adolescentes tienen derecho a disfrutar del más alto nivel posible de salud, así como a recibir la prestación de servicios de atención médica gratuita y de calidad de conformidad con la legislación aplicable, con el fin de prevenir, proteger y restaurar su salud, incluyendo el acceso a métodos anticonceptivos.</t>
  </si>
  <si>
    <t>idem</t>
  </si>
  <si>
    <t>Personas con discapacidad</t>
  </si>
  <si>
    <t>Aunque no existe un programa específico para personas con discapacidad, el objetivo 2 del PAEPFA 2013-2018 está orientado a atender las necesidades de PF y anticoncepción de grupos en situación de desventaja  social, incluyendo a las personas con discapacidad. La capacitación a prestadores de servicios de salud incluyen temas para favorecer el ejercicio de los derechos sexuales y reproductivos de todas las personas, sin distinción alguna. Además, se colaboró con el Instituto Nacional de las Mujeres (Inmujes) en la elaboración y difusión de la Cartilla de Derechos Sexuales y Derechos Reproductivos de las Personas con Discapacidad, que se puede consultar en esta dirección electrónica 
http://cedoc.inmujeres.gob.mx/documentos_download/Cartilla%20de%20DSyDR%20Sustento%20Normativo.pdf</t>
  </si>
  <si>
    <t>Tanto la SSA como el IMSS y MEXFAM tienen servicios amigables para adolescentes y adultos jóvenes</t>
  </si>
  <si>
    <t>El Programa de Acción Específico de Planificación Familiar y Anticoncepción 2013-2018 (PAEPFyA) plantea reducir las brechas de prevalencia de uso de anticonceptivos entre áreas urbanas y rurales</t>
  </si>
  <si>
    <t>Tanto la SSA como el IMSS Bienestar tienen servicios dedicados a atender comunidades remotas marginadas y rurales</t>
  </si>
  <si>
    <t>El objetivo 2 del PAEPFA 2013-2018 busca atender las necesidades de PF y anticoncepción de grupos en situación de desventaja  social, incluyendo a las personas con discapacidad. La capacitación a prestadores de servicios de salud incluyen temas para favorecer el ejercicio de los derechos sexuales y reproductivos de todas las personas, sin distinción alguna. Además, se elaboró y difundió con Inmujesla Cartilla de Derechos Sexuales y Derechos Reproductivos de las Personas con Discapacidad (ver http://cedoc.inmujeres.gob.mx/documentos_download/Cartilla%20de%20DSyDR%20Sustento%20Normativo.pdf)</t>
  </si>
  <si>
    <t>La SSA tiene metas especificas para reducir la brecha de prevalencia entre las poblaciones indígenas y el promedio nacional y componentes de servicio para atenderlos</t>
  </si>
  <si>
    <t>Existen servicios móviles para prestar sitios en localidades apartadas, incluidos campamentos de migrantes</t>
  </si>
  <si>
    <t>Aún cuando existe un marco juridico y normativo que respalda la atención a población adolescente, todavía existen barreras operativas y culturales que dificultan la atención a población adolescente. En algunos estudios de hace varios años y a nivel anecdótico se comenta que hay proveedores en servicios de salud y en farmacias que regañan a los adolescentes solteros.</t>
  </si>
  <si>
    <t>Los aranceles para todos los productos farmacéuticos son iguales y se encuentran exentos de IVA. Fracción arancelaria para anticonceptivos: 3006.60.01. Los anticonceptivos sujetos a aranceles en compras realizadas por el Sector Salud son los dispositivos intrauterinos, los condones femeninos y los condones masculinos, están catalogados como material de curación.
Fuente: Poder Ejecutivo-Secretaría de Economía. (16 de octubre 2012). ACUERDO que establece la clasificación y codificación de mercancías y productos cuya importación, exportación, internación o salida está sujeta a regulación sanitaria por parte de la Secretaría de Salud. Diario Oficial de la Federación, Cuarta sección, 43.</t>
  </si>
  <si>
    <t>Por ley, los servicios de planificaciòn familiar son gratuitos y todas las instituciones de salud pública, inclusive las de seguridad social, deben de prestar los servicios a la población abierta que los solicite.</t>
  </si>
  <si>
    <t>Los insumos anticonceptivos están incluidos en el Compendio Nacional de Insumos para la Salud publicado en el Diario Oficial de la Federación del 26 de mayo de 2020.</t>
  </si>
  <si>
    <t>2017, 2018, 2020</t>
  </si>
  <si>
    <t>Lista de Medicamentos y otros Insumos Esenciales para la Salud 2017; Edición 2018 del Cuadro Básico y Catálogo de Medicamentos; Compendio Nacional de insumos para la salud versión abril 2020)</t>
  </si>
  <si>
    <t>CONAPO ha realizado campañas de comunicación social dirigidas  a la prevención de embarazos y de infecciones de transmisión sexual en adolescentes. Ver https://www.gob.mx/conapo/videos/prevenir-esta-en-tus-manos-no-dejes-en-visto-tu-futuro-tudecides?idiom=es
El 15 de octubre de 2020 la campaña "Yo decido" para apoyar el logro de los objetivos y metas de la Estrategia Nacional para la Prevención del Embarazo en Adolescentes. Ver 
https://www.gob.mx/inmujeres/prensa/presentan-integrantes-de-enapea-campanas-de-comunicacion-para-prevencion-del-embarazo-en-adolescentes-y-erradicacion-del-embarazo-infantil-254870</t>
  </si>
  <si>
    <t>redes sociales</t>
  </si>
  <si>
    <t>Estimaciones de entrevistados. Cálculo referido al personal que debe aplicar el método en SSA e IMSS</t>
  </si>
  <si>
    <t xml:space="preserve">El país asistió y se comprometió con las metas de la Conferencia de Cairo + 25 que se llevó a cabo en Nairobi. </t>
  </si>
  <si>
    <t>Fuente de datos:    https://www.globalfinancingfacility.org/</t>
  </si>
  <si>
    <t>Cada institución del sector público tiene un Sistema Integral de Administración Logística (SIAL) que opera a nivel nacional, pero no existe un sistema que integre los datos de estos diferentes sistemas de información. Suponemos que los distribuidores de anticonceptivos del sector privado también tienen sistemas de información sofisticados, cuyos datos y características no son de acceso público.La Secretaría de Salud ha instrumentado un Sistema de Información para la Administración Logística (SIAL) que se alimenta de varias fuentes de información. A nivel operativo se cuenta con un sistema de información sobre prestación de servicios, en donde se registran los métodos anticonceptivos otorgados en unidades médicas. Asimismo, se cuenta con Informes de movimientos de insumos anticonceptivos que permiten llevar un control de la situación de abastecimiento de anticonceptivos a nivel de unidad médica y/o de almacén. Sin embargo, no se cuenta con sistemas automatizados que permitan obtener esta información en tiempo real.
Es importante destacar que al final de cada año se realiza un inventario de existencias de material anticonceptivo en todos los almacenes y centros de atención, lo que permite evaluar el nivel de abastecimiento por anticonceptivo al inicio de año y deteminar con mayor precisión las necesidades de compra de anticonceptivos.</t>
  </si>
  <si>
    <t>Cantidad de observaciones del estado de existencias en las que hubo desabastecimiento de productos durante el año fiscal (numerador) Nota: las entregas se hacen en almacenes estatales. Por tanto, se presenta como indicador el número reportado de meses/SESA con agotamientos / el total de meses/SESA (32 SESAS X 12 MESES)</t>
  </si>
  <si>
    <t>Para calcular los índices de desabastecimiento se calculó el número de meses/SESA en los que se reportaron agotamientos dividido entre el total de meses SESA (32 SESAs X 12 meses)</t>
  </si>
  <si>
    <t>En el CNEGSR no se cuenta con información a nivel de unidad médica</t>
  </si>
  <si>
    <t>Las compras que se realizan en la Secretaría de Salud, se distribuyen a almacenes estatales y, en su caso, los problemas de desabasto que se le reportan son a nivel de entidad federativa (32) y para cada una de claves de anticonceptivos que se manejan en el programa (15). En 2019 sólo se tuvieron algunos problemas de desabasto en el caso de los hormonales orales combinados, ya que se declaró desierta la licitación de este tipo de insumos.</t>
  </si>
  <si>
    <t>Para importar o vender un producto se necesita un registro sanitario de COFEPRIS (Comisión Federal de Protección de Riesgos Sanitarios)</t>
  </si>
  <si>
    <t>Todo producto anticonceptivo comercializado, requiere de registro. En el caso de protocolos de investigación, éste debe contar con la autorización previa de COFEPRIS</t>
  </si>
  <si>
    <t>Se hace excepción para el uso de productos para fines de investigación</t>
  </si>
  <si>
    <t>De 1 año a 18 meses</t>
  </si>
  <si>
    <t>Existen diferentes procesos que dependen de si es un producto nuevo o un producto existente, si el producto es de fabricación nacional o de fabricación extranjera,  si es un mediamento o un dispositivo médico nacional o es extranjero, si no está registrado en México pero sí en otros países, etc. Cada proceso tiene una duración diferente.</t>
  </si>
  <si>
    <t>El acuerdo se firmó en 2020.
https://www.gob.mx/cms/uploads/attachment/file/459098/ACUERDO_DE_EQUIVALENCIAS_OMS_29032019_ESPA_OL.pdf</t>
  </si>
  <si>
    <t>Los laboratorios de la Comisión de Control Analítico y Ampliación de Cobertura (CCAyAC)​ llevan a cabo las pruebas de ensayos de laboratorio a todos aquellos productos sujetos al control sanitario. En el caso de importaciones, solo se hace la prueba a condones, pero no a otros anticonceptivos. 
En el caso de importaciones de condones se hacen pruebas de calidad a una muestra aleatoria representativa de los lotes recibidos.
Adicional a la vigilancia sanitaria habitual también se puede efectuar una inspección derivada de una denuncia. Esta operación sanitaria puede llegar al aseguramiento de la mercancía.</t>
  </si>
  <si>
    <t>Sí; certificación de las normas ISO y precalificación de la OMS</t>
  </si>
  <si>
    <t>Algunos fueron examinados</t>
  </si>
  <si>
    <t xml:space="preserve">Todas las entidades del sector comercial requieren informar estados de cuenta (ventas, gastos y utilidades) y hacer declaraciones de impuestos, pero no las características de los productos vendidos. En dado caso, en México se expiden facturas electrónicas, que  permitiría a la SHCP determinar las ventas específicas por producto de cada fabricante o distribuidor.
https://www.medicamentosplm.com/Home/Medicamentos_CIE10/anticonceptivos_orales/9897                    
En el PLM se listan los siguientes números de fabriantes/distribuidores: pastillas anticonceptivas: 14; implantes subdérmicos 1; diu con levonogestrel; 1; parche transdérmico 2; </t>
  </si>
  <si>
    <t>Microgynon, Levora, Nordet, Triquilar, Yasmin, Segfemiol, Letinnov</t>
  </si>
  <si>
    <t xml:space="preserve">Microlut levonorgestrel30 mcg, Cerazette desogestrel 75 mcg, </t>
  </si>
  <si>
    <t>Sayana Press( Ac.Medroxiprogesterona 104mg/0.65 ml); Mesigyna, Meslart ( Enantato norestisterona 50mg/Valerato Estradiol 5 mg)</t>
  </si>
  <si>
    <t>Jadelle, Levonorgestrel 75 mg; Implanon NXT, Etonorgestrel 68 mg</t>
  </si>
  <si>
    <t>Silver Care (380 mm2 de cobre con 7.2% de plata); Easy Care380 mm2 de cobre). Mirena , liberador de levonorgestrel</t>
  </si>
  <si>
    <t>Prudence Clásico (Látex, almidón de maíz, lubricante, aceite de silicón). Sico retardante (Lubricante a base de benzocaína al 5%). Playboy (Látex, lubricante, receptáculo)</t>
  </si>
  <si>
    <t>Condón femenino Climax, Prudence (látex sintético); FHC (poliuretano)</t>
  </si>
  <si>
    <t>Postinor, Oportuna, Dreams, Levonorgestrel 0.75 mg; Post Day, Ladiades, Levonorgestrel 1.5 mg</t>
  </si>
  <si>
    <t>Existen varias compañías farmaceúticas transnacionales que fabrican y distribuyen en México</t>
  </si>
  <si>
    <t>Entrevistas clave del informante con fabricantes locales</t>
  </si>
  <si>
    <t xml:space="preserve">En 2017 la empresa que ganó licitación para la compra de Mifepristona y Misoprostol coordinó con la Secretaría de Salud la capacitación de más de 1,600 médicos especialistas del país para la utilización óptima de estos fármacos, en la prevención de la mortalidad materna. También es común que los fabricantes y distribuidores de implantes capaciten a prestadores de servicios del IMSS. </t>
  </si>
  <si>
    <t xml:space="preserve">Para efectos prácticos, la anticoncepción está firmemente institucionalizada en las instituciones prestadoras de servicios de salud y en la oferta de métodos en las farmacias comerciales y clínicas y hospitales del sector privado. </t>
  </si>
  <si>
    <t xml:space="preserve">Mozambique </t>
  </si>
  <si>
    <t>There's a functional committee at the central level that addresses all aspects of contraceptive security. At the province level, coordination of the committee's activities is still lacking and needs to be improved.</t>
  </si>
  <si>
    <t>Grupo Técnico de Bens e Produtos de Saúde Reproductiva</t>
  </si>
  <si>
    <t>PSI. DKT</t>
  </si>
  <si>
    <t>AMODEFA, Pathfinder, ICRH</t>
  </si>
  <si>
    <t>USAID, GLOBAL FUND</t>
  </si>
  <si>
    <t>UNFPA, UNAIDS, Governo Holandes, DFID</t>
  </si>
  <si>
    <t>RH/MCH National program, National HIV/AIDS program</t>
  </si>
  <si>
    <t>Central Medical Store (CMAM)</t>
  </si>
  <si>
    <t>National AIDS Council (CNCS)</t>
  </si>
  <si>
    <t>• Analyze and regularly discuss “issues” of common interest to both programatic and logistics area that may positively or negatively influence RH/MCH/ NUTR  commodities;
• Assist in the regular analysis of data collected through the Logistics Management Information System and the Health Information System;
• Analyze, discuss and revise the monthly requests to avoid stockouts by ensuring that requests / orders meet the real needs of goods and products; 
• Assist in the accurate forecasting of RH/MCH/ NUTR  commodities &amp; goods needs (medicines, contraceptives, reagents, medical supplies, medical-surgical equipment and consumables);
• Product shelf life monitoring along the logistics chain to minimize from expiring;
• Identify the needs for advocacy and IEC, recommend actions and support their implementation, aiming to promote the demand for health services and consequently the use of RH/MCH/ 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</si>
  <si>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Grupo Técnico de Bens e Produtos de Saúde Reproductiva with leadership of MoH RH/MCH Program and Central Medical Store</t>
  </si>
  <si>
    <t>There's a budget line item specifically for the procurement of contraceptives and a MoH commitment to do so, but it has been hard to materialize due to the actual economic environment</t>
  </si>
  <si>
    <t>Procurement plan</t>
  </si>
  <si>
    <t>This allocated amount was intended for the order of Depo-provera, Microgynon and Microlut. The Microgynon and Microlut tenders were cancelled, which is why spending is lower than allocated funds.</t>
  </si>
  <si>
    <t>The time period was determined by actual delivery date, which was in 2018. The order had been placed in 2017. The total amount spent refers to the purchese of 20,000 implants (Jadelle). The order purchased with 2018 funds was received in 2019.</t>
  </si>
  <si>
    <t>Implantable Contraceptives, Injectable Contraceptives, Condoms, Combined Oral Contraceptives, Progestin only pills, Copper IUDs</t>
  </si>
  <si>
    <t>Condoms - Female (pieces), Condoms - Male (pieces), IUDs (pieces), Implants (pieces), Injectables (doses), Orals - Combined (cycles), Orals - Progestin Only (cycles)</t>
  </si>
  <si>
    <t>Other UN donation records</t>
  </si>
  <si>
    <t xml:space="preserve">Central Medical Store is responsible for the planning and procurement of government-funded medicines including contraceptives for the public sector on behalf of Minister of Health </t>
  </si>
  <si>
    <t>RH/MCH TWG is responsible for planning the need for public sector contraceptives funded by the government. Central Medical Stores are responsible for the procurement.</t>
  </si>
  <si>
    <t>Internally generated funds</t>
  </si>
  <si>
    <t>This amount is much lower than FY18 allocations. This is due to fewer GoM funds being available, but also availability of DFID and Netherlands funding.</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</si>
  <si>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</si>
  <si>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</si>
  <si>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There are price controls for all medicines to regulate the profit margin.</t>
  </si>
  <si>
    <t>recorded agreements among MoH, donor agencies, public/private sector providers</t>
  </si>
  <si>
    <t xml:space="preserve">Some agreements among MoH and private sector (DKT and PSI) to improve the access of contraceptive commodities through mobile clinics and private clinics that offer FP/SRH service and products at an affordable price. </t>
  </si>
  <si>
    <t xml:space="preserve">Total Market Approach aims to improve collaboration among all sectors (commercial sector, private and public sector)  
</t>
  </si>
  <si>
    <t>Family planning and contraception strategy 2011-2015 (2020)  &amp; School Health and Adolescent Strategy</t>
  </si>
  <si>
    <t xml:space="preserve">Family planning and contraception strategy 2011-2015 (2020)  </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</si>
  <si>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</si>
  <si>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</si>
  <si>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</si>
  <si>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Newspaper articles or other media reports</t>
  </si>
  <si>
    <t xml:space="preserve">Initiation rites Kutxinga ("widow cleansing", whereby a widow must have intercourse with one of her late husband's relatives to prevent spread of bad luck from the spiritual world) and model of large families </t>
  </si>
  <si>
    <t xml:space="preserve">Initiation rites Kutxinga  ("widow cleansing", whereby a widow must have intercourse with one of her late husband's relatives to prevent spread of bad luck from the spiritual world) and model of large families </t>
  </si>
  <si>
    <t>Insufficient dissemination about the existence and services available in YFHS: several groups of young people surveyed (NAC AllinOne, 2015) report having little knowledge of the existence, availability of services and location of the YFHS, besides
dissatisfaction with working hours and lack of privacy</t>
  </si>
  <si>
    <t>Social and family pressures for teenage marriage and pregnancy</t>
  </si>
  <si>
    <t xml:space="preserve">Large distances to access health care make it difficult to obtain effective family planning services/commodities.  </t>
  </si>
  <si>
    <t>Contraceptives are exempted from duties; they are only subject to handling taxes and import agent fees.</t>
  </si>
  <si>
    <t>Key informant interviews with NMRA</t>
  </si>
  <si>
    <t xml:space="preserve">The government provide cost-free, integrated sexual and reproductive health services and commodities in all public sector health facilities </t>
  </si>
  <si>
    <t>Lista Nacional de Medicamentos Essenciais</t>
  </si>
  <si>
    <t xml:space="preserve">Lack of resources (human and financial) limited the implementation mobile outreach activities </t>
  </si>
  <si>
    <t>Human resources information system (HRIS)</t>
  </si>
  <si>
    <t>Mozambique will use the budget line for family planning in the Ministry of Health budget to procure contraceptive supplies, and will cover 5 percent (2012), 10 percent (2015), and 15 percent (2020) of contraceptive needs in the federal budget. The Government plans to secure additional funding needed to implement the national Family Planning and Contraceptives Strategy by 2015 through partnerships with the private sector and donors to cover the current funding gap of $15 million.</t>
  </si>
  <si>
    <t>Ensure that 30% of all health public facilities use electronic stock management information system including contraceptives by 2020: o Ensuring real time monitoring of stocks at health facility level and timely action to reduce stock-outs of contraceptives from 60%1 to 40% o Expanding the electronic stock management system in 129 health facilities to 450 by 2020</t>
  </si>
  <si>
    <t xml:space="preserve">Financing development of the investment case proposal for Global Fund in support of All Women and All Children to address the country challenges in the field of Reproductive, Maternal, Neonatal, Child and Adolescent Health </t>
  </si>
  <si>
    <t xml:space="preserve">The National LMIS is a combination of paper-based and electronic records; out of 1,580 HF, SIGLUS (LMIS for HF) is in 895 HF (FY18) and by the end of FY19 is expected to be in approx. 1,160 HF (71.43% Distrtict coverage) </t>
  </si>
  <si>
    <t>Exceptions can be approved by the Minister of Health in cases of emergency, public health, disaster, in-country stockouts or not prior licensing is required,</t>
  </si>
  <si>
    <t>3 months for WHO pre-qualified collaborative registration.</t>
  </si>
  <si>
    <t>•	F6) The process of certification/accreditation is ongoing 
•	F8) The surveillance monitoring activities focus most on medicines that has high impact in public health (Malaria, TB e HIV commodities); In addition, contraceptives quality deviations are rarely reported and perform SSFFC is very expensive.</t>
  </si>
  <si>
    <t>The drug regulatory authority has a price-setting and control mechanism established by law and no private sector marketing research is being done to guide programming.</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</si>
  <si>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</si>
  <si>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</si>
  <si>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Depot Medroxyprogesterone Acetate 104mg/0.65mL subcutaneous [Depo Sub-Q Provera, Sayana Press], Depot Medroxyprogesterone Acetate 150 mg Intramuscular [DepoProvera]</t>
  </si>
  <si>
    <r>
      <t xml:space="preserve">Contraceptive Implants 
</t>
    </r>
    <r>
      <rPr>
        <i/>
        <sz val="10"/>
        <rFont val="Arial"/>
        <family val="2"/>
      </rPr>
      <t>(for example, Levonorgestrel 75mg [Jadelle, Sino-Implant (II)/Levoplant], Levonorgestrel 75mg [Jadelle, Sino-Implant (II)/Levoplant]</t>
    </r>
  </si>
  <si>
    <t>Levonorgestrel 75mg [Jadelle, Sino-Implant (II)/Levoplant]</t>
  </si>
  <si>
    <t>I-Pill (1.5mg)</t>
  </si>
  <si>
    <t>High dependence on external aid for contraceptive procurement; Despite the government financial commitment to support procurement, the government's contribution is still very low.</t>
  </si>
  <si>
    <t xml:space="preserve">Nepal </t>
  </si>
  <si>
    <t>Family Planning Sub-committee( FPSC) as a part of the Reproductive Health Coordination Committee (RHCC), Reproductive Health Steering Committee (RHSC)</t>
  </si>
  <si>
    <t>Family Planning Sub-committee( FPSC)</t>
  </si>
  <si>
    <t xml:space="preserve"> FPAN, NCRS Co (FPSC can invite)</t>
  </si>
  <si>
    <t>SPN / MSI</t>
  </si>
  <si>
    <t xml:space="preserve">USAID, DFID, </t>
  </si>
  <si>
    <t>GtZ, KfW</t>
  </si>
  <si>
    <t xml:space="preserve">DoHS Divisions - </t>
  </si>
  <si>
    <t xml:space="preserve">Family Welfare Division (FWD), National Health Education, Information and Communication Center (NHEICC), National Health Training Center (NHTC) </t>
  </si>
  <si>
    <t>Management Division (MD)</t>
  </si>
  <si>
    <t xml:space="preserve">CMS - </t>
  </si>
  <si>
    <t>under MD</t>
  </si>
  <si>
    <t xml:space="preserve">NGO Coordination Committee  </t>
  </si>
  <si>
    <t/>
  </si>
  <si>
    <t>Representative</t>
  </si>
  <si>
    <t xml:space="preserve">Strengthen FP program: forum to discuss and address issues, advocate for resources, share good practices, identify gap and suggest or recommend improvement measures, serve as technical resource, dwell on FP data. No meeting has been able to take place due to  change of structure in the government of Nepal. </t>
  </si>
  <si>
    <t>B. Finance and Procurement (Capital)</t>
  </si>
  <si>
    <t>July 16, 2018-July 15 2019</t>
  </si>
  <si>
    <t>Government Budget</t>
  </si>
  <si>
    <t>Management Division / Department of Health Services</t>
  </si>
  <si>
    <t xml:space="preserve">To calculate Forecast Error for Pills, Condom and Depo, FY74/75- SDPs issues were used and were coverted to 100% reporting. Whereas for Implant and IUCD the same year district store issues were taken into consideration as consumption. The issues of district stores are not converted to 100% reporting, they are taken as the face value. The rationale is HFs do not have good Implant and IUCD reporting hence affecting the issue quantity. The CS survey forecast error has adopted this approach to align with the process of quarterly pipeline and annual forecasting exercise.   </t>
  </si>
  <si>
    <t>Jul 2018-Jul 2019</t>
  </si>
  <si>
    <t>Key informant information from procurement unit and program focal person  from Family Welfare Divison</t>
  </si>
  <si>
    <t>Jul 2018-Jul 2020</t>
  </si>
  <si>
    <t>Key informant interviews with procurement unit</t>
  </si>
  <si>
    <t>July 16, 2018-July 15, 2019</t>
  </si>
  <si>
    <t>Government allocated budget for health commodity procurement</t>
  </si>
  <si>
    <t>Pool Fund is equivalent to basket fund</t>
  </si>
  <si>
    <t xml:space="preserve">UNFPA has provided
Oral-Pills quantity- 921,447 (Cost: USD 196,257.08)
IUD quantity-33,000   (Cost: USD 10,776.76)            </t>
  </si>
  <si>
    <t>This was auto generated so please check the formula for B10 to B12</t>
  </si>
  <si>
    <t>This was auto generated so please check the formula for B10 to B13</t>
  </si>
  <si>
    <t>This was auto generated so please check the formula for B10 to B14</t>
  </si>
  <si>
    <t>Recorded in Quantification Report</t>
  </si>
  <si>
    <t>Pool Fund</t>
  </si>
  <si>
    <t>Male Condoms, Combined Oral Contraceptive Pills, Depo-DMPA-injectables</t>
  </si>
  <si>
    <t>DFID</t>
  </si>
  <si>
    <t>Intrauterine device (IUD) cut 380A</t>
  </si>
  <si>
    <t>Implants contraceptive (Levonorgestrel two rod 150 mg in total) 5 year effectiveness</t>
  </si>
  <si>
    <t xml:space="preserve">The objective of the National RHCS Strategy - 2015 is to address all elements of RHCS in a holistic manner and streamline the activities to meet ICPD’s goal, the FP 20/20 Commitment and the Sustainable Development Goals (SDG) for ensuring universal access to sexual and RH rights. </t>
  </si>
  <si>
    <t>National Family Plannign Costed Implementation Plan 2015-2020, National Reproductive Health Commodity Security Strategy 2015</t>
  </si>
  <si>
    <t xml:space="preserve"> 2015-2020</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</si>
  <si>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</si>
  <si>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</si>
  <si>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</si>
  <si>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</si>
  <si>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</si>
  <si>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</si>
  <si>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</si>
  <si>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</si>
  <si>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 xml:space="preserve">Under the Marriage Registration Act the minimum legal age defined is 20. Unmarried particularly women are inhibited to have free access to FP commodities.  </t>
  </si>
  <si>
    <t xml:space="preserve">Unmarried particularly women are inhibited to have free access to FP commodities.  </t>
  </si>
  <si>
    <t>Difficult geography and distance to access free service</t>
  </si>
  <si>
    <t>Religious minorities like Muslim and nomadic tribal groups (Raute) are not very receptive to access services by a way or another.</t>
  </si>
  <si>
    <t>July 2016</t>
  </si>
  <si>
    <t>National List of Essential Medicines 2016</t>
  </si>
  <si>
    <t>advocacy documents</t>
  </si>
  <si>
    <t>Right-based Act</t>
  </si>
  <si>
    <t>Nepal Prioritized Action 2018-2020</t>
  </si>
  <si>
    <t>COMMITMENT 1:
1.1 Continue raising financial resources and promoting local-level budgetary allocations for FP that meets on-going policy and programmatic commitments
1.2 Continue raising the annual government allocation for FP by 7% each year up to 2020.
Furthermore, Nepal will engage with external development partners including donors to raise additional commitments</t>
  </si>
  <si>
    <t>2.3 Improve regulatory framework to promote public-private partnership and expand health
service delivery points to increase access to quality FP information and services</t>
  </si>
  <si>
    <t>3.2 Strengthen capacity of health institutions and service providers to expand FP service delivery
networks, to respond to the needs of marginalized, rural residents, migrants, adolescents with
special focus during the time of emergencies/humanitarian settings
3.3 Increase availability of a broader range of modern contraceptives and improve method mix at
different levels of the health care delivery system</t>
  </si>
  <si>
    <t xml:space="preserve">Public sector health facilities in this context is taken as the government health facilities such as health post, primary health care center, district hospital and district clinic, urban health care center, community health center. </t>
  </si>
  <si>
    <t xml:space="preserve">4000+ SDPs send quarterly paper based LMIS reports. Only 23 SDPs (21 health post and 2 PHC) on transactional system data are generated electronically through eLMIS. </t>
  </si>
  <si>
    <t>Implant Stockout is same as the one reported in FY18 PPR</t>
  </si>
  <si>
    <t>IUCD Stockout is same as the one reported in FY18 PPR</t>
  </si>
  <si>
    <t>Mylan generic, we received bid for this time from 4 suppliers</t>
  </si>
  <si>
    <t>Depo-Provera</t>
  </si>
  <si>
    <t>Tcu380 A IUCD Generic</t>
  </si>
  <si>
    <t xml:space="preserve">Nicaragua </t>
  </si>
  <si>
    <t xml:space="preserve">En Nicaragua operó un comité para la disponibilidad asegurada de insumos anticonceptivos (DAIA) entre 2003 a 2009. Luego pasó a nombrarse Comité de Disponibilidad Asegurada de Insumos de Salud Sexual y Reproductiva (CDASSR) hasta 2015, que tuvo un plan para el país que definía las responsabilidades por segmentos de mercado. Este grupo de trabajo estuvo liderado por la Dirección de Servicios de Salud (DSS) del Ministerio de Salud (MINSA), y por USAID / proyecto DELIVER, que apoyó a la secretaría técnica. El comité participó en este periodo en actividades internacionales y permitió compartir experiencias y aunar esfuerzos para aumentar gradualmente la compra de un mayor porcentaje de los anticonceptivos utilizados en el sector público, proceso que inició en 2009 y terminó en 2012. </t>
  </si>
  <si>
    <t xml:space="preserve">Entre el 2003 y el 2008 se llamó Comité para la Disponibilidad Asegurada de Insumos Anticonceptivos (CDAIA) y del 2009 al 2015 Comité de Disponibilidad Asegurada de Insumos de Salud Sexual y Reproductiva. Actualmente no se cuenta con un comité funcionando. </t>
  </si>
  <si>
    <t xml:space="preserve">PASMO|PSI participó hasta 2015 </t>
  </si>
  <si>
    <t xml:space="preserve">En el CDAIA estuvieron representados PROFAMILIA (que era apoyada por IPPF), la red de federaciones de organizaciones NICASALUD, y algunos proyectos financiados por USAID que trabajaban a nivel comunitario, como FAMISALUD. </t>
  </si>
  <si>
    <t xml:space="preserve">Ningún distribuidor estuvo representado, aunque fueron invitados en algunos momentos. </t>
  </si>
  <si>
    <t>USAID y UNFPA formaban parte del Comité DAIA.</t>
  </si>
  <si>
    <t xml:space="preserve">SÍ, UNFPA. La Organización Panamericana de la Salud (OPS) fue invitada y participó en algunos momentos. </t>
  </si>
  <si>
    <t xml:space="preserve">El MINSA coordinaba el comité y convocaba a reuniones mensuales o bimestrales, según el caso. </t>
  </si>
  <si>
    <t xml:space="preserve">El Centro de Insumos para la Salud (CIPS), donde están ubicadas las bodegas centrales, asistía a reuniones cuando era convocado por la DSS porque la temática a abordar estaba relacionada con el almacenamiento, la distribución, etc. </t>
  </si>
  <si>
    <t xml:space="preserve">No formaban parte del Comité DAIA, pero fueron invitados en diferentes momentos, como por ejemplo, para el proceso de incluir una línea presupuestaria exclusiva de anticonceptivos en el presupuesto anual de compras del MINSA y para el proceso de revisión de diferentes modalidades de compras internacionales a fin de lograr economías de escala. </t>
  </si>
  <si>
    <t xml:space="preserve">PATH formó parte del comité hasta el 2012 </t>
  </si>
  <si>
    <t xml:space="preserve">El comité contaba con un manual de funcionamiento y organizaciones.
Elaboraron dos planes de trabajo 2005-2008, 2009 y 2012. El primer plan fue evaluado externamente.  
El comité dejó de existir por decisión del MINSA en 2015. </t>
  </si>
  <si>
    <t xml:space="preserve">Información proporciona en entrevista a UNFPA
Informe MINSA para UNFPA 2020
 </t>
  </si>
  <si>
    <t>MINSA</t>
  </si>
  <si>
    <t xml:space="preserve">La información existe, el MINSA Nicaragua tiene un sistema de información robusto, actualizado; pero no se ha tenido acceso a los datos. La información de cantidad real consumida fue proporcionada por UNFPA de los informes recibidos del MINSA
</t>
  </si>
  <si>
    <t xml:space="preserve">Desde el año 2006, el MINSA ha contado con una línea presupuestaria exclusiva para anticonceptivos. El MINSA ha continuado destinando fondos para las compras de anticonceptivos desde que inició en el 2007 las compras graduales. (Entrevista con oficial de UNFPA).    </t>
  </si>
  <si>
    <t xml:space="preserve">Entrevista a informante UNFPA </t>
  </si>
  <si>
    <t>registros de donantes (p. ej., el Banco Mundial)</t>
  </si>
  <si>
    <t xml:space="preserve">USAID | DELIVER PROJECT, Task Order 4. 2016. USAID | DELIVER PROJECT Final Regional Report. Latin America and the Caribbean. Arlington,
Va.: USAID | DELIVER PROJECT, Task Order 4
Informe MINSA para UNFPA 2020 </t>
  </si>
  <si>
    <t xml:space="preserve">Informe MINSA para UNFPA </t>
  </si>
  <si>
    <t>El MINSA incrementó sus aportaciones para la compra de anticonceptivos de manera gradual, de 1% en el 2003 a 85% en el 2015. Para la compra en el 2019 aportó y cubrió el 100% de las necesidades (entrevista con oficial UNFPA).</t>
  </si>
  <si>
    <t>En 2016 y 2018 recibieron fondos del Fondo Mundial para compra de condones para cubrir la demanda de tres años.</t>
  </si>
  <si>
    <t>Tomando en cuenta lo presupuestado para las ordenes de compra.</t>
  </si>
  <si>
    <t xml:space="preserve">Fondos de Gobierno </t>
  </si>
  <si>
    <t xml:space="preserve">Para este periodo no se contó con otras fuentes </t>
  </si>
  <si>
    <t xml:space="preserve">USAID no dona anticonceptivos al gobierno desde el año 2009. </t>
  </si>
  <si>
    <t>UNFPA no ha donado desde el 2014.</t>
  </si>
  <si>
    <t>Otros registros de donación de las ONU</t>
  </si>
  <si>
    <t>El Fondo Mundial hizo donaciones de condones que cubren la demanda de tres años en los años 2016 y 2018. Por un monto total de $1,029,296 (entrevista a oficial UNFPA).</t>
  </si>
  <si>
    <t xml:space="preserve">La División General de Insumos Médicos estima las necesidades y la División de Adquisiciones hace las compras. Ambas son dependencias del nivel central del MINSA y estiman las necesidades y hacen la adquisición sin asistencia técnica externa. 
Cuentan con recursos capacitados y con las herramientas necesarias (Entrevista con oficial UNFPA). </t>
  </si>
  <si>
    <t xml:space="preserve">División general de insumos médicos </t>
  </si>
  <si>
    <t xml:space="preserve">La  División de Adquisiciones del nivel central del MINSA hace las compras. La División de Insumos Médicos estima las necesidades de manera coordinada con la instancias encargadas de los insumos en los SILAIS (sistemas locales de atención integral en salud).
Este es un ejercicio que se realiza de manera regular cada año.
Los insumos comprados se entregan, de acuerdo a los plazos y cantidades, en las bodegas centrales del Centro de Insumos para la Salud (CIPS), quien abastece a los niveles regionales y éstos, a su vez, a los niveles municipales. También el CIPS abastece a los hospitales de referencia nacional y a los hospitales departamentales.  </t>
  </si>
  <si>
    <t>Fuente :UNFPA</t>
  </si>
  <si>
    <t xml:space="preserve">apoyo UNFPA </t>
  </si>
  <si>
    <r>
      <t xml:space="preserve">UNFPA apoyará para un proyecto específico en este año, pero solo se conoce que son un monto financiero no especificado </t>
    </r>
    <r>
      <rPr>
        <b/>
        <i/>
        <sz val="12"/>
        <rFont val="Arial"/>
        <family val="2"/>
      </rPr>
      <t>(entrevista oficial de UNFPA)</t>
    </r>
    <r>
      <rPr>
        <sz val="12"/>
        <rFont val="Arial"/>
        <family val="2"/>
      </rPr>
      <t>.</t>
    </r>
  </si>
  <si>
    <t>Documentos con métodos de FP ofrecidos a través de las principales ONG del país</t>
  </si>
  <si>
    <t xml:space="preserve">Entrevista a directora de PROFAMILIA, IXCHEN-anfam, Gerente de ventas de productos médicos distribuidora DICEGSA, Representante de PSI-PASMO Nicaragua,
</t>
  </si>
  <si>
    <t xml:space="preserve">Revisión lista básica de medicamentos, entrevista oficial SSR UNFPA,  </t>
  </si>
  <si>
    <t>PASMO PSI tiene en planes la introducción de inyectables y píldoras de emergencia. Los implantes se ofrecen a través del proyecto RED SEGURA.</t>
  </si>
  <si>
    <r>
      <t xml:space="preserve">La Estrategia Nacional de Salud Sexual y Reproductiva (ENSSR) 2008 sigue vigente como un documento de referencia. 
Dentro de sus objetivos plantea "Fomentar el ejercicio de los derechos SSR de las personas mediante la toma de decisiones informadas en la selección y uso de métodos anticonceptivos seguros y efectivos y la oferta de servicios de planificación familiar accesibles y de calidad."
La ENSSR se operacionaliza según los lineamientos del Modelo de Salud Familiar y Comunitario (MOSAFC), que articula funcionalmente todas las capacidades disponibles (públicas, privadas, sociales y comunitarias), creando redes de actuación multisectorial para la oferta de servicios de salud sexual y reproductiva con acciones integrales y accesibles a la población en general. 
La ENSSR cuenta con lineamientos estratégicos, intervenciones y líneas de acción que ordenan establecer mecanismos para la adquisición y distribución de insumos anticonceptivos para la población asegurada y no asegurada.
La ENSSR cuenta con un acápite sobre aseguramiento de insumos de salud de SSR, donde plantea que el CDAISSR apoyará esta estrategia.
</t>
    </r>
    <r>
      <rPr>
        <i/>
        <sz val="10"/>
        <rFont val="Arial"/>
        <family val="2"/>
      </rPr>
      <t>https://oig.cepal.org/sites/default/files/nic_estrategia_nac_salud_sexual_reproductiva_2008.pdf</t>
    </r>
    <r>
      <rPr>
        <sz val="10"/>
        <rFont val="Arial"/>
        <family val="2"/>
      </rPr>
      <t xml:space="preserve">
 Todas las estrategias de salud en Nicaragua se basan en el modelo de salud familiar y comunitario (MOSAFC), cuyo marco conceptual fue oficializado en el 2008.  A partir de esta fecha se han promulgado otros documentos normativos, como guías, censos, etc.
El MOSAFC incluye a la planificación familiar dentro de los servicios de protección y atención. 
</t>
    </r>
  </si>
  <si>
    <t xml:space="preserve">Estrategia Nacional de Salud Sexual y Reproductiva. </t>
  </si>
  <si>
    <t>No ha habido actualizaciones, pero continúa vigente.</t>
  </si>
  <si>
    <t xml:space="preserve">Entrevista con oficial de UNFPA 
</t>
  </si>
  <si>
    <t xml:space="preserve">No menciona los años cubiertos, pero está vigente desde el año 2008. </t>
  </si>
  <si>
    <t>Continúa siendo el marco de referencia para aspectos normativos y planes de trabajo en SSR desde 2008 hasta la fecha 
(Entrevista con oficial UNFPA).</t>
  </si>
  <si>
    <t>La ley 292 Ley de medicamentos y farmacia, menciona en su artículo. 84 que: .- La publicidad de medicamentos éticos a través de cualquier medio de comunicación masivo queda totalmente prohibida.</t>
  </si>
  <si>
    <t xml:space="preserve">La ley 292 restringe la promoción masiva de marcas de anticonceptivos. </t>
  </si>
  <si>
    <t>El marco conceptual del MOSAFC define Sector Salud como el conjunto de instituciones, organizaciones, personas, establecimientos públicos o privados, cuyo objetivo principal, frente al individuo, la familia y la comunidad, es la atención de la salud en sus diferentes acciones de prevención, promoción recuperación y rehabilitación.</t>
  </si>
  <si>
    <t>Documentos de la política gubernamental y registros de proyectos</t>
  </si>
  <si>
    <t xml:space="preserve"> -Estrategia Nacional de Salud Sexual y Reproductiva: “Actuar hoy, para asegurar un futuro mejor para todos” / MINSA Mayo 2007. 
- Norma de Planificación Familiar 2015.
- Modelo de Salud Familiar y comunitario; marco conceptual. </t>
  </si>
  <si>
    <t xml:space="preserve">En farmacias serían los despachadores de farmacias  </t>
  </si>
  <si>
    <t>En Nicaragua no se oferta en ningun sector, la Depropovera por vía subcutánea</t>
  </si>
  <si>
    <t>Leyes públicas y documentos gubernamentales oficiales</t>
  </si>
  <si>
    <t>MINSA Plan Plurianual de Salud 2015-2021 Estrategia Nacional de SSR, Normativa 002 Planificación Familiar, Protocolo de atención de jóvenes embarazadas (menciona atención a solteros adolescentes),   Gratuidad de los servicios e insumos de planificación familiar.</t>
  </si>
  <si>
    <t>MINSA Plan Plurianual de Salud 2015-2021 Estrategia Nacional de SSR, Normativa 002 Planificación Familiar, Protocolo de atención de jóvenes embarazadas (atención con MAC a adolescentes unidos)  Gratuidad de los servicios e insumos de planificación familiar.</t>
  </si>
  <si>
    <t>MINSA Plan Plurianual de Salud 2015-2021 Estrategia Nacional de SSR, Normativa 002 Planificación Familiar, Protocolo de atención de  jóvenes embarazadas.
Gratuidad de los servicios e insumos de planificación familiar.</t>
  </si>
  <si>
    <t xml:space="preserve">MINSA Plan Plurianual de Salud 2015-2021 Estrategia Nacional de SSR, Normativa 002 Planificación Familiar, Protocolo de atención de jóvenes embarazadas.
 Gratuidad de los servicios e insumos de planificación familiar </t>
  </si>
  <si>
    <t>MINSA Plan Plurianual de Salud 2015-2021 Estrategia Nacional de SSR, Normativa 002 Planificación Familiar, Protocolo de atención de jóvenes embarazadas.
Gratuidad de los servicios e insumos de planificación familiar.</t>
  </si>
  <si>
    <t>Política de igualdad de género en el contexto de los pueblos indígenas y comunidades étnicas de la Región autónoma del atlántico norte.
Gratuidad de los servicios e insumos de planificación familiar.</t>
  </si>
  <si>
    <t>MINSA Plan Plurianual de Salud 2015-2021 Estrategia Nacional de SSR, Normativa 002 Planificación Familiar, Protocolo de atención de jovenes embarazadas.
Gratuidad de los servicios e insumos de planificación familiar.</t>
  </si>
  <si>
    <t>Ley No. 763 Ley de los derechos de las personas con discapacidad Cap. III, art. 31. 
Gratuidad de los servicios e insumos de planificación familiar.</t>
  </si>
  <si>
    <t>MINSA, Normativa 002 Planificación Familiar (menciona atención en condición especial a migrantes).</t>
  </si>
  <si>
    <t>Entrevistas clave del informante con representantes donantes</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</si>
  <si>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</si>
  <si>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</si>
  <si>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ofrece el MINSA. </t>
  </si>
  <si>
    <t xml:space="preserve">Club de  jóvenes tanto por parte del MINSA, como los que  han desarrollado las organizaciones como PROFAMILIA e Ixchen. UNFPA ha apoyado en el país proyectos que promueven el acceso gratuito a servicios y a anticonceptivos que oferta el MINSA.  </t>
  </si>
  <si>
    <t>Estrategia de distribución comunitaria de anticonceptivos dentro del MOSAFC, a través del censos gerenciales que son aplicados por el personal de salud junto con lideres comunitarios y personal entrenado en salud, se capta a la población en edad fertil en las zonas rurales; y se les entrega de manera gratuita los anticonceptivos. Esta es una estrategia desarrollada de manera exitosa por el MINSA desde hace mas de 20 años.</t>
  </si>
  <si>
    <t>Estrategia de distribución comunitaria de anticonceptivos dentro del MOSAFC.</t>
  </si>
  <si>
    <t xml:space="preserve">Estrategia de distribución comunitaria de anticonceptivos dentro del MOSAFC. </t>
  </si>
  <si>
    <t>Estrategia de distribución comunitaria de anticonceptivos dentro del MOSAFC , acceso gratuito a servicios y anticonceptivos.</t>
  </si>
  <si>
    <t>A través del Modelo de Salud Familiar y Comunitario con atención en unidades de salud, mediante brigadas médicas móviles o distribución comunitaria.</t>
  </si>
  <si>
    <t>Los anticonceptivos no pagan aranceles de importación.</t>
  </si>
  <si>
    <t xml:space="preserve">Todos los servicios son gratuitos en el MINSA, y se atiende a cualquier persona que lo solicite sin excepcion si es asalariado o no, o si tiene seguro o no. </t>
  </si>
  <si>
    <t>Última NEML aprobada del MS o de la División de Adquisiciones y Planificación</t>
  </si>
  <si>
    <t>Las pastillas orales combinadas, los inyectables mensuales e inyectables trimestral intramuscular y las pastillas anticonceptivas están incluidos en el Formulario Nacional de Medicamentos 2014.
Los condones masculinos y los dispositivos intrauterinos están incluidos en la Normativa 064 Norma para el Registro de Dispositivos Médicos 2011.</t>
  </si>
  <si>
    <t>No hay anticonceptivos adicionales a los mencionados en lista anterior.</t>
  </si>
  <si>
    <t xml:space="preserve">Lista Básica de Medicamentos Esenciales Nicaragua 2013
http://www.minsa.gob.ni/index.php/repository/Descargas-MINSA/Divisi%C3%B3n-General-de-Insumos-M%C3%A9dicos/Lista-B%C3%A1sica-de-Insumos/
Formulario Nacional de Medicamentos 2014 (pagina web MINSA Nicaragua)
</t>
  </si>
  <si>
    <t>entrevistas clave del informante con organizaciones del sector privado</t>
  </si>
  <si>
    <t>A través de la Estrategia del MOSAFC, el MINSA promueve de manera activa la planificación familiar; y cuenta con la modalidad ampliamente conocida de Estrategia Comunitaria de Métodos Anticonceptivos ECMAC.
Hay brigadas móviles permanentes del MINSA con énfasis en zonas rurales y lugares marginales, donde se entregan servicios y medicamentos incluyendo anticonceptivos gratuitos. 
También el sector privado promueve la planificación familiar de manera regular, pero no está permitido en el país la promoción activa de marcas comerciales de anticonceptivos (Ley 292 Ley de medicamentos y farmacia, menciona que la  publicidad de medicamentos éticos a través de cualquier medio de comunicación masivo queda totalmente prohibida).</t>
  </si>
  <si>
    <t xml:space="preserve">No existen datos oficiales, pero la percepción de los entrevistados es que casi  el 100% del personal médico y de enfermería de los servicios de planificación a nivel de centros de salud en el sector público están capacitados para la inserción de DIU. Sin embargo, esto no es así para los implantes, pues no están incluidos en la canasta de métodos que ofrece el MINSA.  </t>
  </si>
  <si>
    <t xml:space="preserve">Nicaragua, no está reflejado como país comprometido dentro del sitio web de FP2020. 
No obstante sus indicadores de planificación familiar son monitoreados en el sitio. </t>
  </si>
  <si>
    <t xml:space="preserve">No hay ningún compromiso financiero expresado en el sito de FP2020. 
No se mencionan datos sobre financiamiento nacional o de donantes en esta página.  </t>
  </si>
  <si>
    <t xml:space="preserve">No hay ningún compromiso relacionado a aumentar la disponilidad de anticonceptivo para los clientes en FP2020. </t>
  </si>
  <si>
    <t xml:space="preserve">Se menciona un incremento de 862,000 usuarios de Planificación Familiar (PF) en el 2012 a 949,000 en el 2019, lo que representa un incremento porcentual de casi el 10%. El porcentaje de mujeres unidas que estan usando un anticonceptivo ha incrementado de 52.6% al 53.2% del 2012 al 2019.
- En 2017 Contraceptive Security Indicators, Nicaragua no está reportada, USAID no cuenta con proyectos apoyando en PF al MINSA desde el 2012, cuando el país se "graduó" y cesaron las donaciones. Se contó hasta el 2016 con el proyecto USAID DELIVER.  
El apoyo de USAID al Gobierno de Nicaragua y organizaciones no gubernamentales cerró la brecha entre el uso moderno de anticonceptivos de los segmentos más pobres y más ricos de la población. Nicaragua mantuvo la programación de planificación familiar y se aseguró de que las desigualdades en el acceso no aumentaran después de su graduación en 2012 de la asistencia en planificación familiar de USAID. 
</t>
  </si>
  <si>
    <r>
      <t>Si bien Nicaragua es un país elegible para el programa de financiamiento global, no ha aplicado según se visualiza en el sitio web.
El GFF es un "mecanismo financiero"; no es un fondo nuevo que proporciona asistencia al desarrollo para entregar bienes y servicios; más bien, es un mecanismo que utiliza pequeñas subvenciones de manera catalítica. El GFF permite ampliar los programas movilizando mayores cantidades de recursos del gobierno nacional, financiamiento de la AIF y del BIRF, financiamiento externo alineado y recursos del sector privado.
Datos tomados del sitio web GFF.</t>
    </r>
    <r>
      <rPr>
        <b/>
        <sz val="12"/>
        <rFont val="Arial"/>
        <family val="2"/>
      </rPr>
      <t xml:space="preserve">
</t>
    </r>
  </si>
  <si>
    <t xml:space="preserve">El sistema de información logistica del MINSA recopila información del movimiento de todos los medicamentos y material de reposición periodica, incluyendo los anticonceptivos; para todos los niveles de atención del sector publico. 
El sistema de información es reconocido a nivel nacional e internacional y se ha perfeccionado a lo largo de los últimos años. Nació de la experiencia del sistema de información para anticonceptivos y se amplió a todos los insumos desde el año 2007. En sus inicios contó con asistencia técnica y financiera externa, pero actualmente es manejado en su totalidad por el personal del MINSA.  
</t>
  </si>
  <si>
    <t xml:space="preserve">A nivel de unidades de salud existen un sistema logístico, denominado Sistema de Información Gerencial para Insumos médicos (SIGLIM), se maneja de manera manual en los puestos de salud y se consolida de manera automatizada en los niveles municipales y en hospitales en el Proyecto Automatizado del SIGLIM (PASIGLIM) y a nivel central y entre bodegas centrales se consolida en el Sistema GALENO que está en linea.  </t>
  </si>
  <si>
    <t xml:space="preserve">Comentarios: El dato de desabastecimiento a nivel central se recolectó a través del UNFPA como fuente secundaria. El dato a nivel de los puntos de servicio del MINSA no se logró recolectar, ya que no se concedió entrevista.  </t>
  </si>
  <si>
    <t>Fuente: Informe MINSA para UNFPA.</t>
  </si>
  <si>
    <t xml:space="preserve">Fuente: Informe MINSA para UNFPA. </t>
  </si>
  <si>
    <t>Todos los insumos y dispositivos médicos, incluyendo los anticonceptivos, deben ser registrados en la Dirección Nacional de Regulación Sanitaria.
Actualmente solo existe un laboratorio local de anticonceptivo llamado Panzyma.</t>
  </si>
  <si>
    <t>Información proporciona en entrevista a distribuidora local DICEGSA, ONGs entrevistadas, PASMO-PSI.
Revisión de normas y procedimientos del MINSA.</t>
  </si>
  <si>
    <t xml:space="preserve">Los documentos normativos revisados expresan que se toma en cuenta las recomendaciones de OMS.
Por ejemplo la Norma General para Medicamentos de Venta Libre, MINSA 2011. 
El Reglamento de la Ley No. 292 Ley de Medicamentos y Farmacia. 
</t>
  </si>
  <si>
    <t>Se cuenta con un laboratorio de control de calidad, supeditado a la Dirección de Farmacia del MINSA Central, instancia encargada del control de los anticonceptivos y condones (Entrevista con oficial UNFPA). El Laboratorio Nacional de Control de Calidad de Medicamentos de Nicaragua cuenta con la Norma ISO 17025 desde 2005. Forma parte de la Red Panamericana de laboratorios oficiales de control de medicamentos (ver Parisi JM, Cairatti D, Castro JL. Fortalecimiento de la Red Panamericana de Laboratorios Oficiales de Control de Medicamentos. Rev Panam Salud Publica. 2016;39(5):255–6). Sin embargo, no está precalificado por la OMS.</t>
  </si>
  <si>
    <t xml:space="preserve">Comentarios:
</t>
  </si>
  <si>
    <t>DICEGSA  informó que no reportan al MINSA. Que los laboratorios registrados anotan en un sistema de mercadeo, para observar el movimiento en el mercado.
Se cuenta con un distribuidor local grande identificado como Dicegsa (Distribuidora Cesar Guerrero y Sociedad Anónima). Otras distribuidoras en el pais son: Cefa, distribuiora Rocha, Refanic. 
Sí, el Sector Privado y agencias de cooperación como UNFPA hacen uso de IQVIA para conocer el comportamiento del mercado y la tendencia en la prevalencia de uso de métodos anticonceptivos en el país.
Entrevista con oficial UNFPA.</t>
  </si>
  <si>
    <t>No se entrevistó a funcionarios MINSA.</t>
  </si>
  <si>
    <t>Comentarios: Fuente: entrevistas con funcionarios de UNFPA, distribuidores comerciales, mercadeo social</t>
  </si>
  <si>
    <t xml:space="preserve">Los productos anticonceptivos están precalificados y aprobados por la Dirección de Regulación Sanitaria del MINSA (esto se pudo verificar a través de la revisión de normativas y orientaciones técnicas mencionadas en el sitio web del MINSA y lo expresado por representante de la distribuidora DICEGSA entrevistado para esta encuesta).
Entre los fabricantes registrados en el país se encuentra BAYER, Shering, Vijosa, Abbot, DALT Pharma, PFIZER, MSD Laboratorio, Exeltis Pharma, entre otros.
Solo se cuenta con un fabricante nacional, Laboratorio Panzyma, que fabrica la pastilla anticonceptiva de emergencia únicamente desde hace más de 10 años. Existen dos presentaciones: PPMS, Plan B. y PPMS ultra.
</t>
  </si>
  <si>
    <t xml:space="preserve">Dixie 35, Mia,  Ginorelle 20, Marilow,Qlaira, Microgynon,femiane, Yasmin, Yas, Daniele, Segura Plus
</t>
  </si>
  <si>
    <t xml:space="preserve">Cerazette (75 mcg de Desogestrel)
Microtab-28 (desogestrel)
</t>
  </si>
  <si>
    <t>Deprovera (Medroxiprogesterona acetato 150 mg)</t>
  </si>
  <si>
    <t xml:space="preserve">Mirena, </t>
  </si>
  <si>
    <t xml:space="preserve">                T de cobre 380 A, T de cobre 375 para nuliparas </t>
  </si>
  <si>
    <t>Condones Vive, condones no logo, Troyan, Durex</t>
  </si>
  <si>
    <t xml:space="preserve">No se comercializa condones femeninos en el pais </t>
  </si>
  <si>
    <t xml:space="preserve">Posday, PPMS plan B, PPMS ULTRA, </t>
  </si>
  <si>
    <t xml:space="preserve">No se encontró evidencia dentro de la revisión documental realizada.
Y la respuesta fue negativa durante a entrevista a representante de distribuidora farmacéutica local. </t>
  </si>
  <si>
    <t xml:space="preserve">EL MOSAFC es el modelo de atención en salud que cubre a todo el país, incluyendo a los servicios de salud sexual y reproductiva y de planificación familiar. En su marco conceptual aborda la atención a través del sector público y privado. Asimismo, las normas de atención de planificación familiar específican también el rol que tiene el sector privado en la prestación de servicios de salud y establece que los servicios se tienen que prestar de acuerdo a las normas de atención nacionales expedidas por el gobierno. Sin embargo, no hay una estrategia conjunta ni especial para lograr que el sector privado brinde servicios de anticoncepción. El sector privado siempre ha prestado servicios a través de farmacias y consultorios y clínicas privadas y lo que hacen estos instrumentos es permitir expresamente su participación en la prestación de servicios. </t>
  </si>
  <si>
    <t xml:space="preserve">La princial dificultad fue que MINSA nunca respondió a las solicitudes de información que se hicieron. Estas solicitudes tienen que ser aprobadas por Cancillería de la República, a quien se envió carta de solicitud de entrevista y datos desde septiembre 2020, sin que se haya recibido respuesta a la fecha (3 de marzo de 2021). Sin embargo, se logrò completar las entrevistas con todos los sectores restantes: privado, ONG, mercadeo social, UNFPA. Los datos reportados del MINSA se obtuvieron a través de informes proporcionados al UNFPA. </t>
  </si>
  <si>
    <t xml:space="preserve">Niger </t>
  </si>
  <si>
    <t>Il y'a un comité national qui est crée au niveau de la division de la Planification familiale
Un groupe thématique appélé acces aux services de la PF</t>
  </si>
  <si>
    <t xml:space="preserve">Le comité technique de la chaîne d’approvisionnement en produit de santé </t>
  </si>
  <si>
    <t xml:space="preserve">Animas Sutura; PSI
</t>
  </si>
  <si>
    <t>MSI, PATHFINDER INTERNATIONAL, AGIR/PF,ANBEF, WORLD VISION, PLAN INTERNATIONAL, MDM, CRS,FUDEN</t>
  </si>
  <si>
    <t>UNFPA, OMS</t>
  </si>
  <si>
    <t>(DPH/MT) Direction des Pharmacies et de la Médecine Traditionnelle, (DSME) Direction de la Santé de la Mère et de L'Enfant, (DPS) Direction de la Promotion de la Santé</t>
  </si>
  <si>
    <t>(ONPPC) Office National des produits Pharmaceutiques et Chimiques du Niger</t>
  </si>
  <si>
    <t xml:space="preserve">La direction des ressources financières et du materiel représente le ministère des finances </t>
  </si>
  <si>
    <t>HP+, Pathfinder, PSI, Jhpiego, MSI, Ministère de l'Education, Ministère de l'Enseignement Supérieur, Ministère de la Population, Ministère de la Communication, Ministère de la jeunesse</t>
  </si>
  <si>
    <t xml:space="preserve">Suivre la mise en œuvre du plan nationale de repositionnement de la planification familiale 2013-2020. Approuve les résultats des quantifications des produits, accord préalable à l'introduction de nouveaux produits. </t>
  </si>
  <si>
    <t>DPHMT,DSME</t>
  </si>
  <si>
    <r>
      <t>Dispositif intra-utérin (DIU) hormonal (</t>
    </r>
    <r>
      <rPr>
        <sz val="11"/>
        <rFont val="Arial"/>
        <family val="2"/>
      </rPr>
      <t>par exemple, [Mirena], qui diffuse du lévonorgestrel</t>
    </r>
    <r>
      <rPr>
        <sz val="12"/>
        <rFont val="Arial"/>
        <family val="2"/>
      </rPr>
      <t>)</t>
    </r>
  </si>
  <si>
    <t>Budget national</t>
  </si>
  <si>
    <t>SAKINA DEP</t>
  </si>
  <si>
    <t>Aucun don durant la periode (Il y avait un livraison juste après cette periode, en Mars 2019).</t>
  </si>
  <si>
    <t>Preservatif masculins et feminins, DIU (pieces), injectables (doses)</t>
  </si>
  <si>
    <t>Injectables (455,200 doses) venant d'une "autre" source selon RHInterchange.</t>
  </si>
  <si>
    <t>Nous ne disposons pas des fonds totaux depensés par les differents acteurs qui intervient dans le secteur de la planification familiale</t>
  </si>
  <si>
    <t>L'organisme qui a réalisé l'achat est l'UNFPA.</t>
  </si>
  <si>
    <t>Budget programme du ministere de la santé</t>
  </si>
  <si>
    <t xml:space="preserve">Produits contraceptifs et consommables medicaux </t>
  </si>
  <si>
    <r>
      <t xml:space="preserve">Le secteur marketing social réalise les injectables sous forme pilote avec les injectables mis </t>
    </r>
    <r>
      <rPr>
        <sz val="12"/>
        <rFont val="Calibri"/>
        <family val="2"/>
      </rPr>
      <t>à</t>
    </r>
    <r>
      <rPr>
        <sz val="12"/>
        <rFont val="Arial"/>
        <family val="2"/>
      </rPr>
      <t xml:space="preserve"> disposition par le secteur publique.</t>
    </r>
  </si>
  <si>
    <t xml:space="preserve">Assurer la disponibilité des produits de qualité; 
Assurer l'offre en direction des clientes </t>
  </si>
  <si>
    <t>Entretiens avec les gestionnaires des programmes de planification familiale ou santé reproductive</t>
  </si>
  <si>
    <t xml:space="preserve">Plan national de sécurisation des produits SR 2017-2021
</t>
  </si>
  <si>
    <t>MSI a commencé les franchises dans le public; PSI dans le secteur privé, et OMS qui soutient les écoles pour l'introduction dans le curriculum des étudiants une composante PF.</t>
  </si>
  <si>
    <t>tous sauf les relais communautaires</t>
  </si>
  <si>
    <t>Les vendeurs en pharmacie</t>
  </si>
  <si>
    <t>15% du budget du Plan d'Action Nationaux Budgétisé (PANB) doit etre destiné aux activites des jeunes adolescents</t>
  </si>
  <si>
    <t>15% du budget du PANB doit etre destiné aux activites des jeunes adolescents</t>
  </si>
  <si>
    <t>Stratégie nationale de developpement communautaire du ministere de la santé avec un manuel de procédures qui contractualise le paiement de la motivation des relais communautaires et qui comprend un mécanisme de suivi évaluation de la participation communautaire. Ce document institutionalise les relais communautaire et la gestion de la participation communautaire.</t>
  </si>
  <si>
    <t>creation des centres amis des jeunes</t>
  </si>
  <si>
    <t xml:space="preserve">clubs de jeunes </t>
  </si>
  <si>
    <t>Excepté le secteur commercial, les autres secteurs ont des exonérations d'importations de la douane sous l'égide du ministère des finances. Les produits sont évalués et leur prix de douane est précisé afin que l’Etat contrôle les exonérations ainsi que leur montants.</t>
  </si>
  <si>
    <t>Liste nationale des medicments essentiels</t>
  </si>
  <si>
    <t>Reseau des jeunes ambassadeurs qui entretiennent des blogs</t>
  </si>
  <si>
    <t>RESEAUX SOCIAUX</t>
  </si>
  <si>
    <t>On n'a pas la cartographie des personnes formées, et un exercice pour determiner le niveau de formation est en reflexion.</t>
  </si>
  <si>
    <t>Mobiliser la ligne budgétaire de 200 000 000 FCFA (US$350,000) pour 2018 pour achat de consommables médicaux et produits contraceptifs, et augmenter ce budget d'au moins 10% chaque année jusqu'en 2020.</t>
  </si>
  <si>
    <t>les contraceptives sont gratuits</t>
  </si>
  <si>
    <t>Les ruptures aux SDPs ne sont pas capturées par le mecanisme actuel de collecte des données</t>
  </si>
  <si>
    <t>Les ruptures aux SDPs ne sont pas capturées par le mecanisme actuel de collecte des données neanmoins le deroulement du SIGL a compter de 2020 va permettre de les capturez</t>
  </si>
  <si>
    <t>LABOREX
UBIPHARM
SAPHAR</t>
  </si>
  <si>
    <t>Mycrogynon</t>
  </si>
  <si>
    <t>Microlute</t>
  </si>
  <si>
    <t>Sayana Press</t>
  </si>
  <si>
    <t>Implanon NXT,Jadelle</t>
  </si>
  <si>
    <t>DIU Long incerteur</t>
  </si>
  <si>
    <t>Visa</t>
  </si>
  <si>
    <t>Plan PF post 2020</t>
  </si>
  <si>
    <t xml:space="preserve">Nigeria </t>
  </si>
  <si>
    <t xml:space="preserve">The National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</si>
  <si>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</si>
  <si>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</si>
  <si>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Merck Sharp &amp; Dohme (MSD)</t>
  </si>
  <si>
    <t>United Nations Populations Fund (UNFPA)</t>
  </si>
  <si>
    <t>Family Health Department (Reproductive Health, Family Planning and Child Health)</t>
  </si>
  <si>
    <t>Budget and National Planning</t>
  </si>
  <si>
    <t>Clinton Health Access Initaitive (CHAI), John Snow Inc (JSI), Family Health International (FHI360), Plan International</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</si>
  <si>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</si>
  <si>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National Quantification Team (MOH, GHSC-PSM, UNFPA, CHAI, JSI, MSD)</t>
  </si>
  <si>
    <t>Levonorgestrel/Ethinyl Estradiol 150/30 mcg +Fe 75mg [Microgynon]</t>
  </si>
  <si>
    <t>Depot Medroxyprogesterone Acetate 104mg/0.65mL subcutaneous [Depo Sub-Q Provera, Sayana Press]</t>
  </si>
  <si>
    <t>Calendar-based awareness methods (for example, CycleBeads)</t>
  </si>
  <si>
    <t>The government committed $4m for the procurement of FP commodities in 2018</t>
  </si>
  <si>
    <t>National Budget Records</t>
  </si>
  <si>
    <t>Funds were allocated in 2018 but spent in 2019 when it was released</t>
  </si>
  <si>
    <t>This represents funding from 2017 that was released and used for procurement in 2018. Female Condom: 20,247, Male Condom; 2,016,000, Microgynon; 522,702, Jadelle: 38,880, Implanon: 30,000, Depo-Provera; 691,600 and Noristerat: 308,000</t>
  </si>
  <si>
    <t>Basket Funding</t>
  </si>
  <si>
    <t>Injectables, Combined Oral Contraceptives, Implantable Contraceptives, Standard Days Method</t>
  </si>
  <si>
    <t>UNFPA- Condoms (Female,males), Implants, Injectables, Orals - Combined</t>
  </si>
  <si>
    <t>DFID Funds - Depo-Provera, Noristerat, Microgynon, Implanon and Jadelle</t>
  </si>
  <si>
    <t>Source was "other" per RHInterchange. Condoms - Female, Condoms - Male</t>
  </si>
  <si>
    <t>UNFPA is the procurement agency for the government</t>
  </si>
  <si>
    <t xml:space="preserve">There are two systems currently being operated in the program:                                                                 
1 Commodities move from the central store to the states stores to the district stores and to the health facilities.                                                                                                                                                         
2 Commodities move from the central store to the Regional stores and are distributed directly to the health facilities.       
</t>
  </si>
  <si>
    <t>Have funds been allocated by the government for the procurement of contraceptives for the current fiscal year?</t>
  </si>
  <si>
    <t>National Reproductive Health Policy 2017</t>
  </si>
  <si>
    <t>Nigeria 2018-2019 FP2020 Actions for Acceleration
( The Nigerian Government will improve the supply of contraceptives in the country through stimulating the private sector; lowering the price of
contraceptives through removal of import duties and other regulatory barriers; and strengthening the in-country logistics
system that ensures commodity availability at the facility level. On the demand side, Nigeria will increase awareness and demand for FP services.)</t>
  </si>
  <si>
    <t xml:space="preserve">To increase access to quality reproductive health education services </t>
  </si>
  <si>
    <t>The Green Dot Logo ; Family Life HIV Education school curricula</t>
  </si>
  <si>
    <t xml:space="preserve">The Green Dot Logo </t>
  </si>
  <si>
    <t>Duty Waiver obtained from the Minsitry of Finance</t>
  </si>
  <si>
    <t>National Essential Medicines List</t>
  </si>
  <si>
    <t xml:space="preserve">Nigeria commits to provide $4million annually for the procurement of FP commodities </t>
  </si>
  <si>
    <t xml:space="preserve">1. Nigeria stands by the commitment to achieving the goal of a contraceptive prevalence rate of 27% mCPR by
2020 based on the FP Country Implementation Plan (Blue Print 2014); by investing in increasing the number of
health facilities providing FP services in the 36 states + FCT from 9,500 as at 2016 to 20,000 by 2020 to reach
the target of 13.5 million current users of family planning by 2020 
2. Nigeria commits to train at least 3,700 community health workers (CHWs) to deliver the range of contraceptives,
particularly long-acting and reversible methods (LARMs) and support task shifting so CHWs in rural areas can provide
multiple methods. </t>
  </si>
  <si>
    <t>The NQCL is ISO certified but we can ascertain which of the ISO certfication is in place</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</si>
  <si>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</si>
  <si>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</si>
  <si>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</si>
  <si>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</si>
  <si>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 xml:space="preserve">ZAFA Pharmaceuticals Pvt Ltd. </t>
  </si>
  <si>
    <t>UNFPA, USAID</t>
  </si>
  <si>
    <t>Ministry of National Health Services, Regulation &amp; Coordination (MoNHSR&amp;C) 
Provincial Health and Population Welfare Departments</t>
  </si>
  <si>
    <t>Central Warehouse and Supplies, Karachi</t>
  </si>
  <si>
    <t>Planning and Development (P&amp;D) Division, Ministry of Finance</t>
  </si>
  <si>
    <t>National Trust for Population Welfare (NATPOW)</t>
  </si>
  <si>
    <t>Provide technical oversight to;                                                            1.Contraceptive Stock Availability at Central, Provincial, District and SDP level.
2. Contraceptive Procurements, distribution/transportation
3. CS related policy decisions</t>
  </si>
  <si>
    <t>The amount reflects allocations for planned procurement of contraceptives by provinces as shown in budget documents.</t>
  </si>
  <si>
    <t>Federal and provincial governments with technical assistance of USAID GHSC-PSM PROJECT</t>
  </si>
  <si>
    <t>The provinces are now procuring contraceptives using their own funds.</t>
  </si>
  <si>
    <t>Allocations are mentioned in Budget documents</t>
  </si>
  <si>
    <t>7/2018 – 6/2019</t>
  </si>
  <si>
    <t>Provincial Records &amp; Planning Comission Performa-1 (PC-1) / Budget documents</t>
  </si>
  <si>
    <t xml:space="preserve">Although by law Federal Government is madated to provide contraceptives to GB, AJK, FATA &amp; ICT, no allocation was made in FY 2018/19. The amount is in millions </t>
  </si>
  <si>
    <t>7/2018 to 6/2019</t>
  </si>
  <si>
    <t>Injectables from UNFPA</t>
  </si>
  <si>
    <t>Male condoms (source: "other")</t>
  </si>
  <si>
    <t>internally generated funds</t>
  </si>
  <si>
    <t>To ensure the implementation of Council of Common Interests (CCI) strategy and action plan on rapid population growth. The CCI taskforce constituted earlier looking at the issues relating to rapid population growth and gathering support of all segments of society for the success of a comprehensive population control program.</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</si>
  <si>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</si>
  <si>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</si>
  <si>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</si>
  <si>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</si>
  <si>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</si>
  <si>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t>
  </si>
  <si>
    <t>2018-19</t>
  </si>
  <si>
    <t>National Essential Drug List 2018 &amp; Essential Medicine Lists 2019 (province specific)</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</si>
  <si>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</si>
  <si>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</si>
  <si>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</si>
  <si>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E2a data are from the provincial level, reflecting October 2018 - September 2019. E2b data reflect September 2018 - August 2019.</t>
  </si>
  <si>
    <t>The quality control strandards for manufacturing of contraceptives and medicinesconform to the current Good Manufacturing Practices (cGMP).</t>
  </si>
  <si>
    <t>There is no WHO pre-qualified contraceptive manufacturer in Pakistan and such contraceptives are procured internationally for consumption by public sector.
Assesments of contraceptive products at pharmacy level is done randomly as other medicines by the drugs inspectors.
While post marketing survellience is a regular feature of QA, pharmacovigilance has started in Punajb province and by DRAP recently.</t>
  </si>
  <si>
    <t>Some examples of public-private partnerships include Greenstar Pakistan, Marie Stopes Society and Family Planning Association of Pakistan (FPAP). Under the national action plan and provincial action plan for family planning, the Government of Pakistan is mandated to provide commodity support to public and private sector organizations. Greenstar Pakistan, Marie Stopes Society and Family Planning Association of Pakistan (FPAP) are in the same contract with the Government of Pakistan and they get commodity support for FP contraceptives. These organizations have established centers among urban and rural populations, and commodities are being dispensed to people in these centers.</t>
  </si>
  <si>
    <r>
      <t xml:space="preserve">Fuente de datos adicional o alternativa utilizada  </t>
    </r>
    <r>
      <rPr>
        <sz val="11"/>
        <rFont val="Arial"/>
        <family val="2"/>
      </rPr>
      <t>(si corresponde)</t>
    </r>
  </si>
  <si>
    <r>
      <t xml:space="preserve">¿Existe un comité nacional que se ocupe de la disponibilidad asegurada de insumos anticonceptivos? 
</t>
    </r>
    <r>
      <rPr>
        <sz val="10"/>
        <rFont val="Arial"/>
        <family val="2"/>
      </rPr>
      <t>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r>
      <rPr>
        <b/>
        <sz val="10"/>
        <rFont val="Arial"/>
        <family val="2"/>
      </rPr>
      <t xml:space="preserve"> </t>
    </r>
  </si>
  <si>
    <t xml:space="preserve">Comentarios:  </t>
  </si>
  <si>
    <t xml:space="preserve">El comité DAIA es liderado por el Ministerio de Salud Pública y Bienestar Social (MSPBS) del Paraguay. Otras instituciones integrantes son USAID, CEPEP, UNFPA, IPS y PSI Paraguay S.A. </t>
  </si>
  <si>
    <t>..\A2_A3 Resolucion N°1392_2011 Comite DAIA Disponibilidad Asegurada de Anticonceptivos.pdf</t>
  </si>
  <si>
    <t>DAIA  Disponibilidad Asegurada de Insumos Anticonceptivos</t>
  </si>
  <si>
    <t>PSI_Paraguay</t>
  </si>
  <si>
    <t xml:space="preserve">IPPF (CEPEP) </t>
  </si>
  <si>
    <r>
      <t>Sector comercial</t>
    </r>
    <r>
      <rPr>
        <sz val="11"/>
        <rFont val="Arial"/>
        <family val="2"/>
      </rPr>
      <t xml:space="preserve"> 
</t>
    </r>
    <r>
      <rPr>
        <i/>
        <sz val="10"/>
        <rFont val="Arial"/>
        <family val="2"/>
      </rPr>
      <t xml:space="preserve">(por ejemplo: mayoristas, distribuidores, asociaciones farmacéuticas, fabricantes, etc.) </t>
    </r>
    <r>
      <rPr>
        <b/>
        <i/>
        <sz val="10"/>
        <rFont val="Arial"/>
        <family val="2"/>
      </rPr>
      <t>El sector comercial solo son las cadenas de farmacias que actúan como centros de distribución.</t>
    </r>
  </si>
  <si>
    <t>OPS/UNFPA</t>
  </si>
  <si>
    <r>
      <t xml:space="preserve">Agencias de las Naciones Unidas (ONU) </t>
    </r>
    <r>
      <rPr>
        <b/>
        <sz val="12"/>
        <rFont val="Arial"/>
        <family val="2"/>
      </rPr>
      <t>UNFPA</t>
    </r>
  </si>
  <si>
    <t>Las direcciones MSPBS que participan en el comité DAIA son las de SSR, Programas de Salud, Programas de Planificación Familiar y Administración y Finanzas.</t>
  </si>
  <si>
    <t>Dirección General de Insumos Estratégicos de Salud-DGIES</t>
  </si>
  <si>
    <r>
      <t>¿Tiene el comité estado formal legal o administrativo?</t>
    </r>
    <r>
      <rPr>
        <b/>
        <sz val="12"/>
        <rFont val="Arial"/>
        <family val="2"/>
      </rPr>
      <t xml:space="preserve"> </t>
    </r>
  </si>
  <si>
    <t xml:space="preserve">El objetivo general del comité es consolidar y expandir el acceso y uso de servicios integrales de salud sexual y reproductiva (SSR) de calidad, con énfasis en la planificación familiar (PF) y prevención de ITS y VIH sida, con enfoque en equidad de derechos, contribuyendo al mejoramiento de la calidad de vida de la población y al cumplimiento de los objetivos del desarrollo sostenible.  En el Plan Nacional de Salud Sexual y Reproductiva (PNSSR) 2019-2023, uno de los ejes estratégicos es el aseguramiento de insumos y medicamentos de SSR. El comité tiene funciones y plan de trabajo.  Su rol es consultivo y deliberativo, no resolutivo o de toma de decisiones. Analiza la situación de insumos y logistica de PF. 
El MSPBS dirige y convoca a las reuniones. En los últimos años, debido a cambios continuos en los gerentes de los programas del sector público, las reuniones del comité DAIA han sido intermitentes. La penúltima reunión fue a mediados de 2018. El 5 de noviembre de 2020 se realizó una reunión para la reactivación del comité y realizar un análisis de la situación logística de la Planificación Familiar en el Paraguay.  
Los miembros del comité han participado en el desarrollo y validación del PNSSR 2019-2023 y en la evaluación que el CEPEP hizo del PNSSR 2014-2018. </t>
  </si>
  <si>
    <t>..\A4 Plan Nacional de Salud Sexual y Reproductiva 2019-2023_compressed.pdf</t>
  </si>
  <si>
    <r>
      <t xml:space="preserve">¿Cuántas veces se reunió el comité durante el año pasado? </t>
    </r>
    <r>
      <rPr>
        <sz val="12"/>
        <color rgb="FFFF0000"/>
        <rFont val="Arial"/>
        <family val="2"/>
      </rPr>
      <t/>
    </r>
  </si>
  <si>
    <t>En la Ley 6258 Presupuesto General de Gastos de la Nación, Página 6, se incluye el punto 2, Programas de Acción: 001 Servicios sociales de calidad, línea 10: Salud reproductiva y sexual y kit de parto. La Ley 4313/2011. Articulo 4°. Pág. 1, establece que el Ministerio de Hacienda habilitará dos cuentas especiales a nombre del MSPBS, Programa Disponibilidad de Insumos Anticonceptivos y Programa de Aprovisionamiento del Kit de partos, y que anualmente, a más tardar en el mes de marzo, transferirá a ellas la totalidad de los recursos destinados en el presupuesto. Los fondos provendrán de la Fuente de Financiamiento 10 y no podrán ser utilizados para fines distintos a los previstos en esta Ley, ni podrán ser objeto de disminución o afectación bajo ningún concepto.</t>
  </si>
  <si>
    <t>EVIDENCIAS\B4 LEY 6258  Presupuesto General de Gastos de la Nacion_MINISTERIO_DE_SALUD_PUBLICA_Y_BIENESTAR_SOCIAL Pag 6.pdf</t>
  </si>
  <si>
    <t xml:space="preserve">La cantidad real consumida de condones masculinos fue de 4.8 millones para planificación familiar y distribuidos por la Dirección General de Programas de Salud. La previsión para PF fue de 8,917,647 y para PF y VIH/SIDA de 14,000,000. Las previsiones para los dos programas fueron por 17 meses. </t>
  </si>
  <si>
    <t>En la Ley 6258 Presupuesto General de Gastos de la Nación, Pág. 6, se incluye el punto 2: Programas de Acción 001 Servicios sociales de calidad, línea 10 Salud reproductiva y sexual y kit de parto.                                               
La Ley 4313/2011. Articulo 4°, Página 1. Establece que el Ministerio de Hacienda habilitará dos cuentas especiales a nombre del Ministerio de Salud, Programa Disponibilidad de Insumos Anticonceptivos y Programa de Aprovisionamiento del Kit de partos. Anualmente a más tardar en el mes de marzo, transferirá a la misma la totalidad de los recursos destinados para tal efecto en el presupuesto.
Presupuesto de Gastos de la Nación. Ministerio de Salud Pública- 2019.  2 Programas de Acción
001 Servicios sociales de calidad. 10 Salud reproductiva y sexual y kit de parto. Página 6. Ver /Ley 4313 /2011. Articulo 4°.</t>
  </si>
  <si>
    <t>..\B4 Ley 4313_2011.pdf</t>
  </si>
  <si>
    <t>..\B4 LEY 6258  Presupuesto General de Gastos de la Nacion_MINISTERIO_DE_SALUD_PUBLICA_Y_BIENESTAR_SOCIAL Pag 6.pdf</t>
  </si>
  <si>
    <t>Todos los fondos destinados a la compra de anticonceptivos provienen del presupuesto de gastos de la Nación.</t>
  </si>
  <si>
    <t>Informe de Ejecución Presupuestaria del Ministerio del Salud</t>
  </si>
  <si>
    <t>Las cantidades en dólares son aproximadas debido a que dependen del tipo de cambio guarani/dólar. El tipo de cambio usado fue 6.400 guaraníes por US $ 1, observado al cierre de 2019.</t>
  </si>
  <si>
    <t>El fondo de compras solo proviene del Presupuesto General de Gastos de la Nación y no de otras fuentes.</t>
  </si>
  <si>
    <t>El monto se destina de acuerdo a la orden de compra.</t>
  </si>
  <si>
    <t>i. Especifique la(s) fuente(s) de los fondos internamente generados gastados (por ejemplo, de impuestos)</t>
  </si>
  <si>
    <t>Fondos del gobierrno, tesoro publico</t>
  </si>
  <si>
    <t>USAID "graduó" al Paraguay hace varios años (2000)</t>
  </si>
  <si>
    <t xml:space="preserve">01/2019 - 12/2019 
</t>
  </si>
  <si>
    <t>Pastillas anticonceptivas orales combinadas, e implantes financiado por un acuerdo de cofinanciamiento con el UNFPA</t>
  </si>
  <si>
    <t xml:space="preserve">01/2019 - 12/2020
</t>
  </si>
  <si>
    <t xml:space="preserve">Al PRONASIDA para adquisiciòn de condones y lubricantes distribuidos a través de ONGs de personas viviendo con VIH, personas LGTBI y personas trabajadoras sexuales. </t>
  </si>
  <si>
    <t>01/2019 - 12/2021</t>
  </si>
  <si>
    <t>Implantes</t>
  </si>
  <si>
    <t xml:space="preserve">(100% según funcionarios del MSPBS).  La Directora General de Gestión de Insumos Estratégicos en Salud del MSPBS informó que todos los anticonceptivos para el sector público son adquiridos con fondos del Presupuesto General de Gastos de la Nación, ya que existe una Ley 4313, que asegura el aprovisionamiento de insumos anticonceptivos (Ver comentario en pregunta B4). Sin embargo, agregando la información que se consignó en las respuestas en la pregunta B9 (que se reporta en la nueva herramienta de visualización de datos de suministros de salud reproductiva del Global FP Van, que incluye donaciones del UNFPA y otros) (VER https://www.rhsupplies.org/activities-resources/tools/reproductive-health-supplies-visualizer- rh-viz / ), las fórmulas del cuestionario de Excell modifican el porcentaje nacional aportado al 84%). </t>
  </si>
  <si>
    <r>
      <rPr>
        <sz val="10"/>
        <rFont val="Arial"/>
        <family val="2"/>
      </rPr>
      <t>PRONASIDA sigue recibiendo donación de condones y eso se contabiliza como recibido por el MSPBS, cabe aclarar que no son comprados con el presupuesto de la ley 4313, al igual que los lubricantes</t>
    </r>
    <r>
      <rPr>
        <sz val="12"/>
        <rFont val="Arial"/>
        <family val="2"/>
      </rPr>
      <t xml:space="preserve"> </t>
    </r>
  </si>
  <si>
    <t>El Ministerio de Salud es el único que compra los insumos anticonceptivos para el sector público. El ingreso de los productos al pais se realiza via UNFPA</t>
  </si>
  <si>
    <t>Los productos son recibidos a nivel central en el Almacén Central de Planificación Familiar -instancia dependiente de la Dirección de Salud Sexual y Reproductiva- y posteriormente se distribuyen a las diferentes regiones. Se solicitan a mediados de año para recibir a inicios del siguiente año, con suficiente anticipación para no quedar desabastecidos.</t>
  </si>
  <si>
    <t>Los fondos solicitados para el presupuesto 2020 disminuyeron un 15% en relación al año 2019, (de US$ 1.058.000 a US$. 900.000) debido a que quedaron saldos de anticonceptivos en la bodega central.</t>
  </si>
  <si>
    <t>C. Productos consolidado</t>
  </si>
  <si>
    <t>documentos con métodos de FP ofrecidos a través de las principales ONG del país</t>
  </si>
  <si>
    <t xml:space="preserve">
</t>
  </si>
  <si>
    <t xml:space="preserve">En el Paraguay hay una amplia variedad de métodos anticonceptivos para los diferentes estratos socioeconomicos de la población. Los precios de los productos de origen europeo o americano que ofrece el sector comercial pueden ser menos accesibles para la población de escasos recursos, pero el sector público ofrece servicios de salud y métodos gratuitos. Las ONG´s ofrecen los servicios y productos con tarifas reducidas para poblaciones de nivel economico medio y bajo. Además, hacen promociones de servicios en ciertas épocas del año y pueden exonerar del pago a las usuarias sin recursos. </t>
  </si>
  <si>
    <r>
      <t xml:space="preserve">En el capitulo 3 del PNSSR, Planificacion Familiar, paginas 33 y 34, se enuncia el objetivo específico "Facilitar a todas las personas en edad reproductiva el ejercicio de su derecho a la planificación familiar, por medio del acceso oportuno a información completa y veraz, a servicios de salud de calidad y a la provisión de anticonceptivos modernos, seguros y gratuitos."  Los indicadores son la necesidad insatisfecha en materia de anticoncepción  en mujeres en edad reproductiva, en adolescentes de 15 a 19 años y en mujeres indígenas.
En el capitulo 4 (pg35), </t>
    </r>
    <r>
      <rPr>
        <i/>
        <sz val="10"/>
        <rFont val="Arial"/>
        <family val="2"/>
      </rPr>
      <t>Aseguramiento de insumos y medicamentos de salud sexual y reproductiva,</t>
    </r>
    <r>
      <rPr>
        <sz val="10"/>
        <rFont val="Arial"/>
        <family val="2"/>
      </rPr>
      <t xml:space="preserve"> el objetivo es "Fortalecer la logística de insumos y medicamentos de salud sexual y reproductiva; velando por el  aseguramiento permanente y sostenible de medicamentos, equipos biomédicos e insumos, incluyendo los métodos modernos de planificación familiar para la atención adecuada en temas relacionados a la salud sexual y reproductiva en todo el ciclo de vida de las personas, acorde a la ley 4313 De Aseguramiento Presupuestario de los Programas de Salud Sexual y Reproductiva y de Aprovisionamiento del kit de partos del Ministerio de Salud Pública y Bienestar Social."
</t>
    </r>
  </si>
  <si>
    <t>..\EVIDENCIAS\A4 Plan Nacional de Salud Sexual y Reproductiva 2019-2023_compressed.pdf</t>
  </si>
  <si>
    <t>Planificaciòn Familiar. Aseguramiento de insumos y medicamentos de salud sexual y reproductiva</t>
  </si>
  <si>
    <t xml:space="preserve">La institución encargada del ingreso de anticonceptivos al pais es DINAVISA: Direccion Nacional de Vigilancia Sanitaria. 
https://www.mspbs.gov.py/dnvs </t>
  </si>
  <si>
    <t>..\EVIDENCIAS\LEY-1119 - 97 DE PRODUCTOS DE SALUD Y OTROS Art 1°.pdf</t>
  </si>
  <si>
    <t>..\EVIDENCIAS\RESOLUCION 669_2016 Normas obtencion Registro Sanitario.pdf</t>
  </si>
  <si>
    <t>..\EVIDENCIAS\Resolucion 784 Aranceles_2016.pdf</t>
  </si>
  <si>
    <t>..\EVIDENCIAS\Decreto764 Art 7° Prohibicion de publicidad de medicamentos ventra bajo receta.pdf</t>
  </si>
  <si>
    <t xml:space="preserve">Si la respuesta es sí, describa las políticas. </t>
  </si>
  <si>
    <t xml:space="preserve">1) Trámites de importanción con varios pasos  (ver link en columna N); 2) Trámites complicados para obtener el registro sanitario (ver liga en columna O); 3) Aranceles altos para la importación, burocracia del MSPBS y control de precios (ver liga en columna P); y  4) Prohibición de publicidad de medicamentos con indicación "venta bajo receta médica" en sus empaques, que incluye a las pastillas anticonceptivas de emergencia (PAE). Para estos productos se condidera que cualquier información en impresos (por ejemplo, dípticos)  dentro de una farmacia o en revistas de farmacias de distribución gratuita es "publicidad por medios masivos" (ver liga en columna Q).  </t>
  </si>
  <si>
    <t>..\EVIDENCIAS\POLITICA NACIONAL DE SALUD 2015_2030.pdf</t>
  </si>
  <si>
    <t>..\EVIDENCIAS\B4 Ley 4313_2011.pdf</t>
  </si>
  <si>
    <t>Alianzas. Desarrollo de capacitaciones. Apoyo a distintos tipos de actividades del MSP, respaldadas por las siguientes politicas y leyes:
Política Nacional de Salud 2015-2030
Plan Nacional de SSR 2019-2023
Ley del Sistema Nacional de Salud
Ley Nº 4313/2015. De Aseguramiento Presupuestario de los Programas de Salud Reproductiva y de Aprovisionamiento del kit de partos del Ministerio de Salud Pública y Bienestar Social</t>
  </si>
  <si>
    <t>..\EVIDENCIAS\MSP_ManualdeNormas PF para hombres y mujeres 2018.pdf</t>
  </si>
  <si>
    <t>Partera auxiliar de enfermería</t>
  </si>
  <si>
    <t>En el Paraguay cualquier profesional de la salud que se encuentre habilitado por el Ministerio de Salud puede entregar los anticonceptivos. En las farmacias no existe una reglamentación sobre la obligatoriedad de contar con receta para la compra de anticonceptivos.</t>
  </si>
  <si>
    <t>Cualquier profesional de la salud habilitado por el Ministerio de Salud puede entregar anticonceptivos. No se necesita receta médica para comprar anticonceptivos en farmacias.</t>
  </si>
  <si>
    <t>De venta libre en farmacias sin necesidad de prescripción médica.</t>
  </si>
  <si>
    <t>..\EVIDENCIAS\LEY 5099 _ 13 Gratuidad de aranceles de prestaciones de salud.pdf</t>
  </si>
  <si>
    <t>Plan Nacional de Salud Integral de la Niñez 2016-2023. Ley 5099 de Gratuidad de prestaciones de salud
Estrategias en el PNSSR y en el Manual de Normas de Planificaicòn Familiar para mujeres y hombres- 2da edición.</t>
  </si>
  <si>
    <t>Plan Nacional de Salud Integral de la Niñez 2016-2023
Estrategias en el PNSSR y en el Manual de Normas de Planificaicòn Familiar para mujeres y hombres- 2da edición.</t>
  </si>
  <si>
    <t>Plan Nacional de Salud Sexual y Reproductiva 2019-2023
Estrategias en el PNSSR y en el Manual de Normas de Planificaicòn Familiar para mujeres y hombres- 2da edición.</t>
  </si>
  <si>
    <t>Plan Nacional de Salud Sexual y Reproductiva 2019-2023</t>
  </si>
  <si>
    <t>Plan Nacional de Promoción de la Calidad de Vida y Salud con Equidad
Estrategias en el PNSSR y en el Manual de Normas de Planificación Familiar para mujeres y hombres- 2da edición.</t>
  </si>
  <si>
    <t>Plan Nacional de Promoción de la Calidad de Vida y Salud con Equidad. Plan Estratégico Institucional 2019-2023
Estrategias en el PNSSR y en el Manual de Normas de Planificación Familiar para mujeres y hombres- 2da edición.</t>
  </si>
  <si>
    <t>Plan Nacional de Promoción de la Calidad de Vida y Salud con Equidad - Plan de Acción Nacional en Población y Desarrollo 2018-2019
Estrategias en el PNSSR y en el Manual de Normas de Planificación Familiar para mujeres y hombres- 2da edición.</t>
  </si>
  <si>
    <t>..\EVIDENCIAS\Paraguay-Plan-de-Acción-Nacional-en-Población-y-Desarrollo-2018-2019.pdf</t>
  </si>
  <si>
    <t>Plan Estratégico Institucional 2019-2023
Estrategias en el PNSSR y en el Manual de Normas de Planificación Familiar para mujeres y hombres- 2da edición.</t>
  </si>
  <si>
    <t>..\EVIDENCIAS\MSP_PlanEstrategicoInstituciona_2019_2023.pdf</t>
  </si>
  <si>
    <t>..\LEY 5099 Gratuidad de prestaciones de salud.pdf</t>
  </si>
  <si>
    <t>En las farmacias se puede comprar productos anticonceptivos de venta bajo receta, sin receta.</t>
  </si>
  <si>
    <t>El MSP tiene Unidades de Salud Familiar con un equipo de salud que viven en las comunidades y  prestan servicios</t>
  </si>
  <si>
    <t>En todos los establecimientos de Salud del Ministerio de Salud tienen el 100% de servicios de PF, donde cuenta con RRHH capacitados con enfoque de derechos. En el Plan Nac de Salud Sexual y Reproductiva: es inclusivo,con enfoque de derecho e interculturalidad.</t>
  </si>
  <si>
    <t>En algunas regiones (como el Chaco y las regiones orientales) las unidades de salud tienen capacitación especial para atender a los miembros de etnias indígenas. En el Paraguay la PF es con enfoque de derechos e interculturalidad, la Dirección Nacional de Salud Indigena llega a las comunidades indígenas con promotores locales de las diferentes etnias y profesionales médicos, enfermeras y obstetras capacitados con temas de PF y adecuados a sus costumbres. En el Paraguay, el español y el guaraní son idiomas oficiales y  existieron folletos de PF en guaraní.</t>
  </si>
  <si>
    <t>Las barreras son de tipo religioso, incluyendo el machismo muy insertado en la población.   Asimismo, los padres están fuertemen rechazan y están organizados para que los hijos adolescentes no puedan acceder a información, productos o servicios de salud sexual y reproductiva sin su conocimiento y consentimiento.</t>
  </si>
  <si>
    <t>Hay menor facilidad para acceder a información, productos y servicios de SSR, además de la cultura machista imperante, lo que podría significar un impedimento para la mujer a acceder a estos derechos.</t>
  </si>
  <si>
    <t>Menor acceso a información, productos y servicios de SSR además de la cultura machista imperante, lo que podría significar un impedimento para la mujer a acceder a estos derechos.</t>
  </si>
  <si>
    <t>Menor conocimiento sobre derechos y servicios disponibles.</t>
  </si>
  <si>
    <t>Menor ingreso, menos posibilidades de conocimiento sobre sus derechos y servicios disponibles.</t>
  </si>
  <si>
    <t>Infraestructura inadecuada en los servicios para el acceso fisico a las instituciones. Materiales no diferenciados para personas no videntes. Personal no capacitado para comunicarse con personas con problemas auditivos o del habla.</t>
  </si>
  <si>
    <t>Congregaciones religiosas hacen firmar compromisos a sus jóvenes feligreses de llegar castos al matrimonio. Se organizan y ejercen fuerte influencia en los estamentos gubernamentales para que la educación y la atención en la salud sexual y reproductiva se desarrolle de acuerdo a sus parámetros únicamente.</t>
  </si>
  <si>
    <t>lo mismo que población con menor nivel educativo y menores ingresos</t>
  </si>
  <si>
    <t xml:space="preserve"> Ley 5099/2016. Art 2 y 3. https://www.bacn.gov.py/leyes-paraguayas/4706/de-la-gratuidad-de-aranceles-de-las-prestaciones-de-salud-de-los-establecimientos-del-ministerio-de-salud-publica-y-bienestar-social</t>
  </si>
  <si>
    <t>En las ONG, la consulta de PF. Es de alrededor de US $ 7.</t>
  </si>
  <si>
    <t>Cuando los centros o puestos de salud no tienen el método o algún insumo, le piden al cliente que la compre en una farmacia y regrese para que se lo pongan (por ejemplo, jeringas para el inyectable). El seguro social cubre los servicios de PF. En área urbana, 25,3% tiene seguro social y en áreas rurales 10,2%. La seguridad social presta servicios a la población asalariada del sector privado y brinda sus servicios a través sus propias clínicas y hospitales.  FUENTE: MANUAL NACIONAL DE NORMAS DE PLANIFICACIÓN FAMILIAR, que ordena la gratuidad del servicio.</t>
  </si>
  <si>
    <t xml:space="preserve">N/D </t>
  </si>
  <si>
    <t>Entrevista clave del informante con personal de la unidad de logística/adquisiciones</t>
  </si>
  <si>
    <t>..\Manual Nacional de Normas de Planificacion Familiar para mujeres y hombres.pdf</t>
  </si>
  <si>
    <t>La última lista de Medicamentos Esenciales autorizada fue elaborada en 2009 https://www.mspbs.gov.py/dependencias/dggies/adjunto/db7bee-ListadodeMedicamentosEsenciales.pdf  y no lista a los anticonceptivos más modernos que han sido aprobados desde entonces. El manual de normas de planificación familiar publicado en 2018 integra los anticonceptivos que se consideran para las compras. Ver manual de adjunto. Los medicamentos incluidos en el Manual de Planificación Familiar que fué aprobado por resolucion del Ministerio de Salud N° 62/20128, actualiza el listado esencial de medicamentos básicos de 2009.</t>
  </si>
  <si>
    <t>agregar link EPH2017</t>
  </si>
  <si>
    <t>Lista Esencial de Medicamentos Básicos https://www.mspbs.gov.py/dependencias/dggies/adjunto/55a7d6-Listademedicamentosesenciales.pdf page: 44</t>
  </si>
  <si>
    <t>* Grupos conservadores liderados por organizaciones religiosas ejercen extraordinaria influencia en el espectro nacional a nivel gubernamental como comunitario para obstruir la difusión de información científica sobre planificación familiar.                                                                                                                                                                                              
*Los condones son los que más se promocionan.                                                                                                                                                                                                                                                                                                                        *Redes sociales y folletos                                                                                                                                                                                                                                                                                                         *Es utilizada en redes sociales para la difusión de los diferentes métodos de anticonceptivos proveídos en el país, redes sociales y folletería.
*La campaña Cuidanos va hasta diciembre del 2020.
*La campaña Ñañangarekó para prevenciòn del embarazo adolescente y del abuso sexual tiene tambien un componente de promover el acceso a informaicòn y anticonceptivos, y está financiada hasta el 2022.</t>
  </si>
  <si>
    <r>
      <t>A mediados de 2020 la campaña intersectorial  "Cuídanos" por radio y TV, del Ministerio de Salud Pública y Bienestar Social (MSPBS)</t>
    </r>
    <r>
      <rPr>
        <b/>
        <sz val="11"/>
        <rFont val="Arial"/>
        <family val="2"/>
      </rPr>
      <t>,</t>
    </r>
    <r>
      <rPr>
        <sz val="11"/>
        <rFont val="Arial"/>
        <family val="2"/>
      </rPr>
      <t xml:space="preserve"> Ministerio de la Niñez y la Adolescencia (MINNA), Ministerio de la Mujer (MM) y Ministerio de Trabajo, Empleo y Seguridad Social (MTESS), Sociedad Civil y UNFPA, enfatizó la prevención del embarazo durante el confinamiento.</t>
    </r>
  </si>
  <si>
    <t>41-50 %</t>
  </si>
  <si>
    <t>http://www.familyplanning2020.org/countries?region=10&amp;title=</t>
  </si>
  <si>
    <t>Paraguay es uno de los 66 Non-FP2020 countries</t>
  </si>
  <si>
    <t>Sí está en el PNSSR,aunque Paraguay es uno de los 66 Non- FP2020 countries</t>
  </si>
  <si>
    <t>Paraguay no es país beneficiario del GFF</t>
  </si>
  <si>
    <t xml:space="preserve">El MSP cuenta con un Sistema de Informacion en Administración Logística (SIAL) que incluye solo a los servicios de salud dependientes del MSPyBS, el cual recibe información de varias fuentes de datos. A nivel operativo se cuenta con un sistema de información sobre prestación de servicios (70% impreso y el resto digital) en donde se registran los métodos anticonceptivos utilizados y permite realizar informes de movimientos de insumos de manera mensual en las unidades cabeceras llamadas Regiones Sanitarias. Las Regiones Sanitarias remiten sus informes al nivel central trimestralmente. Las instituciones en los diferentes sectores cuentan con sus propios sistemas de información logística para su uso institucional. 
</t>
  </si>
  <si>
    <t>Sí: Se incluyen todas las instalaciones de ONG</t>
  </si>
  <si>
    <r>
      <t xml:space="preserve">Proporcione los </t>
    </r>
    <r>
      <rPr>
        <b/>
        <sz val="12"/>
        <rFont val="Arial"/>
        <family val="2"/>
      </rPr>
      <t>índices de desabastecimiento</t>
    </r>
    <r>
      <rPr>
        <sz val="12"/>
        <rFont val="Arial"/>
        <family val="2"/>
      </rPr>
      <t xml:space="preserve">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</si>
  <si>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Comentario:  La responsable del área de Suministros del Ministerio de Salud respondió que no hubo desabastecimiento para ningun producto anticonceptivo durante el periodo informado</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</si>
  <si>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</si>
  <si>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En el sector público la compra se realiza con fondos del presupueto nacional a través de UNFPA.
Los proveedores son varios dependiendo del producto que se adquiere.
UNFPA se encarga de buscar los productos requeridos.</t>
  </si>
  <si>
    <t>]</t>
  </si>
  <si>
    <t>La Ley No 1119/97 "De productos para la Salud y Otros", en su artículo  6°, página 7/21 dispone: "1. La fabricación, importación, comercialización y dispensación de especialidades farmacéuticas, en todo el territorio de la República, estará sujeta a la autorización previa de la autoridad sanitaria nacional. Las especialidades farmacéuticas autorizadas para su expendio en el mercado nacional serán las inscriptas a solicitud de los fabricantes y representantes en un registro especifico en el Ministerio de Salud Publica y Bienestar Social, de acuerdo a las disposiciones de la presente Ley y su reglamentación."</t>
  </si>
  <si>
    <t>..\EVIDENCIAS\ley_1119 DE PRODUCTOS PARA LA SALUD Y OTROS.pdf</t>
  </si>
  <si>
    <t xml:space="preserve">Solo para AC importados para ser distribuidos a través del sistema público de salud que requieren tener certificaciones de calidad internacionales pero no necesariamente tener registro sanitario en el país. </t>
  </si>
  <si>
    <t xml:space="preserve">Solo para anticonceptivos (AC) importados para ser distribuidos a través del sistema público de salud que requieren tener certificaciones de calidad internacionales pero no necesariamente tener registro sanitario en el país. </t>
  </si>
  <si>
    <t xml:space="preserve">El periodo de tiempo para aprobación depende de los trámites presentados por las empresas interesadas y las burocracias existentes, pero los productos de dispositivos médicos tienen alrededor de 3 a 4 meses, de certificación. </t>
  </si>
  <si>
    <t>La participación de DINAVISA (Dirección Nacional de Vigilancia Sanitaria) en los procedimientos de precalificación para insumos de Planificación Familiar, se basa en lo aprobado en la Normas Nacional de Planificación Familiar, que a su vez se basa en los criterios de las OMS. Es una instancia técnica y administrativa de decisión donde participa la Direccion de Programas de Salud, Salud Reproductiva y la Sociedad de ginecología.</t>
  </si>
  <si>
    <t xml:space="preserve">Comentarios: 
                             </t>
  </si>
  <si>
    <r>
      <t xml:space="preserve">Los anticonceptivos introducidos/importados para ser distribuidos a través del sistema público de salud requieren tener certificaciones de calidad internacionales, pero no necesariamente tener registro sanitario en el país.  
Los anticonceptivos importados por el sector comercial requieren registro sanitario. La Ley 4659/12 de “Procedimientos de Seguridad …” y Normas para la obtención del Registro Sanitario, define a los anticonceptivos dentro de los dispositivos médicos como insumos de “control de la concepción”.
La Resolución 669/16 reglamenta el Artículo 4° inciso B) de la Ley N° 4659/12 “Que implementa Procedimientos de seguridad y Mecanismos de Prevención de Riesgos para los Profesionales de la Salud y Pacientes”, Estableciendo Normas Para la Obtención del Registro Sanitario de Productos Considerados Dispositivos Médicos, Material Cortopunzantes y Equipos de Protección Individual.   
ARANCELES
La Resolución 784/2016, establece los aranceles para el Registro Sanitario de los anticonceptivos importados en 25 jornales mínimos (1 jornal mínimo = a Gs. 84.342: al cambio del dia = 12 dolares).
PROCEDIMIENTOS:
 Artículo 4".- Se considerarán que los dispositivos médicos, materiales cortopunzantes y los equipos de protección individual definidos en esta Ley, son de uso seguro en la República del Paraguay cuando reúnan las siguientes condiciones:
a) Cumplir todas las disposiciones establecidas en la legislación sanitaria correspondiente.
b) Obtener el registro sanitario obligatorio, otorgado por la Dirección Nacional de Sanitaria.
c) Dar cumplimiento a las normas de Calidad en los procesos de producción GMP/ISO/CE/UL/FDA/TUV y las exigidas en el MERCOSUR 
d) Poseer sistemas de seguridad incorporados, y las materias primas que los componen, estar aprobados por la Comunidad Europea y la FDA – Food and Drug Administration. Respondiendo a las necesidades de seguridad que se definen en esta Ley y sus reglamentaciones.
Entre otras que se detallan extensamente en el articulo 4 de la referida Ley.
</t>
    </r>
    <r>
      <rPr>
        <b/>
        <sz val="10"/>
        <rFont val="Arial"/>
        <family val="2"/>
      </rPr>
      <t xml:space="preserve">
</t>
    </r>
  </si>
  <si>
    <t>G1. Sector Privado</t>
  </si>
  <si>
    <t>Nombre de mayoristas registrados: Laboratorios Catedral, Laboratorios Lasca, Laboratorios Abbott. DKT.
P. G1.a No hay una ley que regule la normativa de que las empresas mayoristas informen al gobierno sus ventas y servicios</t>
  </si>
  <si>
    <t>http://py.prvademecum.com</t>
  </si>
  <si>
    <t xml:space="preserve">https://www.puntofarma.com.py </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</si>
  <si>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</si>
  <si>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clino</t>
  </si>
  <si>
    <t xml:space="preserve">
Comentarios:</t>
  </si>
  <si>
    <t>Laboratorios Catedral, Laboratorios Lasca, Laboratorios Abbott. DKT. Bayer, DKT.                                                                                                                                                                                                                                                                                                                                                                                                                                                                 En Paraguay no hay no hay fabricantes locales de anticonceptivos, excepto los inyectables de un mes. Los demás son laboratorios e importadores de productos anticonceptivos.</t>
  </si>
  <si>
    <t xml:space="preserve">Catedral: 1.Femitine, Levonorgestrel 0,150 mg, Etinilestradiol 0,030 mg, 21 compr. 2.ABBOTT, Ciclidon Desgestrel_Ethinylestradiol </t>
  </si>
  <si>
    <t xml:space="preserve">LADYPHARMA: DESOGESTREL, GINGER TABL RECUBIE 0.08MG x 28
RX ABBOT: ARLETTE 28 0,075mg desogestrel - 28 comprimidos </t>
  </si>
  <si>
    <r>
      <t xml:space="preserve">Solo se fabrican inyectables de 1 mes.   INDUFAR CO: CLINOMIN AMP. 1ML x 1, ALGESTONE ACETOFENIDE_ESTRADIOL, BOEHRINGER INGELHEIM: PERLUTAL </t>
    </r>
    <r>
      <rPr>
        <b/>
        <sz val="12"/>
        <rFont val="Arial"/>
        <family val="2"/>
      </rPr>
      <t xml:space="preserve"> </t>
    </r>
  </si>
  <si>
    <t>Levonorgestrel .75 Jadell y Levoplant</t>
  </si>
  <si>
    <t>TCu 380A-DKT</t>
  </si>
  <si>
    <t>Prudence-DKT, Control, Retard, Pantera, Prime-skin</t>
  </si>
  <si>
    <t>Prudence-DKT</t>
  </si>
  <si>
    <t>PSI PARAGUAY: LEVONORGESTREL, PRONTA CPR 0.75MG x 2</t>
  </si>
  <si>
    <t xml:space="preserve">Los principales logros obtenidos en seguridad anticonceptiva en el Paraguay fueron 1) la Ley de Aseguramiento Presupuestarrio para la compra de anticonceptivos; y 2) la Norma Nacional de Planificación Familiar Actualizada, distribución de anticonceptivos en la red pública.
La principal dificultad ha sido mantener activas las reuniones del comité DAIA. </t>
  </si>
  <si>
    <t xml:space="preserve">Perú </t>
  </si>
  <si>
    <t>Perú y su Ministerio de Salud (MINSA) no ha tenido un comité específico para aseguramiento anticonceptivo (AA). Participa en la Mesa de Concertación de Lucha contra la Pobreza (MCLCP) y en otras Mesas de Trabajo desde la Sociedad Civil  y recientemente ha constituido un Grupo de Expertos en SSR, en donde, entre otros temas de SSR se atiende el aseguramiento anticonceptivo. Se adjunta RM 646/2019/MINSA</t>
  </si>
  <si>
    <t>términos de referencia/documentos legales que establecen el comité y su membresía</t>
  </si>
  <si>
    <t>GRUPO DE EXPERTOS EN SALUD SEXUAL Y REPRODUCTIVA</t>
  </si>
  <si>
    <t>INPPARES, PROMSEX, Colegio de Obstetras, CARE, Foro Salud, Colegio de Enfermeros, Plan Internacional, APROPO (Al interior de la MCLCP)</t>
  </si>
  <si>
    <t>Nunca ha participado el sector privado comercial</t>
  </si>
  <si>
    <t>No hay donaciones de anticonceptivos</t>
  </si>
  <si>
    <t>Usualmente un/a representante de UNFPA asiste a las reuniones de estos grupos, invitada por la Dirección de Salud Sexual y Reproductiva del MINSA, UNICEF, OPS</t>
  </si>
  <si>
    <t>Dirección de Salud Sexual y Reproductiva, Dirección de Prevención y Control de VIH/SIDA y ITS, Dirección de .Promoción de la Salud</t>
  </si>
  <si>
    <t>MCLCP, instancia en donde participan el conjunto de los sectores públicos y privados del país para poder superar los problemas de pobreza, desigualdad y exclusión social que vive el Perú.</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</si>
  <si>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t>
  </si>
  <si>
    <t>El Gobierno no proporciona anticonceptivos a ONGs ni a organizaciones de mercadeo social.                                        B3a y b) Información corroborada por entrevistas a Informantes Claves del CENARES, DIGEMID y UNFPA</t>
  </si>
  <si>
    <t>CENARES</t>
  </si>
  <si>
    <t>Comentarios: La columna de suministros reales consumidos proviene del Health Information System - HIS,  que usa la Dirección de Salud Reproductiva.  El consumo previsto ha sido recogido del CENARES, del SISMED, quien hace la programación, adquisiciones y distribución.  Hay diferencias entre los suministros distribuidos y los entregados a favor y en contra.  Según los informants claves de la Dirección de SR y de CENARES que eso se da porque al final del año, para algunos de los suministros queda stock.  ¿En las líneas de la Depoprovera, implante el indicador no sería negativo, dado que hay una cifra menor en la columna de programación?  NO FUE NECESARIO HACER UNA ADQUISICION/DISTRIBUCION MAS ALTA PORQUE LOS ESTABLECIMIENTOS REPORTARON STOCK SUFICIENTE</t>
  </si>
  <si>
    <t>ESTRADIOL + MEDROXIPROGESTERONA 5 mg + 25 mg/0.5 mL INYECTABLE 0.5 mL - Iny Mensual</t>
  </si>
  <si>
    <t xml:space="preserve">Los anticonceptivos para el MINSA, están considerados como medicamentos y dispositivos esenciales y están incluidos en el petitorio nacional (compra obligatoria con presupuesto asignado anualmente. </t>
  </si>
  <si>
    <t>Presupuesto por Resultados - Ministerio de Economia y Finanzas</t>
  </si>
  <si>
    <t>En el presupuesto asignado para el articulado materno perinatal se encuentra incluido la asignación para la compra de anticonceptivos. El presupuesto para el 2018, en soles fue 32´035,081, para la conversión se ha utilizado una tasa de cambio de S/3.206 por 1US$, cambio promedio vigente a enero 2018. El PPTO nacional se aprueba en los meses de agosto a setiembre del año anterior, en este caso 2017. Su ejecución debe empezar a partir de enero2018 (por lo menos así lo dictan las normas) por lo general es entregado entre febrero a marzo. Las fechas oficiales son las que aparecen: enero - diciembre 2018.</t>
  </si>
  <si>
    <t>Todos los fondos son del Presupuesto por Resultados del Gobierno Central</t>
  </si>
  <si>
    <t>Los fondos para la compra de anticonceptivos son solo del Gobierno</t>
  </si>
  <si>
    <t>01/2018-12/ 2018</t>
  </si>
  <si>
    <t>Fecha real de entrega. Monto en soles  30´894,012. Tasa de cambio por dólar S/3.206</t>
  </si>
  <si>
    <t>Ingresos de impuestos del Gobierno</t>
  </si>
  <si>
    <t>En efecto hay una diferencia del 4% para la compra total. Lo que sucede es que es bastante pequeño y no es considerado como una "brecha" de financiamiento.</t>
  </si>
  <si>
    <t>Todas las adquisiciones se realizan por intermedio del CENARES, usando la programación que envían las regiones del país de acuerdo a su cálculo de necesidades.  CENARES compra a nivel local o le compra a UNFPA, pero todo el proceso de adquisición lo hace el Gobierno (Ministerio de Salud)</t>
  </si>
  <si>
    <t>Centro Nacional de Abastecimiento de Recursos Estratégicos en Salud -CENARES</t>
  </si>
  <si>
    <t>CENARES tiene como función la programación, adquisición y distribución de suministros médicos entre los que están los anticonceptivos a cada una de las Regiones de Salud del país.</t>
  </si>
  <si>
    <t>Los fondos están incluidos en el Presupuesto Nacional</t>
  </si>
  <si>
    <t>Gobierno Central- Presupuesto por Resultados</t>
  </si>
  <si>
    <t>C1 m) En los métodos basados en calendario, se informa que es posible que algunos establecimientos, sobre todo los de la selva, puedan ofrecer el "método del collar", pero que no se sabe exactamente. No se lleva estadística sobre este.</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</si>
  <si>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</si>
  <si>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Norma Técnica de Planificación Familiar</t>
  </si>
  <si>
    <t>desde 2005</t>
  </si>
  <si>
    <t>Como políticas no hay nada que restrinja al sector privado.  Salvo por  los precios que puedan fijar y que son regulados por el mercado.  El mercadeo social maneja sus precios de forma diferente así como las ONGs, pero no hay políticas explícitas.  El sector público, privado comercial y las ONGs cuando importan anticonceptivos pagan aranceles y las compras internas son gravadas con el 18% de impuesto general a las ventas.</t>
  </si>
  <si>
    <t>informes de los medios de comunicación</t>
  </si>
  <si>
    <t>En el sector privado, se ha colocado "Oficial clínico" porque es el término que puede ser el más cercano a un AUXILIAR DE FARMACIA, que es el que vende los productos</t>
  </si>
  <si>
    <t>Sector Público: puede ser también un/una Obstetra, que no aparece en el listado. No es una partera.</t>
  </si>
  <si>
    <t>Anillo y parche anticonceptivo son recetados por médicos y comprados en farmacias y/o en el mismo consultorio. La mayoria de obstetras no los conocen por lo que no los recetan.</t>
  </si>
  <si>
    <t>artículos periodísticos, comunicados gubernamentales u otras expresiones públicas</t>
  </si>
  <si>
    <t>Resolucion Ministerial Nro 503-2012/MINSA que aprueba la NTS Nro 095-MINSA/DGSP- Norma Técnica de Salud: "Criterios y estándares de evaluación de servicios diferenciados de atención integral de salud para adolescentes".  El tema de poblaciones jóvenes, rurales, minoritarias etc. es el mismo. En la norma de PF hay una serie de enfoques que deberían ser respetados y los servicios, incluidos los prestadores, deberían estar preparados para hacerlo, pero esto no sucede. solo en una escasa minoría se puede apreciar aplicación de las normas. La razón principal es la falta de capacitación y sobre todo gestión política local y rectoría nacional. La anticoncepción no es necesariamente la prioridad de la salud pública.</t>
  </si>
  <si>
    <t xml:space="preserve">idem </t>
  </si>
  <si>
    <t>Artículos periodísticos u otros informes de los medios de comunicación</t>
  </si>
  <si>
    <t>Para los grupos adolescentes hombres y mujeres se implementan en algunos establecimientos atención diferenciada en espacios adecuados para ellos/as. Lo mismo para algunos grupos de población rural, por ejemplo atención en días festivos y domingos en áreas rurales, stención en lengua nativa, etc.  Pero no es una práctica generalizada, aun cuando pueda estar normada.</t>
  </si>
  <si>
    <t>Lo mismo para algunos grupos de población rural, por ejemplo atención en días festivos y domingos en áreas rurales, stención en lengua nativa, etc.  Pero no es una práctica generalizada, aun cuando pueda estar normada.</t>
  </si>
  <si>
    <t xml:space="preserve">Hay que sacar historia clínica y esperar atención del profesional, para obtener anticoncepcion de emergencia </t>
  </si>
  <si>
    <t>Hay servicios para adolescentes, pero no funcionan como es anunciado.  Los espacios de atención son los mismos que los adultos. Los horarios de atención en algunos establecimientos no se adaptan a las necesidades de la poblacion. No hay prestadores de salud calificados que puedan ofertar algún tipo de método como DIU.  La calidad de atención no es la mejor a juicio de la demanda.</t>
  </si>
  <si>
    <t xml:space="preserve">Población rural no es atendida en su idioma a pesar de que la norma lo señala.	</t>
  </si>
  <si>
    <t xml:space="preserve">Los centros poblados pueden estar muy lejanos y no hay visitas domiciliarias como parte del sistema, porque el presupuesto es escaso para realizarlas, no hay movilidad.	</t>
  </si>
  <si>
    <t xml:space="preserve">No hay servicios especiales para discapacitados ni en áreas urbanas ni rurales, la norma es incluyente para todas las poblaciones, pero no necesariamente sucede.	</t>
  </si>
  <si>
    <t xml:space="preserve">Actualmente UNFPA y el MINSA (junto con otras organizaciones internacionales) están trabajando para atender a la salud sexual y reproductiva (incluida la entrega gratuita de anticonceptivos) a la alta migración del pueblo venezolano.	</t>
  </si>
  <si>
    <t>Los aranceles son cuando los productos se importan.  Si los anticonceptivos se compran internamente están afectos al 18% de impuesto general a las ventas (IGV)</t>
  </si>
  <si>
    <t>6% aprox</t>
  </si>
  <si>
    <t>Toda usuaria/o nuevo a la atención en un establecimiento del sector público debe pagar el costo de la "apertura de una historia clínica", en este caso para una consulta de planificación familiar. Las consultas subsecuentes no siempre se pagan, los costos oscilan entre US$1 a US$3 dependiendo del lugar y nivel del establecimiento.                                                                  El Seguro Integral de Salud y EsSalud (seguridad social), cubren las prestaciones de planificación familiar y anticonceptivos.  Según la DHS 2018, más del 70% de mujeres en edad fértil tienen cobertura de salud.</t>
  </si>
  <si>
    <t>La colocación del inyectable. El anticonceptivo es gratuito pero la colocación no.  Abrir la historia clínica de PF tiene un costo en algunos establecimientos de salud.</t>
  </si>
  <si>
    <t>registros de la aseguradora de salud</t>
  </si>
  <si>
    <t>Para el caso del listado de anticonceptivos, cada vez que hay una introducción de algún tipo de método, se incluye el compuesto genérico en la lista de medicamentos esenciales.  Esta actualización puede ser cada dos años.  La última vez fue incluida levonogestrel 0.75mg</t>
  </si>
  <si>
    <t>Petitorio Nacional Unico de Medicamentos Esenciales - PNUME</t>
  </si>
  <si>
    <t>Existen esfuerzos escasos por parte del Gobierno para publicitar la anticoncepción en general y los métodos anticonceptivos en particular</t>
  </si>
  <si>
    <t>El MINSA con la colaboración de UNFPA ha iniciado un ciclo de capacitación en inserciones de DIU en la ciudad capital Lima y en regiones del país.  Se están capacitando un promedio de 20 profesionales por Región.</t>
  </si>
  <si>
    <t>No le corresponde a Perú por ser país de ingresos medios</t>
  </si>
  <si>
    <t>Perú no recibe algún tipo de financiamiento de GFF</t>
  </si>
  <si>
    <t>SISMED - Sistema Integrado de Suministro de Medicamentos e Insumos Médico-Quirurgicos</t>
  </si>
  <si>
    <t>En el primer nivel de atención, donde no hay computadoras, se recolecta por reportes hechos a mano, se llevan mensualmente al inmediato nivel superior en donde son ingresados al sistema.</t>
  </si>
  <si>
    <t>Los datos que se incluyen en esta sección de desabastecimiento no son muy confiables. ES POSIBLE QUE HAYA ALGUNOS CALCULOS ERRADOS EN EL % DE DESABASTECIMIENTO DE ESTABLECIMIENTOS A NIVEL NACIONAL, ESPECIALMENTE POR FALTA DE REPORTES. SIN EMBARGO, LOS INFORMANTES (UNFPA Y MINSA), AFIRMAN QUE EL DESABASTECIMIENTO NO HA SIDO TAN ALTO Y QUE NO HA SIDO POR FALTA DE SUMINISTROS, SINO POR PROBLEMAS DE GESTION DE LA CADENA DE SUMINISTROS DE SALUD PUBLICA.</t>
  </si>
  <si>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</si>
  <si>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ESTRADIOL + MEDROXIPROGESTERONA 5 MG + 25 MG/0.5 ML INY 0.5 ML (Inyectable Mensual) NO APARECE EN EL LISTADO.</t>
  </si>
  <si>
    <t>No hay registro de por lo menos un 30% de establecimientos de diferente nivel de complejidad. El MINSA tiene por lo menos 10,000 SDP en el país</t>
  </si>
  <si>
    <t>Implante solo se colocan en SDP de mayor complejidad</t>
  </si>
  <si>
    <t>Donde haya personal calificado</t>
  </si>
  <si>
    <t>Todos los medicamentos, incluidos los anticonceptivos y DIU, tienen una ficha de registro aprobada, sin la cual no pueden ser expendidos ni en el sector público ni en el privado.</t>
  </si>
  <si>
    <t>Si se descubre que se están vendiendo medicamentos no registrados por la autoridad (DIGEMID) son confiscados y los establecimientos multados</t>
  </si>
  <si>
    <t>Al momento, todo lo que se expende ya está registrado</t>
  </si>
  <si>
    <t>Si, pero no para anticonceptivos. Solo para vacunas y otros pocos productos.</t>
  </si>
  <si>
    <r>
      <rPr>
        <b/>
        <sz val="10"/>
        <rFont val="Arial"/>
        <family val="2"/>
      </rPr>
      <t>F7</t>
    </r>
    <r>
      <rPr>
        <sz val="10"/>
        <rFont val="Arial"/>
        <family val="2"/>
      </rPr>
      <t xml:space="preserve"> Ningun laboratorio fue supervisado por anticonceptivos, sino por otros medicamentos.                                                      </t>
    </r>
    <r>
      <rPr>
        <b/>
        <sz val="10"/>
        <rFont val="Arial"/>
        <family val="2"/>
      </rPr>
      <t xml:space="preserve"> 
F8a</t>
    </r>
    <r>
      <rPr>
        <sz val="10"/>
        <rFont val="Arial"/>
        <family val="2"/>
      </rPr>
      <t xml:space="preserve">  Si bien la autoridad nacional (DIGEMID a nivel central) observa estos casos, las oficinas en cada una de las Regiones del pais son las responsables de hacerlo y de las sanciones correspondientes.  Estas oficinas son las que informan al nivel central.</t>
    </r>
  </si>
  <si>
    <t>Se tomaron algunas medidas de aplicación</t>
  </si>
  <si>
    <t>La DIGEMID solo controla calidad de medicamentos que salen al mercado. No se fiscaliza ventas ni servicios, salvo que haya falsificaciones de medicamentos o filtración de medicamentos que no son para la venta comercial porque son del sector público.</t>
  </si>
  <si>
    <t>No se conoce de la existencia de estas compañías. La programación de los anticonceptivos se hace bajo los lineamientos que tiene la Dirección de SSR y se propone tomando en cuenta la población y la demanda anticonceptiva en cada una de las Regiones.</t>
  </si>
  <si>
    <r>
      <t>Comentarios:</t>
    </r>
    <r>
      <rPr>
        <b/>
        <sz val="12"/>
        <rFont val="Arial"/>
        <family val="2"/>
      </rPr>
      <t xml:space="preserve"> </t>
    </r>
  </si>
  <si>
    <t>Provera-Acetato de medroxiprogesterona 150mg, Lab Pfizer</t>
  </si>
  <si>
    <t>Desogrstrel 75mcg - Cerazette - Schering</t>
  </si>
  <si>
    <t>Solouna - Estradiol, noretisterona - Medifarma</t>
  </si>
  <si>
    <t>Levonogestrel 75mg x 2varillas - Jadelle - Bayer Schering</t>
  </si>
  <si>
    <t>Levonogestrel 75mcg - Mirena - Bayer Schering</t>
  </si>
  <si>
    <t>Condones Piel - Importados de Tailandia por APROPO, ONG de mercadeo social</t>
  </si>
  <si>
    <t>Female condom F10 - The Female Health Company UK</t>
  </si>
  <si>
    <t>Merginex Plus -  Levonogestrel 1.5mg - Lab OQ Farma</t>
  </si>
  <si>
    <t>Los laboratorios extrangeros tienen subsidiarias en el país.</t>
  </si>
  <si>
    <t>Servicios de salud, pero no anticoncepción</t>
  </si>
  <si>
    <t>La principal dificultad ha sido cumplir con multiples requisitos que solicitan las instituciones del Gobierno. Hay mucho hermetismo y  hay que solicitar la información por vías oficiales que pueden demorar hasta cuatro semanas o más para obtenerlas.  Se han utilizado recursos personales y amistades en las instituciones gubernamentales para poder conseguir la información.  El formulario requiere de información específica que tiene que ser procesada y gasta tiempo de los trabajadores de las instituciones que las procesan.  Tomó más tiempo de lo estimado trabajar el índice de desabastecimiento para todos los establecimientos públicos de salud.  La información base fue entregada sin procesar y no es muy confiable. Hay un sub registro de reporte de por lo menos la tercera parte de los establecimientos del MINSA.</t>
  </si>
  <si>
    <r>
      <t>acreditación de </t>
    </r>
    <r>
      <rPr>
        <b/>
        <sz val="7"/>
        <rFont val="Arial"/>
        <family val="2"/>
      </rPr>
      <t>ANSI-ASQ National Accreditation Board (ANAB)</t>
    </r>
    <r>
      <rPr>
        <sz val="7"/>
        <rFont val="Arial"/>
        <family val="2"/>
      </rPr>
      <t> de los Estados Unidos</t>
    </r>
  </si>
  <si>
    <t xml:space="preserve">Philippines </t>
  </si>
  <si>
    <t>Responsible Parenthood and Reproductive Health (RPRH) Technical Working Group on Logistics</t>
  </si>
  <si>
    <t>Family Planning Organization of the Philippines (FPOP)</t>
  </si>
  <si>
    <t>Family Health Office, Population Commission</t>
  </si>
  <si>
    <t>Logistics Management Division</t>
  </si>
  <si>
    <t>To discuss on current issues experienced with Family Planning supply chain management and propose recommendations for the program</t>
  </si>
  <si>
    <t>Php 233,390,000 - Source: 2018 DOH Annual Procurement Plan</t>
  </si>
  <si>
    <t>Family Planning Program Manager</t>
  </si>
  <si>
    <t>DOH 2018 Annual Procurement Plan
(NOTE:  allocated funds in Php = Php233,390,000</t>
  </si>
  <si>
    <t>Source: RPRH 5th Annual Report</t>
  </si>
  <si>
    <t>Government of the Philippines Funds</t>
  </si>
  <si>
    <t>Donation of unknown source of 2,397,600 male condoms.</t>
  </si>
  <si>
    <t>Family Planning Program; Procurement Service</t>
  </si>
  <si>
    <t>Procurement document of DOH procurement service</t>
  </si>
  <si>
    <t>Source: 2019 Annual Procurement Plan (Re-enacted budget)</t>
  </si>
  <si>
    <t>Modern National Family Planning Methods</t>
  </si>
  <si>
    <t>Republic Act no. 10354: An act providing for a national policy on responsible parenthood and reproductive health. Also known as the "The Responsible Parenthood and Reproductive Health Act of 2012"</t>
  </si>
  <si>
    <t>The Responsible Parenthood and Reproductive Health Act of 2012</t>
  </si>
  <si>
    <t>Including other administrative orders of DOH</t>
  </si>
  <si>
    <t>Established Law unless repealed</t>
  </si>
  <si>
    <t>Regulated drugs (contraceptives included) are not allowed for mass media advertising</t>
  </si>
  <si>
    <t>RPRH Law recommends both private and public to provide access</t>
  </si>
  <si>
    <t>For Private sector - pharmacist</t>
  </si>
  <si>
    <t xml:space="preserve">RPRH Law </t>
  </si>
  <si>
    <t>RPRH Law has restrictions to issuing contraceptives to ages 18 below - Requires proof of parent or guardians consent</t>
  </si>
  <si>
    <t>From FP program staff</t>
  </si>
  <si>
    <t>Source: Philippine National Drug Formulary of DOH Pharmaceutical Division</t>
  </si>
  <si>
    <t>Philippine National Drug Formulary</t>
  </si>
  <si>
    <t>Source: From Procurement and Supply Chain Management Team of DOH</t>
  </si>
  <si>
    <r>
      <t xml:space="preserve">Please provide the </t>
    </r>
    <r>
      <rPr>
        <b/>
        <sz val="10"/>
        <rFont val="Arial"/>
        <family val="2"/>
      </rPr>
      <t>stockout rates</t>
    </r>
    <r>
      <rPr>
        <sz val="10"/>
        <rFont val="Arial"/>
        <family val="2"/>
      </rPr>
      <t xml:space="preserve">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</si>
  <si>
    <r>
      <t xml:space="preserve">b.  Service delivery point (SDP) level (i.e., public sector health facilities)
</t>
    </r>
    <r>
      <rPr>
        <i/>
        <sz val="10"/>
        <rFont val="Arial"/>
        <family val="2"/>
      </rPr>
      <t>(At the aggregate level, this is the percentage of all commodity observations at all SDPs which were stocked out during the year)</t>
    </r>
    <r>
      <rPr>
        <sz val="10"/>
        <rFont val="Arial"/>
        <family val="2"/>
      </rPr>
      <t xml:space="preserve">
</t>
    </r>
    <r>
      <rPr>
        <i/>
        <sz val="10"/>
        <rFont val="Arial"/>
        <family val="2"/>
      </rPr>
      <t xml:space="preserve">
</t>
    </r>
  </si>
  <si>
    <r>
      <t xml:space="preserve">Annual stockout rate at SDPs
</t>
    </r>
    <r>
      <rPr>
        <b/>
        <sz val="10"/>
        <rFont val="Arial"/>
        <family val="2"/>
      </rPr>
      <t xml:space="preserve">
Automatically calculates by dividing column K by column L</t>
    </r>
  </si>
  <si>
    <t>Levonorgestrel/Ethinyl Estradiol 150/30 mcg [Seasonale, Levora, Jolessa]</t>
  </si>
  <si>
    <r>
      <t xml:space="preserve">Other combined oral contraceptive pills                                           
</t>
    </r>
    <r>
      <rPr>
        <i/>
        <sz val="10"/>
        <rFont val="Arial"/>
        <family val="2"/>
      </rPr>
      <t xml:space="preserve">(not included for aggregate calculation)                                                        </t>
    </r>
    <r>
      <rPr>
        <sz val="10"/>
        <rFont val="Arial"/>
        <family val="2"/>
      </rPr>
      <t>Specify:</t>
    </r>
  </si>
  <si>
    <t>Progestin-only oral contraceptive pills (Levonorgestrel 30 mcg [Norgeston, Microlut])</t>
  </si>
  <si>
    <t>Depot Medroxyprogesterone Acetate 150 mg Intramuscular [DepoProvera]</t>
  </si>
  <si>
    <t>Levonorgestrel 75mg/rod, 2 rod implant [Jadelle, Sino-Implant (II)/Levoplant]</t>
  </si>
  <si>
    <t>Etonogestrel 68mg/rod, 1 rod implant [Implanon, Nexplanon])</t>
  </si>
  <si>
    <t>Copper-bearing intrauterine devices (IUDs) (for example, Optima Copper T)</t>
  </si>
  <si>
    <t>Hormone-releasing intrauterine devices (IUDs) (for example levonorgestrel-releasing [Mirena])</t>
  </si>
  <si>
    <r>
      <t xml:space="preserve">Total stock out rate for all commodities 
</t>
    </r>
    <r>
      <rPr>
        <b/>
        <sz val="10"/>
        <rFont val="Arial"/>
        <family val="2"/>
      </rPr>
      <t xml:space="preserve">This will auto-calculate. </t>
    </r>
    <r>
      <rPr>
        <sz val="10"/>
        <rFont val="Arial"/>
        <family val="2"/>
      </rPr>
      <t xml:space="preserve"> (It will sum H and I and divide H by I, and will sum K and L and divide by L)</t>
    </r>
  </si>
  <si>
    <t>F7 - Currently all Drugs and Medicines including contraceptive products and condoms are subject to FDA Test Analysis prior distribution to CHDs and SDPs.
F8 - Since FDA currently lacks a comprehensive and tangible PV mechanisms at the lowest level, their surveillance monitoring only relies to report from Medical Professionals and Patients themselves.</t>
  </si>
  <si>
    <r>
      <t xml:space="preserve">In the past year, to what extent were contraceptives, </t>
    </r>
    <r>
      <rPr>
        <i/>
        <sz val="10"/>
        <rFont val="Arial"/>
        <family val="2"/>
      </rPr>
      <t>excluding condoms</t>
    </r>
    <r>
      <rPr>
        <sz val="10"/>
        <rFont val="Arial"/>
        <family val="2"/>
      </rPr>
      <t xml:space="preserve">, tested by the NQCL post-shipment ? </t>
    </r>
  </si>
  <si>
    <t>Currently coordinating with IQIVIA Philippines with support from USAID MTaPS for CYP reporting</t>
  </si>
  <si>
    <t>Source: DOH Procurement Documents, 
List of manufacturers not available in NMRA website</t>
  </si>
  <si>
    <t>Civil service organizations with clinics are involved in serving patients for Family Planning services</t>
  </si>
  <si>
    <t>Current National Strategic Plan for Procurement and Supply Chain being developed</t>
  </si>
  <si>
    <t xml:space="preserve">Rwanda </t>
  </si>
  <si>
    <t>There is a family planning technical working group which deals with contraceptive security issues in the country.</t>
  </si>
  <si>
    <t>Family Planning Technical Working Group (FPTWG)</t>
  </si>
  <si>
    <t>SFH: Social for Family Health</t>
  </si>
  <si>
    <t xml:space="preserve">ARBEF, HDI, CARITAS, </t>
  </si>
  <si>
    <t xml:space="preserve">Maternal and Child Health  </t>
  </si>
  <si>
    <t>School of Public Health at the University of Rwanda</t>
  </si>
  <si>
    <t>The key role and responsibilities of FPTWG are the following: -Work as a forum to discuss new initiatives in the field of family planning;
-Follow up the implementation of Family Planning interventions in the country;
-Support the MOH to monitoring the change towards the indicators for a continuous improvement in the field of Family planning; 
- Provide technical and/or financial support for special events for promotion of family planning in Rwanda.</t>
  </si>
  <si>
    <t>This budget inludes  $3,124,605 public sectors and $567,504 for social marketing needs</t>
  </si>
  <si>
    <t>Coordinated Procurement and Distribution System Committee under MOH</t>
  </si>
  <si>
    <t>But, there was no GOR funds spent on procurement of contraceptives for FY18-19</t>
  </si>
  <si>
    <t>All shipment for contraceptives were covered by donors funds</t>
  </si>
  <si>
    <t>July 18-June 19</t>
  </si>
  <si>
    <t>MCH Records</t>
  </si>
  <si>
    <t>No GOR funds was spent on procurement of contraceptives in FY18-19</t>
  </si>
  <si>
    <t>There are no other sources of contraceptives funds</t>
  </si>
  <si>
    <t>In FY 18-19, contraceptives were procured using only donors funds</t>
  </si>
  <si>
    <t>No internal generated funds used for contraceptive procurement</t>
  </si>
  <si>
    <t>Only donors funds were used to procure contraceptives</t>
  </si>
  <si>
    <t>No other GOR funds</t>
  </si>
  <si>
    <t>condoms (male), implantables, injectables, progestin only pills, combined orals, standard days method</t>
  </si>
  <si>
    <t>UNFPA: condoms (male,female), IUDs, implants, combined oral, emergency oral</t>
  </si>
  <si>
    <t>GOR did not finance procurement of contraceptives</t>
  </si>
  <si>
    <t>Not Apllicable</t>
  </si>
  <si>
    <t xml:space="preserve">Contraceptive shipments are delivered to the central medical store regardless the source of procurement funds
</t>
  </si>
  <si>
    <t>So far, the GOR funds to procure contraceptives is not yet known in FY19-20</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</si>
  <si>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</si>
  <si>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</si>
  <si>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</si>
  <si>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</si>
  <si>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health services including contraceptive methods in remote areas or where faith-based health facilities do not provide modern contraception.</t>
  </si>
  <si>
    <t>Rwanda Family planning policy 2012</t>
  </si>
  <si>
    <t>Rwanda Family Planning 2020 Commitment</t>
  </si>
  <si>
    <t>evidence of fee scale for FP methods or other RH commodities at SDPs</t>
  </si>
  <si>
    <t>No charges for FP commodities in public sector</t>
  </si>
  <si>
    <t>Norgestrel/Ethinyloestradiol Tab. 300 μg, +36mg; Norethisterone enantate Oily sol. 200 mg/ml; Ethinylestradiol+Norethisterone Tab. 35 μg + 1,0 mg; Ethinylestradiol+Gestodene  Tab. 30 μg, + 750 μg; Mifepristone Tab. 200 mg; Levonorgestrel‐releasing
intrauterine system</t>
  </si>
  <si>
    <t>30/9/2015</t>
  </si>
  <si>
    <t>National List of Essential Medicines List for Adults 6th Edition,2015</t>
  </si>
  <si>
    <t>The Government of Rwanda updated its commitment at the Family Planning Summit in London, UK on July 11, 2017</t>
  </si>
  <si>
    <t xml:space="preserve">Is there a specific FP2020 commitment for: </t>
  </si>
  <si>
    <t>Most of contraceptives are procured using donors funds</t>
  </si>
  <si>
    <t>The GFF partnership  is focusing on  other health system areas, including nutrition.</t>
  </si>
  <si>
    <t>there is an electronic logistics management information system which integrated all health commodities including contraceptives.</t>
  </si>
  <si>
    <t>All health commodities shoud be registed under Rwanda FDA</t>
  </si>
  <si>
    <t>Rwanda FDA was establised last year and still developing guidelines and regulatory documents</t>
  </si>
  <si>
    <t>Rwanda FDA was establised last year and is still developing guidelines and regulatory documents. For contraceptives, the system relies on the pre-shipment testing/quality control. There is post shipments quality control conducted for some condoms shipments in social marketing.</t>
  </si>
  <si>
    <t>There are branded contraceptives distributed through social marketing and private sectors</t>
  </si>
  <si>
    <t>So far, there is no system in place to track data from private secotor which can be used for FP program improvement</t>
  </si>
  <si>
    <t>Only WHO pr qualified products are registered by Rwanda FDA in the country. There is no local manufacturer for contraceptives.</t>
  </si>
  <si>
    <t>Microgynon ( Levonorgestrel/Ethinyl Estradiol 150/30 mcg +Fe 75mg)</t>
  </si>
  <si>
    <t>Microlut (Levonorgestrel 30 mcg)</t>
  </si>
  <si>
    <t xml:space="preserve">(DepoProvera)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</si>
  <si>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</si>
  <si>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</si>
  <si>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</si>
  <si>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</si>
  <si>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Levonorgestrel 0.75mg</t>
  </si>
  <si>
    <t>MOH has engaged in partnerships with the private sector to extend health services, including family planning provision through private health posts.</t>
  </si>
  <si>
    <t xml:space="preserve">To increase access to health services, the MOH has engaged private sector to establish the health posts in the remote area of the country. </t>
  </si>
  <si>
    <t>MOH is trying to engage the private sector to establish health posts in remote area across the country. The aim is to expand health services there including provision of family planning services and distribution of contraceptives to FP users.</t>
  </si>
  <si>
    <t>In collaboration with partners, the implementation is going on under the MOH.</t>
  </si>
  <si>
    <t xml:space="preserve">In Rwanda, the FP program has achieved significant success with increased mCPR up to 48% in 2015. This is a result of multiple efforts with high level leadership engagement through various commitments and alignment to global initiatives. Under coordinated procurement and distribution mechanism, the contraceptives are available through an effective supply chain system which support the FP interventions improving health outcomes. </t>
  </si>
  <si>
    <t xml:space="preserve">Sénégal </t>
  </si>
  <si>
    <t>Comite Securisation des Produits de la Sante de la Reproduction (SP/SR)</t>
  </si>
  <si>
    <t>Agence de Marketing Social (ADEMAS)</t>
  </si>
  <si>
    <t>Intrahealth, Marie Stopes International (MSI), Action et Developpement ( ACDEV), Association Senegalaise pour le Bien Etre Familial ( ASBEF)</t>
  </si>
  <si>
    <t>Merck for Mothers, DKT, BAYER</t>
  </si>
  <si>
    <t>USAID, UNFPA, Ministère de la Santé et de l’Action sociale (MSAS)</t>
  </si>
  <si>
    <t>Direction de la Sante de la Mere et de l'Enfant (DSME) et Division Lutte contre le Sida (DLSI)</t>
  </si>
  <si>
    <t xml:space="preserve">Pharmacie Nationale d'Approvisionnement (PNA)
</t>
  </si>
  <si>
    <t>COOPERATION CANADIENNE</t>
  </si>
  <si>
    <t>Apres chaque reunion, le comite revoie les actions recommandees lors des reunions precedentes et essayent de suivre le plan de suivi des recommandations</t>
  </si>
  <si>
    <t>Document légal/réglementaire</t>
  </si>
  <si>
    <t>Pour l'annee 2018:
USG 1,555,501 USD
GVT: 518,517 USD
UNFPA: 1,261,233 USD</t>
  </si>
  <si>
    <t>comite technique CPTs compose des acteurs nationaux et des PTFs</t>
  </si>
  <si>
    <t xml:space="preserve">
Compilation des donnees  CPTs du 01 juillet 2018 au 31 juin 2019</t>
  </si>
  <si>
    <t>Oui, ce sont les 300,000,000 CFA</t>
  </si>
  <si>
    <t>01 janvier au 31 decembre 2018</t>
  </si>
  <si>
    <t>Budget Etat</t>
  </si>
  <si>
    <t xml:space="preserve">Les recettes issues de la vente des produits contraceptifs ainsi que la participation des programmes de sante aux frais de gestion de leurs produits contribuent au renouvellement du stock </t>
  </si>
  <si>
    <t>preservatif (m/f), pilules contraceptives combines, pilules contraceptive d'urgence, DIU cuivre</t>
  </si>
  <si>
    <t>DIU (pc), implants (pc), injectables (doses)</t>
  </si>
  <si>
    <t>Pharmacie Nationale d'Approvisionnement ( PNA )</t>
  </si>
  <si>
    <t>budgets gouvernementaux</t>
  </si>
  <si>
    <t xml:space="preserve"> Plan strategique national PF 2016-2020. C'est un plan de consolidation des acquis de la mise en œuvre du plan national de développement sanitaire et entend accorder la priorité au renforcement des capacités en matière d’offre de services et de création de la demande. Ainsi, il sert de référence pour les interventions de tous les acteurs impliqués dans la lutte contre la mortalité maternelle en générale et la relance de la planification familiale en particulier. Ce cadre stratégique qui participe à donner corps à la vision de la politique de santé à travers le Plan Sénégal Emergent, réaffirme l’ambition du Sénégal de répondre aux engagements internationaux d’atteindre les Objectifs de Développement Durable. </t>
  </si>
  <si>
    <t xml:space="preserve">Cadre Strategique Nationale de Planification Familiale 2016-2020 </t>
  </si>
  <si>
    <t xml:space="preserve"> 2016-2020</t>
  </si>
  <si>
    <t xml:space="preserve">Centres ADO Jeunes , Centres Conseil ADO </t>
  </si>
  <si>
    <t>Auto injection avec le DMPA</t>
  </si>
  <si>
    <t>Centres ADO Jeunes , Centres Conseil ADO , Couverture Maladie Universelle</t>
  </si>
  <si>
    <t>centres ADO JEUNES , Centres conseil ADO , mise en place de la carte d'egalite des chances pour les personnes handicapees</t>
  </si>
  <si>
    <t>Couverture Maladie Universelle</t>
  </si>
  <si>
    <t>Cas sociaux</t>
  </si>
  <si>
    <t>Liste Nationale des Medicaments Essentiels (LNME)</t>
  </si>
  <si>
    <t>71 à 80 %</t>
  </si>
  <si>
    <t>Accroitre d'ici 2020 l'allocation budgetaire relative a l'achat des produits contraceptifs de 300 millions en 2016 a 500 millions de francs cfa</t>
  </si>
  <si>
    <t>Ameliorer le cadre reglementaire pour renforcer le secteur prive, le secteur communautaire et le secteur public notamment en signant le decret d'application de la loi SR portant sur la PF et en finalisant la revision des textes regisant la profession de pharmaciens afin que l'offre de service dans les officines soit une realite</t>
  </si>
  <si>
    <t>Les hopitaux  ne sont pas encore enroles dans le systeme d'information de gestion logistique</t>
  </si>
  <si>
    <t>Ce taux represente le taux de rupture global de tous les produits au niveau des points de prestations de service suivant les mois et s'etale de Mai a Decembre .Mai-Juin 25,13% ; juillet-aout 33,53%; Septembre 39,86% ; octobre 32,12% ;novembre 16,9% ;decembre 13,8%</t>
  </si>
  <si>
    <t>m</t>
  </si>
  <si>
    <t>Mesures coercitives importantes</t>
  </si>
  <si>
    <t>SCM and RHCS</t>
  </si>
  <si>
    <t>MoHS-DDMS and RHFP</t>
  </si>
  <si>
    <t xml:space="preserve">NA </t>
  </si>
  <si>
    <t xml:space="preserve"> No</t>
  </si>
  <si>
    <t>Implants (pieces), Orals - Combined (cycles)</t>
  </si>
  <si>
    <t>Every adolescent, youth, woman/man in Sierra Leone will be able to choose, obtain and use quality reproductive health products including contraceptive methods and life saving medicines whenever and wherever she or he needs them.</t>
  </si>
  <si>
    <t>National RHCS strategy</t>
  </si>
  <si>
    <t>RHCS strategy being revised in 2019</t>
  </si>
  <si>
    <t>2012-2016</t>
  </si>
  <si>
    <t>National strategy for the reduction of teenage pregnancy and child marriage and the national RMNCAH strategy</t>
  </si>
  <si>
    <t>The Ministry of Finance provides duty waivers that enables all contraceptive commodities to come in free.</t>
  </si>
  <si>
    <t>UNFPA Supplies survey 2018 report.(100% in tertiary facilities; 73.7% in secondary HFs and 14.1% in PHCs</t>
  </si>
  <si>
    <t>The government of Sierra Leone will diversify the family planning resource base through sustainable financing by the year 2020.</t>
  </si>
  <si>
    <t>The government commits to reduce the unmet need for FP to adolescents (aged 10-19 years) from about 30% in 2013 to 20% in 2021 and reduce adolescent birth rates from 125.1/1000 (2013) to 74/1000 in 2021.</t>
  </si>
  <si>
    <t xml:space="preserve">The government of Sierra Leone is committed to improve access to family planning commodities through
supply chain reforms and improved data visibility by year 2020
</t>
  </si>
  <si>
    <t>The GFF is being revised to include provisions for procurement of contraceptives and supply chain management.</t>
  </si>
  <si>
    <t>N/A It was newly introduced in 2018 so reports for facilities not yet available</t>
  </si>
  <si>
    <t>N/A. It is not used by MOH SDPs, only by PPASL</t>
  </si>
  <si>
    <t>N/A The 0.75mg and 1.5mg are reported as one.</t>
  </si>
  <si>
    <t>The UNFPA CO requests for waivers from the NMRA to import WHO-prequalified FP commodities.</t>
  </si>
  <si>
    <t>No contraceptives were tested by QC but some were tested by truscan.                                                                 
Accredited for ISO 9001</t>
  </si>
  <si>
    <t>A wholesaler with a Class A license is elegible to distribute all health commodities including FP commodities.</t>
  </si>
  <si>
    <t>Microgynon, Zinnia F</t>
  </si>
  <si>
    <t>Depo-provera, Sayana press</t>
  </si>
  <si>
    <t>Jadelle, Levoplant</t>
  </si>
  <si>
    <t>Fiesta dotted, Kiss Condoms</t>
  </si>
  <si>
    <t>Revoke 72</t>
  </si>
  <si>
    <t>Reproductive Health Technical Working Group (RH TWG) meets once a month.</t>
  </si>
  <si>
    <t>Reproductive Health Technical Working Group (RH TWG)</t>
  </si>
  <si>
    <t xml:space="preserve">PSI </t>
  </si>
  <si>
    <t>HPF, CHEMONICS, MSF</t>
  </si>
  <si>
    <t>DFID, USAID</t>
  </si>
  <si>
    <t>Reproductive Health Department</t>
  </si>
  <si>
    <t>DG Central Medical Stores and Head of LMU</t>
  </si>
  <si>
    <r>
      <rPr>
        <b/>
        <sz val="12"/>
        <rFont val="Arial"/>
        <family val="2"/>
      </rPr>
      <t>Key functions</t>
    </r>
    <r>
      <rPr>
        <sz val="12"/>
        <rFont val="Arial"/>
        <family val="2"/>
      </rPr>
      <t>: Approves quantification and periodic reviews of supply plans. It monitors stock levels of contraceptives at service delivery points and proposes mitigation measures for stockouts to stakeholders for implementation. It monitors FP 2020 implementation progress.</t>
    </r>
  </si>
  <si>
    <t>The government fiscal year is June to July. However, UNFPA uses January to December.</t>
  </si>
  <si>
    <t>Note: There is no functional LMIS where consumtption reports can be obtained.</t>
  </si>
  <si>
    <t>Currently the government has not provided funds for contraceptive.</t>
  </si>
  <si>
    <t>donor records (e.g. World Bank)</t>
  </si>
  <si>
    <t>Jan - Dec 2018</t>
  </si>
  <si>
    <t>donor record</t>
  </si>
  <si>
    <t>Currently the government has not provided funds for contraceptives.</t>
  </si>
  <si>
    <t>Information on government funds is not available.</t>
  </si>
  <si>
    <t>donors' public sector contraceptive procurement spending records</t>
  </si>
  <si>
    <t>UNFPA: condoms (male, female), IUDs, injectables, implants, combined orals, emergency orals, progestin only pills</t>
  </si>
  <si>
    <t>For service delivery point level, deliveries are only done to hospitals. For the rest of the facilities, implementing partners pick from the county health department(s)</t>
  </si>
  <si>
    <t>1. Improve availability of family planning information and services through provision of rights-based integrated sexual and reproductive health services. 2. Reduce maternal mortality by 10% by 2020. 3. Increase the modern contraceptive prevalence rate among married women from 5% to 10% by 2020.</t>
  </si>
  <si>
    <t>South Sudan FP 2020 Action for Acceleration (2018-2020)</t>
  </si>
  <si>
    <t>3 years (2018, 2019 and 2020)</t>
  </si>
  <si>
    <t>Minimal or no implementation</t>
  </si>
  <si>
    <t>Increased access to reproductive health information and services through implementation of National Health Policy, Health Sector Strategic Plan and Boma Health Initiative.</t>
  </si>
  <si>
    <t>Increase modern contraceptive prevalence rate among married women from 5% to 10% by 2020. (South Sudan FP Actions for Acceleration)</t>
  </si>
  <si>
    <t>Improve availability of family planning information and services through provision of rights-based integrated sexual and reproductive health services</t>
  </si>
  <si>
    <t>Key informant interviews with donor representatives</t>
  </si>
  <si>
    <t>South Sudan was a Muslim country before independence. As a result, there are lingering cultural practices that act as a barrier for unmarried women to access modern contraception.</t>
  </si>
  <si>
    <t xml:space="preserve">South Sudan Essential Medicines List.
</t>
  </si>
  <si>
    <t>Meetings at facility level for mothers coming for ANC services.</t>
  </si>
  <si>
    <t>Increase the portion of national budget dedicated to health from 1% in 2017 to 4% in 2020. Establish a dedicated budget line in the ministry of health for reproductive health and family planning starting with the 2017/2018 budget.</t>
  </si>
  <si>
    <t>There is no registration</t>
  </si>
  <si>
    <t>There is no registration system yet in South Sudan. It is unknown what if any WHO-PQ or SRA-approved products are in the country.</t>
  </si>
  <si>
    <t xml:space="preserve">Tanzania </t>
  </si>
  <si>
    <t>Reproductive, Maternal, Neonate and Child health commodities security committee</t>
  </si>
  <si>
    <t>PSI, DKT and T-Marc</t>
  </si>
  <si>
    <t>Marie Stopes Tanzania</t>
  </si>
  <si>
    <t>Pyramid Pharmacy, Philips Pharmaceuticals</t>
  </si>
  <si>
    <t>UNICEF, UNFPA,</t>
  </si>
  <si>
    <t>RMNCH Section, National AIDS Control Program (NACP), Pharmaceuticals Services Unit (PSU)</t>
  </si>
  <si>
    <t>Medical Stores Department (MSD)</t>
  </si>
  <si>
    <t>CHAI, USAID BORESHA AFYA (Jhpiego), UMATI, Pathfinder, SHOPS Plus, R4D, Engenderhealth, HDT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</si>
  <si>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</si>
  <si>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Ministry of Health under Reproductive, Maternal, newborn and Child Health section (RMNCHS) of the ministry of Health.</t>
  </si>
  <si>
    <t>MOH (RMNCHS) records</t>
  </si>
  <si>
    <t>From taxes</t>
  </si>
  <si>
    <t>injectable contraceptives, combined oral contraceptives, copper IUDs, standard days method, male condoms</t>
  </si>
  <si>
    <t>UNFPA: IUDs, implants, injectables, combined oral, female condoms, emergency orals</t>
  </si>
  <si>
    <t>DFID: Depo-provera, Implanon, Jadelle</t>
  </si>
  <si>
    <t>Listed as "other" source from RHInterchange, 5,097,600 male condoms</t>
  </si>
  <si>
    <t>Government of Tanzania</t>
  </si>
  <si>
    <t>To provide guidance on the implementation of Maternal, Newborn, and Child Health (MNCH) programs across different levels of service delivery, and to ensure coordination of interventions and quality service delivery across the continuum of care</t>
  </si>
  <si>
    <t>THE NATIONAL ROAD MAP STRATEGIC PLAN TO IMPROVE REPRODUCTIVE, MATERNAL, NEWBORN, CHILD &amp; ADOLESCENT HEALTH IN TANZANIA (2016 - 2020) ONE PLAN II</t>
  </si>
  <si>
    <t>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</si>
  <si>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Community-based distribution of this method is very limited in the private sector.</t>
  </si>
  <si>
    <t>THE NATIONAL ROAD MAP STRATEGIC PLAN TO IMPROVE REPRODUCTIVE, MATERNAL, NEWBORN, CHILD &amp; ADOLESCENT HEALTH IN TANZANIA (2016 - 2020)</t>
  </si>
  <si>
    <t xml:space="preserve">Government stance/cultural norms that the birth rate should be increased to boost the economy. This led in at least one case to the Ministry of Health barring broadcasting of family planning ads by a U.S.-funded project. </t>
  </si>
  <si>
    <t>same as above</t>
  </si>
  <si>
    <t>for those NGOs buying for public sector use there is no taxes on the products.</t>
  </si>
  <si>
    <t>STANDARD TREATMENT GUIDELINES &amp; NATIONAL ESSENTIAL MEDICINES LIST
TANZANIA MAINLAND</t>
  </si>
  <si>
    <t>STANDARD TREATMENT GUIDELINES &amp; NATIONAL ESSENTIAL MEDICINES LIST TANZANIA MAINLAND</t>
  </si>
  <si>
    <t>This information is from data collection from Family Planning training coverage as shared by RMNCH unit of Ministry of Health as of January 2019.</t>
  </si>
  <si>
    <t>The commitment has been updated on July 11, 2017</t>
  </si>
  <si>
    <t>Increase its budget allocation for FP commodities from Tsh. 14 billion in 2017 to Tsh. 17 billion by 2020.</t>
  </si>
  <si>
    <t>By 2020, Tanzania will increase the availability of modern contraceptive methods at all levels of the health system; specifically, it will ensure availability of at least three modern contraceptive methods at primary level and at least five modern contraceptive methods at secondary and tertiary levels from 40% to 70% in the last three months.</t>
  </si>
  <si>
    <t>The funding was available for year 2016-2018 and was mainly for reproductive cancer only. No funding for 2019.</t>
  </si>
  <si>
    <t>There is an electronic logistics management information system (eLMIS) into which facilities which have a registration code at the Medical stores department (MSD) report and request on a quarterly basis. All important logistics data are reported (SOH, losses and adjustments, and consumption data). There is a redesigned system into which part of the country has changed to reporting SOH data on a monthly basis, and on a bimonthly basis there will be reporting and ordering. This is soon to be implemented in the whole country. Family planning products are reported and ordered through the Integrated logistics system(ILS).</t>
  </si>
  <si>
    <t>Colletion is through paper-based ledger books, bin cards and dispensing registers where, as in other facilities (tertiary level), data are collected through an electronic system. At the end of the quarter, the facilities have to report them through eLMIS.</t>
  </si>
  <si>
    <t xml:space="preserve">No data as commodity is slow moving and as was not quantified. </t>
  </si>
  <si>
    <t>Tanzania Medical Devices and Drug Regulatory  Authority (TMDA) formaly known as Tanzania Food and Drug authority (TFDA)</t>
  </si>
  <si>
    <t>Registration is guided by Tanzania Food, Drugs, and Cosmetics (Registration of Medicinal Products) Regulations, 2015. All exceptions have been included.</t>
  </si>
  <si>
    <t>Drugs compounded and used directly to the intended client</t>
  </si>
  <si>
    <t>According to Tanzania Food and Drug Authority Clients' Service Charter (2016) The length of medicine registration varies from 120 days to 200 days.</t>
  </si>
  <si>
    <t>To attain international recognition and assure our esteemed customers that the generated quality control results are reliable and accurate, the Medicines and Cosmetics Analysis section has been prequalified by the World Health Organization (WHO) since 2011 while the Food and Microbiology sections were accredited as per ISO/IEC 17025:2005 standard in 2012. (TFDA website)</t>
  </si>
  <si>
    <t>MOHCDGEC Use market data from third party source to guide programming. Over the past five years, the USAID SHOPS Plus project has shared and guided use of market data for programming.</t>
  </si>
  <si>
    <t>The data is used to guide quantification, procurement and distribution and ration market for HIV and FP products</t>
  </si>
  <si>
    <t>Microgynon</t>
  </si>
  <si>
    <t>Microval, Microlut</t>
  </si>
  <si>
    <t>Jadelle and Implanon NXT</t>
  </si>
  <si>
    <t>Copper T, Mirena</t>
  </si>
  <si>
    <t>No loggo, Zana and Cupid, Durex, Fiesta, Bull, Dume, Salama, Contempo brands (Rough rider, King size, Enduarance, etc)</t>
  </si>
  <si>
    <t>Lady Pepeta and CARE</t>
  </si>
  <si>
    <t>Postinor 2</t>
  </si>
  <si>
    <r>
      <rPr>
        <b/>
        <sz val="12"/>
        <rFont val="Arial"/>
        <family val="2"/>
      </rPr>
      <t>Wazazi nipendeni Campaign  ("parents love me")</t>
    </r>
    <r>
      <rPr>
        <sz val="12"/>
        <rFont val="Arial"/>
        <family val="2"/>
      </rPr>
      <t xml:space="preserve">: behavior change communication campaign was developed through a PPP in Tanzania to promote healthy pregnancy and early childhood care behaviors, including postpartum family planning. It involves more than 30 partners and is led by the Tanzanian Ministry of Health, Community Development, Gender, Elderly and Children (MoHCDGEC) Reproductive and Child Health Section.
</t>
    </r>
    <r>
      <rPr>
        <b/>
        <sz val="12"/>
        <rFont val="Arial"/>
        <family val="2"/>
      </rPr>
      <t>Accredited Drug Dispensing outlets (ADDO shops)</t>
    </r>
    <r>
      <rPr>
        <sz val="12"/>
        <rFont val="Arial"/>
        <family val="2"/>
      </rPr>
      <t xml:space="preserve">: Partnership to improve the quality, capacity,and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 
</t>
    </r>
  </si>
  <si>
    <t>Over-dependence on subsidies and limited private sector participation in the FP market.</t>
  </si>
  <si>
    <t xml:space="preserve">Togo </t>
  </si>
  <si>
    <t>Groupe Technique de Sécurisation des Produits de Santé de la Reproduction et de Passage à Echelle des Bonnes Pratiques</t>
  </si>
  <si>
    <t>Association Togolaise pour le Marketing Social (ATMS)</t>
  </si>
  <si>
    <t>Association Togolaise pour le Bien Etre Familial (ATBEF)</t>
  </si>
  <si>
    <t>USAID, GIZ, OOAS, JHPIEGO</t>
  </si>
  <si>
    <t>Direction des Pharmacies, du Médicament et Laboratoires, Directeur de la santé de la Mère et de l'Enfant, Division de la santé Maternelle Infantile et de la Planification Familiale, service Logistique DSMIPF, suivi-évaluation DSMIPF</t>
  </si>
  <si>
    <t>Centrale d'Achat de Médicaments Essentiels Génériques (CAMEG)</t>
  </si>
  <si>
    <t>Un représentant de l'Union des communes du Togo</t>
  </si>
  <si>
    <t>1. Servir de cadre de reflexion à toutes les parties prenantes intervenant en matière de santé de la reproduction (secteur public, privé, ONG et Partenaires Techniques et Financiers); 2. Veiller à la révision du plan national de sécurisation des produits SR; 3. Assurer le suivi de l'approvisionnement des produits SR pour atteindre un taux de 0% de rupture de stock au niveau central; 4.Faire le suivi de la mise en oeuvre des différents plans (Passage à Grande Echelle, Plan d'Action National Budgétisé-PF 2017-2022, Plan d'Approvisionnement en produits SR) 5. Faire le plaidoyer pour mobiliser les ressources complémentaires pour le financement des gaps des différents plans.</t>
  </si>
  <si>
    <t>Division de la Santé Maternelle et Infantile et de la Plabification Familiale (organisation et conduite de l'exercice), ATMS et ATBEF avec l'appui de partenaires techniques et/ou financiers de: UNFPA, GHSC-FTO, USAID</t>
  </si>
  <si>
    <t>1/18-12/18</t>
  </si>
  <si>
    <t>Fiche d'autorisation de dépenses</t>
  </si>
  <si>
    <t>Cette période peut être prolongée de deux mois si le pocessus entamé n'est pas terminé</t>
  </si>
  <si>
    <t>Les partenanires achètent généralement eux-mêmes les produits contraceptifs au pays</t>
  </si>
  <si>
    <t>Bons de commande ou contrats</t>
  </si>
  <si>
    <t>Budget de l'Etat</t>
  </si>
  <si>
    <t>pilules contraceptives combines</t>
  </si>
  <si>
    <t>preservatifs (m/f), DIU (pc), implants(pc), injectables (doses), pilules contraceptives combines</t>
  </si>
  <si>
    <t>FNUAP/USAID</t>
  </si>
  <si>
    <t>Associations impliquées dans le promotion de la PF</t>
  </si>
  <si>
    <t>Etat togolais</t>
  </si>
  <si>
    <t>Il s'agit d'un plan stratégique qui intègre la sécurisation des produits de santé de la reproducton et la programmation holistique des préservatifs. Il sert de document d'orientation pour la sécurisation des produits de santé de la reproduction y compris les contraceptifs.</t>
  </si>
  <si>
    <t>Plan d'Action National Budgétisé PF 2017-2022</t>
  </si>
  <si>
    <t>Une plateforme du secteur privé a été mis en place et cette plate forme travaille avec le Minsitère de la santé à travers la DSMIPF pour la disponibilté des contraceptifs dans les formations sanitaires privées. Aussi, plusieurs ONG ont été renforcées en technologie contraceptive afin de leur permettre de rendre disponible des services PF</t>
  </si>
  <si>
    <t>Diaphragme</t>
  </si>
  <si>
    <t>Loi n° 2007-005 sur la santé de la reproduction, 2007. Elle décrit les droits des personnes et des couples à l'information et aux services de SR. Cette loi mentionne de manière explicite les adolescents et protège leur droit d'accès à la planification familiale, indépendamment de leur âge ou statut matrimonial.</t>
  </si>
  <si>
    <t>Loi SR de 2007. Elle décrit les droits des personnes et des couples à l'information et aux services de SR quelque soit leur origine ethinique, leur réligion, lieu de résidence et leur statut social et physique</t>
  </si>
  <si>
    <t>Planification Familiale au niveau communuataire, Journée Porte Ouverte et Stratégie mobile pour l'offre des services de PF</t>
  </si>
  <si>
    <t>Tous les produits contraceptifs sont soumis aux taxes de douanes. Seules les organisations ayant des accords d'exonération avec le Pays peuvent se voir exonérés de ces taxes de douanes</t>
  </si>
  <si>
    <t>Fiche de tarification des actes et produiyts contraceptifs</t>
  </si>
  <si>
    <t>Il existe des stratégies de gratuité pour l'offre des services de PF,Entre autres stratégies, les journées portes ouvertes, la Distribution à base communautaire, les stratégies avancées et mobiles en PF.</t>
  </si>
  <si>
    <t>Liste Nationale des Médicaments Essentiels (LNME)</t>
  </si>
  <si>
    <t>Sondage d'évaluation de la prestation de services</t>
  </si>
  <si>
    <t>Augmenter la subvention annuelle de l'Etat pour l'achat de produits contraceptifs de 125 à 500 millions de FCFA entre 2016 et 2022</t>
  </si>
  <si>
    <t>améliorer la chaine d'approvisionnement des produits PF en réduisant les ruptures de stocks de 50 aux points de prestations de service entre 2017-2022</t>
  </si>
  <si>
    <t>Étude logistique - Évaluation nationale de la chaîne d'approvisionnement (NSCA)</t>
  </si>
  <si>
    <t>Rapports de surveillance</t>
  </si>
  <si>
    <t>Certaines mesures coercitives</t>
  </si>
  <si>
    <t>Entretiens avec des informateurs clés (fabricants locaux)</t>
  </si>
  <si>
    <t>Aucun plan PSE commencé/élaboré</t>
  </si>
  <si>
    <t>Non Applicable (pas de plan d'ESP en place ou sans composant de PF/SR)</t>
  </si>
  <si>
    <t xml:space="preserve">Uganda </t>
  </si>
  <si>
    <t>Family Planning/Reproductive Health Commodity Security</t>
  </si>
  <si>
    <t>Policy, Advocacy &amp; Communication Enhnaced for Population &amp; Reproductive Health (PACE)</t>
  </si>
  <si>
    <t>Uganda Health Marketing Group (UHMG)</t>
  </si>
  <si>
    <t>Marie Stopes International Uganda (MSIU)</t>
  </si>
  <si>
    <t>UHMG, MSIU, PACE</t>
  </si>
  <si>
    <t>Reproductive Health Uganda (RHU), PATH, Pathfinder, FHI360</t>
  </si>
  <si>
    <t xml:space="preserve"> Wellshare International, Living Goods, CHAI</t>
  </si>
  <si>
    <t>SAMASHA, UHSC (Uganda Health Supply Chain)</t>
  </si>
  <si>
    <t>Chemonics - Global Health Supply Chain Program-Procurement and Supply Management (GHSC-PSM) project</t>
  </si>
  <si>
    <t xml:space="preserve">Kampala Pharmaceutical Industries (KPI) </t>
  </si>
  <si>
    <t>Surgipharm</t>
  </si>
  <si>
    <t>PACE  (Profam Clinics)</t>
  </si>
  <si>
    <t>MSIU (Blue star Clinics)</t>
  </si>
  <si>
    <t>UHMG (Good Life Clinics)</t>
  </si>
  <si>
    <t xml:space="preserve"> DFID</t>
  </si>
  <si>
    <t>GFATM</t>
  </si>
  <si>
    <t>The United Nations Population Fund (UNFPA)</t>
  </si>
  <si>
    <t>World Health Organization (WHO)</t>
  </si>
  <si>
    <t>Pharmacy Department</t>
  </si>
  <si>
    <t>Reproductive Health Division</t>
  </si>
  <si>
    <t>Child Health Division</t>
  </si>
  <si>
    <t>AIDS Control Program</t>
  </si>
  <si>
    <t>Division of Health Information</t>
  </si>
  <si>
    <t>Joint Medical Store (JMS)</t>
  </si>
  <si>
    <t>National Medical Store (NMS)</t>
  </si>
  <si>
    <t>UHMG</t>
  </si>
  <si>
    <t>National Population Council</t>
  </si>
  <si>
    <t>Civil Society Organisations and Faith Based Organisations (HEPS Uganda, DSW (Deutsche Stiftung Weltbevoelkerung)</t>
  </si>
  <si>
    <t>Uganda National Health Consumers Organisation (UNHCO)</t>
  </si>
  <si>
    <t>Uganda Protestants Medical Bureau (UPMB)</t>
  </si>
  <si>
    <t>Uganda Orthodox Church Medical Bureau (UOMB)</t>
  </si>
  <si>
    <t>Uganda Muslim Medical Bureau (UMMB)</t>
  </si>
  <si>
    <t>To ensure creation of demand and availability/supply of RH commodities by reviewing and addressing issues related to policy, financing, human resource (HR) and supply chain</t>
  </si>
  <si>
    <t>Dollar value for cost of forecast for contraceptives and male and female condoms (for all purposes) for the public sector from Uganda National Quantification for Reproductive, Maternal, New-born, Child and Adolescent (RMNCAH) Commodities  
FY 2018/19-2020/21 report. PSM costs of 30% added</t>
  </si>
  <si>
    <r>
      <rPr>
        <b/>
        <sz val="12"/>
        <rFont val="Arial"/>
        <family val="2"/>
      </rPr>
      <t>Ministry of Health</t>
    </r>
    <r>
      <rPr>
        <sz val="12"/>
        <rFont val="Arial"/>
        <family val="2"/>
      </rPr>
      <t xml:space="preserve"> - Pharmacy department (MOH), Reproductive Health Department (MOH), Quantification and Procurement Planning Unit (QPPU-MOH), AIDS control Program, Mulago National referral Hospital                                                                              </t>
    </r>
    <r>
      <rPr>
        <b/>
        <sz val="12"/>
        <rFont val="Arial"/>
        <family val="2"/>
      </rPr>
      <t>Warehouses</t>
    </r>
    <r>
      <rPr>
        <sz val="12"/>
        <rFont val="Arial"/>
        <family val="2"/>
      </rPr>
      <t xml:space="preserve"> (NMS, JMS, UHMG)                                         </t>
    </r>
    <r>
      <rPr>
        <b/>
        <sz val="12"/>
        <rFont val="Arial"/>
        <family val="2"/>
      </rPr>
      <t>Implementing partners</t>
    </r>
    <r>
      <rPr>
        <sz val="12"/>
        <rFont val="Arial"/>
        <family val="2"/>
      </rPr>
      <t xml:space="preserve"> -                                                         </t>
    </r>
    <r>
      <rPr>
        <b/>
        <sz val="12"/>
        <rFont val="Arial"/>
        <family val="2"/>
      </rPr>
      <t xml:space="preserve">NGOs </t>
    </r>
    <r>
      <rPr>
        <sz val="12"/>
        <rFont val="Arial"/>
        <family val="2"/>
      </rPr>
      <t xml:space="preserve">- JSI, PATH, FHI 360,SAMASHA,Infectious Disease Institute (IDI), PACE, CHAI, RHU, Mariestopes Uganda, Mariestopes international, JHPIEGO, Engender Health                                                            </t>
    </r>
    <r>
      <rPr>
        <b/>
        <sz val="12"/>
        <rFont val="Arial"/>
        <family val="2"/>
      </rPr>
      <t xml:space="preserve">Uganda Health Supply Chain (UHSC)                            GHSC-PSM                                                                    Development partners/Funders- </t>
    </r>
    <r>
      <rPr>
        <sz val="12"/>
        <rFont val="Arial"/>
        <family val="2"/>
      </rPr>
      <t xml:space="preserve">USAID, UNFPA, Global Fund                                                                                        </t>
    </r>
    <r>
      <rPr>
        <b/>
        <sz val="12"/>
        <rFont val="Arial"/>
        <family val="2"/>
      </rPr>
      <t>Medical Bureaus</t>
    </r>
    <r>
      <rPr>
        <sz val="12"/>
        <rFont val="Arial"/>
        <family val="2"/>
      </rPr>
      <t>-UCMB</t>
    </r>
  </si>
  <si>
    <t>Quantification review done on an annual basis and assumptions reviewed and updated</t>
  </si>
  <si>
    <t>Public sector consumption affected by stock availability at the warehouse e.g. Jadelle and Microlut were not available at the warehouse (NMS) in the FY 2018/19</t>
  </si>
  <si>
    <t>Annual budget allocation of $4,210,526 for procurement of RMNCAH commodities. 4% of this was used for contraceptives in FY 2018/2019</t>
  </si>
  <si>
    <t>Government Budget FY 2018/19</t>
  </si>
  <si>
    <t>UGX 16 billion allocated in FY18/19. Includes the procurement of Safe delivery (Mama) kit which was allocated 91 percent of budget, 5% was for misoprostol and only 4% for contraceptive procurement. Only the 4% has been considered in this case</t>
  </si>
  <si>
    <t>No other government  funds</t>
  </si>
  <si>
    <t>91% of  UGX 16 billion  ($ 4,210,526) GOU allocation (FY 2018/2019) for RMNCAH commodities used to procure Safe Maternity Kits (Mama kits). The remaining amount was spent on Misoprostol (5%). 4% procured contraceptives (COCs- 62,502 cycles, IUD-500 pieces, DMPA-IM-230,000 vials and Emergency contraceptives- 6,425 packs).</t>
  </si>
  <si>
    <t>4% of allocated ($ 4,210,526) used for contaceptive procurement. The rest used for Misoprostol(5%) and Mama kit (91%)</t>
  </si>
  <si>
    <t>none</t>
  </si>
  <si>
    <t xml:space="preserve">Combined Oral Contraceptives, Male Condoms, Implants, Progestin Only Pills 
</t>
  </si>
  <si>
    <t>UNFPA--IUD, Implants, Injectables, Combined Oral Contraceptives, Emergency Contraceptives, Progestin Only oral</t>
  </si>
  <si>
    <t>Male and Female condoms</t>
  </si>
  <si>
    <t>From GOU for reproductive health commodities</t>
  </si>
  <si>
    <t>Only 4% of the total $4.2million was spent on procurement of contraceptives. This is 1% of the total amount spent on contraceptives</t>
  </si>
  <si>
    <t>The funds from GOU were obtained through local revenue</t>
  </si>
  <si>
    <t>The funds are provided to NMS which conducts the procurement</t>
  </si>
  <si>
    <t>National Medical Stores (NMS)</t>
  </si>
  <si>
    <t>Procured commodities are delivered to NMS (central warehouse)</t>
  </si>
  <si>
    <t>Same allocation provided under the 2019/2020 budget</t>
  </si>
  <si>
    <t>Government revenue (taxes)</t>
  </si>
  <si>
    <t>UGX 16 billion ($ 4.2 million) allocated. Funds allocated are still for procurement of RMNCAH commodities including Mama kit and Misoprostol</t>
  </si>
  <si>
    <t>i)To increase the contraceptive prevalence rate from 23% to 50% and reduce the unmet need for contraceptives from 40% to 5% by 2015
ii)Increase the proportion of health facilities with NO stockouts of selected RH commodities to 80% by 2015
iii)To increase public sector/government budget allocation and expenditure on reproductive health commodities, including contraceptives to 80% by 2015</t>
  </si>
  <si>
    <t>REPRODUCTIVE HEALTH
COMMODITY SECURITY
STRATEGIC PLAN
2009/10 - 2013/14</t>
  </si>
  <si>
    <t>2009/10 - 2013/14</t>
  </si>
  <si>
    <t>i)2015 Gap Analysis for Uganda Family Planning costed Implementation plan, 2015-2020
ii)The National Policy Guidelines and Service Standards for Sexual and Reproductive Health Rights
iii)Ministry of Health National Health Policy
iv)Uganda National Policy Guidelines and Service Standards for SRHR MoH 2006
v)Family Planning 2020 Commitment Government of Uganda</t>
  </si>
  <si>
    <t>The National PolicyGuidelines and Service Standards for Sexual and Reproductive Health Rights</t>
  </si>
  <si>
    <r>
      <t xml:space="preserve">Does the country have laws, regulations, or policies that </t>
    </r>
    <r>
      <rPr>
        <b/>
        <u/>
        <sz val="12"/>
        <rFont val="Arial"/>
        <family val="2"/>
      </rPr>
      <t>make it difficult</t>
    </r>
    <r>
      <rPr>
        <sz val="12"/>
        <rFont val="Arial"/>
        <family val="2"/>
      </rPr>
      <t xml:space="preserve"> for the following sub-populations to access effective family planning services/ commodities? (e.g. spousal approval required to access contraceptives)</t>
    </r>
  </si>
  <si>
    <t xml:space="preserve">The National Policy Guidelines and Service Standards for Sexual and Reproductive Health Rights -- These were drafted but never passed/signed by the MOH. An individual below the age of 18 years in Uganda is considered to be a child and therefore needs parental consent for RH services. </t>
  </si>
  <si>
    <t>Providers are not allowed to offer FP commodities to youth below the age of 18 years</t>
  </si>
  <si>
    <t>2016</t>
  </si>
  <si>
    <t>Essential Medicines and Health Supplies List for Uganda (EMHSLU)</t>
  </si>
  <si>
    <t>Existence of condom dispensers in health cenres, hotels, resturants etc</t>
  </si>
  <si>
    <t>Only trained providers are given specific FP methods to administer. (Source: PMA2020/UGANDA, April-May 2018 (Round 6))</t>
  </si>
  <si>
    <t>GoU updated its commitment at the Family Planning Summit in London on July 11, 2017</t>
  </si>
  <si>
    <t xml:space="preserve">i)Allocating USD 5m annually for procurement and distribution of RH/FP supplies and commodities to the last mile.
ii)Allocating annually at least 10% of the RMNCAH resources for adolescent-friendly family planning services.
Iii)Mobilize an additional USD5m a year through donor financing.
</t>
  </si>
  <si>
    <t>FP services are offered free</t>
  </si>
  <si>
    <t>i)Policy &amp; Political commitments - Creating an enabling environment for FP.
ii)Program &amp; Service Delivery - Collaboration with the Private Sector, Development and professionalization of midwifery and rolling out youth friendly services in all government health centre IVs and Hospitals.</t>
  </si>
  <si>
    <t xml:space="preserve">LMIS data are captured in DHIS2, though limited to (i) - DMPA-IM , Stock on hand, quantity utlized and days out of stock (Section 6 - HMIS 105 Monthly Report); and (ii) - Quantity dispensed at health facility, community and at oureach respoectively for pills, condoms, injectable and IUDs (Section 2.6); (iii) - New users, revists and removals for implants (Section 2.7). No. (i) above is the tracer for availability of contraceptives in all MoH strategy documents.
</t>
  </si>
  <si>
    <t xml:space="preserve">Stock card is used for daily transactions in the store: receipt and issues as well as physical counts
Stock book summarizes information from stock cards on a monthly basis. 
Dispensing log is used at service delivery points </t>
  </si>
  <si>
    <t>Exemptions are provided on a case by case basis , especially for commodities from strengent regulatory authorities (SRAs)</t>
  </si>
  <si>
    <t>Exceptions are for condoms and implants</t>
  </si>
  <si>
    <t>Depending on the country of origin, WHO prqualification of the facilities</t>
  </si>
  <si>
    <t>Yes, NDA participates in WHO-PQ collaborated procedures to help expedite registaraion of contraceptives in Uganda, especially those from facilities that are WHO prequalified.</t>
  </si>
  <si>
    <t xml:space="preserve">Male condoms have to undergo mandetory post-sipment testing before being released by NDA for distribution incountry. The female condoms were however not testes post shipment. </t>
  </si>
  <si>
    <t>Understanding commodity pricing and strategic planning</t>
  </si>
  <si>
    <t>Some institutions carry out social marketing research</t>
  </si>
  <si>
    <t>Hyan, Microlut</t>
  </si>
  <si>
    <t>Depoprovera, Sayana press, Triclovera</t>
  </si>
  <si>
    <t>Mirena,Jadella sine, Levoplant</t>
  </si>
  <si>
    <t>Postinor 2, P2, pill 72, I pill, Lydia postpill,backup</t>
  </si>
  <si>
    <t>Key informant interviews with local manufacturers</t>
  </si>
  <si>
    <t>The government has a National Policy on Private-Public Partnerships in Health.</t>
  </si>
  <si>
    <t>Provision of family planning commodities through the private sector through the Alternative Distribution Strategy (ADS) to increase access to contraceptives and other reproductive health commodities in the country.</t>
  </si>
  <si>
    <t xml:space="preserve">Vietnam </t>
  </si>
  <si>
    <t>Bảng A3.2
tr 74 CIP 2018</t>
  </si>
  <si>
    <t>GOPFP</t>
  </si>
  <si>
    <t>Ad hoc</t>
  </si>
  <si>
    <t>National Population and Contraception plan</t>
  </si>
  <si>
    <t>9/2018-12/2020</t>
  </si>
  <si>
    <t>CIP 2020</t>
  </si>
  <si>
    <t xml:space="preserve">$659,864 from "other" sources per RHInterchange for male condoms. </t>
  </si>
  <si>
    <t>no</t>
  </si>
  <si>
    <t>Government budget</t>
  </si>
  <si>
    <t>Provincial budget</t>
  </si>
  <si>
    <t>VIETNAM'S STRATEGY FOR POPULATION AND REPRODUCTIVE HEALTH DURING 2011-2020</t>
  </si>
  <si>
    <t>2011-2020</t>
  </si>
  <si>
    <t>key informant interview with nurses/midwives association</t>
  </si>
  <si>
    <t>Circular: Prescribing Management and use of State Expenditures on Implementation of Health-Population Target Program in the 2016-2020 Period</t>
  </si>
  <si>
    <t>The Vietnamese tradition is a healthy leaf that covers the torn leaves so that many social organizations support for this target</t>
  </si>
  <si>
    <t>adolescents are unsupported by policies because the target of policies often aim to adults.</t>
  </si>
  <si>
    <t>adolescents when buying condoms (or other contraceptive method) are often looked at by adults who think these adolescents are erotic</t>
  </si>
  <si>
    <t>With Christian followers, they don’t use any contraceptive method</t>
  </si>
  <si>
    <t>CIRCULAR No. 26/2018/TT-BTC
PRESCRIBING MANAGEMENT AND USE OF STATE EXPENDITURES ON IMPLEMENTATION OF HEALTH-POPULATION TARGET PROGRAM IN THE 2016-2020 PERIOD</t>
  </si>
  <si>
    <t>Persons living in family households below or near the poverty line; social protection beneficiaries; residents at communes in provinces with the birth ratio of greater than 2.3 babies; persons working at sea before going on long sea journeys (at least 15 days) and when arriving at docks located at coastal communes having the minimum population of 200 inhabitants working at sea</t>
  </si>
  <si>
    <t>LIST OF ESSENTIAL MEDICINES</t>
  </si>
  <si>
    <t>media reports</t>
  </si>
  <si>
    <t>Increase the percentage of married woman using modern contraception to 70.1%</t>
  </si>
  <si>
    <t>In Vietnam, the GFF partnership is supporting the government’s commitment to reduce maternal and child mortality through improving delivery of quality services in poorer provinces with higher concentrations of poor, ethnic minority populations.
https://www.globalfinancingfacility.org/vietnam</t>
  </si>
  <si>
    <t xml:space="preserve">
Medevice 3s joint venture company: Shinheng Company (Korea) - Trade Center Company (Brazil) - Nha Bich Company (Vietnam)</t>
  </si>
  <si>
    <t>e/ Socialization, inter-sectoral coordination and international cooperation:
To widely mobilize sectors, socio-political organizations and the community to participate in communication, education and provision of population and reproductive health care services</t>
  </si>
  <si>
    <t xml:space="preserve">Zambia </t>
  </si>
  <si>
    <t>National Family Planning Technical Working Group</t>
  </si>
  <si>
    <t>JSI -Discover Health</t>
  </si>
  <si>
    <t>Churches Health Association of Zambia (CHAZ)</t>
  </si>
  <si>
    <t>JSI- SAFE Project, Marie Stopes</t>
  </si>
  <si>
    <t>Planned parenthood Association of Zambia (PPAZ)</t>
  </si>
  <si>
    <t>Jhpiego, Population Council, DAPP</t>
  </si>
  <si>
    <t>PATH, FHI 360, ICAP, SFH</t>
  </si>
  <si>
    <t xml:space="preserve"> Clinton Health Access Initiatives (CHAI)</t>
  </si>
  <si>
    <t>Public Health Unit</t>
  </si>
  <si>
    <t>Warehouse Unit</t>
  </si>
  <si>
    <t xml:space="preserve">Copper Rose Zambia </t>
  </si>
  <si>
    <t xml:space="preserve">META Zambia </t>
  </si>
  <si>
    <t>Amref Health Africa</t>
  </si>
  <si>
    <t>Formulating policies regarding FP and giving policy directions. Advocating and informing policy changes. Coordinating all FP related activities. Providing platform for sharing FP information.</t>
  </si>
  <si>
    <t>MOH, GHSC-PSM, UNFPA, CHAZ, MSL,  USAID DISCOVER Health, JSI/AIDSFree, Marie Stops Zambia, PPAZ, PATH</t>
  </si>
  <si>
    <t>Yellow Book</t>
  </si>
  <si>
    <t>supply and distribution plans (e.g. Pipeline)</t>
  </si>
  <si>
    <t>Funding allocated in 2017 for Levonorgestrel 30 mcg 35 Tab, 1 Cycle</t>
  </si>
  <si>
    <t>GRZ 2018 funding (and delivered in 2018) for: Norethisterone 200 mg/mL (1 mL) Amp (SC) 100 Amp; Levonorgestrel 30 mcg 35 Tab, 1 Cycle</t>
  </si>
  <si>
    <t>Combined Oral Contraceptives, Male condoms, Injectable Contraceptives, Implantable Contraceptives, Emergency Oral Contraceptives</t>
  </si>
  <si>
    <t>UNFPA: Condoms - Male, Implants, Injectables, Orals - Combined</t>
  </si>
  <si>
    <t>Global Fund: Male Condoms</t>
  </si>
  <si>
    <t xml:space="preserve">Includes $592,422 cited as "other" per RHInterchange, for male and female condoms, and $197,081 in injectables from an unspecified source per government shipment records. </t>
  </si>
  <si>
    <t>Key Interviews with MOH Officials</t>
  </si>
  <si>
    <t>Commodities procured were more than the allocation - This was done to reduce the commodity gaps observed.</t>
  </si>
  <si>
    <t>All procured medicines are delivered at Central Medical Stores (MSL) for distribution to SDPs.</t>
  </si>
  <si>
    <t xml:space="preserve">Procurements are done by MoH Procurement Department. </t>
  </si>
  <si>
    <t>Domestic resource mobilization</t>
  </si>
  <si>
    <t>This amount changes every year by 10%</t>
  </si>
  <si>
    <t xml:space="preserve">Social Marketing are no longer providing other contraceptive methods apart from condoms. </t>
  </si>
  <si>
    <t>Nil</t>
  </si>
  <si>
    <t>Reduction in maternal and child mortality</t>
  </si>
  <si>
    <t>Health Sector Supply Chain Strategy and Implementation Plan</t>
  </si>
  <si>
    <t>2019-2021</t>
  </si>
  <si>
    <t>F&amp;Q report, FP TWG meetings - minute on a monthly basis, FP annual review meetings reports etc...</t>
  </si>
  <si>
    <t>We do not advertise medicines and only registered commodities with the regulatory authority are allowed</t>
  </si>
  <si>
    <t>Social Marketing, trainings, participation in the  FP TWG, supply free contraceptives through private accredited facilities using an MOU.</t>
  </si>
  <si>
    <t xml:space="preserve">Note that public sector family planning providers are not allowed to sell FP methods. These are provided for free.  Pharmacist also dispense at both private and public sector </t>
  </si>
  <si>
    <t xml:space="preserve">Pharmacist dispense at both private and public sector </t>
  </si>
  <si>
    <t>Calendar-based Awareness Methods (for example, CycleBeads)</t>
  </si>
  <si>
    <t xml:space="preserve">Does the country have laws, regulations, or policies that increase access to effective family planning services/commodities by the following sub-populations? </t>
  </si>
  <si>
    <t>The country promotes universal health coverage for adolescents and above to access FP services and promotes SDGs.</t>
  </si>
  <si>
    <t>The provision of RHC services have been incorporated through DMMU</t>
  </si>
  <si>
    <t xml:space="preserve">Does the country have any operational, cultural, or other practices that may increase access to effective family planning services/commodities by the following sub-populations?  </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</si>
  <si>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</si>
  <si>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</si>
  <si>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</si>
  <si>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Through Religious, traditional, political  leaders and  Community youth groups. In addition, an adolescent health unit at national and sub national level to promote programs</t>
  </si>
  <si>
    <t>Through Religious, traditional and political leaders, Community youth groups, comprehensive sexual educational curriculum in schools. In addition, an adolescent health unit at national and sub national level to promote programs</t>
  </si>
  <si>
    <t>Free primary health care</t>
  </si>
  <si>
    <t>DMMU</t>
  </si>
  <si>
    <t>There are no barriers except medical eligibility criteria is used.</t>
  </si>
  <si>
    <t>There are traditions and religious beliefs that do not allow/discourage the use of FP methods across the different groups</t>
  </si>
  <si>
    <t>Commercial, NGOs and Social marketing sectors</t>
  </si>
  <si>
    <t>2% of the commodity value</t>
  </si>
  <si>
    <t>FP services and commodities are free in the public sector</t>
  </si>
  <si>
    <t>Zambia Essential Medicines List  (ZEML)</t>
  </si>
  <si>
    <t>Implants and IUD insertions have been incorporated in the nursing curriculum</t>
  </si>
  <si>
    <t>To double the allocation of FP budget</t>
  </si>
  <si>
    <t>Strengthening the last mile distribution by establishing the sub national MSL hubs, expanding storage capacity at MSL.</t>
  </si>
  <si>
    <t>The country  joined the GFF in 2019, plans are under way to operationalize the GFF.</t>
  </si>
  <si>
    <t xml:space="preserve"> DISCOVER Health  is involved in social marketing</t>
  </si>
  <si>
    <t>Both paper and electronic</t>
  </si>
  <si>
    <t>They are exemptions in terms of donations, Small quantities for specialized services and emergencies. Waver is also provided for the list above.</t>
  </si>
  <si>
    <t>Condoms are tested locally by the Zambia Bureau of Standards (ZABS) prior to allowing them in the country. When there is need to carry out any other investigation samples are sent to other countries e.g. Zimbabwe and South Africa. The country has constructed a lab that will soon be up and running, once this is done testing will be done locally.  Example; ZAMRA conducted field surveillance monitoring and found unregistered  Chinese pill on the market and was ceased. As a follow up to ensuring registered and quality products are being promoted on the market  ZAMRA conducted sensitizations programs in the communities to help women avoid using contraceptives that have not been tested.</t>
  </si>
  <si>
    <t xml:space="preserve">88 wholesalers </t>
  </si>
  <si>
    <t>Brand and Source mix as well as distribution</t>
  </si>
  <si>
    <t xml:space="preserve">Levonorgestrel tabs 1.5mg from Jai Pharm, Levonorgestrel 0.75 from Cipla, Misoprostol tabs </t>
  </si>
  <si>
    <t>Madrox progesterone acetate 150mg</t>
  </si>
  <si>
    <t>Lovers and Playboy</t>
  </si>
  <si>
    <t xml:space="preserve">Care, Divas, </t>
  </si>
  <si>
    <t xml:space="preserve">Manufacturers have sales distribution agencies in country </t>
  </si>
  <si>
    <t>The Total Market Approach (TMA) study has been undertaken to understand the Public Private Partnership (PPP) engagement for contraceptives.</t>
  </si>
  <si>
    <t>This is being done through the FP TWG</t>
  </si>
  <si>
    <t>The work has just begun using TMA findings</t>
  </si>
  <si>
    <t xml:space="preserve">Zimbabwe </t>
  </si>
  <si>
    <t>Procurement and Supply Management (PSM) Committee</t>
  </si>
  <si>
    <t>CHAI, Crown Agents, Population Services Zimbabwe, EGPAF,ITECH,APHL</t>
  </si>
  <si>
    <t>USAID, DFID,UNFPA,CDC</t>
  </si>
  <si>
    <t>UNFPA, UNICEF,UNDP</t>
  </si>
  <si>
    <t>Zimbabwe National Family Planning Council (ZNFPC), Directorate of Pharmacy Services (DPS), Directorate of Lab Services (DLS), AIDS and TB Directorate</t>
  </si>
  <si>
    <t>National Pharmaceutical Company of Zimbabwe (NatPharm)</t>
  </si>
  <si>
    <t>review progress in implementing PSM activities and resolve implementation challenges</t>
  </si>
  <si>
    <t>Ministry of Health, ZNFPC, UNFPA, GHSC-PSM, Crown Agents, PSI</t>
  </si>
  <si>
    <t>Control Pill</t>
  </si>
  <si>
    <t>Secure Pill</t>
  </si>
  <si>
    <t>Government of Zimbabwe committees funds to Ministry of Health for all purposes including family planning</t>
  </si>
  <si>
    <t>male condoms, female condoms, lubricant</t>
  </si>
  <si>
    <t>IUDs, implants, injectables, Orals-combined, Orals- Emergency, Orals- Progestin only</t>
  </si>
  <si>
    <t>IUDs (Source was "MSI" per RHInterchange)</t>
  </si>
  <si>
    <t>not applicable</t>
  </si>
  <si>
    <t>USAID finances all male and female condoms procurement for the public sector and for social marketing through the GHSC-PSM project. DFID through UNFPA supports contraceptive procurement in the public sector.</t>
  </si>
  <si>
    <t>Family Planning 2020 costed implementantion plan. Objectives of the FP20 strategy includes:
1. To establish a national FP coordination, monitoring and evaluation mechanism by 2020;
2. To increase the proportion of the national health budget that is allocated to FP programme from 1.7% in 2010 to 3% by 2020;
3. To reduce unmet need for FP services from 15% in 2010 to 6.5% by 2020;
4. To increase availability, access and utilisation of integrated SRHR and HIV services for young people aged 10 – 24 years;
5. To increase the knowledge of LAPM among all women and men of the reproductive age group from 46% in 2010 to 51% by 2020; and
6. To maintain stockout levels of FP commodities below 5% between 2016 and 2020.</t>
  </si>
  <si>
    <t>Family Planning 2020 costed implementantion plan</t>
  </si>
  <si>
    <t>Public private partnerships: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PSI</t>
  </si>
  <si>
    <t xml:space="preserve">all service providers have to be trained to provide </t>
  </si>
  <si>
    <t>no selling to people under the age of 18</t>
  </si>
  <si>
    <t>all medicines are duty free</t>
  </si>
  <si>
    <t>fee structure lists</t>
  </si>
  <si>
    <t>all hospital and some have a schedule of all user fees but mostly these user fees are not displayed at any point but are verbally communicated to clients. Most clinics do not charge user fees</t>
  </si>
  <si>
    <t>over 65 years old, mentaly challenged and victims of sexual abuse</t>
  </si>
  <si>
    <t>user fees or service delivery fees</t>
  </si>
  <si>
    <t>health insurer records</t>
  </si>
  <si>
    <t>less than 20% of the population have access to any form of health insurance</t>
  </si>
  <si>
    <t>Essential Drug List of Zimbabwe</t>
  </si>
  <si>
    <t xml:space="preserve"> Strengthen collaboration with stakeholders in the new integrated supply chain
management to ensure reliable supply of FP commodities
 Advocate for increased budgetary (national budget) allocation for the FP commodities
Integration of the various supply chain systems.</t>
  </si>
  <si>
    <t>Advocating with political leadership for prioritising FP programme through:
a. Increasing the national budgetary allocation to the FP programme and also
leveraging other resources of funding from the National AIDS Trust Fund.
b. Removal of user fees
c. Establishing user friendly and integrated services for all clients including
young people and men
d. Ensuring the recruitment and retention of skilled human resource for effective
implementation of the FP programme strategy</t>
  </si>
  <si>
    <t>Lobbying / advocating with key ministries and decision makers, including parliamentarians for allocating domestic budget
for FP commodities</t>
  </si>
  <si>
    <t>UNFPA is procuring all the contraceptives and supports routine supply chain management monitoring activities</t>
  </si>
  <si>
    <t>contraceptives data is collected through the Zimbabwe Assisted Pull System (ZAPS) using Auto Order software quartely.</t>
  </si>
  <si>
    <t>data is collected using the Auto order software and manual ZAPS ordering forms</t>
  </si>
  <si>
    <t>all medicines are are registered with the Medicines Control Authority of Zimbabwe (MCAZ)</t>
  </si>
  <si>
    <t>unregistered medicines/contraceptives are allowed to be imported through the Section 75 of Medicines and Allied Substances Control Act (MASCA). This is done when there is no registered alternative</t>
  </si>
  <si>
    <r>
      <t>Control pill (</t>
    </r>
    <r>
      <rPr>
        <sz val="10"/>
        <rFont val="Arial"/>
        <family val="2"/>
      </rPr>
      <t>ETHINYLESTRADIOL; NORGESTREL 0.03;0.3mg)</t>
    </r>
  </si>
  <si>
    <t>Secure Pill (Norgestrel 0.075mg)</t>
  </si>
  <si>
    <r>
      <rPr>
        <sz val="10"/>
        <rFont val="Arial"/>
        <family val="2"/>
      </rPr>
      <t>Petogen and Depo-provera  (MEDROXYPROGESTERONE ACETATE</t>
    </r>
    <r>
      <rPr>
        <sz val="12"/>
        <rFont val="Arial"/>
        <family val="2"/>
      </rPr>
      <t xml:space="preserve"> 150mg/ml)</t>
    </r>
  </si>
  <si>
    <t>Jadelle (LEVONORGESTREL 75mg), Implanon (ETONOGESTREL 68mg)</t>
  </si>
  <si>
    <t>panther male condom</t>
  </si>
  <si>
    <t>FC2 FEMALE CONDOMS</t>
  </si>
  <si>
    <t>Levonorgestrel 750MCG (REVOKE 72)</t>
  </si>
  <si>
    <t xml:space="preserve">The country still has challenges in all the areas. However there has been some improvements in storage capacity in some facilities as funding was received from Global Fund to upgrade storage areas. Quarterly data quality audits are also being conducted to improve the quality of data from facilities. In 2018 and 2019 we continued to have delayed shipments which resulted in stock outs at both central and facility level.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</si>
</sst>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_);_(* \(#,##0\);_(* &quot;-&quot;??_);_(@_)"/>
    <numFmt numFmtId="168" formatCode="m/d/yyyy;@"/>
    <numFmt numFmtId="169" formatCode="_-* #,##0.00_-;\-* #,##0.00_-;_-* &quot;-&quot;??_-;_-@_-"/>
    <numFmt numFmtId="170" formatCode="[$$-C09]#,##0;\-[$$-C09]#,##0"/>
    <numFmt numFmtId="171" formatCode="_-* #,##0_-;\-* #,##0_-;_-* &quot;-&quot;??_-;_-@_-"/>
    <numFmt numFmtId="172" formatCode="0.0"/>
    <numFmt numFmtId="173" formatCode="0.0000%"/>
    <numFmt numFmtId="174" formatCode="0.00000%"/>
  </numFmts>
  <fonts count="100">
    <font>
      <sz val="11"/>
      <color theme="1"/>
      <name val="Calibri"/>
      <family val="2"/>
      <scheme val="minor"/>
    </font>
    <font>
      <sz val="11"/>
      <color theme="1"/>
      <name val="Calibri"/>
      <family val="2"/>
      <scheme val="minor"/>
    </font>
    <font>
      <sz val="14"/>
      <color rgb="FFFF0000"/>
      <name val="Calibri"/>
      <family val="2"/>
      <scheme val="minor"/>
    </font>
    <font>
      <sz val="10"/>
      <name val="Arial"/>
      <family val="2"/>
    </font>
    <font>
      <b/>
      <sz val="18"/>
      <color theme="1"/>
      <name val="Arial"/>
      <family val="2"/>
    </font>
    <font>
      <sz val="10"/>
      <color theme="1"/>
      <name val="Arial"/>
      <family val="2"/>
    </font>
    <font>
      <b/>
      <sz val="12"/>
      <color theme="1"/>
      <name val="Arial"/>
      <family val="2"/>
    </font>
    <font>
      <b/>
      <sz val="14"/>
      <name val="Arial"/>
      <family val="2"/>
    </font>
    <font>
      <b/>
      <sz val="14"/>
      <color theme="1"/>
      <name val="Arial"/>
      <family val="2"/>
    </font>
    <font>
      <sz val="12"/>
      <name val="Arial"/>
      <family val="2"/>
    </font>
    <font>
      <sz val="12"/>
      <color theme="1"/>
      <name val="Arial"/>
      <family val="2"/>
    </font>
    <font>
      <sz val="12"/>
      <color rgb="FFFF0000"/>
      <name val="Arial"/>
      <family val="2"/>
    </font>
    <font>
      <sz val="11"/>
      <name val="Arial"/>
      <family val="2"/>
    </font>
    <font>
      <b/>
      <sz val="12"/>
      <name val="Arial"/>
      <family val="2"/>
    </font>
    <font>
      <sz val="11"/>
      <color rgb="FFFF0000"/>
      <name val="Calibri"/>
      <family val="2"/>
      <scheme val="minor"/>
    </font>
    <font>
      <i/>
      <sz val="11"/>
      <color theme="1"/>
      <name val="Arial"/>
      <family val="2"/>
    </font>
    <font>
      <i/>
      <sz val="11"/>
      <name val="Arial"/>
      <family val="2"/>
    </font>
    <font>
      <i/>
      <sz val="10"/>
      <name val="Arial"/>
      <family val="2"/>
    </font>
    <font>
      <b/>
      <sz val="11"/>
      <name val="Arial"/>
      <family val="2"/>
    </font>
    <font>
      <i/>
      <sz val="12"/>
      <name val="Arial"/>
      <family val="2"/>
    </font>
    <font>
      <b/>
      <u/>
      <sz val="12"/>
      <name val="Arial"/>
      <family val="2"/>
    </font>
    <font>
      <u/>
      <sz val="12"/>
      <name val="Arial"/>
      <family val="2"/>
    </font>
    <font>
      <i/>
      <u/>
      <sz val="12"/>
      <name val="Arial"/>
      <family val="2"/>
    </font>
    <font>
      <b/>
      <i/>
      <sz val="12"/>
      <name val="Arial"/>
      <family val="2"/>
    </font>
    <font>
      <b/>
      <sz val="10"/>
      <name val="Arial"/>
      <family val="2"/>
    </font>
    <font>
      <sz val="11"/>
      <name val="Calibri"/>
      <family val="2"/>
      <scheme val="minor"/>
    </font>
    <font>
      <b/>
      <i/>
      <u/>
      <sz val="12"/>
      <name val="Arial"/>
      <family val="2"/>
    </font>
    <font>
      <b/>
      <sz val="20"/>
      <color theme="0"/>
      <name val="Calibri"/>
      <family val="2"/>
      <scheme val="minor"/>
    </font>
    <font>
      <sz val="9"/>
      <color indexed="81"/>
      <name val="Tahoma"/>
      <family val="2"/>
    </font>
    <font>
      <u/>
      <sz val="11"/>
      <name val="Calibri"/>
      <family val="2"/>
      <scheme val="minor"/>
    </font>
    <font>
      <sz val="14"/>
      <name val="Calibri"/>
      <family val="2"/>
      <scheme val="minor"/>
    </font>
    <font>
      <b/>
      <sz val="18"/>
      <name val="Arial"/>
      <family val="2"/>
    </font>
    <font>
      <sz val="10"/>
      <color rgb="FFFF0000"/>
      <name val="Arial"/>
      <family val="2"/>
    </font>
    <font>
      <sz val="12"/>
      <name val="Calibri"/>
      <family val="2"/>
    </font>
    <font>
      <sz val="10.5"/>
      <name val="Arial"/>
      <family val="2"/>
    </font>
    <font>
      <sz val="11"/>
      <color rgb="FF9C0006"/>
      <name val="Calibri"/>
      <family val="2"/>
      <scheme val="minor"/>
    </font>
    <font>
      <sz val="11"/>
      <name val="Calibri"/>
      <family val="2"/>
    </font>
    <font>
      <b/>
      <sz val="20"/>
      <name val="Calibri"/>
      <family val="2"/>
      <scheme val="minor"/>
    </font>
    <font>
      <b/>
      <i/>
      <sz val="11"/>
      <name val="Arial"/>
      <family val="2"/>
    </font>
    <font>
      <i/>
      <sz val="16"/>
      <name val="Arial"/>
      <family val="2"/>
    </font>
    <font>
      <b/>
      <sz val="11"/>
      <name val="Calibri"/>
      <family val="2"/>
      <scheme val="minor"/>
    </font>
    <font>
      <b/>
      <sz val="9"/>
      <color indexed="81"/>
      <name val="Tahoma"/>
      <family val="2"/>
    </font>
    <font>
      <sz val="8"/>
      <name val="Arial"/>
      <family val="2"/>
    </font>
    <font>
      <sz val="9"/>
      <name val="Arial"/>
      <family val="2"/>
    </font>
    <font>
      <sz val="10"/>
      <name val="Calibri"/>
      <family val="2"/>
      <scheme val="minor"/>
    </font>
    <font>
      <sz val="11"/>
      <name val="Calibri"/>
      <family val="2"/>
    </font>
    <font>
      <sz val="14"/>
      <name val="Calibri"/>
      <family val="2"/>
    </font>
    <font>
      <sz val="11"/>
      <color rgb="FF000000"/>
      <name val="Calibri"/>
      <family val="2"/>
    </font>
    <font>
      <b/>
      <sz val="20"/>
      <name val="Calibri"/>
      <family val="2"/>
    </font>
    <font>
      <sz val="8"/>
      <name val="Calibri"/>
      <family val="2"/>
      <scheme val="minor"/>
    </font>
    <font>
      <sz val="13"/>
      <name val="Roboto"/>
    </font>
    <font>
      <sz val="7"/>
      <name val="Arial"/>
      <family val="2"/>
    </font>
    <font>
      <b/>
      <sz val="7"/>
      <name val="Arial"/>
      <family val="2"/>
    </font>
    <font>
      <u/>
      <sz val="11"/>
      <color theme="10"/>
      <name val="Calibri"/>
      <family val="2"/>
      <scheme val="minor"/>
    </font>
    <font>
      <strike/>
      <sz val="12"/>
      <name val="Arial"/>
      <family val="2"/>
    </font>
    <font>
      <sz val="12"/>
      <color theme="1"/>
      <name val="Calibri"/>
      <family val="2"/>
      <scheme val="minor"/>
    </font>
    <font>
      <i/>
      <sz val="12"/>
      <color theme="1"/>
      <name val="Arial"/>
      <family val="2"/>
    </font>
    <font>
      <i/>
      <sz val="10"/>
      <color theme="1"/>
      <name val="Arial"/>
      <family val="2"/>
    </font>
    <font>
      <sz val="10"/>
      <color theme="1"/>
      <name val="Calibri"/>
      <family val="2"/>
      <scheme val="minor"/>
    </font>
    <font>
      <sz val="11"/>
      <color rgb="FF292C33"/>
      <name val="Times New Roman"/>
      <family val="1"/>
    </font>
    <font>
      <u/>
      <sz val="11"/>
      <color theme="10"/>
      <name val="Times New Roman"/>
      <family val="1"/>
    </font>
    <font>
      <u/>
      <sz val="12"/>
      <name val="Calibri"/>
      <family val="2"/>
      <scheme val="minor"/>
    </font>
    <font>
      <u/>
      <sz val="11"/>
      <name val="Arial"/>
      <family val="2"/>
    </font>
    <font>
      <i/>
      <sz val="9"/>
      <name val="Arial"/>
      <family val="2"/>
    </font>
    <font>
      <b/>
      <u/>
      <sz val="11"/>
      <name val="Arial"/>
      <family val="2"/>
    </font>
    <font>
      <b/>
      <sz val="11"/>
      <color theme="0"/>
      <name val="Calibri"/>
      <family val="2"/>
      <scheme val="minor"/>
    </font>
    <font>
      <sz val="11"/>
      <color theme="1"/>
      <name val="Arial"/>
      <family val="2"/>
    </font>
    <font>
      <sz val="11"/>
      <color theme="1"/>
      <name val="Calibri"/>
      <family val="2"/>
    </font>
    <font>
      <sz val="14"/>
      <color rgb="FFFF0000"/>
      <name val="Calibri"/>
      <family val="2"/>
    </font>
    <font>
      <sz val="11"/>
      <color rgb="FFFF0000"/>
      <name val="Arial"/>
      <family val="2"/>
    </font>
    <font>
      <u/>
      <sz val="12"/>
      <color theme="1"/>
      <name val="Arial"/>
      <family val="2"/>
    </font>
    <font>
      <b/>
      <i/>
      <sz val="12"/>
      <color theme="1"/>
      <name val="Arial"/>
      <family val="2"/>
    </font>
    <font>
      <sz val="12"/>
      <color rgb="FF000000"/>
      <name val="Arial"/>
      <family val="2"/>
    </font>
    <font>
      <i/>
      <sz val="11"/>
      <color rgb="FF000000"/>
      <name val="Arial"/>
      <family val="2"/>
    </font>
    <font>
      <i/>
      <sz val="11"/>
      <color rgb="FF000000"/>
      <name val="Helvetica"/>
      <family val="2"/>
    </font>
    <font>
      <sz val="11"/>
      <color rgb="FFFF0000"/>
      <name val="Calibri"/>
      <family val="2"/>
    </font>
    <font>
      <sz val="12"/>
      <color rgb="FF333333"/>
      <name val="Arial"/>
      <family val="2"/>
    </font>
    <font>
      <b/>
      <sz val="12"/>
      <color rgb="FF7030A0"/>
      <name val="Arial"/>
      <family val="2"/>
    </font>
    <font>
      <b/>
      <sz val="11"/>
      <color rgb="FF7030A0"/>
      <name val="Arial"/>
      <family val="2"/>
    </font>
    <font>
      <b/>
      <sz val="12"/>
      <color rgb="FFFF0000"/>
      <name val="Arial"/>
      <family val="2"/>
    </font>
    <font>
      <sz val="9"/>
      <color rgb="FF000000"/>
      <name val="Verdana"/>
      <family val="2"/>
    </font>
    <font>
      <b/>
      <sz val="20"/>
      <color theme="0"/>
      <name val="Calibri"/>
      <family val="2"/>
    </font>
    <font>
      <u/>
      <sz val="10"/>
      <name val="Arial"/>
      <family val="2"/>
    </font>
    <font>
      <sz val="16"/>
      <color theme="1"/>
      <name val="Calibri"/>
      <family val="2"/>
      <scheme val="minor"/>
    </font>
    <font>
      <b/>
      <sz val="11"/>
      <color theme="1"/>
      <name val="Arial"/>
      <family val="2"/>
    </font>
    <font>
      <sz val="12"/>
      <color rgb="FF9C0006"/>
      <name val="Calibri"/>
      <family val="2"/>
      <scheme val="minor"/>
    </font>
    <font>
      <b/>
      <sz val="10"/>
      <color theme="1"/>
      <name val="Arial"/>
      <family val="2"/>
    </font>
    <font>
      <u/>
      <sz val="10"/>
      <color theme="1"/>
      <name val="Arial"/>
      <family val="2"/>
    </font>
    <font>
      <sz val="10"/>
      <color theme="1"/>
      <name val="Calibri"/>
      <family val="2"/>
    </font>
    <font>
      <i/>
      <u/>
      <sz val="11"/>
      <name val="Arial"/>
      <family val="2"/>
    </font>
    <font>
      <b/>
      <sz val="16"/>
      <name val="Calibri"/>
      <family val="2"/>
      <scheme val="minor"/>
    </font>
    <font>
      <sz val="16"/>
      <color rgb="FFFF0000"/>
      <name val="Calibri"/>
      <family val="2"/>
      <scheme val="minor"/>
    </font>
    <font>
      <b/>
      <i/>
      <u/>
      <sz val="11"/>
      <name val="Arial"/>
      <family val="2"/>
    </font>
    <font>
      <sz val="16"/>
      <color rgb="FF111111"/>
      <name val="Arial"/>
      <family val="2"/>
    </font>
    <font>
      <b/>
      <sz val="11"/>
      <color rgb="FF0070C0"/>
      <name val="Arial"/>
      <family val="2"/>
    </font>
    <font>
      <b/>
      <sz val="12"/>
      <color theme="0"/>
      <name val="Arial"/>
      <family val="2"/>
    </font>
    <font>
      <b/>
      <sz val="11"/>
      <color theme="9"/>
      <name val="Arial"/>
      <family val="2"/>
    </font>
    <font>
      <sz val="10"/>
      <color rgb="FF000000"/>
      <name val="Arial"/>
      <family val="2"/>
    </font>
    <font>
      <b/>
      <i/>
      <sz val="10"/>
      <name val="Arial"/>
      <family val="2"/>
    </font>
    <font>
      <sz val="11"/>
      <name val="Calibri (Cuerpo)_x0000_"/>
    </font>
  </fonts>
  <fills count="5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lightUp"/>
    </fill>
    <fill>
      <patternFill patternType="solid">
        <fgColor theme="0" tint="-0.249977111117893"/>
        <bgColor indexed="26"/>
      </patternFill>
    </fill>
    <fill>
      <patternFill patternType="solid">
        <fgColor theme="4" tint="0.59999389629810485"/>
        <bgColor indexed="26"/>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6" tint="0.79998168889431442"/>
        <bgColor indexed="64"/>
      </patternFill>
    </fill>
    <fill>
      <patternFill patternType="lightUp">
        <bgColor theme="6" tint="0.79998168889431442"/>
      </patternFill>
    </fill>
    <fill>
      <patternFill patternType="lightUp">
        <bgColor theme="0"/>
      </patternFill>
    </fill>
    <fill>
      <patternFill patternType="solid">
        <fgColor rgb="FFFFC7CE"/>
      </patternFill>
    </fill>
    <fill>
      <patternFill patternType="solid">
        <fgColor theme="2"/>
        <bgColor indexed="64"/>
      </patternFill>
    </fill>
    <fill>
      <patternFill patternType="solid">
        <fgColor theme="0"/>
        <bgColor rgb="FFFF0000"/>
      </patternFill>
    </fill>
    <fill>
      <patternFill patternType="solid">
        <fgColor rgb="FFBFBFBF"/>
        <bgColor indexed="64"/>
      </patternFill>
    </fill>
    <fill>
      <patternFill patternType="solid">
        <fgColor rgb="FFFFFFFF"/>
        <bgColor indexed="64"/>
      </patternFill>
    </fill>
    <fill>
      <patternFill patternType="solid">
        <fgColor rgb="FFBED7EE"/>
        <bgColor indexed="64"/>
      </patternFill>
    </fill>
    <fill>
      <patternFill patternType="solid">
        <fgColor rgb="FFF2F2F2"/>
        <bgColor indexed="64"/>
      </patternFill>
    </fill>
    <fill>
      <patternFill patternType="solid">
        <fgColor rgb="FFD8D8D8"/>
        <bgColor indexed="64"/>
      </patternFill>
    </fill>
    <fill>
      <patternFill patternType="solid">
        <fgColor rgb="FFBFBFBF"/>
        <bgColor indexed="26"/>
      </patternFill>
    </fill>
    <fill>
      <patternFill patternType="solid">
        <fgColor rgb="FFBED7EE"/>
        <bgColor indexed="26"/>
      </patternFill>
    </fill>
    <fill>
      <patternFill patternType="solid">
        <fgColor rgb="FFCFCDCD"/>
        <bgColor indexed="64"/>
      </patternFill>
    </fill>
    <fill>
      <patternFill patternType="solid">
        <fgColor rgb="FFCFCDCD"/>
        <bgColor indexed="26"/>
      </patternFill>
    </fill>
    <fill>
      <patternFill patternType="solid">
        <fgColor rgb="FFA5A5A5"/>
        <bgColor indexed="64"/>
      </patternFill>
    </fill>
    <fill>
      <patternFill patternType="solid">
        <fgColor theme="2"/>
        <bgColor indexed="26"/>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BDD6EE"/>
        <bgColor rgb="FFBDD6EE"/>
      </patternFill>
    </fill>
    <fill>
      <patternFill patternType="solid">
        <fgColor rgb="FFCCCCCC"/>
        <bgColor rgb="FFCCCCCC"/>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theme="0" tint="-0.249977111117893"/>
        <bgColor rgb="FFBFBFBF"/>
      </patternFill>
    </fill>
    <fill>
      <patternFill patternType="solid">
        <fgColor rgb="FFA5A5A5"/>
        <bgColor rgb="FFA5A5A5"/>
      </patternFill>
    </fill>
    <fill>
      <patternFill patternType="solid">
        <fgColor theme="0" tint="-0.249977111117893"/>
        <bgColor rgb="FFEEEEEE"/>
      </patternFill>
    </fill>
    <fill>
      <patternFill patternType="solid">
        <fgColor rgb="FFC00000"/>
        <bgColor rgb="FFC00000"/>
      </patternFill>
    </fill>
    <fill>
      <patternFill patternType="solid">
        <fgColor rgb="FFFFFF00"/>
        <bgColor indexed="64"/>
      </patternFill>
    </fill>
    <fill>
      <patternFill patternType="solid">
        <fgColor rgb="FFFF0000"/>
        <bgColor indexed="64"/>
      </patternFill>
    </fill>
    <fill>
      <patternFill patternType="solid">
        <fgColor rgb="FFDECEFF"/>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s>
  <borders count="159">
    <border>
      <left/>
      <right/>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medium">
        <color rgb="FFBED7EE"/>
      </left>
      <right style="medium">
        <color rgb="FFBED7EE"/>
      </right>
      <top style="medium">
        <color rgb="FFBED7EE"/>
      </top>
      <bottom style="medium">
        <color rgb="FFBED7EE"/>
      </bottom>
      <diagonal/>
    </border>
    <border>
      <left style="medium">
        <color rgb="FFBED7EE"/>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rgb="FFBDD6EE"/>
      </left>
      <right style="medium">
        <color rgb="FFBDD6EE"/>
      </right>
      <top style="medium">
        <color rgb="FFBDD6EE"/>
      </top>
      <bottom style="medium">
        <color rgb="FFBDD6EE"/>
      </bottom>
      <diagonal/>
    </border>
    <border>
      <left style="medium">
        <color rgb="FFBDD6EE"/>
      </left>
      <right/>
      <top/>
      <bottom/>
      <diagonal/>
    </border>
    <border>
      <left/>
      <right/>
      <top/>
      <bottom style="medium">
        <color rgb="FF000000"/>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style="medium">
        <color rgb="FF000000"/>
      </left>
      <right style="medium">
        <color rgb="FF000000"/>
      </right>
      <top/>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medium">
        <color rgb="FF000000"/>
      </right>
      <top/>
      <bottom/>
      <diagonal/>
    </border>
    <border>
      <left style="medium">
        <color rgb="FF000000"/>
      </left>
      <right style="medium">
        <color rgb="FF000000"/>
      </right>
      <top style="thin">
        <color rgb="FF000000"/>
      </top>
      <bottom/>
      <diagonal/>
    </border>
    <border>
      <left/>
      <right/>
      <top style="thin">
        <color rgb="FF000000"/>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diagonal/>
    </border>
    <border>
      <left style="thin">
        <color indexed="64"/>
      </left>
      <right/>
      <top style="thin">
        <color rgb="FF000000"/>
      </top>
      <bottom style="medium">
        <color rgb="FF000000"/>
      </bottom>
      <diagonal/>
    </border>
    <border>
      <left/>
      <right style="thin">
        <color indexed="64"/>
      </right>
      <top style="thin">
        <color rgb="FF000000"/>
      </top>
      <bottom style="medium">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top style="thin">
        <color indexed="64"/>
      </top>
      <bottom/>
      <diagonal/>
    </border>
    <border>
      <left/>
      <right style="medium">
        <color rgb="FF000000"/>
      </right>
      <top style="thin">
        <color indexed="64"/>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indexed="64"/>
      </left>
      <right style="medium">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style="thin">
        <color indexed="64"/>
      </left>
      <right/>
      <top style="thin">
        <color rgb="FF000000"/>
      </top>
      <bottom/>
      <diagonal/>
    </border>
    <border>
      <left style="thin">
        <color indexed="64"/>
      </left>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medium">
        <color indexed="64"/>
      </bottom>
      <diagonal/>
    </border>
  </borders>
  <cellStyleXfs count="21">
    <xf numFmtId="0" fontId="0" fillId="0" borderId="0"/>
    <xf numFmtId="9" fontId="1"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35" fillId="18" borderId="0" applyNumberFormat="0" applyBorder="0" applyAlignment="0" applyProtection="0"/>
    <xf numFmtId="0" fontId="45" fillId="0" borderId="0">
      <alignment vertical="center"/>
    </xf>
    <xf numFmtId="0" fontId="3" fillId="0" borderId="0">
      <protection locked="0"/>
    </xf>
    <xf numFmtId="0" fontId="3" fillId="0" borderId="0">
      <protection locked="0"/>
    </xf>
    <xf numFmtId="44" fontId="47" fillId="0" borderId="0">
      <alignment vertical="top"/>
      <protection locked="0"/>
    </xf>
    <xf numFmtId="9" fontId="47" fillId="0" borderId="0">
      <alignment vertical="top"/>
      <protection locked="0"/>
    </xf>
    <xf numFmtId="44" fontId="3" fillId="0" borderId="0">
      <alignment vertical="top"/>
      <protection locked="0"/>
    </xf>
    <xf numFmtId="9" fontId="3" fillId="0" borderId="0">
      <alignment vertical="top"/>
      <protection locked="0"/>
    </xf>
    <xf numFmtId="169" fontId="1" fillId="0" borderId="0" applyFont="0" applyFill="0" applyBorder="0" applyAlignment="0" applyProtection="0"/>
    <xf numFmtId="0" fontId="53" fillId="0" borderId="0" applyNumberFormat="0" applyFill="0" applyBorder="0" applyAlignment="0" applyProtection="0"/>
    <xf numFmtId="0" fontId="66" fillId="0" borderId="0"/>
    <xf numFmtId="43" fontId="66" fillId="0" borderId="0" applyFont="0" applyFill="0" applyBorder="0" applyAlignment="0" applyProtection="0"/>
    <xf numFmtId="0" fontId="85" fillId="18" borderId="0" applyNumberFormat="0" applyBorder="0" applyAlignment="0" applyProtection="0"/>
  </cellStyleXfs>
  <cellXfs count="5224">
    <xf numFmtId="0" fontId="0" fillId="0" borderId="0" xfId="0"/>
    <xf numFmtId="0" fontId="4" fillId="2" borderId="0" xfId="2" applyFont="1" applyFill="1" applyAlignment="1" applyProtection="1">
      <alignment vertical="top"/>
      <protection locked="0"/>
    </xf>
    <xf numFmtId="0" fontId="5" fillId="0" borderId="0" xfId="2" applyFont="1" applyProtection="1">
      <protection locked="0"/>
    </xf>
    <xf numFmtId="0" fontId="5" fillId="2" borderId="0" xfId="2" applyFont="1" applyFill="1" applyAlignment="1" applyProtection="1">
      <alignment horizontal="center"/>
      <protection locked="0"/>
    </xf>
    <xf numFmtId="0" fontId="5" fillId="2" borderId="0" xfId="2" applyFont="1" applyFill="1" applyAlignment="1" applyProtection="1">
      <alignment horizontal="left"/>
      <protection locked="0"/>
    </xf>
    <xf numFmtId="0" fontId="6" fillId="2" borderId="0" xfId="2" applyFont="1" applyFill="1" applyAlignment="1" applyProtection="1">
      <alignment vertical="top" wrapText="1"/>
      <protection locked="0"/>
    </xf>
    <xf numFmtId="0" fontId="3" fillId="0" borderId="0" xfId="2" applyProtection="1">
      <protection locked="0"/>
    </xf>
    <xf numFmtId="0" fontId="8" fillId="0" borderId="1" xfId="2" applyFont="1" applyBorder="1" applyAlignment="1" applyProtection="1">
      <alignment horizontal="center" vertical="center"/>
      <protection locked="0"/>
    </xf>
    <xf numFmtId="0" fontId="13" fillId="4" borderId="23" xfId="2" applyFont="1" applyFill="1" applyBorder="1" applyAlignment="1">
      <alignment vertical="top" wrapText="1"/>
    </xf>
    <xf numFmtId="0" fontId="0" fillId="0" borderId="10" xfId="0" applyBorder="1"/>
    <xf numFmtId="0" fontId="12" fillId="0" borderId="12" xfId="2" applyFont="1" applyBorder="1" applyAlignment="1">
      <alignment horizontal="center" vertical="center" wrapText="1"/>
    </xf>
    <xf numFmtId="0" fontId="13" fillId="4" borderId="13" xfId="2" applyFont="1" applyFill="1" applyBorder="1" applyAlignment="1">
      <alignment horizontal="left" vertical="center" wrapText="1"/>
    </xf>
    <xf numFmtId="0" fontId="13" fillId="4" borderId="9" xfId="2" applyFont="1" applyFill="1" applyBorder="1" applyAlignment="1">
      <alignment vertical="top" wrapText="1"/>
    </xf>
    <xf numFmtId="0" fontId="0" fillId="0" borderId="0" xfId="0" applyAlignment="1">
      <alignment vertical="center"/>
    </xf>
    <xf numFmtId="0" fontId="5" fillId="2" borderId="0" xfId="2" applyFont="1" applyFill="1" applyProtection="1">
      <protection locked="0"/>
    </xf>
    <xf numFmtId="0" fontId="7" fillId="0" borderId="0" xfId="2" applyFont="1" applyAlignment="1" applyProtection="1">
      <alignment horizontal="right" vertical="center"/>
      <protection locked="0"/>
    </xf>
    <xf numFmtId="0" fontId="3" fillId="4" borderId="2" xfId="2" applyFill="1" applyBorder="1" applyAlignment="1" applyProtection="1">
      <alignment horizontal="left" vertical="center" wrapText="1"/>
      <protection locked="0"/>
    </xf>
    <xf numFmtId="0" fontId="11" fillId="0" borderId="0" xfId="2" applyFont="1" applyAlignment="1">
      <alignment horizontal="center" vertical="top" wrapText="1"/>
    </xf>
    <xf numFmtId="0" fontId="6" fillId="5" borderId="31" xfId="0" applyFont="1" applyFill="1" applyBorder="1" applyAlignment="1">
      <alignment horizontal="center" vertical="center"/>
    </xf>
    <xf numFmtId="0" fontId="6" fillId="5" borderId="50" xfId="0" applyFont="1" applyFill="1" applyBorder="1" applyAlignment="1">
      <alignment horizontal="center" vertical="center" wrapText="1"/>
    </xf>
    <xf numFmtId="0" fontId="9" fillId="4" borderId="51" xfId="2" applyFont="1" applyFill="1" applyBorder="1" applyAlignment="1">
      <alignment vertical="center" wrapText="1"/>
    </xf>
    <xf numFmtId="0" fontId="9" fillId="4" borderId="3" xfId="2" applyFont="1" applyFill="1" applyBorder="1" applyAlignment="1">
      <alignment horizontal="center" vertical="center" wrapText="1"/>
    </xf>
    <xf numFmtId="0" fontId="9" fillId="4" borderId="16" xfId="2" applyFont="1" applyFill="1" applyBorder="1" applyAlignment="1">
      <alignment horizontal="right" vertical="top" wrapText="1"/>
    </xf>
    <xf numFmtId="0" fontId="9" fillId="4" borderId="13" xfId="2" applyFont="1" applyFill="1" applyBorder="1" applyAlignment="1">
      <alignment vertical="center" wrapText="1"/>
    </xf>
    <xf numFmtId="0" fontId="12" fillId="4" borderId="4" xfId="2" applyFont="1" applyFill="1" applyBorder="1" applyAlignment="1">
      <alignment horizontal="center" vertical="center" wrapText="1"/>
    </xf>
    <xf numFmtId="0" fontId="12" fillId="0" borderId="13" xfId="0" applyFont="1" applyBorder="1" applyAlignment="1">
      <alignment horizontal="center" vertical="center" wrapText="1"/>
    </xf>
    <xf numFmtId="0" fontId="12" fillId="0" borderId="55" xfId="0" applyFont="1" applyBorder="1" applyAlignment="1">
      <alignment horizontal="center" vertical="center" wrapText="1"/>
    </xf>
    <xf numFmtId="0" fontId="9" fillId="4" borderId="16" xfId="2" applyFont="1" applyFill="1" applyBorder="1" applyAlignment="1">
      <alignment horizontal="right" vertical="center" wrapText="1"/>
    </xf>
    <xf numFmtId="0" fontId="9" fillId="4" borderId="23" xfId="2" applyFont="1" applyFill="1" applyBorder="1" applyAlignment="1">
      <alignment vertical="center" wrapText="1"/>
    </xf>
    <xf numFmtId="0" fontId="9" fillId="4" borderId="20" xfId="2" applyFont="1" applyFill="1" applyBorder="1" applyAlignment="1">
      <alignment horizontal="center" vertical="center" wrapText="1"/>
    </xf>
    <xf numFmtId="0" fontId="12" fillId="0" borderId="62" xfId="0" applyFont="1" applyBorder="1" applyAlignment="1">
      <alignment horizontal="center" vertical="center" wrapText="1"/>
    </xf>
    <xf numFmtId="164" fontId="9" fillId="0" borderId="18" xfId="6" applyNumberFormat="1" applyFont="1" applyBorder="1" applyAlignment="1" applyProtection="1">
      <alignment vertical="center" wrapText="1"/>
      <protection locked="0"/>
    </xf>
    <xf numFmtId="0" fontId="9" fillId="4" borderId="4" xfId="2" applyFont="1" applyFill="1" applyBorder="1" applyAlignment="1">
      <alignment horizontal="left" vertical="center" wrapText="1" indent="1"/>
    </xf>
    <xf numFmtId="9" fontId="9" fillId="0" borderId="4" xfId="2" applyNumberFormat="1" applyFont="1" applyBorder="1" applyAlignment="1" applyProtection="1">
      <alignment horizontal="center" vertical="center" wrapText="1"/>
      <protection locked="0"/>
    </xf>
    <xf numFmtId="1" fontId="9" fillId="3" borderId="4" xfId="2" applyNumberFormat="1" applyFont="1" applyFill="1" applyBorder="1" applyAlignment="1" applyProtection="1">
      <alignment vertical="top" wrapText="1"/>
      <protection locked="0"/>
    </xf>
    <xf numFmtId="1" fontId="9" fillId="3" borderId="8" xfId="2" applyNumberFormat="1" applyFont="1" applyFill="1" applyBorder="1" applyAlignment="1" applyProtection="1">
      <alignment vertical="top" wrapText="1"/>
      <protection locked="0"/>
    </xf>
    <xf numFmtId="1" fontId="9" fillId="3" borderId="4" xfId="2" applyNumberFormat="1" applyFont="1" applyFill="1" applyBorder="1" applyAlignment="1" applyProtection="1">
      <alignment horizontal="center" vertical="top" wrapText="1"/>
      <protection locked="0"/>
    </xf>
    <xf numFmtId="1" fontId="9" fillId="3" borderId="8" xfId="2" applyNumberFormat="1" applyFont="1" applyFill="1" applyBorder="1" applyAlignment="1" applyProtection="1">
      <alignment horizontal="center" vertical="top" wrapText="1"/>
      <protection locked="0"/>
    </xf>
    <xf numFmtId="0" fontId="12" fillId="4" borderId="4" xfId="2" applyFont="1" applyFill="1" applyBorder="1" applyAlignment="1">
      <alignment vertical="center" wrapText="1"/>
    </xf>
    <xf numFmtId="0" fontId="9" fillId="4" borderId="63" xfId="2" applyFont="1" applyFill="1" applyBorder="1" applyAlignment="1">
      <alignment horizontal="right" vertical="center" wrapText="1"/>
    </xf>
    <xf numFmtId="0" fontId="9" fillId="4" borderId="27" xfId="2" applyFont="1" applyFill="1" applyBorder="1" applyAlignment="1">
      <alignment vertical="center" wrapText="1"/>
    </xf>
    <xf numFmtId="0" fontId="9" fillId="3" borderId="65" xfId="2" applyFont="1" applyFill="1" applyBorder="1" applyAlignment="1" applyProtection="1">
      <alignment horizontal="center" vertical="center" wrapText="1"/>
      <protection locked="0"/>
    </xf>
    <xf numFmtId="0" fontId="9" fillId="4" borderId="66" xfId="2" applyFont="1" applyFill="1" applyBorder="1" applyAlignment="1">
      <alignment horizontal="center" vertical="center" wrapText="1"/>
    </xf>
    <xf numFmtId="0" fontId="12" fillId="0" borderId="67" xfId="0" applyFont="1" applyBorder="1" applyAlignment="1">
      <alignment horizontal="center" vertical="center" wrapText="1"/>
    </xf>
    <xf numFmtId="0" fontId="9" fillId="4" borderId="9" xfId="2" applyFont="1" applyFill="1" applyBorder="1" applyAlignment="1">
      <alignment horizontal="left" vertical="center" wrapText="1"/>
    </xf>
    <xf numFmtId="0" fontId="9" fillId="4" borderId="41" xfId="2" applyFont="1" applyFill="1" applyBorder="1" applyAlignment="1">
      <alignment horizontal="right" vertical="center" wrapText="1"/>
    </xf>
    <xf numFmtId="1" fontId="21" fillId="4" borderId="24" xfId="2" applyNumberFormat="1" applyFont="1" applyFill="1" applyBorder="1" applyAlignment="1">
      <alignment horizontal="center" vertical="top" wrapText="1"/>
    </xf>
    <xf numFmtId="1" fontId="21" fillId="4" borderId="11" xfId="2" applyNumberFormat="1" applyFont="1" applyFill="1" applyBorder="1" applyAlignment="1">
      <alignment horizontal="center" vertical="top" wrapText="1"/>
    </xf>
    <xf numFmtId="164" fontId="9" fillId="0" borderId="4" xfId="7" applyNumberFormat="1" applyFont="1" applyBorder="1" applyAlignment="1" applyProtection="1">
      <alignment horizontal="center" vertical="center" wrapText="1"/>
      <protection locked="0"/>
    </xf>
    <xf numFmtId="17" fontId="9" fillId="0" borderId="4" xfId="7" applyNumberFormat="1" applyFont="1" applyBorder="1" applyAlignment="1" applyProtection="1">
      <alignment horizontal="center" vertical="center" wrapText="1"/>
      <protection locked="0"/>
    </xf>
    <xf numFmtId="164" fontId="23" fillId="10" borderId="19" xfId="7" applyNumberFormat="1" applyFont="1" applyFill="1" applyBorder="1" applyAlignment="1" applyProtection="1">
      <alignment vertical="top" wrapText="1"/>
      <protection locked="0"/>
    </xf>
    <xf numFmtId="9" fontId="9" fillId="6" borderId="19" xfId="2" applyNumberFormat="1" applyFont="1" applyFill="1" applyBorder="1" applyAlignment="1">
      <alignment vertical="top" wrapText="1"/>
    </xf>
    <xf numFmtId="0" fontId="0" fillId="0" borderId="4" xfId="0" applyBorder="1"/>
    <xf numFmtId="0" fontId="9" fillId="4" borderId="9" xfId="2" applyFont="1" applyFill="1" applyBorder="1" applyAlignment="1">
      <alignment vertical="center" wrapText="1"/>
    </xf>
    <xf numFmtId="0" fontId="9" fillId="4" borderId="68" xfId="2" applyFont="1" applyFill="1" applyBorder="1" applyAlignment="1">
      <alignment horizontal="center" vertical="center"/>
    </xf>
    <xf numFmtId="1" fontId="21" fillId="4" borderId="11" xfId="2" applyNumberFormat="1" applyFont="1" applyFill="1" applyBorder="1" applyAlignment="1">
      <alignment horizontal="center" vertical="center" wrapText="1"/>
    </xf>
    <xf numFmtId="0" fontId="21" fillId="4" borderId="13" xfId="2" applyFont="1" applyFill="1" applyBorder="1" applyAlignment="1">
      <alignment vertical="top" wrapText="1"/>
    </xf>
    <xf numFmtId="9" fontId="9" fillId="6" borderId="64" xfId="2" applyNumberFormat="1" applyFont="1" applyFill="1" applyBorder="1" applyAlignment="1">
      <alignment vertical="top" wrapText="1"/>
    </xf>
    <xf numFmtId="1" fontId="21" fillId="4" borderId="4" xfId="2" applyNumberFormat="1"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55" xfId="0" applyFont="1" applyFill="1" applyBorder="1" applyAlignment="1">
      <alignment horizontal="center" vertical="center" wrapText="1"/>
    </xf>
    <xf numFmtId="9" fontId="9" fillId="6" borderId="34" xfId="2" applyNumberFormat="1" applyFont="1" applyFill="1" applyBorder="1" applyAlignment="1">
      <alignment vertical="top" wrapText="1"/>
    </xf>
    <xf numFmtId="0" fontId="12" fillId="4" borderId="58" xfId="0" applyFont="1" applyFill="1" applyBorder="1" applyAlignment="1">
      <alignment vertical="center" wrapText="1"/>
    </xf>
    <xf numFmtId="9" fontId="9" fillId="4" borderId="23" xfId="4" applyFont="1" applyFill="1" applyBorder="1" applyAlignment="1">
      <alignment vertical="center" wrapText="1"/>
    </xf>
    <xf numFmtId="9" fontId="23" fillId="4" borderId="12" xfId="4" applyFont="1" applyFill="1" applyBorder="1" applyAlignment="1" applyProtection="1">
      <alignment vertical="center" wrapText="1"/>
      <protection locked="0"/>
    </xf>
    <xf numFmtId="1" fontId="9" fillId="4" borderId="4" xfId="2" applyNumberFormat="1" applyFont="1" applyFill="1" applyBorder="1" applyAlignment="1" applyProtection="1">
      <alignment horizontal="center" vertical="center" wrapText="1"/>
      <protection locked="0"/>
    </xf>
    <xf numFmtId="9" fontId="9" fillId="4" borderId="13" xfId="4" applyFont="1" applyFill="1" applyBorder="1" applyAlignment="1">
      <alignment vertical="center" wrapText="1"/>
    </xf>
    <xf numFmtId="9" fontId="9" fillId="4" borderId="16" xfId="4" applyFont="1" applyFill="1" applyBorder="1" applyAlignment="1">
      <alignment vertical="center" wrapText="1"/>
    </xf>
    <xf numFmtId="9" fontId="13" fillId="4" borderId="12" xfId="4" applyFont="1" applyFill="1" applyBorder="1" applyAlignment="1" applyProtection="1">
      <alignment vertical="center" wrapText="1"/>
      <protection locked="0"/>
    </xf>
    <xf numFmtId="0" fontId="12" fillId="4" borderId="26" xfId="0" applyFont="1" applyFill="1" applyBorder="1" applyAlignment="1">
      <alignment horizontal="center" vertical="center" wrapText="1"/>
    </xf>
    <xf numFmtId="0" fontId="9" fillId="4" borderId="16" xfId="2" applyFont="1" applyFill="1" applyBorder="1" applyAlignment="1">
      <alignment vertical="center" wrapText="1"/>
    </xf>
    <xf numFmtId="0" fontId="9" fillId="0" borderId="4" xfId="2" applyFont="1" applyBorder="1" applyAlignment="1" applyProtection="1">
      <alignment horizontal="left" vertical="center" wrapText="1"/>
      <protection locked="0"/>
    </xf>
    <xf numFmtId="0" fontId="9" fillId="7" borderId="23" xfId="2" applyFont="1" applyFill="1" applyBorder="1" applyAlignment="1">
      <alignment vertical="center" wrapText="1"/>
    </xf>
    <xf numFmtId="0" fontId="9" fillId="7" borderId="13" xfId="2" applyFont="1" applyFill="1" applyBorder="1" applyAlignment="1">
      <alignment horizontal="right" vertical="top" wrapText="1"/>
    </xf>
    <xf numFmtId="0" fontId="9" fillId="7" borderId="16" xfId="2" applyFont="1" applyFill="1" applyBorder="1" applyAlignment="1">
      <alignment horizontal="right" vertical="top" wrapText="1"/>
    </xf>
    <xf numFmtId="0" fontId="9" fillId="7" borderId="16" xfId="2" applyFont="1" applyFill="1" applyBorder="1" applyAlignment="1">
      <alignment horizontal="right" vertical="center" wrapText="1"/>
    </xf>
    <xf numFmtId="0" fontId="9" fillId="4" borderId="13" xfId="2" applyFont="1" applyFill="1" applyBorder="1" applyAlignment="1">
      <alignment horizontal="right" vertical="top" wrapText="1"/>
    </xf>
    <xf numFmtId="0" fontId="14" fillId="0" borderId="0" xfId="0" applyFont="1"/>
    <xf numFmtId="0" fontId="9" fillId="4" borderId="23" xfId="2" applyFont="1" applyFill="1" applyBorder="1" applyAlignment="1">
      <alignment vertical="center"/>
    </xf>
    <xf numFmtId="0" fontId="9" fillId="7" borderId="14" xfId="2" applyFont="1" applyFill="1" applyBorder="1" applyAlignment="1">
      <alignment vertical="top" wrapText="1"/>
    </xf>
    <xf numFmtId="0" fontId="9" fillId="4" borderId="63" xfId="2" applyFont="1" applyFill="1" applyBorder="1" applyAlignment="1">
      <alignment horizontal="right" vertical="top" wrapText="1"/>
    </xf>
    <xf numFmtId="0" fontId="12" fillId="7" borderId="41" xfId="2" applyFont="1" applyFill="1" applyBorder="1" applyAlignment="1">
      <alignment horizontal="right" vertical="center" wrapText="1"/>
    </xf>
    <xf numFmtId="9" fontId="9" fillId="0" borderId="68" xfId="2" applyNumberFormat="1" applyFont="1" applyBorder="1" applyAlignment="1" applyProtection="1">
      <alignment vertical="center" wrapText="1"/>
      <protection locked="0"/>
    </xf>
    <xf numFmtId="0" fontId="9" fillId="11" borderId="62" xfId="2" applyFont="1" applyFill="1" applyBorder="1" applyAlignment="1">
      <alignment vertical="center" wrapText="1"/>
    </xf>
    <xf numFmtId="0" fontId="9" fillId="4" borderId="23" xfId="2" applyFont="1" applyFill="1" applyBorder="1" applyAlignment="1">
      <alignment horizontal="right" vertical="top" wrapText="1"/>
    </xf>
    <xf numFmtId="0" fontId="9" fillId="4" borderId="25" xfId="2" applyFont="1" applyFill="1" applyBorder="1" applyAlignment="1">
      <alignment vertical="center" wrapText="1"/>
    </xf>
    <xf numFmtId="9" fontId="9" fillId="0" borderId="41" xfId="2" applyNumberFormat="1" applyFont="1" applyBorder="1" applyAlignment="1" applyProtection="1">
      <alignment horizontal="center" vertical="center" wrapText="1"/>
      <protection locked="0"/>
    </xf>
    <xf numFmtId="0" fontId="9" fillId="4" borderId="13" xfId="2" applyFont="1" applyFill="1" applyBorder="1" applyAlignment="1">
      <alignment vertical="top" wrapText="1"/>
    </xf>
    <xf numFmtId="0" fontId="9" fillId="4" borderId="13" xfId="2" applyFont="1" applyFill="1" applyBorder="1" applyAlignment="1">
      <alignment horizontal="right" vertical="top"/>
    </xf>
    <xf numFmtId="0" fontId="9" fillId="4" borderId="13" xfId="2" applyFont="1" applyFill="1" applyBorder="1" applyAlignment="1">
      <alignment horizontal="right" vertical="center"/>
    </xf>
    <xf numFmtId="0" fontId="9" fillId="4" borderId="13" xfId="2" applyFont="1" applyFill="1" applyBorder="1" applyAlignment="1">
      <alignment vertical="center"/>
    </xf>
    <xf numFmtId="14" fontId="9" fillId="0" borderId="12" xfId="2" applyNumberFormat="1" applyFont="1" applyBorder="1" applyAlignment="1" applyProtection="1">
      <alignment horizontal="center" vertical="center" wrapText="1"/>
      <protection locked="0"/>
    </xf>
    <xf numFmtId="0" fontId="9" fillId="0" borderId="4" xfId="2" applyFont="1" applyBorder="1" applyAlignment="1">
      <alignment horizontal="center" vertical="center" wrapText="1"/>
    </xf>
    <xf numFmtId="0" fontId="9" fillId="0" borderId="55" xfId="0" applyFont="1" applyBorder="1" applyAlignment="1">
      <alignment horizontal="center" vertical="center" wrapText="1"/>
    </xf>
    <xf numFmtId="0" fontId="9" fillId="4" borderId="13" xfId="2" applyFont="1" applyFill="1" applyBorder="1" applyAlignment="1">
      <alignment horizontal="left" vertical="center"/>
    </xf>
    <xf numFmtId="0" fontId="9" fillId="4" borderId="16" xfId="2" applyFont="1" applyFill="1" applyBorder="1" applyAlignment="1">
      <alignment horizontal="right" vertical="center"/>
    </xf>
    <xf numFmtId="0" fontId="9" fillId="4" borderId="31" xfId="2" applyFont="1" applyFill="1" applyBorder="1" applyAlignment="1">
      <alignment horizontal="left" vertical="center" wrapText="1"/>
    </xf>
    <xf numFmtId="9" fontId="9" fillId="0" borderId="3" xfId="2" applyNumberFormat="1" applyFont="1" applyBorder="1" applyAlignment="1" applyProtection="1">
      <alignment horizontal="center" vertical="center" wrapText="1"/>
      <protection locked="0"/>
    </xf>
    <xf numFmtId="0" fontId="3" fillId="4" borderId="4" xfId="2" applyFill="1" applyBorder="1" applyAlignment="1" applyProtection="1">
      <alignment horizontal="left" vertical="top" wrapText="1"/>
      <protection locked="0"/>
    </xf>
    <xf numFmtId="0" fontId="9" fillId="4" borderId="17" xfId="2" applyFont="1" applyFill="1" applyBorder="1" applyAlignment="1" applyProtection="1">
      <alignment horizontal="center" vertical="center" wrapText="1"/>
      <protection locked="0"/>
    </xf>
    <xf numFmtId="0" fontId="9" fillId="13" borderId="23" xfId="2" applyFont="1" applyFill="1" applyBorder="1" applyAlignment="1">
      <alignment horizontal="right" vertical="top" wrapText="1"/>
    </xf>
    <xf numFmtId="1" fontId="9" fillId="0" borderId="4" xfId="2" applyNumberFormat="1" applyFont="1" applyBorder="1" applyAlignment="1" applyProtection="1">
      <alignment horizontal="center" vertical="top" wrapText="1"/>
      <protection locked="0"/>
    </xf>
    <xf numFmtId="1" fontId="9" fillId="0" borderId="12" xfId="2" applyNumberFormat="1" applyFont="1" applyBorder="1" applyAlignment="1" applyProtection="1">
      <alignment horizontal="center" vertical="top" wrapText="1"/>
      <protection locked="0"/>
    </xf>
    <xf numFmtId="165" fontId="13" fillId="4" borderId="12" xfId="1" applyNumberFormat="1" applyFont="1" applyFill="1" applyBorder="1" applyAlignment="1" applyProtection="1">
      <alignment horizontal="center" vertical="top" wrapText="1"/>
      <protection locked="0"/>
    </xf>
    <xf numFmtId="0" fontId="9" fillId="13" borderId="13" xfId="2" applyFont="1" applyFill="1" applyBorder="1" applyAlignment="1">
      <alignment horizontal="right" vertical="top" wrapText="1"/>
    </xf>
    <xf numFmtId="165" fontId="13" fillId="0" borderId="15" xfId="1" applyNumberFormat="1" applyFont="1" applyBorder="1" applyAlignment="1" applyProtection="1">
      <alignment horizontal="left" vertical="top" wrapText="1"/>
      <protection locked="0"/>
    </xf>
    <xf numFmtId="1" fontId="13" fillId="4" borderId="4" xfId="2" applyNumberFormat="1" applyFont="1" applyFill="1" applyBorder="1" applyAlignment="1" applyProtection="1">
      <alignment horizontal="center" vertical="center" wrapText="1"/>
      <protection locked="0"/>
    </xf>
    <xf numFmtId="165" fontId="13" fillId="4" borderId="12" xfId="1" applyNumberFormat="1" applyFont="1" applyFill="1" applyBorder="1" applyAlignment="1" applyProtection="1">
      <alignment horizontal="center" vertical="center" wrapText="1"/>
      <protection locked="0"/>
    </xf>
    <xf numFmtId="0" fontId="9" fillId="4" borderId="3" xfId="2" applyFont="1" applyFill="1" applyBorder="1" applyAlignment="1" applyProtection="1">
      <alignment horizontal="center" vertical="center" wrapText="1"/>
      <protection locked="0"/>
    </xf>
    <xf numFmtId="0" fontId="9" fillId="0" borderId="62" xfId="0" applyFont="1" applyBorder="1" applyAlignment="1">
      <alignment horizontal="center" vertical="center" wrapText="1"/>
    </xf>
    <xf numFmtId="0" fontId="9" fillId="4" borderId="13" xfId="2" applyFont="1" applyFill="1" applyBorder="1" applyAlignment="1">
      <alignment horizontal="left" vertical="center" wrapText="1"/>
    </xf>
    <xf numFmtId="0" fontId="9" fillId="4" borderId="21" xfId="2" applyFont="1" applyFill="1" applyBorder="1" applyAlignment="1">
      <alignment horizontal="right" vertical="center" wrapText="1"/>
    </xf>
    <xf numFmtId="0" fontId="9" fillId="0" borderId="37" xfId="2" applyFont="1" applyBorder="1" applyAlignment="1" applyProtection="1">
      <alignment vertical="top" wrapText="1"/>
      <protection locked="0"/>
    </xf>
    <xf numFmtId="0" fontId="9" fillId="4" borderId="0" xfId="2" applyFont="1" applyFill="1" applyAlignment="1">
      <alignment horizontal="right" vertical="center" wrapText="1"/>
    </xf>
    <xf numFmtId="0" fontId="9" fillId="4" borderId="4" xfId="2" applyFont="1" applyFill="1" applyBorder="1" applyAlignment="1">
      <alignment horizontal="right" vertical="center" wrapText="1"/>
    </xf>
    <xf numFmtId="0" fontId="27" fillId="14" borderId="7" xfId="0" applyFont="1" applyFill="1" applyBorder="1"/>
    <xf numFmtId="0" fontId="9" fillId="0" borderId="4" xfId="7" applyNumberFormat="1" applyFont="1" applyBorder="1" applyAlignment="1" applyProtection="1">
      <alignment horizontal="center" vertical="center" wrapText="1"/>
      <protection locked="0"/>
    </xf>
    <xf numFmtId="0" fontId="9" fillId="4" borderId="9" xfId="2" applyFont="1" applyFill="1" applyBorder="1" applyAlignment="1">
      <alignment horizontal="right" vertical="center"/>
    </xf>
    <xf numFmtId="1" fontId="9" fillId="0" borderId="4" xfId="2" applyNumberFormat="1" applyFont="1" applyBorder="1" applyAlignment="1" applyProtection="1">
      <alignment vertical="top" wrapText="1"/>
      <protection locked="0"/>
    </xf>
    <xf numFmtId="1" fontId="9" fillId="0" borderId="12" xfId="2" applyNumberFormat="1" applyFont="1" applyBorder="1" applyAlignment="1" applyProtection="1">
      <alignment vertical="top" wrapText="1"/>
      <protection locked="0"/>
    </xf>
    <xf numFmtId="165" fontId="13" fillId="4" borderId="12" xfId="1" applyNumberFormat="1" applyFont="1" applyFill="1" applyBorder="1" applyAlignment="1" applyProtection="1">
      <alignment vertical="top" wrapText="1"/>
      <protection locked="0"/>
    </xf>
    <xf numFmtId="165" fontId="13" fillId="4" borderId="4" xfId="1" applyNumberFormat="1" applyFont="1" applyFill="1" applyBorder="1" applyAlignment="1" applyProtection="1">
      <alignment vertical="top" wrapText="1"/>
      <protection locked="0"/>
    </xf>
    <xf numFmtId="165" fontId="13" fillId="0" borderId="43"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center" wrapText="1"/>
      <protection locked="0"/>
    </xf>
    <xf numFmtId="165" fontId="13" fillId="0" borderId="17" xfId="1" applyNumberFormat="1" applyFont="1" applyBorder="1" applyAlignment="1" applyProtection="1">
      <alignment vertical="top" wrapText="1"/>
      <protection locked="0"/>
    </xf>
    <xf numFmtId="165" fontId="13" fillId="0" borderId="39" xfId="1" applyNumberFormat="1" applyFont="1" applyBorder="1" applyAlignment="1" applyProtection="1">
      <alignment vertical="top" wrapText="1"/>
      <protection locked="0"/>
    </xf>
    <xf numFmtId="165" fontId="13" fillId="0" borderId="43" xfId="1" applyNumberFormat="1" applyFont="1" applyBorder="1" applyAlignment="1" applyProtection="1">
      <alignment vertical="top" wrapText="1"/>
      <protection locked="0"/>
    </xf>
    <xf numFmtId="1" fontId="13" fillId="4" borderId="4" xfId="2" applyNumberFormat="1" applyFont="1" applyFill="1" applyBorder="1" applyAlignment="1" applyProtection="1">
      <alignment vertical="top" wrapText="1"/>
      <protection locked="0"/>
    </xf>
    <xf numFmtId="0" fontId="9" fillId="3" borderId="4" xfId="7"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right" vertical="top" wrapText="1"/>
      <protection locked="0"/>
    </xf>
    <xf numFmtId="1" fontId="9" fillId="3" borderId="4" xfId="2" applyNumberFormat="1" applyFont="1" applyFill="1" applyBorder="1" applyAlignment="1" applyProtection="1">
      <alignment horizontal="right" vertical="top" wrapText="1"/>
      <protection locked="0"/>
    </xf>
    <xf numFmtId="1" fontId="9" fillId="3" borderId="19" xfId="2" applyNumberFormat="1" applyFont="1" applyFill="1" applyBorder="1" applyAlignment="1" applyProtection="1">
      <alignment horizontal="center" vertical="top" wrapText="1"/>
      <protection locked="0"/>
    </xf>
    <xf numFmtId="1" fontId="9" fillId="3" borderId="34" xfId="2" applyNumberFormat="1" applyFont="1" applyFill="1" applyBorder="1" applyAlignment="1" applyProtection="1">
      <alignment horizontal="center" vertical="top" wrapText="1"/>
      <protection locked="0"/>
    </xf>
    <xf numFmtId="0" fontId="0" fillId="0" borderId="10" xfId="0" applyBorder="1" applyAlignment="1">
      <alignment horizontal="left"/>
    </xf>
    <xf numFmtId="0" fontId="0" fillId="0" borderId="0" xfId="0" applyAlignment="1">
      <alignment horizontal="left"/>
    </xf>
    <xf numFmtId="0" fontId="9" fillId="4" borderId="13" xfId="2" applyFont="1" applyFill="1" applyBorder="1" applyAlignment="1">
      <alignment horizontal="left" vertical="top" wrapText="1"/>
    </xf>
    <xf numFmtId="165" fontId="13" fillId="0" borderId="17" xfId="1" applyNumberFormat="1" applyFont="1" applyBorder="1" applyAlignment="1" applyProtection="1">
      <alignment horizontal="center" vertical="center" wrapText="1"/>
      <protection locked="0"/>
    </xf>
    <xf numFmtId="165" fontId="13" fillId="0" borderId="17" xfId="1" applyNumberFormat="1" applyFont="1" applyBorder="1" applyAlignment="1" applyProtection="1">
      <alignment horizontal="center" vertical="top" wrapText="1"/>
      <protection locked="0"/>
    </xf>
    <xf numFmtId="165" fontId="13" fillId="0" borderId="15" xfId="1" applyNumberFormat="1" applyFont="1" applyBorder="1" applyAlignment="1" applyProtection="1">
      <alignment horizontal="center" vertical="top" wrapText="1"/>
      <protection locked="0"/>
    </xf>
    <xf numFmtId="165" fontId="13" fillId="4" borderId="4" xfId="1" applyNumberFormat="1" applyFont="1" applyFill="1" applyBorder="1" applyAlignment="1" applyProtection="1">
      <alignment horizontal="center" vertical="top" wrapText="1"/>
      <protection locked="0"/>
    </xf>
    <xf numFmtId="0" fontId="25" fillId="0" borderId="0" xfId="0" applyFont="1"/>
    <xf numFmtId="0" fontId="31" fillId="2" borderId="0" xfId="2" applyFont="1" applyFill="1" applyAlignment="1" applyProtection="1">
      <alignment vertical="top"/>
      <protection locked="0"/>
    </xf>
    <xf numFmtId="0" fontId="3" fillId="2" borderId="0" xfId="2" applyFill="1" applyAlignment="1" applyProtection="1">
      <alignment horizontal="center"/>
      <protection locked="0"/>
    </xf>
    <xf numFmtId="0" fontId="3" fillId="2" borderId="0" xfId="2" applyFill="1" applyAlignment="1" applyProtection="1">
      <alignment horizontal="left"/>
      <protection locked="0"/>
    </xf>
    <xf numFmtId="0" fontId="13" fillId="2" borderId="0" xfId="2" applyFont="1" applyFill="1" applyAlignment="1" applyProtection="1">
      <alignment vertical="top" wrapText="1"/>
      <protection locked="0"/>
    </xf>
    <xf numFmtId="0" fontId="7" fillId="0" borderId="1" xfId="2" applyFont="1" applyBorder="1" applyAlignment="1" applyProtection="1">
      <alignment horizontal="center" vertical="center"/>
      <protection locked="0"/>
    </xf>
    <xf numFmtId="0" fontId="9" fillId="0" borderId="0" xfId="2" applyFont="1" applyAlignment="1">
      <alignment vertical="top" wrapText="1"/>
    </xf>
    <xf numFmtId="0" fontId="13" fillId="4" borderId="3" xfId="2" applyFont="1" applyFill="1" applyBorder="1" applyAlignment="1">
      <alignment horizontal="center" vertical="center" wrapText="1"/>
    </xf>
    <xf numFmtId="0" fontId="13" fillId="5" borderId="0" xfId="2" applyFont="1" applyFill="1" applyAlignment="1">
      <alignment horizontal="left" vertical="top" wrapText="1"/>
    </xf>
    <xf numFmtId="0" fontId="13" fillId="5" borderId="0" xfId="2" applyFont="1" applyFill="1" applyAlignment="1">
      <alignment vertical="top" wrapText="1"/>
    </xf>
    <xf numFmtId="0" fontId="13" fillId="4" borderId="9" xfId="2" applyFont="1" applyFill="1" applyBorder="1" applyAlignment="1">
      <alignment horizontal="left" vertical="top" wrapText="1"/>
    </xf>
    <xf numFmtId="0" fontId="13" fillId="4" borderId="16" xfId="2" applyFont="1" applyFill="1" applyBorder="1" applyAlignment="1">
      <alignment vertical="center" wrapText="1"/>
    </xf>
    <xf numFmtId="0" fontId="9" fillId="4" borderId="4" xfId="2" applyFont="1" applyFill="1" applyBorder="1" applyAlignment="1">
      <alignment vertical="top" wrapText="1"/>
    </xf>
    <xf numFmtId="0" fontId="13" fillId="4" borderId="9" xfId="2" applyFont="1" applyFill="1" applyBorder="1" applyAlignment="1">
      <alignment vertical="center" wrapText="1"/>
    </xf>
    <xf numFmtId="0" fontId="13" fillId="4" borderId="23" xfId="2" applyFont="1" applyFill="1" applyBorder="1" applyAlignment="1">
      <alignment vertical="center" wrapText="1"/>
    </xf>
    <xf numFmtId="0" fontId="9" fillId="0" borderId="0" xfId="2" applyFont="1" applyAlignment="1">
      <alignment horizontal="center" vertical="center" wrapText="1"/>
    </xf>
    <xf numFmtId="0" fontId="13" fillId="4" borderId="16" xfId="2" applyFont="1" applyFill="1" applyBorder="1" applyAlignment="1">
      <alignment horizontal="left" vertical="top" wrapText="1"/>
    </xf>
    <xf numFmtId="0" fontId="13" fillId="4" borderId="27" xfId="2" applyFont="1" applyFill="1" applyBorder="1" applyAlignment="1">
      <alignment horizontal="left" vertical="top" wrapText="1"/>
    </xf>
    <xf numFmtId="0" fontId="9" fillId="0" borderId="4" xfId="2" applyFont="1" applyBorder="1" applyAlignment="1" applyProtection="1">
      <alignment horizontal="center" vertical="center" wrapText="1"/>
      <protection locked="0"/>
    </xf>
    <xf numFmtId="9" fontId="9" fillId="0" borderId="12" xfId="1" applyFont="1" applyFill="1" applyBorder="1" applyAlignment="1" applyProtection="1">
      <alignment horizontal="center" vertical="center" wrapText="1"/>
      <protection locked="0"/>
    </xf>
    <xf numFmtId="9" fontId="9" fillId="0" borderId="4" xfId="1" applyFont="1" applyFill="1" applyBorder="1" applyAlignment="1" applyProtection="1">
      <alignment horizontal="center" vertical="center" wrapText="1"/>
      <protection locked="0"/>
    </xf>
    <xf numFmtId="9" fontId="9" fillId="0" borderId="4" xfId="1" applyFont="1" applyBorder="1" applyAlignment="1">
      <alignment horizontal="center" vertical="center" wrapText="1"/>
    </xf>
    <xf numFmtId="0" fontId="13" fillId="4" borderId="31" xfId="2" applyFont="1" applyFill="1" applyBorder="1" applyAlignment="1">
      <alignment vertical="top" wrapText="1"/>
    </xf>
    <xf numFmtId="0" fontId="25" fillId="0" borderId="0" xfId="0" applyFont="1" applyAlignment="1">
      <alignment vertical="top"/>
    </xf>
    <xf numFmtId="0" fontId="25" fillId="0" borderId="0" xfId="0" applyFont="1" applyAlignment="1">
      <alignment vertical="center"/>
    </xf>
    <xf numFmtId="0" fontId="13" fillId="4" borderId="0" xfId="2" applyFont="1" applyFill="1" applyAlignment="1">
      <alignment vertical="center" wrapText="1"/>
    </xf>
    <xf numFmtId="0" fontId="25" fillId="0" borderId="10" xfId="0" applyFont="1" applyBorder="1"/>
    <xf numFmtId="0" fontId="13" fillId="4" borderId="0" xfId="2" applyFont="1" applyFill="1" applyAlignment="1">
      <alignment vertical="top" wrapText="1"/>
    </xf>
    <xf numFmtId="9" fontId="9" fillId="0" borderId="0" xfId="2" applyNumberFormat="1" applyFont="1" applyAlignment="1">
      <alignment horizontal="center" vertical="center" wrapText="1"/>
    </xf>
    <xf numFmtId="0" fontId="13" fillId="4" borderId="23" xfId="2" applyFont="1" applyFill="1" applyBorder="1" applyAlignment="1">
      <alignment horizontal="left" vertical="top" wrapText="1"/>
    </xf>
    <xf numFmtId="0" fontId="13" fillId="4" borderId="16" xfId="2" applyFont="1" applyFill="1" applyBorder="1" applyAlignment="1">
      <alignment horizontal="left" vertical="center" wrapText="1"/>
    </xf>
    <xf numFmtId="0" fontId="13" fillId="4" borderId="9" xfId="2" applyFont="1" applyFill="1" applyBorder="1" applyAlignment="1">
      <alignment horizontal="left" vertical="center" wrapText="1"/>
    </xf>
    <xf numFmtId="0" fontId="13" fillId="4" borderId="23" xfId="2" applyFont="1" applyFill="1" applyBorder="1" applyAlignment="1">
      <alignment horizontal="left" vertical="center" wrapText="1"/>
    </xf>
    <xf numFmtId="0" fontId="13" fillId="4" borderId="16" xfId="2" applyFont="1" applyFill="1" applyBorder="1" applyAlignment="1">
      <alignment vertical="top" wrapText="1"/>
    </xf>
    <xf numFmtId="9" fontId="9" fillId="0" borderId="4" xfId="1" applyFont="1" applyFill="1" applyBorder="1" applyAlignment="1" applyProtection="1">
      <alignment horizontal="center" vertical="center" wrapText="1"/>
    </xf>
    <xf numFmtId="9" fontId="9" fillId="0" borderId="17" xfId="2" applyNumberFormat="1" applyFont="1" applyBorder="1" applyAlignment="1">
      <alignment horizontal="center" vertical="center" wrapText="1"/>
    </xf>
    <xf numFmtId="0" fontId="9" fillId="4" borderId="23" xfId="2" applyFont="1" applyFill="1" applyBorder="1" applyAlignment="1">
      <alignment vertical="top" wrapText="1"/>
    </xf>
    <xf numFmtId="9" fontId="9" fillId="4" borderId="0" xfId="2" applyNumberFormat="1" applyFont="1" applyFill="1" applyAlignment="1">
      <alignment vertical="center" wrapText="1"/>
    </xf>
    <xf numFmtId="9" fontId="13" fillId="0" borderId="4" xfId="2" applyNumberFormat="1" applyFont="1" applyBorder="1" applyAlignment="1">
      <alignment horizontal="center" vertical="center" wrapText="1"/>
    </xf>
    <xf numFmtId="9" fontId="9" fillId="0" borderId="9" xfId="2" applyNumberFormat="1" applyFont="1" applyBorder="1" applyAlignment="1">
      <alignment horizontal="center" vertical="center" wrapText="1"/>
    </xf>
    <xf numFmtId="0" fontId="9" fillId="4" borderId="0" xfId="2" applyFont="1" applyFill="1" applyAlignment="1">
      <alignment vertical="center" wrapText="1"/>
    </xf>
    <xf numFmtId="0" fontId="9" fillId="4" borderId="9" xfId="2" applyFont="1" applyFill="1" applyBorder="1" applyAlignment="1">
      <alignment horizontal="left" vertical="top" wrapText="1"/>
    </xf>
    <xf numFmtId="0" fontId="13" fillId="0" borderId="0" xfId="2" applyFont="1" applyAlignment="1">
      <alignment vertical="top" wrapText="1"/>
    </xf>
    <xf numFmtId="0" fontId="13" fillId="4" borderId="23" xfId="0" applyFont="1" applyFill="1" applyBorder="1" applyAlignment="1">
      <alignment vertical="center"/>
    </xf>
    <xf numFmtId="0" fontId="9" fillId="0" borderId="16" xfId="2" applyFont="1" applyBorder="1" applyAlignment="1">
      <alignment vertical="center" wrapText="1"/>
    </xf>
    <xf numFmtId="0" fontId="13" fillId="4" borderId="9" xfId="0" applyFont="1" applyFill="1" applyBorder="1" applyAlignment="1">
      <alignment vertical="center"/>
    </xf>
    <xf numFmtId="0" fontId="9" fillId="0" borderId="0" xfId="2" applyFont="1" applyAlignment="1">
      <alignment vertical="center" wrapText="1"/>
    </xf>
    <xf numFmtId="9" fontId="13" fillId="0" borderId="0" xfId="1" applyFont="1" applyFill="1" applyBorder="1" applyAlignment="1" applyProtection="1">
      <alignment horizontal="center" vertical="top" wrapText="1"/>
      <protection locked="0"/>
    </xf>
    <xf numFmtId="0" fontId="13" fillId="4" borderId="16" xfId="0" applyFont="1" applyFill="1" applyBorder="1" applyAlignment="1">
      <alignment vertical="center"/>
    </xf>
    <xf numFmtId="0" fontId="9" fillId="4" borderId="9" xfId="2" applyFont="1" applyFill="1" applyBorder="1" applyAlignment="1">
      <alignment vertical="top" wrapText="1"/>
    </xf>
    <xf numFmtId="0" fontId="18" fillId="0" borderId="4" xfId="2" applyFont="1" applyBorder="1" applyAlignment="1">
      <alignment horizontal="left" vertical="center" wrapText="1"/>
    </xf>
    <xf numFmtId="9" fontId="9" fillId="0" borderId="0" xfId="2" applyNumberFormat="1" applyFont="1" applyAlignment="1">
      <alignment horizontal="center" wrapText="1"/>
    </xf>
    <xf numFmtId="0" fontId="18" fillId="0" borderId="12" xfId="2" applyFont="1" applyBorder="1" applyAlignment="1">
      <alignment horizontal="left" vertical="center" wrapText="1"/>
    </xf>
    <xf numFmtId="0" fontId="25" fillId="0" borderId="30" xfId="0" applyFont="1" applyBorder="1"/>
    <xf numFmtId="9" fontId="9" fillId="0" borderId="11" xfId="2" applyNumberFormat="1" applyFont="1" applyBorder="1" applyAlignment="1">
      <alignment horizontal="center" vertical="center" wrapText="1"/>
    </xf>
    <xf numFmtId="9" fontId="9" fillId="0" borderId="4" xfId="2" applyNumberFormat="1" applyFont="1" applyBorder="1" applyAlignment="1">
      <alignment horizontal="center" vertical="center" wrapText="1"/>
    </xf>
    <xf numFmtId="9" fontId="9" fillId="0" borderId="4" xfId="2" applyNumberFormat="1" applyFont="1" applyBorder="1" applyAlignment="1">
      <alignment horizontal="center" vertical="top" wrapText="1"/>
    </xf>
    <xf numFmtId="0" fontId="13" fillId="15" borderId="11" xfId="2" applyFont="1" applyFill="1" applyBorder="1" applyAlignment="1">
      <alignment horizontal="center" vertical="center" wrapText="1"/>
    </xf>
    <xf numFmtId="9" fontId="9" fillId="15" borderId="12" xfId="1" applyFont="1" applyFill="1" applyBorder="1" applyAlignment="1" applyProtection="1">
      <alignment horizontal="center" vertical="center" wrapText="1"/>
      <protection locked="0"/>
    </xf>
    <xf numFmtId="9" fontId="9" fillId="16" borderId="19" xfId="1" applyFont="1" applyFill="1" applyBorder="1" applyAlignment="1" applyProtection="1">
      <alignment horizontal="center" vertical="center" wrapText="1"/>
    </xf>
    <xf numFmtId="0" fontId="9" fillId="16" borderId="34" xfId="2" applyFont="1" applyFill="1" applyBorder="1" applyAlignment="1">
      <alignment horizontal="center" vertical="center" wrapText="1"/>
    </xf>
    <xf numFmtId="0" fontId="25" fillId="15" borderId="0" xfId="0" applyFont="1" applyFill="1"/>
    <xf numFmtId="0" fontId="9" fillId="0" borderId="9" xfId="2" applyFont="1" applyBorder="1" applyAlignment="1">
      <alignment horizontal="center" vertical="center" wrapText="1"/>
    </xf>
    <xf numFmtId="1" fontId="9" fillId="3" borderId="19" xfId="2" applyNumberFormat="1" applyFont="1" applyFill="1" applyBorder="1" applyAlignment="1" applyProtection="1">
      <alignment vertical="top" wrapText="1"/>
      <protection locked="0"/>
    </xf>
    <xf numFmtId="1" fontId="9" fillId="3" borderId="34" xfId="2" applyNumberFormat="1" applyFont="1" applyFill="1" applyBorder="1" applyAlignment="1" applyProtection="1">
      <alignment vertical="top" wrapText="1"/>
      <protection locked="0"/>
    </xf>
    <xf numFmtId="0" fontId="9" fillId="4" borderId="27" xfId="2" applyFont="1" applyFill="1" applyBorder="1" applyAlignment="1">
      <alignment vertical="top" wrapText="1"/>
    </xf>
    <xf numFmtId="9" fontId="9" fillId="4" borderId="23" xfId="4" applyFont="1" applyFill="1" applyBorder="1" applyAlignment="1">
      <alignment vertical="top" wrapText="1"/>
    </xf>
    <xf numFmtId="9" fontId="9" fillId="4" borderId="13" xfId="4" applyFont="1" applyFill="1" applyBorder="1" applyAlignment="1">
      <alignment vertical="top" wrapText="1"/>
    </xf>
    <xf numFmtId="9" fontId="9" fillId="4" borderId="16" xfId="4" applyFont="1" applyFill="1" applyBorder="1" applyAlignment="1">
      <alignment vertical="top" wrapText="1"/>
    </xf>
    <xf numFmtId="0" fontId="9" fillId="7" borderId="23" xfId="2" applyFont="1" applyFill="1" applyBorder="1" applyAlignment="1">
      <alignment vertical="top" wrapText="1"/>
    </xf>
    <xf numFmtId="0" fontId="9" fillId="4" borderId="25" xfId="2" applyFont="1" applyFill="1" applyBorder="1" applyAlignment="1">
      <alignment vertical="top" wrapText="1"/>
    </xf>
    <xf numFmtId="0" fontId="9" fillId="4" borderId="13" xfId="2" applyFont="1" applyFill="1" applyBorder="1" applyAlignment="1">
      <alignment vertical="top"/>
    </xf>
    <xf numFmtId="0" fontId="9" fillId="4" borderId="9" xfId="2" applyFont="1" applyFill="1" applyBorder="1" applyAlignment="1">
      <alignment horizontal="right" vertical="top"/>
    </xf>
    <xf numFmtId="0" fontId="9" fillId="4" borderId="31" xfId="2" applyFont="1" applyFill="1" applyBorder="1" applyAlignment="1">
      <alignment horizontal="left" vertical="top" wrapText="1"/>
    </xf>
    <xf numFmtId="9" fontId="9" fillId="0" borderId="3" xfId="2" applyNumberFormat="1" applyFont="1" applyBorder="1" applyAlignment="1" applyProtection="1">
      <alignment horizontal="center" vertical="top" wrapText="1"/>
      <protection locked="0"/>
    </xf>
    <xf numFmtId="0" fontId="9" fillId="4" borderId="16" xfId="2" applyFont="1" applyFill="1" applyBorder="1" applyAlignment="1">
      <alignment vertical="top" wrapText="1"/>
    </xf>
    <xf numFmtId="0" fontId="9" fillId="4" borderId="21" xfId="2" applyFont="1" applyFill="1" applyBorder="1" applyAlignment="1">
      <alignment horizontal="right" vertical="top" wrapText="1"/>
    </xf>
    <xf numFmtId="0" fontId="9" fillId="11" borderId="19" xfId="2" applyFont="1" applyFill="1" applyBorder="1" applyAlignment="1" applyProtection="1">
      <alignment vertical="center" wrapText="1"/>
      <protection locked="0"/>
    </xf>
    <xf numFmtId="0" fontId="9" fillId="0" borderId="58" xfId="0" applyFont="1" applyBorder="1" applyAlignment="1">
      <alignment vertical="center" wrapText="1"/>
    </xf>
    <xf numFmtId="0" fontId="9" fillId="0" borderId="27" xfId="0" applyFont="1" applyBorder="1" applyAlignment="1">
      <alignment vertical="center" wrapText="1"/>
    </xf>
    <xf numFmtId="0" fontId="9" fillId="0" borderId="55" xfId="0" applyFont="1" applyBorder="1" applyAlignment="1">
      <alignment vertical="center" wrapText="1"/>
    </xf>
    <xf numFmtId="165" fontId="9" fillId="0" borderId="43" xfId="1" applyNumberFormat="1" applyFont="1" applyBorder="1" applyAlignment="1" applyProtection="1">
      <alignment vertical="center" wrapText="1"/>
      <protection locked="0"/>
    </xf>
    <xf numFmtId="165" fontId="12" fillId="0" borderId="15" xfId="1" applyNumberFormat="1" applyFont="1" applyBorder="1" applyAlignment="1" applyProtection="1">
      <alignment horizontal="left" vertical="top" wrapText="1"/>
      <protection locked="0"/>
    </xf>
    <xf numFmtId="9" fontId="23" fillId="4" borderId="12" xfId="4" applyFont="1" applyFill="1" applyBorder="1" applyAlignment="1" applyProtection="1">
      <alignment horizontal="center" vertical="center" wrapText="1"/>
      <protection locked="0"/>
    </xf>
    <xf numFmtId="9" fontId="13" fillId="4" borderId="12" xfId="4" applyFont="1" applyFill="1" applyBorder="1" applyAlignment="1" applyProtection="1">
      <alignment horizontal="center" vertical="center" wrapText="1"/>
      <protection locked="0"/>
    </xf>
    <xf numFmtId="3" fontId="9" fillId="0" borderId="4" xfId="0" applyNumberFormat="1" applyFont="1" applyBorder="1"/>
    <xf numFmtId="164" fontId="9" fillId="0" borderId="4" xfId="7" applyNumberFormat="1" applyFont="1" applyFill="1" applyBorder="1" applyAlignment="1" applyProtection="1">
      <alignment horizontal="center" vertical="center" wrapText="1"/>
      <protection locked="0"/>
    </xf>
    <xf numFmtId="0" fontId="9" fillId="0" borderId="4" xfId="7" applyNumberFormat="1" applyFont="1" applyFill="1" applyBorder="1" applyAlignment="1" applyProtection="1">
      <alignment horizontal="center" vertical="center" wrapText="1"/>
      <protection locked="0"/>
    </xf>
    <xf numFmtId="0" fontId="12" fillId="0" borderId="55" xfId="0" applyFont="1" applyBorder="1" applyAlignment="1">
      <alignment vertical="center" wrapText="1"/>
    </xf>
    <xf numFmtId="0" fontId="34" fillId="7" borderId="41" xfId="2" applyFont="1" applyFill="1" applyBorder="1" applyAlignment="1">
      <alignment horizontal="right" vertical="center" wrapText="1"/>
    </xf>
    <xf numFmtId="3" fontId="9" fillId="3" borderId="4" xfId="2" applyNumberFormat="1" applyFont="1" applyFill="1" applyBorder="1" applyAlignment="1" applyProtection="1">
      <alignment vertical="top" wrapText="1"/>
      <protection locked="0"/>
    </xf>
    <xf numFmtId="3" fontId="9" fillId="3" borderId="8" xfId="2" applyNumberFormat="1" applyFont="1" applyFill="1" applyBorder="1" applyAlignment="1" applyProtection="1">
      <alignment vertical="top" wrapText="1"/>
      <protection locked="0"/>
    </xf>
    <xf numFmtId="0" fontId="9" fillId="0" borderId="4" xfId="7" quotePrefix="1" applyNumberFormat="1" applyFont="1" applyBorder="1" applyAlignment="1" applyProtection="1">
      <alignment horizontal="center" vertical="center" wrapText="1"/>
      <protection locked="0"/>
    </xf>
    <xf numFmtId="164" fontId="9" fillId="0" borderId="18" xfId="6" applyNumberFormat="1" applyFont="1" applyFill="1" applyBorder="1" applyAlignment="1" applyProtection="1">
      <alignment vertical="center" wrapText="1"/>
      <protection locked="0"/>
    </xf>
    <xf numFmtId="1" fontId="9" fillId="0" borderId="4" xfId="2" applyNumberFormat="1" applyFont="1" applyBorder="1" applyAlignment="1" applyProtection="1">
      <alignment horizontal="center" vertical="center" wrapText="1"/>
      <protection locked="0"/>
    </xf>
    <xf numFmtId="1" fontId="13" fillId="4" borderId="4" xfId="2" applyNumberFormat="1" applyFont="1" applyFill="1" applyBorder="1" applyAlignment="1" applyProtection="1">
      <alignment horizontal="center" vertical="top" wrapText="1"/>
      <protection locked="0"/>
    </xf>
    <xf numFmtId="1" fontId="9" fillId="3" borderId="4" xfId="2" applyNumberFormat="1" applyFont="1" applyFill="1" applyBorder="1" applyAlignment="1" applyProtection="1">
      <alignment horizontal="center" vertical="center" wrapText="1"/>
      <protection locked="0"/>
    </xf>
    <xf numFmtId="1" fontId="9" fillId="3" borderId="8" xfId="2" applyNumberFormat="1" applyFont="1" applyFill="1" applyBorder="1" applyAlignment="1" applyProtection="1">
      <alignment horizontal="center" vertical="center" wrapText="1"/>
      <protection locked="0"/>
    </xf>
    <xf numFmtId="0" fontId="12" fillId="0" borderId="56" xfId="0" applyFont="1" applyBorder="1" applyAlignment="1">
      <alignment vertical="center" wrapText="1"/>
    </xf>
    <xf numFmtId="0" fontId="0" fillId="3" borderId="10" xfId="0" applyFill="1" applyBorder="1"/>
    <xf numFmtId="0" fontId="0" fillId="3" borderId="0" xfId="0" applyFill="1"/>
    <xf numFmtId="9" fontId="9" fillId="3" borderId="25" xfId="2" applyNumberFormat="1" applyFont="1" applyFill="1" applyBorder="1" applyAlignment="1" applyProtection="1">
      <alignment horizontal="center" vertical="center" wrapText="1"/>
      <protection locked="0"/>
    </xf>
    <xf numFmtId="9" fontId="9" fillId="3" borderId="4" xfId="2" applyNumberFormat="1" applyFont="1" applyFill="1" applyBorder="1" applyAlignment="1" applyProtection="1">
      <alignment horizontal="center" vertical="center" wrapText="1"/>
      <protection locked="0"/>
    </xf>
    <xf numFmtId="9" fontId="9" fillId="3" borderId="41" xfId="2" applyNumberFormat="1" applyFont="1" applyFill="1" applyBorder="1" applyAlignment="1" applyProtection="1">
      <alignment horizontal="center" vertical="center" wrapText="1"/>
      <protection locked="0"/>
    </xf>
    <xf numFmtId="14" fontId="9" fillId="0" borderId="12" xfId="2" quotePrefix="1" applyNumberFormat="1" applyFont="1" applyBorder="1" applyAlignment="1" applyProtection="1">
      <alignment horizontal="center" vertical="center" wrapText="1"/>
      <protection locked="0"/>
    </xf>
    <xf numFmtId="0" fontId="9" fillId="4" borderId="51" xfId="2" applyFont="1" applyFill="1" applyBorder="1" applyAlignment="1">
      <alignment horizontal="right" vertical="center" wrapText="1"/>
    </xf>
    <xf numFmtId="0" fontId="9" fillId="3" borderId="61" xfId="2" applyFont="1" applyFill="1" applyBorder="1" applyAlignment="1" applyProtection="1">
      <alignment horizontal="center" vertical="top" wrapText="1"/>
      <protection locked="0"/>
    </xf>
    <xf numFmtId="0" fontId="9" fillId="3" borderId="30" xfId="2" applyFont="1" applyFill="1" applyBorder="1" applyAlignment="1" applyProtection="1">
      <alignment horizontal="center" vertical="top" wrapText="1"/>
      <protection locked="0"/>
    </xf>
    <xf numFmtId="0" fontId="9" fillId="3" borderId="40" xfId="2" applyFont="1" applyFill="1" applyBorder="1" applyAlignment="1" applyProtection="1">
      <alignment horizontal="center" vertical="top" wrapText="1"/>
      <protection locked="0"/>
    </xf>
    <xf numFmtId="0" fontId="9" fillId="3" borderId="0" xfId="2" applyFont="1" applyFill="1" applyAlignment="1" applyProtection="1">
      <alignment horizontal="left" vertical="top" wrapText="1"/>
      <protection locked="0"/>
    </xf>
    <xf numFmtId="0" fontId="0" fillId="4" borderId="10" xfId="0" applyFill="1" applyBorder="1"/>
    <xf numFmtId="0" fontId="0" fillId="4" borderId="0" xfId="0" applyFill="1"/>
    <xf numFmtId="0" fontId="12" fillId="3" borderId="4" xfId="2" applyFont="1" applyFill="1" applyBorder="1" applyAlignment="1">
      <alignment horizontal="center" vertical="center" wrapText="1"/>
    </xf>
    <xf numFmtId="164" fontId="9" fillId="0" borderId="18" xfId="6" applyNumberFormat="1" applyFont="1" applyBorder="1" applyAlignment="1" applyProtection="1">
      <alignment horizontal="left" vertical="center" wrapText="1"/>
      <protection locked="0"/>
    </xf>
    <xf numFmtId="0" fontId="13" fillId="4" borderId="12" xfId="2" applyFont="1" applyFill="1" applyBorder="1" applyAlignment="1">
      <alignment horizontal="center" vertical="center" wrapText="1"/>
    </xf>
    <xf numFmtId="0" fontId="13" fillId="4" borderId="16" xfId="2" applyFont="1" applyFill="1" applyBorder="1" applyAlignment="1">
      <alignment horizontal="right" vertical="center" wrapText="1"/>
    </xf>
    <xf numFmtId="3" fontId="9" fillId="3" borderId="4" xfId="2" applyNumberFormat="1" applyFont="1" applyFill="1" applyBorder="1" applyAlignment="1" applyProtection="1">
      <alignment horizontal="center" vertical="top" wrapText="1"/>
      <protection locked="0"/>
    </xf>
    <xf numFmtId="3" fontId="9" fillId="3" borderId="8" xfId="2" applyNumberFormat="1" applyFont="1" applyFill="1" applyBorder="1" applyAlignment="1" applyProtection="1">
      <alignment horizontal="center" vertical="top" wrapText="1"/>
      <protection locked="0"/>
    </xf>
    <xf numFmtId="0" fontId="9" fillId="3" borderId="57" xfId="2" applyFont="1" applyFill="1" applyBorder="1" applyAlignment="1" applyProtection="1">
      <alignment vertical="center" wrapText="1"/>
      <protection locked="0"/>
    </xf>
    <xf numFmtId="164" fontId="23" fillId="10" borderId="19" xfId="7" applyNumberFormat="1" applyFont="1" applyFill="1" applyBorder="1" applyAlignment="1" applyProtection="1">
      <alignment vertical="center" wrapText="1"/>
      <protection locked="0"/>
    </xf>
    <xf numFmtId="9" fontId="9" fillId="17" borderId="19" xfId="2" applyNumberFormat="1" applyFont="1" applyFill="1" applyBorder="1" applyAlignment="1">
      <alignment vertical="top" wrapText="1"/>
    </xf>
    <xf numFmtId="0" fontId="9" fillId="3" borderId="9" xfId="2" applyFont="1" applyFill="1" applyBorder="1" applyAlignment="1">
      <alignment vertical="center" wrapText="1"/>
    </xf>
    <xf numFmtId="0" fontId="9" fillId="3" borderId="68" xfId="2" applyFont="1" applyFill="1" applyBorder="1" applyAlignment="1">
      <alignment horizontal="center" vertical="center"/>
    </xf>
    <xf numFmtId="0" fontId="9" fillId="3" borderId="16" xfId="2" applyFont="1" applyFill="1" applyBorder="1" applyAlignment="1">
      <alignment horizontal="right" vertical="center" wrapText="1"/>
    </xf>
    <xf numFmtId="0" fontId="34" fillId="7" borderId="41" xfId="2" applyFont="1" applyFill="1" applyBorder="1" applyAlignment="1">
      <alignment horizontal="left" vertical="center" wrapText="1"/>
    </xf>
    <xf numFmtId="0" fontId="9" fillId="3" borderId="4" xfId="2" applyFont="1" applyFill="1" applyBorder="1" applyAlignment="1">
      <alignment horizontal="center" vertical="center" wrapText="1"/>
    </xf>
    <xf numFmtId="9" fontId="23" fillId="4" borderId="12" xfId="4" applyFont="1" applyFill="1" applyBorder="1" applyAlignment="1" applyProtection="1">
      <alignment horizontal="right" vertical="center" wrapText="1"/>
      <protection locked="0"/>
    </xf>
    <xf numFmtId="165" fontId="9" fillId="0" borderId="17" xfId="1" applyNumberFormat="1" applyFont="1" applyBorder="1" applyAlignment="1" applyProtection="1">
      <alignment vertical="center" wrapText="1"/>
      <protection locked="0"/>
    </xf>
    <xf numFmtId="165" fontId="9" fillId="0" borderId="39" xfId="1" applyNumberFormat="1" applyFont="1" applyBorder="1" applyAlignment="1" applyProtection="1">
      <alignment vertical="center" wrapText="1"/>
      <protection locked="0"/>
    </xf>
    <xf numFmtId="165" fontId="9" fillId="0" borderId="17" xfId="1" applyNumberFormat="1" applyFont="1" applyBorder="1" applyAlignment="1" applyProtection="1">
      <alignment vertical="top" wrapText="1"/>
      <protection locked="0"/>
    </xf>
    <xf numFmtId="165" fontId="9" fillId="0" borderId="39" xfId="1" applyNumberFormat="1" applyFont="1" applyBorder="1" applyAlignment="1" applyProtection="1">
      <alignment vertical="top" wrapText="1"/>
      <protection locked="0"/>
    </xf>
    <xf numFmtId="165" fontId="9" fillId="0" borderId="43" xfId="1" applyNumberFormat="1" applyFont="1" applyBorder="1" applyAlignment="1" applyProtection="1">
      <alignment vertical="top" wrapText="1"/>
      <protection locked="0"/>
    </xf>
    <xf numFmtId="165" fontId="9" fillId="0" borderId="15"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vertical="top" wrapText="1"/>
      <protection locked="0"/>
    </xf>
    <xf numFmtId="164" fontId="9" fillId="0" borderId="0" xfId="6" applyNumberFormat="1" applyFont="1" applyAlignment="1">
      <alignment horizontal="left" vertical="center" indent="1"/>
    </xf>
    <xf numFmtId="1" fontId="9" fillId="3" borderId="4" xfId="2" applyNumberFormat="1" applyFont="1" applyFill="1" applyBorder="1" applyAlignment="1" applyProtection="1">
      <alignment horizontal="left" vertical="top" wrapText="1"/>
      <protection locked="0"/>
    </xf>
    <xf numFmtId="1" fontId="9" fillId="3" borderId="8" xfId="2" applyNumberFormat="1" applyFont="1" applyFill="1" applyBorder="1" applyAlignment="1" applyProtection="1">
      <alignment horizontal="left" vertical="top" wrapText="1"/>
      <protection locked="0"/>
    </xf>
    <xf numFmtId="0" fontId="12" fillId="4" borderId="4" xfId="2" applyFont="1" applyFill="1" applyBorder="1" applyAlignment="1">
      <alignment horizontal="left" vertical="center" wrapText="1"/>
    </xf>
    <xf numFmtId="165" fontId="13" fillId="4" borderId="41" xfId="1" applyNumberFormat="1" applyFont="1" applyFill="1" applyBorder="1" applyAlignment="1" applyProtection="1">
      <alignment horizontal="center" vertical="top" wrapText="1"/>
      <protection locked="0"/>
    </xf>
    <xf numFmtId="0" fontId="13" fillId="5" borderId="31" xfId="0" applyFont="1" applyFill="1" applyBorder="1" applyAlignment="1">
      <alignment horizontal="center" vertical="center"/>
    </xf>
    <xf numFmtId="0" fontId="13" fillId="5" borderId="50" xfId="0" applyFont="1" applyFill="1" applyBorder="1" applyAlignment="1">
      <alignment horizontal="center" vertical="center" wrapText="1"/>
    </xf>
    <xf numFmtId="3" fontId="9" fillId="3" borderId="19" xfId="2" applyNumberFormat="1" applyFont="1" applyFill="1" applyBorder="1" applyAlignment="1" applyProtection="1">
      <alignment vertical="top" wrapText="1"/>
      <protection locked="0"/>
    </xf>
    <xf numFmtId="3" fontId="9" fillId="3" borderId="34" xfId="2" applyNumberFormat="1" applyFont="1" applyFill="1" applyBorder="1" applyAlignment="1" applyProtection="1">
      <alignment vertical="top" wrapText="1"/>
      <protection locked="0"/>
    </xf>
    <xf numFmtId="165" fontId="13" fillId="0" borderId="15" xfId="1" applyNumberFormat="1" applyFont="1" applyBorder="1" applyAlignment="1" applyProtection="1">
      <alignment horizontal="center" vertical="center" wrapText="1"/>
      <protection locked="0"/>
    </xf>
    <xf numFmtId="0" fontId="37" fillId="14" borderId="7" xfId="0" applyFont="1" applyFill="1" applyBorder="1"/>
    <xf numFmtId="164" fontId="9" fillId="0" borderId="18" xfId="6" applyNumberFormat="1" applyFont="1" applyFill="1" applyBorder="1" applyAlignment="1" applyProtection="1">
      <alignment horizontal="center" vertical="center" wrapText="1"/>
      <protection locked="0"/>
    </xf>
    <xf numFmtId="0" fontId="12" fillId="3" borderId="62" xfId="0" applyFont="1" applyFill="1" applyBorder="1" applyAlignment="1">
      <alignment horizontal="center" vertical="center" wrapText="1"/>
    </xf>
    <xf numFmtId="166" fontId="9" fillId="3" borderId="18" xfId="6" applyNumberFormat="1" applyFont="1" applyFill="1" applyBorder="1" applyAlignment="1" applyProtection="1">
      <alignment vertical="center" wrapText="1"/>
      <protection locked="0"/>
    </xf>
    <xf numFmtId="0" fontId="9" fillId="0" borderId="4" xfId="2" applyFont="1" applyBorder="1" applyAlignment="1">
      <alignment horizontal="left" vertical="center" wrapText="1" indent="1"/>
    </xf>
    <xf numFmtId="0" fontId="12" fillId="3" borderId="14" xfId="0" applyFont="1" applyFill="1" applyBorder="1" applyAlignment="1">
      <alignment horizontal="center" vertical="center" wrapText="1"/>
    </xf>
    <xf numFmtId="0" fontId="12" fillId="3" borderId="55" xfId="0" applyFont="1" applyFill="1" applyBorder="1" applyAlignment="1">
      <alignment horizontal="center" vertical="center" wrapText="1"/>
    </xf>
    <xf numFmtId="3" fontId="9" fillId="0" borderId="12" xfId="0" applyNumberFormat="1" applyFont="1" applyBorder="1"/>
    <xf numFmtId="1" fontId="9" fillId="0" borderId="8" xfId="2" applyNumberFormat="1" applyFont="1" applyBorder="1" applyAlignment="1" applyProtection="1">
      <alignment horizontal="center" vertical="top" wrapText="1"/>
      <protection locked="0"/>
    </xf>
    <xf numFmtId="167" fontId="9" fillId="0" borderId="4" xfId="5" applyNumberFormat="1" applyFont="1" applyFill="1" applyBorder="1" applyAlignment="1" applyProtection="1">
      <alignment horizontal="right" wrapText="1"/>
      <protection locked="0"/>
    </xf>
    <xf numFmtId="167" fontId="9" fillId="0" borderId="19" xfId="5" applyNumberFormat="1" applyFont="1" applyBorder="1" applyAlignment="1">
      <alignment horizontal="right"/>
    </xf>
    <xf numFmtId="167" fontId="9" fillId="0" borderId="34" xfId="5" applyNumberFormat="1" applyFont="1" applyFill="1" applyBorder="1" applyAlignment="1" applyProtection="1">
      <alignment horizontal="right" wrapText="1"/>
      <protection locked="0"/>
    </xf>
    <xf numFmtId="0" fontId="9" fillId="0" borderId="66" xfId="2" applyFont="1" applyBorder="1" applyAlignment="1" applyProtection="1">
      <alignment horizontal="center" vertical="center" wrapText="1"/>
      <protection locked="0"/>
    </xf>
    <xf numFmtId="164" fontId="23" fillId="0" borderId="19" xfId="7" applyNumberFormat="1" applyFont="1" applyFill="1" applyBorder="1" applyAlignment="1" applyProtection="1">
      <alignment vertical="top" wrapText="1"/>
      <protection locked="0"/>
    </xf>
    <xf numFmtId="9" fontId="9" fillId="0" borderId="19" xfId="2" applyNumberFormat="1" applyFont="1" applyBorder="1" applyAlignment="1">
      <alignment vertical="top" wrapText="1"/>
    </xf>
    <xf numFmtId="9" fontId="9" fillId="0" borderId="64" xfId="2" applyNumberFormat="1" applyFont="1" applyBorder="1" applyAlignment="1">
      <alignment vertical="top" wrapText="1"/>
    </xf>
    <xf numFmtId="0" fontId="9" fillId="0" borderId="4" xfId="2" applyFont="1" applyBorder="1" applyAlignment="1" applyProtection="1">
      <alignment vertical="center" wrapText="1"/>
      <protection locked="0"/>
    </xf>
    <xf numFmtId="9" fontId="9" fillId="3" borderId="20" xfId="2" applyNumberFormat="1" applyFont="1" applyFill="1" applyBorder="1" applyAlignment="1" applyProtection="1">
      <alignment horizontal="center" vertical="center" wrapText="1"/>
      <protection locked="0"/>
    </xf>
    <xf numFmtId="0" fontId="12" fillId="4" borderId="41" xfId="2" applyFont="1" applyFill="1" applyBorder="1" applyAlignment="1">
      <alignment horizontal="right" vertical="center" wrapText="1"/>
    </xf>
    <xf numFmtId="0" fontId="9" fillId="0" borderId="62" xfId="2" applyFont="1" applyBorder="1" applyAlignment="1">
      <alignment vertical="center" wrapText="1"/>
    </xf>
    <xf numFmtId="9" fontId="9" fillId="0" borderId="19" xfId="2" applyNumberFormat="1" applyFont="1" applyBorder="1" applyAlignment="1" applyProtection="1">
      <alignment horizontal="center" vertical="center" wrapText="1"/>
      <protection locked="0"/>
    </xf>
    <xf numFmtId="168" fontId="9" fillId="0" borderId="12" xfId="2" applyNumberFormat="1" applyFont="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center" wrapText="1"/>
      <protection locked="0"/>
    </xf>
    <xf numFmtId="165" fontId="13" fillId="0" borderId="17" xfId="1" applyNumberFormat="1" applyFont="1" applyFill="1" applyBorder="1" applyAlignment="1" applyProtection="1">
      <alignment horizontal="center" vertical="top" wrapText="1"/>
      <protection locked="0"/>
    </xf>
    <xf numFmtId="165" fontId="13" fillId="0" borderId="15" xfId="1" applyNumberFormat="1" applyFont="1" applyFill="1" applyBorder="1" applyAlignment="1" applyProtection="1">
      <alignment horizontal="center" vertical="top" wrapText="1"/>
      <protection locked="0"/>
    </xf>
    <xf numFmtId="165" fontId="13" fillId="0" borderId="43" xfId="1" applyNumberFormat="1" applyFont="1" applyFill="1" applyBorder="1" applyAlignment="1" applyProtection="1">
      <alignment horizontal="center" vertical="top" wrapText="1"/>
      <protection locked="0"/>
    </xf>
    <xf numFmtId="165" fontId="13" fillId="4" borderId="15" xfId="1" applyNumberFormat="1" applyFont="1" applyFill="1" applyBorder="1" applyAlignment="1" applyProtection="1">
      <alignment horizontal="center" vertical="top" wrapText="1"/>
      <protection locked="0"/>
    </xf>
    <xf numFmtId="0" fontId="9" fillId="0" borderId="4" xfId="2" applyFont="1" applyBorder="1" applyAlignment="1">
      <alignment horizontal="right" vertical="center" wrapText="1"/>
    </xf>
    <xf numFmtId="9" fontId="13" fillId="4" borderId="12" xfId="4" applyFont="1" applyFill="1" applyBorder="1" applyAlignment="1" applyProtection="1">
      <alignment horizontal="right" vertical="center" wrapText="1"/>
      <protection locked="0"/>
    </xf>
    <xf numFmtId="165" fontId="9" fillId="0" borderId="44" xfId="1" applyNumberFormat="1" applyFont="1" applyBorder="1" applyAlignment="1" applyProtection="1">
      <alignment vertical="center" wrapText="1"/>
      <protection locked="0"/>
    </xf>
    <xf numFmtId="167" fontId="9" fillId="3" borderId="4" xfId="5" applyNumberFormat="1" applyFont="1" applyFill="1" applyBorder="1" applyAlignment="1" applyProtection="1">
      <alignment horizontal="center" vertical="top" wrapText="1"/>
      <protection locked="0"/>
    </xf>
    <xf numFmtId="167" fontId="9" fillId="3" borderId="8" xfId="5" applyNumberFormat="1" applyFont="1" applyFill="1" applyBorder="1" applyAlignment="1" applyProtection="1">
      <alignment horizontal="center" vertical="top" wrapText="1"/>
      <protection locked="0"/>
    </xf>
    <xf numFmtId="167" fontId="9" fillId="3" borderId="4" xfId="5" applyNumberFormat="1" applyFont="1" applyFill="1" applyBorder="1" applyAlignment="1" applyProtection="1">
      <alignment vertical="top" wrapText="1"/>
      <protection locked="0"/>
    </xf>
    <xf numFmtId="167" fontId="9" fillId="0" borderId="4" xfId="5" applyNumberFormat="1" applyFont="1" applyBorder="1"/>
    <xf numFmtId="167" fontId="9" fillId="3" borderId="4" xfId="5" applyNumberFormat="1" applyFont="1" applyFill="1" applyBorder="1" applyAlignment="1" applyProtection="1">
      <alignment horizontal="center" vertical="center" wrapText="1"/>
      <protection locked="0"/>
    </xf>
    <xf numFmtId="167" fontId="9" fillId="3" borderId="8" xfId="5" applyNumberFormat="1" applyFont="1" applyFill="1" applyBorder="1" applyAlignment="1" applyProtection="1">
      <alignment horizontal="center" vertical="center" wrapText="1"/>
      <protection locked="0"/>
    </xf>
    <xf numFmtId="3" fontId="9" fillId="0" borderId="0" xfId="0" applyNumberFormat="1" applyFont="1"/>
    <xf numFmtId="0" fontId="9" fillId="4" borderId="46" xfId="2" applyFont="1" applyFill="1" applyBorder="1" applyAlignment="1">
      <alignment horizontal="right" vertical="center" wrapText="1"/>
    </xf>
    <xf numFmtId="164" fontId="23" fillId="10" borderId="19" xfId="7" applyNumberFormat="1" applyFont="1" applyFill="1" applyBorder="1" applyAlignment="1" applyProtection="1">
      <alignment horizontal="center" vertical="center" wrapText="1"/>
      <protection locked="0"/>
    </xf>
    <xf numFmtId="165" fontId="23" fillId="4" borderId="12" xfId="4" applyNumberFormat="1" applyFont="1" applyFill="1" applyBorder="1" applyAlignment="1" applyProtection="1">
      <alignment vertical="center" wrapText="1"/>
      <protection locked="0"/>
    </xf>
    <xf numFmtId="0" fontId="13" fillId="4" borderId="0" xfId="0" applyFont="1" applyFill="1" applyAlignment="1">
      <alignment vertical="center"/>
    </xf>
    <xf numFmtId="0" fontId="9" fillId="0" borderId="13" xfId="2" applyFont="1" applyBorder="1" applyAlignment="1">
      <alignment vertical="top" wrapText="1"/>
    </xf>
    <xf numFmtId="1" fontId="9" fillId="20" borderId="4" xfId="2" applyNumberFormat="1" applyFont="1" applyFill="1" applyBorder="1" applyAlignment="1" applyProtection="1">
      <alignment horizontal="center" vertical="top" wrapText="1"/>
      <protection locked="0"/>
    </xf>
    <xf numFmtId="0" fontId="9" fillId="0" borderId="65" xfId="2" applyFont="1" applyBorder="1" applyAlignment="1" applyProtection="1">
      <alignment horizontal="center" vertical="center" wrapText="1"/>
      <protection locked="0"/>
    </xf>
    <xf numFmtId="9" fontId="9" fillId="6" borderId="19" xfId="2" applyNumberFormat="1" applyFont="1" applyFill="1" applyBorder="1" applyAlignment="1">
      <alignment horizontal="center" vertical="top" wrapText="1"/>
    </xf>
    <xf numFmtId="0" fontId="9" fillId="0" borderId="9" xfId="2" applyFont="1" applyBorder="1" applyAlignment="1">
      <alignment vertical="top" wrapText="1"/>
    </xf>
    <xf numFmtId="0" fontId="9" fillId="0" borderId="16" xfId="2" applyFont="1" applyBorder="1" applyAlignment="1">
      <alignment horizontal="left" vertical="center" wrapText="1"/>
    </xf>
    <xf numFmtId="0" fontId="12" fillId="3" borderId="13" xfId="0" applyFont="1" applyFill="1" applyBorder="1" applyAlignment="1">
      <alignment horizontal="center" vertical="center" wrapText="1"/>
    </xf>
    <xf numFmtId="167" fontId="9" fillId="3" borderId="8" xfId="5" applyNumberFormat="1" applyFont="1" applyFill="1" applyBorder="1" applyAlignment="1" applyProtection="1">
      <alignment vertical="top" wrapText="1"/>
      <protection locked="0"/>
    </xf>
    <xf numFmtId="0" fontId="12" fillId="0" borderId="67" xfId="0" applyFont="1" applyBorder="1" applyAlignment="1">
      <alignment horizontal="left" vertical="center" wrapText="1"/>
    </xf>
    <xf numFmtId="0" fontId="12" fillId="0" borderId="16" xfId="0" applyFont="1" applyBorder="1" applyAlignment="1">
      <alignment horizontal="left" vertical="center" wrapText="1"/>
    </xf>
    <xf numFmtId="1" fontId="9" fillId="0" borderId="12" xfId="5" applyNumberFormat="1" applyFont="1" applyBorder="1" applyAlignment="1" applyProtection="1">
      <alignment horizontal="center" vertical="center" wrapText="1"/>
      <protection locked="0"/>
    </xf>
    <xf numFmtId="0" fontId="9" fillId="0" borderId="55" xfId="0" applyFont="1" applyBorder="1" applyAlignment="1">
      <alignment horizontal="left" vertical="center" wrapText="1"/>
    </xf>
    <xf numFmtId="0" fontId="9" fillId="0" borderId="14" xfId="2" quotePrefix="1" applyFont="1" applyBorder="1" applyAlignment="1" applyProtection="1">
      <alignment horizontal="left" vertical="top" wrapText="1"/>
      <protection locked="0"/>
    </xf>
    <xf numFmtId="167" fontId="9" fillId="0" borderId="4" xfId="5" applyNumberFormat="1" applyFont="1" applyFill="1" applyBorder="1" applyAlignment="1" applyProtection="1">
      <alignment vertical="top" wrapText="1"/>
      <protection locked="0"/>
    </xf>
    <xf numFmtId="167" fontId="9" fillId="0" borderId="8" xfId="5" applyNumberFormat="1" applyFont="1" applyFill="1" applyBorder="1" applyAlignment="1" applyProtection="1">
      <alignment vertical="top" wrapText="1"/>
      <protection locked="0"/>
    </xf>
    <xf numFmtId="37" fontId="9" fillId="0" borderId="4" xfId="5" applyNumberFormat="1" applyFont="1" applyFill="1" applyBorder="1" applyAlignment="1" applyProtection="1">
      <alignment vertical="top" wrapText="1"/>
      <protection locked="0"/>
    </xf>
    <xf numFmtId="37" fontId="9" fillId="0" borderId="8" xfId="5" applyNumberFormat="1" applyFont="1" applyFill="1" applyBorder="1" applyAlignment="1" applyProtection="1">
      <alignment vertical="top" wrapText="1"/>
      <protection locked="0"/>
    </xf>
    <xf numFmtId="0" fontId="9" fillId="0" borderId="8" xfId="7" applyNumberFormat="1" applyFont="1" applyFill="1" applyBorder="1" applyAlignment="1" applyProtection="1">
      <alignment vertical="center" wrapText="1"/>
      <protection locked="0"/>
    </xf>
    <xf numFmtId="10" fontId="23" fillId="4" borderId="12" xfId="4" applyNumberFormat="1" applyFont="1" applyFill="1" applyBorder="1" applyAlignment="1" applyProtection="1">
      <alignment vertical="center" wrapText="1"/>
      <protection locked="0"/>
    </xf>
    <xf numFmtId="167" fontId="9" fillId="0" borderId="4" xfId="5" applyNumberFormat="1" applyFont="1" applyBorder="1" applyAlignment="1" applyProtection="1">
      <alignment vertical="top" wrapText="1"/>
      <protection locked="0"/>
    </xf>
    <xf numFmtId="165" fontId="13" fillId="4" borderId="4" xfId="1" applyNumberFormat="1" applyFont="1" applyFill="1" applyBorder="1" applyAlignment="1" applyProtection="1">
      <alignment horizontal="center" vertical="center" wrapText="1"/>
      <protection locked="0"/>
    </xf>
    <xf numFmtId="0" fontId="31" fillId="2" borderId="0" xfId="2" applyFont="1" applyFill="1" applyAlignment="1" applyProtection="1">
      <alignment vertical="center"/>
      <protection locked="0"/>
    </xf>
    <xf numFmtId="167" fontId="9" fillId="3" borderId="19" xfId="5" applyNumberFormat="1" applyFont="1" applyFill="1" applyBorder="1" applyAlignment="1" applyProtection="1">
      <alignment vertical="top" wrapText="1"/>
      <protection locked="0"/>
    </xf>
    <xf numFmtId="167" fontId="9" fillId="3" borderId="34" xfId="5" applyNumberFormat="1" applyFont="1" applyFill="1" applyBorder="1" applyAlignment="1" applyProtection="1">
      <alignment vertical="top" wrapText="1"/>
      <protection locked="0"/>
    </xf>
    <xf numFmtId="0" fontId="25" fillId="0" borderId="4" xfId="0" applyFont="1" applyBorder="1"/>
    <xf numFmtId="3" fontId="9" fillId="0" borderId="4" xfId="2" applyNumberFormat="1" applyFont="1" applyBorder="1" applyAlignment="1" applyProtection="1">
      <alignment horizontal="center" vertical="top" wrapText="1"/>
      <protection locked="0"/>
    </xf>
    <xf numFmtId="3" fontId="9" fillId="3" borderId="4" xfId="2" applyNumberFormat="1" applyFont="1" applyFill="1" applyBorder="1" applyAlignment="1" applyProtection="1">
      <alignment horizontal="center" vertical="center" wrapText="1"/>
      <protection locked="0"/>
    </xf>
    <xf numFmtId="3" fontId="9" fillId="3" borderId="8" xfId="2" applyNumberFormat="1" applyFont="1" applyFill="1" applyBorder="1" applyAlignment="1" applyProtection="1">
      <alignment horizontal="center" vertical="center" wrapText="1"/>
      <protection locked="0"/>
    </xf>
    <xf numFmtId="3" fontId="9" fillId="0" borderId="4" xfId="2" applyNumberFormat="1" applyFont="1" applyBorder="1" applyAlignment="1" applyProtection="1">
      <alignment vertical="top" wrapText="1"/>
      <protection locked="0"/>
    </xf>
    <xf numFmtId="0" fontId="12" fillId="0" borderId="13" xfId="0" applyFont="1" applyBorder="1" applyAlignment="1">
      <alignment horizontal="left" vertical="center" wrapText="1"/>
    </xf>
    <xf numFmtId="0" fontId="12" fillId="0" borderId="62" xfId="0" applyFont="1" applyBorder="1" applyAlignment="1">
      <alignment horizontal="left" vertical="center" wrapText="1"/>
    </xf>
    <xf numFmtId="0" fontId="12" fillId="0" borderId="23" xfId="0" applyFont="1" applyBorder="1" applyAlignment="1">
      <alignment horizontal="left" vertical="top" wrapText="1"/>
    </xf>
    <xf numFmtId="165" fontId="3" fillId="0" borderId="15" xfId="1" applyNumberFormat="1" applyFont="1" applyBorder="1" applyAlignment="1" applyProtection="1">
      <alignment horizontal="left" vertical="top" wrapText="1"/>
      <protection locked="0"/>
    </xf>
    <xf numFmtId="0" fontId="44" fillId="0" borderId="0" xfId="0" applyFont="1"/>
    <xf numFmtId="0" fontId="3" fillId="4" borderId="10" xfId="0" applyFont="1" applyFill="1" applyBorder="1" applyAlignment="1">
      <alignment horizontal="center" vertical="center" wrapText="1"/>
    </xf>
    <xf numFmtId="165" fontId="24" fillId="4" borderId="12" xfId="1" applyNumberFormat="1" applyFont="1" applyFill="1" applyBorder="1" applyAlignment="1" applyProtection="1">
      <alignment vertical="top" wrapText="1"/>
      <protection locked="0"/>
    </xf>
    <xf numFmtId="165" fontId="24" fillId="4" borderId="12" xfId="1" applyNumberFormat="1" applyFont="1" applyFill="1" applyBorder="1" applyAlignment="1" applyProtection="1">
      <alignment horizontal="center" vertical="center" wrapText="1"/>
      <protection locked="0"/>
    </xf>
    <xf numFmtId="165" fontId="24" fillId="0" borderId="43"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center" wrapText="1"/>
      <protection locked="0"/>
    </xf>
    <xf numFmtId="165" fontId="24" fillId="0" borderId="17" xfId="1" applyNumberFormat="1" applyFont="1" applyBorder="1" applyAlignment="1" applyProtection="1">
      <alignment vertical="top" wrapText="1"/>
      <protection locked="0"/>
    </xf>
    <xf numFmtId="165" fontId="24" fillId="0" borderId="39" xfId="1" applyNumberFormat="1" applyFont="1" applyBorder="1" applyAlignment="1" applyProtection="1">
      <alignment vertical="top" wrapText="1"/>
      <protection locked="0"/>
    </xf>
    <xf numFmtId="165" fontId="24" fillId="0" borderId="43" xfId="1" applyNumberFormat="1" applyFont="1" applyBorder="1" applyAlignment="1" applyProtection="1">
      <alignment vertical="top" wrapText="1"/>
      <protection locked="0"/>
    </xf>
    <xf numFmtId="165" fontId="24" fillId="0" borderId="15" xfId="1" applyNumberFormat="1" applyFont="1" applyBorder="1" applyAlignment="1" applyProtection="1">
      <alignment horizontal="left" vertical="top" wrapText="1"/>
      <protection locked="0"/>
    </xf>
    <xf numFmtId="1" fontId="24" fillId="4" borderId="4" xfId="2" applyNumberFormat="1" applyFont="1" applyFill="1" applyBorder="1" applyAlignment="1" applyProtection="1">
      <alignment vertical="top" wrapText="1"/>
      <protection locked="0"/>
    </xf>
    <xf numFmtId="1" fontId="24" fillId="4" borderId="4" xfId="2" applyNumberFormat="1" applyFont="1" applyFill="1" applyBorder="1" applyAlignment="1" applyProtection="1">
      <alignment horizontal="center" vertical="top" wrapText="1"/>
      <protection locked="0"/>
    </xf>
    <xf numFmtId="165" fontId="24" fillId="4" borderId="4" xfId="1" applyNumberFormat="1" applyFont="1" applyFill="1" applyBorder="1" applyAlignment="1" applyProtection="1">
      <alignment horizontal="center" vertical="top" wrapText="1"/>
      <protection locked="0"/>
    </xf>
    <xf numFmtId="0" fontId="3" fillId="0" borderId="62" xfId="0" applyFont="1" applyBorder="1" applyAlignment="1">
      <alignment horizontal="center" vertical="center" wrapText="1"/>
    </xf>
    <xf numFmtId="0" fontId="36" fillId="0" borderId="0" xfId="9" applyFont="1">
      <alignment vertical="center"/>
    </xf>
    <xf numFmtId="0" fontId="31" fillId="2" borderId="0" xfId="10" applyFont="1" applyFill="1" applyAlignment="1">
      <alignment vertical="top"/>
      <protection locked="0"/>
    </xf>
    <xf numFmtId="0" fontId="13" fillId="2" borderId="0" xfId="10" applyFont="1" applyFill="1" applyAlignment="1">
      <alignment vertical="top" wrapText="1"/>
      <protection locked="0"/>
    </xf>
    <xf numFmtId="0" fontId="7" fillId="0" borderId="0" xfId="10" applyFont="1" applyAlignment="1">
      <alignment horizontal="right" vertical="center"/>
      <protection locked="0"/>
    </xf>
    <xf numFmtId="0" fontId="7" fillId="0" borderId="76" xfId="10" applyFont="1" applyBorder="1" applyAlignment="1">
      <alignment horizontal="center" vertical="center"/>
      <protection locked="0"/>
    </xf>
    <xf numFmtId="0" fontId="9" fillId="0" borderId="0" xfId="10" applyFont="1" applyAlignment="1" applyProtection="1">
      <alignment horizontal="center" vertical="top" wrapText="1"/>
    </xf>
    <xf numFmtId="0" fontId="13" fillId="23" borderId="31" xfId="9" applyFont="1" applyFill="1" applyBorder="1" applyAlignment="1">
      <alignment horizontal="center" vertical="center"/>
    </xf>
    <xf numFmtId="0" fontId="13" fillId="23" borderId="50" xfId="9" applyFont="1" applyFill="1" applyBorder="1" applyAlignment="1">
      <alignment horizontal="center" vertical="center" wrapText="1"/>
    </xf>
    <xf numFmtId="0" fontId="9" fillId="21" borderId="51" xfId="10" applyFont="1" applyFill="1" applyBorder="1" applyAlignment="1" applyProtection="1">
      <alignment vertical="center" wrapText="1"/>
    </xf>
    <xf numFmtId="9" fontId="9" fillId="22" borderId="12" xfId="10" applyNumberFormat="1" applyFont="1" applyFill="1" applyBorder="1" applyAlignment="1">
      <alignment horizontal="center" vertical="center" wrapText="1"/>
      <protection locked="0"/>
    </xf>
    <xf numFmtId="0" fontId="9" fillId="21" borderId="3" xfId="10" applyFont="1" applyFill="1" applyBorder="1" applyAlignment="1" applyProtection="1">
      <alignment horizontal="center" vertical="center" wrapText="1"/>
    </xf>
    <xf numFmtId="0" fontId="9" fillId="21" borderId="16" xfId="10" applyFont="1" applyFill="1" applyBorder="1" applyAlignment="1" applyProtection="1">
      <alignment horizontal="right" vertical="top" wrapText="1"/>
    </xf>
    <xf numFmtId="0" fontId="9" fillId="21" borderId="13" xfId="10" applyFont="1" applyFill="1" applyBorder="1" applyAlignment="1" applyProtection="1">
      <alignment vertical="center" wrapText="1"/>
    </xf>
    <xf numFmtId="0" fontId="12" fillId="21" borderId="4" xfId="10" applyFont="1" applyFill="1" applyBorder="1" applyAlignment="1" applyProtection="1">
      <alignment horizontal="center" vertical="center" wrapText="1"/>
    </xf>
    <xf numFmtId="0" fontId="9" fillId="21" borderId="23" xfId="10" applyFont="1" applyFill="1" applyBorder="1" applyAlignment="1" applyProtection="1">
      <alignment horizontal="right" vertical="center" wrapText="1"/>
    </xf>
    <xf numFmtId="0" fontId="9" fillId="0" borderId="14" xfId="10" applyFont="1" applyBorder="1" applyAlignment="1">
      <alignment vertical="top" wrapText="1"/>
      <protection locked="0"/>
    </xf>
    <xf numFmtId="0" fontId="9" fillId="21" borderId="13" xfId="10" applyFont="1" applyFill="1" applyBorder="1" applyAlignment="1" applyProtection="1">
      <alignment horizontal="right" vertical="center" wrapText="1"/>
    </xf>
    <xf numFmtId="0" fontId="12" fillId="0" borderId="13" xfId="9" applyFont="1" applyBorder="1" applyAlignment="1">
      <alignment horizontal="center" vertical="center" wrapText="1"/>
    </xf>
    <xf numFmtId="0" fontId="12" fillId="0" borderId="55" xfId="9" applyFont="1" applyBorder="1" applyAlignment="1">
      <alignment horizontal="center" vertical="center" wrapText="1"/>
    </xf>
    <xf numFmtId="0" fontId="9" fillId="21" borderId="16" xfId="10" applyFont="1" applyFill="1" applyBorder="1" applyAlignment="1" applyProtection="1">
      <alignment horizontal="right" vertical="center" wrapText="1"/>
    </xf>
    <xf numFmtId="0" fontId="9" fillId="21" borderId="23" xfId="10" applyFont="1" applyFill="1" applyBorder="1" applyAlignment="1" applyProtection="1">
      <alignment vertical="center" wrapText="1"/>
    </xf>
    <xf numFmtId="0" fontId="9" fillId="21" borderId="20" xfId="10" applyFont="1" applyFill="1" applyBorder="1" applyAlignment="1" applyProtection="1">
      <alignment horizontal="center" vertical="center" wrapText="1"/>
    </xf>
    <xf numFmtId="9" fontId="9" fillId="0" borderId="20" xfId="10" applyNumberFormat="1" applyFont="1" applyBorder="1" applyAlignment="1">
      <alignment horizontal="left" vertical="center" wrapText="1"/>
      <protection locked="0"/>
    </xf>
    <xf numFmtId="0" fontId="12" fillId="0" borderId="62" xfId="9" applyFont="1" applyBorder="1" applyAlignment="1">
      <alignment horizontal="center" vertical="center" wrapText="1"/>
    </xf>
    <xf numFmtId="164" fontId="9" fillId="0" borderId="18" xfId="12" applyNumberFormat="1" applyFont="1" applyBorder="1" applyAlignment="1">
      <alignment vertical="center" wrapText="1"/>
      <protection locked="0"/>
    </xf>
    <xf numFmtId="0" fontId="9" fillId="21" borderId="4" xfId="10" applyFont="1" applyFill="1" applyBorder="1" applyAlignment="1" applyProtection="1">
      <alignment horizontal="center" vertical="center" wrapText="1"/>
    </xf>
    <xf numFmtId="0" fontId="9" fillId="21" borderId="4" xfId="10" applyFont="1" applyFill="1" applyBorder="1" applyAlignment="1" applyProtection="1">
      <alignment horizontal="left" vertical="center" wrapText="1" indent="1"/>
    </xf>
    <xf numFmtId="9" fontId="9" fillId="0" borderId="4" xfId="10" applyNumberFormat="1" applyFont="1" applyBorder="1" applyAlignment="1">
      <alignment horizontal="center" vertical="center" wrapText="1"/>
      <protection locked="0"/>
    </xf>
    <xf numFmtId="0" fontId="12" fillId="21" borderId="4" xfId="10" applyFont="1" applyFill="1" applyBorder="1" applyAlignment="1" applyProtection="1">
      <alignment vertical="center" wrapText="1"/>
    </xf>
    <xf numFmtId="0" fontId="9" fillId="21" borderId="63" xfId="10" applyFont="1" applyFill="1" applyBorder="1" applyAlignment="1" applyProtection="1">
      <alignment horizontal="right" vertical="center" wrapText="1"/>
    </xf>
    <xf numFmtId="0" fontId="9" fillId="21" borderId="27" xfId="10" applyFont="1" applyFill="1" applyBorder="1" applyAlignment="1" applyProtection="1">
      <alignment vertical="center" wrapText="1"/>
    </xf>
    <xf numFmtId="0" fontId="9" fillId="22" borderId="65" xfId="10" applyFont="1" applyFill="1" applyBorder="1" applyAlignment="1">
      <alignment horizontal="center" vertical="center" wrapText="1"/>
      <protection locked="0"/>
    </xf>
    <xf numFmtId="0" fontId="9" fillId="21" borderId="66" xfId="10" applyFont="1" applyFill="1" applyBorder="1" applyAlignment="1" applyProtection="1">
      <alignment horizontal="center" vertical="center" wrapText="1"/>
    </xf>
    <xf numFmtId="0" fontId="12" fillId="0" borderId="67" xfId="9" applyFont="1" applyBorder="1" applyAlignment="1">
      <alignment horizontal="center" vertical="center" wrapText="1"/>
    </xf>
    <xf numFmtId="0" fontId="9" fillId="21" borderId="9" xfId="10" applyFont="1" applyFill="1" applyBorder="1" applyAlignment="1" applyProtection="1">
      <alignment horizontal="left" vertical="center" wrapText="1"/>
    </xf>
    <xf numFmtId="0" fontId="9" fillId="21" borderId="41" xfId="10" applyFont="1" applyFill="1" applyBorder="1" applyAlignment="1" applyProtection="1">
      <alignment horizontal="right" vertical="center" wrapText="1"/>
    </xf>
    <xf numFmtId="0" fontId="12" fillId="0" borderId="16" xfId="9" applyFont="1" applyBorder="1" applyAlignment="1">
      <alignment horizontal="center" vertical="center" wrapText="1"/>
    </xf>
    <xf numFmtId="1" fontId="21" fillId="21" borderId="24" xfId="10" applyNumberFormat="1" applyFont="1" applyFill="1" applyBorder="1" applyAlignment="1" applyProtection="1">
      <alignment horizontal="center" vertical="top" wrapText="1"/>
    </xf>
    <xf numFmtId="1" fontId="21" fillId="21" borderId="11" xfId="10" applyNumberFormat="1" applyFont="1" applyFill="1" applyBorder="1" applyAlignment="1" applyProtection="1">
      <alignment horizontal="center" vertical="top" wrapText="1"/>
    </xf>
    <xf numFmtId="164" fontId="9" fillId="0" borderId="4" xfId="14" applyNumberFormat="1" applyFont="1" applyBorder="1" applyAlignment="1">
      <alignment horizontal="center" vertical="center" wrapText="1"/>
      <protection locked="0"/>
    </xf>
    <xf numFmtId="0" fontId="9" fillId="0" borderId="4" xfId="14" applyNumberFormat="1" applyFont="1" applyBorder="1" applyAlignment="1">
      <alignment horizontal="center" vertical="center" wrapText="1"/>
      <protection locked="0"/>
    </xf>
    <xf numFmtId="164" fontId="23" fillId="25" borderId="19" xfId="14" applyNumberFormat="1" applyFont="1" applyFill="1" applyBorder="1" applyAlignment="1">
      <alignment vertical="top" wrapText="1"/>
      <protection locked="0"/>
    </xf>
    <xf numFmtId="9" fontId="9" fillId="6" borderId="19" xfId="10" applyNumberFormat="1" applyFont="1" applyFill="1" applyBorder="1" applyAlignment="1" applyProtection="1">
      <alignment vertical="top" wrapText="1"/>
    </xf>
    <xf numFmtId="0" fontId="36" fillId="0" borderId="4" xfId="9" applyFont="1" applyBorder="1" applyAlignment="1"/>
    <xf numFmtId="0" fontId="9" fillId="21" borderId="9" xfId="10" applyFont="1" applyFill="1" applyBorder="1" applyAlignment="1" applyProtection="1">
      <alignment vertical="center" wrapText="1"/>
    </xf>
    <xf numFmtId="0" fontId="9" fillId="21" borderId="68" xfId="10" applyFont="1" applyFill="1" applyBorder="1" applyAlignment="1" applyProtection="1">
      <alignment horizontal="center" vertical="center"/>
    </xf>
    <xf numFmtId="1" fontId="21" fillId="21" borderId="11" xfId="10" applyNumberFormat="1" applyFont="1" applyFill="1" applyBorder="1" applyAlignment="1" applyProtection="1">
      <alignment horizontal="center" vertical="center" wrapText="1"/>
    </xf>
    <xf numFmtId="0" fontId="21" fillId="21" borderId="13" xfId="10" applyFont="1" applyFill="1" applyBorder="1" applyAlignment="1" applyProtection="1">
      <alignment vertical="top" wrapText="1"/>
    </xf>
    <xf numFmtId="9" fontId="9" fillId="6" borderId="64" xfId="10" applyNumberFormat="1" applyFont="1" applyFill="1" applyBorder="1" applyAlignment="1" applyProtection="1">
      <alignment vertical="top" wrapText="1"/>
    </xf>
    <xf numFmtId="1" fontId="21" fillId="21" borderId="4" xfId="10" applyNumberFormat="1" applyFont="1" applyFill="1" applyBorder="1" applyAlignment="1" applyProtection="1">
      <alignment horizontal="center" vertical="center" wrapText="1"/>
    </xf>
    <xf numFmtId="0" fontId="12" fillId="21" borderId="13" xfId="9" applyFont="1" applyFill="1" applyBorder="1" applyAlignment="1">
      <alignment horizontal="center" vertical="center" wrapText="1"/>
    </xf>
    <xf numFmtId="0" fontId="12" fillId="21" borderId="55" xfId="9" applyFont="1" applyFill="1" applyBorder="1" applyAlignment="1">
      <alignment horizontal="center" vertical="center" wrapText="1"/>
    </xf>
    <xf numFmtId="0" fontId="12" fillId="0" borderId="56" xfId="9" applyFont="1" applyBorder="1" applyAlignment="1">
      <alignment vertical="center" wrapText="1"/>
    </xf>
    <xf numFmtId="9" fontId="9" fillId="6" borderId="34" xfId="10" applyNumberFormat="1" applyFont="1" applyFill="1" applyBorder="1" applyAlignment="1" applyProtection="1">
      <alignment vertical="top" wrapText="1"/>
    </xf>
    <xf numFmtId="0" fontId="12" fillId="21" borderId="58" xfId="9" applyFont="1" applyFill="1" applyBorder="1" applyAlignment="1">
      <alignment vertical="center" wrapText="1"/>
    </xf>
    <xf numFmtId="0" fontId="36" fillId="0" borderId="10" xfId="9" applyFont="1" applyBorder="1" applyAlignment="1"/>
    <xf numFmtId="9" fontId="9" fillId="21" borderId="23" xfId="15" applyFont="1" applyFill="1" applyBorder="1" applyAlignment="1" applyProtection="1">
      <alignment vertical="center" wrapText="1"/>
    </xf>
    <xf numFmtId="9" fontId="23" fillId="21" borderId="12" xfId="15" applyFont="1" applyFill="1" applyBorder="1" applyAlignment="1">
      <alignment vertical="center" wrapText="1"/>
      <protection locked="0"/>
    </xf>
    <xf numFmtId="1" fontId="9" fillId="21" borderId="4" xfId="10" applyNumberFormat="1" applyFont="1" applyFill="1" applyBorder="1" applyAlignment="1">
      <alignment horizontal="center" vertical="center" wrapText="1"/>
      <protection locked="0"/>
    </xf>
    <xf numFmtId="9" fontId="9" fillId="21" borderId="13" xfId="15" applyFont="1" applyFill="1" applyBorder="1" applyAlignment="1" applyProtection="1">
      <alignment vertical="center" wrapText="1"/>
    </xf>
    <xf numFmtId="9" fontId="23" fillId="21" borderId="12" xfId="15" applyFont="1" applyFill="1" applyBorder="1" applyAlignment="1">
      <alignment horizontal="right" vertical="center" wrapText="1"/>
      <protection locked="0"/>
    </xf>
    <xf numFmtId="9" fontId="9" fillId="21" borderId="16" xfId="15" applyFont="1" applyFill="1" applyBorder="1" applyAlignment="1" applyProtection="1">
      <alignment vertical="center" wrapText="1"/>
    </xf>
    <xf numFmtId="9" fontId="13" fillId="21" borderId="12" xfId="15" applyFont="1" applyFill="1" applyBorder="1" applyAlignment="1">
      <alignment vertical="center" wrapText="1"/>
      <protection locked="0"/>
    </xf>
    <xf numFmtId="0" fontId="9" fillId="0" borderId="4" xfId="10" applyFont="1" applyBorder="1" applyAlignment="1">
      <alignment horizontal="center" vertical="center" wrapText="1"/>
      <protection locked="0"/>
    </xf>
    <xf numFmtId="0" fontId="12" fillId="21" borderId="26" xfId="9" applyFont="1" applyFill="1" applyBorder="1" applyAlignment="1">
      <alignment horizontal="center" vertical="center" wrapText="1"/>
    </xf>
    <xf numFmtId="0" fontId="9" fillId="21" borderId="16" xfId="10" applyFont="1" applyFill="1" applyBorder="1" applyAlignment="1" applyProtection="1">
      <alignment vertical="center" wrapText="1"/>
    </xf>
    <xf numFmtId="0" fontId="9" fillId="0" borderId="4" xfId="10" applyFont="1" applyBorder="1" applyAlignment="1">
      <alignment horizontal="left" vertical="center" wrapText="1"/>
      <protection locked="0"/>
    </xf>
    <xf numFmtId="0" fontId="9" fillId="26" borderId="23" xfId="10" applyFont="1" applyFill="1" applyBorder="1" applyAlignment="1" applyProtection="1">
      <alignment vertical="center" wrapText="1"/>
    </xf>
    <xf numFmtId="0" fontId="9" fillId="26" borderId="13" xfId="10" applyFont="1" applyFill="1" applyBorder="1" applyAlignment="1" applyProtection="1">
      <alignment horizontal="right" vertical="top" wrapText="1"/>
    </xf>
    <xf numFmtId="0" fontId="9" fillId="26" borderId="16" xfId="10" applyFont="1" applyFill="1" applyBorder="1" applyAlignment="1" applyProtection="1">
      <alignment horizontal="right" vertical="top" wrapText="1"/>
    </xf>
    <xf numFmtId="0" fontId="9" fillId="26" borderId="16" xfId="10" applyFont="1" applyFill="1" applyBorder="1" applyAlignment="1" applyProtection="1">
      <alignment horizontal="right" vertical="center" wrapText="1"/>
    </xf>
    <xf numFmtId="0" fontId="12" fillId="0" borderId="23" xfId="9" applyFont="1" applyBorder="1" applyAlignment="1">
      <alignment horizontal="center" vertical="center" wrapText="1"/>
    </xf>
    <xf numFmtId="0" fontId="9" fillId="21" borderId="13" xfId="10" applyFont="1" applyFill="1" applyBorder="1" applyAlignment="1" applyProtection="1">
      <alignment horizontal="right" vertical="top" wrapText="1"/>
    </xf>
    <xf numFmtId="0" fontId="36" fillId="0" borderId="0" xfId="9" applyFont="1" applyAlignment="1"/>
    <xf numFmtId="0" fontId="9" fillId="21" borderId="23" xfId="10" applyFont="1" applyFill="1" applyBorder="1" applyAlignment="1" applyProtection="1">
      <alignment vertical="center"/>
    </xf>
    <xf numFmtId="0" fontId="9" fillId="26" borderId="14" xfId="10" applyFont="1" applyFill="1" applyBorder="1" applyAlignment="1" applyProtection="1">
      <alignment vertical="top" wrapText="1"/>
    </xf>
    <xf numFmtId="0" fontId="9" fillId="21" borderId="63" xfId="10" applyFont="1" applyFill="1" applyBorder="1" applyAlignment="1" applyProtection="1">
      <alignment horizontal="right" vertical="top" wrapText="1"/>
    </xf>
    <xf numFmtId="0" fontId="12" fillId="26" borderId="41" xfId="10" applyFont="1" applyFill="1" applyBorder="1" applyAlignment="1" applyProtection="1">
      <alignment horizontal="right" vertical="center" wrapText="1"/>
    </xf>
    <xf numFmtId="9" fontId="9" fillId="0" borderId="68" xfId="10" applyNumberFormat="1" applyFont="1" applyBorder="1" applyAlignment="1">
      <alignment vertical="center" wrapText="1"/>
      <protection locked="0"/>
    </xf>
    <xf numFmtId="0" fontId="9" fillId="28" borderId="62" xfId="10" applyFont="1" applyFill="1" applyBorder="1" applyAlignment="1" applyProtection="1">
      <alignment vertical="center" wrapText="1"/>
    </xf>
    <xf numFmtId="0" fontId="9" fillId="21" borderId="25" xfId="10" applyFont="1" applyFill="1" applyBorder="1" applyAlignment="1" applyProtection="1">
      <alignment horizontal="right" vertical="top" wrapText="1"/>
    </xf>
    <xf numFmtId="0" fontId="9" fillId="21" borderId="23" xfId="10" applyFont="1" applyFill="1" applyBorder="1" applyAlignment="1" applyProtection="1">
      <alignment horizontal="right" vertical="top" wrapText="1"/>
    </xf>
    <xf numFmtId="9" fontId="9" fillId="0" borderId="18" xfId="10" applyNumberFormat="1" applyFont="1" applyBorder="1" applyAlignment="1" applyProtection="1">
      <alignment horizontal="center" vertical="top" wrapText="1"/>
    </xf>
    <xf numFmtId="9" fontId="9" fillId="0" borderId="21" xfId="10" applyNumberFormat="1" applyFont="1" applyBorder="1" applyAlignment="1" applyProtection="1">
      <alignment horizontal="center" vertical="top" wrapText="1"/>
    </xf>
    <xf numFmtId="0" fontId="9" fillId="21" borderId="25" xfId="10" applyFont="1" applyFill="1" applyBorder="1" applyAlignment="1" applyProtection="1">
      <alignment horizontal="right" vertical="center" wrapText="1"/>
    </xf>
    <xf numFmtId="0" fontId="9" fillId="21" borderId="25" xfId="10" applyFont="1" applyFill="1" applyBorder="1" applyAlignment="1" applyProtection="1">
      <alignment vertical="center" wrapText="1"/>
    </xf>
    <xf numFmtId="9" fontId="9" fillId="0" borderId="41" xfId="10" applyNumberFormat="1" applyFont="1" applyBorder="1" applyAlignment="1">
      <alignment horizontal="center" vertical="center" wrapText="1"/>
      <protection locked="0"/>
    </xf>
    <xf numFmtId="0" fontId="9" fillId="21" borderId="13" xfId="10" applyFont="1" applyFill="1" applyBorder="1" applyAlignment="1" applyProtection="1">
      <alignment vertical="top" wrapText="1"/>
    </xf>
    <xf numFmtId="0" fontId="9" fillId="21" borderId="13" xfId="10" applyFont="1" applyFill="1" applyBorder="1" applyAlignment="1" applyProtection="1">
      <alignment horizontal="right" vertical="top"/>
    </xf>
    <xf numFmtId="0" fontId="9" fillId="21" borderId="13" xfId="10" applyFont="1" applyFill="1" applyBorder="1" applyAlignment="1" applyProtection="1">
      <alignment horizontal="right" vertical="center"/>
    </xf>
    <xf numFmtId="0" fontId="9" fillId="21" borderId="13" xfId="10" applyFont="1" applyFill="1" applyBorder="1" applyAlignment="1" applyProtection="1">
      <alignment vertical="center"/>
    </xf>
    <xf numFmtId="0" fontId="9" fillId="0" borderId="4" xfId="10" applyFont="1" applyBorder="1" applyAlignment="1" applyProtection="1">
      <alignment horizontal="center" vertical="center" wrapText="1"/>
    </xf>
    <xf numFmtId="0" fontId="9" fillId="0" borderId="55" xfId="9" applyFont="1" applyBorder="1" applyAlignment="1">
      <alignment horizontal="center" vertical="center" wrapText="1"/>
    </xf>
    <xf numFmtId="0" fontId="9" fillId="21" borderId="13" xfId="10" applyFont="1" applyFill="1" applyBorder="1" applyAlignment="1" applyProtection="1">
      <alignment horizontal="left" vertical="center"/>
    </xf>
    <xf numFmtId="0" fontId="9" fillId="21" borderId="16" xfId="10" applyFont="1" applyFill="1" applyBorder="1" applyAlignment="1" applyProtection="1">
      <alignment horizontal="right" vertical="center"/>
    </xf>
    <xf numFmtId="0" fontId="9" fillId="21" borderId="9" xfId="10" applyFont="1" applyFill="1" applyBorder="1" applyAlignment="1" applyProtection="1">
      <alignment horizontal="right" vertical="center"/>
    </xf>
    <xf numFmtId="0" fontId="9" fillId="21" borderId="31" xfId="10" applyFont="1" applyFill="1" applyBorder="1" applyAlignment="1" applyProtection="1">
      <alignment horizontal="left" vertical="center" wrapText="1"/>
    </xf>
    <xf numFmtId="9" fontId="9" fillId="0" borderId="3" xfId="10" applyNumberFormat="1" applyFont="1" applyBorder="1" applyAlignment="1">
      <alignment horizontal="center" vertical="center" wrapText="1"/>
      <protection locked="0"/>
    </xf>
    <xf numFmtId="0" fontId="9" fillId="21" borderId="9" xfId="10" applyFont="1" applyFill="1" applyBorder="1" applyAlignment="1" applyProtection="1">
      <alignment horizontal="right" vertical="center" wrapText="1"/>
    </xf>
    <xf numFmtId="0" fontId="9" fillId="21" borderId="10" xfId="9" applyFont="1" applyFill="1" applyBorder="1" applyAlignment="1">
      <alignment horizontal="center" vertical="center" wrapText="1"/>
    </xf>
    <xf numFmtId="0" fontId="9" fillId="21" borderId="17" xfId="10" applyFont="1" applyFill="1" applyBorder="1" applyAlignment="1">
      <alignment horizontal="center" vertical="center" wrapText="1"/>
      <protection locked="0"/>
    </xf>
    <xf numFmtId="0" fontId="9" fillId="30" borderId="23" xfId="10" applyFont="1" applyFill="1" applyBorder="1" applyAlignment="1" applyProtection="1">
      <alignment horizontal="right" vertical="top" wrapText="1"/>
    </xf>
    <xf numFmtId="1" fontId="9" fillId="0" borderId="4" xfId="10" applyNumberFormat="1" applyFont="1" applyBorder="1" applyAlignment="1">
      <alignment vertical="top" wrapText="1"/>
      <protection locked="0"/>
    </xf>
    <xf numFmtId="1" fontId="9" fillId="0" borderId="12" xfId="10" applyNumberFormat="1" applyFont="1" applyBorder="1" applyAlignment="1">
      <alignment vertical="top" wrapText="1"/>
      <protection locked="0"/>
    </xf>
    <xf numFmtId="165" fontId="13" fillId="21" borderId="12" xfId="13" applyNumberFormat="1" applyFont="1" applyFill="1" applyBorder="1" applyAlignment="1">
      <alignment vertical="top" wrapText="1"/>
      <protection locked="0"/>
    </xf>
    <xf numFmtId="165" fontId="13" fillId="21" borderId="4" xfId="13" applyNumberFormat="1" applyFont="1" applyFill="1" applyBorder="1" applyAlignment="1">
      <alignment vertical="top" wrapText="1"/>
      <protection locked="0"/>
    </xf>
    <xf numFmtId="165" fontId="13" fillId="0" borderId="43" xfId="13" applyNumberFormat="1" applyFont="1" applyBorder="1" applyAlignment="1">
      <alignment vertical="center" wrapText="1"/>
      <protection locked="0"/>
    </xf>
    <xf numFmtId="1" fontId="9" fillId="0" borderId="4" xfId="10" applyNumberFormat="1" applyFont="1" applyBorder="1" applyAlignment="1">
      <alignment horizontal="center" vertical="top" wrapText="1"/>
      <protection locked="0"/>
    </xf>
    <xf numFmtId="1" fontId="9" fillId="0" borderId="12" xfId="10" applyNumberFormat="1" applyFont="1" applyBorder="1" applyAlignment="1">
      <alignment horizontal="center" vertical="top" wrapText="1"/>
      <protection locked="0"/>
    </xf>
    <xf numFmtId="165" fontId="13" fillId="21" borderId="12" xfId="13" applyNumberFormat="1" applyFont="1" applyFill="1" applyBorder="1" applyAlignment="1">
      <alignment horizontal="center" vertical="top" wrapText="1"/>
      <protection locked="0"/>
    </xf>
    <xf numFmtId="165" fontId="13" fillId="0" borderId="17" xfId="13" applyNumberFormat="1" applyFont="1" applyBorder="1" applyAlignment="1">
      <alignment vertical="center" wrapText="1"/>
      <protection locked="0"/>
    </xf>
    <xf numFmtId="0" fontId="9" fillId="30" borderId="13" xfId="10" applyFont="1" applyFill="1" applyBorder="1" applyAlignment="1" applyProtection="1">
      <alignment horizontal="right" vertical="top" wrapText="1"/>
    </xf>
    <xf numFmtId="165" fontId="9" fillId="0" borderId="17" xfId="13" applyNumberFormat="1" applyFont="1" applyBorder="1" applyAlignment="1">
      <alignment vertical="top" wrapText="1"/>
      <protection locked="0"/>
    </xf>
    <xf numFmtId="165" fontId="13" fillId="0" borderId="17" xfId="13" applyNumberFormat="1" applyFont="1" applyBorder="1" applyAlignment="1">
      <alignment vertical="top" wrapText="1"/>
      <protection locked="0"/>
    </xf>
    <xf numFmtId="165" fontId="9" fillId="0" borderId="39" xfId="13" applyNumberFormat="1" applyFont="1" applyBorder="1" applyAlignment="1">
      <alignment vertical="top" wrapText="1"/>
      <protection locked="0"/>
    </xf>
    <xf numFmtId="165" fontId="13" fillId="0" borderId="43" xfId="13" applyNumberFormat="1" applyFont="1" applyBorder="1" applyAlignment="1">
      <alignment vertical="top" wrapText="1"/>
      <protection locked="0"/>
    </xf>
    <xf numFmtId="165" fontId="13" fillId="0" borderId="15" xfId="13" applyNumberFormat="1" applyFont="1" applyBorder="1" applyAlignment="1">
      <alignment horizontal="left" vertical="top" wrapText="1"/>
      <protection locked="0"/>
    </xf>
    <xf numFmtId="165" fontId="9" fillId="0" borderId="43" xfId="13" applyNumberFormat="1" applyFont="1" applyBorder="1" applyAlignment="1">
      <alignment vertical="top" wrapText="1"/>
      <protection locked="0"/>
    </xf>
    <xf numFmtId="1" fontId="13" fillId="21" borderId="4" xfId="10" applyNumberFormat="1" applyFont="1" applyFill="1" applyBorder="1" applyAlignment="1">
      <alignment vertical="top" wrapText="1"/>
      <protection locked="0"/>
    </xf>
    <xf numFmtId="0" fontId="9" fillId="21" borderId="3" xfId="10" applyFont="1" applyFill="1" applyBorder="1" applyAlignment="1">
      <alignment horizontal="center" vertical="center" wrapText="1"/>
      <protection locked="0"/>
    </xf>
    <xf numFmtId="0" fontId="9" fillId="0" borderId="62" xfId="9" applyFont="1" applyBorder="1" applyAlignment="1">
      <alignment horizontal="center" vertical="center" wrapText="1"/>
    </xf>
    <xf numFmtId="0" fontId="9" fillId="21" borderId="13" xfId="10" applyFont="1" applyFill="1" applyBorder="1" applyAlignment="1" applyProtection="1">
      <alignment horizontal="left" vertical="center" wrapText="1"/>
    </xf>
    <xf numFmtId="0" fontId="9" fillId="21" borderId="21" xfId="10" applyFont="1" applyFill="1" applyBorder="1" applyAlignment="1" applyProtection="1">
      <alignment horizontal="right" vertical="center" wrapText="1"/>
    </xf>
    <xf numFmtId="0" fontId="9" fillId="0" borderId="37" xfId="10" applyFont="1" applyBorder="1" applyAlignment="1">
      <alignment vertical="top" wrapText="1"/>
      <protection locked="0"/>
    </xf>
    <xf numFmtId="0" fontId="9" fillId="21" borderId="0" xfId="10" applyFont="1" applyFill="1" applyAlignment="1" applyProtection="1">
      <alignment horizontal="right" vertical="center" wrapText="1"/>
    </xf>
    <xf numFmtId="0" fontId="9" fillId="21" borderId="4" xfId="10" applyFont="1" applyFill="1" applyBorder="1" applyAlignment="1" applyProtection="1">
      <alignment horizontal="right" vertical="center" wrapText="1"/>
    </xf>
    <xf numFmtId="0" fontId="9" fillId="0" borderId="0" xfId="10" applyFont="1" applyAlignment="1">
      <alignment horizontal="left" vertical="center" wrapText="1"/>
      <protection locked="0"/>
    </xf>
    <xf numFmtId="0" fontId="48" fillId="14" borderId="7" xfId="9" applyFont="1" applyFill="1" applyBorder="1" applyAlignment="1"/>
    <xf numFmtId="43" fontId="9" fillId="3" borderId="8" xfId="5" applyFont="1" applyFill="1" applyBorder="1" applyAlignment="1" applyProtection="1">
      <alignment vertical="top" wrapText="1"/>
      <protection locked="0"/>
    </xf>
    <xf numFmtId="0" fontId="12" fillId="0" borderId="54" xfId="0" applyFont="1" applyBorder="1" applyAlignment="1">
      <alignment vertical="center" wrapText="1"/>
    </xf>
    <xf numFmtId="165" fontId="13" fillId="4" borderId="12" xfId="1" applyNumberFormat="1" applyFont="1" applyFill="1" applyBorder="1" applyAlignment="1" applyProtection="1">
      <alignment horizontal="right" vertical="top" wrapText="1"/>
      <protection locked="0"/>
    </xf>
    <xf numFmtId="165" fontId="12" fillId="0" borderId="17" xfId="1" applyNumberFormat="1" applyFont="1" applyBorder="1" applyAlignment="1" applyProtection="1">
      <alignment vertical="center" wrapText="1"/>
      <protection locked="0"/>
    </xf>
    <xf numFmtId="164" fontId="9" fillId="3" borderId="18" xfId="6" applyNumberFormat="1" applyFont="1" applyFill="1" applyBorder="1" applyAlignment="1" applyProtection="1">
      <alignment vertical="center" wrapText="1"/>
      <protection locked="0"/>
    </xf>
    <xf numFmtId="0" fontId="9" fillId="6" borderId="4" xfId="7" applyNumberFormat="1" applyFont="1" applyFill="1" applyBorder="1" applyAlignment="1" applyProtection="1">
      <alignment horizontal="center" vertical="center" wrapText="1"/>
      <protection locked="0"/>
    </xf>
    <xf numFmtId="9" fontId="9" fillId="0" borderId="64" xfId="2" applyNumberFormat="1" applyFont="1" applyBorder="1" applyAlignment="1" applyProtection="1">
      <alignment vertical="center" wrapText="1"/>
      <protection locked="0"/>
    </xf>
    <xf numFmtId="171" fontId="9" fillId="3" borderId="4" xfId="16" applyNumberFormat="1" applyFont="1" applyFill="1" applyBorder="1" applyAlignment="1" applyProtection="1">
      <alignment vertical="top" wrapText="1"/>
      <protection locked="0"/>
    </xf>
    <xf numFmtId="171" fontId="9" fillId="3" borderId="8" xfId="16" applyNumberFormat="1" applyFont="1" applyFill="1" applyBorder="1" applyAlignment="1" applyProtection="1">
      <alignment vertical="top" wrapText="1"/>
      <protection locked="0"/>
    </xf>
    <xf numFmtId="165" fontId="13" fillId="0" borderId="22" xfId="1" applyNumberFormat="1" applyFont="1" applyBorder="1" applyAlignment="1" applyProtection="1">
      <alignment vertical="top" wrapText="1"/>
      <protection locked="0"/>
    </xf>
    <xf numFmtId="165" fontId="13" fillId="0" borderId="15" xfId="1" applyNumberFormat="1" applyFont="1" applyBorder="1" applyAlignment="1" applyProtection="1">
      <alignment vertical="top" wrapText="1"/>
      <protection locked="0"/>
    </xf>
    <xf numFmtId="1" fontId="9" fillId="3" borderId="19" xfId="2" applyNumberFormat="1" applyFont="1" applyFill="1" applyBorder="1" applyAlignment="1" applyProtection="1">
      <alignment horizontal="center" vertical="center" wrapText="1"/>
      <protection locked="0"/>
    </xf>
    <xf numFmtId="1" fontId="9" fillId="3" borderId="34" xfId="2" applyNumberFormat="1" applyFont="1" applyFill="1" applyBorder="1" applyAlignment="1" applyProtection="1">
      <alignment horizontal="center" vertical="center" wrapText="1"/>
      <protection locked="0"/>
    </xf>
    <xf numFmtId="14" fontId="9" fillId="0" borderId="4" xfId="7" applyNumberFormat="1" applyFont="1" applyBorder="1" applyAlignment="1" applyProtection="1">
      <alignment horizontal="center" vertical="center" wrapText="1"/>
      <protection locked="0"/>
    </xf>
    <xf numFmtId="49" fontId="9" fillId="0" borderId="20" xfId="2" applyNumberFormat="1" applyFont="1" applyBorder="1" applyAlignment="1" applyProtection="1">
      <alignment horizontal="center" vertical="center" wrapText="1"/>
      <protection locked="0"/>
    </xf>
    <xf numFmtId="6" fontId="9" fillId="0" borderId="18" xfId="6" applyNumberFormat="1" applyFont="1" applyBorder="1" applyAlignment="1" applyProtection="1">
      <alignment vertical="center" wrapText="1"/>
      <protection locked="0"/>
    </xf>
    <xf numFmtId="167" fontId="9" fillId="3" borderId="4" xfId="2" applyNumberFormat="1" applyFont="1" applyFill="1" applyBorder="1" applyAlignment="1" applyProtection="1">
      <alignment vertical="top" wrapText="1"/>
      <protection locked="0"/>
    </xf>
    <xf numFmtId="167" fontId="9" fillId="3" borderId="8" xfId="2" applyNumberFormat="1" applyFont="1" applyFill="1" applyBorder="1" applyAlignment="1" applyProtection="1">
      <alignment vertical="top" wrapText="1"/>
      <protection locked="0"/>
    </xf>
    <xf numFmtId="0" fontId="9" fillId="0" borderId="4" xfId="2" applyFont="1" applyBorder="1" applyAlignment="1">
      <alignment horizontal="center" vertical="top" wrapText="1"/>
    </xf>
    <xf numFmtId="1" fontId="9" fillId="15" borderId="34" xfId="1" applyNumberFormat="1" applyFont="1" applyFill="1" applyBorder="1" applyAlignment="1" applyProtection="1">
      <alignment horizontal="center" vertical="center" wrapText="1"/>
    </xf>
    <xf numFmtId="1" fontId="9" fillId="0" borderId="4" xfId="1" applyNumberFormat="1" applyFont="1" applyFill="1" applyBorder="1" applyAlignment="1" applyProtection="1">
      <alignment horizontal="center" vertical="center" wrapText="1"/>
    </xf>
    <xf numFmtId="9" fontId="9" fillId="0" borderId="12" xfId="1" applyFont="1" applyFill="1" applyBorder="1" applyAlignment="1" applyProtection="1">
      <alignment horizontal="center" vertical="center" wrapText="1"/>
    </xf>
    <xf numFmtId="1" fontId="9" fillId="15" borderId="37" xfId="1" applyNumberFormat="1" applyFont="1" applyFill="1" applyBorder="1" applyAlignment="1" applyProtection="1">
      <alignment horizontal="center" vertical="center" wrapText="1"/>
    </xf>
    <xf numFmtId="9" fontId="9" fillId="0" borderId="19" xfId="2" applyNumberFormat="1" applyFont="1" applyBorder="1" applyAlignment="1">
      <alignment horizontal="center" vertical="center" wrapText="1"/>
    </xf>
    <xf numFmtId="0" fontId="9" fillId="15" borderId="19" xfId="1" applyNumberFormat="1" applyFont="1" applyFill="1" applyBorder="1" applyAlignment="1">
      <alignment horizontal="center" vertical="center" wrapText="1"/>
    </xf>
    <xf numFmtId="1" fontId="9" fillId="0" borderId="19" xfId="1" applyNumberFormat="1" applyFont="1" applyBorder="1" applyAlignment="1">
      <alignment horizontal="center" vertical="center" wrapText="1"/>
    </xf>
    <xf numFmtId="1" fontId="9" fillId="15" borderId="34" xfId="1" applyNumberFormat="1" applyFont="1" applyFill="1" applyBorder="1" applyAlignment="1">
      <alignment horizontal="center" vertical="center" wrapText="1"/>
    </xf>
    <xf numFmtId="9" fontId="9" fillId="3" borderId="19" xfId="2" applyNumberFormat="1" applyFont="1" applyFill="1" applyBorder="1" applyAlignment="1">
      <alignment horizontal="center" vertical="center" wrapText="1"/>
    </xf>
    <xf numFmtId="0" fontId="9" fillId="15" borderId="12" xfId="1" applyNumberFormat="1" applyFont="1" applyFill="1" applyBorder="1" applyAlignment="1">
      <alignment horizontal="center" vertical="center" wrapText="1"/>
    </xf>
    <xf numFmtId="0" fontId="9" fillId="15" borderId="4" xfId="1" applyNumberFormat="1" applyFont="1" applyFill="1" applyBorder="1" applyAlignment="1">
      <alignment horizontal="center" vertical="center" wrapText="1"/>
    </xf>
    <xf numFmtId="165" fontId="13" fillId="0" borderId="39" xfId="1" applyNumberFormat="1" applyFont="1" applyBorder="1" applyAlignment="1" applyProtection="1">
      <alignment horizontal="center" vertical="top" wrapText="1"/>
      <protection locked="0"/>
    </xf>
    <xf numFmtId="9" fontId="9" fillId="3" borderId="4" xfId="2" applyNumberFormat="1" applyFont="1" applyFill="1" applyBorder="1" applyAlignment="1">
      <alignment horizontal="center" vertical="center" wrapText="1"/>
    </xf>
    <xf numFmtId="9" fontId="9" fillId="0" borderId="12" xfId="2" applyNumberFormat="1" applyFont="1" applyBorder="1" applyAlignment="1">
      <alignment horizontal="center" vertical="center" wrapText="1"/>
    </xf>
    <xf numFmtId="1" fontId="9" fillId="15" borderId="12" xfId="1" applyNumberFormat="1" applyFont="1" applyFill="1" applyBorder="1" applyAlignment="1" applyProtection="1">
      <alignment horizontal="center" vertical="center" wrapText="1"/>
      <protection locked="0"/>
    </xf>
    <xf numFmtId="0" fontId="9" fillId="16" borderId="20" xfId="2" applyFont="1" applyFill="1" applyBorder="1" applyAlignment="1">
      <alignment horizontal="center" vertical="center" wrapText="1"/>
    </xf>
    <xf numFmtId="166" fontId="9" fillId="0" borderId="4" xfId="1" applyNumberFormat="1" applyFont="1" applyFill="1" applyBorder="1" applyAlignment="1" applyProtection="1">
      <alignment horizontal="center" vertical="center" wrapText="1"/>
      <protection locked="0"/>
    </xf>
    <xf numFmtId="166" fontId="9" fillId="0" borderId="4" xfId="1" applyNumberFormat="1" applyFont="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12" xfId="1" applyNumberFormat="1" applyFont="1" applyFill="1" applyBorder="1" applyAlignment="1">
      <alignment horizontal="center" vertical="center" wrapText="1"/>
    </xf>
    <xf numFmtId="0" fontId="18" fillId="0" borderId="4" xfId="2" applyFont="1" applyBorder="1" applyAlignment="1">
      <alignment horizontal="center" vertical="center" wrapText="1"/>
    </xf>
    <xf numFmtId="0" fontId="18" fillId="0" borderId="12" xfId="2" applyFont="1" applyBorder="1" applyAlignment="1">
      <alignment horizontal="center" vertical="center" wrapText="1"/>
    </xf>
    <xf numFmtId="9" fontId="9" fillId="0" borderId="0" xfId="2" applyNumberFormat="1" applyFont="1" applyAlignment="1">
      <alignment vertical="center" wrapText="1"/>
    </xf>
    <xf numFmtId="9" fontId="13" fillId="0" borderId="9" xfId="1" applyFont="1" applyFill="1" applyBorder="1" applyAlignment="1" applyProtection="1">
      <alignment horizontal="center" vertical="top" wrapText="1"/>
      <protection locked="0"/>
    </xf>
    <xf numFmtId="9" fontId="13" fillId="0" borderId="9" xfId="1" applyFont="1" applyFill="1" applyBorder="1" applyAlignment="1" applyProtection="1">
      <alignment horizontal="center" vertical="center" wrapText="1"/>
      <protection locked="0"/>
    </xf>
    <xf numFmtId="9" fontId="9" fillId="0" borderId="20" xfId="2" applyNumberFormat="1" applyFont="1" applyBorder="1" applyAlignment="1">
      <alignment horizontal="center" vertical="center" wrapText="1"/>
    </xf>
    <xf numFmtId="0" fontId="9" fillId="4" borderId="12" xfId="2" applyFont="1" applyFill="1" applyBorder="1" applyAlignment="1">
      <alignment vertical="top" wrapText="1"/>
    </xf>
    <xf numFmtId="9" fontId="9" fillId="0" borderId="18" xfId="2" applyNumberFormat="1" applyFont="1" applyBorder="1" applyAlignment="1">
      <alignment horizontal="center" vertical="center" wrapText="1"/>
    </xf>
    <xf numFmtId="0" fontId="13" fillId="5" borderId="25" xfId="2" applyFont="1" applyFill="1" applyBorder="1" applyAlignment="1">
      <alignment horizontal="left" vertical="top" wrapText="1"/>
    </xf>
    <xf numFmtId="9" fontId="9" fillId="4" borderId="18" xfId="2" applyNumberFormat="1" applyFont="1" applyFill="1" applyBorder="1" applyAlignment="1">
      <alignment vertical="center" wrapText="1"/>
    </xf>
    <xf numFmtId="0" fontId="9" fillId="0" borderId="9" xfId="2" applyFont="1" applyBorder="1" applyAlignment="1">
      <alignment horizontal="center" vertical="top" wrapText="1"/>
    </xf>
    <xf numFmtId="0" fontId="13" fillId="0" borderId="9" xfId="2" applyFont="1" applyBorder="1" applyAlignment="1">
      <alignment vertical="top" wrapText="1"/>
    </xf>
    <xf numFmtId="0" fontId="13" fillId="0" borderId="9" xfId="2" applyFont="1" applyBorder="1" applyAlignment="1">
      <alignment horizontal="left" vertical="top" wrapText="1"/>
    </xf>
    <xf numFmtId="0" fontId="9" fillId="0" borderId="9" xfId="2" applyFont="1" applyBorder="1" applyAlignment="1" applyProtection="1">
      <alignment horizontal="center" vertical="center" wrapText="1"/>
      <protection locked="0"/>
    </xf>
    <xf numFmtId="0" fontId="13" fillId="0" borderId="9" xfId="2" applyFont="1" applyBorder="1" applyAlignment="1" applyProtection="1">
      <alignment horizontal="center" vertical="top" wrapText="1"/>
      <protection locked="0"/>
    </xf>
    <xf numFmtId="9" fontId="12" fillId="0" borderId="24" xfId="1" applyFont="1" applyFill="1" applyBorder="1" applyAlignment="1" applyProtection="1">
      <alignment vertical="center" wrapText="1"/>
    </xf>
    <xf numFmtId="1" fontId="12" fillId="0" borderId="44" xfId="1" applyNumberFormat="1" applyFont="1" applyFill="1" applyBorder="1" applyAlignment="1" applyProtection="1">
      <alignment vertical="center" wrapText="1"/>
    </xf>
    <xf numFmtId="1" fontId="12" fillId="0" borderId="4" xfId="1" applyNumberFormat="1" applyFont="1" applyFill="1" applyBorder="1" applyAlignment="1" applyProtection="1">
      <alignment horizontal="center" vertical="center" wrapText="1"/>
    </xf>
    <xf numFmtId="1" fontId="12" fillId="0" borderId="8" xfId="1" applyNumberFormat="1" applyFont="1" applyFill="1" applyBorder="1" applyAlignment="1" applyProtection="1">
      <alignment vertical="center" wrapText="1"/>
    </xf>
    <xf numFmtId="9" fontId="12" fillId="0" borderId="25" xfId="1" applyFont="1" applyFill="1" applyBorder="1" applyAlignment="1" applyProtection="1">
      <alignment vertical="center" wrapText="1"/>
    </xf>
    <xf numFmtId="9" fontId="9" fillId="0" borderId="12" xfId="1" applyFont="1" applyBorder="1" applyAlignment="1">
      <alignment horizontal="center" vertical="center" wrapText="1"/>
    </xf>
    <xf numFmtId="0" fontId="9" fillId="4" borderId="0" xfId="2" applyFont="1" applyFill="1" applyAlignment="1">
      <alignment horizontal="right" vertical="center" wrapText="1" indent="1"/>
    </xf>
    <xf numFmtId="9" fontId="9" fillId="0" borderId="34" xfId="2" applyNumberFormat="1" applyFont="1" applyBorder="1" applyAlignment="1">
      <alignment horizontal="center" vertical="center" wrapText="1"/>
    </xf>
    <xf numFmtId="0" fontId="9" fillId="0" borderId="4" xfId="1" applyNumberFormat="1" applyFont="1" applyFill="1" applyBorder="1" applyAlignment="1" applyProtection="1">
      <alignment horizontal="center" vertical="top" wrapText="1"/>
    </xf>
    <xf numFmtId="0" fontId="13" fillId="0" borderId="12" xfId="2" applyFont="1" applyBorder="1" applyAlignment="1">
      <alignment horizontal="center" vertical="center" wrapText="1"/>
    </xf>
    <xf numFmtId="1" fontId="9" fillId="15" borderId="4" xfId="1" applyNumberFormat="1" applyFont="1" applyFill="1" applyBorder="1" applyAlignment="1" applyProtection="1">
      <alignment horizontal="center" vertical="center" wrapText="1"/>
    </xf>
    <xf numFmtId="0" fontId="9" fillId="0" borderId="4" xfId="1" applyNumberFormat="1" applyFont="1" applyFill="1" applyBorder="1" applyAlignment="1" applyProtection="1">
      <alignment horizontal="center" vertical="center" wrapText="1"/>
    </xf>
    <xf numFmtId="9" fontId="9" fillId="0" borderId="0" xfId="2" applyNumberFormat="1" applyFont="1" applyAlignment="1">
      <alignment vertical="top" wrapText="1"/>
    </xf>
    <xf numFmtId="0" fontId="13" fillId="4" borderId="0" xfId="2" applyFont="1" applyFill="1" applyAlignment="1">
      <alignment wrapText="1"/>
    </xf>
    <xf numFmtId="0" fontId="13" fillId="4" borderId="74" xfId="2" applyFont="1" applyFill="1" applyBorder="1" applyAlignment="1">
      <alignment vertical="center" wrapText="1"/>
    </xf>
    <xf numFmtId="9" fontId="9" fillId="16" borderId="37" xfId="1" applyFont="1" applyFill="1" applyBorder="1" applyAlignment="1" applyProtection="1">
      <alignment vertical="center" wrapText="1"/>
    </xf>
    <xf numFmtId="9" fontId="9" fillId="16" borderId="11" xfId="1" applyFont="1" applyFill="1" applyBorder="1" applyAlignment="1" applyProtection="1">
      <alignment vertical="center" wrapText="1"/>
    </xf>
    <xf numFmtId="9" fontId="9" fillId="16" borderId="19" xfId="1" applyFont="1" applyFill="1" applyBorder="1" applyAlignment="1" applyProtection="1">
      <alignment vertical="center" wrapText="1"/>
    </xf>
    <xf numFmtId="1" fontId="9" fillId="0" borderId="0" xfId="1" applyNumberFormat="1" applyFont="1" applyFill="1" applyBorder="1" applyAlignment="1" applyProtection="1">
      <alignment horizontal="center" vertical="center" wrapText="1"/>
    </xf>
    <xf numFmtId="0" fontId="9" fillId="15" borderId="21" xfId="1" applyNumberFormat="1" applyFont="1" applyFill="1" applyBorder="1" applyAlignment="1" applyProtection="1">
      <alignment horizontal="center" vertical="center" wrapText="1"/>
    </xf>
    <xf numFmtId="0" fontId="9" fillId="0" borderId="14" xfId="2" applyFont="1" applyBorder="1" applyAlignment="1">
      <alignment horizontal="center" vertical="top" wrapText="1"/>
    </xf>
    <xf numFmtId="1" fontId="9" fillId="0" borderId="21" xfId="1" applyNumberFormat="1" applyFont="1" applyFill="1" applyBorder="1" applyAlignment="1" applyProtection="1">
      <alignment horizontal="center" vertical="center" wrapText="1"/>
    </xf>
    <xf numFmtId="0" fontId="9" fillId="0" borderId="12" xfId="2" applyFont="1" applyBorder="1" applyAlignment="1">
      <alignment horizontal="center" vertical="top" wrapText="1"/>
    </xf>
    <xf numFmtId="49" fontId="9" fillId="0" borderId="4" xfId="2" applyNumberFormat="1" applyFont="1" applyBorder="1" applyAlignment="1">
      <alignment horizontal="center" vertical="top" wrapText="1"/>
    </xf>
    <xf numFmtId="9" fontId="9" fillId="0" borderId="21" xfId="1" applyFont="1" applyFill="1" applyBorder="1" applyAlignment="1" applyProtection="1">
      <alignment horizontal="center" vertical="center" wrapText="1"/>
    </xf>
    <xf numFmtId="0" fontId="9" fillId="15" borderId="4" xfId="1" applyNumberFormat="1" applyFont="1" applyFill="1" applyBorder="1" applyAlignment="1" applyProtection="1">
      <alignment horizontal="center" vertical="center" wrapText="1"/>
    </xf>
    <xf numFmtId="0" fontId="9" fillId="15" borderId="34" xfId="1" applyNumberFormat="1" applyFont="1" applyFill="1" applyBorder="1" applyAlignment="1" applyProtection="1">
      <alignment horizontal="center" vertical="center" wrapText="1"/>
    </xf>
    <xf numFmtId="0" fontId="9" fillId="15" borderId="8" xfId="1" applyNumberFormat="1" applyFont="1" applyFill="1" applyBorder="1" applyAlignment="1" applyProtection="1">
      <alignment horizontal="center" vertical="center" wrapText="1"/>
    </xf>
    <xf numFmtId="9" fontId="9" fillId="0" borderId="38" xfId="2" applyNumberFormat="1" applyFont="1" applyBorder="1" applyAlignment="1" applyProtection="1">
      <alignment vertical="top" wrapText="1"/>
      <protection locked="0"/>
    </xf>
    <xf numFmtId="9" fontId="9" fillId="0" borderId="0" xfId="2" applyNumberFormat="1" applyFont="1" applyAlignment="1" applyProtection="1">
      <alignment vertical="top" wrapText="1"/>
      <protection locked="0"/>
    </xf>
    <xf numFmtId="9" fontId="9" fillId="0" borderId="10" xfId="2" applyNumberFormat="1" applyFont="1" applyBorder="1" applyAlignment="1" applyProtection="1">
      <alignment vertical="top" wrapText="1"/>
      <protection locked="0"/>
    </xf>
    <xf numFmtId="9" fontId="9" fillId="0" borderId="47" xfId="2" applyNumberFormat="1" applyFont="1" applyBorder="1" applyAlignment="1" applyProtection="1">
      <alignment vertical="top" wrapText="1"/>
      <protection locked="0"/>
    </xf>
    <xf numFmtId="9" fontId="9" fillId="0" borderId="28" xfId="2" applyNumberFormat="1" applyFont="1" applyBorder="1" applyAlignment="1" applyProtection="1">
      <alignment vertical="top" wrapText="1"/>
      <protection locked="0"/>
    </xf>
    <xf numFmtId="9" fontId="9" fillId="0" borderId="29" xfId="2" applyNumberFormat="1" applyFont="1" applyBorder="1" applyAlignment="1" applyProtection="1">
      <alignment vertical="top" wrapText="1"/>
      <protection locked="0"/>
    </xf>
    <xf numFmtId="0" fontId="13" fillId="0" borderId="12" xfId="2" applyFont="1" applyBorder="1" applyAlignment="1">
      <alignment horizontal="center" vertical="top" wrapText="1"/>
    </xf>
    <xf numFmtId="0" fontId="9" fillId="0" borderId="12" xfId="1" applyNumberFormat="1" applyFont="1" applyFill="1" applyBorder="1" applyAlignment="1" applyProtection="1">
      <alignment horizontal="center" vertical="center" wrapText="1"/>
    </xf>
    <xf numFmtId="9" fontId="9" fillId="0" borderId="34" xfId="1" applyFont="1" applyFill="1" applyBorder="1" applyAlignment="1" applyProtection="1">
      <alignment horizontal="center" vertical="center" wrapText="1"/>
    </xf>
    <xf numFmtId="9" fontId="9" fillId="0" borderId="8" xfId="1" applyFont="1" applyFill="1" applyBorder="1" applyAlignment="1" applyProtection="1">
      <alignment horizontal="center" vertical="center" wrapText="1"/>
    </xf>
    <xf numFmtId="9" fontId="9" fillId="0" borderId="34" xfId="1" applyFont="1" applyBorder="1" applyAlignment="1">
      <alignment horizontal="center" vertical="center" wrapText="1"/>
    </xf>
    <xf numFmtId="172" fontId="9" fillId="0" borderId="21" xfId="1" applyNumberFormat="1" applyFont="1" applyFill="1" applyBorder="1" applyAlignment="1" applyProtection="1">
      <alignment horizontal="center" vertical="center" wrapText="1"/>
    </xf>
    <xf numFmtId="0" fontId="9" fillId="15" borderId="12" xfId="1" applyNumberFormat="1" applyFont="1" applyFill="1" applyBorder="1" applyAlignment="1" applyProtection="1">
      <alignment horizontal="center" vertical="center" wrapText="1"/>
    </xf>
    <xf numFmtId="165" fontId="13" fillId="0" borderId="17" xfId="1" applyNumberFormat="1" applyFont="1" applyBorder="1" applyAlignment="1" applyProtection="1">
      <alignment horizontal="left" vertical="top" wrapText="1"/>
      <protection locked="0"/>
    </xf>
    <xf numFmtId="1" fontId="9" fillId="3" borderId="12" xfId="2" applyNumberFormat="1" applyFont="1" applyFill="1" applyBorder="1" applyAlignment="1" applyProtection="1">
      <alignment vertical="top" wrapText="1"/>
      <protection locked="0"/>
    </xf>
    <xf numFmtId="1" fontId="9" fillId="3" borderId="12" xfId="2" applyNumberFormat="1" applyFont="1" applyFill="1" applyBorder="1" applyAlignment="1" applyProtection="1">
      <alignment horizontal="center" vertical="center" wrapText="1"/>
      <protection locked="0"/>
    </xf>
    <xf numFmtId="165" fontId="9" fillId="3" borderId="43" xfId="1" applyNumberFormat="1" applyFont="1" applyFill="1" applyBorder="1" applyAlignment="1" applyProtection="1">
      <alignment vertical="center" wrapText="1"/>
      <protection locked="0"/>
    </xf>
    <xf numFmtId="165" fontId="9" fillId="3" borderId="17" xfId="1" applyNumberFormat="1" applyFont="1" applyFill="1" applyBorder="1" applyAlignment="1" applyProtection="1">
      <alignment vertical="center" wrapText="1"/>
      <protection locked="0"/>
    </xf>
    <xf numFmtId="165" fontId="9" fillId="3" borderId="44" xfId="1" applyNumberFormat="1" applyFont="1" applyFill="1" applyBorder="1" applyAlignment="1" applyProtection="1">
      <alignment vertical="center" wrapText="1"/>
      <protection locked="0"/>
    </xf>
    <xf numFmtId="165" fontId="3" fillId="3" borderId="17" xfId="1" applyNumberFormat="1" applyFont="1" applyFill="1" applyBorder="1" applyAlignment="1" applyProtection="1">
      <alignment vertical="top" wrapText="1"/>
      <protection locked="0"/>
    </xf>
    <xf numFmtId="165" fontId="9" fillId="3" borderId="39" xfId="1" applyNumberFormat="1" applyFont="1" applyFill="1" applyBorder="1" applyAlignment="1" applyProtection="1">
      <alignment vertical="top" wrapText="1"/>
      <protection locked="0"/>
    </xf>
    <xf numFmtId="165" fontId="9" fillId="3" borderId="17" xfId="1" applyNumberFormat="1" applyFont="1" applyFill="1" applyBorder="1" applyAlignment="1" applyProtection="1">
      <alignment vertical="top" wrapText="1"/>
      <protection locked="0"/>
    </xf>
    <xf numFmtId="165" fontId="9" fillId="3" borderId="43" xfId="1" applyNumberFormat="1" applyFont="1" applyFill="1" applyBorder="1" applyAlignment="1" applyProtection="1">
      <alignment vertical="top" wrapText="1"/>
      <protection locked="0"/>
    </xf>
    <xf numFmtId="165" fontId="12" fillId="3" borderId="15" xfId="1" applyNumberFormat="1" applyFont="1" applyFill="1" applyBorder="1" applyAlignment="1" applyProtection="1">
      <alignment horizontal="left" vertical="top" wrapText="1"/>
      <protection locked="0"/>
    </xf>
    <xf numFmtId="170" fontId="9" fillId="0" borderId="38" xfId="16" applyNumberFormat="1" applyFont="1" applyBorder="1" applyAlignment="1">
      <alignment vertical="center"/>
    </xf>
    <xf numFmtId="0" fontId="13" fillId="0" borderId="0" xfId="2" applyFont="1" applyAlignment="1" applyProtection="1">
      <alignment horizontal="center" vertical="top" wrapText="1"/>
      <protection locked="0"/>
    </xf>
    <xf numFmtId="0" fontId="9" fillId="16" borderId="35" xfId="2" applyFont="1" applyFill="1" applyBorder="1" applyAlignment="1">
      <alignment horizontal="center" vertical="center" wrapText="1"/>
    </xf>
    <xf numFmtId="9" fontId="9" fillId="4" borderId="15" xfId="2" applyNumberFormat="1" applyFont="1" applyFill="1" applyBorder="1" applyAlignment="1">
      <alignment vertical="center" wrapText="1"/>
    </xf>
    <xf numFmtId="9" fontId="9" fillId="4" borderId="20" xfId="2" applyNumberFormat="1" applyFont="1" applyFill="1" applyBorder="1" applyAlignment="1">
      <alignment vertical="center" wrapText="1"/>
    </xf>
    <xf numFmtId="9" fontId="9" fillId="4" borderId="25" xfId="2" applyNumberFormat="1" applyFont="1" applyFill="1" applyBorder="1" applyAlignment="1">
      <alignment vertical="center" wrapText="1"/>
    </xf>
    <xf numFmtId="165" fontId="13" fillId="4" borderId="41" xfId="1" applyNumberFormat="1" applyFont="1" applyFill="1" applyBorder="1" applyAlignment="1" applyProtection="1">
      <alignment horizontal="center" vertical="center" wrapText="1"/>
      <protection locked="0"/>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165" fontId="13" fillId="4" borderId="41" xfId="1" applyNumberFormat="1" applyFont="1" applyFill="1" applyBorder="1" applyAlignment="1" applyProtection="1">
      <alignment vertical="top" wrapText="1"/>
      <protection locked="0"/>
    </xf>
    <xf numFmtId="0" fontId="3" fillId="2" borderId="0" xfId="2" applyFill="1" applyProtection="1">
      <protection locked="0"/>
    </xf>
    <xf numFmtId="165" fontId="12" fillId="0" borderId="17" xfId="1" applyNumberFormat="1" applyFont="1" applyBorder="1" applyAlignment="1" applyProtection="1">
      <alignment horizontal="left" vertical="top" wrapText="1"/>
      <protection locked="0"/>
    </xf>
    <xf numFmtId="0" fontId="9" fillId="3" borderId="66" xfId="2" applyFont="1" applyFill="1" applyBorder="1" applyAlignment="1" applyProtection="1">
      <alignment horizontal="center" vertical="center" wrapText="1"/>
      <protection locked="0"/>
    </xf>
    <xf numFmtId="3" fontId="9" fillId="0" borderId="19" xfId="0" applyNumberFormat="1" applyFont="1" applyBorder="1" applyAlignment="1">
      <alignment horizontal="center"/>
    </xf>
    <xf numFmtId="3" fontId="9" fillId="0" borderId="41" xfId="0" applyNumberFormat="1" applyFont="1" applyBorder="1" applyAlignment="1">
      <alignment horizontal="center"/>
    </xf>
    <xf numFmtId="3" fontId="9" fillId="0" borderId="4" xfId="0" applyNumberFormat="1" applyFont="1" applyBorder="1" applyAlignment="1">
      <alignment horizontal="center"/>
    </xf>
    <xf numFmtId="3" fontId="9" fillId="0" borderId="4" xfId="0" applyNumberFormat="1" applyFont="1" applyBorder="1" applyAlignment="1">
      <alignment horizontal="center" vertical="center"/>
    </xf>
    <xf numFmtId="0" fontId="25" fillId="4" borderId="0" xfId="0" applyFont="1" applyFill="1"/>
    <xf numFmtId="0" fontId="25" fillId="0" borderId="0" xfId="0" applyFont="1" applyAlignment="1">
      <alignment horizontal="center"/>
    </xf>
    <xf numFmtId="0" fontId="25" fillId="0" borderId="16" xfId="0" applyFont="1" applyBorder="1"/>
    <xf numFmtId="0" fontId="25" fillId="0" borderId="23" xfId="0" applyFont="1" applyBorder="1"/>
    <xf numFmtId="0" fontId="25" fillId="0" borderId="56" xfId="0" applyFont="1" applyBorder="1"/>
    <xf numFmtId="0" fontId="25" fillId="0" borderId="53" xfId="0" applyFont="1" applyBorder="1"/>
    <xf numFmtId="0" fontId="25" fillId="0" borderId="54" xfId="0" applyFont="1" applyBorder="1"/>
    <xf numFmtId="165" fontId="9" fillId="0" borderId="17" xfId="1" applyNumberFormat="1" applyFont="1" applyBorder="1" applyAlignment="1" applyProtection="1">
      <alignment horizontal="left" vertical="top" wrapText="1"/>
      <protection locked="0"/>
    </xf>
    <xf numFmtId="167" fontId="9" fillId="3" borderId="4" xfId="5" applyNumberFormat="1" applyFont="1" applyFill="1" applyBorder="1" applyAlignment="1" applyProtection="1">
      <alignment horizontal="right" wrapText="1"/>
      <protection locked="0"/>
    </xf>
    <xf numFmtId="167" fontId="9" fillId="0" borderId="0" xfId="5" applyNumberFormat="1" applyFont="1" applyAlignment="1">
      <alignment horizontal="right"/>
    </xf>
    <xf numFmtId="167" fontId="9" fillId="0" borderId="4" xfId="5" applyNumberFormat="1" applyFont="1" applyBorder="1" applyAlignment="1">
      <alignment horizontal="right"/>
    </xf>
    <xf numFmtId="167" fontId="9" fillId="3" borderId="12" xfId="5" applyNumberFormat="1" applyFont="1" applyFill="1" applyBorder="1" applyAlignment="1" applyProtection="1">
      <alignment horizontal="right" wrapText="1"/>
      <protection locked="0"/>
    </xf>
    <xf numFmtId="3" fontId="9" fillId="0" borderId="4" xfId="0" applyNumberFormat="1" applyFont="1" applyBorder="1" applyAlignment="1">
      <alignment horizontal="center" vertical="top"/>
    </xf>
    <xf numFmtId="0" fontId="50" fillId="0" borderId="0" xfId="0" applyFont="1"/>
    <xf numFmtId="0" fontId="51" fillId="0" borderId="0" xfId="0" applyFont="1"/>
    <xf numFmtId="165" fontId="24" fillId="4" borderId="4" xfId="1" applyNumberFormat="1" applyFont="1" applyFill="1" applyBorder="1" applyAlignment="1" applyProtection="1">
      <alignment horizontal="center" vertical="center" wrapText="1"/>
      <protection locked="0"/>
    </xf>
    <xf numFmtId="165" fontId="13" fillId="0" borderId="17" xfId="13" applyNumberFormat="1" applyFont="1" applyBorder="1" applyAlignment="1">
      <alignment horizontal="left" vertical="top" wrapText="1"/>
      <protection locked="0"/>
    </xf>
    <xf numFmtId="1" fontId="9" fillId="22" borderId="4" xfId="10" applyNumberFormat="1" applyFont="1" applyFill="1" applyBorder="1" applyAlignment="1">
      <alignment horizontal="center" vertical="top" wrapText="1"/>
      <protection locked="0"/>
    </xf>
    <xf numFmtId="1" fontId="9" fillId="22" borderId="8" xfId="10" applyNumberFormat="1" applyFont="1" applyFill="1" applyBorder="1" applyAlignment="1">
      <alignment horizontal="center" vertical="top" wrapText="1"/>
      <protection locked="0"/>
    </xf>
    <xf numFmtId="165" fontId="13" fillId="4" borderId="4" xfId="1" applyNumberFormat="1" applyFont="1" applyFill="1" applyBorder="1" applyAlignment="1" applyProtection="1">
      <alignment horizontal="right" vertical="top" wrapText="1"/>
      <protection locked="0"/>
    </xf>
    <xf numFmtId="0" fontId="30" fillId="0" borderId="0" xfId="0" applyFont="1" applyAlignment="1">
      <alignment wrapText="1"/>
    </xf>
    <xf numFmtId="0" fontId="13" fillId="5" borderId="31" xfId="0" applyFont="1" applyFill="1" applyBorder="1" applyAlignment="1">
      <alignment horizontal="center" vertical="center" wrapText="1"/>
    </xf>
    <xf numFmtId="0" fontId="0" fillId="0" borderId="0" xfId="0" applyAlignment="1">
      <alignment wrapText="1"/>
    </xf>
    <xf numFmtId="0" fontId="25" fillId="0" borderId="0" xfId="0" applyFont="1" applyAlignment="1">
      <alignment wrapText="1"/>
    </xf>
    <xf numFmtId="0" fontId="37" fillId="14" borderId="7" xfId="0" applyFont="1" applyFill="1" applyBorder="1" applyAlignment="1">
      <alignment wrapText="1"/>
    </xf>
    <xf numFmtId="0" fontId="27" fillId="14" borderId="7" xfId="0" applyFont="1" applyFill="1" applyBorder="1" applyAlignment="1">
      <alignment wrapText="1"/>
    </xf>
    <xf numFmtId="0" fontId="12" fillId="0" borderId="8" xfId="0" applyFont="1" applyBorder="1" applyAlignment="1">
      <alignment horizontal="center" vertical="center" wrapText="1"/>
    </xf>
    <xf numFmtId="0" fontId="12" fillId="0" borderId="8" xfId="0" applyFont="1" applyBorder="1" applyAlignment="1">
      <alignment vertical="center" wrapText="1"/>
    </xf>
    <xf numFmtId="49" fontId="12" fillId="0" borderId="55" xfId="0" applyNumberFormat="1" applyFont="1" applyBorder="1" applyAlignment="1" applyProtection="1">
      <alignment horizontal="center" vertical="center" wrapText="1"/>
      <protection locked="0"/>
    </xf>
    <xf numFmtId="9" fontId="9" fillId="0" borderId="55" xfId="2" applyNumberFormat="1" applyFont="1" applyBorder="1" applyAlignment="1" applyProtection="1">
      <alignment horizontal="center" vertical="top" wrapText="1"/>
      <protection locked="0"/>
    </xf>
    <xf numFmtId="9" fontId="9" fillId="0" borderId="55" xfId="2" applyNumberFormat="1" applyFont="1" applyBorder="1" applyAlignment="1" applyProtection="1">
      <alignment horizontal="center" vertical="center" wrapText="1"/>
      <protection locked="0"/>
    </xf>
    <xf numFmtId="1" fontId="25" fillId="0" borderId="0" xfId="0" applyNumberFormat="1" applyFont="1"/>
    <xf numFmtId="9" fontId="3" fillId="0" borderId="0" xfId="2" applyNumberFormat="1" applyAlignment="1">
      <alignment horizontal="center" vertical="center" wrapText="1"/>
    </xf>
    <xf numFmtId="0" fontId="3" fillId="4" borderId="12" xfId="2" applyFill="1" applyBorder="1" applyAlignment="1" applyProtection="1">
      <alignment horizontal="left" vertical="top" wrapText="1"/>
      <protection locked="0"/>
    </xf>
    <xf numFmtId="0" fontId="9" fillId="9" borderId="32" xfId="2" applyFont="1" applyFill="1" applyBorder="1" applyAlignment="1">
      <alignment vertical="center" wrapText="1"/>
    </xf>
    <xf numFmtId="0" fontId="9" fillId="9" borderId="33" xfId="2" applyFont="1" applyFill="1" applyBorder="1" applyAlignment="1">
      <alignment vertical="center" wrapText="1"/>
    </xf>
    <xf numFmtId="9" fontId="9" fillId="0" borderId="9" xfId="2" applyNumberFormat="1" applyFont="1" applyBorder="1" applyAlignment="1">
      <alignment vertical="center" wrapText="1"/>
    </xf>
    <xf numFmtId="10" fontId="9" fillId="16" borderId="19" xfId="1" applyNumberFormat="1" applyFont="1" applyFill="1" applyBorder="1" applyAlignment="1">
      <alignment vertical="center" wrapText="1"/>
    </xf>
    <xf numFmtId="10" fontId="9" fillId="16" borderId="37" xfId="1" applyNumberFormat="1" applyFont="1" applyFill="1" applyBorder="1" applyAlignment="1">
      <alignment vertical="center" wrapText="1"/>
    </xf>
    <xf numFmtId="10" fontId="9" fillId="16" borderId="11" xfId="1" applyNumberFormat="1" applyFont="1" applyFill="1" applyBorder="1" applyAlignment="1">
      <alignment vertical="center" wrapText="1"/>
    </xf>
    <xf numFmtId="0" fontId="11" fillId="0" borderId="4" xfId="2" applyFont="1" applyBorder="1" applyAlignment="1">
      <alignment horizontal="center" vertical="center" wrapText="1"/>
    </xf>
    <xf numFmtId="0" fontId="13" fillId="4" borderId="0" xfId="2" applyFont="1" applyFill="1" applyAlignment="1">
      <alignment horizontal="left" vertical="center" wrapText="1"/>
    </xf>
    <xf numFmtId="0" fontId="10" fillId="0" borderId="0" xfId="2" applyFont="1" applyAlignment="1">
      <alignment horizontal="center" vertical="top" wrapText="1"/>
    </xf>
    <xf numFmtId="2" fontId="9" fillId="0" borderId="0" xfId="1" applyNumberFormat="1" applyFont="1" applyFill="1" applyBorder="1" applyAlignment="1" applyProtection="1">
      <alignment horizontal="center" vertical="center" wrapText="1"/>
    </xf>
    <xf numFmtId="9" fontId="25" fillId="0" borderId="0" xfId="0" applyNumberFormat="1" applyFont="1"/>
    <xf numFmtId="0" fontId="40" fillId="0" borderId="0" xfId="0" applyFont="1"/>
    <xf numFmtId="0" fontId="46" fillId="0" borderId="0" xfId="9" applyFont="1" applyAlignment="1">
      <alignment wrapText="1"/>
    </xf>
    <xf numFmtId="1" fontId="9" fillId="0" borderId="34" xfId="1" applyNumberFormat="1" applyFont="1" applyFill="1" applyBorder="1" applyAlignment="1" applyProtection="1">
      <alignment horizontal="center" vertical="center" wrapText="1"/>
    </xf>
    <xf numFmtId="0" fontId="12" fillId="0" borderId="4" xfId="2" applyFont="1" applyBorder="1" applyAlignment="1">
      <alignment horizontal="center" vertical="top" wrapText="1"/>
    </xf>
    <xf numFmtId="0" fontId="9" fillId="15" borderId="19" xfId="1" applyNumberFormat="1" applyFont="1" applyFill="1" applyBorder="1" applyAlignment="1" applyProtection="1">
      <alignment horizontal="center" vertical="center" wrapText="1"/>
    </xf>
    <xf numFmtId="1" fontId="9" fillId="15" borderId="19" xfId="1" applyNumberFormat="1" applyFont="1" applyFill="1" applyBorder="1" applyAlignment="1">
      <alignment horizontal="center" vertical="center" wrapText="1"/>
    </xf>
    <xf numFmtId="0" fontId="29" fillId="0" borderId="0" xfId="17" applyFont="1" applyAlignment="1">
      <alignment horizontal="center" vertical="center"/>
    </xf>
    <xf numFmtId="0" fontId="3" fillId="4" borderId="4" xfId="2" applyFill="1" applyBorder="1" applyAlignment="1" applyProtection="1">
      <alignment horizontal="left" vertical="center" wrapText="1"/>
      <protection locked="0"/>
    </xf>
    <xf numFmtId="0" fontId="3" fillId="4" borderId="12" xfId="2" applyFill="1" applyBorder="1" applyAlignment="1" applyProtection="1">
      <alignment horizontal="left" vertical="center" wrapText="1"/>
      <protection locked="0"/>
    </xf>
    <xf numFmtId="0" fontId="25" fillId="0" borderId="65" xfId="0" applyFont="1" applyBorder="1"/>
    <xf numFmtId="0" fontId="25" fillId="0" borderId="7" xfId="0" applyFont="1" applyBorder="1"/>
    <xf numFmtId="0" fontId="3" fillId="4" borderId="31" xfId="2" applyFill="1" applyBorder="1" applyAlignment="1">
      <alignment horizontal="left" vertical="center" wrapText="1"/>
    </xf>
    <xf numFmtId="9" fontId="3" fillId="0" borderId="3" xfId="2" applyNumberFormat="1" applyBorder="1" applyAlignment="1" applyProtection="1">
      <alignment horizontal="center" vertical="center" wrapText="1"/>
      <protection locked="0"/>
    </xf>
    <xf numFmtId="0" fontId="3" fillId="4" borderId="16" xfId="2" applyFill="1" applyBorder="1" applyAlignment="1">
      <alignment horizontal="right" vertical="center" wrapText="1"/>
    </xf>
    <xf numFmtId="0" fontId="3" fillId="4" borderId="13" xfId="2" applyFill="1" applyBorder="1" applyAlignment="1">
      <alignment horizontal="right" vertical="center" wrapText="1"/>
    </xf>
    <xf numFmtId="0" fontId="3" fillId="4" borderId="25" xfId="2" applyFill="1" applyBorder="1" applyAlignment="1">
      <alignment horizontal="right" vertical="center" wrapText="1"/>
    </xf>
    <xf numFmtId="0" fontId="3" fillId="4" borderId="14" xfId="2" applyFill="1" applyBorder="1" applyAlignment="1">
      <alignment horizontal="right" vertical="center" wrapText="1"/>
    </xf>
    <xf numFmtId="0" fontId="3" fillId="4" borderId="23" xfId="2" applyFill="1" applyBorder="1" applyAlignment="1">
      <alignment horizontal="right" vertical="center" wrapText="1"/>
    </xf>
    <xf numFmtId="0" fontId="3" fillId="4" borderId="9" xfId="2" applyFill="1" applyBorder="1" applyAlignment="1">
      <alignment horizontal="right" vertical="center" wrapText="1"/>
    </xf>
    <xf numFmtId="0" fontId="3" fillId="4" borderId="4" xfId="2" applyFill="1" applyBorder="1" applyAlignment="1">
      <alignment horizontal="center" vertical="center" wrapText="1"/>
    </xf>
    <xf numFmtId="0" fontId="3" fillId="4" borderId="17" xfId="2" applyFill="1" applyBorder="1" applyAlignment="1" applyProtection="1">
      <alignment horizontal="center" vertical="center" wrapText="1"/>
      <protection locked="0"/>
    </xf>
    <xf numFmtId="0" fontId="3" fillId="13" borderId="23" xfId="2" applyFill="1" applyBorder="1" applyAlignment="1">
      <alignment horizontal="right" vertical="top" wrapText="1"/>
    </xf>
    <xf numFmtId="0" fontId="3" fillId="4" borderId="23" xfId="2" applyFill="1" applyBorder="1" applyAlignment="1">
      <alignment horizontal="right" vertical="top" wrapText="1"/>
    </xf>
    <xf numFmtId="1" fontId="3" fillId="0" borderId="4" xfId="2" applyNumberFormat="1" applyBorder="1" applyAlignment="1" applyProtection="1">
      <alignment vertical="top" wrapText="1"/>
      <protection locked="0"/>
    </xf>
    <xf numFmtId="1" fontId="3" fillId="0" borderId="12" xfId="2" applyNumberFormat="1" applyBorder="1" applyAlignment="1" applyProtection="1">
      <alignment vertical="top" wrapText="1"/>
      <protection locked="0"/>
    </xf>
    <xf numFmtId="1" fontId="3" fillId="0" borderId="4" xfId="2" applyNumberFormat="1" applyBorder="1" applyAlignment="1" applyProtection="1">
      <alignment horizontal="right" vertical="center" wrapText="1"/>
      <protection locked="0"/>
    </xf>
    <xf numFmtId="1" fontId="3" fillId="0" borderId="12" xfId="2" applyNumberFormat="1" applyBorder="1" applyAlignment="1" applyProtection="1">
      <alignment horizontal="right" vertical="center" wrapText="1"/>
      <protection locked="0"/>
    </xf>
    <xf numFmtId="0" fontId="3" fillId="13" borderId="13" xfId="2" applyFill="1" applyBorder="1" applyAlignment="1">
      <alignment horizontal="right" vertical="top" wrapText="1"/>
    </xf>
    <xf numFmtId="0" fontId="3" fillId="4" borderId="13" xfId="2" applyFill="1" applyBorder="1" applyAlignment="1">
      <alignment horizontal="right" vertical="top" wrapText="1"/>
    </xf>
    <xf numFmtId="0" fontId="3" fillId="4" borderId="16" xfId="2" applyFill="1" applyBorder="1" applyAlignment="1">
      <alignment vertical="center" wrapText="1"/>
    </xf>
    <xf numFmtId="0" fontId="3" fillId="4" borderId="3" xfId="2" applyFill="1" applyBorder="1" applyAlignment="1" applyProtection="1">
      <alignment horizontal="center" vertical="center" wrapText="1"/>
      <protection locked="0"/>
    </xf>
    <xf numFmtId="0" fontId="3" fillId="4" borderId="13" xfId="2" applyFill="1" applyBorder="1" applyAlignment="1">
      <alignment horizontal="left" vertical="center" wrapText="1"/>
    </xf>
    <xf numFmtId="0" fontId="3" fillId="4" borderId="9" xfId="2" applyFill="1" applyBorder="1" applyAlignment="1">
      <alignment horizontal="left" vertical="center" wrapText="1"/>
    </xf>
    <xf numFmtId="0" fontId="3" fillId="4" borderId="4" xfId="2" applyFill="1" applyBorder="1" applyAlignment="1" applyProtection="1">
      <alignment horizontal="center" vertical="center" wrapText="1"/>
      <protection locked="0"/>
    </xf>
    <xf numFmtId="0" fontId="3" fillId="4" borderId="23" xfId="2" applyFill="1" applyBorder="1" applyAlignment="1">
      <alignment vertical="center" wrapText="1"/>
    </xf>
    <xf numFmtId="0" fontId="3" fillId="4" borderId="13" xfId="2" applyFill="1" applyBorder="1" applyAlignment="1">
      <alignment vertical="center" wrapText="1"/>
    </xf>
    <xf numFmtId="0" fontId="3" fillId="4" borderId="63" xfId="2" applyFill="1" applyBorder="1" applyAlignment="1">
      <alignment horizontal="right" vertical="center" wrapText="1"/>
    </xf>
    <xf numFmtId="0" fontId="29" fillId="0" borderId="0" xfId="17" applyFont="1" applyAlignment="1">
      <alignment vertical="center" wrapText="1"/>
    </xf>
    <xf numFmtId="0" fontId="3" fillId="0" borderId="0" xfId="10">
      <protection locked="0"/>
    </xf>
    <xf numFmtId="0" fontId="3" fillId="2" borderId="0" xfId="10" applyFill="1" applyAlignment="1">
      <alignment horizontal="center"/>
      <protection locked="0"/>
    </xf>
    <xf numFmtId="0" fontId="3" fillId="2" borderId="0" xfId="10" applyFill="1" applyAlignment="1">
      <alignment horizontal="left"/>
      <protection locked="0"/>
    </xf>
    <xf numFmtId="0" fontId="3" fillId="2" borderId="0" xfId="10" applyFill="1">
      <protection locked="0"/>
    </xf>
    <xf numFmtId="0" fontId="3" fillId="21" borderId="77" xfId="10" applyFill="1" applyBorder="1" applyAlignment="1">
      <alignment horizontal="left" vertical="center" wrapText="1"/>
      <protection locked="0"/>
    </xf>
    <xf numFmtId="0" fontId="3" fillId="21" borderId="4" xfId="10" applyFill="1" applyBorder="1" applyAlignment="1">
      <alignment horizontal="left" vertical="top" wrapText="1"/>
      <protection locked="0"/>
    </xf>
    <xf numFmtId="0" fontId="3" fillId="21" borderId="12" xfId="10" applyFill="1" applyBorder="1" applyAlignment="1">
      <alignment horizontal="left" vertical="top" wrapText="1"/>
      <protection locked="0"/>
    </xf>
    <xf numFmtId="164" fontId="9" fillId="0" borderId="4" xfId="8" applyNumberFormat="1" applyFont="1" applyFill="1" applyBorder="1" applyAlignment="1" applyProtection="1">
      <alignment horizontal="center" vertical="center" wrapText="1"/>
      <protection locked="0"/>
    </xf>
    <xf numFmtId="0" fontId="9" fillId="0" borderId="4" xfId="8" applyNumberFormat="1" applyFont="1" applyFill="1" applyBorder="1" applyAlignment="1" applyProtection="1">
      <alignment horizontal="center" vertical="center" wrapText="1"/>
      <protection locked="0"/>
    </xf>
    <xf numFmtId="3" fontId="9" fillId="0" borderId="0" xfId="0" applyNumberFormat="1" applyFont="1" applyAlignment="1">
      <alignment vertical="top"/>
    </xf>
    <xf numFmtId="165" fontId="9" fillId="0" borderId="4" xfId="1" applyNumberFormat="1" applyFont="1" applyBorder="1" applyAlignment="1">
      <alignment horizontal="center" vertical="center" wrapText="1"/>
    </xf>
    <xf numFmtId="9" fontId="12" fillId="0" borderId="11" xfId="1" applyFont="1" applyFill="1" applyBorder="1" applyAlignment="1" applyProtection="1">
      <alignment horizontal="center" vertical="center" wrapText="1"/>
    </xf>
    <xf numFmtId="9" fontId="13" fillId="0" borderId="12" xfId="2" applyNumberFormat="1" applyFont="1" applyBorder="1" applyAlignment="1">
      <alignment horizontal="center" vertical="center" wrapText="1"/>
    </xf>
    <xf numFmtId="0" fontId="9" fillId="0" borderId="12" xfId="1" applyNumberFormat="1" applyFont="1" applyFill="1" applyBorder="1" applyAlignment="1" applyProtection="1">
      <alignment horizontal="center" vertical="top" wrapText="1"/>
    </xf>
    <xf numFmtId="172" fontId="9" fillId="0" borderId="34" xfId="1" applyNumberFormat="1" applyFont="1" applyFill="1" applyBorder="1" applyAlignment="1" applyProtection="1">
      <alignment horizontal="center" vertical="center" wrapText="1"/>
    </xf>
    <xf numFmtId="9" fontId="9" fillId="0" borderId="14" xfId="1" applyFont="1" applyFill="1" applyBorder="1" applyAlignment="1" applyProtection="1">
      <alignment horizontal="center" vertical="center" wrapText="1"/>
      <protection locked="0"/>
    </xf>
    <xf numFmtId="9" fontId="13" fillId="0" borderId="34" xfId="1" applyFont="1" applyFill="1" applyBorder="1" applyAlignment="1" applyProtection="1">
      <alignment horizontal="center" vertical="center" wrapText="1"/>
    </xf>
    <xf numFmtId="9" fontId="13" fillId="0" borderId="21" xfId="1" applyFont="1" applyFill="1" applyBorder="1" applyAlignment="1" applyProtection="1">
      <alignment horizontal="center" vertical="center" wrapText="1"/>
    </xf>
    <xf numFmtId="166" fontId="9" fillId="0" borderId="21" xfId="1" applyNumberFormat="1" applyFont="1" applyFill="1" applyBorder="1" applyAlignment="1" applyProtection="1">
      <alignment horizontal="center" vertical="center" wrapText="1"/>
    </xf>
    <xf numFmtId="0" fontId="6" fillId="4" borderId="81" xfId="2" applyFont="1" applyFill="1" applyBorder="1" applyAlignment="1">
      <alignment horizontal="center" vertical="center" wrapText="1"/>
    </xf>
    <xf numFmtId="0" fontId="55" fillId="4" borderId="66" xfId="0" applyFont="1" applyFill="1" applyBorder="1" applyAlignment="1">
      <alignment horizontal="center" vertical="center" wrapText="1"/>
    </xf>
    <xf numFmtId="0" fontId="55" fillId="4" borderId="66" xfId="2" applyFont="1" applyFill="1" applyBorder="1" applyAlignment="1">
      <alignment horizontal="center" vertical="center" wrapText="1"/>
    </xf>
    <xf numFmtId="0" fontId="55" fillId="4" borderId="60" xfId="2" applyFont="1" applyFill="1" applyBorder="1" applyAlignment="1">
      <alignment horizontal="center" vertical="center" wrapText="1"/>
    </xf>
    <xf numFmtId="0" fontId="55" fillId="4" borderId="82" xfId="2" applyFont="1" applyFill="1" applyBorder="1" applyAlignment="1">
      <alignment horizontal="center" vertical="center" wrapText="1"/>
    </xf>
    <xf numFmtId="0" fontId="6" fillId="5" borderId="31" xfId="2" applyFont="1" applyFill="1" applyBorder="1" applyAlignment="1">
      <alignment horizontal="left" vertical="top" wrapText="1"/>
    </xf>
    <xf numFmtId="0" fontId="6" fillId="5" borderId="46" xfId="2" applyFont="1" applyFill="1" applyBorder="1" applyAlignment="1">
      <alignment vertical="top" wrapText="1"/>
    </xf>
    <xf numFmtId="0" fontId="6" fillId="5" borderId="47" xfId="2" applyFont="1" applyFill="1" applyBorder="1" applyAlignment="1">
      <alignment vertical="top" wrapText="1"/>
    </xf>
    <xf numFmtId="0" fontId="6" fillId="5" borderId="6" xfId="2" applyFont="1" applyFill="1" applyBorder="1" applyAlignment="1">
      <alignment vertical="top" wrapText="1"/>
    </xf>
    <xf numFmtId="0" fontId="6" fillId="5" borderId="7" xfId="2" applyFont="1" applyFill="1" applyBorder="1" applyAlignment="1">
      <alignment vertical="top" wrapText="1"/>
    </xf>
    <xf numFmtId="0" fontId="6" fillId="0" borderId="0" xfId="2" applyFont="1" applyAlignment="1">
      <alignment vertical="top" wrapText="1"/>
    </xf>
    <xf numFmtId="0" fontId="6" fillId="4" borderId="51" xfId="2" applyFont="1" applyFill="1" applyBorder="1" applyAlignment="1">
      <alignment horizontal="left" vertical="top" wrapText="1"/>
    </xf>
    <xf numFmtId="0" fontId="10" fillId="4" borderId="32" xfId="2" applyFont="1" applyFill="1" applyBorder="1" applyAlignment="1">
      <alignment vertical="top" wrapText="1"/>
    </xf>
    <xf numFmtId="0" fontId="10" fillId="0" borderId="83" xfId="2" applyFont="1" applyBorder="1" applyAlignment="1">
      <alignment vertical="top" wrapText="1"/>
    </xf>
    <xf numFmtId="165" fontId="10" fillId="0" borderId="11" xfId="1" applyNumberFormat="1" applyFont="1" applyFill="1" applyBorder="1" applyAlignment="1" applyProtection="1">
      <alignment horizontal="center" vertical="center" wrapText="1"/>
    </xf>
    <xf numFmtId="165" fontId="10" fillId="0" borderId="3" xfId="1" applyNumberFormat="1" applyFont="1" applyFill="1" applyBorder="1" applyAlignment="1" applyProtection="1">
      <alignment horizontal="center" vertical="center" wrapText="1"/>
    </xf>
    <xf numFmtId="165" fontId="10" fillId="0" borderId="44" xfId="1" applyNumberFormat="1" applyFont="1" applyFill="1" applyBorder="1" applyAlignment="1" applyProtection="1">
      <alignment horizontal="center" vertical="center" wrapText="1"/>
    </xf>
    <xf numFmtId="0" fontId="10" fillId="0" borderId="0" xfId="2" applyFont="1" applyAlignment="1">
      <alignment horizontal="center" vertical="center" wrapText="1"/>
    </xf>
    <xf numFmtId="0" fontId="6" fillId="4" borderId="9" xfId="2" applyFont="1" applyFill="1" applyBorder="1" applyAlignment="1">
      <alignment horizontal="left" vertical="top" wrapText="1"/>
    </xf>
    <xf numFmtId="0" fontId="10" fillId="4" borderId="0" xfId="2" applyFont="1" applyFill="1" applyAlignment="1">
      <alignment vertical="top" wrapText="1"/>
    </xf>
    <xf numFmtId="164" fontId="10" fillId="0" borderId="11" xfId="6" applyNumberFormat="1" applyFont="1" applyFill="1" applyBorder="1" applyAlignment="1" applyProtection="1">
      <alignment horizontal="center" vertical="center" wrapText="1"/>
    </xf>
    <xf numFmtId="166" fontId="10" fillId="0" borderId="11" xfId="6" applyNumberFormat="1" applyFont="1" applyFill="1" applyBorder="1" applyAlignment="1" applyProtection="1">
      <alignment horizontal="center" vertical="center" wrapText="1"/>
    </xf>
    <xf numFmtId="166" fontId="9" fillId="0" borderId="11" xfId="6" applyNumberFormat="1" applyFont="1" applyFill="1" applyBorder="1" applyAlignment="1" applyProtection="1">
      <alignment horizontal="center" vertical="center" wrapText="1"/>
    </xf>
    <xf numFmtId="166" fontId="10" fillId="0" borderId="44" xfId="6" applyNumberFormat="1" applyFont="1" applyFill="1" applyBorder="1" applyAlignment="1" applyProtection="1">
      <alignment horizontal="center" vertical="center" wrapText="1"/>
    </xf>
    <xf numFmtId="0" fontId="5" fillId="4" borderId="0" xfId="2" applyFont="1" applyFill="1" applyAlignment="1">
      <alignment horizontal="right" vertical="top" wrapText="1"/>
    </xf>
    <xf numFmtId="0" fontId="5" fillId="0" borderId="11" xfId="2" applyFont="1" applyBorder="1" applyAlignment="1">
      <alignment horizontal="center" vertical="center" wrapText="1"/>
    </xf>
    <xf numFmtId="164" fontId="9" fillId="0" borderId="11" xfId="6" applyNumberFormat="1" applyFont="1" applyFill="1" applyBorder="1" applyAlignment="1" applyProtection="1">
      <alignment horizontal="center" vertical="center" wrapText="1"/>
    </xf>
    <xf numFmtId="0" fontId="5" fillId="0" borderId="44" xfId="2" applyFont="1" applyBorder="1" applyAlignment="1">
      <alignment horizontal="center" vertical="center" wrapText="1"/>
    </xf>
    <xf numFmtId="0" fontId="6" fillId="4" borderId="16" xfId="2" applyFont="1" applyFill="1" applyBorder="1" applyAlignment="1">
      <alignment horizontal="left" vertical="top" wrapText="1"/>
    </xf>
    <xf numFmtId="0" fontId="10" fillId="4" borderId="21" xfId="2" applyFont="1" applyFill="1" applyBorder="1" applyAlignment="1">
      <alignment vertical="top" wrapText="1"/>
    </xf>
    <xf numFmtId="165" fontId="10" fillId="0" borderId="4" xfId="1" applyNumberFormat="1" applyFont="1" applyFill="1" applyBorder="1" applyAlignment="1" applyProtection="1">
      <alignment horizontal="center" vertical="center" wrapText="1"/>
    </xf>
    <xf numFmtId="165" fontId="10" fillId="0" borderId="17" xfId="1" applyNumberFormat="1" applyFont="1" applyFill="1" applyBorder="1" applyAlignment="1" applyProtection="1">
      <alignment horizontal="center" vertical="center" wrapText="1"/>
    </xf>
    <xf numFmtId="0" fontId="5" fillId="0" borderId="4" xfId="2" applyFont="1" applyBorder="1" applyAlignment="1">
      <alignment horizontal="center" vertical="center" wrapText="1"/>
    </xf>
    <xf numFmtId="0" fontId="5" fillId="0" borderId="41" xfId="2" applyFont="1" applyBorder="1" applyAlignment="1">
      <alignment horizontal="center" vertical="center" wrapText="1"/>
    </xf>
    <xf numFmtId="0" fontId="5" fillId="0" borderId="19" xfId="2" applyFont="1" applyBorder="1" applyAlignment="1">
      <alignment horizontal="center" vertical="center" wrapText="1"/>
    </xf>
    <xf numFmtId="0" fontId="5" fillId="0" borderId="43" xfId="2" applyFont="1" applyBorder="1" applyAlignment="1">
      <alignment horizontal="center" vertical="center" wrapText="1"/>
    </xf>
    <xf numFmtId="0" fontId="6" fillId="8" borderId="6" xfId="2" applyFont="1" applyFill="1" applyBorder="1" applyAlignment="1">
      <alignment horizontal="left" vertical="top" wrapText="1"/>
    </xf>
    <xf numFmtId="0" fontId="6" fillId="8" borderId="7" xfId="2" applyFont="1" applyFill="1" applyBorder="1" applyAlignment="1">
      <alignment horizontal="left" vertical="top" wrapText="1"/>
    </xf>
    <xf numFmtId="0" fontId="9" fillId="4" borderId="30" xfId="2" applyFont="1" applyFill="1" applyBorder="1" applyAlignment="1">
      <alignment vertical="top" wrapText="1"/>
    </xf>
    <xf numFmtId="0" fontId="10" fillId="4" borderId="48" xfId="2" applyFont="1" applyFill="1" applyBorder="1" applyAlignment="1">
      <alignment horizontal="center" vertical="center" wrapText="1"/>
    </xf>
    <xf numFmtId="0" fontId="10" fillId="4" borderId="11" xfId="2" applyFont="1" applyFill="1" applyBorder="1" applyAlignment="1">
      <alignment horizontal="center" vertical="center" wrapText="1"/>
    </xf>
    <xf numFmtId="0" fontId="10" fillId="4" borderId="44" xfId="2" applyFont="1" applyFill="1" applyBorder="1" applyAlignment="1">
      <alignment horizontal="center" vertical="center" wrapText="1"/>
    </xf>
    <xf numFmtId="0" fontId="6" fillId="4" borderId="13" xfId="2" applyFont="1" applyFill="1" applyBorder="1" applyAlignment="1">
      <alignment vertical="top" wrapText="1"/>
    </xf>
    <xf numFmtId="0" fontId="10" fillId="4" borderId="14" xfId="2" applyFont="1" applyFill="1" applyBorder="1" applyAlignment="1">
      <alignment horizontal="left" vertical="top" wrapText="1" indent="2"/>
    </xf>
    <xf numFmtId="0" fontId="9" fillId="0" borderId="13" xfId="2" applyFont="1" applyBorder="1" applyAlignment="1">
      <alignment horizontal="left" vertical="top" wrapText="1"/>
    </xf>
    <xf numFmtId="0" fontId="10" fillId="0" borderId="4" xfId="2" applyFont="1" applyBorder="1" applyAlignment="1">
      <alignment horizontal="center" vertical="center" wrapText="1"/>
    </xf>
    <xf numFmtId="0" fontId="10" fillId="0" borderId="17" xfId="2" applyFont="1" applyBorder="1" applyAlignment="1">
      <alignment horizontal="center" vertical="center" wrapText="1"/>
    </xf>
    <xf numFmtId="173" fontId="10" fillId="0" borderId="4" xfId="1" applyNumberFormat="1" applyFont="1" applyFill="1" applyBorder="1" applyAlignment="1" applyProtection="1">
      <alignment horizontal="center" vertical="center" wrapText="1"/>
    </xf>
    <xf numFmtId="0" fontId="58" fillId="0" borderId="0" xfId="0" applyFont="1"/>
    <xf numFmtId="0" fontId="5" fillId="0" borderId="17" xfId="2" applyFont="1" applyBorder="1" applyAlignment="1">
      <alignment horizontal="center" vertical="center" wrapText="1"/>
    </xf>
    <xf numFmtId="0" fontId="5" fillId="0" borderId="0" xfId="2" applyFont="1" applyAlignment="1">
      <alignment horizontal="center" vertical="center" wrapText="1"/>
    </xf>
    <xf numFmtId="0" fontId="10" fillId="4" borderId="14" xfId="2" applyFont="1" applyFill="1" applyBorder="1" applyAlignment="1">
      <alignment vertical="top" wrapText="1"/>
    </xf>
    <xf numFmtId="0" fontId="10" fillId="0" borderId="16" xfId="2" applyFont="1" applyBorder="1" applyAlignment="1">
      <alignment vertical="top" wrapText="1"/>
    </xf>
    <xf numFmtId="165" fontId="10" fillId="0" borderId="41" xfId="1" applyNumberFormat="1" applyFont="1" applyFill="1" applyBorder="1" applyAlignment="1" applyProtection="1">
      <alignment horizontal="center" vertical="center" wrapText="1"/>
    </xf>
    <xf numFmtId="165" fontId="10" fillId="0" borderId="19" xfId="1" applyNumberFormat="1" applyFont="1" applyFill="1" applyBorder="1" applyAlignment="1" applyProtection="1">
      <alignment horizontal="center" vertical="center" wrapText="1"/>
    </xf>
    <xf numFmtId="165" fontId="10" fillId="0" borderId="43" xfId="1" applyNumberFormat="1" applyFont="1" applyFill="1" applyBorder="1" applyAlignment="1" applyProtection="1">
      <alignment horizontal="center" vertical="center" wrapText="1"/>
    </xf>
    <xf numFmtId="0" fontId="6" fillId="5" borderId="72" xfId="2" applyFont="1" applyFill="1" applyBorder="1" applyAlignment="1">
      <alignment vertical="top" wrapText="1"/>
    </xf>
    <xf numFmtId="0" fontId="6" fillId="5" borderId="28" xfId="2" applyFont="1" applyFill="1" applyBorder="1" applyAlignment="1">
      <alignment vertical="top" wrapText="1"/>
    </xf>
    <xf numFmtId="0" fontId="6" fillId="4" borderId="31" xfId="2" applyFont="1" applyFill="1" applyBorder="1" applyAlignment="1">
      <alignment horizontal="left" vertical="top" wrapText="1"/>
    </xf>
    <xf numFmtId="0" fontId="10" fillId="4" borderId="30" xfId="2" applyFont="1" applyFill="1" applyBorder="1" applyAlignment="1">
      <alignment vertical="top" wrapText="1"/>
    </xf>
    <xf numFmtId="0" fontId="6" fillId="4" borderId="13" xfId="2" applyFont="1" applyFill="1" applyBorder="1" applyAlignment="1">
      <alignment horizontal="left" vertical="center" wrapText="1"/>
    </xf>
    <xf numFmtId="0" fontId="10" fillId="0" borderId="13" xfId="2" applyFont="1" applyBorder="1" applyAlignment="1">
      <alignment horizontal="left" vertical="top" wrapText="1"/>
    </xf>
    <xf numFmtId="165" fontId="10" fillId="0" borderId="4" xfId="2" applyNumberFormat="1" applyFont="1" applyBorder="1" applyAlignment="1">
      <alignment horizontal="center" vertical="center" wrapText="1"/>
    </xf>
    <xf numFmtId="9" fontId="10" fillId="0" borderId="0" xfId="2" applyNumberFormat="1" applyFont="1" applyAlignment="1">
      <alignment horizontal="center" vertical="center" wrapText="1"/>
    </xf>
    <xf numFmtId="0" fontId="5" fillId="0" borderId="13" xfId="2" applyFont="1" applyBorder="1" applyAlignment="1">
      <alignment horizontal="left" vertical="top" wrapText="1"/>
    </xf>
    <xf numFmtId="165" fontId="10" fillId="0" borderId="41" xfId="2" applyNumberFormat="1" applyFont="1" applyBorder="1" applyAlignment="1">
      <alignment horizontal="center" vertical="center" wrapText="1"/>
    </xf>
    <xf numFmtId="0" fontId="10" fillId="4" borderId="30" xfId="2" applyFont="1" applyFill="1" applyBorder="1" applyAlignment="1">
      <alignment vertical="center" wrapText="1"/>
    </xf>
    <xf numFmtId="0" fontId="10" fillId="0" borderId="9" xfId="2" applyFont="1" applyBorder="1" applyAlignment="1">
      <alignment vertical="center" wrapText="1"/>
    </xf>
    <xf numFmtId="165" fontId="10" fillId="0" borderId="11" xfId="2" applyNumberFormat="1" applyFont="1" applyBorder="1" applyAlignment="1">
      <alignment horizontal="center" vertical="center" wrapText="1"/>
    </xf>
    <xf numFmtId="0" fontId="6" fillId="4" borderId="13" xfId="2" applyFont="1" applyFill="1" applyBorder="1" applyAlignment="1">
      <alignment horizontal="left" vertical="top" wrapText="1"/>
    </xf>
    <xf numFmtId="0" fontId="9" fillId="0" borderId="63" xfId="2" applyFont="1" applyBorder="1" applyAlignment="1">
      <alignment vertical="center" wrapText="1"/>
    </xf>
    <xf numFmtId="165" fontId="9" fillId="0" borderId="41" xfId="2" applyNumberFormat="1" applyFont="1" applyBorder="1" applyAlignment="1">
      <alignment horizontal="center" vertical="center" wrapText="1"/>
    </xf>
    <xf numFmtId="165" fontId="10" fillId="0" borderId="42" xfId="2" applyNumberFormat="1" applyFont="1" applyBorder="1" applyAlignment="1">
      <alignment horizontal="center" vertical="center" wrapText="1"/>
    </xf>
    <xf numFmtId="0" fontId="0" fillId="0" borderId="30" xfId="0" applyBorder="1"/>
    <xf numFmtId="0" fontId="59" fillId="0" borderId="0" xfId="0" applyFont="1"/>
    <xf numFmtId="0" fontId="60" fillId="0" borderId="0" xfId="17" applyFont="1"/>
    <xf numFmtId="0" fontId="61" fillId="4" borderId="4" xfId="17" applyFont="1" applyFill="1" applyBorder="1" applyAlignment="1">
      <alignment horizontal="center" vertical="center" wrapText="1"/>
    </xf>
    <xf numFmtId="0" fontId="61" fillId="4" borderId="12" xfId="17" applyFont="1" applyFill="1" applyBorder="1" applyAlignment="1">
      <alignment horizontal="center" vertical="center" wrapText="1"/>
    </xf>
    <xf numFmtId="1" fontId="9" fillId="0" borderId="19" xfId="2" applyNumberFormat="1" applyFont="1" applyBorder="1" applyAlignment="1">
      <alignment horizontal="center" vertical="center" wrapText="1"/>
    </xf>
    <xf numFmtId="1" fontId="9" fillId="0" borderId="4" xfId="2" applyNumberFormat="1" applyFont="1" applyBorder="1" applyAlignment="1">
      <alignment horizontal="center" vertical="center" wrapText="1"/>
    </xf>
    <xf numFmtId="9" fontId="9" fillId="0" borderId="45" xfId="1" applyFont="1" applyBorder="1" applyAlignment="1">
      <alignment horizontal="center" vertical="center" wrapText="1"/>
    </xf>
    <xf numFmtId="0" fontId="18" fillId="4" borderId="9" xfId="0" applyFont="1" applyFill="1" applyBorder="1" applyAlignment="1">
      <alignment vertical="center"/>
    </xf>
    <xf numFmtId="0" fontId="18" fillId="4" borderId="0" xfId="0" applyFont="1" applyFill="1" applyAlignment="1">
      <alignment horizontal="left" vertical="center"/>
    </xf>
    <xf numFmtId="0" fontId="18" fillId="0" borderId="4" xfId="0" applyFont="1" applyBorder="1" applyAlignment="1">
      <alignment horizontal="center" vertical="center" wrapText="1"/>
    </xf>
    <xf numFmtId="0" fontId="18" fillId="0" borderId="12" xfId="0" applyFont="1" applyBorder="1" applyAlignment="1">
      <alignment horizontal="center" vertical="center" wrapText="1"/>
    </xf>
    <xf numFmtId="0" fontId="12" fillId="4" borderId="9" xfId="0" applyFont="1" applyFill="1" applyBorder="1" applyAlignment="1">
      <alignment vertical="center"/>
    </xf>
    <xf numFmtId="0" fontId="12" fillId="4" borderId="0" xfId="0" applyFont="1" applyFill="1" applyAlignment="1">
      <alignment vertical="center"/>
    </xf>
    <xf numFmtId="2" fontId="12" fillId="4" borderId="0" xfId="0" applyNumberFormat="1" applyFont="1" applyFill="1" applyAlignment="1">
      <alignment vertical="center"/>
    </xf>
    <xf numFmtId="9" fontId="12" fillId="0" borderId="12" xfId="1" applyFont="1" applyBorder="1" applyAlignment="1">
      <alignment horizontal="center" vertical="center" wrapText="1"/>
    </xf>
    <xf numFmtId="9" fontId="12" fillId="0" borderId="11" xfId="1" applyFont="1" applyFill="1" applyBorder="1" applyAlignment="1" applyProtection="1">
      <alignment vertical="center" wrapText="1"/>
    </xf>
    <xf numFmtId="9" fontId="12" fillId="0" borderId="20" xfId="1" applyFont="1" applyFill="1" applyBorder="1" applyAlignment="1" applyProtection="1">
      <alignment vertical="center" wrapText="1"/>
    </xf>
    <xf numFmtId="1" fontId="12" fillId="4" borderId="0" xfId="0" applyNumberFormat="1" applyFont="1" applyFill="1" applyAlignment="1">
      <alignment horizontal="right" vertical="center"/>
    </xf>
    <xf numFmtId="0" fontId="12" fillId="0" borderId="4" xfId="1" applyNumberFormat="1" applyFont="1" applyBorder="1" applyAlignment="1">
      <alignment horizontal="center" vertical="top" wrapText="1"/>
    </xf>
    <xf numFmtId="0" fontId="12" fillId="0" borderId="12" xfId="1" applyNumberFormat="1" applyFont="1" applyBorder="1" applyAlignment="1">
      <alignment horizontal="center" vertical="top" wrapText="1"/>
    </xf>
    <xf numFmtId="0" fontId="18" fillId="4" borderId="16" xfId="0" applyFont="1" applyFill="1" applyBorder="1" applyAlignment="1">
      <alignment vertical="center"/>
    </xf>
    <xf numFmtId="0" fontId="12" fillId="16" borderId="34" xfId="2" applyFont="1" applyFill="1" applyBorder="1" applyAlignment="1">
      <alignment horizontal="center" vertical="center" wrapText="1"/>
    </xf>
    <xf numFmtId="9" fontId="12" fillId="0" borderId="4" xfId="1" applyFont="1" applyFill="1" applyBorder="1" applyAlignment="1" applyProtection="1">
      <alignment horizontal="center" vertical="top" wrapText="1"/>
      <protection locked="0"/>
    </xf>
    <xf numFmtId="9" fontId="12" fillId="0" borderId="12" xfId="1" applyFont="1" applyFill="1" applyBorder="1" applyAlignment="1" applyProtection="1">
      <alignment horizontal="center" vertical="top" wrapText="1"/>
      <protection locked="0"/>
    </xf>
    <xf numFmtId="0" fontId="12" fillId="16" borderId="24" xfId="2" applyFont="1" applyFill="1" applyBorder="1" applyAlignment="1">
      <alignment horizontal="center" vertical="center" wrapText="1"/>
    </xf>
    <xf numFmtId="9" fontId="12" fillId="0" borderId="17" xfId="1" applyFont="1" applyFill="1" applyBorder="1" applyAlignment="1" applyProtection="1">
      <alignment horizontal="center" vertical="top" wrapText="1"/>
      <protection locked="0"/>
    </xf>
    <xf numFmtId="0" fontId="12" fillId="16" borderId="36" xfId="2" applyFont="1" applyFill="1" applyBorder="1" applyAlignment="1">
      <alignment horizontal="center" vertical="center" wrapText="1"/>
    </xf>
    <xf numFmtId="9" fontId="12" fillId="0" borderId="15" xfId="1" applyFont="1" applyFill="1" applyBorder="1" applyAlignment="1" applyProtection="1">
      <alignment horizontal="center" vertical="top" wrapText="1"/>
      <protection locked="0"/>
    </xf>
    <xf numFmtId="9" fontId="12" fillId="0" borderId="19" xfId="1" applyFont="1" applyFill="1" applyBorder="1" applyAlignment="1" applyProtection="1">
      <alignment horizontal="center" vertical="top" wrapText="1"/>
      <protection locked="0"/>
    </xf>
    <xf numFmtId="9" fontId="12" fillId="0" borderId="22" xfId="1" applyFont="1" applyFill="1" applyBorder="1" applyAlignment="1" applyProtection="1">
      <alignment horizontal="center" vertical="top" wrapText="1"/>
      <protection locked="0"/>
    </xf>
    <xf numFmtId="9" fontId="12" fillId="0" borderId="11" xfId="1" applyFont="1" applyFill="1" applyBorder="1" applyAlignment="1" applyProtection="1">
      <alignment horizontal="center" vertical="top" wrapText="1"/>
      <protection locked="0"/>
    </xf>
    <xf numFmtId="9" fontId="12" fillId="0" borderId="26" xfId="1" applyFont="1" applyFill="1" applyBorder="1" applyAlignment="1" applyProtection="1">
      <alignment horizontal="center" vertical="top" wrapText="1"/>
      <protection locked="0"/>
    </xf>
    <xf numFmtId="9" fontId="12" fillId="0" borderId="34" xfId="1" applyFont="1" applyBorder="1" applyAlignment="1">
      <alignment horizontal="center" vertical="center" wrapText="1"/>
    </xf>
    <xf numFmtId="0" fontId="12" fillId="0" borderId="4" xfId="1" applyNumberFormat="1" applyFont="1" applyFill="1" applyBorder="1" applyAlignment="1" applyProtection="1">
      <alignment horizontal="center" vertical="top" wrapText="1"/>
      <protection locked="0"/>
    </xf>
    <xf numFmtId="0" fontId="12" fillId="0" borderId="14" xfId="1" applyNumberFormat="1" applyFont="1" applyFill="1" applyBorder="1" applyAlignment="1" applyProtection="1">
      <alignment horizontal="center" vertical="top" wrapText="1"/>
      <protection locked="0"/>
    </xf>
    <xf numFmtId="0" fontId="12" fillId="0" borderId="12" xfId="1" applyNumberFormat="1" applyFont="1" applyFill="1" applyBorder="1" applyAlignment="1" applyProtection="1">
      <alignment horizontal="center" vertical="top" wrapText="1"/>
      <protection locked="0"/>
    </xf>
    <xf numFmtId="0" fontId="18" fillId="4" borderId="0" xfId="0" applyFont="1" applyFill="1" applyAlignment="1">
      <alignment horizontal="left"/>
    </xf>
    <xf numFmtId="9" fontId="12" fillId="0" borderId="14" xfId="1" applyFont="1" applyFill="1" applyBorder="1" applyAlignment="1" applyProtection="1">
      <alignment horizontal="center" vertical="top" wrapText="1"/>
      <protection locked="0"/>
    </xf>
    <xf numFmtId="9" fontId="12" fillId="4" borderId="8" xfId="1" applyFont="1" applyFill="1" applyBorder="1" applyAlignment="1" applyProtection="1">
      <alignment horizontal="center" vertical="center" wrapText="1"/>
    </xf>
    <xf numFmtId="9" fontId="12" fillId="4" borderId="14" xfId="1" applyFont="1" applyFill="1" applyBorder="1" applyAlignment="1" applyProtection="1">
      <alignment vertical="center" wrapText="1"/>
      <protection locked="0"/>
    </xf>
    <xf numFmtId="9" fontId="12" fillId="0" borderId="34" xfId="1" applyFont="1" applyFill="1" applyBorder="1" applyAlignment="1" applyProtection="1">
      <alignment horizontal="center" vertical="center" wrapText="1"/>
    </xf>
    <xf numFmtId="0" fontId="12" fillId="0" borderId="12" xfId="2" applyFont="1" applyBorder="1" applyAlignment="1">
      <alignment horizontal="center" vertical="top" wrapText="1"/>
    </xf>
    <xf numFmtId="0" fontId="12" fillId="15" borderId="19" xfId="1" applyNumberFormat="1" applyFont="1" applyFill="1" applyBorder="1" applyAlignment="1">
      <alignment horizontal="center" vertical="center" wrapText="1"/>
    </xf>
    <xf numFmtId="0" fontId="12" fillId="0" borderId="17" xfId="2" applyFont="1" applyBorder="1" applyAlignment="1">
      <alignment horizontal="center" vertical="top" wrapText="1"/>
    </xf>
    <xf numFmtId="9" fontId="12" fillId="0" borderId="8" xfId="1" applyFont="1" applyFill="1" applyBorder="1" applyAlignment="1" applyProtection="1">
      <alignment horizontal="center" vertical="top" wrapText="1"/>
      <protection locked="0"/>
    </xf>
    <xf numFmtId="0" fontId="18" fillId="4" borderId="31" xfId="2" applyFont="1" applyFill="1" applyBorder="1" applyAlignment="1">
      <alignment vertical="center" wrapText="1"/>
    </xf>
    <xf numFmtId="1" fontId="12" fillId="15" borderId="34" xfId="1" applyNumberFormat="1" applyFont="1" applyFill="1" applyBorder="1" applyAlignment="1" applyProtection="1">
      <alignment horizontal="center" vertical="center" wrapText="1"/>
    </xf>
    <xf numFmtId="9" fontId="12" fillId="0" borderId="8" xfId="2" applyNumberFormat="1" applyFont="1" applyBorder="1" applyAlignment="1">
      <alignment horizontal="center" vertical="center" wrapText="1"/>
    </xf>
    <xf numFmtId="9" fontId="12" fillId="0" borderId="15" xfId="2" applyNumberFormat="1" applyFont="1" applyBorder="1" applyAlignment="1">
      <alignment horizontal="center" vertical="center" wrapText="1"/>
    </xf>
    <xf numFmtId="0" fontId="18" fillId="4" borderId="16" xfId="2" applyFont="1" applyFill="1" applyBorder="1" applyAlignment="1">
      <alignment vertical="center" wrapText="1"/>
    </xf>
    <xf numFmtId="0" fontId="18" fillId="4" borderId="16" xfId="2" applyFont="1" applyFill="1" applyBorder="1" applyAlignment="1">
      <alignment horizontal="left" vertical="center" wrapText="1"/>
    </xf>
    <xf numFmtId="0" fontId="12" fillId="4" borderId="9" xfId="2" applyFont="1" applyFill="1" applyBorder="1" applyAlignment="1">
      <alignment vertical="center" wrapText="1"/>
    </xf>
    <xf numFmtId="0" fontId="12" fillId="4" borderId="0" xfId="2" applyFont="1" applyFill="1" applyAlignment="1">
      <alignment vertical="center" wrapText="1"/>
    </xf>
    <xf numFmtId="0" fontId="18" fillId="0" borderId="4" xfId="2" applyFont="1" applyBorder="1" applyAlignment="1">
      <alignment vertical="center" wrapText="1"/>
    </xf>
    <xf numFmtId="0" fontId="18" fillId="0" borderId="12" xfId="2" applyFont="1" applyBorder="1" applyAlignment="1">
      <alignment vertical="center" wrapText="1"/>
    </xf>
    <xf numFmtId="0" fontId="12" fillId="16" borderId="19" xfId="2" applyFont="1" applyFill="1" applyBorder="1" applyAlignment="1">
      <alignment vertical="center" wrapText="1"/>
    </xf>
    <xf numFmtId="1" fontId="12" fillId="4" borderId="0" xfId="2" applyNumberFormat="1" applyFont="1" applyFill="1" applyAlignment="1">
      <alignment vertical="center" wrapText="1"/>
    </xf>
    <xf numFmtId="9" fontId="12" fillId="0" borderId="12" xfId="1" applyFont="1" applyFill="1" applyBorder="1" applyAlignment="1" applyProtection="1">
      <alignment horizontal="center" vertical="center" wrapText="1"/>
    </xf>
    <xf numFmtId="0" fontId="12" fillId="16" borderId="11" xfId="2" applyFont="1" applyFill="1" applyBorder="1" applyAlignment="1">
      <alignment vertical="center" wrapText="1"/>
    </xf>
    <xf numFmtId="9" fontId="12" fillId="0" borderId="4" xfId="2" applyNumberFormat="1" applyFont="1" applyBorder="1" applyAlignment="1">
      <alignment vertical="center" wrapText="1"/>
    </xf>
    <xf numFmtId="9" fontId="12" fillId="0" borderId="17" xfId="2" applyNumberFormat="1" applyFont="1" applyBorder="1" applyAlignment="1">
      <alignment vertical="center" wrapText="1"/>
    </xf>
    <xf numFmtId="1" fontId="12" fillId="4" borderId="0" xfId="2" applyNumberFormat="1" applyFont="1" applyFill="1" applyAlignment="1">
      <alignment horizontal="right" vertical="center" wrapText="1"/>
    </xf>
    <xf numFmtId="1" fontId="12" fillId="0" borderId="12" xfId="1" applyNumberFormat="1" applyFont="1" applyFill="1" applyBorder="1" applyAlignment="1" applyProtection="1">
      <alignment horizontal="center" vertical="center" wrapText="1"/>
    </xf>
    <xf numFmtId="0" fontId="18" fillId="4" borderId="13" xfId="2" applyFont="1" applyFill="1" applyBorder="1" applyAlignment="1">
      <alignment horizontal="left" vertical="center" wrapText="1"/>
    </xf>
    <xf numFmtId="1" fontId="12" fillId="15" borderId="34" xfId="1" applyNumberFormat="1" applyFont="1" applyFill="1" applyBorder="1" applyAlignment="1">
      <alignment horizontal="center" vertical="center" wrapText="1"/>
    </xf>
    <xf numFmtId="9" fontId="12" fillId="0" borderId="11" xfId="2" applyNumberFormat="1" applyFont="1" applyBorder="1" applyAlignment="1">
      <alignment horizontal="center" vertical="center" wrapText="1"/>
    </xf>
    <xf numFmtId="9" fontId="12" fillId="0" borderId="4" xfId="2" applyNumberFormat="1" applyFont="1" applyBorder="1" applyAlignment="1">
      <alignment horizontal="center" vertical="center" wrapText="1"/>
    </xf>
    <xf numFmtId="9" fontId="12" fillId="0" borderId="12" xfId="2" applyNumberFormat="1" applyFont="1" applyBorder="1" applyAlignment="1">
      <alignment horizontal="center" vertical="center" wrapText="1"/>
    </xf>
    <xf numFmtId="0" fontId="12" fillId="4" borderId="0" xfId="2" applyFont="1" applyFill="1" applyAlignment="1">
      <alignment horizontal="left" vertical="center" wrapText="1"/>
    </xf>
    <xf numFmtId="0" fontId="12" fillId="6" borderId="35" xfId="2" applyFont="1" applyFill="1" applyBorder="1" applyAlignment="1">
      <alignment horizontal="center" vertical="center" wrapText="1"/>
    </xf>
    <xf numFmtId="0" fontId="12" fillId="16" borderId="4" xfId="2" applyFont="1" applyFill="1" applyBorder="1" applyAlignment="1">
      <alignment vertical="center" wrapText="1"/>
    </xf>
    <xf numFmtId="1" fontId="12" fillId="15" borderId="4" xfId="1" applyNumberFormat="1" applyFont="1" applyFill="1" applyBorder="1" applyAlignment="1">
      <alignment horizontal="center" vertical="center" wrapText="1"/>
    </xf>
    <xf numFmtId="0" fontId="12" fillId="0" borderId="4" xfId="2" applyFont="1" applyBorder="1" applyAlignment="1">
      <alignment horizontal="center" vertical="center" wrapText="1"/>
    </xf>
    <xf numFmtId="9" fontId="12" fillId="0" borderId="17" xfId="2" applyNumberFormat="1" applyFont="1" applyBorder="1" applyAlignment="1">
      <alignment horizontal="center" vertical="center" wrapText="1"/>
    </xf>
    <xf numFmtId="9" fontId="12" fillId="4" borderId="13" xfId="1" applyFont="1" applyFill="1" applyBorder="1" applyAlignment="1" applyProtection="1">
      <alignment horizontal="center" vertical="center" wrapText="1"/>
    </xf>
    <xf numFmtId="0" fontId="18" fillId="4" borderId="9" xfId="2" applyFont="1" applyFill="1" applyBorder="1" applyAlignment="1">
      <alignment horizontal="left" vertical="center" wrapText="1"/>
    </xf>
    <xf numFmtId="1" fontId="12" fillId="0" borderId="4" xfId="1" applyNumberFormat="1" applyFont="1" applyFill="1" applyBorder="1" applyAlignment="1">
      <alignment horizontal="center" vertical="center" wrapText="1"/>
    </xf>
    <xf numFmtId="1" fontId="12" fillId="0" borderId="12" xfId="1" applyNumberFormat="1" applyFont="1" applyFill="1" applyBorder="1" applyAlignment="1">
      <alignment horizontal="center" vertical="center" wrapText="1"/>
    </xf>
    <xf numFmtId="9" fontId="12" fillId="0" borderId="8" xfId="1" applyFont="1" applyFill="1" applyBorder="1" applyAlignment="1" applyProtection="1">
      <alignment horizontal="center" vertical="center" wrapText="1"/>
    </xf>
    <xf numFmtId="0" fontId="12" fillId="0" borderId="41" xfId="1" applyNumberFormat="1" applyFont="1" applyFill="1" applyBorder="1" applyAlignment="1" applyProtection="1">
      <alignment horizontal="center" vertical="center" wrapText="1"/>
    </xf>
    <xf numFmtId="0" fontId="12" fillId="4" borderId="9" xfId="2" applyFont="1" applyFill="1" applyBorder="1" applyAlignment="1">
      <alignment vertical="top" wrapText="1"/>
    </xf>
    <xf numFmtId="0" fontId="12" fillId="4" borderId="0" xfId="2" applyFont="1" applyFill="1" applyAlignment="1">
      <alignment vertical="top" wrapText="1"/>
    </xf>
    <xf numFmtId="16" fontId="18" fillId="0" borderId="4" xfId="2" quotePrefix="1" applyNumberFormat="1" applyFont="1" applyBorder="1" applyAlignment="1">
      <alignment horizontal="center" vertical="center" wrapText="1"/>
    </xf>
    <xf numFmtId="1" fontId="12" fillId="0" borderId="34" xfId="1" applyNumberFormat="1" applyFont="1" applyFill="1" applyBorder="1" applyAlignment="1">
      <alignment horizontal="center" vertical="center" wrapText="1"/>
    </xf>
    <xf numFmtId="1" fontId="12" fillId="0" borderId="21" xfId="1" applyNumberFormat="1" applyFont="1" applyFill="1" applyBorder="1" applyAlignment="1">
      <alignment horizontal="center" vertical="center" wrapText="1"/>
    </xf>
    <xf numFmtId="0" fontId="18" fillId="4" borderId="16" xfId="2" applyFont="1" applyFill="1" applyBorder="1" applyAlignment="1">
      <alignment horizontal="left" vertical="top" wrapText="1"/>
    </xf>
    <xf numFmtId="0" fontId="18" fillId="4" borderId="9" xfId="2" applyFont="1" applyFill="1" applyBorder="1" applyAlignment="1">
      <alignment horizontal="left" vertical="top" wrapText="1"/>
    </xf>
    <xf numFmtId="0" fontId="18" fillId="4" borderId="23" xfId="2" applyFont="1" applyFill="1" applyBorder="1" applyAlignment="1">
      <alignment horizontal="left" vertical="top" wrapText="1"/>
    </xf>
    <xf numFmtId="1" fontId="12" fillId="4" borderId="25" xfId="2" applyNumberFormat="1" applyFont="1" applyFill="1" applyBorder="1" applyAlignment="1">
      <alignment horizontal="right" vertical="center" wrapText="1"/>
    </xf>
    <xf numFmtId="1" fontId="12" fillId="0" borderId="4" xfId="1" applyNumberFormat="1" applyFont="1" applyBorder="1" applyAlignment="1">
      <alignment horizontal="center" vertical="center" wrapText="1"/>
    </xf>
    <xf numFmtId="1" fontId="12" fillId="0" borderId="34" xfId="1" applyNumberFormat="1" applyFont="1" applyBorder="1" applyAlignment="1">
      <alignment horizontal="center" vertical="center" wrapText="1"/>
    </xf>
    <xf numFmtId="1" fontId="12" fillId="0" borderId="21" xfId="1" applyNumberFormat="1" applyFont="1" applyBorder="1" applyAlignment="1">
      <alignment horizontal="center" vertical="center" wrapText="1"/>
    </xf>
    <xf numFmtId="1" fontId="12" fillId="0" borderId="12" xfId="1" applyNumberFormat="1" applyFont="1" applyBorder="1" applyAlignment="1">
      <alignment horizontal="center" vertical="center" wrapText="1"/>
    </xf>
    <xf numFmtId="0" fontId="18" fillId="4" borderId="9" xfId="2" applyFont="1" applyFill="1" applyBorder="1" applyAlignment="1">
      <alignment horizontal="left" wrapText="1"/>
    </xf>
    <xf numFmtId="1" fontId="12" fillId="21" borderId="0" xfId="2" applyNumberFormat="1" applyFont="1" applyFill="1" applyAlignment="1">
      <alignment vertical="center" wrapText="1"/>
    </xf>
    <xf numFmtId="1" fontId="12" fillId="0" borderId="19" xfId="1" applyNumberFormat="1" applyFont="1" applyBorder="1" applyAlignment="1">
      <alignment horizontal="center" vertical="center" wrapText="1"/>
    </xf>
    <xf numFmtId="1" fontId="12" fillId="0" borderId="18" xfId="1" applyNumberFormat="1" applyFont="1" applyBorder="1" applyAlignment="1">
      <alignment horizontal="center" vertical="center" wrapText="1"/>
    </xf>
    <xf numFmtId="1" fontId="12" fillId="4" borderId="36" xfId="1" applyNumberFormat="1" applyFont="1" applyFill="1" applyBorder="1" applyAlignment="1">
      <alignment vertical="center" wrapText="1"/>
    </xf>
    <xf numFmtId="1" fontId="18" fillId="0" borderId="4" xfId="1" applyNumberFormat="1" applyFont="1" applyBorder="1" applyAlignment="1">
      <alignment horizontal="center" vertical="center" wrapText="1"/>
    </xf>
    <xf numFmtId="1" fontId="18" fillId="0" borderId="14" xfId="1" applyNumberFormat="1" applyFont="1" applyBorder="1" applyAlignment="1">
      <alignment horizontal="center" vertical="center" wrapText="1"/>
    </xf>
    <xf numFmtId="1" fontId="12" fillId="0" borderId="17" xfId="1" applyNumberFormat="1" applyFont="1" applyFill="1" applyBorder="1" applyAlignment="1" applyProtection="1">
      <alignment horizontal="center" vertical="center" wrapText="1"/>
    </xf>
    <xf numFmtId="1" fontId="12" fillId="0" borderId="19" xfId="2" applyNumberFormat="1" applyFont="1" applyBorder="1" applyAlignment="1">
      <alignment horizontal="center" vertical="center" wrapText="1"/>
    </xf>
    <xf numFmtId="1" fontId="12" fillId="0" borderId="17" xfId="2" applyNumberFormat="1" applyFont="1" applyBorder="1" applyAlignment="1">
      <alignment horizontal="center" vertical="center" wrapText="1"/>
    </xf>
    <xf numFmtId="1" fontId="12" fillId="4" borderId="36" xfId="1" applyNumberFormat="1" applyFont="1" applyFill="1" applyBorder="1" applyAlignment="1">
      <alignment horizontal="right" vertical="center" wrapText="1"/>
    </xf>
    <xf numFmtId="1" fontId="12" fillId="0" borderId="8" xfId="1" applyNumberFormat="1" applyFont="1" applyBorder="1" applyAlignment="1">
      <alignment horizontal="center" vertical="center" wrapText="1"/>
    </xf>
    <xf numFmtId="1" fontId="12" fillId="0" borderId="14" xfId="1" applyNumberFormat="1" applyFont="1" applyBorder="1" applyAlignment="1">
      <alignment horizontal="center" vertical="center" wrapText="1"/>
    </xf>
    <xf numFmtId="1" fontId="12" fillId="4" borderId="36" xfId="1" applyNumberFormat="1" applyFont="1" applyFill="1" applyBorder="1" applyAlignment="1">
      <alignment horizontal="center" vertical="center" wrapText="1"/>
    </xf>
    <xf numFmtId="1" fontId="18" fillId="0" borderId="8" xfId="1" applyNumberFormat="1" applyFont="1" applyBorder="1" applyAlignment="1">
      <alignment horizontal="center" vertical="center" wrapText="1"/>
    </xf>
    <xf numFmtId="1" fontId="18" fillId="0" borderId="12" xfId="1" applyNumberFormat="1" applyFont="1" applyBorder="1" applyAlignment="1">
      <alignment horizontal="center" vertical="center" wrapText="1"/>
    </xf>
    <xf numFmtId="0" fontId="18" fillId="4" borderId="0" xfId="2" applyFont="1" applyFill="1" applyAlignment="1">
      <alignment horizontal="left" vertical="top" wrapText="1"/>
    </xf>
    <xf numFmtId="1" fontId="12" fillId="4" borderId="24" xfId="1" applyNumberFormat="1" applyFont="1" applyFill="1" applyBorder="1" applyAlignment="1">
      <alignment horizontal="right" vertical="center" wrapText="1"/>
    </xf>
    <xf numFmtId="0" fontId="18" fillId="4" borderId="13" xfId="2" applyFont="1" applyFill="1" applyBorder="1" applyAlignment="1">
      <alignment horizontal="left" vertical="top" wrapText="1"/>
    </xf>
    <xf numFmtId="0" fontId="12" fillId="16" borderId="37" xfId="2" applyFont="1" applyFill="1" applyBorder="1" applyAlignment="1">
      <alignment vertical="center" wrapText="1"/>
    </xf>
    <xf numFmtId="0" fontId="18" fillId="4" borderId="27" xfId="2" applyFont="1" applyFill="1" applyBorder="1" applyAlignment="1">
      <alignment horizontal="left" vertical="top" wrapText="1"/>
    </xf>
    <xf numFmtId="0" fontId="18" fillId="4" borderId="28" xfId="2" applyFont="1" applyFill="1" applyBorder="1" applyAlignment="1">
      <alignment horizontal="left" vertical="center" wrapText="1"/>
    </xf>
    <xf numFmtId="0" fontId="12" fillId="3" borderId="68" xfId="1" applyNumberFormat="1" applyFont="1" applyFill="1" applyBorder="1" applyAlignment="1">
      <alignment horizontal="center" vertical="center" wrapText="1"/>
    </xf>
    <xf numFmtId="9" fontId="12" fillId="3" borderId="12" xfId="1" applyFont="1" applyFill="1" applyBorder="1" applyAlignment="1">
      <alignment horizontal="center" vertical="center" wrapText="1"/>
    </xf>
    <xf numFmtId="0" fontId="12" fillId="0" borderId="37" xfId="2" applyFont="1" applyBorder="1" applyAlignment="1">
      <alignment horizontal="center" vertical="center" wrapText="1"/>
    </xf>
    <xf numFmtId="9" fontId="12" fillId="0" borderId="4" xfId="1" applyFont="1" applyFill="1" applyBorder="1" applyAlignment="1" applyProtection="1">
      <alignment horizontal="center" vertical="center" wrapText="1"/>
    </xf>
    <xf numFmtId="0" fontId="12" fillId="0" borderId="41" xfId="2" applyFont="1" applyBorder="1" applyAlignment="1">
      <alignment horizontal="center" vertical="center" wrapText="1"/>
    </xf>
    <xf numFmtId="9" fontId="12" fillId="0" borderId="18" xfId="1" applyFont="1" applyFill="1" applyBorder="1" applyAlignment="1" applyProtection="1">
      <alignment horizontal="center" vertical="center" wrapText="1"/>
    </xf>
    <xf numFmtId="0" fontId="12" fillId="0" borderId="42" xfId="2" applyFont="1" applyBorder="1" applyAlignment="1">
      <alignment horizontal="center" vertical="center" wrapText="1"/>
    </xf>
    <xf numFmtId="9" fontId="18" fillId="0" borderId="45" xfId="1" applyFont="1" applyFill="1" applyBorder="1" applyAlignment="1" applyProtection="1">
      <alignment horizontal="center" wrapText="1"/>
    </xf>
    <xf numFmtId="0" fontId="18" fillId="3" borderId="11" xfId="2" applyFont="1" applyFill="1" applyBorder="1" applyAlignment="1">
      <alignment horizontal="left" vertical="center" wrapText="1"/>
    </xf>
    <xf numFmtId="0" fontId="9" fillId="0" borderId="53" xfId="2" applyFont="1" applyBorder="1" applyAlignment="1">
      <alignment vertical="center" wrapText="1"/>
    </xf>
    <xf numFmtId="0" fontId="18" fillId="3" borderId="0" xfId="2" applyFont="1" applyFill="1" applyAlignment="1">
      <alignment vertical="center" wrapText="1"/>
    </xf>
    <xf numFmtId="0" fontId="18" fillId="4" borderId="21" xfId="2" applyFont="1" applyFill="1" applyBorder="1" applyAlignment="1">
      <alignment vertical="center" wrapText="1"/>
    </xf>
    <xf numFmtId="0" fontId="12" fillId="6" borderId="74" xfId="2" applyFont="1" applyFill="1" applyBorder="1" applyAlignment="1">
      <alignment vertical="center" wrapText="1"/>
    </xf>
    <xf numFmtId="0" fontId="12" fillId="6" borderId="48" xfId="2" applyFont="1" applyFill="1" applyBorder="1" applyAlignment="1">
      <alignment vertical="center" wrapText="1"/>
    </xf>
    <xf numFmtId="0" fontId="18" fillId="4" borderId="13" xfId="2" applyFont="1" applyFill="1" applyBorder="1" applyAlignment="1">
      <alignment vertical="center" wrapText="1"/>
    </xf>
    <xf numFmtId="0" fontId="18" fillId="3" borderId="20" xfId="2" applyFont="1" applyFill="1" applyBorder="1" applyAlignment="1">
      <alignment vertical="center" wrapText="1"/>
    </xf>
    <xf numFmtId="0" fontId="13" fillId="19" borderId="0" xfId="2" applyFont="1" applyFill="1" applyAlignment="1">
      <alignment vertical="center" wrapText="1"/>
    </xf>
    <xf numFmtId="0" fontId="9" fillId="19" borderId="0" xfId="2" applyFont="1" applyFill="1" applyAlignment="1">
      <alignment horizontal="right" vertical="center" wrapText="1"/>
    </xf>
    <xf numFmtId="0" fontId="9" fillId="19" borderId="48" xfId="2" applyFont="1" applyFill="1" applyBorder="1" applyAlignment="1">
      <alignment horizontal="right" vertical="center" wrapText="1"/>
    </xf>
    <xf numFmtId="0" fontId="13" fillId="19" borderId="9" xfId="2" applyFont="1" applyFill="1" applyBorder="1" applyAlignment="1">
      <alignment vertical="center" wrapText="1"/>
    </xf>
    <xf numFmtId="0" fontId="13" fillId="19" borderId="74" xfId="2" applyFont="1" applyFill="1" applyBorder="1" applyAlignment="1">
      <alignment vertical="center" wrapText="1"/>
    </xf>
    <xf numFmtId="9" fontId="12" fillId="0" borderId="19" xfId="1" applyFont="1" applyFill="1" applyBorder="1" applyAlignment="1" applyProtection="1">
      <alignment horizontal="center" vertical="center" wrapText="1"/>
    </xf>
    <xf numFmtId="9" fontId="12" fillId="4" borderId="15" xfId="1" applyFont="1" applyFill="1" applyBorder="1" applyAlignment="1" applyProtection="1">
      <alignment horizontal="center" vertical="center" wrapText="1"/>
    </xf>
    <xf numFmtId="0" fontId="9" fillId="0" borderId="18" xfId="2" applyFont="1" applyBorder="1" applyAlignment="1">
      <alignment horizontal="center" vertical="center" wrapText="1"/>
    </xf>
    <xf numFmtId="0" fontId="13" fillId="4" borderId="25" xfId="2" applyFont="1" applyFill="1" applyBorder="1" applyAlignment="1">
      <alignment horizontal="center" vertical="top" wrapText="1"/>
    </xf>
    <xf numFmtId="9" fontId="12" fillId="3" borderId="4" xfId="2" applyNumberFormat="1" applyFont="1" applyFill="1" applyBorder="1" applyAlignment="1">
      <alignment horizontal="center" vertical="center" wrapText="1"/>
    </xf>
    <xf numFmtId="9" fontId="12" fillId="4" borderId="14" xfId="1" applyFont="1" applyFill="1" applyBorder="1" applyAlignment="1" applyProtection="1">
      <alignment horizontal="center" vertical="center" wrapText="1"/>
    </xf>
    <xf numFmtId="0" fontId="25" fillId="0" borderId="0" xfId="0" applyFont="1" applyAlignment="1">
      <alignment horizontal="left" vertical="top" wrapText="1"/>
    </xf>
    <xf numFmtId="0" fontId="9" fillId="0" borderId="19" xfId="2" applyFont="1" applyBorder="1" applyAlignment="1">
      <alignment horizontal="center" vertical="center" wrapText="1"/>
    </xf>
    <xf numFmtId="0" fontId="13" fillId="5" borderId="13" xfId="2" applyFont="1" applyFill="1" applyBorder="1" applyAlignment="1">
      <alignment vertical="top" wrapText="1"/>
    </xf>
    <xf numFmtId="0" fontId="13" fillId="5" borderId="14" xfId="2" applyFont="1" applyFill="1" applyBorder="1" applyAlignment="1">
      <alignment vertical="top" wrapText="1"/>
    </xf>
    <xf numFmtId="0" fontId="13" fillId="5" borderId="15" xfId="2" applyFont="1" applyFill="1" applyBorder="1" applyAlignment="1">
      <alignment vertical="top" wrapText="1"/>
    </xf>
    <xf numFmtId="9" fontId="9" fillId="4" borderId="12" xfId="2" applyNumberFormat="1" applyFont="1" applyFill="1" applyBorder="1" applyAlignment="1">
      <alignment vertical="center" wrapText="1"/>
    </xf>
    <xf numFmtId="9" fontId="9" fillId="4" borderId="14" xfId="2" applyNumberFormat="1" applyFont="1" applyFill="1" applyBorder="1" applyAlignment="1">
      <alignment vertical="center" wrapText="1"/>
    </xf>
    <xf numFmtId="9" fontId="9" fillId="4" borderId="13" xfId="1" applyFont="1" applyFill="1" applyBorder="1" applyAlignment="1" applyProtection="1">
      <alignment vertical="center" wrapText="1"/>
    </xf>
    <xf numFmtId="9" fontId="9" fillId="4" borderId="14" xfId="1" applyFont="1" applyFill="1" applyBorder="1" applyAlignment="1" applyProtection="1">
      <alignment vertical="center" wrapText="1"/>
    </xf>
    <xf numFmtId="9" fontId="9" fillId="4" borderId="15" xfId="1" applyFont="1" applyFill="1" applyBorder="1" applyAlignment="1" applyProtection="1">
      <alignment vertical="center" wrapText="1"/>
    </xf>
    <xf numFmtId="9" fontId="9" fillId="4" borderId="12" xfId="1" applyFont="1" applyFill="1" applyBorder="1" applyAlignment="1" applyProtection="1">
      <alignment vertical="center" wrapText="1"/>
      <protection locked="0"/>
    </xf>
    <xf numFmtId="9" fontId="9" fillId="4" borderId="14" xfId="1" applyFont="1" applyFill="1" applyBorder="1" applyAlignment="1" applyProtection="1">
      <alignment vertical="center" wrapText="1"/>
      <protection locked="0"/>
    </xf>
    <xf numFmtId="0" fontId="13" fillId="4" borderId="21" xfId="2" applyFont="1" applyFill="1" applyBorder="1" applyAlignment="1">
      <alignment vertical="top" wrapText="1"/>
    </xf>
    <xf numFmtId="0" fontId="13" fillId="4" borderId="22" xfId="2" applyFont="1" applyFill="1" applyBorder="1" applyAlignment="1">
      <alignment vertical="top" wrapText="1"/>
    </xf>
    <xf numFmtId="0" fontId="13" fillId="4" borderId="25" xfId="2" applyFont="1" applyFill="1" applyBorder="1" applyAlignment="1">
      <alignment vertical="top" wrapText="1"/>
    </xf>
    <xf numFmtId="0" fontId="13" fillId="4" borderId="26" xfId="2" applyFont="1" applyFill="1" applyBorder="1" applyAlignment="1">
      <alignment vertical="top" wrapText="1"/>
    </xf>
    <xf numFmtId="0" fontId="13" fillId="4" borderId="14" xfId="2" applyFont="1" applyFill="1" applyBorder="1" applyAlignment="1">
      <alignment vertical="top" wrapText="1"/>
    </xf>
    <xf numFmtId="9" fontId="9" fillId="4" borderId="14" xfId="1" applyFont="1" applyFill="1" applyBorder="1" applyAlignment="1" applyProtection="1">
      <alignment vertical="top" wrapText="1"/>
    </xf>
    <xf numFmtId="9" fontId="9" fillId="4" borderId="12" xfId="1" applyFont="1" applyFill="1" applyBorder="1" applyAlignment="1" applyProtection="1">
      <alignment vertical="top" wrapText="1"/>
    </xf>
    <xf numFmtId="9" fontId="9" fillId="4" borderId="16" xfId="1" applyFont="1" applyFill="1" applyBorder="1" applyAlignment="1" applyProtection="1">
      <alignment vertical="center" wrapText="1"/>
    </xf>
    <xf numFmtId="9" fontId="9" fillId="4" borderId="21" xfId="1" applyFont="1" applyFill="1" applyBorder="1" applyAlignment="1" applyProtection="1">
      <alignment vertical="center" wrapText="1"/>
    </xf>
    <xf numFmtId="9" fontId="9" fillId="4" borderId="22" xfId="1" applyFont="1" applyFill="1" applyBorder="1" applyAlignment="1" applyProtection="1">
      <alignment vertical="center" wrapText="1"/>
    </xf>
    <xf numFmtId="9" fontId="9" fillId="4" borderId="23" xfId="1" applyFont="1" applyFill="1" applyBorder="1" applyAlignment="1" applyProtection="1">
      <alignment vertical="center" wrapText="1"/>
    </xf>
    <xf numFmtId="9" fontId="9" fillId="4" borderId="25" xfId="1" applyFont="1" applyFill="1" applyBorder="1" applyAlignment="1" applyProtection="1">
      <alignment vertical="center" wrapText="1"/>
    </xf>
    <xf numFmtId="9" fontId="9" fillId="4" borderId="26" xfId="1" applyFont="1" applyFill="1" applyBorder="1" applyAlignment="1" applyProtection="1">
      <alignment vertical="center" wrapText="1"/>
    </xf>
    <xf numFmtId="9" fontId="9" fillId="4" borderId="21" xfId="2" applyNumberFormat="1" applyFont="1" applyFill="1" applyBorder="1" applyAlignment="1">
      <alignment vertical="center" wrapText="1"/>
    </xf>
    <xf numFmtId="9" fontId="9" fillId="4" borderId="22" xfId="2" applyNumberFormat="1" applyFont="1" applyFill="1" applyBorder="1" applyAlignment="1">
      <alignment vertical="center" wrapText="1"/>
    </xf>
    <xf numFmtId="9" fontId="9" fillId="4" borderId="26" xfId="2" applyNumberFormat="1" applyFont="1" applyFill="1" applyBorder="1" applyAlignment="1">
      <alignment vertical="center" wrapText="1"/>
    </xf>
    <xf numFmtId="9" fontId="9" fillId="4" borderId="21" xfId="1" applyFont="1" applyFill="1" applyBorder="1" applyAlignment="1" applyProtection="1">
      <alignment vertical="top" wrapText="1"/>
    </xf>
    <xf numFmtId="9" fontId="9" fillId="4" borderId="22" xfId="1" applyFont="1" applyFill="1" applyBorder="1" applyAlignment="1" applyProtection="1">
      <alignment vertical="top" wrapText="1"/>
    </xf>
    <xf numFmtId="9" fontId="9" fillId="4" borderId="25" xfId="1" applyFont="1" applyFill="1" applyBorder="1" applyAlignment="1" applyProtection="1">
      <alignment vertical="top" wrapText="1"/>
    </xf>
    <xf numFmtId="9" fontId="9" fillId="4" borderId="26" xfId="1" applyFont="1" applyFill="1" applyBorder="1" applyAlignment="1" applyProtection="1">
      <alignment vertical="top" wrapText="1"/>
    </xf>
    <xf numFmtId="9" fontId="9" fillId="4" borderId="16" xfId="1" applyFont="1" applyFill="1" applyBorder="1" applyAlignment="1">
      <alignment vertical="center" wrapText="1"/>
    </xf>
    <xf numFmtId="9" fontId="9" fillId="4" borderId="21" xfId="1" applyFont="1" applyFill="1" applyBorder="1" applyAlignment="1">
      <alignment vertical="center" wrapText="1"/>
    </xf>
    <xf numFmtId="9" fontId="9" fillId="4" borderId="22" xfId="1" applyFont="1" applyFill="1" applyBorder="1" applyAlignment="1">
      <alignment vertical="center" wrapText="1"/>
    </xf>
    <xf numFmtId="9" fontId="9" fillId="4" borderId="23" xfId="1" applyFont="1" applyFill="1" applyBorder="1" applyAlignment="1">
      <alignment vertical="center" wrapText="1"/>
    </xf>
    <xf numFmtId="9" fontId="9" fillId="4" borderId="25" xfId="1" applyFont="1" applyFill="1" applyBorder="1" applyAlignment="1">
      <alignment vertical="center" wrapText="1"/>
    </xf>
    <xf numFmtId="9" fontId="9" fillId="4" borderId="26" xfId="1" applyFont="1" applyFill="1" applyBorder="1" applyAlignment="1">
      <alignment vertical="center" wrapText="1"/>
    </xf>
    <xf numFmtId="9" fontId="9" fillId="4" borderId="13" xfId="1" applyFont="1" applyFill="1" applyBorder="1" applyAlignment="1">
      <alignment vertical="center" wrapText="1"/>
    </xf>
    <xf numFmtId="9" fontId="9" fillId="4" borderId="14" xfId="1" applyFont="1" applyFill="1" applyBorder="1" applyAlignment="1">
      <alignment vertical="center" wrapText="1"/>
    </xf>
    <xf numFmtId="9" fontId="9" fillId="4" borderId="15" xfId="1" applyFont="1" applyFill="1" applyBorder="1" applyAlignment="1">
      <alignment vertical="center" wrapText="1"/>
    </xf>
    <xf numFmtId="9" fontId="9" fillId="4" borderId="8" xfId="1" applyFont="1" applyFill="1" applyBorder="1" applyAlignment="1">
      <alignment vertical="center" wrapText="1"/>
    </xf>
    <xf numFmtId="9" fontId="12" fillId="4" borderId="14" xfId="1" applyFont="1" applyFill="1" applyBorder="1" applyAlignment="1" applyProtection="1">
      <alignment vertical="center" wrapText="1"/>
    </xf>
    <xf numFmtId="9" fontId="12" fillId="4" borderId="15" xfId="1" applyFont="1" applyFill="1" applyBorder="1" applyAlignment="1" applyProtection="1">
      <alignment vertical="center" wrapText="1"/>
    </xf>
    <xf numFmtId="9" fontId="12" fillId="4" borderId="14" xfId="1" applyFont="1" applyFill="1" applyBorder="1" applyAlignment="1" applyProtection="1">
      <alignment vertical="top" wrapText="1"/>
    </xf>
    <xf numFmtId="9" fontId="12" fillId="4" borderId="15" xfId="1" applyFont="1" applyFill="1" applyBorder="1" applyAlignment="1" applyProtection="1">
      <alignment vertical="top" wrapText="1"/>
    </xf>
    <xf numFmtId="0" fontId="12" fillId="4" borderId="13" xfId="2" applyFont="1" applyFill="1" applyBorder="1" applyAlignment="1">
      <alignment vertical="center" wrapText="1"/>
    </xf>
    <xf numFmtId="0" fontId="12" fillId="4" borderId="15" xfId="2" applyFont="1" applyFill="1" applyBorder="1" applyAlignment="1">
      <alignment vertical="center" wrapText="1"/>
    </xf>
    <xf numFmtId="9" fontId="12" fillId="4" borderId="13" xfId="1" applyFont="1" applyFill="1" applyBorder="1" applyAlignment="1" applyProtection="1">
      <alignment vertical="top" wrapText="1"/>
    </xf>
    <xf numFmtId="9" fontId="12" fillId="4" borderId="14" xfId="2" applyNumberFormat="1" applyFont="1" applyFill="1" applyBorder="1" applyAlignment="1">
      <alignment vertical="center" wrapText="1"/>
    </xf>
    <xf numFmtId="9" fontId="12" fillId="4" borderId="13" xfId="1" applyFont="1" applyFill="1" applyBorder="1" applyAlignment="1" applyProtection="1">
      <alignment vertical="center" wrapText="1"/>
    </xf>
    <xf numFmtId="0" fontId="12" fillId="4" borderId="13" xfId="1" applyNumberFormat="1" applyFont="1" applyFill="1" applyBorder="1" applyAlignment="1" applyProtection="1">
      <alignment vertical="center" wrapText="1"/>
    </xf>
    <xf numFmtId="0" fontId="12" fillId="4" borderId="14" xfId="1" applyNumberFormat="1" applyFont="1" applyFill="1" applyBorder="1" applyAlignment="1" applyProtection="1">
      <alignment vertical="center" wrapText="1"/>
    </xf>
    <xf numFmtId="0" fontId="12" fillId="4" borderId="15" xfId="1" applyNumberFormat="1" applyFont="1" applyFill="1" applyBorder="1" applyAlignment="1" applyProtection="1">
      <alignment vertical="center" wrapText="1"/>
    </xf>
    <xf numFmtId="9" fontId="12" fillId="5" borderId="14" xfId="1" applyFont="1" applyFill="1" applyBorder="1" applyAlignment="1" applyProtection="1">
      <alignment vertical="center" wrapText="1"/>
    </xf>
    <xf numFmtId="9" fontId="12" fillId="5" borderId="15" xfId="1" applyFont="1" applyFill="1" applyBorder="1" applyAlignment="1" applyProtection="1">
      <alignment vertical="center" wrapText="1"/>
    </xf>
    <xf numFmtId="9" fontId="12" fillId="4" borderId="15" xfId="2" applyNumberFormat="1" applyFont="1" applyFill="1" applyBorder="1" applyAlignment="1">
      <alignment vertical="center" wrapText="1"/>
    </xf>
    <xf numFmtId="9" fontId="12" fillId="4" borderId="12" xfId="2" applyNumberFormat="1" applyFont="1" applyFill="1" applyBorder="1" applyAlignment="1">
      <alignment vertical="center" wrapText="1"/>
    </xf>
    <xf numFmtId="9" fontId="12" fillId="4" borderId="13" xfId="2" applyNumberFormat="1" applyFont="1" applyFill="1" applyBorder="1" applyAlignment="1">
      <alignment vertical="center" wrapText="1"/>
    </xf>
    <xf numFmtId="9" fontId="12" fillId="4" borderId="16" xfId="1" applyFont="1" applyFill="1" applyBorder="1" applyAlignment="1" applyProtection="1">
      <alignment vertical="center" wrapText="1"/>
    </xf>
    <xf numFmtId="9" fontId="12" fillId="4" borderId="21" xfId="1" applyFont="1" applyFill="1" applyBorder="1" applyAlignment="1" applyProtection="1">
      <alignment vertical="center" wrapText="1"/>
    </xf>
    <xf numFmtId="9" fontId="12" fillId="4" borderId="22" xfId="1" applyFont="1" applyFill="1" applyBorder="1" applyAlignment="1" applyProtection="1">
      <alignment vertical="center" wrapText="1"/>
    </xf>
    <xf numFmtId="9" fontId="12" fillId="4" borderId="23" xfId="1" applyFont="1" applyFill="1" applyBorder="1" applyAlignment="1" applyProtection="1">
      <alignment vertical="center" wrapText="1"/>
    </xf>
    <xf numFmtId="9" fontId="12" fillId="4" borderId="25" xfId="1" applyFont="1" applyFill="1" applyBorder="1" applyAlignment="1" applyProtection="1">
      <alignment vertical="center" wrapText="1"/>
    </xf>
    <xf numFmtId="9" fontId="12" fillId="4" borderId="26" xfId="1" applyFont="1" applyFill="1" applyBorder="1" applyAlignment="1" applyProtection="1">
      <alignment vertical="center" wrapText="1"/>
    </xf>
    <xf numFmtId="9" fontId="12" fillId="4" borderId="12" xfId="1" applyFont="1" applyFill="1" applyBorder="1" applyAlignment="1" applyProtection="1">
      <alignment vertical="center" wrapText="1"/>
    </xf>
    <xf numFmtId="9" fontId="12" fillId="4" borderId="18" xfId="2" applyNumberFormat="1" applyFont="1" applyFill="1" applyBorder="1" applyAlignment="1">
      <alignment vertical="center" wrapText="1"/>
    </xf>
    <xf numFmtId="9" fontId="12" fillId="4" borderId="21" xfId="2" applyNumberFormat="1" applyFont="1" applyFill="1" applyBorder="1" applyAlignment="1">
      <alignment vertical="center" wrapText="1"/>
    </xf>
    <xf numFmtId="9" fontId="12" fillId="4" borderId="22" xfId="2" applyNumberFormat="1" applyFont="1" applyFill="1" applyBorder="1" applyAlignment="1">
      <alignment vertical="center" wrapText="1"/>
    </xf>
    <xf numFmtId="9" fontId="12" fillId="4" borderId="20" xfId="2" applyNumberFormat="1" applyFont="1" applyFill="1" applyBorder="1" applyAlignment="1">
      <alignment vertical="center" wrapText="1"/>
    </xf>
    <xf numFmtId="9" fontId="12" fillId="4" borderId="25" xfId="2" applyNumberFormat="1" applyFont="1" applyFill="1" applyBorder="1" applyAlignment="1">
      <alignment vertical="center" wrapText="1"/>
    </xf>
    <xf numFmtId="9" fontId="12" fillId="4" borderId="26" xfId="2" applyNumberFormat="1" applyFont="1" applyFill="1" applyBorder="1" applyAlignment="1">
      <alignment vertical="center" wrapText="1"/>
    </xf>
    <xf numFmtId="1" fontId="12" fillId="4" borderId="12" xfId="1" applyNumberFormat="1" applyFont="1" applyFill="1" applyBorder="1" applyAlignment="1" applyProtection="1">
      <alignment vertical="center" wrapText="1"/>
    </xf>
    <xf numFmtId="1" fontId="12" fillId="4" borderId="14" xfId="1" applyNumberFormat="1" applyFont="1" applyFill="1" applyBorder="1" applyAlignment="1" applyProtection="1">
      <alignment vertical="center" wrapText="1"/>
    </xf>
    <xf numFmtId="1" fontId="12" fillId="4" borderId="15" xfId="1" applyNumberFormat="1" applyFont="1" applyFill="1" applyBorder="1" applyAlignment="1" applyProtection="1">
      <alignment vertical="center" wrapText="1"/>
    </xf>
    <xf numFmtId="9" fontId="12" fillId="4" borderId="13" xfId="1" applyFont="1" applyFill="1" applyBorder="1" applyAlignment="1">
      <alignment vertical="center" wrapText="1"/>
    </xf>
    <xf numFmtId="9" fontId="12" fillId="4" borderId="14" xfId="1" applyFont="1" applyFill="1" applyBorder="1" applyAlignment="1">
      <alignment vertical="center" wrapText="1"/>
    </xf>
    <xf numFmtId="9" fontId="12" fillId="4" borderId="15" xfId="1" applyFont="1" applyFill="1" applyBorder="1" applyAlignment="1">
      <alignment vertical="center" wrapText="1"/>
    </xf>
    <xf numFmtId="9" fontId="12" fillId="4" borderId="14" xfId="2" applyNumberFormat="1" applyFont="1" applyFill="1" applyBorder="1" applyAlignment="1">
      <alignment wrapText="1"/>
    </xf>
    <xf numFmtId="0" fontId="12" fillId="4" borderId="16" xfId="2" applyFont="1" applyFill="1" applyBorder="1" applyAlignment="1">
      <alignment vertical="center" wrapText="1"/>
    </xf>
    <xf numFmtId="0" fontId="12" fillId="4" borderId="21" xfId="2" applyFont="1" applyFill="1" applyBorder="1" applyAlignment="1">
      <alignment vertical="center" wrapText="1"/>
    </xf>
    <xf numFmtId="0" fontId="12" fillId="4" borderId="22" xfId="2" applyFont="1" applyFill="1" applyBorder="1" applyAlignment="1">
      <alignment vertical="center" wrapText="1"/>
    </xf>
    <xf numFmtId="0" fontId="12" fillId="4" borderId="10" xfId="2" applyFont="1" applyFill="1" applyBorder="1" applyAlignment="1">
      <alignment vertical="center" wrapText="1"/>
    </xf>
    <xf numFmtId="0" fontId="12" fillId="4" borderId="23" xfId="2" applyFont="1" applyFill="1" applyBorder="1" applyAlignment="1">
      <alignment vertical="center" wrapText="1"/>
    </xf>
    <xf numFmtId="0" fontId="12" fillId="4" borderId="25" xfId="2" applyFont="1" applyFill="1" applyBorder="1" applyAlignment="1">
      <alignment vertical="center" wrapText="1"/>
    </xf>
    <xf numFmtId="0" fontId="12" fillId="4" borderId="26" xfId="2" applyFont="1" applyFill="1" applyBorder="1" applyAlignment="1">
      <alignment vertical="center" wrapText="1"/>
    </xf>
    <xf numFmtId="9" fontId="3" fillId="0" borderId="18" xfId="2" applyNumberFormat="1" applyBorder="1" applyAlignment="1">
      <alignment horizontal="center" vertical="center" wrapText="1"/>
    </xf>
    <xf numFmtId="9" fontId="3" fillId="4" borderId="21" xfId="2" applyNumberFormat="1" applyFill="1" applyBorder="1" applyAlignment="1">
      <alignment vertical="center" wrapText="1"/>
    </xf>
    <xf numFmtId="9" fontId="3" fillId="4" borderId="22" xfId="2" applyNumberFormat="1" applyFill="1" applyBorder="1" applyAlignment="1">
      <alignment vertical="center" wrapText="1"/>
    </xf>
    <xf numFmtId="9" fontId="3" fillId="4" borderId="0" xfId="2" applyNumberFormat="1" applyFill="1" applyAlignment="1">
      <alignment vertical="center" wrapText="1"/>
    </xf>
    <xf numFmtId="9" fontId="3" fillId="4" borderId="10" xfId="2" applyNumberFormat="1" applyFill="1" applyBorder="1" applyAlignment="1">
      <alignment vertical="center" wrapText="1"/>
    </xf>
    <xf numFmtId="9" fontId="3" fillId="4" borderId="25" xfId="2" applyNumberFormat="1" applyFill="1" applyBorder="1" applyAlignment="1">
      <alignment vertical="center" wrapText="1"/>
    </xf>
    <xf numFmtId="9" fontId="3" fillId="4" borderId="26" xfId="2" applyNumberFormat="1" applyFill="1" applyBorder="1" applyAlignment="1">
      <alignment vertical="center" wrapText="1"/>
    </xf>
    <xf numFmtId="0" fontId="24" fillId="4" borderId="0" xfId="2" applyFont="1" applyFill="1" applyAlignment="1">
      <alignment vertical="center" wrapText="1"/>
    </xf>
    <xf numFmtId="0" fontId="24" fillId="4" borderId="10" xfId="2" applyFont="1" applyFill="1" applyBorder="1" applyAlignment="1">
      <alignment vertical="center" wrapText="1"/>
    </xf>
    <xf numFmtId="0" fontId="24" fillId="4" borderId="25" xfId="2" applyFont="1" applyFill="1" applyBorder="1" applyAlignment="1">
      <alignment vertical="center" wrapText="1"/>
    </xf>
    <xf numFmtId="0" fontId="24" fillId="4" borderId="26" xfId="2" applyFont="1" applyFill="1" applyBorder="1" applyAlignment="1">
      <alignment vertical="center" wrapText="1"/>
    </xf>
    <xf numFmtId="174" fontId="9" fillId="0" borderId="57" xfId="2" applyNumberFormat="1" applyFont="1" applyBorder="1" applyAlignment="1">
      <alignment horizontal="center" vertical="center" wrapText="1"/>
    </xf>
    <xf numFmtId="9" fontId="3" fillId="0" borderId="4" xfId="2" applyNumberFormat="1" applyBorder="1" applyAlignment="1">
      <alignment horizontal="center" vertical="center" wrapText="1"/>
    </xf>
    <xf numFmtId="9" fontId="3" fillId="0" borderId="17" xfId="2" applyNumberFormat="1" applyBorder="1" applyAlignment="1">
      <alignment horizontal="center" vertical="center" wrapText="1"/>
    </xf>
    <xf numFmtId="9" fontId="3" fillId="4" borderId="14" xfId="2" applyNumberFormat="1" applyFill="1" applyBorder="1" applyAlignment="1">
      <alignment vertical="center" wrapText="1"/>
    </xf>
    <xf numFmtId="9" fontId="3" fillId="4" borderId="15" xfId="2" applyNumberFormat="1" applyFill="1" applyBorder="1" applyAlignment="1">
      <alignment vertical="center" wrapText="1"/>
    </xf>
    <xf numFmtId="9" fontId="3" fillId="4" borderId="21" xfId="1" applyFont="1" applyFill="1" applyBorder="1" applyAlignment="1">
      <alignment vertical="center" wrapText="1"/>
    </xf>
    <xf numFmtId="9" fontId="3" fillId="4" borderId="15" xfId="1" applyFont="1" applyFill="1" applyBorder="1" applyAlignment="1">
      <alignment vertical="center" wrapText="1"/>
    </xf>
    <xf numFmtId="9" fontId="3" fillId="0" borderId="15" xfId="2" applyNumberFormat="1" applyBorder="1" applyAlignment="1">
      <alignment horizontal="center" vertical="center" wrapText="1"/>
    </xf>
    <xf numFmtId="9" fontId="3" fillId="4" borderId="14" xfId="1" applyFont="1" applyFill="1" applyBorder="1" applyAlignment="1">
      <alignment vertical="center" wrapText="1"/>
    </xf>
    <xf numFmtId="9" fontId="3" fillId="4" borderId="12" xfId="2" applyNumberFormat="1" applyFill="1" applyBorder="1" applyAlignment="1">
      <alignment vertical="center" wrapText="1"/>
    </xf>
    <xf numFmtId="9" fontId="3" fillId="4" borderId="20" xfId="2" applyNumberFormat="1" applyFill="1" applyBorder="1" applyAlignment="1">
      <alignment vertical="center" wrapText="1"/>
    </xf>
    <xf numFmtId="9" fontId="3" fillId="4" borderId="14" xfId="1" applyFont="1" applyFill="1" applyBorder="1" applyAlignment="1" applyProtection="1">
      <alignment vertical="center" wrapText="1"/>
    </xf>
    <xf numFmtId="9" fontId="3" fillId="0" borderId="11" xfId="1" applyFont="1" applyFill="1" applyBorder="1" applyAlignment="1" applyProtection="1">
      <alignment vertical="center" wrapText="1"/>
    </xf>
    <xf numFmtId="9" fontId="3" fillId="0" borderId="4" xfId="2" applyNumberFormat="1" applyBorder="1" applyAlignment="1">
      <alignment vertical="center" wrapText="1"/>
    </xf>
    <xf numFmtId="1" fontId="3" fillId="0" borderId="8" xfId="1" applyNumberFormat="1" applyFont="1" applyFill="1" applyBorder="1" applyAlignment="1" applyProtection="1">
      <alignment vertical="center" wrapText="1"/>
    </xf>
    <xf numFmtId="9" fontId="3" fillId="0" borderId="17" xfId="2" applyNumberFormat="1" applyBorder="1" applyAlignment="1">
      <alignment vertical="center" wrapText="1"/>
    </xf>
    <xf numFmtId="9" fontId="3" fillId="4" borderId="14" xfId="2" applyNumberFormat="1" applyFill="1" applyBorder="1" applyAlignment="1">
      <alignment wrapText="1"/>
    </xf>
    <xf numFmtId="9" fontId="3" fillId="4" borderId="15" xfId="2" applyNumberFormat="1" applyFill="1" applyBorder="1" applyAlignment="1">
      <alignment wrapText="1"/>
    </xf>
    <xf numFmtId="9" fontId="3" fillId="0" borderId="11" xfId="2" applyNumberFormat="1" applyBorder="1" applyAlignment="1">
      <alignment vertical="center" wrapText="1"/>
    </xf>
    <xf numFmtId="9" fontId="3" fillId="0" borderId="20" xfId="2" applyNumberFormat="1" applyBorder="1" applyAlignment="1">
      <alignment vertical="center" wrapText="1"/>
    </xf>
    <xf numFmtId="9" fontId="3" fillId="0" borderId="19" xfId="2" applyNumberFormat="1" applyBorder="1" applyAlignment="1">
      <alignment vertical="center" wrapText="1"/>
    </xf>
    <xf numFmtId="9" fontId="3" fillId="0" borderId="34" xfId="2" applyNumberFormat="1" applyBorder="1" applyAlignment="1">
      <alignment horizontal="center" vertical="center" wrapText="1"/>
    </xf>
    <xf numFmtId="9" fontId="3" fillId="0" borderId="12" xfId="2" applyNumberFormat="1" applyBorder="1" applyAlignment="1">
      <alignment horizontal="center" vertical="center" wrapText="1"/>
    </xf>
    <xf numFmtId="9" fontId="3" fillId="0" borderId="8" xfId="2" applyNumberFormat="1" applyBorder="1" applyAlignment="1">
      <alignment horizontal="center" vertical="center" wrapText="1"/>
    </xf>
    <xf numFmtId="9" fontId="3" fillId="4" borderId="18" xfId="1" applyFont="1" applyFill="1" applyBorder="1" applyAlignment="1" applyProtection="1">
      <alignment vertical="center" wrapText="1"/>
    </xf>
    <xf numFmtId="9" fontId="3" fillId="4" borderId="21" xfId="1" applyFont="1" applyFill="1" applyBorder="1" applyAlignment="1" applyProtection="1">
      <alignment vertical="center" wrapText="1"/>
    </xf>
    <xf numFmtId="9" fontId="3" fillId="4" borderId="22" xfId="1" applyFont="1" applyFill="1" applyBorder="1" applyAlignment="1" applyProtection="1">
      <alignment vertical="center" wrapText="1"/>
    </xf>
    <xf numFmtId="0" fontId="67" fillId="0" borderId="0" xfId="18" applyFont="1" applyAlignment="1">
      <alignment wrapText="1"/>
    </xf>
    <xf numFmtId="0" fontId="66" fillId="0" borderId="0" xfId="18"/>
    <xf numFmtId="0" fontId="5" fillId="32" borderId="0" xfId="18" applyFont="1" applyFill="1" applyAlignment="1">
      <alignment horizontal="center" wrapText="1"/>
    </xf>
    <xf numFmtId="0" fontId="5" fillId="32" borderId="0" xfId="18" applyFont="1" applyFill="1" applyAlignment="1">
      <alignment wrapText="1"/>
    </xf>
    <xf numFmtId="0" fontId="6" fillId="32" borderId="0" xfId="18" applyFont="1" applyFill="1" applyAlignment="1">
      <alignment vertical="top" wrapText="1"/>
    </xf>
    <xf numFmtId="0" fontId="4" fillId="32" borderId="0" xfId="18" applyFont="1" applyFill="1" applyAlignment="1">
      <alignment vertical="top" wrapText="1"/>
    </xf>
    <xf numFmtId="0" fontId="5" fillId="0" borderId="0" xfId="18" applyFont="1" applyAlignment="1">
      <alignment wrapText="1"/>
    </xf>
    <xf numFmtId="0" fontId="8" fillId="0" borderId="0" xfId="18" applyFont="1" applyAlignment="1">
      <alignment horizontal="right" vertical="center" wrapText="1"/>
    </xf>
    <xf numFmtId="0" fontId="8" fillId="0" borderId="84" xfId="18" applyFont="1" applyBorder="1" applyAlignment="1">
      <alignment horizontal="center" vertical="center" wrapText="1"/>
    </xf>
    <xf numFmtId="0" fontId="5" fillId="33" borderId="85" xfId="18" applyFont="1" applyFill="1" applyBorder="1" applyAlignment="1">
      <alignment horizontal="left" vertical="center" wrapText="1"/>
    </xf>
    <xf numFmtId="0" fontId="5" fillId="32" borderId="0" xfId="18" applyFont="1" applyFill="1" applyAlignment="1">
      <alignment horizontal="left" wrapText="1"/>
    </xf>
    <xf numFmtId="0" fontId="11" fillId="0" borderId="0" xfId="18" applyFont="1" applyAlignment="1">
      <alignment horizontal="center" vertical="top" wrapText="1"/>
    </xf>
    <xf numFmtId="0" fontId="6" fillId="0" borderId="0" xfId="18" applyFont="1" applyAlignment="1">
      <alignment horizontal="left" vertical="top" wrapText="1"/>
    </xf>
    <xf numFmtId="0" fontId="6" fillId="35" borderId="87" xfId="18" applyFont="1" applyFill="1" applyBorder="1" applyAlignment="1">
      <alignment horizontal="center" vertical="center" wrapText="1"/>
    </xf>
    <xf numFmtId="0" fontId="6" fillId="35" borderId="88" xfId="18" applyFont="1" applyFill="1" applyBorder="1" applyAlignment="1">
      <alignment horizontal="center" vertical="center" wrapText="1"/>
    </xf>
    <xf numFmtId="0" fontId="10" fillId="33" borderId="92" xfId="18" applyFont="1" applyFill="1" applyBorder="1" applyAlignment="1">
      <alignment vertical="center" wrapText="1"/>
    </xf>
    <xf numFmtId="0" fontId="9" fillId="33" borderId="94" xfId="18" applyFont="1" applyFill="1" applyBorder="1" applyAlignment="1">
      <alignment horizontal="center" vertical="center" wrapText="1"/>
    </xf>
    <xf numFmtId="0" fontId="10" fillId="33" borderId="97" xfId="18" applyFont="1" applyFill="1" applyBorder="1" applyAlignment="1">
      <alignment horizontal="right" vertical="top" wrapText="1"/>
    </xf>
    <xf numFmtId="0" fontId="10" fillId="33" borderId="99" xfId="18" applyFont="1" applyFill="1" applyBorder="1" applyAlignment="1">
      <alignment vertical="center" wrapText="1"/>
    </xf>
    <xf numFmtId="0" fontId="66" fillId="33" borderId="100" xfId="18" applyFill="1" applyBorder="1" applyAlignment="1">
      <alignment horizontal="center" vertical="center" wrapText="1"/>
    </xf>
    <xf numFmtId="0" fontId="10" fillId="33" borderId="102" xfId="18" applyFont="1" applyFill="1" applyBorder="1" applyAlignment="1">
      <alignment horizontal="right" vertical="center" wrapText="1"/>
    </xf>
    <xf numFmtId="0" fontId="10" fillId="0" borderId="79" xfId="18" applyFont="1" applyBorder="1" applyAlignment="1">
      <alignment vertical="top" wrapText="1"/>
    </xf>
    <xf numFmtId="0" fontId="10" fillId="33" borderId="99" xfId="18" applyFont="1" applyFill="1" applyBorder="1" applyAlignment="1">
      <alignment horizontal="right" vertical="center" wrapText="1"/>
    </xf>
    <xf numFmtId="0" fontId="66" fillId="3" borderId="99" xfId="18" applyFill="1" applyBorder="1" applyAlignment="1">
      <alignment horizontal="center" vertical="center" wrapText="1"/>
    </xf>
    <xf numFmtId="0" fontId="66" fillId="0" borderId="110" xfId="18" applyBorder="1" applyAlignment="1">
      <alignment horizontal="center" vertical="center" wrapText="1"/>
    </xf>
    <xf numFmtId="0" fontId="10" fillId="33" borderId="97" xfId="18" applyFont="1" applyFill="1" applyBorder="1" applyAlignment="1">
      <alignment horizontal="right" vertical="center" wrapText="1"/>
    </xf>
    <xf numFmtId="0" fontId="10" fillId="33" borderId="102" xfId="18" applyFont="1" applyFill="1" applyBorder="1" applyAlignment="1">
      <alignment vertical="center" wrapText="1"/>
    </xf>
    <xf numFmtId="0" fontId="10" fillId="33" borderId="120" xfId="18" applyFont="1" applyFill="1" applyBorder="1" applyAlignment="1">
      <alignment horizontal="center" vertical="center" wrapText="1"/>
    </xf>
    <xf numFmtId="0" fontId="10" fillId="0" borderId="120" xfId="18" applyFont="1" applyBorder="1" applyAlignment="1">
      <alignment horizontal="left" vertical="center" wrapText="1"/>
    </xf>
    <xf numFmtId="0" fontId="10" fillId="33" borderId="121" xfId="18" applyFont="1" applyFill="1" applyBorder="1" applyAlignment="1">
      <alignment horizontal="center" vertical="center" wrapText="1"/>
    </xf>
    <xf numFmtId="0" fontId="66" fillId="0" borderId="126" xfId="18" applyBorder="1" applyAlignment="1">
      <alignment horizontal="center" vertical="center" wrapText="1"/>
    </xf>
    <xf numFmtId="0" fontId="66" fillId="0" borderId="127" xfId="18" applyBorder="1" applyAlignment="1">
      <alignment horizontal="center" vertical="center" wrapText="1"/>
    </xf>
    <xf numFmtId="166" fontId="67" fillId="0" borderId="0" xfId="18" applyNumberFormat="1" applyFont="1" applyAlignment="1">
      <alignment vertical="center" wrapText="1"/>
    </xf>
    <xf numFmtId="0" fontId="10" fillId="33" borderId="100" xfId="18" applyFont="1" applyFill="1" applyBorder="1" applyAlignment="1">
      <alignment horizontal="center" vertical="center" wrapText="1"/>
    </xf>
    <xf numFmtId="0" fontId="10" fillId="0" borderId="120" xfId="18" applyFont="1" applyBorder="1" applyAlignment="1">
      <alignment horizontal="center" vertical="center" wrapText="1"/>
    </xf>
    <xf numFmtId="0" fontId="10" fillId="33" borderId="100" xfId="18" applyFont="1" applyFill="1" applyBorder="1" applyAlignment="1">
      <alignment horizontal="left" vertical="center" wrapText="1"/>
    </xf>
    <xf numFmtId="0" fontId="10" fillId="0" borderId="100" xfId="18" applyFont="1" applyBorder="1" applyAlignment="1">
      <alignment horizontal="center" vertical="center" wrapText="1"/>
    </xf>
    <xf numFmtId="0" fontId="66" fillId="0" borderId="79" xfId="18" applyBorder="1" applyAlignment="1">
      <alignment horizontal="center" vertical="center" wrapText="1"/>
    </xf>
    <xf numFmtId="1" fontId="10" fillId="34" borderId="100" xfId="18" applyNumberFormat="1" applyFont="1" applyFill="1" applyBorder="1" applyAlignment="1">
      <alignment vertical="top" wrapText="1"/>
    </xf>
    <xf numFmtId="167" fontId="10" fillId="34" borderId="100" xfId="19" applyNumberFormat="1" applyFont="1" applyFill="1" applyBorder="1" applyAlignment="1">
      <alignment vertical="top" wrapText="1"/>
    </xf>
    <xf numFmtId="167" fontId="10" fillId="34" borderId="80" xfId="19" applyNumberFormat="1" applyFont="1" applyFill="1" applyBorder="1" applyAlignment="1">
      <alignment vertical="top" wrapText="1"/>
    </xf>
    <xf numFmtId="0" fontId="66" fillId="4" borderId="100" xfId="18" applyFill="1" applyBorder="1" applyAlignment="1">
      <alignment vertical="center" wrapText="1"/>
    </xf>
    <xf numFmtId="167" fontId="10" fillId="0" borderId="100" xfId="19" applyNumberFormat="1" applyFont="1" applyFill="1" applyBorder="1" applyAlignment="1">
      <alignment vertical="top" wrapText="1"/>
    </xf>
    <xf numFmtId="167" fontId="10" fillId="0" borderId="80" xfId="19" applyNumberFormat="1" applyFont="1" applyFill="1" applyBorder="1" applyAlignment="1">
      <alignment vertical="top" wrapText="1"/>
    </xf>
    <xf numFmtId="1" fontId="10" fillId="0" borderId="100" xfId="18" applyNumberFormat="1" applyFont="1" applyBorder="1" applyAlignment="1">
      <alignment vertical="top" wrapText="1"/>
    </xf>
    <xf numFmtId="0" fontId="10" fillId="33" borderId="128" xfId="18" applyFont="1" applyFill="1" applyBorder="1" applyAlignment="1">
      <alignment horizontal="right" vertical="center" wrapText="1"/>
    </xf>
    <xf numFmtId="0" fontId="10" fillId="33" borderId="130" xfId="18" applyFont="1" applyFill="1" applyBorder="1" applyAlignment="1">
      <alignment vertical="center" wrapText="1"/>
    </xf>
    <xf numFmtId="0" fontId="10" fillId="34" borderId="131" xfId="18" applyFont="1" applyFill="1" applyBorder="1" applyAlignment="1">
      <alignment horizontal="center" vertical="center" wrapText="1"/>
    </xf>
    <xf numFmtId="0" fontId="10" fillId="33" borderId="132" xfId="18" applyFont="1" applyFill="1" applyBorder="1" applyAlignment="1">
      <alignment horizontal="center" vertical="center" wrapText="1"/>
    </xf>
    <xf numFmtId="0" fontId="66" fillId="0" borderId="133" xfId="18" applyBorder="1" applyAlignment="1">
      <alignment horizontal="center" vertical="center" wrapText="1"/>
    </xf>
    <xf numFmtId="0" fontId="10" fillId="33" borderId="134" xfId="18" applyFont="1" applyFill="1" applyBorder="1" applyAlignment="1">
      <alignment horizontal="left" vertical="center" wrapText="1"/>
    </xf>
    <xf numFmtId="0" fontId="10" fillId="33" borderId="136" xfId="18" applyFont="1" applyFill="1" applyBorder="1" applyAlignment="1">
      <alignment horizontal="right" vertical="center" wrapText="1"/>
    </xf>
    <xf numFmtId="0" fontId="66" fillId="0" borderId="97" xfId="18" applyBorder="1" applyAlignment="1">
      <alignment horizontal="center" vertical="center" wrapText="1"/>
    </xf>
    <xf numFmtId="1" fontId="70" fillId="33" borderId="104" xfId="18" applyNumberFormat="1" applyFont="1" applyFill="1" applyBorder="1" applyAlignment="1">
      <alignment horizontal="center" vertical="top" wrapText="1"/>
    </xf>
    <xf numFmtId="1" fontId="70" fillId="33" borderId="121" xfId="18" applyNumberFormat="1" applyFont="1" applyFill="1" applyBorder="1" applyAlignment="1">
      <alignment horizontal="center" vertical="top" wrapText="1"/>
    </xf>
    <xf numFmtId="166" fontId="10" fillId="0" borderId="100" xfId="18" applyNumberFormat="1" applyFont="1" applyBorder="1" applyAlignment="1">
      <alignment horizontal="center" vertical="center" wrapText="1"/>
    </xf>
    <xf numFmtId="164" fontId="10" fillId="0" borderId="100" xfId="18" applyNumberFormat="1" applyFont="1" applyBorder="1" applyAlignment="1">
      <alignment horizontal="center" vertical="center" wrapText="1"/>
    </xf>
    <xf numFmtId="164" fontId="71" fillId="38" borderId="106" xfId="18" applyNumberFormat="1" applyFont="1" applyFill="1" applyBorder="1" applyAlignment="1">
      <alignment vertical="top" wrapText="1"/>
    </xf>
    <xf numFmtId="0" fontId="67" fillId="0" borderId="100" xfId="18" applyFont="1" applyBorder="1" applyAlignment="1">
      <alignment wrapText="1"/>
    </xf>
    <xf numFmtId="0" fontId="10" fillId="33" borderId="134" xfId="18" applyFont="1" applyFill="1" applyBorder="1" applyAlignment="1">
      <alignment vertical="center" wrapText="1"/>
    </xf>
    <xf numFmtId="0" fontId="10" fillId="33" borderId="135" xfId="18" applyFont="1" applyFill="1" applyBorder="1" applyAlignment="1">
      <alignment horizontal="center" vertical="center" wrapText="1"/>
    </xf>
    <xf numFmtId="1" fontId="70" fillId="33" borderId="121" xfId="18" applyNumberFormat="1" applyFont="1" applyFill="1" applyBorder="1" applyAlignment="1">
      <alignment horizontal="center" vertical="center" wrapText="1"/>
    </xf>
    <xf numFmtId="0" fontId="70" fillId="33" borderId="99" xfId="18" applyFont="1" applyFill="1" applyBorder="1" applyAlignment="1">
      <alignment vertical="top" wrapText="1"/>
    </xf>
    <xf numFmtId="1" fontId="70" fillId="33" borderId="100" xfId="18" applyNumberFormat="1" applyFont="1" applyFill="1" applyBorder="1" applyAlignment="1">
      <alignment horizontal="center" vertical="center" wrapText="1"/>
    </xf>
    <xf numFmtId="0" fontId="66" fillId="33" borderId="99" xfId="18" applyFill="1" applyBorder="1" applyAlignment="1">
      <alignment horizontal="center" vertical="center" wrapText="1"/>
    </xf>
    <xf numFmtId="0" fontId="66" fillId="33" borderId="110" xfId="18" applyFill="1" applyBorder="1" applyAlignment="1">
      <alignment horizontal="center" vertical="center" wrapText="1"/>
    </xf>
    <xf numFmtId="0" fontId="67" fillId="0" borderId="0" xfId="18" applyFont="1" applyAlignment="1">
      <alignment vertical="center" wrapText="1"/>
    </xf>
    <xf numFmtId="0" fontId="66" fillId="0" borderId="99" xfId="18" applyBorder="1" applyAlignment="1">
      <alignment horizontal="center" vertical="center" wrapText="1"/>
    </xf>
    <xf numFmtId="0" fontId="10" fillId="0" borderId="99" xfId="18" applyFont="1" applyBorder="1" applyAlignment="1">
      <alignment horizontal="right" vertical="center" wrapText="1"/>
    </xf>
    <xf numFmtId="0" fontId="66" fillId="33" borderId="118" xfId="18" applyFill="1" applyBorder="1" applyAlignment="1">
      <alignment vertical="center" wrapText="1"/>
    </xf>
    <xf numFmtId="0" fontId="67" fillId="0" borderId="113" xfId="18" applyFont="1" applyBorder="1" applyAlignment="1">
      <alignment wrapText="1"/>
    </xf>
    <xf numFmtId="9" fontId="10" fillId="33" borderId="102" xfId="18" applyNumberFormat="1" applyFont="1" applyFill="1" applyBorder="1" applyAlignment="1">
      <alignment vertical="center" wrapText="1"/>
    </xf>
    <xf numFmtId="165" fontId="71" fillId="33" borderId="78" xfId="18" applyNumberFormat="1" applyFont="1" applyFill="1" applyBorder="1" applyAlignment="1">
      <alignment vertical="center" wrapText="1"/>
    </xf>
    <xf numFmtId="1" fontId="10" fillId="33" borderId="100" xfId="18" applyNumberFormat="1" applyFont="1" applyFill="1" applyBorder="1" applyAlignment="1">
      <alignment horizontal="center" vertical="center" wrapText="1"/>
    </xf>
    <xf numFmtId="9" fontId="10" fillId="33" borderId="99" xfId="18" applyNumberFormat="1" applyFont="1" applyFill="1" applyBorder="1" applyAlignment="1">
      <alignment vertical="center" wrapText="1"/>
    </xf>
    <xf numFmtId="9" fontId="71" fillId="33" borderId="78" xfId="18" applyNumberFormat="1" applyFont="1" applyFill="1" applyBorder="1" applyAlignment="1">
      <alignment vertical="center" wrapText="1"/>
    </xf>
    <xf numFmtId="9" fontId="10" fillId="33" borderId="97" xfId="18" applyNumberFormat="1" applyFont="1" applyFill="1" applyBorder="1" applyAlignment="1">
      <alignment vertical="center" wrapText="1"/>
    </xf>
    <xf numFmtId="9" fontId="6" fillId="33" borderId="78" xfId="18" applyNumberFormat="1" applyFont="1" applyFill="1" applyBorder="1" applyAlignment="1">
      <alignment vertical="center" wrapText="1"/>
    </xf>
    <xf numFmtId="0" fontId="66" fillId="33" borderId="105" xfId="18" applyFill="1" applyBorder="1" applyAlignment="1">
      <alignment horizontal="center" vertical="center" wrapText="1"/>
    </xf>
    <xf numFmtId="0" fontId="66" fillId="33" borderId="127" xfId="18" applyFill="1" applyBorder="1" applyAlignment="1">
      <alignment horizontal="center" vertical="center" wrapText="1"/>
    </xf>
    <xf numFmtId="0" fontId="10" fillId="33" borderId="97" xfId="18" applyFont="1" applyFill="1" applyBorder="1" applyAlignment="1">
      <alignment vertical="center" wrapText="1"/>
    </xf>
    <xf numFmtId="0" fontId="10" fillId="0" borderId="100" xfId="18" applyFont="1" applyBorder="1" applyAlignment="1">
      <alignment horizontal="left" vertical="center" wrapText="1"/>
    </xf>
    <xf numFmtId="0" fontId="10" fillId="33" borderId="99" xfId="18" applyFont="1" applyFill="1" applyBorder="1" applyAlignment="1">
      <alignment horizontal="right" vertical="top" wrapText="1"/>
    </xf>
    <xf numFmtId="0" fontId="66" fillId="0" borderId="102" xfId="18" applyBorder="1" applyAlignment="1">
      <alignment horizontal="center" vertical="center" wrapText="1"/>
    </xf>
    <xf numFmtId="0" fontId="66" fillId="0" borderId="105" xfId="18" applyBorder="1" applyAlignment="1">
      <alignment horizontal="center" vertical="center" wrapText="1"/>
    </xf>
    <xf numFmtId="0" fontId="75" fillId="0" borderId="0" xfId="18" applyFont="1" applyAlignment="1">
      <alignment wrapText="1"/>
    </xf>
    <xf numFmtId="0" fontId="10" fillId="33" borderId="79" xfId="18" applyFont="1" applyFill="1" applyBorder="1" applyAlignment="1">
      <alignment vertical="top" wrapText="1"/>
    </xf>
    <xf numFmtId="9" fontId="10" fillId="0" borderId="101" xfId="18" applyNumberFormat="1" applyFont="1" applyBorder="1" applyAlignment="1">
      <alignment horizontal="center" vertical="top" wrapText="1"/>
    </xf>
    <xf numFmtId="0" fontId="10" fillId="33" borderId="128" xfId="18" applyFont="1" applyFill="1" applyBorder="1" applyAlignment="1">
      <alignment horizontal="right" vertical="top" wrapText="1"/>
    </xf>
    <xf numFmtId="0" fontId="5" fillId="33" borderId="136" xfId="18" applyFont="1" applyFill="1" applyBorder="1" applyAlignment="1">
      <alignment horizontal="right" vertical="center" wrapText="1"/>
    </xf>
    <xf numFmtId="9" fontId="10" fillId="0" borderId="135" xfId="18" applyNumberFormat="1" applyFont="1" applyBorder="1" applyAlignment="1">
      <alignment vertical="center" wrapText="1"/>
    </xf>
    <xf numFmtId="0" fontId="10" fillId="39" borderId="126" xfId="18" applyFont="1" applyFill="1" applyBorder="1" applyAlignment="1">
      <alignment vertical="center" wrapText="1"/>
    </xf>
    <xf numFmtId="0" fontId="10" fillId="33" borderId="104" xfId="18" applyFont="1" applyFill="1" applyBorder="1" applyAlignment="1">
      <alignment horizontal="center" vertical="center" wrapText="1"/>
    </xf>
    <xf numFmtId="0" fontId="10" fillId="33" borderId="103" xfId="18" applyFont="1" applyFill="1" applyBorder="1" applyAlignment="1">
      <alignment horizontal="right" vertical="top" wrapText="1"/>
    </xf>
    <xf numFmtId="0" fontId="10" fillId="33" borderId="102" xfId="18" applyFont="1" applyFill="1" applyBorder="1" applyAlignment="1">
      <alignment horizontal="right" vertical="top" wrapText="1"/>
    </xf>
    <xf numFmtId="0" fontId="10" fillId="33" borderId="103" xfId="18" applyFont="1" applyFill="1" applyBorder="1" applyAlignment="1">
      <alignment horizontal="right" vertical="center" wrapText="1"/>
    </xf>
    <xf numFmtId="0" fontId="10" fillId="33" borderId="103" xfId="18" applyFont="1" applyFill="1" applyBorder="1" applyAlignment="1">
      <alignment vertical="center" wrapText="1"/>
    </xf>
    <xf numFmtId="0" fontId="10" fillId="0" borderId="136" xfId="18" applyFont="1" applyBorder="1" applyAlignment="1">
      <alignment horizontal="center" vertical="center" wrapText="1"/>
    </xf>
    <xf numFmtId="0" fontId="10" fillId="33" borderId="102" xfId="18" applyFont="1" applyFill="1" applyBorder="1" applyAlignment="1">
      <alignment horizontal="left" vertical="center" wrapText="1"/>
    </xf>
    <xf numFmtId="0" fontId="10" fillId="33" borderId="99" xfId="18" applyFont="1" applyFill="1" applyBorder="1" applyAlignment="1">
      <alignment vertical="top" wrapText="1"/>
    </xf>
    <xf numFmtId="0" fontId="9" fillId="3" borderId="78" xfId="18" applyFont="1" applyFill="1" applyBorder="1" applyAlignment="1">
      <alignment horizontal="center" vertical="center" wrapText="1"/>
    </xf>
    <xf numFmtId="0" fontId="9" fillId="0" borderId="78" xfId="18" applyFont="1" applyBorder="1" applyAlignment="1">
      <alignment horizontal="center" vertical="center" wrapText="1"/>
    </xf>
    <xf numFmtId="0" fontId="10" fillId="0" borderId="110" xfId="18" applyFont="1" applyBorder="1" applyAlignment="1">
      <alignment horizontal="center" vertical="center" wrapText="1"/>
    </xf>
    <xf numFmtId="0" fontId="10" fillId="0" borderId="105" xfId="18" applyFont="1" applyBorder="1" applyAlignment="1">
      <alignment horizontal="center" vertical="center" wrapText="1"/>
    </xf>
    <xf numFmtId="0" fontId="10" fillId="33" borderId="99" xfId="18" applyFont="1" applyFill="1" applyBorder="1" applyAlignment="1">
      <alignment horizontal="left" vertical="center" wrapText="1"/>
    </xf>
    <xf numFmtId="0" fontId="10" fillId="33" borderId="134" xfId="18" applyFont="1" applyFill="1" applyBorder="1" applyAlignment="1">
      <alignment horizontal="right" vertical="center" wrapText="1"/>
    </xf>
    <xf numFmtId="0" fontId="10" fillId="33" borderId="87" xfId="18" applyFont="1" applyFill="1" applyBorder="1" applyAlignment="1">
      <alignment horizontal="left" vertical="center" wrapText="1"/>
    </xf>
    <xf numFmtId="0" fontId="10" fillId="0" borderId="94" xfId="18" applyFont="1" applyBorder="1" applyAlignment="1">
      <alignment horizontal="center" vertical="center" wrapText="1"/>
    </xf>
    <xf numFmtId="0" fontId="10" fillId="33" borderId="113" xfId="18" applyFont="1" applyFill="1" applyBorder="1" applyAlignment="1">
      <alignment horizontal="center" vertical="center" wrapText="1"/>
    </xf>
    <xf numFmtId="0" fontId="5" fillId="33" borderId="100" xfId="18" applyFont="1" applyFill="1" applyBorder="1" applyAlignment="1">
      <alignment horizontal="left" vertical="top" wrapText="1"/>
    </xf>
    <xf numFmtId="0" fontId="5" fillId="33" borderId="78" xfId="18" applyFont="1" applyFill="1" applyBorder="1" applyAlignment="1">
      <alignment horizontal="left" vertical="top" wrapText="1"/>
    </xf>
    <xf numFmtId="0" fontId="10" fillId="33" borderId="147" xfId="18" applyFont="1" applyFill="1" applyBorder="1" applyAlignment="1">
      <alignment horizontal="center" vertical="center" wrapText="1"/>
    </xf>
    <xf numFmtId="0" fontId="10" fillId="41" borderId="102" xfId="18" applyFont="1" applyFill="1" applyBorder="1" applyAlignment="1">
      <alignment horizontal="right" vertical="top" wrapText="1"/>
    </xf>
    <xf numFmtId="1" fontId="10" fillId="0" borderId="100" xfId="18" applyNumberFormat="1" applyFont="1" applyBorder="1" applyAlignment="1">
      <alignment horizontal="center" vertical="top" wrapText="1"/>
    </xf>
    <xf numFmtId="165" fontId="6" fillId="33" borderId="78" xfId="18" applyNumberFormat="1" applyFont="1" applyFill="1" applyBorder="1" applyAlignment="1">
      <alignment horizontal="center" vertical="top" wrapText="1"/>
    </xf>
    <xf numFmtId="1" fontId="10" fillId="0" borderId="78" xfId="18" applyNumberFormat="1" applyFont="1" applyBorder="1" applyAlignment="1">
      <alignment vertical="top" wrapText="1"/>
    </xf>
    <xf numFmtId="165" fontId="6" fillId="33" borderId="78" xfId="18" applyNumberFormat="1" applyFont="1" applyFill="1" applyBorder="1" applyAlignment="1">
      <alignment vertical="top" wrapText="1"/>
    </xf>
    <xf numFmtId="0" fontId="10" fillId="41" borderId="99" xfId="18" applyFont="1" applyFill="1" applyBorder="1" applyAlignment="1">
      <alignment horizontal="right" vertical="top" wrapText="1"/>
    </xf>
    <xf numFmtId="0" fontId="10" fillId="33" borderId="80" xfId="18" applyFont="1" applyFill="1" applyBorder="1" applyAlignment="1">
      <alignment horizontal="left" vertical="center" wrapText="1"/>
    </xf>
    <xf numFmtId="165" fontId="6" fillId="0" borderId="148" xfId="18" applyNumberFormat="1" applyFont="1" applyBorder="1" applyAlignment="1">
      <alignment horizontal="center" vertical="top" wrapText="1"/>
    </xf>
    <xf numFmtId="165" fontId="6" fillId="0" borderId="151" xfId="18" applyNumberFormat="1" applyFont="1" applyBorder="1" applyAlignment="1">
      <alignment horizontal="left" vertical="top" wrapText="1"/>
    </xf>
    <xf numFmtId="165" fontId="6" fillId="33" borderId="152" xfId="18" applyNumberFormat="1" applyFont="1" applyFill="1" applyBorder="1" applyAlignment="1">
      <alignment horizontal="center" vertical="top" wrapText="1"/>
    </xf>
    <xf numFmtId="165" fontId="6" fillId="0" borderId="101" xfId="18" applyNumberFormat="1" applyFont="1" applyBorder="1" applyAlignment="1">
      <alignment horizontal="left" vertical="top" wrapText="1"/>
    </xf>
    <xf numFmtId="1" fontId="6" fillId="33" borderId="100" xfId="18" applyNumberFormat="1" applyFont="1" applyFill="1" applyBorder="1" applyAlignment="1">
      <alignment vertical="top" wrapText="1"/>
    </xf>
    <xf numFmtId="165" fontId="6" fillId="0" borderId="153" xfId="18" applyNumberFormat="1" applyFont="1" applyBorder="1" applyAlignment="1">
      <alignment horizontal="left" vertical="top" wrapText="1"/>
    </xf>
    <xf numFmtId="0" fontId="80" fillId="42" borderId="0" xfId="18" applyFont="1" applyFill="1" applyAlignment="1">
      <alignment horizontal="left" wrapText="1"/>
    </xf>
    <xf numFmtId="0" fontId="10" fillId="0" borderId="126" xfId="18" applyFont="1" applyBorder="1" applyAlignment="1">
      <alignment horizontal="center" vertical="center" wrapText="1"/>
    </xf>
    <xf numFmtId="0" fontId="72" fillId="33" borderId="0" xfId="18" applyFont="1" applyFill="1" applyAlignment="1">
      <alignment horizontal="center" wrapText="1"/>
    </xf>
    <xf numFmtId="0" fontId="10" fillId="33" borderId="111" xfId="18" applyFont="1" applyFill="1" applyBorder="1" applyAlignment="1">
      <alignment horizontal="center" vertical="center" wrapText="1"/>
    </xf>
    <xf numFmtId="0" fontId="72" fillId="33" borderId="111" xfId="18" applyFont="1" applyFill="1" applyBorder="1" applyAlignment="1">
      <alignment horizontal="center" vertical="center" wrapText="1"/>
    </xf>
    <xf numFmtId="0" fontId="10" fillId="33" borderId="146" xfId="18" applyFont="1" applyFill="1" applyBorder="1" applyAlignment="1">
      <alignment horizontal="center" vertical="center" wrapText="1"/>
    </xf>
    <xf numFmtId="0" fontId="66" fillId="0" borderId="116" xfId="18" applyBorder="1" applyAlignment="1">
      <alignment horizontal="left" vertical="center" wrapText="1"/>
    </xf>
    <xf numFmtId="0" fontId="66" fillId="0" borderId="86" xfId="18" applyBorder="1" applyAlignment="1">
      <alignment horizontal="left" vertical="center" wrapText="1"/>
    </xf>
    <xf numFmtId="0" fontId="66" fillId="0" borderId="117" xfId="18" applyBorder="1" applyAlignment="1">
      <alignment horizontal="left" vertical="center" wrapText="1"/>
    </xf>
    <xf numFmtId="0" fontId="10" fillId="33" borderId="108" xfId="18" applyFont="1" applyFill="1" applyBorder="1" applyAlignment="1">
      <alignment horizontal="right" vertical="center" wrapText="1"/>
    </xf>
    <xf numFmtId="0" fontId="10" fillId="0" borderId="111" xfId="18" applyFont="1" applyBorder="1" applyAlignment="1">
      <alignment vertical="top" wrapText="1"/>
    </xf>
    <xf numFmtId="0" fontId="10" fillId="33" borderId="0" xfId="18" applyFont="1" applyFill="1" applyAlignment="1">
      <alignment horizontal="right" vertical="center" wrapText="1"/>
    </xf>
    <xf numFmtId="0" fontId="10" fillId="33" borderId="100" xfId="18" applyFont="1" applyFill="1" applyBorder="1" applyAlignment="1">
      <alignment horizontal="right" vertical="center" wrapText="1"/>
    </xf>
    <xf numFmtId="0" fontId="81" fillId="43" borderId="91" xfId="18" applyFont="1" applyFill="1" applyBorder="1" applyAlignment="1">
      <alignment wrapText="1"/>
    </xf>
    <xf numFmtId="0" fontId="68" fillId="0" borderId="0" xfId="18" applyFont="1" applyAlignment="1">
      <alignment wrapText="1"/>
    </xf>
    <xf numFmtId="0" fontId="83" fillId="0" borderId="0" xfId="0" applyFont="1"/>
    <xf numFmtId="0" fontId="66" fillId="2" borderId="0" xfId="2" applyFont="1" applyFill="1" applyAlignment="1" applyProtection="1">
      <alignment horizontal="center"/>
      <protection locked="0"/>
    </xf>
    <xf numFmtId="0" fontId="66" fillId="2" borderId="0" xfId="2" applyFont="1" applyFill="1" applyProtection="1">
      <protection locked="0"/>
    </xf>
    <xf numFmtId="0" fontId="84" fillId="2" borderId="0" xfId="2" applyFont="1" applyFill="1" applyAlignment="1" applyProtection="1">
      <alignment vertical="top" wrapText="1"/>
      <protection locked="0"/>
    </xf>
    <xf numFmtId="0" fontId="84" fillId="2" borderId="0" xfId="2" applyFont="1" applyFill="1" applyAlignment="1" applyProtection="1">
      <alignment vertical="top"/>
      <protection locked="0"/>
    </xf>
    <xf numFmtId="0" fontId="12" fillId="0" borderId="0" xfId="2" applyFont="1" applyProtection="1">
      <protection locked="0"/>
    </xf>
    <xf numFmtId="0" fontId="18" fillId="0" borderId="0" xfId="2" applyFont="1" applyAlignment="1" applyProtection="1">
      <alignment horizontal="right" vertical="center"/>
      <protection locked="0"/>
    </xf>
    <xf numFmtId="0" fontId="84" fillId="0" borderId="1" xfId="2" applyFont="1" applyBorder="1" applyAlignment="1" applyProtection="1">
      <alignment horizontal="center" vertical="center"/>
      <protection locked="0"/>
    </xf>
    <xf numFmtId="0" fontId="12" fillId="4" borderId="2" xfId="2" applyFont="1" applyFill="1" applyBorder="1" applyAlignment="1" applyProtection="1">
      <alignment horizontal="left" vertical="center" wrapText="1"/>
      <protection locked="0"/>
    </xf>
    <xf numFmtId="0" fontId="66" fillId="2" borderId="0" xfId="2" applyFont="1" applyFill="1" applyAlignment="1" applyProtection="1">
      <alignment horizontal="left"/>
      <protection locked="0"/>
    </xf>
    <xf numFmtId="0" fontId="69" fillId="0" borderId="0" xfId="2" applyFont="1" applyAlignment="1">
      <alignment horizontal="center" vertical="top" wrapText="1"/>
    </xf>
    <xf numFmtId="0" fontId="84" fillId="5" borderId="31" xfId="0" applyFont="1" applyFill="1" applyBorder="1" applyAlignment="1">
      <alignment horizontal="center" vertical="center"/>
    </xf>
    <xf numFmtId="0" fontId="84" fillId="5" borderId="50" xfId="0" applyFont="1" applyFill="1" applyBorder="1" applyAlignment="1">
      <alignment horizontal="center" vertical="center" wrapText="1"/>
    </xf>
    <xf numFmtId="0" fontId="12" fillId="4" borderId="51" xfId="2" applyFont="1" applyFill="1" applyBorder="1" applyAlignment="1">
      <alignment vertical="center" wrapText="1"/>
    </xf>
    <xf numFmtId="9" fontId="66" fillId="3" borderId="12" xfId="2" applyNumberFormat="1" applyFont="1" applyFill="1" applyBorder="1" applyAlignment="1" applyProtection="1">
      <alignment horizontal="center" vertical="center" wrapText="1"/>
      <protection locked="0"/>
    </xf>
    <xf numFmtId="0" fontId="12" fillId="4" borderId="3" xfId="2" applyFont="1" applyFill="1" applyBorder="1" applyAlignment="1">
      <alignment horizontal="center" vertical="center" wrapText="1"/>
    </xf>
    <xf numFmtId="0" fontId="12" fillId="4" borderId="16" xfId="2" applyFont="1" applyFill="1" applyBorder="1" applyAlignment="1">
      <alignment horizontal="right" vertical="center" wrapText="1"/>
    </xf>
    <xf numFmtId="9" fontId="66" fillId="0" borderId="12" xfId="2" applyNumberFormat="1" applyFont="1" applyBorder="1" applyAlignment="1" applyProtection="1">
      <alignment horizontal="center" vertical="center" wrapText="1"/>
      <protection locked="0"/>
    </xf>
    <xf numFmtId="0" fontId="12" fillId="0" borderId="14" xfId="2" applyFont="1" applyBorder="1" applyAlignment="1" applyProtection="1">
      <alignment vertical="top" wrapText="1"/>
      <protection locked="0"/>
    </xf>
    <xf numFmtId="0" fontId="12" fillId="4" borderId="13" xfId="2" applyFont="1" applyFill="1" applyBorder="1" applyAlignment="1">
      <alignment horizontal="right" vertical="center" wrapText="1"/>
    </xf>
    <xf numFmtId="9" fontId="69" fillId="3" borderId="12" xfId="2" applyNumberFormat="1" applyFont="1" applyFill="1" applyBorder="1" applyAlignment="1" applyProtection="1">
      <alignment horizontal="center" vertical="center" wrapText="1"/>
      <protection locked="0"/>
    </xf>
    <xf numFmtId="0" fontId="69" fillId="0" borderId="14" xfId="2" applyFont="1" applyBorder="1" applyAlignment="1" applyProtection="1">
      <alignment vertical="top" wrapText="1"/>
      <protection locked="0"/>
    </xf>
    <xf numFmtId="0" fontId="66" fillId="0" borderId="14" xfId="2" applyFont="1" applyBorder="1" applyAlignment="1" applyProtection="1">
      <alignment vertical="top" wrapText="1"/>
      <protection locked="0"/>
    </xf>
    <xf numFmtId="0" fontId="12" fillId="4" borderId="20" xfId="2" applyFont="1" applyFill="1" applyBorder="1" applyAlignment="1">
      <alignment horizontal="center" vertical="center" wrapText="1"/>
    </xf>
    <xf numFmtId="9" fontId="12" fillId="0" borderId="20" xfId="2" applyNumberFormat="1" applyFont="1" applyBorder="1" applyAlignment="1" applyProtection="1">
      <alignment horizontal="left" vertical="center" wrapText="1"/>
      <protection locked="0"/>
    </xf>
    <xf numFmtId="0" fontId="83" fillId="0" borderId="0" xfId="0" applyFont="1" applyAlignment="1">
      <alignment vertical="center"/>
    </xf>
    <xf numFmtId="164" fontId="12" fillId="3" borderId="18" xfId="6" applyNumberFormat="1" applyFont="1" applyFill="1" applyBorder="1" applyAlignment="1" applyProtection="1">
      <alignment vertical="center" wrapText="1"/>
      <protection locked="0"/>
    </xf>
    <xf numFmtId="0" fontId="83" fillId="0" borderId="0" xfId="0" applyFont="1" applyAlignment="1">
      <alignment horizontal="left" vertical="center" wrapText="1"/>
    </xf>
    <xf numFmtId="9" fontId="12" fillId="3" borderId="20" xfId="2" applyNumberFormat="1" applyFont="1" applyFill="1" applyBorder="1" applyAlignment="1" applyProtection="1">
      <alignment horizontal="center" vertical="center" wrapText="1"/>
      <protection locked="0"/>
    </xf>
    <xf numFmtId="0" fontId="12" fillId="4" borderId="4" xfId="2" applyFont="1" applyFill="1" applyBorder="1" applyAlignment="1">
      <alignment horizontal="left" vertical="center" wrapText="1" indent="1"/>
    </xf>
    <xf numFmtId="9" fontId="12" fillId="3" borderId="4" xfId="2" applyNumberFormat="1" applyFont="1" applyFill="1" applyBorder="1" applyAlignment="1" applyProtection="1">
      <alignment horizontal="center" vertical="center" wrapText="1"/>
      <protection locked="0"/>
    </xf>
    <xf numFmtId="1" fontId="12" fillId="3" borderId="4" xfId="2" applyNumberFormat="1" applyFont="1" applyFill="1" applyBorder="1" applyAlignment="1" applyProtection="1">
      <alignment vertical="top" wrapText="1"/>
      <protection locked="0"/>
    </xf>
    <xf numFmtId="1" fontId="12" fillId="3" borderId="8" xfId="2" applyNumberFormat="1" applyFont="1" applyFill="1" applyBorder="1" applyAlignment="1" applyProtection="1">
      <alignment horizontal="center" vertical="top" wrapText="1"/>
      <protection locked="0"/>
    </xf>
    <xf numFmtId="1" fontId="12" fillId="3" borderId="4" xfId="2" applyNumberFormat="1" applyFont="1" applyFill="1" applyBorder="1" applyAlignment="1" applyProtection="1">
      <alignment horizontal="center" vertical="top" wrapText="1"/>
      <protection locked="0"/>
    </xf>
    <xf numFmtId="1" fontId="12" fillId="3" borderId="4" xfId="2" applyNumberFormat="1" applyFont="1" applyFill="1" applyBorder="1" applyAlignment="1" applyProtection="1">
      <alignment vertical="center" wrapText="1"/>
      <protection locked="0"/>
    </xf>
    <xf numFmtId="1" fontId="12" fillId="0" borderId="4" xfId="0" applyNumberFormat="1" applyFont="1" applyBorder="1" applyAlignment="1">
      <alignment horizontal="right" vertical="top"/>
    </xf>
    <xf numFmtId="0" fontId="12" fillId="4" borderId="63" xfId="2" applyFont="1" applyFill="1" applyBorder="1" applyAlignment="1">
      <alignment horizontal="right" vertical="center" wrapText="1"/>
    </xf>
    <xf numFmtId="0" fontId="12" fillId="4" borderId="27" xfId="2" applyFont="1" applyFill="1" applyBorder="1" applyAlignment="1">
      <alignment vertical="center" wrapText="1"/>
    </xf>
    <xf numFmtId="0" fontId="12" fillId="3" borderId="65" xfId="2" applyFont="1" applyFill="1" applyBorder="1" applyAlignment="1" applyProtection="1">
      <alignment horizontal="center" vertical="center" wrapText="1"/>
      <protection locked="0"/>
    </xf>
    <xf numFmtId="0" fontId="12" fillId="4" borderId="66" xfId="2" applyFont="1" applyFill="1" applyBorder="1" applyAlignment="1">
      <alignment horizontal="center" vertical="center" wrapText="1"/>
    </xf>
    <xf numFmtId="0" fontId="12" fillId="0" borderId="67" xfId="0" applyFont="1" applyBorder="1" applyAlignment="1">
      <alignment horizontal="left" vertical="top" wrapText="1"/>
    </xf>
    <xf numFmtId="0" fontId="83" fillId="0" borderId="0" xfId="0" applyFont="1" applyAlignment="1">
      <alignment vertical="top" wrapText="1"/>
    </xf>
    <xf numFmtId="0" fontId="12" fillId="4" borderId="9" xfId="2" applyFont="1" applyFill="1" applyBorder="1" applyAlignment="1">
      <alignment horizontal="left" vertical="center" wrapText="1"/>
    </xf>
    <xf numFmtId="1" fontId="62" fillId="4" borderId="24" xfId="2" applyNumberFormat="1" applyFont="1" applyFill="1" applyBorder="1" applyAlignment="1">
      <alignment horizontal="center" vertical="top" wrapText="1"/>
    </xf>
    <xf numFmtId="1" fontId="62" fillId="4" borderId="11" xfId="2" applyNumberFormat="1" applyFont="1" applyFill="1" applyBorder="1" applyAlignment="1">
      <alignment horizontal="center" vertical="top" wrapText="1"/>
    </xf>
    <xf numFmtId="164" fontId="12" fillId="0" borderId="4" xfId="7" applyNumberFormat="1" applyFont="1" applyFill="1" applyBorder="1" applyAlignment="1" applyProtection="1">
      <alignment horizontal="center" vertical="center" wrapText="1"/>
      <protection locked="0"/>
    </xf>
    <xf numFmtId="0" fontId="12" fillId="0" borderId="4" xfId="7" applyNumberFormat="1" applyFont="1" applyBorder="1" applyAlignment="1" applyProtection="1">
      <alignment horizontal="center" vertical="center" wrapText="1"/>
      <protection locked="0"/>
    </xf>
    <xf numFmtId="9" fontId="12" fillId="6" borderId="19" xfId="2" applyNumberFormat="1" applyFont="1" applyFill="1" applyBorder="1" applyAlignment="1">
      <alignment vertical="top" wrapText="1"/>
    </xf>
    <xf numFmtId="0" fontId="12" fillId="4" borderId="68" xfId="2" applyFont="1" applyFill="1" applyBorder="1" applyAlignment="1">
      <alignment horizontal="center" vertical="center"/>
    </xf>
    <xf numFmtId="1" fontId="62" fillId="4" borderId="11" xfId="2" applyNumberFormat="1" applyFont="1" applyFill="1" applyBorder="1" applyAlignment="1">
      <alignment horizontal="center" vertical="center" wrapText="1"/>
    </xf>
    <xf numFmtId="0" fontId="90" fillId="0" borderId="0" xfId="0" applyFont="1" applyAlignment="1">
      <alignment vertical="top" wrapText="1"/>
    </xf>
    <xf numFmtId="0" fontId="62" fillId="4" borderId="13" xfId="2" applyFont="1" applyFill="1" applyBorder="1" applyAlignment="1">
      <alignment vertical="top" wrapText="1"/>
    </xf>
    <xf numFmtId="9" fontId="12" fillId="6" borderId="64" xfId="2" applyNumberFormat="1" applyFont="1" applyFill="1" applyBorder="1" applyAlignment="1">
      <alignment vertical="top" wrapText="1"/>
    </xf>
    <xf numFmtId="1" fontId="62" fillId="4" borderId="4" xfId="2" applyNumberFormat="1" applyFont="1" applyFill="1" applyBorder="1" applyAlignment="1">
      <alignment horizontal="center" vertical="center" wrapText="1"/>
    </xf>
    <xf numFmtId="9" fontId="12" fillId="6" borderId="34" xfId="2" applyNumberFormat="1" applyFont="1" applyFill="1" applyBorder="1" applyAlignment="1">
      <alignment vertical="top" wrapText="1"/>
    </xf>
    <xf numFmtId="0" fontId="83" fillId="0" borderId="10" xfId="0" applyFont="1" applyBorder="1"/>
    <xf numFmtId="9" fontId="12" fillId="4" borderId="23" xfId="4" applyFont="1" applyFill="1" applyBorder="1" applyAlignment="1">
      <alignment vertical="center" wrapText="1"/>
    </xf>
    <xf numFmtId="165" fontId="38" fillId="4" borderId="12" xfId="4" applyNumberFormat="1" applyFont="1" applyFill="1" applyBorder="1" applyAlignment="1" applyProtection="1">
      <alignment horizontal="right" vertical="center" wrapText="1"/>
      <protection locked="0"/>
    </xf>
    <xf numFmtId="1" fontId="12" fillId="4" borderId="4" xfId="2" applyNumberFormat="1" applyFont="1" applyFill="1" applyBorder="1" applyAlignment="1" applyProtection="1">
      <alignment horizontal="center" vertical="center" wrapText="1"/>
      <protection locked="0"/>
    </xf>
    <xf numFmtId="9" fontId="12" fillId="4" borderId="13" xfId="4" applyFont="1" applyFill="1" applyBorder="1" applyAlignment="1">
      <alignment vertical="center" wrapText="1"/>
    </xf>
    <xf numFmtId="9" fontId="38" fillId="4" borderId="12" xfId="4" applyFont="1" applyFill="1" applyBorder="1" applyAlignment="1" applyProtection="1">
      <alignment horizontal="right" vertical="center" wrapText="1"/>
      <protection locked="0"/>
    </xf>
    <xf numFmtId="9" fontId="12" fillId="4" borderId="16" xfId="4" applyFont="1" applyFill="1" applyBorder="1" applyAlignment="1">
      <alignment vertical="center" wrapText="1"/>
    </xf>
    <xf numFmtId="9" fontId="18" fillId="4" borderId="12" xfId="4" applyFont="1" applyFill="1" applyBorder="1" applyAlignment="1" applyProtection="1">
      <alignment vertical="center" wrapText="1"/>
      <protection locked="0"/>
    </xf>
    <xf numFmtId="0" fontId="83" fillId="0" borderId="0" xfId="0" applyFont="1" applyAlignment="1">
      <alignment vertical="top"/>
    </xf>
    <xf numFmtId="0" fontId="83" fillId="0" borderId="0" xfId="0" applyFont="1" applyAlignment="1">
      <alignment wrapText="1"/>
    </xf>
    <xf numFmtId="0" fontId="12" fillId="0" borderId="4" xfId="2" applyFont="1" applyBorder="1" applyAlignment="1" applyProtection="1">
      <alignment horizontal="left" vertical="center" wrapText="1"/>
      <protection locked="0"/>
    </xf>
    <xf numFmtId="0" fontId="12" fillId="7" borderId="23" xfId="2" applyFont="1" applyFill="1" applyBorder="1" applyAlignment="1">
      <alignment vertical="center" wrapText="1"/>
    </xf>
    <xf numFmtId="0" fontId="12" fillId="7" borderId="13" xfId="2" applyFont="1" applyFill="1" applyBorder="1" applyAlignment="1">
      <alignment horizontal="right" vertical="top" wrapText="1"/>
    </xf>
    <xf numFmtId="0" fontId="12" fillId="7" borderId="16" xfId="2" applyFont="1" applyFill="1" applyBorder="1" applyAlignment="1">
      <alignment horizontal="right" vertical="top" wrapText="1"/>
    </xf>
    <xf numFmtId="0" fontId="12" fillId="7" borderId="16" xfId="2" applyFont="1" applyFill="1" applyBorder="1" applyAlignment="1">
      <alignment horizontal="right" vertical="center" wrapText="1"/>
    </xf>
    <xf numFmtId="0" fontId="12" fillId="3" borderId="23" xfId="0" applyFont="1" applyFill="1" applyBorder="1" applyAlignment="1">
      <alignment horizontal="center" vertical="center" wrapText="1"/>
    </xf>
    <xf numFmtId="0" fontId="12" fillId="4" borderId="13" xfId="2" applyFont="1" applyFill="1" applyBorder="1" applyAlignment="1">
      <alignment horizontal="right" vertical="top" wrapText="1"/>
    </xf>
    <xf numFmtId="0" fontId="91" fillId="0" borderId="0" xfId="0" applyFont="1"/>
    <xf numFmtId="0" fontId="12" fillId="4" borderId="16" xfId="2" applyFont="1" applyFill="1" applyBorder="1" applyAlignment="1">
      <alignment horizontal="right" vertical="top" wrapText="1"/>
    </xf>
    <xf numFmtId="0" fontId="12" fillId="4" borderId="23" xfId="2" applyFont="1" applyFill="1" applyBorder="1" applyAlignment="1">
      <alignment vertical="center"/>
    </xf>
    <xf numFmtId="0" fontId="12" fillId="7" borderId="14" xfId="2" applyFont="1" applyFill="1" applyBorder="1" applyAlignment="1">
      <alignment vertical="top" wrapText="1"/>
    </xf>
    <xf numFmtId="0" fontId="12" fillId="4" borderId="63" xfId="2" applyFont="1" applyFill="1" applyBorder="1" applyAlignment="1">
      <alignment horizontal="right" vertical="top" wrapText="1"/>
    </xf>
    <xf numFmtId="0" fontId="12" fillId="11" borderId="62" xfId="2" applyFont="1" applyFill="1" applyBorder="1" applyAlignment="1">
      <alignment vertical="center" wrapText="1"/>
    </xf>
    <xf numFmtId="0" fontId="12" fillId="4" borderId="25" xfId="2" applyFont="1" applyFill="1" applyBorder="1" applyAlignment="1">
      <alignment horizontal="right" vertical="top" wrapText="1"/>
    </xf>
    <xf numFmtId="0" fontId="12" fillId="4" borderId="23" xfId="2" applyFont="1" applyFill="1" applyBorder="1" applyAlignment="1">
      <alignment horizontal="right" vertical="top" wrapText="1"/>
    </xf>
    <xf numFmtId="9" fontId="12" fillId="0" borderId="4" xfId="2" applyNumberFormat="1" applyFont="1" applyBorder="1" applyAlignment="1" applyProtection="1">
      <alignment horizontal="center" vertical="center" wrapText="1"/>
      <protection locked="0"/>
    </xf>
    <xf numFmtId="0" fontId="83" fillId="0" borderId="10" xfId="0" applyFont="1" applyBorder="1" applyAlignment="1">
      <alignment vertical="center"/>
    </xf>
    <xf numFmtId="9" fontId="12" fillId="0" borderId="41" xfId="2" applyNumberFormat="1" applyFont="1" applyBorder="1" applyAlignment="1" applyProtection="1">
      <alignment horizontal="center" vertical="center" wrapText="1"/>
      <protection locked="0"/>
    </xf>
    <xf numFmtId="0" fontId="93" fillId="0" borderId="0" xfId="0" applyFont="1" applyAlignment="1">
      <alignment vertical="center" wrapText="1"/>
    </xf>
    <xf numFmtId="0" fontId="83" fillId="44" borderId="0" xfId="0" applyFont="1" applyFill="1"/>
    <xf numFmtId="0" fontId="12" fillId="4" borderId="13" xfId="2" applyFont="1" applyFill="1" applyBorder="1" applyAlignment="1">
      <alignment vertical="top" wrapText="1"/>
    </xf>
    <xf numFmtId="0" fontId="12" fillId="4" borderId="13" xfId="2" applyFont="1" applyFill="1" applyBorder="1" applyAlignment="1">
      <alignment horizontal="right" vertical="top"/>
    </xf>
    <xf numFmtId="0" fontId="12" fillId="4" borderId="13" xfId="2" applyFont="1" applyFill="1" applyBorder="1" applyAlignment="1">
      <alignment horizontal="right" vertical="center"/>
    </xf>
    <xf numFmtId="0" fontId="12" fillId="4" borderId="13" xfId="2" applyFont="1" applyFill="1" applyBorder="1" applyAlignment="1">
      <alignment vertical="center"/>
    </xf>
    <xf numFmtId="49" fontId="12" fillId="0" borderId="12" xfId="2" applyNumberFormat="1" applyFont="1" applyBorder="1" applyAlignment="1" applyProtection="1">
      <alignment horizontal="center" vertical="center" wrapText="1"/>
      <protection locked="0"/>
    </xf>
    <xf numFmtId="0" fontId="12" fillId="4" borderId="13" xfId="2" applyFont="1" applyFill="1" applyBorder="1" applyAlignment="1">
      <alignment horizontal="left" vertical="center"/>
    </xf>
    <xf numFmtId="0" fontId="12" fillId="4" borderId="16" xfId="2" applyFont="1" applyFill="1" applyBorder="1" applyAlignment="1">
      <alignment horizontal="right" vertical="center"/>
    </xf>
    <xf numFmtId="0" fontId="12" fillId="4" borderId="9" xfId="2" applyFont="1" applyFill="1" applyBorder="1" applyAlignment="1">
      <alignment horizontal="right" vertical="center"/>
    </xf>
    <xf numFmtId="0" fontId="12" fillId="4" borderId="31" xfId="2" applyFont="1" applyFill="1" applyBorder="1" applyAlignment="1">
      <alignment horizontal="left" vertical="center" wrapText="1"/>
    </xf>
    <xf numFmtId="9" fontId="12" fillId="0" borderId="3" xfId="2" applyNumberFormat="1" applyFont="1" applyBorder="1" applyAlignment="1" applyProtection="1">
      <alignment horizontal="center" vertical="center" wrapText="1"/>
      <protection locked="0"/>
    </xf>
    <xf numFmtId="0" fontId="12" fillId="4" borderId="10" xfId="0" applyFont="1" applyFill="1" applyBorder="1" applyAlignment="1">
      <alignment horizontal="center" vertical="center" wrapText="1"/>
    </xf>
    <xf numFmtId="0" fontId="12" fillId="4" borderId="4" xfId="2" applyFont="1" applyFill="1" applyBorder="1" applyAlignment="1" applyProtection="1">
      <alignment horizontal="left" vertical="top" wrapText="1"/>
      <protection locked="0"/>
    </xf>
    <xf numFmtId="0" fontId="12" fillId="4" borderId="17" xfId="2" applyFont="1" applyFill="1" applyBorder="1" applyAlignment="1" applyProtection="1">
      <alignment horizontal="center" vertical="center" wrapText="1"/>
      <protection locked="0"/>
    </xf>
    <xf numFmtId="0" fontId="12" fillId="13" borderId="23" xfId="2" applyFont="1" applyFill="1" applyBorder="1" applyAlignment="1">
      <alignment horizontal="right" vertical="top" wrapText="1"/>
    </xf>
    <xf numFmtId="1" fontId="12" fillId="0" borderId="4" xfId="2" applyNumberFormat="1" applyFont="1" applyBorder="1" applyAlignment="1" applyProtection="1">
      <alignment vertical="top" wrapText="1"/>
      <protection locked="0"/>
    </xf>
    <xf numFmtId="1" fontId="12" fillId="0" borderId="12" xfId="2" applyNumberFormat="1" applyFont="1" applyBorder="1" applyAlignment="1" applyProtection="1">
      <alignment vertical="top" wrapText="1"/>
      <protection locked="0"/>
    </xf>
    <xf numFmtId="165" fontId="18" fillId="4" borderId="12" xfId="1" applyNumberFormat="1" applyFont="1" applyFill="1" applyBorder="1" applyAlignment="1" applyProtection="1">
      <alignment vertical="top" wrapText="1"/>
      <protection locked="0"/>
    </xf>
    <xf numFmtId="1" fontId="12" fillId="0" borderId="4" xfId="2" applyNumberFormat="1" applyFont="1" applyBorder="1" applyAlignment="1" applyProtection="1">
      <alignment horizontal="center" vertical="center" wrapText="1"/>
      <protection locked="0"/>
    </xf>
    <xf numFmtId="165" fontId="18" fillId="4" borderId="12" xfId="1" applyNumberFormat="1" applyFont="1" applyFill="1" applyBorder="1" applyAlignment="1" applyProtection="1">
      <alignment horizontal="center" vertical="center" wrapText="1"/>
      <protection locked="0"/>
    </xf>
    <xf numFmtId="1" fontId="12" fillId="0" borderId="4" xfId="2" applyNumberFormat="1" applyFont="1" applyBorder="1" applyAlignment="1" applyProtection="1">
      <alignment horizontal="center" vertical="top" wrapText="1"/>
      <protection locked="0"/>
    </xf>
    <xf numFmtId="1" fontId="12" fillId="0" borderId="12" xfId="2" applyNumberFormat="1" applyFont="1" applyBorder="1" applyAlignment="1" applyProtection="1">
      <alignment horizontal="center" vertical="top" wrapText="1"/>
      <protection locked="0"/>
    </xf>
    <xf numFmtId="165" fontId="18" fillId="4" borderId="12" xfId="1" applyNumberFormat="1" applyFont="1" applyFill="1" applyBorder="1" applyAlignment="1" applyProtection="1">
      <alignment horizontal="center" vertical="top" wrapText="1"/>
      <protection locked="0"/>
    </xf>
    <xf numFmtId="0" fontId="12" fillId="13" borderId="13" xfId="2" applyFont="1" applyFill="1" applyBorder="1" applyAlignment="1">
      <alignment horizontal="right" vertical="top" wrapText="1"/>
    </xf>
    <xf numFmtId="165" fontId="18" fillId="4" borderId="4" xfId="1" applyNumberFormat="1" applyFont="1" applyFill="1" applyBorder="1" applyAlignment="1" applyProtection="1">
      <alignment horizontal="center" vertical="center" wrapText="1"/>
      <protection locked="0"/>
    </xf>
    <xf numFmtId="165" fontId="18" fillId="0" borderId="15" xfId="1" applyNumberFormat="1" applyFont="1" applyBorder="1" applyAlignment="1" applyProtection="1">
      <alignment horizontal="left" vertical="top" wrapText="1"/>
      <protection locked="0"/>
    </xf>
    <xf numFmtId="165" fontId="18" fillId="4" borderId="4" xfId="1" applyNumberFormat="1" applyFont="1" applyFill="1" applyBorder="1" applyAlignment="1" applyProtection="1">
      <alignment horizontal="center" vertical="top" wrapText="1"/>
      <protection locked="0"/>
    </xf>
    <xf numFmtId="165" fontId="18" fillId="0" borderId="17" xfId="1" applyNumberFormat="1" applyFont="1" applyBorder="1" applyAlignment="1" applyProtection="1">
      <alignment horizontal="left" vertical="top" wrapText="1"/>
      <protection locked="0"/>
    </xf>
    <xf numFmtId="1" fontId="18" fillId="4" borderId="4" xfId="2" applyNumberFormat="1" applyFont="1" applyFill="1" applyBorder="1" applyAlignment="1" applyProtection="1">
      <alignment horizontal="center" vertical="center" wrapText="1"/>
      <protection locked="0"/>
    </xf>
    <xf numFmtId="0" fontId="12" fillId="4" borderId="3" xfId="2" applyFont="1" applyFill="1" applyBorder="1" applyAlignment="1" applyProtection="1">
      <alignment horizontal="center" vertical="center" wrapText="1"/>
      <protection locked="0"/>
    </xf>
    <xf numFmtId="0" fontId="12" fillId="4" borderId="13" xfId="2" applyFont="1" applyFill="1" applyBorder="1" applyAlignment="1">
      <alignment horizontal="left" vertical="center" wrapText="1"/>
    </xf>
    <xf numFmtId="0" fontId="12" fillId="4" borderId="21" xfId="2" applyFont="1" applyFill="1" applyBorder="1" applyAlignment="1">
      <alignment horizontal="right" vertical="center" wrapText="1"/>
    </xf>
    <xf numFmtId="0" fontId="12" fillId="0" borderId="37" xfId="2" applyFont="1" applyBorder="1" applyAlignment="1" applyProtection="1">
      <alignment vertical="top" wrapText="1"/>
      <protection locked="0"/>
    </xf>
    <xf numFmtId="0" fontId="12" fillId="4" borderId="0" xfId="2" applyFont="1" applyFill="1" applyAlignment="1">
      <alignment horizontal="right" vertical="center" wrapText="1"/>
    </xf>
    <xf numFmtId="0" fontId="12" fillId="4" borderId="4" xfId="2" applyFont="1" applyFill="1" applyBorder="1" applyAlignment="1">
      <alignment horizontal="right" vertical="center" wrapText="1"/>
    </xf>
    <xf numFmtId="0" fontId="12" fillId="0" borderId="4" xfId="2" applyFont="1" applyBorder="1" applyAlignment="1" applyProtection="1">
      <alignment horizontal="center" vertical="center" wrapText="1"/>
      <protection locked="0"/>
    </xf>
    <xf numFmtId="0" fontId="65" fillId="14" borderId="7" xfId="0" applyFont="1" applyFill="1" applyBorder="1"/>
    <xf numFmtId="0" fontId="14" fillId="0" borderId="0" xfId="0" applyFont="1" applyAlignment="1">
      <alignment wrapText="1"/>
    </xf>
    <xf numFmtId="9" fontId="10" fillId="3" borderId="12" xfId="2" applyNumberFormat="1" applyFont="1" applyFill="1" applyBorder="1" applyAlignment="1" applyProtection="1">
      <alignment horizontal="center" vertical="center" wrapText="1"/>
      <protection locked="0"/>
    </xf>
    <xf numFmtId="0" fontId="10" fillId="0" borderId="4" xfId="0" applyFont="1" applyBorder="1"/>
    <xf numFmtId="0" fontId="9" fillId="0" borderId="157" xfId="0" applyFont="1" applyBorder="1"/>
    <xf numFmtId="0" fontId="9" fillId="0" borderId="78" xfId="0" applyFont="1" applyBorder="1"/>
    <xf numFmtId="0" fontId="12" fillId="0" borderId="23" xfId="0" applyFont="1" applyBorder="1" applyAlignment="1">
      <alignment horizontal="left" vertical="center" wrapText="1"/>
    </xf>
    <xf numFmtId="9" fontId="12" fillId="0" borderId="20" xfId="2" applyNumberFormat="1" applyFont="1" applyBorder="1" applyAlignment="1" applyProtection="1">
      <alignment vertical="top" wrapText="1"/>
      <protection locked="0"/>
    </xf>
    <xf numFmtId="9" fontId="12" fillId="0" borderId="25" xfId="2" applyNumberFormat="1" applyFont="1" applyBorder="1" applyAlignment="1" applyProtection="1">
      <alignment vertical="top" wrapText="1"/>
      <protection locked="0"/>
    </xf>
    <xf numFmtId="9" fontId="12" fillId="0" borderId="26" xfId="2" applyNumberFormat="1" applyFont="1" applyBorder="1" applyAlignment="1" applyProtection="1">
      <alignment vertical="top" wrapText="1"/>
      <protection locked="0"/>
    </xf>
    <xf numFmtId="0" fontId="9" fillId="0" borderId="12" xfId="2" applyFont="1" applyBorder="1" applyAlignment="1">
      <alignment vertical="center" wrapText="1"/>
    </xf>
    <xf numFmtId="0" fontId="9" fillId="0" borderId="14" xfId="2" applyFont="1" applyBorder="1" applyAlignment="1">
      <alignment vertical="center" wrapText="1"/>
    </xf>
    <xf numFmtId="0" fontId="97" fillId="4" borderId="4" xfId="2" applyFont="1" applyFill="1" applyBorder="1" applyAlignment="1" applyProtection="1">
      <alignment horizontal="left" vertical="top" wrapText="1"/>
      <protection locked="0"/>
    </xf>
    <xf numFmtId="0" fontId="2" fillId="0" borderId="0" xfId="0" applyFont="1" applyAlignment="1">
      <alignment wrapText="1"/>
    </xf>
    <xf numFmtId="165" fontId="13" fillId="0" borderId="42" xfId="1" applyNumberFormat="1" applyFont="1" applyBorder="1" applyAlignment="1" applyProtection="1">
      <alignment horizontal="left" vertical="top" wrapText="1"/>
      <protection locked="0"/>
    </xf>
    <xf numFmtId="9" fontId="9" fillId="0" borderId="37" xfId="2" applyNumberFormat="1" applyFont="1" applyBorder="1" applyAlignment="1">
      <alignment horizontal="center" vertical="center" wrapText="1"/>
    </xf>
    <xf numFmtId="9" fontId="3" fillId="0" borderId="8" xfId="2" applyNumberFormat="1" applyBorder="1" applyAlignment="1">
      <alignment vertical="center" wrapText="1"/>
    </xf>
    <xf numFmtId="9" fontId="3" fillId="0" borderId="34" xfId="2" applyNumberFormat="1" applyBorder="1" applyAlignment="1">
      <alignment vertical="center" wrapText="1"/>
    </xf>
    <xf numFmtId="1" fontId="9" fillId="0" borderId="8" xfId="2" applyNumberFormat="1" applyFont="1" applyBorder="1" applyAlignment="1">
      <alignment horizontal="center" vertical="center" wrapText="1"/>
    </xf>
    <xf numFmtId="1" fontId="9" fillId="0" borderId="14" xfId="2" applyNumberFormat="1" applyFont="1" applyBorder="1" applyAlignment="1">
      <alignment horizontal="center" vertical="center" wrapText="1"/>
    </xf>
    <xf numFmtId="0" fontId="9" fillId="3" borderId="12" xfId="2" applyFont="1" applyFill="1" applyBorder="1" applyAlignment="1">
      <alignment horizontal="right" vertical="center" wrapText="1"/>
    </xf>
    <xf numFmtId="0" fontId="9" fillId="0" borderId="4" xfId="0" applyFont="1" applyBorder="1" applyAlignment="1">
      <alignment horizontal="center" vertical="center" wrapText="1"/>
    </xf>
    <xf numFmtId="164" fontId="9" fillId="3" borderId="4" xfId="7" applyNumberFormat="1" applyFont="1" applyFill="1" applyBorder="1" applyAlignment="1" applyProtection="1">
      <alignment horizontal="center" vertical="center" wrapText="1"/>
      <protection locked="0"/>
    </xf>
    <xf numFmtId="0" fontId="12" fillId="3" borderId="16" xfId="0" applyFont="1" applyFill="1" applyBorder="1" applyAlignment="1">
      <alignment horizontal="left" vertical="top" wrapText="1"/>
    </xf>
    <xf numFmtId="9" fontId="9" fillId="17" borderId="64" xfId="2" applyNumberFormat="1" applyFont="1" applyFill="1" applyBorder="1" applyAlignment="1">
      <alignment vertical="top" wrapText="1"/>
    </xf>
    <xf numFmtId="9" fontId="9" fillId="0" borderId="12" xfId="2" applyNumberFormat="1" applyFont="1" applyBorder="1" applyAlignment="1" applyProtection="1">
      <alignment vertical="top" wrapText="1"/>
      <protection locked="0"/>
    </xf>
    <xf numFmtId="9" fontId="9" fillId="0" borderId="14" xfId="2" applyNumberFormat="1" applyFont="1" applyBorder="1" applyAlignment="1" applyProtection="1">
      <alignment vertical="top" wrapText="1"/>
      <protection locked="0"/>
    </xf>
    <xf numFmtId="9" fontId="9" fillId="0" borderId="15" xfId="2" applyNumberFormat="1" applyFont="1" applyBorder="1" applyAlignment="1" applyProtection="1">
      <alignment vertical="top" wrapText="1"/>
      <protection locked="0"/>
    </xf>
    <xf numFmtId="9" fontId="9" fillId="0" borderId="68" xfId="2" applyNumberFormat="1" applyFont="1" applyBorder="1" applyAlignment="1" applyProtection="1">
      <alignment vertical="top" wrapText="1"/>
      <protection locked="0"/>
    </xf>
    <xf numFmtId="9" fontId="9" fillId="0" borderId="57" xfId="2" applyNumberFormat="1" applyFont="1" applyBorder="1" applyAlignment="1" applyProtection="1">
      <alignment vertical="top" wrapText="1"/>
      <protection locked="0"/>
    </xf>
    <xf numFmtId="9" fontId="9" fillId="0" borderId="69" xfId="2" applyNumberFormat="1" applyFont="1" applyBorder="1" applyAlignment="1" applyProtection="1">
      <alignment vertical="top" wrapText="1"/>
      <protection locked="0"/>
    </xf>
    <xf numFmtId="0" fontId="9" fillId="4" borderId="17" xfId="2" applyFont="1" applyFill="1" applyBorder="1" applyAlignment="1" applyProtection="1">
      <alignment horizontal="left" vertical="top" wrapText="1"/>
      <protection locked="0"/>
    </xf>
    <xf numFmtId="1" fontId="9" fillId="4" borderId="4" xfId="2" applyNumberFormat="1" applyFont="1" applyFill="1" applyBorder="1" applyAlignment="1" applyProtection="1">
      <alignment horizontal="center" vertical="top" wrapText="1"/>
      <protection locked="0"/>
    </xf>
    <xf numFmtId="1" fontId="9" fillId="4" borderId="12" xfId="2" applyNumberFormat="1" applyFont="1" applyFill="1" applyBorder="1" applyAlignment="1" applyProtection="1">
      <alignment horizontal="center" vertical="top" wrapText="1"/>
      <protection locked="0"/>
    </xf>
    <xf numFmtId="0" fontId="9" fillId="4" borderId="37" xfId="2" applyFont="1" applyFill="1" applyBorder="1" applyAlignment="1" applyProtection="1">
      <alignment vertical="top" wrapText="1"/>
      <protection locked="0"/>
    </xf>
    <xf numFmtId="9" fontId="19" fillId="4" borderId="12" xfId="4" applyFont="1" applyFill="1" applyBorder="1" applyAlignment="1" applyProtection="1">
      <alignment horizontal="right" vertical="center" wrapText="1"/>
      <protection locked="0"/>
    </xf>
    <xf numFmtId="0" fontId="3" fillId="0" borderId="14" xfId="2" applyBorder="1" applyAlignment="1" applyProtection="1">
      <alignment vertical="top" wrapText="1"/>
      <protection locked="0"/>
    </xf>
    <xf numFmtId="0" fontId="25" fillId="3" borderId="0" xfId="0" applyFont="1" applyFill="1"/>
    <xf numFmtId="0" fontId="25" fillId="45" borderId="0" xfId="0" applyFont="1" applyFill="1"/>
    <xf numFmtId="0" fontId="25" fillId="0" borderId="21" xfId="0" applyFont="1" applyBorder="1" applyAlignment="1">
      <alignment wrapText="1"/>
    </xf>
    <xf numFmtId="0" fontId="25" fillId="45" borderId="0" xfId="0" applyFont="1" applyFill="1" applyAlignment="1">
      <alignment wrapText="1"/>
    </xf>
    <xf numFmtId="9" fontId="9" fillId="17" borderId="19" xfId="2" applyNumberFormat="1" applyFont="1" applyFill="1" applyBorder="1" applyAlignment="1">
      <alignment vertical="center" wrapText="1"/>
    </xf>
    <xf numFmtId="1" fontId="9" fillId="4" borderId="4" xfId="2" applyNumberFormat="1" applyFont="1" applyFill="1" applyBorder="1" applyAlignment="1" applyProtection="1">
      <alignment horizontal="right" vertical="center" wrapText="1"/>
      <protection locked="0"/>
    </xf>
    <xf numFmtId="1" fontId="9" fillId="4" borderId="19" xfId="2" applyNumberFormat="1" applyFont="1" applyFill="1" applyBorder="1" applyAlignment="1" applyProtection="1">
      <alignment horizontal="right" vertical="center" wrapText="1"/>
      <protection locked="0"/>
    </xf>
    <xf numFmtId="9" fontId="9" fillId="3" borderId="3" xfId="2" applyNumberFormat="1" applyFont="1" applyFill="1" applyBorder="1" applyAlignment="1" applyProtection="1">
      <alignment horizontal="center" vertical="center" wrapText="1"/>
      <protection locked="0"/>
    </xf>
    <xf numFmtId="0" fontId="9" fillId="3" borderId="17" xfId="2" applyFont="1" applyFill="1" applyBorder="1" applyAlignment="1" applyProtection="1">
      <alignment horizontal="center" vertical="center" wrapText="1"/>
      <protection locked="0"/>
    </xf>
    <xf numFmtId="1" fontId="13" fillId="4" borderId="12" xfId="2" applyNumberFormat="1" applyFont="1" applyFill="1" applyBorder="1" applyAlignment="1" applyProtection="1">
      <alignment horizontal="center" vertical="top" wrapText="1"/>
      <protection locked="0"/>
    </xf>
    <xf numFmtId="165" fontId="13" fillId="3" borderId="15" xfId="1" applyNumberFormat="1" applyFont="1" applyFill="1" applyBorder="1" applyAlignment="1" applyProtection="1">
      <alignment horizontal="left" vertical="top" wrapText="1"/>
      <protection locked="0"/>
    </xf>
    <xf numFmtId="0" fontId="9" fillId="3" borderId="37" xfId="2" applyFont="1" applyFill="1" applyBorder="1" applyAlignment="1" applyProtection="1">
      <alignment vertical="top" wrapText="1"/>
      <protection locked="0"/>
    </xf>
    <xf numFmtId="0" fontId="9" fillId="3" borderId="4" xfId="2" applyFont="1" applyFill="1" applyBorder="1" applyAlignment="1" applyProtection="1">
      <alignment horizontal="center" vertical="center" wrapText="1"/>
      <protection locked="0"/>
    </xf>
    <xf numFmtId="0" fontId="9" fillId="4" borderId="63" xfId="2" applyFont="1" applyFill="1" applyBorder="1" applyAlignment="1">
      <alignment vertical="center" wrapText="1"/>
    </xf>
    <xf numFmtId="0" fontId="9" fillId="3" borderId="14" xfId="2" applyFont="1" applyFill="1" applyBorder="1" applyAlignment="1" applyProtection="1">
      <alignment vertical="top" wrapText="1"/>
      <protection locked="0"/>
    </xf>
    <xf numFmtId="0" fontId="9" fillId="3" borderId="41" xfId="2" applyFont="1" applyFill="1" applyBorder="1" applyAlignment="1" applyProtection="1">
      <alignment horizontal="center" vertical="center" wrapText="1"/>
      <protection locked="0"/>
    </xf>
    <xf numFmtId="0" fontId="25" fillId="0" borderId="4" xfId="0" applyFont="1" applyBorder="1" applyAlignment="1">
      <alignment vertical="center"/>
    </xf>
    <xf numFmtId="0" fontId="25" fillId="3" borderId="10" xfId="0" applyFont="1" applyFill="1" applyBorder="1"/>
    <xf numFmtId="9" fontId="12" fillId="4" borderId="12" xfId="1" applyFont="1" applyFill="1" applyBorder="1" applyAlignment="1" applyProtection="1">
      <alignment horizontal="center" vertical="center" wrapText="1"/>
      <protection locked="0"/>
    </xf>
    <xf numFmtId="0" fontId="9" fillId="0" borderId="17" xfId="2" applyFont="1" applyBorder="1" applyAlignment="1" applyProtection="1">
      <alignment horizontal="left" vertical="center" wrapText="1"/>
      <protection locked="0"/>
    </xf>
    <xf numFmtId="165" fontId="13" fillId="0" borderId="8" xfId="1" applyNumberFormat="1" applyFont="1" applyBorder="1" applyAlignment="1" applyProtection="1">
      <alignment horizontal="left" vertical="top" wrapText="1"/>
      <protection locked="0"/>
    </xf>
    <xf numFmtId="0" fontId="18" fillId="5" borderId="31" xfId="0" applyFont="1" applyFill="1" applyBorder="1" applyAlignment="1">
      <alignment horizontal="left" vertical="top" wrapText="1"/>
    </xf>
    <xf numFmtId="0" fontId="18" fillId="5" borderId="50" xfId="0" applyFont="1" applyFill="1" applyBorder="1" applyAlignment="1">
      <alignment horizontal="left" vertical="top" wrapText="1"/>
    </xf>
    <xf numFmtId="0" fontId="9" fillId="4" borderId="3" xfId="2" applyFont="1" applyFill="1" applyBorder="1" applyAlignment="1">
      <alignment horizontal="left" vertical="top" wrapText="1"/>
    </xf>
    <xf numFmtId="0" fontId="9" fillId="4" borderId="4" xfId="2" applyFont="1" applyFill="1" applyBorder="1" applyAlignment="1">
      <alignment horizontal="right" vertical="top" wrapText="1"/>
    </xf>
    <xf numFmtId="0" fontId="9" fillId="0" borderId="21" xfId="2" applyFont="1" applyBorder="1" applyAlignment="1" applyProtection="1">
      <alignment vertical="top" wrapText="1"/>
      <protection locked="0"/>
    </xf>
    <xf numFmtId="0" fontId="29" fillId="0" borderId="62" xfId="17" applyFont="1" applyBorder="1" applyAlignment="1">
      <alignment horizontal="left" vertical="top" wrapText="1"/>
    </xf>
    <xf numFmtId="0" fontId="12" fillId="0" borderId="55" xfId="0" applyFont="1" applyBorder="1" applyAlignment="1">
      <alignment horizontal="left" vertical="top" wrapText="1"/>
    </xf>
    <xf numFmtId="0" fontId="12" fillId="0" borderId="62" xfId="0" applyFont="1" applyBorder="1" applyAlignment="1">
      <alignment horizontal="left" vertical="top" wrapText="1"/>
    </xf>
    <xf numFmtId="0" fontId="25" fillId="0" borderId="9" xfId="0" applyFont="1" applyBorder="1"/>
    <xf numFmtId="0" fontId="9" fillId="4" borderId="66" xfId="2" applyFont="1" applyFill="1" applyBorder="1" applyAlignment="1">
      <alignment horizontal="left" vertical="center" wrapText="1"/>
    </xf>
    <xf numFmtId="0" fontId="25" fillId="0" borderId="158" xfId="0" applyFont="1" applyBorder="1" applyAlignment="1">
      <alignment horizontal="left" vertical="top" wrapText="1"/>
    </xf>
    <xf numFmtId="0" fontId="25" fillId="0" borderId="42" xfId="0" applyFont="1" applyBorder="1" applyAlignment="1">
      <alignment horizontal="left" vertical="top" wrapText="1"/>
    </xf>
    <xf numFmtId="0" fontId="9" fillId="4" borderId="41" xfId="2" applyFont="1" applyFill="1" applyBorder="1" applyAlignment="1">
      <alignment horizontal="left" vertical="center" wrapText="1"/>
    </xf>
    <xf numFmtId="0" fontId="12" fillId="0" borderId="158" xfId="0" applyFont="1" applyBorder="1" applyAlignment="1">
      <alignment horizontal="left" vertical="top" wrapText="1"/>
    </xf>
    <xf numFmtId="0" fontId="25" fillId="0" borderId="57" xfId="0" applyFont="1" applyBorder="1" applyAlignment="1">
      <alignment horizontal="left" vertical="top" wrapText="1"/>
    </xf>
    <xf numFmtId="0" fontId="12" fillId="4" borderId="9" xfId="0" applyFont="1" applyFill="1" applyBorder="1" applyAlignment="1">
      <alignment horizontal="left" vertical="top" wrapText="1"/>
    </xf>
    <xf numFmtId="0" fontId="12" fillId="4" borderId="27" xfId="0" applyFont="1" applyFill="1" applyBorder="1" applyAlignment="1">
      <alignment horizontal="left" vertical="top" wrapText="1"/>
    </xf>
    <xf numFmtId="0" fontId="9" fillId="4" borderId="68" xfId="2" applyFont="1" applyFill="1" applyBorder="1" applyAlignment="1">
      <alignment horizontal="left" vertical="center" wrapText="1"/>
    </xf>
    <xf numFmtId="0" fontId="12" fillId="0" borderId="16" xfId="0" applyFont="1" applyBorder="1" applyAlignment="1">
      <alignment horizontal="left" vertical="top" wrapText="1"/>
    </xf>
    <xf numFmtId="0" fontId="12" fillId="4" borderId="13" xfId="0" applyFont="1" applyFill="1" applyBorder="1" applyAlignment="1">
      <alignment horizontal="left" vertical="top" wrapText="1"/>
    </xf>
    <xf numFmtId="0" fontId="12" fillId="4" borderId="55" xfId="0" applyFont="1" applyFill="1" applyBorder="1" applyAlignment="1">
      <alignment horizontal="left" vertical="top" wrapText="1"/>
    </xf>
    <xf numFmtId="0" fontId="12" fillId="0" borderId="55" xfId="0" applyFont="1" applyBorder="1" applyAlignment="1">
      <alignment vertical="top" wrapText="1"/>
    </xf>
    <xf numFmtId="0" fontId="12" fillId="0" borderId="54" xfId="0" applyFont="1" applyBorder="1" applyAlignment="1">
      <alignment vertical="top" wrapText="1"/>
    </xf>
    <xf numFmtId="9" fontId="19" fillId="0" borderId="12" xfId="4" applyFont="1" applyFill="1" applyBorder="1" applyAlignment="1" applyProtection="1">
      <alignment vertical="center" wrapText="1"/>
      <protection locked="0"/>
    </xf>
    <xf numFmtId="9" fontId="9" fillId="0" borderId="12" xfId="4" applyFont="1" applyFill="1" applyBorder="1" applyAlignment="1" applyProtection="1">
      <alignment vertical="center" wrapText="1"/>
      <protection locked="0"/>
    </xf>
    <xf numFmtId="0" fontId="9" fillId="0" borderId="16" xfId="2" applyFont="1" applyBorder="1" applyAlignment="1">
      <alignment horizontal="right" vertical="center" wrapText="1"/>
    </xf>
    <xf numFmtId="0" fontId="25" fillId="0" borderId="33" xfId="0" applyFont="1" applyBorder="1" applyAlignment="1">
      <alignment vertical="top" wrapText="1"/>
    </xf>
    <xf numFmtId="0" fontId="25" fillId="0" borderId="74" xfId="0" applyFont="1" applyBorder="1"/>
    <xf numFmtId="9" fontId="9" fillId="3" borderId="68" xfId="2" applyNumberFormat="1" applyFont="1" applyFill="1" applyBorder="1" applyAlignment="1" applyProtection="1">
      <alignment vertical="center" wrapText="1"/>
      <protection locked="0"/>
    </xf>
    <xf numFmtId="0" fontId="9" fillId="11" borderId="62" xfId="2" applyFont="1" applyFill="1" applyBorder="1" applyAlignment="1">
      <alignment horizontal="left" vertical="top" wrapText="1"/>
    </xf>
    <xf numFmtId="0" fontId="25" fillId="0" borderId="48" xfId="0" applyFont="1" applyBorder="1"/>
    <xf numFmtId="0" fontId="25" fillId="0" borderId="48" xfId="0" applyFont="1" applyBorder="1" applyAlignment="1">
      <alignment horizontal="left" vertical="top" wrapText="1"/>
    </xf>
    <xf numFmtId="0" fontId="25" fillId="0" borderId="45" xfId="0" applyFont="1" applyBorder="1"/>
    <xf numFmtId="0" fontId="9" fillId="0" borderId="55" xfId="0" applyFont="1" applyBorder="1" applyAlignment="1">
      <alignment horizontal="left" vertical="top" wrapText="1"/>
    </xf>
    <xf numFmtId="0" fontId="9" fillId="4" borderId="10" xfId="0" applyFont="1" applyFill="1" applyBorder="1" applyAlignment="1">
      <alignment horizontal="left" vertical="top" wrapText="1"/>
    </xf>
    <xf numFmtId="165" fontId="13" fillId="3" borderId="43" xfId="1" applyNumberFormat="1" applyFont="1" applyFill="1" applyBorder="1" applyAlignment="1" applyProtection="1">
      <alignment vertical="top" wrapText="1"/>
      <protection locked="0"/>
    </xf>
    <xf numFmtId="165" fontId="13" fillId="3" borderId="39" xfId="1" applyNumberFormat="1" applyFont="1" applyFill="1" applyBorder="1" applyAlignment="1" applyProtection="1">
      <alignment vertical="top" wrapText="1"/>
      <protection locked="0"/>
    </xf>
    <xf numFmtId="165" fontId="13" fillId="3" borderId="15" xfId="1" applyNumberFormat="1" applyFont="1" applyFill="1" applyBorder="1" applyAlignment="1" applyProtection="1">
      <alignment horizontal="center" vertical="top" wrapText="1"/>
      <protection locked="0"/>
    </xf>
    <xf numFmtId="165" fontId="13" fillId="3" borderId="17" xfId="1" applyNumberFormat="1" applyFont="1" applyFill="1" applyBorder="1" applyAlignment="1" applyProtection="1">
      <alignment horizontal="center" vertical="top" wrapText="1"/>
      <protection locked="0"/>
    </xf>
    <xf numFmtId="1" fontId="9" fillId="4" borderId="12" xfId="2" applyNumberFormat="1" applyFont="1" applyFill="1" applyBorder="1" applyAlignment="1" applyProtection="1">
      <alignment horizontal="center" vertical="center" wrapText="1"/>
      <protection locked="0"/>
    </xf>
    <xf numFmtId="165" fontId="13" fillId="4" borderId="15" xfId="1" applyNumberFormat="1" applyFont="1" applyFill="1" applyBorder="1" applyAlignment="1" applyProtection="1">
      <alignment horizontal="center" vertical="center" wrapText="1"/>
      <protection locked="0"/>
    </xf>
    <xf numFmtId="0" fontId="12" fillId="0" borderId="62" xfId="0" applyFont="1" applyBorder="1" applyAlignment="1">
      <alignment vertical="top" wrapText="1"/>
    </xf>
    <xf numFmtId="0" fontId="25" fillId="0" borderId="51" xfId="0" applyFont="1" applyBorder="1" applyAlignment="1">
      <alignment horizontal="left" vertical="top" wrapText="1"/>
    </xf>
    <xf numFmtId="0" fontId="37" fillId="14" borderId="7" xfId="0" applyFont="1" applyFill="1" applyBorder="1" applyAlignment="1">
      <alignment horizontal="left" vertical="top" wrapText="1"/>
    </xf>
    <xf numFmtId="0" fontId="25" fillId="47" borderId="0" xfId="0" applyFont="1" applyFill="1"/>
    <xf numFmtId="0" fontId="25" fillId="44" borderId="0" xfId="0" applyFont="1" applyFill="1"/>
    <xf numFmtId="0" fontId="25" fillId="48" borderId="0" xfId="0" applyFont="1" applyFill="1"/>
    <xf numFmtId="0" fontId="3" fillId="0" borderId="4" xfId="2" applyBorder="1" applyAlignment="1">
      <alignment horizontal="center" vertical="center" wrapText="1"/>
    </xf>
    <xf numFmtId="9" fontId="3" fillId="4" borderId="12" xfId="1" applyFont="1" applyFill="1" applyBorder="1" applyAlignment="1">
      <alignment vertical="center" wrapText="1"/>
    </xf>
    <xf numFmtId="9" fontId="3" fillId="4" borderId="12" xfId="1" applyFont="1" applyFill="1" applyBorder="1" applyAlignment="1" applyProtection="1">
      <alignment vertical="center" wrapText="1"/>
    </xf>
    <xf numFmtId="9" fontId="12" fillId="4" borderId="25" xfId="1" applyFont="1" applyFill="1" applyBorder="1" applyAlignment="1" applyProtection="1">
      <alignment vertical="top" wrapText="1"/>
    </xf>
    <xf numFmtId="9" fontId="3" fillId="4" borderId="18" xfId="2" applyNumberFormat="1" applyFill="1" applyBorder="1" applyAlignment="1">
      <alignment vertical="center" wrapText="1"/>
    </xf>
    <xf numFmtId="9" fontId="3" fillId="4" borderId="38" xfId="2" applyNumberFormat="1" applyFill="1" applyBorder="1" applyAlignment="1">
      <alignment vertical="center" wrapText="1"/>
    </xf>
    <xf numFmtId="0" fontId="9" fillId="0" borderId="8" xfId="2" applyFont="1" applyBorder="1" applyAlignment="1">
      <alignment vertical="center" wrapText="1"/>
    </xf>
    <xf numFmtId="9" fontId="12" fillId="0" borderId="24" xfId="1" applyFont="1" applyFill="1" applyBorder="1" applyAlignment="1" applyProtection="1">
      <alignment horizontal="center" vertical="center" wrapText="1"/>
    </xf>
    <xf numFmtId="9" fontId="12" fillId="0" borderId="25" xfId="1" applyFont="1" applyFill="1" applyBorder="1" applyAlignment="1" applyProtection="1">
      <alignment horizontal="center" vertical="center" wrapText="1"/>
    </xf>
    <xf numFmtId="9" fontId="12" fillId="4" borderId="8" xfId="1" applyFont="1" applyFill="1" applyBorder="1" applyAlignment="1" applyProtection="1">
      <alignment vertical="center" wrapText="1"/>
    </xf>
    <xf numFmtId="9" fontId="12" fillId="4" borderId="14" xfId="1" applyFont="1" applyFill="1" applyBorder="1" applyAlignment="1" applyProtection="1">
      <alignment horizontal="center" vertical="center" wrapText="1"/>
      <protection locked="0"/>
    </xf>
    <xf numFmtId="9" fontId="12" fillId="0" borderId="19" xfId="2" applyNumberFormat="1" applyFont="1" applyBorder="1" applyAlignment="1">
      <alignment horizontal="center" vertical="center" wrapText="1"/>
    </xf>
    <xf numFmtId="0" fontId="3" fillId="0" borderId="12" xfId="2" applyBorder="1" applyAlignment="1">
      <alignment horizontal="center" vertical="center" wrapText="1"/>
    </xf>
    <xf numFmtId="0" fontId="3" fillId="4" borderId="14" xfId="2" applyFill="1" applyBorder="1" applyAlignment="1">
      <alignment vertical="center" wrapText="1"/>
    </xf>
    <xf numFmtId="0" fontId="3" fillId="4" borderId="15" xfId="2" applyFill="1" applyBorder="1" applyAlignment="1">
      <alignment vertical="center" wrapText="1"/>
    </xf>
    <xf numFmtId="0" fontId="3" fillId="4" borderId="12" xfId="2" applyFill="1" applyBorder="1" applyAlignment="1">
      <alignment vertical="center" wrapText="1"/>
    </xf>
    <xf numFmtId="0" fontId="29" fillId="5" borderId="4" xfId="17" applyFont="1" applyFill="1" applyBorder="1" applyAlignment="1">
      <alignment horizontal="center" vertical="center" wrapText="1"/>
    </xf>
    <xf numFmtId="1" fontId="10" fillId="0" borderId="100" xfId="18" applyNumberFormat="1" applyFont="1" applyBorder="1" applyAlignment="1">
      <alignment horizontal="center" vertical="center" wrapText="1"/>
    </xf>
    <xf numFmtId="165" fontId="6" fillId="33" borderId="78" xfId="18" applyNumberFormat="1" applyFont="1" applyFill="1" applyBorder="1" applyAlignment="1">
      <alignment horizontal="center" vertical="center" wrapText="1"/>
    </xf>
    <xf numFmtId="0" fontId="25" fillId="0" borderId="6" xfId="0" applyFont="1" applyBorder="1"/>
    <xf numFmtId="0" fontId="55" fillId="49" borderId="66" xfId="0" applyFont="1" applyFill="1" applyBorder="1" applyAlignment="1">
      <alignment horizontal="center" vertical="center" wrapText="1"/>
    </xf>
    <xf numFmtId="0" fontId="55" fillId="49" borderId="66" xfId="2" applyFont="1" applyFill="1" applyBorder="1" applyAlignment="1">
      <alignment horizontal="center" vertical="center" wrapText="1"/>
    </xf>
    <xf numFmtId="0" fontId="55" fillId="49" borderId="60" xfId="2" applyFont="1" applyFill="1" applyBorder="1" applyAlignment="1">
      <alignment horizontal="center" vertical="center" wrapText="1"/>
    </xf>
    <xf numFmtId="9" fontId="10" fillId="0" borderId="41" xfId="2" applyNumberFormat="1" applyFont="1" applyBorder="1" applyAlignment="1">
      <alignment horizontal="center" vertical="center" wrapText="1"/>
    </xf>
    <xf numFmtId="0" fontId="6" fillId="5" borderId="49" xfId="2" applyFont="1" applyFill="1" applyBorder="1" applyAlignment="1">
      <alignment horizontal="left" vertical="top" wrapText="1"/>
    </xf>
    <xf numFmtId="0" fontId="6" fillId="8" borderId="65" xfId="2" applyFont="1" applyFill="1" applyBorder="1" applyAlignment="1">
      <alignment horizontal="left" vertical="top" wrapText="1"/>
    </xf>
    <xf numFmtId="0" fontId="9" fillId="6" borderId="74" xfId="2" applyFont="1" applyFill="1" applyBorder="1" applyAlignment="1">
      <alignment horizontal="center" vertical="center" wrapText="1"/>
    </xf>
    <xf numFmtId="9" fontId="9" fillId="6" borderId="36"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0" fontId="9" fillId="16" borderId="4" xfId="2" applyFont="1" applyFill="1" applyBorder="1" applyAlignment="1">
      <alignment horizontal="center" vertical="center" wrapText="1"/>
    </xf>
    <xf numFmtId="0" fontId="9" fillId="6" borderId="48"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1" fontId="9" fillId="15" borderId="4" xfId="1" applyNumberFormat="1" applyFont="1" applyFill="1" applyBorder="1" applyAlignment="1">
      <alignment horizontal="center" vertical="center" wrapText="1"/>
    </xf>
    <xf numFmtId="0" fontId="18" fillId="4" borderId="0" xfId="2" applyFont="1" applyFill="1" applyAlignment="1">
      <alignment horizontal="left" vertical="center" wrapText="1"/>
    </xf>
    <xf numFmtId="0" fontId="18" fillId="4" borderId="36" xfId="2" applyFont="1" applyFill="1" applyBorder="1" applyAlignment="1">
      <alignment horizontal="left" vertical="center" wrapText="1"/>
    </xf>
    <xf numFmtId="9" fontId="3" fillId="0" borderId="19" xfId="2" applyNumberFormat="1" applyBorder="1" applyAlignment="1">
      <alignment horizontal="center" vertical="center" wrapText="1"/>
    </xf>
    <xf numFmtId="0" fontId="13" fillId="0" borderId="4" xfId="2" applyFont="1" applyBorder="1" applyAlignment="1">
      <alignment horizontal="center" vertical="center" wrapText="1"/>
    </xf>
    <xf numFmtId="9" fontId="9" fillId="0" borderId="12" xfId="1"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5" xfId="2"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Border="1" applyAlignment="1">
      <alignment horizontal="center" vertical="center" wrapText="1"/>
    </xf>
    <xf numFmtId="0" fontId="9" fillId="4" borderId="0" xfId="2" applyFont="1" applyFill="1" applyAlignment="1">
      <alignment horizontal="right" vertical="top"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15" borderId="19" xfId="1" applyNumberFormat="1" applyFont="1" applyFill="1" applyBorder="1" applyAlignment="1" applyProtection="1">
      <alignment horizontal="center" vertical="center" wrapText="1"/>
    </xf>
    <xf numFmtId="0" fontId="12" fillId="6" borderId="36" xfId="2" applyFont="1" applyFill="1" applyBorder="1" applyAlignment="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13" fillId="0" borderId="11" xfId="2" applyFont="1" applyBorder="1" applyAlignment="1">
      <alignment horizontal="center" vertical="center" wrapText="1"/>
    </xf>
    <xf numFmtId="0" fontId="9" fillId="4" borderId="9" xfId="2" applyFont="1" applyFill="1" applyBorder="1" applyAlignment="1">
      <alignment horizontal="right" vertical="top" wrapText="1"/>
    </xf>
    <xf numFmtId="0" fontId="9" fillId="4" borderId="21" xfId="2" applyFont="1" applyFill="1" applyBorder="1" applyAlignment="1">
      <alignment horizontal="left" vertical="center" wrapText="1"/>
    </xf>
    <xf numFmtId="0" fontId="13" fillId="4" borderId="21" xfId="2" applyFont="1" applyFill="1" applyBorder="1" applyAlignment="1">
      <alignment horizontal="left" vertical="top" wrapText="1"/>
    </xf>
    <xf numFmtId="0" fontId="13" fillId="4" borderId="0" xfId="2" applyFont="1" applyFill="1" applyAlignment="1">
      <alignment horizontal="right" vertical="center" wrapText="1"/>
    </xf>
    <xf numFmtId="0" fontId="13" fillId="4" borderId="9" xfId="2" applyFont="1" applyFill="1" applyBorder="1" applyAlignment="1">
      <alignment horizontal="center" vertical="top" wrapText="1"/>
    </xf>
    <xf numFmtId="0" fontId="13" fillId="4" borderId="0" xfId="2" applyFont="1" applyFill="1" applyAlignment="1">
      <alignment horizontal="center" vertical="top" wrapText="1"/>
    </xf>
    <xf numFmtId="0" fontId="9" fillId="4" borderId="21" xfId="2" applyFont="1" applyFill="1" applyBorder="1" applyAlignment="1">
      <alignment horizontal="left" vertical="top" wrapText="1"/>
    </xf>
    <xf numFmtId="0" fontId="13" fillId="4" borderId="0" xfId="2" applyFont="1" applyFill="1" applyAlignment="1">
      <alignment horizontal="left" vertical="top" wrapText="1"/>
    </xf>
    <xf numFmtId="0" fontId="13" fillId="4" borderId="23" xfId="2" applyFont="1" applyFill="1" applyBorder="1" applyAlignment="1">
      <alignment horizontal="right" vertical="top" wrapText="1"/>
    </xf>
    <xf numFmtId="0" fontId="9" fillId="4" borderId="25" xfId="2" applyFont="1" applyFill="1" applyBorder="1" applyAlignment="1">
      <alignment horizontal="right" vertical="center"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25" xfId="2" applyFont="1" applyFill="1" applyBorder="1" applyAlignment="1">
      <alignment horizontal="right" vertical="top"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18" fillId="4" borderId="0" xfId="0" applyFont="1" applyFill="1" applyAlignment="1">
      <alignment horizontal="right"/>
    </xf>
    <xf numFmtId="0" fontId="12" fillId="4" borderId="9" xfId="2" applyFont="1" applyFill="1" applyBorder="1" applyAlignment="1">
      <alignment horizontal="right" vertical="center" wrapText="1"/>
    </xf>
    <xf numFmtId="0" fontId="18" fillId="4" borderId="0" xfId="2" applyFont="1" applyFill="1" applyAlignment="1">
      <alignment horizontal="right"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9" fillId="0" borderId="68" xfId="2" applyFont="1" applyBorder="1" applyAlignment="1" applyProtection="1">
      <alignment horizontal="center" vertical="center" wrapText="1"/>
      <protection locked="0"/>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4" xfId="2" applyFont="1" applyFill="1" applyBorder="1" applyAlignment="1">
      <alignment horizontal="left" vertical="center" wrapText="1"/>
    </xf>
    <xf numFmtId="0" fontId="9" fillId="0" borderId="12" xfId="2" applyFont="1" applyBorder="1" applyAlignment="1" applyProtection="1">
      <alignment horizontal="center" vertical="center" wrapText="1"/>
      <protection locked="0"/>
    </xf>
    <xf numFmtId="0" fontId="9" fillId="0" borderId="53" xfId="0" applyFont="1" applyBorder="1" applyAlignment="1">
      <alignment horizontal="center" vertical="center" wrapText="1"/>
    </xf>
    <xf numFmtId="0" fontId="9" fillId="4" borderId="14" xfId="2" applyFont="1" applyFill="1" applyBorder="1" applyAlignment="1">
      <alignment horizontal="left" vertical="top" wrapText="1"/>
    </xf>
    <xf numFmtId="0" fontId="9" fillId="0" borderId="38" xfId="2" applyFont="1" applyBorder="1" applyAlignment="1" applyProtection="1">
      <alignment horizontal="left" vertical="top" wrapText="1"/>
      <protection locked="0"/>
    </xf>
    <xf numFmtId="0" fontId="9" fillId="0" borderId="18" xfId="2" applyFont="1" applyBorder="1" applyAlignment="1" applyProtection="1">
      <alignment horizontal="center" vertical="center" wrapText="1"/>
      <protection locked="0"/>
    </xf>
    <xf numFmtId="0" fontId="12" fillId="0" borderId="56" xfId="0" applyFont="1" applyBorder="1" applyAlignment="1">
      <alignment horizontal="center" vertical="center" wrapText="1"/>
    </xf>
    <xf numFmtId="0" fontId="12" fillId="0" borderId="58"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26" xfId="0" applyFont="1" applyBorder="1" applyAlignment="1">
      <alignment horizontal="center" vertical="center" wrapText="1"/>
    </xf>
    <xf numFmtId="0" fontId="9" fillId="4" borderId="56"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4" borderId="25" xfId="2" applyFont="1" applyFill="1" applyBorder="1" applyAlignment="1">
      <alignment horizontal="left" vertical="top" wrapText="1"/>
    </xf>
    <xf numFmtId="9" fontId="9" fillId="0" borderId="12"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4" borderId="11" xfId="2" applyFont="1" applyFill="1" applyBorder="1" applyAlignment="1">
      <alignment horizontal="center" vertical="center" wrapText="1"/>
    </xf>
    <xf numFmtId="0" fontId="12" fillId="0" borderId="53" xfId="0" applyFont="1" applyBorder="1" applyAlignment="1">
      <alignment horizontal="center" vertical="center" wrapText="1"/>
    </xf>
    <xf numFmtId="0" fontId="9" fillId="4" borderId="46"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7" borderId="14" xfId="2" applyFont="1" applyFill="1" applyBorder="1" applyAlignment="1">
      <alignment horizontal="left" vertical="top" wrapText="1"/>
    </xf>
    <xf numFmtId="9" fontId="9" fillId="0" borderId="18" xfId="2"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9" fontId="9" fillId="0" borderId="12" xfId="2" applyNumberFormat="1" applyFont="1" applyBorder="1" applyAlignment="1" applyProtection="1">
      <alignment horizontal="center" vertical="top" wrapText="1"/>
      <protection locked="0"/>
    </xf>
    <xf numFmtId="0" fontId="9" fillId="0" borderId="10" xfId="0" applyFont="1" applyBorder="1" applyAlignment="1">
      <alignment horizontal="center" vertical="center" wrapText="1"/>
    </xf>
    <xf numFmtId="0" fontId="9" fillId="4" borderId="4" xfId="2" applyFont="1" applyFill="1" applyBorder="1" applyAlignment="1" applyProtection="1">
      <alignment horizontal="center" vertical="center" wrapText="1"/>
      <protection locked="0"/>
    </xf>
    <xf numFmtId="9" fontId="9" fillId="0" borderId="12"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9" fontId="9" fillId="0" borderId="15" xfId="2" applyNumberFormat="1" applyFont="1" applyBorder="1" applyAlignment="1" applyProtection="1">
      <alignment horizontal="center" vertical="center" wrapText="1"/>
      <protection locked="0"/>
    </xf>
    <xf numFmtId="9" fontId="9" fillId="0" borderId="15" xfId="2" applyNumberFormat="1" applyFont="1" applyBorder="1" applyAlignment="1" applyProtection="1">
      <alignment horizontal="center" vertical="top" wrapText="1"/>
      <protection locked="0"/>
    </xf>
    <xf numFmtId="0" fontId="12" fillId="0" borderId="54" xfId="0" applyFont="1" applyBorder="1" applyAlignment="1">
      <alignment horizontal="center" vertical="center" wrapText="1"/>
    </xf>
    <xf numFmtId="9" fontId="9" fillId="0" borderId="57" xfId="2" applyNumberFormat="1" applyFont="1" applyBorder="1" applyAlignment="1" applyProtection="1">
      <alignment horizontal="center" vertical="center" wrapText="1"/>
      <protection locked="0"/>
    </xf>
    <xf numFmtId="0" fontId="9" fillId="4" borderId="24" xfId="2" applyFont="1" applyFill="1" applyBorder="1" applyAlignment="1">
      <alignment horizontal="center" vertical="center" wrapText="1"/>
    </xf>
    <xf numFmtId="0" fontId="12" fillId="4" borderId="56"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9" fillId="7" borderId="4" xfId="2" applyFont="1" applyFill="1" applyBorder="1" applyAlignment="1">
      <alignment horizontal="center" vertical="center" wrapText="1"/>
    </xf>
    <xf numFmtId="1" fontId="9" fillId="0" borderId="12" xfId="2" applyNumberFormat="1" applyFont="1" applyBorder="1" applyAlignment="1" applyProtection="1">
      <alignment horizontal="center" vertical="center" wrapText="1"/>
      <protection locked="0"/>
    </xf>
    <xf numFmtId="1" fontId="9" fillId="4" borderId="19" xfId="2" applyNumberFormat="1" applyFont="1" applyFill="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4" borderId="14" xfId="2" applyFont="1" applyFill="1" applyBorder="1" applyAlignment="1">
      <alignment vertical="center" wrapText="1"/>
    </xf>
    <xf numFmtId="0" fontId="9" fillId="3" borderId="68" xfId="2" applyFont="1" applyFill="1" applyBorder="1" applyAlignment="1" applyProtection="1">
      <alignment horizontal="center" vertical="center" wrapText="1"/>
      <protection locked="0"/>
    </xf>
    <xf numFmtId="0" fontId="9" fillId="4" borderId="12" xfId="2" applyFont="1" applyFill="1" applyBorder="1" applyAlignment="1">
      <alignment horizontal="center" vertical="center" wrapText="1"/>
    </xf>
    <xf numFmtId="0" fontId="6" fillId="0" borderId="0" xfId="2" applyFont="1" applyAlignment="1">
      <alignment horizontal="left" vertical="top" wrapText="1"/>
    </xf>
    <xf numFmtId="0" fontId="6" fillId="5" borderId="5" xfId="2" applyFont="1" applyFill="1" applyBorder="1" applyAlignment="1">
      <alignment horizontal="left" vertical="top" wrapText="1"/>
    </xf>
    <xf numFmtId="0" fontId="13" fillId="0" borderId="0" xfId="2" applyFont="1" applyAlignment="1">
      <alignment horizontal="left" vertical="top" wrapText="1"/>
    </xf>
    <xf numFmtId="0" fontId="12" fillId="0" borderId="56" xfId="0" applyFont="1" applyBorder="1" applyAlignment="1">
      <alignment horizontal="left" vertical="center" wrapText="1"/>
    </xf>
    <xf numFmtId="165" fontId="13" fillId="0" borderId="43" xfId="1" applyNumberFormat="1" applyFont="1" applyBorder="1" applyAlignment="1" applyProtection="1">
      <alignment horizontal="center" vertical="top" wrapText="1"/>
      <protection locked="0"/>
    </xf>
    <xf numFmtId="0" fontId="9" fillId="4" borderId="10" xfId="0" applyFont="1" applyFill="1" applyBorder="1" applyAlignment="1">
      <alignment horizontal="center" vertical="center" wrapText="1"/>
    </xf>
    <xf numFmtId="0" fontId="29" fillId="0" borderId="0" xfId="17" applyFont="1" applyAlignment="1">
      <alignment horizontal="center" vertical="center" wrapText="1"/>
    </xf>
    <xf numFmtId="0" fontId="10" fillId="33" borderId="79" xfId="18" applyFont="1" applyFill="1" applyBorder="1" applyAlignment="1">
      <alignment horizontal="left" vertical="center" wrapText="1"/>
    </xf>
    <xf numFmtId="0" fontId="10" fillId="0" borderId="78" xfId="18" applyFont="1" applyBorder="1" applyAlignment="1">
      <alignment horizontal="center" vertical="center" wrapText="1"/>
    </xf>
    <xf numFmtId="0" fontId="10" fillId="0" borderId="79" xfId="18" applyFont="1" applyBorder="1" applyAlignment="1">
      <alignment horizontal="center" vertical="center" wrapText="1"/>
    </xf>
    <xf numFmtId="0" fontId="10" fillId="33" borderId="108" xfId="18" applyFont="1" applyFill="1" applyBorder="1" applyAlignment="1">
      <alignment horizontal="left" vertical="center" wrapText="1"/>
    </xf>
    <xf numFmtId="0" fontId="10" fillId="0" borderId="107" xfId="18" applyFont="1" applyBorder="1" applyAlignment="1">
      <alignment horizontal="center" vertical="center" wrapText="1"/>
    </xf>
    <xf numFmtId="0" fontId="10" fillId="33" borderId="79" xfId="18" applyFont="1" applyFill="1" applyBorder="1" applyAlignment="1">
      <alignment horizontal="left" vertical="top" wrapText="1"/>
    </xf>
    <xf numFmtId="0" fontId="66" fillId="0" borderId="114" xfId="18" applyBorder="1" applyAlignment="1">
      <alignment horizontal="center" vertical="center" wrapText="1"/>
    </xf>
    <xf numFmtId="0" fontId="10" fillId="0" borderId="98" xfId="18" applyFont="1" applyBorder="1" applyAlignment="1">
      <alignment horizontal="center" vertical="center" wrapText="1"/>
    </xf>
    <xf numFmtId="0" fontId="10" fillId="3" borderId="78" xfId="18" applyFont="1" applyFill="1" applyBorder="1" applyAlignment="1">
      <alignment horizontal="center" vertical="center" wrapText="1"/>
    </xf>
    <xf numFmtId="0" fontId="10" fillId="33" borderId="114" xfId="18" applyFont="1" applyFill="1" applyBorder="1" applyAlignment="1">
      <alignment horizontal="center" vertical="center" wrapText="1"/>
    </xf>
    <xf numFmtId="0" fontId="5" fillId="0" borderId="148" xfId="18" applyFont="1" applyBorder="1" applyAlignment="1">
      <alignment horizontal="left" vertical="top" wrapText="1"/>
    </xf>
    <xf numFmtId="0" fontId="10" fillId="33" borderId="79" xfId="18" applyFont="1" applyFill="1" applyBorder="1" applyAlignment="1">
      <alignment horizontal="right" vertical="center" wrapText="1"/>
    </xf>
    <xf numFmtId="0" fontId="10" fillId="33" borderId="97" xfId="18" applyFont="1" applyFill="1" applyBorder="1" applyAlignment="1">
      <alignment horizontal="left" vertical="center" wrapText="1"/>
    </xf>
    <xf numFmtId="9" fontId="10" fillId="0" borderId="78" xfId="18" applyNumberFormat="1" applyFont="1" applyBorder="1" applyAlignment="1">
      <alignment horizontal="center" vertical="top" wrapText="1"/>
    </xf>
    <xf numFmtId="0" fontId="10" fillId="34" borderId="78" xfId="18" applyFont="1" applyFill="1" applyBorder="1" applyAlignment="1">
      <alignment horizontal="center" vertical="center" wrapText="1"/>
    </xf>
    <xf numFmtId="0" fontId="10" fillId="33" borderId="103" xfId="18" applyFont="1" applyFill="1" applyBorder="1" applyAlignment="1">
      <alignment horizontal="center" vertical="center" wrapText="1"/>
    </xf>
    <xf numFmtId="9" fontId="10" fillId="0" borderId="78" xfId="18" applyNumberFormat="1" applyFont="1" applyBorder="1" applyAlignment="1">
      <alignment horizontal="center" vertical="center" wrapText="1"/>
    </xf>
    <xf numFmtId="0" fontId="10" fillId="33" borderId="78" xfId="18" applyFont="1" applyFill="1" applyBorder="1" applyAlignment="1">
      <alignment horizontal="center" vertical="center" wrapText="1"/>
    </xf>
    <xf numFmtId="1" fontId="10" fillId="33" borderId="106" xfId="18" applyNumberFormat="1" applyFont="1" applyFill="1" applyBorder="1" applyAlignment="1">
      <alignment horizontal="center" vertical="center" wrapText="1"/>
    </xf>
    <xf numFmtId="0" fontId="10" fillId="33" borderId="79" xfId="18" applyFont="1" applyFill="1" applyBorder="1" applyAlignment="1">
      <alignment vertical="center" wrapText="1"/>
    </xf>
    <xf numFmtId="0" fontId="10" fillId="34" borderId="135" xfId="18" applyFont="1" applyFill="1" applyBorder="1" applyAlignment="1">
      <alignment horizontal="center" vertical="center" wrapText="1"/>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12" fillId="0" borderId="68" xfId="2" applyFont="1" applyBorder="1" applyAlignment="1" applyProtection="1">
      <alignment horizontal="center" vertical="center" wrapText="1"/>
      <protection locked="0"/>
    </xf>
    <xf numFmtId="0" fontId="12" fillId="4" borderId="14" xfId="2" applyFont="1" applyFill="1" applyBorder="1" applyAlignment="1">
      <alignment horizontal="left" vertical="center" wrapText="1"/>
    </xf>
    <xf numFmtId="0" fontId="12" fillId="4" borderId="21" xfId="2" applyFont="1" applyFill="1" applyBorder="1" applyAlignment="1">
      <alignment horizontal="left" vertical="center" wrapText="1"/>
    </xf>
    <xf numFmtId="0" fontId="12" fillId="4" borderId="25" xfId="2" applyFont="1" applyFill="1" applyBorder="1" applyAlignment="1">
      <alignment horizontal="left" vertical="center" wrapText="1"/>
    </xf>
    <xf numFmtId="0" fontId="12" fillId="4" borderId="8" xfId="2" applyFont="1" applyFill="1" applyBorder="1" applyAlignment="1">
      <alignment horizontal="left" vertical="center" wrapText="1" indent="2"/>
    </xf>
    <xf numFmtId="0" fontId="12" fillId="4" borderId="56" xfId="0" applyFont="1" applyFill="1" applyBorder="1" applyAlignment="1">
      <alignment horizontal="left" vertical="top" wrapText="1"/>
    </xf>
    <xf numFmtId="0" fontId="12" fillId="4" borderId="53" xfId="0" applyFont="1" applyFill="1" applyBorder="1" applyAlignment="1">
      <alignment horizontal="left" vertical="top" wrapText="1"/>
    </xf>
    <xf numFmtId="0" fontId="12" fillId="4" borderId="58" xfId="0" applyFont="1" applyFill="1" applyBorder="1" applyAlignment="1">
      <alignment horizontal="left" vertical="top" wrapText="1"/>
    </xf>
    <xf numFmtId="165" fontId="3" fillId="0" borderId="43" xfId="1" applyNumberFormat="1" applyFont="1" applyBorder="1" applyAlignment="1" applyProtection="1">
      <alignment horizontal="left" vertical="top" wrapText="1"/>
      <protection locked="0"/>
    </xf>
    <xf numFmtId="0" fontId="12" fillId="4" borderId="16" xfId="2" applyFont="1" applyFill="1" applyBorder="1" applyAlignment="1">
      <alignment horizontal="left" vertical="center" wrapText="1"/>
    </xf>
    <xf numFmtId="0" fontId="12" fillId="4" borderId="23" xfId="2" applyFont="1" applyFill="1" applyBorder="1" applyAlignment="1">
      <alignment horizontal="left" vertical="center" wrapText="1"/>
    </xf>
    <xf numFmtId="0" fontId="12" fillId="4" borderId="12" xfId="2" applyFont="1" applyFill="1" applyBorder="1" applyAlignment="1" applyProtection="1">
      <alignment horizontal="left" vertical="top" wrapText="1"/>
      <protection locked="0"/>
    </xf>
    <xf numFmtId="9" fontId="12" fillId="0" borderId="12" xfId="2" applyNumberFormat="1" applyFont="1" applyBorder="1" applyAlignment="1" applyProtection="1">
      <alignment horizontal="center" vertical="center" wrapText="1"/>
      <protection locked="0"/>
    </xf>
    <xf numFmtId="9" fontId="12" fillId="0" borderId="14" xfId="2" applyNumberFormat="1" applyFont="1" applyBorder="1" applyAlignment="1" applyProtection="1">
      <alignment horizontal="center" vertical="center" wrapText="1"/>
      <protection locked="0"/>
    </xf>
    <xf numFmtId="0" fontId="12" fillId="4" borderId="11" xfId="2" applyFont="1" applyFill="1" applyBorder="1" applyAlignment="1">
      <alignment horizontal="center" vertical="center" wrapText="1"/>
    </xf>
    <xf numFmtId="0" fontId="12" fillId="4" borderId="14" xfId="2" applyFont="1" applyFill="1" applyBorder="1" applyAlignment="1">
      <alignment horizontal="right" vertical="center" wrapText="1"/>
    </xf>
    <xf numFmtId="0" fontId="12" fillId="7" borderId="14" xfId="2" applyFont="1" applyFill="1" applyBorder="1" applyAlignment="1">
      <alignment horizontal="left" vertical="top" wrapText="1"/>
    </xf>
    <xf numFmtId="0" fontId="12" fillId="3" borderId="54" xfId="0" applyFont="1" applyFill="1" applyBorder="1" applyAlignment="1">
      <alignment horizontal="center" vertical="center" wrapText="1"/>
    </xf>
    <xf numFmtId="0" fontId="12" fillId="3" borderId="26" xfId="0" applyFont="1" applyFill="1" applyBorder="1" applyAlignment="1">
      <alignment horizontal="center" vertical="center" wrapText="1"/>
    </xf>
    <xf numFmtId="9" fontId="12" fillId="3" borderId="12" xfId="2" applyNumberFormat="1" applyFont="1" applyFill="1" applyBorder="1" applyAlignment="1" applyProtection="1">
      <alignment horizontal="center" vertical="center" wrapText="1"/>
      <protection locked="0"/>
    </xf>
    <xf numFmtId="9" fontId="12" fillId="3" borderId="14" xfId="2" applyNumberFormat="1" applyFont="1" applyFill="1" applyBorder="1" applyAlignment="1" applyProtection="1">
      <alignment horizontal="center" vertical="center" wrapText="1"/>
      <protection locked="0"/>
    </xf>
    <xf numFmtId="0" fontId="12" fillId="0" borderId="56" xfId="0" applyFont="1" applyBorder="1" applyAlignment="1">
      <alignment horizontal="left" vertical="top" wrapText="1"/>
    </xf>
    <xf numFmtId="0" fontId="12" fillId="0" borderId="54" xfId="0" applyFont="1" applyBorder="1" applyAlignment="1">
      <alignment horizontal="left" vertical="top" wrapText="1"/>
    </xf>
    <xf numFmtId="9" fontId="12" fillId="3" borderId="14" xfId="2" applyNumberFormat="1" applyFont="1" applyFill="1" applyBorder="1" applyAlignment="1" applyProtection="1">
      <alignment horizontal="left" vertical="center" wrapText="1"/>
      <protection locked="0"/>
    </xf>
    <xf numFmtId="9" fontId="12" fillId="3" borderId="15" xfId="2" applyNumberFormat="1" applyFont="1" applyFill="1" applyBorder="1" applyAlignment="1" applyProtection="1">
      <alignment horizontal="left" vertical="center" wrapText="1"/>
      <protection locked="0"/>
    </xf>
    <xf numFmtId="9" fontId="12" fillId="0" borderId="68" xfId="2" applyNumberFormat="1" applyFont="1" applyBorder="1" applyAlignment="1" applyProtection="1">
      <alignment horizontal="center" vertical="center" wrapText="1"/>
      <protection locked="0"/>
    </xf>
    <xf numFmtId="0" fontId="12" fillId="4" borderId="24" xfId="2" applyFont="1" applyFill="1" applyBorder="1" applyAlignment="1">
      <alignment horizontal="center" vertical="center" wrapText="1"/>
    </xf>
    <xf numFmtId="0" fontId="12" fillId="4" borderId="4" xfId="2" applyFont="1" applyFill="1" applyBorder="1" applyAlignment="1" applyProtection="1">
      <alignment horizontal="center" vertical="center" wrapText="1"/>
      <protection locked="0"/>
    </xf>
    <xf numFmtId="0" fontId="12" fillId="7" borderId="4" xfId="2" applyFont="1" applyFill="1" applyBorder="1" applyAlignment="1">
      <alignment horizontal="center" vertical="center" wrapText="1"/>
    </xf>
    <xf numFmtId="1" fontId="12" fillId="0" borderId="12" xfId="2" applyNumberFormat="1" applyFont="1" applyBorder="1" applyAlignment="1" applyProtection="1">
      <alignment horizontal="center" vertical="center" wrapText="1"/>
      <protection locked="0"/>
    </xf>
    <xf numFmtId="1" fontId="12" fillId="4" borderId="19" xfId="2" applyNumberFormat="1" applyFont="1" applyFill="1" applyBorder="1" applyAlignment="1" applyProtection="1">
      <alignment horizontal="center" vertical="center" wrapText="1"/>
      <protection locked="0"/>
    </xf>
    <xf numFmtId="0" fontId="12" fillId="3" borderId="18" xfId="2" applyFont="1" applyFill="1" applyBorder="1" applyAlignment="1" applyProtection="1">
      <alignment horizontal="center" vertical="center" wrapText="1"/>
      <protection locked="0"/>
    </xf>
    <xf numFmtId="0" fontId="18" fillId="4" borderId="25" xfId="2" applyFont="1" applyFill="1" applyBorder="1" applyAlignment="1">
      <alignment horizontal="left" vertical="center" wrapText="1"/>
    </xf>
    <xf numFmtId="0" fontId="12" fillId="4" borderId="14" xfId="2" applyFont="1" applyFill="1" applyBorder="1" applyAlignment="1">
      <alignment vertical="center" wrapText="1"/>
    </xf>
    <xf numFmtId="0" fontId="12" fillId="4" borderId="12"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84" fillId="0" borderId="0" xfId="2" applyFont="1" applyAlignment="1">
      <alignment horizontal="left" vertical="top" wrapText="1"/>
    </xf>
    <xf numFmtId="0" fontId="9" fillId="3" borderId="12" xfId="2" applyFont="1" applyFill="1" applyBorder="1" applyAlignment="1">
      <alignment horizontal="center" vertical="center" wrapText="1"/>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10" fillId="0" borderId="14" xfId="2" applyNumberFormat="1" applyFont="1" applyBorder="1" applyAlignment="1" applyProtection="1">
      <alignment horizontal="center" vertical="center" wrapText="1"/>
      <protection locked="0"/>
    </xf>
    <xf numFmtId="0" fontId="3" fillId="0" borderId="14" xfId="0" applyFont="1" applyBorder="1" applyAlignment="1">
      <alignment horizontal="left" vertical="top" wrapText="1"/>
    </xf>
    <xf numFmtId="0" fontId="12" fillId="0" borderId="26" xfId="0" applyFont="1" applyBorder="1" applyAlignment="1">
      <alignment horizontal="left" vertical="top" wrapText="1"/>
    </xf>
    <xf numFmtId="0" fontId="12" fillId="0" borderId="16" xfId="0" applyFont="1" applyBorder="1" applyAlignment="1">
      <alignment horizontal="center" vertical="center" wrapText="1"/>
    </xf>
    <xf numFmtId="0" fontId="12" fillId="0" borderId="23" xfId="0" applyFont="1" applyBorder="1" applyAlignment="1">
      <alignment horizontal="center" vertical="center" wrapText="1"/>
    </xf>
    <xf numFmtId="0" fontId="9" fillId="3" borderId="54"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9" fillId="7" borderId="14" xfId="2" applyFont="1" applyFill="1" applyBorder="1" applyAlignment="1">
      <alignment horizontal="left" vertical="center" wrapText="1"/>
    </xf>
    <xf numFmtId="0" fontId="9" fillId="4" borderId="21" xfId="2" applyFont="1" applyFill="1" applyBorder="1" applyAlignment="1">
      <alignment vertical="center" wrapText="1"/>
    </xf>
    <xf numFmtId="0" fontId="9" fillId="4" borderId="4" xfId="2" applyFont="1" applyFill="1" applyBorder="1" applyAlignment="1">
      <alignment horizontal="center" vertical="center" wrapText="1"/>
    </xf>
    <xf numFmtId="165" fontId="9" fillId="3" borderId="15" xfId="1" applyNumberFormat="1" applyFont="1" applyFill="1" applyBorder="1" applyAlignment="1" applyProtection="1">
      <alignment horizontal="left" vertical="top" wrapText="1"/>
      <protection locked="0"/>
    </xf>
    <xf numFmtId="0" fontId="9" fillId="0" borderId="0" xfId="2" applyFont="1" applyAlignment="1" applyProtection="1">
      <alignment horizontal="left" vertical="center"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1" fontId="9" fillId="3" borderId="12" xfId="2" applyNumberFormat="1" applyFont="1" applyFill="1" applyBorder="1" applyAlignment="1" applyProtection="1">
      <alignment horizontal="center" vertical="top" wrapText="1"/>
      <protection locked="0"/>
    </xf>
    <xf numFmtId="0" fontId="12" fillId="3" borderId="58" xfId="0" applyFont="1" applyFill="1" applyBorder="1" applyAlignment="1">
      <alignment horizontal="center" vertical="center" wrapText="1"/>
    </xf>
    <xf numFmtId="165" fontId="3" fillId="0" borderId="43" xfId="1" applyNumberFormat="1" applyFont="1" applyFill="1" applyBorder="1" applyAlignment="1" applyProtection="1">
      <alignment horizontal="center" vertical="center" wrapText="1"/>
      <protection locked="0"/>
    </xf>
    <xf numFmtId="9" fontId="9" fillId="0" borderId="20" xfId="2" applyNumberFormat="1" applyFont="1" applyBorder="1" applyAlignment="1" applyProtection="1">
      <alignment horizontal="left" vertical="center" wrapText="1"/>
      <protection locked="0"/>
    </xf>
    <xf numFmtId="0" fontId="9" fillId="3" borderId="50" xfId="0" applyFont="1" applyFill="1" applyBorder="1" applyAlignment="1">
      <alignment horizontal="center" vertical="center" wrapText="1"/>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165" fontId="13" fillId="0" borderId="43" xfId="1" applyNumberFormat="1" applyFont="1" applyBorder="1" applyAlignment="1" applyProtection="1">
      <alignment horizontal="center" vertical="center" wrapText="1"/>
      <protection locked="0"/>
    </xf>
    <xf numFmtId="0" fontId="12" fillId="0" borderId="14" xfId="0" applyFont="1" applyBorder="1" applyAlignment="1">
      <alignment horizontal="left" vertical="center" wrapText="1"/>
    </xf>
    <xf numFmtId="9" fontId="9" fillId="3" borderId="18" xfId="2" applyNumberFormat="1" applyFont="1" applyFill="1" applyBorder="1" applyAlignment="1" applyProtection="1">
      <alignment horizontal="center" vertical="center" wrapText="1"/>
      <protection locked="0"/>
    </xf>
    <xf numFmtId="0" fontId="25" fillId="0" borderId="10" xfId="0" applyFont="1" applyBorder="1" applyAlignment="1">
      <alignment vertical="center"/>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0" borderId="0" xfId="2" applyFont="1" applyAlignment="1">
      <alignment horizontal="center" vertical="top" wrapText="1"/>
    </xf>
    <xf numFmtId="0" fontId="9" fillId="0" borderId="54" xfId="0" applyFont="1" applyBorder="1" applyAlignment="1">
      <alignment horizontal="left" vertical="top" wrapText="1"/>
    </xf>
    <xf numFmtId="0" fontId="9" fillId="3" borderId="53" xfId="0" applyFont="1" applyFill="1" applyBorder="1" applyAlignment="1">
      <alignment horizontal="left" vertical="top" wrapText="1"/>
    </xf>
    <xf numFmtId="0" fontId="9" fillId="3" borderId="18"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9" fillId="4" borderId="56" xfId="0" applyFont="1" applyFill="1" applyBorder="1" applyAlignment="1">
      <alignment horizontal="left" vertical="top" wrapText="1"/>
    </xf>
    <xf numFmtId="0" fontId="25" fillId="0" borderId="45" xfId="0" applyFont="1" applyBorder="1" applyAlignment="1">
      <alignment horizontal="left" vertical="top" wrapText="1"/>
    </xf>
    <xf numFmtId="0" fontId="25" fillId="0" borderId="74" xfId="0" applyFont="1" applyBorder="1" applyAlignment="1">
      <alignment horizontal="left" vertical="top" wrapText="1"/>
    </xf>
    <xf numFmtId="9" fontId="9" fillId="3" borderId="20" xfId="2" applyNumberFormat="1" applyFont="1" applyFill="1" applyBorder="1" applyAlignment="1" applyProtection="1">
      <alignment horizontal="left" vertical="center" wrapText="1"/>
      <protection locked="0"/>
    </xf>
    <xf numFmtId="0" fontId="25" fillId="0" borderId="55" xfId="0" applyFont="1" applyBorder="1" applyAlignment="1">
      <alignment horizontal="left" vertical="top" wrapText="1"/>
    </xf>
    <xf numFmtId="0" fontId="12" fillId="0" borderId="13" xfId="0" applyFont="1" applyBorder="1" applyAlignment="1">
      <alignment horizontal="left" vertical="top" wrapText="1"/>
    </xf>
    <xf numFmtId="0" fontId="9" fillId="4" borderId="15" xfId="2" applyFont="1" applyFill="1" applyBorder="1" applyAlignment="1">
      <alignment vertical="top"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23" xfId="2" applyFill="1" applyBorder="1" applyAlignment="1">
      <alignment horizontal="left" vertical="center" wrapText="1"/>
    </xf>
    <xf numFmtId="0" fontId="3" fillId="4" borderId="56" xfId="0" applyFont="1" applyFill="1" applyBorder="1" applyAlignment="1">
      <alignment horizontal="center" vertical="center" wrapText="1"/>
    </xf>
    <xf numFmtId="0" fontId="3" fillId="4" borderId="8" xfId="2" applyFill="1" applyBorder="1" applyAlignment="1">
      <alignment horizontal="left" vertical="center" wrapText="1" indent="2"/>
    </xf>
    <xf numFmtId="0" fontId="13" fillId="0" borderId="0" xfId="10" applyFont="1" applyAlignment="1" applyProtection="1">
      <alignment horizontal="left" vertical="top" wrapText="1"/>
    </xf>
    <xf numFmtId="0" fontId="12"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12" fillId="0" borderId="56" xfId="9" applyFont="1" applyBorder="1" applyAlignment="1">
      <alignment horizontal="center" vertical="center"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21" borderId="11" xfId="10" applyFont="1" applyFill="1" applyBorder="1" applyAlignment="1" applyProtection="1">
      <alignment horizontal="center" vertical="center" wrapText="1"/>
    </xf>
    <xf numFmtId="0" fontId="12" fillId="0" borderId="26" xfId="9" applyFont="1" applyBorder="1" applyAlignment="1">
      <alignment horizontal="center" vertical="center" wrapText="1"/>
    </xf>
    <xf numFmtId="0" fontId="9" fillId="21" borderId="12" xfId="10" applyFont="1" applyFill="1" applyBorder="1" applyAlignment="1" applyProtection="1">
      <alignment horizontal="center" vertical="center" wrapText="1"/>
    </xf>
    <xf numFmtId="0" fontId="9" fillId="21" borderId="8" xfId="10" applyFont="1" applyFill="1" applyBorder="1" applyAlignment="1" applyProtection="1">
      <alignment horizontal="left" vertical="center" wrapText="1" indent="2"/>
    </xf>
    <xf numFmtId="0" fontId="9" fillId="0" borderId="12" xfId="10" applyFont="1" applyBorder="1" applyAlignment="1" applyProtection="1">
      <alignment horizontal="center" vertical="center" wrapText="1"/>
    </xf>
    <xf numFmtId="0" fontId="9" fillId="22" borderId="68" xfId="10" applyFont="1" applyFill="1" applyBorder="1" applyAlignment="1">
      <alignment horizontal="center" vertical="center" wrapText="1"/>
      <protection locked="0"/>
    </xf>
    <xf numFmtId="0" fontId="9" fillId="21" borderId="14" xfId="10" applyFont="1" applyFill="1" applyBorder="1" applyAlignment="1" applyProtection="1">
      <alignment vertical="center" wrapText="1"/>
    </xf>
    <xf numFmtId="9" fontId="9" fillId="0" borderId="12" xfId="10" applyNumberFormat="1" applyFont="1" applyBorder="1" applyAlignment="1">
      <alignment horizontal="center" vertical="top" wrapText="1"/>
      <protection locked="0"/>
    </xf>
    <xf numFmtId="0" fontId="12" fillId="21" borderId="54" xfId="9" applyFont="1" applyFill="1" applyBorder="1" applyAlignment="1">
      <alignment horizontal="center" vertical="center" wrapText="1"/>
    </xf>
    <xf numFmtId="1" fontId="9" fillId="21" borderId="19" xfId="10" applyNumberFormat="1" applyFont="1" applyFill="1" applyBorder="1" applyAlignment="1">
      <alignment horizontal="center" vertical="center" wrapText="1"/>
      <protection locked="0"/>
    </xf>
    <xf numFmtId="0" fontId="9" fillId="21" borderId="14" xfId="10" applyFont="1" applyFill="1" applyBorder="1" applyAlignment="1" applyProtection="1">
      <alignment horizontal="right" vertical="center" wrapText="1"/>
    </xf>
    <xf numFmtId="0" fontId="9" fillId="0" borderId="18" xfId="10" applyFont="1" applyBorder="1" applyAlignment="1">
      <alignment horizontal="center" vertical="center" wrapText="1"/>
      <protection locked="0"/>
    </xf>
    <xf numFmtId="9" fontId="9" fillId="0" borderId="12"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0" fontId="9" fillId="26" borderId="14" xfId="10" applyFont="1" applyFill="1" applyBorder="1" applyAlignment="1" applyProtection="1">
      <alignment horizontal="left" vertical="top" wrapText="1"/>
    </xf>
    <xf numFmtId="0" fontId="9" fillId="26" borderId="4" xfId="10" applyFont="1" applyFill="1" applyBorder="1" applyAlignment="1" applyProtection="1">
      <alignment horizontal="center" vertical="center" wrapText="1"/>
    </xf>
    <xf numFmtId="0" fontId="9" fillId="21" borderId="4" xfId="10" applyFont="1" applyFill="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0" fontId="9" fillId="21" borderId="25" xfId="10" applyFont="1" applyFill="1" applyBorder="1" applyAlignment="1" applyProtection="1">
      <alignment horizontal="center" vertical="center" wrapText="1"/>
    </xf>
    <xf numFmtId="0" fontId="9" fillId="21" borderId="24" xfId="10" applyFont="1" applyFill="1" applyBorder="1" applyAlignment="1" applyProtection="1">
      <alignment horizontal="center" vertical="center" wrapText="1"/>
    </xf>
    <xf numFmtId="0" fontId="9" fillId="0" borderId="53"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0" fontId="9" fillId="0" borderId="54" xfId="9" applyFont="1" applyBorder="1" applyAlignment="1">
      <alignment horizontal="center" vertical="center" wrapText="1"/>
    </xf>
    <xf numFmtId="9" fontId="9" fillId="0" borderId="20" xfId="10" applyNumberFormat="1" applyFont="1" applyBorder="1" applyAlignment="1">
      <alignment horizontal="center" vertical="center" wrapText="1"/>
      <protection locked="0"/>
    </xf>
    <xf numFmtId="0" fontId="9" fillId="21" borderId="56" xfId="9" applyFont="1" applyFill="1" applyBorder="1" applyAlignment="1">
      <alignment horizontal="center" vertical="center" wrapText="1"/>
    </xf>
    <xf numFmtId="0" fontId="12" fillId="0" borderId="14" xfId="9" applyFont="1" applyBorder="1" applyAlignment="1">
      <alignment horizontal="center" vertical="center" wrapText="1"/>
    </xf>
    <xf numFmtId="49" fontId="9" fillId="0" borderId="12" xfId="10" applyNumberFormat="1" applyFont="1" applyBorder="1" applyAlignment="1">
      <alignment horizontal="center" vertical="center" wrapText="1"/>
      <protection locked="0"/>
    </xf>
    <xf numFmtId="9" fontId="9" fillId="0" borderId="19" xfId="2" applyNumberFormat="1" applyFont="1" applyBorder="1" applyAlignment="1">
      <alignment horizontal="center" vertical="center" wrapText="1"/>
    </xf>
    <xf numFmtId="9" fontId="9" fillId="0" borderId="11" xfId="2" applyNumberFormat="1" applyFont="1" applyBorder="1" applyAlignment="1">
      <alignment horizontal="center" vertical="center" wrapText="1"/>
    </xf>
    <xf numFmtId="0" fontId="9" fillId="6" borderId="45" xfId="2" applyFont="1" applyFill="1" applyBorder="1" applyAlignment="1">
      <alignment horizontal="center" vertical="center" wrapText="1"/>
    </xf>
    <xf numFmtId="0" fontId="9" fillId="6" borderId="74" xfId="2" applyFont="1" applyFill="1" applyBorder="1" applyAlignment="1">
      <alignment horizontal="center" vertical="center" wrapText="1"/>
    </xf>
    <xf numFmtId="9" fontId="9" fillId="6" borderId="34" xfId="1" applyFont="1" applyFill="1" applyBorder="1" applyAlignment="1" applyProtection="1">
      <alignment horizontal="center" vertical="center" wrapText="1"/>
    </xf>
    <xf numFmtId="9" fontId="9" fillId="6" borderId="36" xfId="1" applyFont="1" applyFill="1" applyBorder="1" applyAlignment="1" applyProtection="1">
      <alignment horizontal="center" vertical="center" wrapText="1"/>
    </xf>
    <xf numFmtId="9" fontId="9" fillId="6" borderId="24" xfId="1" applyFont="1" applyFill="1" applyBorder="1" applyAlignment="1" applyProtection="1">
      <alignment horizontal="center" vertical="center" wrapText="1"/>
    </xf>
    <xf numFmtId="9" fontId="3" fillId="0" borderId="19" xfId="1" applyFont="1" applyFill="1" applyBorder="1" applyAlignment="1" applyProtection="1">
      <alignment horizontal="center" vertical="center" wrapText="1"/>
    </xf>
    <xf numFmtId="9" fontId="3" fillId="0" borderId="46" xfId="1" applyFont="1" applyFill="1" applyBorder="1" applyAlignment="1" applyProtection="1">
      <alignment horizontal="center" vertical="center" wrapText="1"/>
    </xf>
    <xf numFmtId="9" fontId="12" fillId="0" borderId="45" xfId="1" applyFont="1" applyFill="1" applyBorder="1" applyAlignment="1" applyProtection="1">
      <alignment horizontal="center" vertical="center" wrapText="1"/>
    </xf>
    <xf numFmtId="9" fontId="12" fillId="0" borderId="49" xfId="1" applyFont="1" applyFill="1" applyBorder="1" applyAlignment="1" applyProtection="1">
      <alignment horizontal="center" vertical="center" wrapText="1"/>
    </xf>
    <xf numFmtId="0" fontId="9" fillId="16" borderId="4" xfId="2" applyFont="1" applyFill="1" applyBorder="1" applyAlignment="1">
      <alignment horizontal="center" vertical="center" wrapText="1"/>
    </xf>
    <xf numFmtId="0" fontId="9" fillId="6" borderId="48" xfId="2" applyFont="1" applyFill="1" applyBorder="1" applyAlignment="1">
      <alignment horizontal="center" vertical="center" wrapText="1"/>
    </xf>
    <xf numFmtId="1" fontId="9" fillId="15" borderId="19" xfId="1" applyNumberFormat="1" applyFont="1" applyFill="1" applyBorder="1" applyAlignment="1" applyProtection="1">
      <alignment horizontal="center" vertical="center" wrapText="1"/>
    </xf>
    <xf numFmtId="1" fontId="9" fillId="15" borderId="11" xfId="1" applyNumberFormat="1" applyFont="1" applyFill="1" applyBorder="1" applyAlignment="1" applyProtection="1">
      <alignment horizontal="center" vertical="center" wrapText="1"/>
    </xf>
    <xf numFmtId="9" fontId="9" fillId="0" borderId="19" xfId="1" applyFont="1" applyFill="1" applyBorder="1" applyAlignment="1">
      <alignment horizontal="center" vertical="center" wrapText="1"/>
    </xf>
    <xf numFmtId="9" fontId="9" fillId="0" borderId="11" xfId="1" applyFont="1" applyFill="1" applyBorder="1" applyAlignment="1">
      <alignment horizontal="center" vertical="center" wrapText="1"/>
    </xf>
    <xf numFmtId="1" fontId="9" fillId="15" borderId="4" xfId="1" applyNumberFormat="1" applyFont="1" applyFill="1" applyBorder="1" applyAlignment="1">
      <alignment horizontal="center" vertical="center" wrapText="1"/>
    </xf>
    <xf numFmtId="9" fontId="3" fillId="0" borderId="43" xfId="1" applyFont="1" applyFill="1" applyBorder="1" applyAlignment="1" applyProtection="1">
      <alignment horizontal="center" vertical="center" wrapText="1"/>
    </xf>
    <xf numFmtId="9" fontId="3" fillId="0" borderId="75" xfId="1" applyFont="1" applyFill="1" applyBorder="1" applyAlignment="1" applyProtection="1">
      <alignment horizontal="center" vertical="center" wrapText="1"/>
    </xf>
    <xf numFmtId="0" fontId="18" fillId="4" borderId="0" xfId="2" applyFont="1" applyFill="1" applyAlignment="1">
      <alignment horizontal="left" vertical="center" wrapText="1"/>
    </xf>
    <xf numFmtId="0" fontId="18" fillId="4" borderId="36" xfId="2" applyFont="1" applyFill="1" applyBorder="1" applyAlignment="1">
      <alignment horizontal="left" vertical="center" wrapText="1"/>
    </xf>
    <xf numFmtId="0" fontId="12" fillId="4" borderId="28" xfId="2" applyFont="1" applyFill="1" applyBorder="1" applyAlignment="1">
      <alignment horizontal="right" vertical="center" wrapText="1"/>
    </xf>
    <xf numFmtId="0" fontId="12" fillId="4" borderId="70" xfId="2" applyFont="1" applyFill="1" applyBorder="1" applyAlignment="1">
      <alignment horizontal="right" vertical="center" wrapText="1"/>
    </xf>
    <xf numFmtId="9" fontId="3" fillId="0" borderId="19" xfId="2" applyNumberFormat="1" applyBorder="1" applyAlignment="1">
      <alignment horizontal="center" vertical="center" wrapText="1"/>
    </xf>
    <xf numFmtId="9" fontId="3" fillId="0" borderId="11" xfId="2" applyNumberFormat="1" applyBorder="1" applyAlignment="1">
      <alignment horizontal="center" vertical="center" wrapText="1"/>
    </xf>
    <xf numFmtId="0" fontId="13" fillId="0" borderId="4" xfId="2" applyFont="1" applyBorder="1" applyAlignment="1">
      <alignment horizontal="center" vertical="center" wrapText="1"/>
    </xf>
    <xf numFmtId="9" fontId="9" fillId="0" borderId="12" xfId="1" applyFont="1" applyFill="1" applyBorder="1" applyAlignment="1">
      <alignment horizontal="center" vertical="center" wrapText="1"/>
    </xf>
    <xf numFmtId="9" fontId="9" fillId="0" borderId="8" xfId="1" applyFont="1" applyFill="1" applyBorder="1" applyAlignment="1">
      <alignment horizontal="center" vertical="center" wrapText="1"/>
    </xf>
    <xf numFmtId="0" fontId="13" fillId="4" borderId="9" xfId="0" applyFont="1" applyFill="1" applyBorder="1" applyAlignment="1">
      <alignment horizontal="center" vertical="center"/>
    </xf>
    <xf numFmtId="0" fontId="13" fillId="4" borderId="0" xfId="0" applyFont="1" applyFill="1" applyAlignment="1">
      <alignment horizontal="center" vertical="center"/>
    </xf>
    <xf numFmtId="0" fontId="13" fillId="4" borderId="10" xfId="0" applyFont="1" applyFill="1" applyBorder="1" applyAlignment="1">
      <alignment horizontal="center" vertical="center"/>
    </xf>
    <xf numFmtId="0" fontId="18" fillId="4" borderId="9" xfId="2" applyFont="1" applyFill="1" applyBorder="1" applyAlignment="1">
      <alignment horizontal="right" vertical="top" wrapText="1"/>
    </xf>
    <xf numFmtId="0" fontId="18" fillId="4" borderId="0" xfId="2" applyFont="1" applyFill="1" applyAlignment="1">
      <alignment horizontal="right" vertical="top" wrapText="1"/>
    </xf>
    <xf numFmtId="0" fontId="18" fillId="4" borderId="10" xfId="2" applyFont="1" applyFill="1" applyBorder="1" applyAlignment="1">
      <alignment horizontal="right" vertical="top" wrapText="1"/>
    </xf>
    <xf numFmtId="0" fontId="12" fillId="4" borderId="16" xfId="2" applyFont="1" applyFill="1" applyBorder="1" applyAlignment="1">
      <alignment horizontal="center" vertical="center" wrapText="1"/>
    </xf>
    <xf numFmtId="0" fontId="12" fillId="4" borderId="21" xfId="2" applyFont="1" applyFill="1" applyBorder="1" applyAlignment="1">
      <alignment horizontal="center" vertical="center" wrapText="1"/>
    </xf>
    <xf numFmtId="0" fontId="12" fillId="4" borderId="23" xfId="2" applyFont="1" applyFill="1" applyBorder="1" applyAlignment="1">
      <alignment horizontal="center" vertical="center" wrapText="1"/>
    </xf>
    <xf numFmtId="0" fontId="12" fillId="4" borderId="25" xfId="2" applyFont="1" applyFill="1" applyBorder="1" applyAlignment="1">
      <alignment horizontal="center" vertical="center" wrapText="1"/>
    </xf>
    <xf numFmtId="0" fontId="9" fillId="6" borderId="16" xfId="2" applyFont="1" applyFill="1" applyBorder="1" applyAlignment="1">
      <alignment horizontal="center" vertical="center" wrapText="1"/>
    </xf>
    <xf numFmtId="0" fontId="9" fillId="6" borderId="9" xfId="2" applyFont="1" applyFill="1" applyBorder="1" applyAlignment="1">
      <alignment horizontal="center" vertical="center" wrapText="1"/>
    </xf>
    <xf numFmtId="0" fontId="9" fillId="6" borderId="23" xfId="2" applyFont="1" applyFill="1" applyBorder="1" applyAlignment="1">
      <alignment horizontal="center" vertical="center" wrapText="1"/>
    </xf>
    <xf numFmtId="9" fontId="9" fillId="0" borderId="4" xfId="1" applyFont="1" applyFill="1" applyBorder="1" applyAlignment="1">
      <alignment horizontal="center" vertical="center" wrapText="1"/>
    </xf>
    <xf numFmtId="0" fontId="9" fillId="0" borderId="12" xfId="2" applyFont="1" applyBorder="1" applyAlignment="1">
      <alignment horizontal="center" vertical="center" wrapText="1"/>
    </xf>
    <xf numFmtId="0" fontId="9" fillId="0" borderId="8" xfId="2" applyFont="1" applyBorder="1" applyAlignment="1">
      <alignment horizontal="center" vertical="center" wrapText="1"/>
    </xf>
    <xf numFmtId="0" fontId="13" fillId="19" borderId="9" xfId="2" applyFont="1" applyFill="1" applyBorder="1" applyAlignment="1">
      <alignment horizontal="center" vertical="center" wrapText="1"/>
    </xf>
    <xf numFmtId="0" fontId="13" fillId="19" borderId="0" xfId="2" applyFont="1" applyFill="1" applyAlignment="1">
      <alignment horizontal="center" vertical="center" wrapText="1"/>
    </xf>
    <xf numFmtId="0" fontId="13" fillId="19" borderId="10" xfId="2" applyFont="1" applyFill="1" applyBorder="1" applyAlignment="1">
      <alignment horizontal="center" vertical="center" wrapText="1"/>
    </xf>
    <xf numFmtId="0" fontId="13" fillId="31" borderId="18" xfId="2" applyFont="1" applyFill="1" applyBorder="1" applyAlignment="1">
      <alignment horizontal="right" vertical="center" wrapText="1"/>
    </xf>
    <xf numFmtId="0" fontId="13" fillId="31" borderId="22" xfId="2" applyFont="1" applyFill="1" applyBorder="1" applyAlignment="1">
      <alignment horizontal="right" vertical="center" wrapText="1"/>
    </xf>
    <xf numFmtId="0" fontId="13" fillId="31" borderId="38" xfId="2" applyFont="1" applyFill="1" applyBorder="1" applyAlignment="1">
      <alignment horizontal="right" vertical="center" wrapText="1"/>
    </xf>
    <xf numFmtId="0" fontId="13" fillId="31" borderId="10" xfId="2" applyFont="1" applyFill="1" applyBorder="1" applyAlignment="1">
      <alignment horizontal="right" vertical="center" wrapText="1"/>
    </xf>
    <xf numFmtId="0" fontId="13" fillId="4" borderId="21" xfId="0" applyFont="1" applyFill="1" applyBorder="1" applyAlignment="1">
      <alignment horizontal="left" vertical="center"/>
    </xf>
    <xf numFmtId="0" fontId="13" fillId="4" borderId="22" xfId="0" applyFont="1" applyFill="1" applyBorder="1" applyAlignment="1">
      <alignment horizontal="left" vertical="center"/>
    </xf>
    <xf numFmtId="0" fontId="18" fillId="4" borderId="21" xfId="2" applyFont="1" applyFill="1" applyBorder="1" applyAlignment="1">
      <alignment horizontal="left" vertical="center" wrapText="1"/>
    </xf>
    <xf numFmtId="0" fontId="18" fillId="4" borderId="22" xfId="2" applyFont="1" applyFill="1" applyBorder="1" applyAlignment="1">
      <alignment horizontal="left" vertical="center" wrapText="1"/>
    </xf>
    <xf numFmtId="0" fontId="9" fillId="4" borderId="0" xfId="2" applyFont="1" applyFill="1" applyAlignment="1">
      <alignment horizontal="right" vertical="top" wrapText="1"/>
    </xf>
    <xf numFmtId="0" fontId="9" fillId="4" borderId="10" xfId="2" applyFont="1" applyFill="1" applyBorder="1" applyAlignment="1">
      <alignment horizontal="right" vertical="top" wrapText="1"/>
    </xf>
    <xf numFmtId="0" fontId="18" fillId="4" borderId="0" xfId="2" applyFont="1" applyFill="1" applyAlignment="1">
      <alignment horizontal="right" wrapText="1"/>
    </xf>
    <xf numFmtId="0" fontId="18" fillId="4" borderId="25" xfId="2" applyFont="1" applyFill="1" applyBorder="1" applyAlignment="1">
      <alignment horizontal="right" wrapText="1"/>
    </xf>
    <xf numFmtId="0" fontId="18" fillId="4" borderId="26" xfId="2" applyFont="1" applyFill="1" applyBorder="1" applyAlignment="1">
      <alignment horizontal="right" wrapText="1"/>
    </xf>
    <xf numFmtId="0" fontId="12" fillId="6" borderId="45" xfId="2" applyFont="1" applyFill="1" applyBorder="1" applyAlignment="1">
      <alignment horizontal="center" vertical="center" wrapText="1"/>
    </xf>
    <xf numFmtId="0" fontId="12" fillId="6" borderId="48" xfId="2" applyFont="1" applyFill="1" applyBorder="1" applyAlignment="1">
      <alignment horizontal="center" vertical="center" wrapText="1"/>
    </xf>
    <xf numFmtId="0" fontId="18" fillId="4" borderId="14" xfId="2" applyFont="1" applyFill="1" applyBorder="1" applyAlignment="1">
      <alignment horizontal="right" wrapText="1"/>
    </xf>
    <xf numFmtId="0" fontId="18" fillId="4" borderId="15" xfId="2" applyFont="1" applyFill="1" applyBorder="1" applyAlignment="1">
      <alignment horizontal="right" wrapText="1"/>
    </xf>
    <xf numFmtId="9" fontId="3" fillId="0" borderId="46" xfId="2" applyNumberFormat="1" applyBorder="1" applyAlignment="1">
      <alignment horizontal="center" vertical="center" wrapText="1"/>
    </xf>
    <xf numFmtId="1" fontId="12" fillId="15" borderId="19" xfId="1" applyNumberFormat="1" applyFont="1" applyFill="1" applyBorder="1" applyAlignment="1">
      <alignment horizontal="center" vertical="center" wrapText="1"/>
    </xf>
    <xf numFmtId="1" fontId="12" fillId="15" borderId="46" xfId="1" applyNumberFormat="1" applyFont="1" applyFill="1" applyBorder="1" applyAlignment="1">
      <alignment horizontal="center" vertical="center" wrapText="1"/>
    </xf>
    <xf numFmtId="0" fontId="18" fillId="4" borderId="25" xfId="2" applyFont="1" applyFill="1" applyBorder="1" applyAlignment="1">
      <alignment horizontal="right" vertical="center" wrapText="1"/>
    </xf>
    <xf numFmtId="0" fontId="18" fillId="4" borderId="26" xfId="2" applyFont="1" applyFill="1" applyBorder="1" applyAlignment="1">
      <alignment horizontal="right" vertical="center" wrapText="1"/>
    </xf>
    <xf numFmtId="9" fontId="3" fillId="0" borderId="34" xfId="2" applyNumberFormat="1" applyBorder="1" applyAlignment="1">
      <alignment horizontal="center" vertical="center" wrapText="1"/>
    </xf>
    <xf numFmtId="9" fontId="3" fillId="0" borderId="24" xfId="2" applyNumberFormat="1" applyBorder="1" applyAlignment="1">
      <alignment horizontal="center" vertical="center" wrapText="1"/>
    </xf>
    <xf numFmtId="9" fontId="3" fillId="0" borderId="43" xfId="2" applyNumberFormat="1" applyBorder="1" applyAlignment="1">
      <alignment horizontal="center" vertical="center" wrapText="1"/>
    </xf>
    <xf numFmtId="9" fontId="3" fillId="0" borderId="44" xfId="2" applyNumberFormat="1" applyBorder="1" applyAlignment="1">
      <alignment horizontal="center" vertical="center" wrapText="1"/>
    </xf>
    <xf numFmtId="0" fontId="12" fillId="4" borderId="13" xfId="2" applyFont="1" applyFill="1" applyBorder="1" applyAlignment="1">
      <alignment horizontal="center" vertical="center" wrapText="1"/>
    </xf>
    <xf numFmtId="0" fontId="12" fillId="4" borderId="14" xfId="2" applyFont="1" applyFill="1" applyBorder="1" applyAlignment="1">
      <alignment horizontal="center" vertical="center" wrapText="1"/>
    </xf>
    <xf numFmtId="0" fontId="12" fillId="4" borderId="8" xfId="2" applyFont="1" applyFill="1" applyBorder="1" applyAlignment="1">
      <alignment horizontal="center" vertical="center" wrapText="1"/>
    </xf>
    <xf numFmtId="1" fontId="12" fillId="15" borderId="37" xfId="1" applyNumberFormat="1" applyFont="1" applyFill="1" applyBorder="1" applyAlignment="1">
      <alignment horizontal="center" vertical="center" wrapText="1"/>
    </xf>
    <xf numFmtId="1" fontId="12" fillId="15" borderId="11" xfId="1" applyNumberFormat="1" applyFont="1" applyFill="1" applyBorder="1" applyAlignment="1">
      <alignment horizontal="center" vertical="center" wrapText="1"/>
    </xf>
    <xf numFmtId="0" fontId="12" fillId="15" borderId="19" xfId="1" applyNumberFormat="1" applyFont="1" applyFill="1" applyBorder="1" applyAlignment="1" applyProtection="1">
      <alignment horizontal="center" vertical="center" wrapText="1"/>
    </xf>
    <xf numFmtId="0" fontId="12" fillId="15" borderId="37" xfId="1" applyNumberFormat="1" applyFont="1" applyFill="1" applyBorder="1" applyAlignment="1" applyProtection="1">
      <alignment horizontal="center" vertical="center" wrapText="1"/>
    </xf>
    <xf numFmtId="0" fontId="12" fillId="15" borderId="11" xfId="1" applyNumberFormat="1" applyFont="1" applyFill="1" applyBorder="1" applyAlignment="1" applyProtection="1">
      <alignment horizontal="center" vertical="center" wrapText="1"/>
    </xf>
    <xf numFmtId="0" fontId="12" fillId="16" borderId="4" xfId="2" applyFont="1" applyFill="1" applyBorder="1" applyAlignment="1">
      <alignment horizontal="center" vertical="center" wrapText="1"/>
    </xf>
    <xf numFmtId="0" fontId="12" fillId="6" borderId="74" xfId="2" applyFont="1" applyFill="1" applyBorder="1" applyAlignment="1">
      <alignment horizontal="center" vertical="center" wrapText="1"/>
    </xf>
    <xf numFmtId="0" fontId="12" fillId="6" borderId="34" xfId="2" applyFont="1" applyFill="1" applyBorder="1" applyAlignment="1">
      <alignment horizontal="center" vertical="center" wrapText="1"/>
    </xf>
    <xf numFmtId="0" fontId="12" fillId="6" borderId="36" xfId="2" applyFont="1" applyFill="1" applyBorder="1" applyAlignment="1">
      <alignment horizontal="center" vertical="center" wrapText="1"/>
    </xf>
    <xf numFmtId="0" fontId="12" fillId="6" borderId="24" xfId="2" applyFont="1" applyFill="1" applyBorder="1" applyAlignment="1">
      <alignment horizontal="center" vertical="center" wrapText="1"/>
    </xf>
    <xf numFmtId="1" fontId="12" fillId="15" borderId="19" xfId="1" applyNumberFormat="1" applyFont="1" applyFill="1" applyBorder="1" applyAlignment="1" applyProtection="1">
      <alignment horizontal="center" vertical="center" wrapText="1"/>
    </xf>
    <xf numFmtId="1" fontId="12" fillId="15" borderId="11" xfId="1" applyNumberFormat="1" applyFont="1" applyFill="1" applyBorder="1" applyAlignment="1" applyProtection="1">
      <alignment horizontal="center" vertical="center" wrapText="1"/>
    </xf>
    <xf numFmtId="0" fontId="12" fillId="16" borderId="19" xfId="2" applyFont="1" applyFill="1" applyBorder="1" applyAlignment="1">
      <alignment horizontal="center" vertical="center" wrapText="1"/>
    </xf>
    <xf numFmtId="0" fontId="12" fillId="16" borderId="11" xfId="2" applyFont="1" applyFill="1" applyBorder="1" applyAlignment="1">
      <alignment horizontal="center" vertical="center" wrapText="1"/>
    </xf>
    <xf numFmtId="0" fontId="13" fillId="7" borderId="38" xfId="2" applyFont="1" applyFill="1" applyBorder="1" applyAlignment="1">
      <alignment horizontal="right" vertical="center" wrapText="1"/>
    </xf>
    <xf numFmtId="0" fontId="13" fillId="7" borderId="10" xfId="2" applyFont="1" applyFill="1" applyBorder="1" applyAlignment="1">
      <alignment horizontal="right" vertical="center" wrapText="1"/>
    </xf>
    <xf numFmtId="0" fontId="13" fillId="4" borderId="9" xfId="2" applyFont="1" applyFill="1" applyBorder="1" applyAlignment="1">
      <alignment horizontal="center" vertical="center" wrapText="1"/>
    </xf>
    <xf numFmtId="0" fontId="13" fillId="4" borderId="0" xfId="2" applyFont="1" applyFill="1" applyAlignment="1">
      <alignment horizontal="center" vertical="center" wrapText="1"/>
    </xf>
    <xf numFmtId="0" fontId="13" fillId="4" borderId="10" xfId="2" applyFont="1" applyFill="1" applyBorder="1" applyAlignment="1">
      <alignment horizontal="center" vertical="center" wrapText="1"/>
    </xf>
    <xf numFmtId="0" fontId="13" fillId="7" borderId="18" xfId="2" applyFont="1" applyFill="1" applyBorder="1" applyAlignment="1">
      <alignment horizontal="right" vertical="center" wrapText="1"/>
    </xf>
    <xf numFmtId="0" fontId="13" fillId="7" borderId="22" xfId="2" applyFont="1" applyFill="1" applyBorder="1" applyAlignment="1">
      <alignment horizontal="right" vertical="center" wrapText="1"/>
    </xf>
    <xf numFmtId="0" fontId="13" fillId="0" borderId="11" xfId="2" applyFont="1" applyBorder="1" applyAlignment="1">
      <alignment horizontal="center" vertical="center" wrapText="1"/>
    </xf>
    <xf numFmtId="0" fontId="9" fillId="4" borderId="9" xfId="2" applyFont="1" applyFill="1" applyBorder="1" applyAlignment="1">
      <alignment horizontal="center" vertical="center" wrapText="1"/>
    </xf>
    <xf numFmtId="0" fontId="9" fillId="4" borderId="0" xfId="2" applyFont="1" applyFill="1" applyAlignment="1">
      <alignment horizontal="center" vertical="center" wrapText="1"/>
    </xf>
    <xf numFmtId="0" fontId="9" fillId="4" borderId="10" xfId="2" applyFont="1" applyFill="1" applyBorder="1" applyAlignment="1">
      <alignment horizontal="center" vertical="center" wrapText="1"/>
    </xf>
    <xf numFmtId="0" fontId="13" fillId="4" borderId="25" xfId="2" applyFont="1" applyFill="1" applyBorder="1" applyAlignment="1">
      <alignment horizontal="center" vertical="center" wrapText="1"/>
    </xf>
    <xf numFmtId="0" fontId="13" fillId="4" borderId="26" xfId="2" applyFont="1" applyFill="1" applyBorder="1" applyAlignment="1">
      <alignment horizontal="center" vertical="center" wrapText="1"/>
    </xf>
    <xf numFmtId="0" fontId="9" fillId="4" borderId="9" xfId="2" applyFont="1" applyFill="1" applyBorder="1" applyAlignment="1">
      <alignment horizontal="right" vertical="top" wrapText="1"/>
    </xf>
    <xf numFmtId="0" fontId="13" fillId="7" borderId="0" xfId="2" applyFont="1" applyFill="1" applyAlignment="1">
      <alignment horizontal="right" vertical="center" wrapText="1"/>
    </xf>
    <xf numFmtId="0" fontId="13" fillId="4" borderId="0" xfId="2" applyFont="1" applyFill="1" applyAlignment="1">
      <alignment horizontal="right" vertical="top" wrapText="1"/>
    </xf>
    <xf numFmtId="0" fontId="13" fillId="4" borderId="10" xfId="2" applyFont="1" applyFill="1" applyBorder="1" applyAlignment="1">
      <alignment horizontal="right" vertical="top" wrapText="1"/>
    </xf>
    <xf numFmtId="0" fontId="13" fillId="4" borderId="21" xfId="2" applyFont="1" applyFill="1" applyBorder="1" applyAlignment="1">
      <alignment horizontal="left" wrapText="1"/>
    </xf>
    <xf numFmtId="0" fontId="13" fillId="4" borderId="22" xfId="2" applyFont="1" applyFill="1" applyBorder="1" applyAlignment="1">
      <alignment horizontal="left" wrapText="1"/>
    </xf>
    <xf numFmtId="0" fontId="13" fillId="4" borderId="0" xfId="2" applyFont="1" applyFill="1" applyAlignment="1">
      <alignment horizontal="right" wrapText="1"/>
    </xf>
    <xf numFmtId="0" fontId="13" fillId="4" borderId="10" xfId="2" applyFont="1" applyFill="1" applyBorder="1" applyAlignment="1">
      <alignment horizontal="right" wrapText="1"/>
    </xf>
    <xf numFmtId="0" fontId="9" fillId="4" borderId="0" xfId="2" applyFont="1" applyFill="1" applyAlignment="1">
      <alignment horizontal="right" vertical="center" wrapText="1" indent="2"/>
    </xf>
    <xf numFmtId="0" fontId="9" fillId="4" borderId="10" xfId="2" applyFont="1" applyFill="1" applyBorder="1" applyAlignment="1">
      <alignment horizontal="right" vertical="center" wrapText="1" indent="2"/>
    </xf>
    <xf numFmtId="0" fontId="9" fillId="4" borderId="25" xfId="2" applyFont="1" applyFill="1" applyBorder="1" applyAlignment="1">
      <alignment horizontal="right" vertical="center" wrapText="1" indent="2"/>
    </xf>
    <xf numFmtId="0" fontId="9" fillId="4" borderId="26" xfId="2" applyFont="1" applyFill="1" applyBorder="1" applyAlignment="1">
      <alignment horizontal="right" vertical="center" wrapText="1" indent="2"/>
    </xf>
    <xf numFmtId="0" fontId="13" fillId="4" borderId="14" xfId="2" applyFont="1" applyFill="1" applyBorder="1" applyAlignment="1">
      <alignment horizontal="left" vertical="center" wrapText="1"/>
    </xf>
    <xf numFmtId="0" fontId="13" fillId="4" borderId="15" xfId="2" applyFont="1" applyFill="1" applyBorder="1" applyAlignment="1">
      <alignment horizontal="left" vertical="center" wrapText="1"/>
    </xf>
    <xf numFmtId="0" fontId="13" fillId="4" borderId="21" xfId="2" applyFont="1" applyFill="1" applyBorder="1" applyAlignment="1">
      <alignment horizontal="left" vertical="center" wrapText="1"/>
    </xf>
    <xf numFmtId="0" fontId="9" fillId="4" borderId="21" xfId="2" applyFont="1" applyFill="1" applyBorder="1" applyAlignment="1">
      <alignment horizontal="left" vertical="center" wrapText="1"/>
    </xf>
    <xf numFmtId="0" fontId="9" fillId="4" borderId="34" xfId="2" applyFont="1" applyFill="1" applyBorder="1" applyAlignment="1">
      <alignment horizontal="left" vertical="center" wrapText="1"/>
    </xf>
    <xf numFmtId="0" fontId="13" fillId="4" borderId="21" xfId="2" applyFont="1" applyFill="1" applyBorder="1" applyAlignment="1">
      <alignment horizontal="left" vertical="top" wrapText="1"/>
    </xf>
    <xf numFmtId="0" fontId="13" fillId="4" borderId="0" xfId="2" applyFont="1" applyFill="1" applyAlignment="1">
      <alignment horizontal="right" vertical="center" wrapText="1"/>
    </xf>
    <xf numFmtId="0" fontId="13" fillId="4" borderId="10" xfId="2" applyFont="1" applyFill="1" applyBorder="1" applyAlignment="1">
      <alignment horizontal="right" vertical="center" wrapText="1"/>
    </xf>
    <xf numFmtId="0" fontId="13" fillId="4" borderId="28" xfId="2" applyFont="1" applyFill="1" applyBorder="1" applyAlignment="1">
      <alignment horizontal="right" vertical="center" wrapText="1"/>
    </xf>
    <xf numFmtId="0" fontId="13" fillId="4" borderId="29" xfId="2" applyFont="1" applyFill="1" applyBorder="1" applyAlignment="1">
      <alignment horizontal="right" vertical="center" wrapText="1"/>
    </xf>
    <xf numFmtId="0" fontId="13" fillId="4" borderId="9" xfId="2" applyFont="1" applyFill="1" applyBorder="1" applyAlignment="1">
      <alignment horizontal="center" vertical="top" wrapText="1"/>
    </xf>
    <xf numFmtId="0" fontId="13" fillId="4" borderId="0" xfId="2" applyFont="1" applyFill="1" applyAlignment="1">
      <alignment horizontal="center" vertical="top" wrapText="1"/>
    </xf>
    <xf numFmtId="0" fontId="13" fillId="4" borderId="36" xfId="2" applyFont="1" applyFill="1" applyBorder="1" applyAlignment="1">
      <alignment horizontal="center" vertical="top" wrapText="1"/>
    </xf>
    <xf numFmtId="0" fontId="13" fillId="4" borderId="13" xfId="2" applyFont="1" applyFill="1" applyBorder="1" applyAlignment="1">
      <alignment horizontal="right" vertical="center" wrapText="1"/>
    </xf>
    <xf numFmtId="0" fontId="13" fillId="4" borderId="14" xfId="2" applyFont="1" applyFill="1" applyBorder="1" applyAlignment="1">
      <alignment horizontal="right" vertical="center" wrapText="1"/>
    </xf>
    <xf numFmtId="0" fontId="13" fillId="4" borderId="15" xfId="2" applyFont="1" applyFill="1" applyBorder="1" applyAlignment="1">
      <alignment horizontal="right" vertical="center" wrapText="1"/>
    </xf>
    <xf numFmtId="0" fontId="13" fillId="4" borderId="14" xfId="2" applyFont="1" applyFill="1" applyBorder="1" applyAlignment="1">
      <alignment horizontal="left" vertical="center"/>
    </xf>
    <xf numFmtId="0" fontId="13" fillId="4" borderId="15" xfId="2" applyFont="1" applyFill="1" applyBorder="1" applyAlignment="1">
      <alignment horizontal="left" vertical="center"/>
    </xf>
    <xf numFmtId="0" fontId="13" fillId="4" borderId="9" xfId="2" applyFont="1" applyFill="1" applyBorder="1" applyAlignment="1">
      <alignment horizontal="right" vertical="top" wrapText="1"/>
    </xf>
    <xf numFmtId="0" fontId="9" fillId="7" borderId="9" xfId="2" applyFont="1" applyFill="1" applyBorder="1" applyAlignment="1">
      <alignment horizontal="right" vertical="top" wrapText="1"/>
    </xf>
    <xf numFmtId="0" fontId="9" fillId="7" borderId="0" xfId="2" applyFont="1" applyFill="1" applyAlignment="1">
      <alignment horizontal="right" vertical="top" wrapText="1"/>
    </xf>
    <xf numFmtId="0" fontId="9" fillId="7" borderId="10" xfId="2" applyFont="1" applyFill="1" applyBorder="1" applyAlignment="1">
      <alignment horizontal="right" vertical="top" wrapText="1"/>
    </xf>
    <xf numFmtId="0" fontId="13" fillId="5" borderId="5" xfId="2" applyFont="1" applyFill="1" applyBorder="1" applyAlignment="1">
      <alignment horizontal="left" vertical="center" wrapText="1"/>
    </xf>
    <xf numFmtId="0" fontId="13" fillId="5" borderId="6" xfId="2" applyFont="1" applyFill="1" applyBorder="1" applyAlignment="1">
      <alignment horizontal="left" vertical="center" wrapText="1"/>
    </xf>
    <xf numFmtId="0" fontId="13" fillId="5" borderId="7" xfId="2" applyFont="1" applyFill="1" applyBorder="1" applyAlignment="1">
      <alignment horizontal="left" vertical="center" wrapText="1"/>
    </xf>
    <xf numFmtId="0" fontId="13" fillId="4" borderId="0" xfId="2" applyFont="1" applyFill="1" applyAlignment="1">
      <alignment horizontal="left" vertical="center" wrapText="1"/>
    </xf>
    <xf numFmtId="0" fontId="9" fillId="4" borderId="0" xfId="2" applyFont="1" applyFill="1" applyAlignment="1">
      <alignment horizontal="left" vertical="center" wrapText="1"/>
    </xf>
    <xf numFmtId="0" fontId="9" fillId="4" borderId="10" xfId="2" applyFont="1" applyFill="1" applyBorder="1" applyAlignment="1">
      <alignment horizontal="left" vertical="center" wrapText="1"/>
    </xf>
    <xf numFmtId="0" fontId="9" fillId="4" borderId="21" xfId="2" applyFont="1" applyFill="1" applyBorder="1" applyAlignment="1">
      <alignment horizontal="left" vertical="top" wrapText="1"/>
    </xf>
    <xf numFmtId="0" fontId="9" fillId="4" borderId="22" xfId="2" applyFont="1" applyFill="1" applyBorder="1" applyAlignment="1">
      <alignment horizontal="left" vertical="top" wrapText="1"/>
    </xf>
    <xf numFmtId="9" fontId="9" fillId="0" borderId="43" xfId="2" applyNumberFormat="1" applyFont="1" applyBorder="1" applyAlignment="1">
      <alignment horizontal="center" vertical="center" wrapText="1"/>
    </xf>
    <xf numFmtId="9" fontId="9" fillId="0" borderId="44" xfId="2" applyNumberFormat="1" applyFont="1" applyBorder="1" applyAlignment="1">
      <alignment horizontal="center" vertical="center" wrapText="1"/>
    </xf>
    <xf numFmtId="0" fontId="13" fillId="4" borderId="22" xfId="2" applyFont="1" applyFill="1" applyBorder="1" applyAlignment="1">
      <alignment horizontal="left" vertical="center" wrapText="1"/>
    </xf>
    <xf numFmtId="0" fontId="13" fillId="4" borderId="36" xfId="2" applyFont="1" applyFill="1" applyBorder="1" applyAlignment="1">
      <alignment horizontal="left" vertical="center" wrapText="1"/>
    </xf>
    <xf numFmtId="0" fontId="13" fillId="4" borderId="37" xfId="2" applyFont="1" applyFill="1" applyBorder="1" applyAlignment="1">
      <alignment horizontal="left" vertical="center" wrapText="1"/>
    </xf>
    <xf numFmtId="0" fontId="13" fillId="4" borderId="38" xfId="2" applyFont="1" applyFill="1" applyBorder="1" applyAlignment="1">
      <alignment horizontal="left" vertical="center" wrapText="1"/>
    </xf>
    <xf numFmtId="0" fontId="13" fillId="4" borderId="39" xfId="2" applyFont="1" applyFill="1" applyBorder="1" applyAlignment="1">
      <alignment horizontal="left" vertical="center" wrapText="1"/>
    </xf>
    <xf numFmtId="9" fontId="12" fillId="0" borderId="19" xfId="2" applyNumberFormat="1" applyFont="1" applyBorder="1" applyAlignment="1">
      <alignment horizontal="center" vertical="center" wrapText="1"/>
    </xf>
    <xf numFmtId="9" fontId="12" fillId="0" borderId="11" xfId="2" applyNumberFormat="1" applyFont="1" applyBorder="1" applyAlignment="1">
      <alignment horizontal="center" vertical="center" wrapText="1"/>
    </xf>
    <xf numFmtId="0" fontId="13" fillId="4" borderId="8" xfId="2" applyFont="1" applyFill="1" applyBorder="1" applyAlignment="1">
      <alignment horizontal="left" vertical="center" wrapText="1"/>
    </xf>
    <xf numFmtId="0" fontId="13" fillId="4" borderId="4" xfId="2" applyFont="1" applyFill="1" applyBorder="1" applyAlignment="1">
      <alignment horizontal="left" vertical="center" wrapText="1"/>
    </xf>
    <xf numFmtId="0" fontId="13" fillId="4" borderId="12" xfId="2" applyFont="1" applyFill="1" applyBorder="1" applyAlignment="1">
      <alignment horizontal="left" vertical="center" wrapText="1"/>
    </xf>
    <xf numFmtId="0" fontId="13" fillId="4" borderId="17" xfId="2" applyFont="1" applyFill="1" applyBorder="1" applyAlignment="1">
      <alignment horizontal="left" vertical="center" wrapText="1"/>
    </xf>
    <xf numFmtId="0" fontId="13" fillId="4" borderId="0" xfId="2" applyFont="1" applyFill="1" applyAlignment="1">
      <alignment horizontal="left" vertical="top" wrapText="1"/>
    </xf>
    <xf numFmtId="0" fontId="13" fillId="4" borderId="10" xfId="2" applyFont="1" applyFill="1" applyBorder="1" applyAlignment="1">
      <alignment horizontal="left" vertical="top" wrapText="1"/>
    </xf>
    <xf numFmtId="9" fontId="13" fillId="4" borderId="9" xfId="4" applyFont="1" applyFill="1" applyBorder="1" applyAlignment="1" applyProtection="1">
      <alignment horizontal="right" vertical="top" wrapText="1"/>
    </xf>
    <xf numFmtId="9" fontId="13" fillId="4" borderId="0" xfId="4" applyFont="1" applyFill="1" applyBorder="1" applyAlignment="1" applyProtection="1">
      <alignment horizontal="right" vertical="top" wrapText="1"/>
    </xf>
    <xf numFmtId="9" fontId="13" fillId="4" borderId="10" xfId="4" applyFont="1" applyFill="1" applyBorder="1" applyAlignment="1" applyProtection="1">
      <alignment horizontal="right" vertical="top" wrapText="1"/>
    </xf>
    <xf numFmtId="0" fontId="13" fillId="4" borderId="23" xfId="2" applyFont="1" applyFill="1" applyBorder="1" applyAlignment="1">
      <alignment horizontal="right" vertical="top" wrapText="1"/>
    </xf>
    <xf numFmtId="0" fontId="13" fillId="4" borderId="25" xfId="2" applyFont="1" applyFill="1" applyBorder="1" applyAlignment="1">
      <alignment horizontal="right" vertical="top" wrapText="1"/>
    </xf>
    <xf numFmtId="0" fontId="13" fillId="4" borderId="26" xfId="2" applyFont="1" applyFill="1" applyBorder="1" applyAlignment="1">
      <alignment horizontal="right" vertical="top" wrapText="1"/>
    </xf>
    <xf numFmtId="0" fontId="9" fillId="7" borderId="23" xfId="2" applyFont="1" applyFill="1" applyBorder="1" applyAlignment="1">
      <alignment horizontal="right" vertical="top" wrapText="1"/>
    </xf>
    <xf numFmtId="0" fontId="9" fillId="7" borderId="25" xfId="2" applyFont="1" applyFill="1" applyBorder="1" applyAlignment="1">
      <alignment horizontal="right" vertical="top" wrapText="1"/>
    </xf>
    <xf numFmtId="0" fontId="9" fillId="7" borderId="26" xfId="2" applyFont="1" applyFill="1" applyBorder="1" applyAlignment="1">
      <alignment horizontal="right" vertical="top" wrapText="1"/>
    </xf>
    <xf numFmtId="0" fontId="13" fillId="7" borderId="16" xfId="2" applyFont="1" applyFill="1" applyBorder="1" applyAlignment="1">
      <alignment horizontal="right" vertical="top" wrapText="1"/>
    </xf>
    <xf numFmtId="0" fontId="13" fillId="7" borderId="21" xfId="2" applyFont="1" applyFill="1" applyBorder="1" applyAlignment="1">
      <alignment horizontal="right" vertical="top" wrapText="1"/>
    </xf>
    <xf numFmtId="0" fontId="13" fillId="7" borderId="22" xfId="2" applyFont="1" applyFill="1" applyBorder="1" applyAlignment="1">
      <alignment horizontal="right" vertical="top" wrapText="1"/>
    </xf>
    <xf numFmtId="0" fontId="9" fillId="7" borderId="13" xfId="2" applyFont="1" applyFill="1" applyBorder="1" applyAlignment="1">
      <alignment horizontal="left" vertical="top" wrapText="1"/>
    </xf>
    <xf numFmtId="0" fontId="9" fillId="7" borderId="14" xfId="2" applyFont="1" applyFill="1" applyBorder="1" applyAlignment="1">
      <alignment horizontal="left" vertical="top" wrapText="1"/>
    </xf>
    <xf numFmtId="0" fontId="9" fillId="7" borderId="15" xfId="2" applyFont="1" applyFill="1" applyBorder="1" applyAlignment="1">
      <alignment horizontal="left" vertical="top" wrapText="1"/>
    </xf>
    <xf numFmtId="0" fontId="9" fillId="4" borderId="0" xfId="2" applyFont="1" applyFill="1" applyAlignment="1">
      <alignment horizontal="right" vertical="center" wrapText="1"/>
    </xf>
    <xf numFmtId="0" fontId="9" fillId="4" borderId="10" xfId="2" applyFont="1" applyFill="1" applyBorder="1" applyAlignment="1">
      <alignment horizontal="right" vertical="center" wrapText="1"/>
    </xf>
    <xf numFmtId="0" fontId="9" fillId="4" borderId="25" xfId="2" applyFont="1" applyFill="1" applyBorder="1" applyAlignment="1">
      <alignment horizontal="right" vertical="center" wrapText="1"/>
    </xf>
    <xf numFmtId="0" fontId="9" fillId="4" borderId="26" xfId="2" applyFont="1" applyFill="1" applyBorder="1" applyAlignment="1">
      <alignment horizontal="right" vertical="center" wrapText="1"/>
    </xf>
    <xf numFmtId="0" fontId="7" fillId="4" borderId="9" xfId="2" applyFont="1" applyFill="1" applyBorder="1" applyAlignment="1">
      <alignment horizontal="center" vertical="center" wrapText="1"/>
    </xf>
    <xf numFmtId="0" fontId="7" fillId="4" borderId="25" xfId="2" applyFont="1" applyFill="1" applyBorder="1" applyAlignment="1">
      <alignment horizontal="center" vertical="center" wrapText="1"/>
    </xf>
    <xf numFmtId="0" fontId="7" fillId="4" borderId="0" xfId="2" applyFont="1" applyFill="1" applyAlignment="1">
      <alignment horizontal="center" vertical="center" wrapText="1"/>
    </xf>
    <xf numFmtId="0" fontId="13" fillId="8" borderId="5" xfId="2" applyFont="1" applyFill="1" applyBorder="1" applyAlignment="1">
      <alignment horizontal="left" vertical="center" wrapText="1"/>
    </xf>
    <xf numFmtId="0" fontId="13" fillId="8" borderId="6" xfId="2" applyFont="1" applyFill="1" applyBorder="1" applyAlignment="1">
      <alignment horizontal="left" vertical="center" wrapText="1"/>
    </xf>
    <xf numFmtId="0" fontId="13" fillId="8" borderId="7" xfId="2" applyFont="1" applyFill="1" applyBorder="1" applyAlignment="1">
      <alignment horizontal="left" vertical="center" wrapText="1"/>
    </xf>
    <xf numFmtId="0" fontId="9" fillId="4" borderId="22" xfId="2" applyFont="1" applyFill="1" applyBorder="1" applyAlignment="1">
      <alignment horizontal="left" vertical="center" wrapText="1"/>
    </xf>
    <xf numFmtId="0" fontId="9" fillId="7" borderId="63" xfId="2" applyFont="1" applyFill="1" applyBorder="1" applyAlignment="1">
      <alignment horizontal="right" vertical="top" wrapText="1"/>
    </xf>
    <xf numFmtId="0" fontId="9" fillId="7" borderId="57" xfId="2" applyFont="1" applyFill="1" applyBorder="1" applyAlignment="1">
      <alignment horizontal="right" vertical="top" wrapText="1"/>
    </xf>
    <xf numFmtId="0" fontId="9" fillId="7" borderId="69" xfId="2" applyFont="1" applyFill="1" applyBorder="1" applyAlignment="1">
      <alignment horizontal="right" vertical="top" wrapText="1"/>
    </xf>
    <xf numFmtId="0" fontId="13" fillId="4" borderId="22" xfId="2" applyFont="1" applyFill="1" applyBorder="1" applyAlignment="1">
      <alignment horizontal="left" vertical="top" wrapText="1"/>
    </xf>
    <xf numFmtId="0" fontId="9" fillId="4" borderId="13" xfId="2" applyFont="1" applyFill="1" applyBorder="1" applyAlignment="1">
      <alignment horizontal="right" vertical="center" wrapText="1"/>
    </xf>
    <xf numFmtId="0" fontId="9" fillId="4" borderId="14" xfId="2" applyFont="1" applyFill="1" applyBorder="1" applyAlignment="1">
      <alignment horizontal="right" vertical="center" wrapText="1"/>
    </xf>
    <xf numFmtId="0" fontId="9" fillId="4" borderId="15" xfId="2" applyFont="1" applyFill="1" applyBorder="1" applyAlignment="1">
      <alignment horizontal="right" vertical="center" wrapText="1"/>
    </xf>
    <xf numFmtId="0" fontId="13" fillId="4" borderId="13" xfId="2" applyFont="1" applyFill="1" applyBorder="1" applyAlignment="1">
      <alignment horizontal="right" vertical="center" wrapText="1" indent="2"/>
    </xf>
    <xf numFmtId="0" fontId="13" fillId="4" borderId="14" xfId="2" applyFont="1" applyFill="1" applyBorder="1" applyAlignment="1">
      <alignment horizontal="right" vertical="center" wrapText="1" indent="2"/>
    </xf>
    <xf numFmtId="0" fontId="13" fillId="4" borderId="15" xfId="2" applyFont="1" applyFill="1" applyBorder="1" applyAlignment="1">
      <alignment horizontal="right" vertical="center" wrapText="1" indent="2"/>
    </xf>
    <xf numFmtId="0" fontId="9" fillId="4" borderId="25" xfId="2" applyFont="1" applyFill="1" applyBorder="1" applyAlignment="1">
      <alignment horizontal="right" vertical="top" wrapText="1"/>
    </xf>
    <xf numFmtId="0" fontId="9" fillId="4" borderId="26" xfId="2" applyFont="1" applyFill="1" applyBorder="1" applyAlignment="1">
      <alignment horizontal="right" vertical="top" wrapText="1"/>
    </xf>
    <xf numFmtId="0" fontId="13" fillId="4" borderId="23" xfId="2" applyFont="1" applyFill="1" applyBorder="1" applyAlignment="1">
      <alignment horizontal="right" vertical="center" wrapText="1"/>
    </xf>
    <xf numFmtId="0" fontId="13" fillId="4" borderId="25" xfId="2" applyFont="1" applyFill="1" applyBorder="1" applyAlignment="1">
      <alignment horizontal="right" vertical="center" wrapText="1"/>
    </xf>
    <xf numFmtId="0" fontId="13" fillId="4" borderId="26" xfId="2" applyFont="1" applyFill="1" applyBorder="1" applyAlignment="1">
      <alignment horizontal="right" vertical="center" wrapText="1"/>
    </xf>
    <xf numFmtId="0" fontId="9" fillId="6" borderId="34" xfId="2" applyFont="1" applyFill="1" applyBorder="1" applyAlignment="1">
      <alignment horizontal="center" vertical="center" wrapText="1"/>
    </xf>
    <xf numFmtId="0" fontId="9" fillId="6" borderId="36" xfId="2" applyFont="1" applyFill="1" applyBorder="1" applyAlignment="1">
      <alignment horizontal="center" vertical="center" wrapText="1"/>
    </xf>
    <xf numFmtId="0" fontId="9" fillId="4" borderId="9" xfId="2" applyFont="1" applyFill="1" applyBorder="1" applyAlignment="1">
      <alignment horizontal="right" vertical="center" wrapText="1"/>
    </xf>
    <xf numFmtId="0" fontId="9" fillId="4" borderId="23" xfId="2" applyFont="1" applyFill="1" applyBorder="1" applyAlignment="1">
      <alignment horizontal="right" vertical="center" wrapText="1"/>
    </xf>
    <xf numFmtId="0" fontId="18" fillId="4" borderId="21" xfId="0" applyFont="1" applyFill="1" applyBorder="1" applyAlignment="1">
      <alignment horizontal="left" vertical="center"/>
    </xf>
    <xf numFmtId="0" fontId="18" fillId="4" borderId="22" xfId="0" applyFont="1" applyFill="1" applyBorder="1" applyAlignment="1">
      <alignment horizontal="left" vertical="center"/>
    </xf>
    <xf numFmtId="0" fontId="12" fillId="4" borderId="9" xfId="0" applyFont="1" applyFill="1" applyBorder="1" applyAlignment="1">
      <alignment horizontal="right"/>
    </xf>
    <xf numFmtId="0" fontId="12" fillId="4" borderId="0" xfId="0" applyFont="1" applyFill="1" applyAlignment="1">
      <alignment horizontal="right"/>
    </xf>
    <xf numFmtId="0" fontId="12" fillId="4" borderId="10" xfId="0" applyFont="1" applyFill="1" applyBorder="1" applyAlignment="1">
      <alignment horizontal="right"/>
    </xf>
    <xf numFmtId="0" fontId="9" fillId="4" borderId="27" xfId="2" applyFont="1" applyFill="1" applyBorder="1" applyAlignment="1">
      <alignment horizontal="right" vertical="center" wrapText="1"/>
    </xf>
    <xf numFmtId="0" fontId="9" fillId="4" borderId="28" xfId="2" applyFont="1" applyFill="1" applyBorder="1" applyAlignment="1">
      <alignment horizontal="right" vertical="center" wrapText="1"/>
    </xf>
    <xf numFmtId="0" fontId="9" fillId="4" borderId="29" xfId="2" applyFont="1" applyFill="1" applyBorder="1" applyAlignment="1">
      <alignment horizontal="right" vertical="center" wrapText="1"/>
    </xf>
    <xf numFmtId="0" fontId="13" fillId="4" borderId="32" xfId="2" applyFont="1" applyFill="1" applyBorder="1" applyAlignment="1">
      <alignment horizontal="left" vertical="center" wrapText="1"/>
    </xf>
    <xf numFmtId="0" fontId="13" fillId="4" borderId="33" xfId="2" applyFont="1" applyFill="1" applyBorder="1" applyAlignment="1">
      <alignment horizontal="left" vertical="center" wrapText="1"/>
    </xf>
    <xf numFmtId="0" fontId="18" fillId="4" borderId="9" xfId="0" applyFont="1" applyFill="1" applyBorder="1" applyAlignment="1">
      <alignment horizontal="right"/>
    </xf>
    <xf numFmtId="0" fontId="18" fillId="4" borderId="0" xfId="0" applyFont="1" applyFill="1" applyAlignment="1">
      <alignment horizontal="right"/>
    </xf>
    <xf numFmtId="0" fontId="18" fillId="4" borderId="10" xfId="0" applyFont="1" applyFill="1" applyBorder="1" applyAlignment="1">
      <alignment horizontal="right"/>
    </xf>
    <xf numFmtId="0" fontId="18" fillId="4" borderId="23" xfId="0" applyFont="1" applyFill="1" applyBorder="1" applyAlignment="1">
      <alignment horizontal="right"/>
    </xf>
    <xf numFmtId="0" fontId="18" fillId="4" borderId="25" xfId="0" applyFont="1" applyFill="1" applyBorder="1" applyAlignment="1">
      <alignment horizontal="right"/>
    </xf>
    <xf numFmtId="0" fontId="18" fillId="4" borderId="26" xfId="0" applyFont="1" applyFill="1" applyBorder="1" applyAlignment="1">
      <alignment horizontal="right"/>
    </xf>
    <xf numFmtId="0" fontId="12" fillId="4" borderId="13" xfId="0" applyFont="1" applyFill="1" applyBorder="1" applyAlignment="1">
      <alignment horizontal="right"/>
    </xf>
    <xf numFmtId="0" fontId="12" fillId="4" borderId="14" xfId="0" applyFont="1" applyFill="1" applyBorder="1" applyAlignment="1">
      <alignment horizontal="right"/>
    </xf>
    <xf numFmtId="0" fontId="12" fillId="4" borderId="15" xfId="0" applyFont="1" applyFill="1" applyBorder="1" applyAlignment="1">
      <alignment horizontal="right"/>
    </xf>
    <xf numFmtId="0" fontId="18" fillId="4" borderId="13" xfId="0" applyFont="1" applyFill="1" applyBorder="1" applyAlignment="1">
      <alignment horizontal="right"/>
    </xf>
    <xf numFmtId="0" fontId="18" fillId="4" borderId="14" xfId="0" applyFont="1" applyFill="1" applyBorder="1" applyAlignment="1">
      <alignment horizontal="right"/>
    </xf>
    <xf numFmtId="0" fontId="18" fillId="4" borderId="15" xfId="0" applyFont="1" applyFill="1" applyBorder="1" applyAlignment="1">
      <alignment horizontal="right"/>
    </xf>
    <xf numFmtId="0" fontId="18" fillId="4" borderId="14" xfId="2" applyFont="1" applyFill="1" applyBorder="1" applyAlignment="1">
      <alignment horizontal="left" vertical="center" wrapText="1"/>
    </xf>
    <xf numFmtId="0" fontId="18" fillId="4" borderId="15" xfId="2" applyFont="1" applyFill="1" applyBorder="1" applyAlignment="1">
      <alignment horizontal="left" vertical="center" wrapText="1"/>
    </xf>
    <xf numFmtId="0" fontId="18" fillId="4" borderId="10" xfId="2" applyFont="1" applyFill="1" applyBorder="1" applyAlignment="1">
      <alignment horizontal="left" vertical="center" wrapText="1"/>
    </xf>
    <xf numFmtId="0" fontId="12" fillId="4" borderId="9" xfId="2" applyFont="1" applyFill="1" applyBorder="1" applyAlignment="1">
      <alignment horizontal="right" vertical="center" wrapText="1"/>
    </xf>
    <xf numFmtId="0" fontId="12" fillId="4" borderId="0" xfId="2" applyFont="1" applyFill="1" applyAlignment="1">
      <alignment horizontal="right" vertical="center" wrapText="1"/>
    </xf>
    <xf numFmtId="0" fontId="12" fillId="4" borderId="10" xfId="2" applyFont="1" applyFill="1" applyBorder="1" applyAlignment="1">
      <alignment horizontal="right" vertical="center" wrapText="1"/>
    </xf>
    <xf numFmtId="0" fontId="18" fillId="5" borderId="5" xfId="2" applyFont="1" applyFill="1" applyBorder="1" applyAlignment="1">
      <alignment horizontal="left" vertical="center" wrapText="1"/>
    </xf>
    <xf numFmtId="0" fontId="18" fillId="5" borderId="6" xfId="2" applyFont="1" applyFill="1" applyBorder="1" applyAlignment="1">
      <alignment horizontal="left" vertical="center" wrapText="1"/>
    </xf>
    <xf numFmtId="0" fontId="18" fillId="5" borderId="7" xfId="2" applyFont="1" applyFill="1" applyBorder="1" applyAlignment="1">
      <alignment horizontal="left" vertical="center" wrapText="1"/>
    </xf>
    <xf numFmtId="0" fontId="18" fillId="4" borderId="32" xfId="2" applyFont="1" applyFill="1" applyBorder="1" applyAlignment="1">
      <alignment horizontal="left" vertical="center" wrapText="1"/>
    </xf>
    <xf numFmtId="0" fontId="18" fillId="4" borderId="33" xfId="2" applyFont="1" applyFill="1" applyBorder="1" applyAlignment="1">
      <alignment horizontal="left" vertical="center" wrapText="1"/>
    </xf>
    <xf numFmtId="0" fontId="18" fillId="4" borderId="9" xfId="2" applyFont="1" applyFill="1" applyBorder="1" applyAlignment="1">
      <alignment horizontal="right" vertical="center" wrapText="1"/>
    </xf>
    <xf numFmtId="0" fontId="18" fillId="4" borderId="0" xfId="2" applyFont="1" applyFill="1" applyAlignment="1">
      <alignment horizontal="right" vertical="center" wrapText="1"/>
    </xf>
    <xf numFmtId="0" fontId="18" fillId="4" borderId="10" xfId="2" applyFont="1" applyFill="1" applyBorder="1" applyAlignment="1">
      <alignment horizontal="right" vertical="center" wrapText="1"/>
    </xf>
    <xf numFmtId="0" fontId="18" fillId="4" borderId="23" xfId="2" applyFont="1" applyFill="1" applyBorder="1" applyAlignment="1">
      <alignment horizontal="right" vertical="center" wrapText="1"/>
    </xf>
    <xf numFmtId="0" fontId="18" fillId="4" borderId="30" xfId="2" applyFont="1" applyFill="1" applyBorder="1" applyAlignment="1">
      <alignment horizontal="left" vertical="center" wrapText="1"/>
    </xf>
    <xf numFmtId="0" fontId="18" fillId="4" borderId="40" xfId="2" applyFont="1" applyFill="1" applyBorder="1" applyAlignment="1">
      <alignment horizontal="left" vertical="center" wrapText="1"/>
    </xf>
    <xf numFmtId="0" fontId="18" fillId="4" borderId="10" xfId="2" applyFont="1" applyFill="1" applyBorder="1" applyAlignment="1">
      <alignment horizontal="right" wrapText="1"/>
    </xf>
    <xf numFmtId="0" fontId="18" fillId="4" borderId="9" xfId="2" applyFont="1" applyFill="1" applyBorder="1" applyAlignment="1">
      <alignment horizontal="right" wrapText="1"/>
    </xf>
    <xf numFmtId="0" fontId="12" fillId="6" borderId="21" xfId="2" applyFont="1" applyFill="1" applyBorder="1" applyAlignment="1">
      <alignment horizontal="center" vertical="center" wrapText="1"/>
    </xf>
    <xf numFmtId="0" fontId="12" fillId="6" borderId="0" xfId="2" applyFont="1" applyFill="1" applyAlignment="1">
      <alignment horizontal="center" vertical="center" wrapText="1"/>
    </xf>
    <xf numFmtId="0" fontId="12" fillId="6" borderId="25" xfId="2" applyFont="1" applyFill="1" applyBorder="1" applyAlignment="1">
      <alignment horizontal="center" vertical="center" wrapText="1"/>
    </xf>
    <xf numFmtId="0" fontId="7" fillId="19" borderId="9" xfId="2" applyFont="1" applyFill="1" applyBorder="1" applyAlignment="1">
      <alignment horizontal="center" vertical="center" wrapText="1"/>
    </xf>
    <xf numFmtId="0" fontId="7" fillId="19" borderId="0" xfId="2" applyFont="1" applyFill="1" applyAlignment="1">
      <alignment horizontal="center" vertical="center" wrapText="1"/>
    </xf>
    <xf numFmtId="0" fontId="7" fillId="19" borderId="10" xfId="2" applyFont="1" applyFill="1" applyBorder="1" applyAlignment="1">
      <alignment horizontal="center" vertical="center" wrapText="1"/>
    </xf>
    <xf numFmtId="0" fontId="13" fillId="19" borderId="21" xfId="2" applyFont="1" applyFill="1" applyBorder="1" applyAlignment="1">
      <alignment horizontal="left" vertical="center" wrapText="1"/>
    </xf>
    <xf numFmtId="0" fontId="13" fillId="19" borderId="22" xfId="2" applyFont="1" applyFill="1" applyBorder="1" applyAlignment="1">
      <alignment horizontal="left" vertical="center" wrapText="1"/>
    </xf>
    <xf numFmtId="9" fontId="9" fillId="16" borderId="37" xfId="1" applyFont="1" applyFill="1" applyBorder="1" applyAlignment="1" applyProtection="1">
      <alignment horizontal="center" vertical="center" wrapText="1"/>
    </xf>
    <xf numFmtId="9" fontId="9" fillId="16" borderId="11" xfId="1" applyFont="1" applyFill="1" applyBorder="1" applyAlignment="1" applyProtection="1">
      <alignment horizontal="center" vertical="center" wrapText="1"/>
    </xf>
    <xf numFmtId="0" fontId="13" fillId="19" borderId="25" xfId="2" applyFont="1" applyFill="1" applyBorder="1" applyAlignment="1">
      <alignment horizontal="center" vertical="center" wrapText="1"/>
    </xf>
    <xf numFmtId="0" fontId="13" fillId="19" borderId="26" xfId="2" applyFont="1" applyFill="1" applyBorder="1" applyAlignment="1">
      <alignment horizontal="center" vertical="center" wrapText="1"/>
    </xf>
    <xf numFmtId="0" fontId="13" fillId="31" borderId="20" xfId="2" applyFont="1" applyFill="1" applyBorder="1" applyAlignment="1">
      <alignment horizontal="right" vertical="center" wrapText="1"/>
    </xf>
    <xf numFmtId="0" fontId="13" fillId="31" borderId="26" xfId="2" applyFont="1" applyFill="1" applyBorder="1" applyAlignment="1">
      <alignment horizontal="right" vertical="center" wrapText="1"/>
    </xf>
    <xf numFmtId="0" fontId="12" fillId="6" borderId="19" xfId="2" applyFont="1" applyFill="1" applyBorder="1" applyAlignment="1">
      <alignment horizontal="center" vertical="center" wrapText="1"/>
    </xf>
    <xf numFmtId="0" fontId="12" fillId="6" borderId="37" xfId="2" applyFont="1" applyFill="1" applyBorder="1" applyAlignment="1">
      <alignment horizontal="center" vertical="center" wrapText="1"/>
    </xf>
    <xf numFmtId="0" fontId="12" fillId="6" borderId="11" xfId="2" applyFont="1" applyFill="1" applyBorder="1" applyAlignment="1">
      <alignment horizontal="center" vertical="center" wrapText="1"/>
    </xf>
    <xf numFmtId="0" fontId="12" fillId="4" borderId="23" xfId="2" applyFont="1" applyFill="1" applyBorder="1" applyAlignment="1">
      <alignment horizontal="right" vertical="center" wrapText="1"/>
    </xf>
    <xf numFmtId="0" fontId="12" fillId="4" borderId="25" xfId="2" applyFont="1" applyFill="1" applyBorder="1" applyAlignment="1">
      <alignment horizontal="right" vertical="center" wrapText="1"/>
    </xf>
    <xf numFmtId="0" fontId="12" fillId="4" borderId="26" xfId="2" applyFont="1" applyFill="1" applyBorder="1" applyAlignment="1">
      <alignment horizontal="right" vertical="center" wrapText="1"/>
    </xf>
    <xf numFmtId="0" fontId="9" fillId="4" borderId="57" xfId="2" applyFont="1" applyFill="1" applyBorder="1" applyAlignment="1">
      <alignment horizontal="left" vertical="center" wrapText="1"/>
    </xf>
    <xf numFmtId="0" fontId="9" fillId="4" borderId="64" xfId="2" applyFont="1" applyFill="1" applyBorder="1" applyAlignment="1">
      <alignment horizontal="left" vertical="center" wrapText="1"/>
    </xf>
    <xf numFmtId="0" fontId="9" fillId="0" borderId="68" xfId="2" applyFont="1" applyBorder="1" applyAlignment="1" applyProtection="1">
      <alignment horizontal="center" vertical="center" wrapText="1"/>
      <protection locked="0"/>
    </xf>
    <xf numFmtId="0" fontId="9" fillId="0" borderId="64" xfId="2" applyFont="1" applyBorder="1" applyAlignment="1" applyProtection="1">
      <alignment horizontal="center" vertical="center" wrapText="1"/>
      <protection locked="0"/>
    </xf>
    <xf numFmtId="0" fontId="9" fillId="4" borderId="5" xfId="2" applyFont="1" applyFill="1" applyBorder="1" applyAlignment="1">
      <alignment horizontal="left" vertical="center" wrapText="1"/>
    </xf>
    <xf numFmtId="0" fontId="9" fillId="4" borderId="6" xfId="2" applyFont="1" applyFill="1" applyBorder="1" applyAlignment="1">
      <alignment horizontal="left" vertical="center" wrapText="1"/>
    </xf>
    <xf numFmtId="0" fontId="9" fillId="4" borderId="72" xfId="2" applyFont="1" applyFill="1" applyBorder="1" applyAlignment="1">
      <alignment horizontal="left" vertical="center" wrapText="1"/>
    </xf>
    <xf numFmtId="0" fontId="25" fillId="0" borderId="65" xfId="0" applyFont="1" applyBorder="1" applyAlignment="1">
      <alignment horizontal="center"/>
    </xf>
    <xf numFmtId="0" fontId="25" fillId="0" borderId="6" xfId="0" applyFont="1" applyBorder="1" applyAlignment="1">
      <alignment horizontal="center"/>
    </xf>
    <xf numFmtId="0" fontId="25" fillId="6" borderId="5" xfId="0" applyFont="1" applyFill="1" applyBorder="1" applyAlignment="1">
      <alignment horizontal="center"/>
    </xf>
    <xf numFmtId="0" fontId="25" fillId="6" borderId="7" xfId="0" applyFont="1" applyFill="1" applyBorder="1" applyAlignment="1">
      <alignment horizontal="center"/>
    </xf>
    <xf numFmtId="0" fontId="27" fillId="14" borderId="5" xfId="0" applyFont="1" applyFill="1" applyBorder="1" applyAlignment="1">
      <alignment horizontal="center" vertical="center"/>
    </xf>
    <xf numFmtId="0" fontId="27" fillId="14" borderId="6" xfId="0" applyFont="1" applyFill="1" applyBorder="1" applyAlignment="1">
      <alignment horizontal="center" vertical="center"/>
    </xf>
    <xf numFmtId="0" fontId="9" fillId="0" borderId="56" xfId="0" applyFont="1" applyBorder="1" applyAlignment="1">
      <alignment horizontal="center" vertical="center" wrapText="1"/>
    </xf>
    <xf numFmtId="0" fontId="9" fillId="0" borderId="54" xfId="0" applyFont="1" applyBorder="1" applyAlignment="1">
      <alignment horizontal="center" vertical="center" wrapText="1"/>
    </xf>
    <xf numFmtId="0" fontId="9" fillId="4" borderId="19" xfId="2" applyFont="1" applyFill="1" applyBorder="1" applyAlignment="1">
      <alignment horizontal="left" vertical="center" wrapText="1"/>
    </xf>
    <xf numFmtId="0" fontId="9" fillId="0" borderId="4" xfId="2" applyFont="1" applyBorder="1" applyAlignment="1" applyProtection="1">
      <alignment horizontal="center" vertical="top" wrapText="1"/>
      <protection locked="0"/>
    </xf>
    <xf numFmtId="0" fontId="9" fillId="0" borderId="12" xfId="2" applyFont="1" applyBorder="1" applyAlignment="1" applyProtection="1">
      <alignment horizontal="center" vertical="top" wrapText="1"/>
      <protection locked="0"/>
    </xf>
    <xf numFmtId="0" fontId="9" fillId="0" borderId="17" xfId="2" applyFont="1" applyBorder="1" applyAlignment="1" applyProtection="1">
      <alignment horizontal="center" vertical="top" wrapText="1"/>
      <protection locked="0"/>
    </xf>
    <xf numFmtId="0" fontId="9" fillId="4" borderId="14" xfId="2" applyFont="1" applyFill="1" applyBorder="1" applyAlignment="1">
      <alignment horizontal="left" vertical="center" wrapText="1"/>
    </xf>
    <xf numFmtId="0" fontId="9" fillId="4" borderId="8" xfId="2" applyFont="1" applyFill="1" applyBorder="1" applyAlignment="1">
      <alignment horizontal="left" vertical="center" wrapText="1"/>
    </xf>
    <xf numFmtId="0" fontId="9" fillId="0" borderId="12" xfId="2" applyFont="1" applyBorder="1" applyAlignment="1" applyProtection="1">
      <alignment horizontal="center" vertical="center" wrapText="1"/>
      <protection locked="0"/>
    </xf>
    <xf numFmtId="0" fontId="9" fillId="0" borderId="8" xfId="2" applyFont="1" applyBorder="1" applyAlignment="1" applyProtection="1">
      <alignment horizontal="center" vertical="center" wrapText="1"/>
      <protection locked="0"/>
    </xf>
    <xf numFmtId="0" fontId="9" fillId="11" borderId="19" xfId="2" applyFont="1" applyFill="1" applyBorder="1" applyAlignment="1" applyProtection="1">
      <alignment horizontal="center" vertical="center" wrapText="1"/>
      <protection locked="0"/>
    </xf>
    <xf numFmtId="0" fontId="9" fillId="11" borderId="46" xfId="2" applyFont="1" applyFill="1" applyBorder="1" applyAlignment="1" applyProtection="1">
      <alignment horizontal="center" vertical="center" wrapText="1"/>
      <protection locked="0"/>
    </xf>
    <xf numFmtId="0" fontId="9" fillId="0" borderId="21" xfId="2" applyFont="1" applyBorder="1" applyAlignment="1" applyProtection="1">
      <alignment horizontal="left" vertical="center" wrapText="1"/>
      <protection locked="0"/>
    </xf>
    <xf numFmtId="0" fontId="9" fillId="0" borderId="22" xfId="2" applyFont="1" applyBorder="1" applyAlignment="1" applyProtection="1">
      <alignment horizontal="left" vertical="center" wrapText="1"/>
      <protection locked="0"/>
    </xf>
    <xf numFmtId="0" fontId="9" fillId="0" borderId="5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14" xfId="2" applyFont="1" applyBorder="1" applyAlignment="1">
      <alignment horizontal="center" vertical="center" wrapText="1"/>
    </xf>
    <xf numFmtId="0" fontId="9" fillId="0" borderId="15" xfId="2" applyFont="1" applyBorder="1" applyAlignment="1">
      <alignment horizontal="center" vertical="center" wrapText="1"/>
    </xf>
    <xf numFmtId="0" fontId="9" fillId="0" borderId="14" xfId="2" applyFont="1" applyBorder="1" applyAlignment="1" applyProtection="1">
      <alignment horizontal="left" vertical="center" wrapText="1"/>
      <protection locked="0"/>
    </xf>
    <xf numFmtId="0" fontId="9" fillId="0" borderId="15" xfId="2" applyFont="1" applyBorder="1" applyAlignment="1" applyProtection="1">
      <alignment horizontal="left" vertical="center" wrapText="1"/>
      <protection locked="0"/>
    </xf>
    <xf numFmtId="16" fontId="9" fillId="0" borderId="12" xfId="2" quotePrefix="1" applyNumberFormat="1" applyFont="1" applyBorder="1" applyAlignment="1" applyProtection="1">
      <alignment horizontal="center" vertical="center" wrapText="1"/>
      <protection locked="0"/>
    </xf>
    <xf numFmtId="0" fontId="9" fillId="0" borderId="8" xfId="2" applyFont="1" applyBorder="1" applyAlignment="1" applyProtection="1">
      <alignment horizontal="center" vertical="top" wrapText="1"/>
      <protection locked="0"/>
    </xf>
    <xf numFmtId="0" fontId="9" fillId="0" borderId="18" xfId="2" applyFont="1" applyBorder="1" applyAlignment="1">
      <alignment horizontal="center" vertical="center" wrapText="1"/>
    </xf>
    <xf numFmtId="0" fontId="9" fillId="0" borderId="21" xfId="2" applyFont="1" applyBorder="1" applyAlignment="1">
      <alignment horizontal="center" vertical="center" wrapText="1"/>
    </xf>
    <xf numFmtId="0" fontId="9" fillId="0" borderId="34" xfId="2" applyFont="1" applyBorder="1" applyAlignment="1">
      <alignment horizontal="center" vertical="center" wrapText="1"/>
    </xf>
    <xf numFmtId="0" fontId="9" fillId="0" borderId="53" xfId="0" applyFont="1" applyBorder="1" applyAlignment="1">
      <alignment horizontal="center" vertical="center" wrapText="1"/>
    </xf>
    <xf numFmtId="0" fontId="9" fillId="4" borderId="18" xfId="2" applyFont="1" applyFill="1" applyBorder="1" applyAlignment="1" applyProtection="1">
      <alignment horizontal="center" vertical="center" wrapText="1"/>
      <protection locked="0"/>
    </xf>
    <xf numFmtId="0" fontId="9" fillId="4" borderId="38" xfId="2" applyFont="1" applyFill="1" applyBorder="1" applyAlignment="1" applyProtection="1">
      <alignment horizontal="center" vertical="center" wrapText="1"/>
      <protection locked="0"/>
    </xf>
    <xf numFmtId="0" fontId="9" fillId="4" borderId="20" xfId="2" applyFont="1" applyFill="1" applyBorder="1" applyAlignment="1" applyProtection="1">
      <alignment horizontal="center" vertical="center" wrapText="1"/>
      <protection locked="0"/>
    </xf>
    <xf numFmtId="0" fontId="9" fillId="0" borderId="18" xfId="2" applyFont="1" applyBorder="1" applyAlignment="1" applyProtection="1">
      <alignment horizontal="center" vertical="top" wrapText="1"/>
      <protection locked="0"/>
    </xf>
    <xf numFmtId="0" fontId="9" fillId="0" borderId="22" xfId="2" applyFont="1" applyBorder="1" applyAlignment="1" applyProtection="1">
      <alignment horizontal="center" vertical="top" wrapText="1"/>
      <protection locked="0"/>
    </xf>
    <xf numFmtId="0" fontId="9" fillId="0" borderId="38" xfId="2" applyFont="1" applyBorder="1" applyAlignment="1" applyProtection="1">
      <alignment horizontal="center" vertical="top" wrapText="1"/>
      <protection locked="0"/>
    </xf>
    <xf numFmtId="0" fontId="9" fillId="0" borderId="10" xfId="2" applyFont="1" applyBorder="1" applyAlignment="1" applyProtection="1">
      <alignment horizontal="center" vertical="top" wrapText="1"/>
      <protection locked="0"/>
    </xf>
    <xf numFmtId="0" fontId="9" fillId="0" borderId="20" xfId="2" applyFont="1" applyBorder="1" applyAlignment="1" applyProtection="1">
      <alignment horizontal="center" vertical="top" wrapText="1"/>
      <protection locked="0"/>
    </xf>
    <xf numFmtId="0" fontId="9" fillId="0" borderId="26" xfId="2" applyFont="1" applyBorder="1" applyAlignment="1" applyProtection="1">
      <alignment horizontal="center" vertical="top" wrapText="1"/>
      <protection locked="0"/>
    </xf>
    <xf numFmtId="0" fontId="9" fillId="0" borderId="14" xfId="2" applyFont="1" applyBorder="1" applyAlignment="1" applyProtection="1">
      <alignment horizontal="center" vertical="center" wrapText="1"/>
      <protection locked="0"/>
    </xf>
    <xf numFmtId="0" fontId="9" fillId="4" borderId="14" xfId="2" applyFont="1" applyFill="1" applyBorder="1" applyAlignment="1">
      <alignment horizontal="left" vertical="top" wrapText="1"/>
    </xf>
    <xf numFmtId="0" fontId="9" fillId="4" borderId="8" xfId="2" applyFont="1" applyFill="1" applyBorder="1" applyAlignment="1">
      <alignment horizontal="left" vertical="top" wrapText="1"/>
    </xf>
    <xf numFmtId="0" fontId="9" fillId="4" borderId="19" xfId="2" applyFont="1" applyFill="1" applyBorder="1" applyAlignment="1" applyProtection="1">
      <alignment horizontal="center" vertical="center" wrapText="1"/>
      <protection locked="0"/>
    </xf>
    <xf numFmtId="0" fontId="9" fillId="4" borderId="37" xfId="2" applyFont="1" applyFill="1" applyBorder="1" applyAlignment="1" applyProtection="1">
      <alignment horizontal="center" vertical="center" wrapText="1"/>
      <protection locked="0"/>
    </xf>
    <xf numFmtId="0" fontId="9" fillId="0" borderId="18" xfId="2" applyFont="1" applyBorder="1" applyAlignment="1" applyProtection="1">
      <alignment horizontal="left" vertical="top" wrapText="1"/>
      <protection locked="0"/>
    </xf>
    <xf numFmtId="0" fontId="9" fillId="0" borderId="21" xfId="2" applyFont="1" applyBorder="1" applyAlignment="1" applyProtection="1">
      <alignment horizontal="left" vertical="top" wrapText="1"/>
      <protection locked="0"/>
    </xf>
    <xf numFmtId="0" fontId="9" fillId="0" borderId="22" xfId="2" applyFont="1" applyBorder="1" applyAlignment="1" applyProtection="1">
      <alignment horizontal="left" vertical="top" wrapText="1"/>
      <protection locked="0"/>
    </xf>
    <xf numFmtId="0" fontId="9" fillId="0" borderId="38" xfId="2" applyFont="1" applyBorder="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10" xfId="2" applyFont="1" applyBorder="1" applyAlignment="1" applyProtection="1">
      <alignment horizontal="left" vertical="top" wrapText="1"/>
      <protection locked="0"/>
    </xf>
    <xf numFmtId="0" fontId="9" fillId="0" borderId="18" xfId="2" applyFont="1" applyBorder="1" applyAlignment="1" applyProtection="1">
      <alignment horizontal="center" vertical="center" wrapText="1"/>
      <protection locked="0"/>
    </xf>
    <xf numFmtId="0" fontId="9" fillId="0" borderId="21" xfId="2" applyFont="1" applyBorder="1" applyAlignment="1" applyProtection="1">
      <alignment horizontal="center" vertical="center" wrapText="1"/>
      <protection locked="0"/>
    </xf>
    <xf numFmtId="0" fontId="9" fillId="0" borderId="34" xfId="2" applyFont="1" applyBorder="1" applyAlignment="1" applyProtection="1">
      <alignment horizontal="center" vertical="center" wrapText="1"/>
      <protection locked="0"/>
    </xf>
    <xf numFmtId="0" fontId="9" fillId="4" borderId="15" xfId="2" applyFont="1" applyFill="1" applyBorder="1" applyAlignment="1">
      <alignment horizontal="left" vertical="center" wrapText="1"/>
    </xf>
    <xf numFmtId="0" fontId="13" fillId="5" borderId="30" xfId="2" applyFont="1" applyFill="1" applyBorder="1" applyAlignment="1">
      <alignment horizontal="left" vertical="center" wrapText="1"/>
    </xf>
    <xf numFmtId="0" fontId="9" fillId="4" borderId="25" xfId="2" applyFont="1" applyFill="1" applyBorder="1" applyAlignment="1">
      <alignment horizontal="left" vertical="center" wrapText="1"/>
    </xf>
    <xf numFmtId="0" fontId="9" fillId="4" borderId="60" xfId="2" applyFont="1" applyFill="1" applyBorder="1" applyAlignment="1" applyProtection="1">
      <alignment horizontal="center" vertical="center" wrapText="1"/>
      <protection locked="0"/>
    </xf>
    <xf numFmtId="0" fontId="9" fillId="0" borderId="61" xfId="2" applyFont="1" applyBorder="1" applyAlignment="1" applyProtection="1">
      <alignment horizontal="center" vertical="top" wrapText="1"/>
      <protection locked="0"/>
    </xf>
    <xf numFmtId="0" fontId="9" fillId="0" borderId="30" xfId="2" applyFont="1" applyBorder="1" applyAlignment="1" applyProtection="1">
      <alignment horizontal="center" vertical="top" wrapText="1"/>
      <protection locked="0"/>
    </xf>
    <xf numFmtId="0" fontId="9" fillId="0" borderId="40" xfId="2" applyFont="1" applyBorder="1" applyAlignment="1" applyProtection="1">
      <alignment horizontal="center" vertical="top" wrapText="1"/>
      <protection locked="0"/>
    </xf>
    <xf numFmtId="0" fontId="9" fillId="0" borderId="0" xfId="2" applyFont="1" applyAlignment="1" applyProtection="1">
      <alignment horizontal="center" vertical="top" wrapText="1"/>
      <protection locked="0"/>
    </xf>
    <xf numFmtId="0" fontId="9" fillId="0" borderId="25" xfId="2" applyFont="1" applyBorder="1" applyAlignment="1" applyProtection="1">
      <alignment horizontal="center" vertical="top" wrapText="1"/>
      <protection locked="0"/>
    </xf>
    <xf numFmtId="0" fontId="9" fillId="0" borderId="50" xfId="0" applyFont="1" applyBorder="1" applyAlignment="1">
      <alignment horizontal="center" vertical="center" wrapText="1"/>
    </xf>
    <xf numFmtId="0" fontId="12" fillId="0" borderId="56" xfId="0" applyFont="1" applyBorder="1" applyAlignment="1">
      <alignment horizontal="center" vertical="center" wrapText="1"/>
    </xf>
    <xf numFmtId="0" fontId="12" fillId="0" borderId="58" xfId="0" applyFont="1" applyBorder="1" applyAlignment="1">
      <alignment horizontal="center" vertical="center" wrapText="1"/>
    </xf>
    <xf numFmtId="0" fontId="9" fillId="0" borderId="57" xfId="2" applyFont="1" applyBorder="1" applyAlignment="1" applyProtection="1">
      <alignment horizontal="center" vertical="center" wrapText="1"/>
      <protection locked="0"/>
    </xf>
    <xf numFmtId="0" fontId="9" fillId="4" borderId="24" xfId="2" applyFont="1" applyFill="1" applyBorder="1" applyAlignment="1">
      <alignment horizontal="left" vertical="center" wrapText="1"/>
    </xf>
    <xf numFmtId="0" fontId="9" fillId="0" borderId="20" xfId="2" applyFont="1" applyBorder="1" applyAlignment="1" applyProtection="1">
      <alignment horizontal="center" vertical="center" wrapText="1"/>
      <protection locked="0"/>
    </xf>
    <xf numFmtId="0" fontId="9" fillId="0" borderId="25" xfId="2" applyFont="1" applyBorder="1" applyAlignment="1" applyProtection="1">
      <alignment horizontal="center" vertical="center" wrapText="1"/>
      <protection locked="0"/>
    </xf>
    <xf numFmtId="0" fontId="9" fillId="0" borderId="24" xfId="2" applyFont="1" applyBorder="1" applyAlignment="1" applyProtection="1">
      <alignment horizontal="center" vertical="center" wrapText="1"/>
      <protection locked="0"/>
    </xf>
    <xf numFmtId="0" fontId="9" fillId="4" borderId="46" xfId="2" applyFont="1" applyFill="1" applyBorder="1" applyAlignment="1" applyProtection="1">
      <alignment horizontal="center" vertical="center" wrapText="1"/>
      <protection locked="0"/>
    </xf>
    <xf numFmtId="0" fontId="12" fillId="0" borderId="18" xfId="0" applyFont="1" applyBorder="1" applyAlignment="1">
      <alignment horizontal="left" vertical="center" wrapText="1"/>
    </xf>
    <xf numFmtId="0" fontId="12" fillId="0" borderId="21" xfId="0" applyFont="1" applyBorder="1" applyAlignment="1">
      <alignment horizontal="left" vertical="center" wrapText="1"/>
    </xf>
    <xf numFmtId="0" fontId="12" fillId="0" borderId="22" xfId="0" applyFont="1" applyBorder="1" applyAlignment="1">
      <alignment horizontal="left" vertical="center" wrapText="1"/>
    </xf>
    <xf numFmtId="0" fontId="12" fillId="0" borderId="38" xfId="0" applyFont="1" applyBorder="1" applyAlignment="1">
      <alignment horizontal="left" vertical="center" wrapText="1"/>
    </xf>
    <xf numFmtId="0" fontId="12" fillId="0" borderId="0" xfId="0" applyFont="1" applyAlignment="1">
      <alignment horizontal="left" vertical="center" wrapText="1"/>
    </xf>
    <xf numFmtId="0" fontId="12" fillId="0" borderId="10" xfId="0" applyFont="1" applyBorder="1" applyAlignment="1">
      <alignment horizontal="left" vertical="center" wrapText="1"/>
    </xf>
    <xf numFmtId="0" fontId="12" fillId="0" borderId="47" xfId="0" applyFont="1" applyBorder="1" applyAlignment="1">
      <alignment horizontal="left" vertical="center" wrapText="1"/>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9" fillId="13" borderId="14" xfId="2" applyFont="1" applyFill="1" applyBorder="1" applyAlignment="1">
      <alignment horizontal="left" vertical="top" wrapText="1"/>
    </xf>
    <xf numFmtId="0" fontId="12" fillId="0" borderId="61" xfId="0" applyFont="1" applyBorder="1" applyAlignment="1">
      <alignment horizontal="center" vertical="center" wrapText="1"/>
    </xf>
    <xf numFmtId="0" fontId="12" fillId="0" borderId="30"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18"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9" fillId="4" borderId="11" xfId="2" applyFont="1" applyFill="1" applyBorder="1" applyAlignment="1" applyProtection="1">
      <alignment horizontal="center" vertical="center" wrapText="1"/>
      <protection locked="0"/>
    </xf>
    <xf numFmtId="0" fontId="12" fillId="0" borderId="38" xfId="0" applyFont="1" applyBorder="1" applyAlignment="1">
      <alignment horizontal="center" vertical="center" wrapText="1"/>
    </xf>
    <xf numFmtId="0" fontId="12" fillId="0" borderId="0" xfId="0" applyFont="1" applyAlignment="1">
      <alignment horizontal="center" vertical="center" wrapText="1"/>
    </xf>
    <xf numFmtId="0" fontId="12" fillId="0" borderId="10"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9" fillId="13" borderId="15" xfId="2" applyFont="1" applyFill="1" applyBorder="1" applyAlignment="1">
      <alignment horizontal="left" vertical="top" wrapText="1"/>
    </xf>
    <xf numFmtId="0" fontId="9" fillId="4" borderId="14" xfId="2" applyFont="1" applyFill="1" applyBorder="1" applyAlignment="1">
      <alignment horizontal="left" vertical="top" wrapText="1" indent="2"/>
    </xf>
    <xf numFmtId="0" fontId="9" fillId="4" borderId="8" xfId="2" applyFont="1" applyFill="1" applyBorder="1" applyAlignment="1">
      <alignment horizontal="left" vertical="top" wrapText="1" indent="2"/>
    </xf>
    <xf numFmtId="0" fontId="9" fillId="4" borderId="56"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4" borderId="58" xfId="0" applyFont="1" applyFill="1" applyBorder="1" applyAlignment="1">
      <alignment horizontal="center" vertical="center" wrapText="1"/>
    </xf>
    <xf numFmtId="0" fontId="9" fillId="4" borderId="14" xfId="2" applyFont="1" applyFill="1" applyBorder="1" applyAlignment="1">
      <alignment horizontal="left" vertical="center" wrapText="1" indent="2"/>
    </xf>
    <xf numFmtId="0" fontId="9" fillId="4" borderId="8" xfId="2" applyFont="1" applyFill="1" applyBorder="1" applyAlignment="1">
      <alignment horizontal="left" vertical="center" wrapText="1" indent="2"/>
    </xf>
    <xf numFmtId="0" fontId="9" fillId="0" borderId="12" xfId="2" applyFont="1" applyBorder="1" applyAlignment="1">
      <alignment horizontal="center" vertical="top" wrapText="1"/>
    </xf>
    <xf numFmtId="0" fontId="9" fillId="0" borderId="8" xfId="2" applyFont="1" applyBorder="1" applyAlignment="1">
      <alignment horizontal="center" vertical="top" wrapText="1"/>
    </xf>
    <xf numFmtId="0" fontId="9" fillId="13" borderId="24" xfId="2" applyFont="1" applyFill="1" applyBorder="1" applyAlignment="1">
      <alignment horizontal="left" vertical="top" wrapText="1"/>
    </xf>
    <xf numFmtId="0" fontId="9" fillId="4" borderId="16" xfId="2" applyFont="1" applyFill="1" applyBorder="1" applyAlignment="1">
      <alignment horizontal="left" vertical="center" wrapText="1"/>
    </xf>
    <xf numFmtId="0" fontId="9" fillId="4" borderId="23" xfId="2" applyFont="1" applyFill="1" applyBorder="1" applyAlignment="1">
      <alignment horizontal="left" vertical="center" wrapText="1"/>
    </xf>
    <xf numFmtId="0" fontId="9" fillId="4" borderId="34" xfId="2" applyFont="1" applyFill="1" applyBorder="1" applyAlignment="1">
      <alignment horizontal="left" vertical="top" wrapText="1"/>
    </xf>
    <xf numFmtId="0" fontId="9" fillId="4" borderId="25" xfId="2" applyFont="1" applyFill="1" applyBorder="1" applyAlignment="1">
      <alignment horizontal="left" vertical="top" wrapText="1"/>
    </xf>
    <xf numFmtId="0" fontId="9" fillId="4" borderId="24" xfId="2" applyFont="1" applyFill="1" applyBorder="1" applyAlignment="1">
      <alignment horizontal="left" vertical="top" wrapText="1"/>
    </xf>
    <xf numFmtId="0" fontId="9" fillId="4" borderId="20" xfId="2" applyFont="1" applyFill="1" applyBorder="1" applyAlignment="1" applyProtection="1">
      <alignment horizontal="left" vertical="top" wrapText="1"/>
      <protection locked="0"/>
    </xf>
    <xf numFmtId="0" fontId="9" fillId="4" borderId="25" xfId="2" applyFont="1" applyFill="1" applyBorder="1" applyAlignment="1" applyProtection="1">
      <alignment horizontal="left" vertical="top" wrapText="1"/>
      <protection locked="0"/>
    </xf>
    <xf numFmtId="0" fontId="9" fillId="4" borderId="24" xfId="2" applyFont="1" applyFill="1" applyBorder="1" applyAlignment="1" applyProtection="1">
      <alignment horizontal="left" vertical="top" wrapText="1"/>
      <protection locked="0"/>
    </xf>
    <xf numFmtId="0" fontId="9" fillId="4" borderId="12" xfId="2" applyFont="1" applyFill="1" applyBorder="1" applyAlignment="1" applyProtection="1">
      <alignment horizontal="left" vertical="top" wrapText="1"/>
      <protection locked="0"/>
    </xf>
    <xf numFmtId="0" fontId="9" fillId="4" borderId="14" xfId="2" applyFont="1" applyFill="1" applyBorder="1" applyAlignment="1" applyProtection="1">
      <alignment horizontal="left" vertical="top" wrapText="1"/>
      <protection locked="0"/>
    </xf>
    <xf numFmtId="0" fontId="9" fillId="4" borderId="15" xfId="2" applyFont="1" applyFill="1" applyBorder="1" applyAlignment="1" applyProtection="1">
      <alignment horizontal="left" vertical="top" wrapText="1"/>
      <protection locked="0"/>
    </xf>
    <xf numFmtId="9" fontId="9" fillId="0" borderId="0" xfId="2" applyNumberFormat="1" applyFont="1" applyAlignment="1" applyProtection="1">
      <alignment horizontal="center" vertical="center" wrapText="1"/>
      <protection locked="0"/>
    </xf>
    <xf numFmtId="9" fontId="9" fillId="0" borderId="12" xfId="2" applyNumberFormat="1" applyFont="1" applyBorder="1" applyAlignment="1" applyProtection="1">
      <alignment horizontal="center" vertical="center" wrapText="1"/>
      <protection locked="0"/>
    </xf>
    <xf numFmtId="9" fontId="9" fillId="0" borderId="8" xfId="2" applyNumberFormat="1" applyFont="1" applyBorder="1" applyAlignment="1" applyProtection="1">
      <alignment horizontal="center" vertical="center" wrapText="1"/>
      <protection locked="0"/>
    </xf>
    <xf numFmtId="9" fontId="9" fillId="0" borderId="14" xfId="2" applyNumberFormat="1" applyFont="1" applyBorder="1" applyAlignment="1" applyProtection="1">
      <alignment horizontal="center" vertical="center" wrapText="1"/>
      <protection locked="0"/>
    </xf>
    <xf numFmtId="0" fontId="9" fillId="4" borderId="32" xfId="2" applyFont="1" applyFill="1" applyBorder="1" applyAlignment="1">
      <alignment horizontal="left" vertical="center" wrapText="1"/>
    </xf>
    <xf numFmtId="0" fontId="9" fillId="4" borderId="60" xfId="2" applyFont="1" applyFill="1" applyBorder="1" applyAlignment="1">
      <alignment horizontal="center" vertical="center" wrapText="1"/>
    </xf>
    <xf numFmtId="0" fontId="9" fillId="4" borderId="37" xfId="2" applyFont="1" applyFill="1" applyBorder="1" applyAlignment="1">
      <alignment horizontal="center" vertical="center" wrapText="1"/>
    </xf>
    <xf numFmtId="0" fontId="9" fillId="4" borderId="11" xfId="2" applyFont="1" applyFill="1" applyBorder="1" applyAlignment="1">
      <alignment horizontal="center" vertical="center" wrapText="1"/>
    </xf>
    <xf numFmtId="0" fontId="9" fillId="0" borderId="30" xfId="2" applyFont="1" applyBorder="1" applyAlignment="1">
      <alignment horizontal="left" vertical="center" wrapText="1"/>
    </xf>
    <xf numFmtId="0" fontId="9" fillId="0" borderId="40" xfId="2" applyFont="1" applyBorder="1" applyAlignment="1">
      <alignment horizontal="left" vertical="center" wrapText="1"/>
    </xf>
    <xf numFmtId="0" fontId="9" fillId="0" borderId="0" xfId="2" applyFont="1" applyAlignment="1">
      <alignment horizontal="left" vertical="center" wrapText="1"/>
    </xf>
    <xf numFmtId="0" fontId="9" fillId="0" borderId="10" xfId="2" applyFont="1" applyBorder="1" applyAlignment="1">
      <alignment horizontal="left" vertical="center" wrapText="1"/>
    </xf>
    <xf numFmtId="0" fontId="9" fillId="0" borderId="25" xfId="2" applyFont="1" applyBorder="1" applyAlignment="1">
      <alignment horizontal="left" vertical="center" wrapText="1"/>
    </xf>
    <xf numFmtId="0" fontId="9" fillId="0" borderId="26" xfId="2" applyFont="1" applyBorder="1" applyAlignment="1">
      <alignment horizontal="left" vertical="center" wrapText="1"/>
    </xf>
    <xf numFmtId="0" fontId="9" fillId="0" borderId="12" xfId="2" applyFont="1" applyBorder="1" applyAlignment="1">
      <alignment horizontal="left" vertical="center" wrapText="1"/>
    </xf>
    <xf numFmtId="0" fontId="9" fillId="0" borderId="14" xfId="2" applyFont="1" applyBorder="1" applyAlignment="1">
      <alignment horizontal="left" vertical="center" wrapText="1"/>
    </xf>
    <xf numFmtId="0" fontId="9" fillId="0" borderId="15" xfId="2" applyFont="1" applyBorder="1" applyAlignment="1">
      <alignment horizontal="left" vertical="center" wrapText="1"/>
    </xf>
    <xf numFmtId="0" fontId="12" fillId="0" borderId="53" xfId="0" applyFont="1" applyBorder="1" applyAlignment="1">
      <alignment horizontal="center" vertical="center" wrapText="1"/>
    </xf>
    <xf numFmtId="0" fontId="13" fillId="5" borderId="28" xfId="2" applyFont="1" applyFill="1" applyBorder="1" applyAlignment="1">
      <alignment horizontal="left" vertical="center" wrapText="1"/>
    </xf>
    <xf numFmtId="0" fontId="9" fillId="4" borderId="19" xfId="2" applyFont="1" applyFill="1" applyBorder="1" applyAlignment="1">
      <alignment horizontal="center" vertical="center" wrapText="1"/>
    </xf>
    <xf numFmtId="0" fontId="9" fillId="4" borderId="46" xfId="2" applyFont="1" applyFill="1" applyBorder="1" applyAlignment="1">
      <alignment horizontal="center" vertical="center" wrapText="1"/>
    </xf>
    <xf numFmtId="0" fontId="9" fillId="0" borderId="22" xfId="2" applyFont="1" applyBorder="1" applyAlignment="1">
      <alignment horizontal="center" vertical="center" wrapText="1"/>
    </xf>
    <xf numFmtId="0" fontId="9" fillId="0" borderId="38" xfId="2" applyFont="1" applyBorder="1" applyAlignment="1">
      <alignment horizontal="center" vertical="center" wrapText="1"/>
    </xf>
    <xf numFmtId="0" fontId="9" fillId="0" borderId="0" xfId="2" applyFont="1" applyAlignment="1">
      <alignment horizontal="center" vertical="center" wrapText="1"/>
    </xf>
    <xf numFmtId="0" fontId="9" fillId="0" borderId="10" xfId="2" applyFont="1" applyBorder="1" applyAlignment="1">
      <alignment horizontal="center" vertical="center" wrapText="1"/>
    </xf>
    <xf numFmtId="0" fontId="9" fillId="0" borderId="47" xfId="2" applyFont="1" applyBorder="1" applyAlignment="1">
      <alignment horizontal="center" vertical="center" wrapText="1"/>
    </xf>
    <xf numFmtId="0" fontId="9" fillId="0" borderId="28" xfId="2" applyFont="1" applyBorder="1" applyAlignment="1">
      <alignment horizontal="center" vertical="center" wrapText="1"/>
    </xf>
    <xf numFmtId="0" fontId="9" fillId="0" borderId="29" xfId="2" applyFont="1" applyBorder="1" applyAlignment="1">
      <alignment horizontal="center" vertical="center" wrapText="1"/>
    </xf>
    <xf numFmtId="0" fontId="9" fillId="0" borderId="56" xfId="2" applyFont="1" applyBorder="1" applyAlignment="1">
      <alignment horizontal="center" vertical="center" wrapText="1"/>
    </xf>
    <xf numFmtId="0" fontId="9" fillId="0" borderId="53" xfId="2" applyFont="1" applyBorder="1" applyAlignment="1">
      <alignment horizontal="center" vertical="center" wrapText="1"/>
    </xf>
    <xf numFmtId="0" fontId="9" fillId="0" borderId="54" xfId="2" applyFont="1" applyBorder="1" applyAlignment="1">
      <alignment horizontal="center" vertical="center" wrapText="1"/>
    </xf>
    <xf numFmtId="0" fontId="9" fillId="4" borderId="8" xfId="2" applyFont="1" applyFill="1" applyBorder="1" applyAlignment="1">
      <alignment horizontal="right" vertical="center" wrapText="1"/>
    </xf>
    <xf numFmtId="0" fontId="9" fillId="4" borderId="21" xfId="2" applyFont="1" applyFill="1" applyBorder="1" applyAlignment="1">
      <alignment horizontal="center" vertical="center" wrapText="1"/>
    </xf>
    <xf numFmtId="0" fontId="9" fillId="4" borderId="25" xfId="2" applyFont="1" applyFill="1" applyBorder="1" applyAlignment="1">
      <alignment horizontal="center" vertical="center" wrapText="1"/>
    </xf>
    <xf numFmtId="0" fontId="9" fillId="0" borderId="18" xfId="2" applyFont="1" applyBorder="1" applyAlignment="1">
      <alignment horizontal="left" vertical="center" wrapText="1"/>
    </xf>
    <xf numFmtId="0" fontId="9" fillId="0" borderId="21" xfId="2" applyFont="1" applyBorder="1" applyAlignment="1">
      <alignment horizontal="left" vertical="center" wrapText="1"/>
    </xf>
    <xf numFmtId="0" fontId="9" fillId="0" borderId="22" xfId="2" applyFont="1" applyBorder="1" applyAlignment="1">
      <alignment horizontal="left" vertical="center" wrapText="1"/>
    </xf>
    <xf numFmtId="0" fontId="9" fillId="0" borderId="38" xfId="2" applyFont="1" applyBorder="1" applyAlignment="1">
      <alignment horizontal="left" vertical="center" wrapText="1"/>
    </xf>
    <xf numFmtId="0" fontId="9" fillId="0" borderId="20" xfId="2" applyFont="1" applyBorder="1" applyAlignment="1">
      <alignment horizontal="left" vertical="center" wrapText="1"/>
    </xf>
    <xf numFmtId="0" fontId="9" fillId="0" borderId="14" xfId="2" applyFont="1" applyBorder="1" applyAlignment="1">
      <alignment horizontal="left" vertical="top" wrapText="1"/>
    </xf>
    <xf numFmtId="0" fontId="9" fillId="0" borderId="15" xfId="2" applyFont="1" applyBorder="1" applyAlignment="1">
      <alignment horizontal="left" vertical="top" wrapText="1"/>
    </xf>
    <xf numFmtId="0" fontId="9" fillId="7" borderId="8" xfId="2" applyFont="1" applyFill="1" applyBorder="1" applyAlignment="1">
      <alignment horizontal="left" vertical="top" wrapText="1"/>
    </xf>
    <xf numFmtId="9" fontId="9" fillId="4" borderId="19" xfId="2" applyNumberFormat="1" applyFont="1" applyFill="1" applyBorder="1" applyAlignment="1" applyProtection="1">
      <alignment horizontal="center" vertical="center" wrapText="1"/>
      <protection locked="0"/>
    </xf>
    <xf numFmtId="9" fontId="9" fillId="4" borderId="37" xfId="2" applyNumberFormat="1" applyFont="1" applyFill="1" applyBorder="1" applyAlignment="1" applyProtection="1">
      <alignment horizontal="center" vertical="center" wrapText="1"/>
      <protection locked="0"/>
    </xf>
    <xf numFmtId="9" fontId="9" fillId="4" borderId="11" xfId="2" applyNumberFormat="1" applyFont="1" applyFill="1" applyBorder="1" applyAlignment="1" applyProtection="1">
      <alignment horizontal="center" vertical="center" wrapText="1"/>
      <protection locked="0"/>
    </xf>
    <xf numFmtId="9" fontId="9" fillId="0" borderId="18" xfId="2" applyNumberFormat="1" applyFont="1" applyBorder="1" applyAlignment="1" applyProtection="1">
      <alignment horizontal="center" vertical="center" wrapText="1"/>
      <protection locked="0"/>
    </xf>
    <xf numFmtId="9" fontId="9" fillId="0" borderId="21" xfId="2" applyNumberFormat="1" applyFont="1" applyBorder="1" applyAlignment="1" applyProtection="1">
      <alignment horizontal="center" vertical="center" wrapText="1"/>
      <protection locked="0"/>
    </xf>
    <xf numFmtId="9" fontId="9" fillId="0" borderId="38" xfId="2" applyNumberFormat="1" applyFont="1" applyBorder="1" applyAlignment="1" applyProtection="1">
      <alignment horizontal="center" vertical="center" wrapText="1"/>
      <protection locked="0"/>
    </xf>
    <xf numFmtId="9" fontId="9" fillId="0" borderId="20" xfId="2" applyNumberFormat="1" applyFont="1" applyBorder="1" applyAlignment="1" applyProtection="1">
      <alignment horizontal="center" vertical="center" wrapText="1"/>
      <protection locked="0"/>
    </xf>
    <xf numFmtId="9" fontId="9" fillId="0" borderId="25" xfId="2" applyNumberFormat="1" applyFont="1" applyBorder="1" applyAlignment="1" applyProtection="1">
      <alignment horizontal="center" vertical="center" wrapText="1"/>
      <protection locked="0"/>
    </xf>
    <xf numFmtId="0" fontId="9" fillId="0" borderId="14" xfId="2" applyFont="1" applyBorder="1" applyAlignment="1">
      <alignment horizontal="center" vertical="top" wrapText="1"/>
    </xf>
    <xf numFmtId="0" fontId="9" fillId="4" borderId="14" xfId="2" applyFont="1" applyFill="1" applyBorder="1" applyAlignment="1">
      <alignment horizontal="left" vertical="center"/>
    </xf>
    <xf numFmtId="0" fontId="9" fillId="4" borderId="8" xfId="2" applyFont="1" applyFill="1" applyBorder="1" applyAlignment="1">
      <alignment horizontal="left" vertical="center"/>
    </xf>
    <xf numFmtId="0" fontId="9" fillId="0" borderId="14" xfId="2" applyFont="1" applyBorder="1" applyAlignment="1" applyProtection="1">
      <alignment horizontal="center" vertical="top" wrapText="1"/>
      <protection locked="0"/>
    </xf>
    <xf numFmtId="0" fontId="9" fillId="0" borderId="26" xfId="0" applyFont="1" applyBorder="1" applyAlignment="1">
      <alignment horizontal="center" vertical="center" wrapText="1"/>
    </xf>
    <xf numFmtId="9" fontId="9" fillId="0" borderId="12" xfId="2" applyNumberFormat="1" applyFont="1" applyBorder="1" applyAlignment="1" applyProtection="1">
      <alignment horizontal="center" vertical="top" wrapText="1"/>
      <protection locked="0"/>
    </xf>
    <xf numFmtId="9" fontId="9" fillId="0" borderId="14" xfId="2" applyNumberFormat="1" applyFont="1" applyBorder="1" applyAlignment="1" applyProtection="1">
      <alignment horizontal="center" vertical="top" wrapText="1"/>
      <protection locked="0"/>
    </xf>
    <xf numFmtId="9" fontId="9" fillId="0" borderId="8" xfId="2" applyNumberFormat="1" applyFont="1" applyBorder="1" applyAlignment="1" applyProtection="1">
      <alignment horizontal="center" vertical="top" wrapText="1"/>
      <protection locked="0"/>
    </xf>
    <xf numFmtId="0" fontId="9" fillId="0" borderId="10" xfId="0" applyFont="1" applyBorder="1" applyAlignment="1">
      <alignment horizontal="center" vertical="center" wrapText="1"/>
    </xf>
    <xf numFmtId="0" fontId="9" fillId="3" borderId="12" xfId="2" applyFont="1" applyFill="1" applyBorder="1" applyAlignment="1" applyProtection="1">
      <alignment horizontal="center" vertical="top" wrapText="1"/>
      <protection locked="0"/>
    </xf>
    <xf numFmtId="0" fontId="9" fillId="3" borderId="14" xfId="2" applyFont="1" applyFill="1" applyBorder="1" applyAlignment="1" applyProtection="1">
      <alignment horizontal="center" vertical="top" wrapText="1"/>
      <protection locked="0"/>
    </xf>
    <xf numFmtId="0" fontId="9" fillId="3" borderId="8" xfId="2" applyFont="1" applyFill="1" applyBorder="1" applyAlignment="1" applyProtection="1">
      <alignment horizontal="center" vertical="top" wrapText="1"/>
      <protection locked="0"/>
    </xf>
    <xf numFmtId="0" fontId="9" fillId="4" borderId="4" xfId="2" applyFont="1" applyFill="1" applyBorder="1" applyAlignment="1" applyProtection="1">
      <alignment horizontal="center" vertical="center" wrapText="1"/>
      <protection locked="0"/>
    </xf>
    <xf numFmtId="9" fontId="9" fillId="0" borderId="18" xfId="2" applyNumberFormat="1" applyFont="1" applyBorder="1" applyAlignment="1" applyProtection="1">
      <alignment horizontal="center" vertical="top" wrapText="1"/>
      <protection locked="0"/>
    </xf>
    <xf numFmtId="9" fontId="9" fillId="0" borderId="21" xfId="2" applyNumberFormat="1" applyFont="1" applyBorder="1" applyAlignment="1" applyProtection="1">
      <alignment horizontal="center" vertical="top" wrapText="1"/>
      <protection locked="0"/>
    </xf>
    <xf numFmtId="9" fontId="9" fillId="0" borderId="38" xfId="2" applyNumberFormat="1" applyFont="1" applyBorder="1" applyAlignment="1" applyProtection="1">
      <alignment horizontal="center" vertical="top" wrapText="1"/>
      <protection locked="0"/>
    </xf>
    <xf numFmtId="9" fontId="9" fillId="0" borderId="0" xfId="2" applyNumberFormat="1" applyFont="1" applyAlignment="1" applyProtection="1">
      <alignment horizontal="center" vertical="top" wrapText="1"/>
      <protection locked="0"/>
    </xf>
    <xf numFmtId="9" fontId="9" fillId="0" borderId="10" xfId="2" applyNumberFormat="1" applyFont="1" applyBorder="1" applyAlignment="1" applyProtection="1">
      <alignment horizontal="center" vertical="top" wrapText="1"/>
      <protection locked="0"/>
    </xf>
    <xf numFmtId="9" fontId="9" fillId="0" borderId="20" xfId="2" applyNumberFormat="1" applyFont="1" applyBorder="1" applyAlignment="1" applyProtection="1">
      <alignment horizontal="center" vertical="top" wrapText="1"/>
      <protection locked="0"/>
    </xf>
    <xf numFmtId="9" fontId="9" fillId="0" borderId="25" xfId="2" applyNumberFormat="1" applyFont="1" applyBorder="1" applyAlignment="1" applyProtection="1">
      <alignment horizontal="center" vertical="top" wrapText="1"/>
      <protection locked="0"/>
    </xf>
    <xf numFmtId="9" fontId="9" fillId="0" borderId="26" xfId="2" applyNumberFormat="1" applyFont="1" applyBorder="1" applyAlignment="1" applyProtection="1">
      <alignment horizontal="center" vertical="top" wrapText="1"/>
      <protection locked="0"/>
    </xf>
    <xf numFmtId="9" fontId="9" fillId="0" borderId="34" xfId="2" applyNumberFormat="1" applyFont="1" applyBorder="1" applyAlignment="1" applyProtection="1">
      <alignment horizontal="center" vertical="center" wrapText="1"/>
      <protection locked="0"/>
    </xf>
    <xf numFmtId="9" fontId="9" fillId="0" borderId="22" xfId="2" applyNumberFormat="1" applyFont="1" applyBorder="1" applyAlignment="1" applyProtection="1">
      <alignment horizontal="center" vertical="top" wrapText="1"/>
      <protection locked="0"/>
    </xf>
    <xf numFmtId="9" fontId="9" fillId="0" borderId="68" xfId="2" applyNumberFormat="1" applyFont="1" applyBorder="1" applyAlignment="1" applyProtection="1">
      <alignment horizontal="center" vertical="top" wrapText="1"/>
      <protection locked="0"/>
    </xf>
    <xf numFmtId="9" fontId="9" fillId="0" borderId="57" xfId="2" applyNumberFormat="1" applyFont="1" applyBorder="1" applyAlignment="1" applyProtection="1">
      <alignment horizontal="center" vertical="top" wrapText="1"/>
      <protection locked="0"/>
    </xf>
    <xf numFmtId="9" fontId="9" fillId="0" borderId="69" xfId="2" applyNumberFormat="1" applyFont="1" applyBorder="1" applyAlignment="1" applyProtection="1">
      <alignment horizontal="center" vertical="top" wrapText="1"/>
      <protection locked="0"/>
    </xf>
    <xf numFmtId="0" fontId="9" fillId="0" borderId="52" xfId="2" applyFont="1" applyBorder="1" applyAlignment="1" applyProtection="1">
      <alignment horizontal="center" vertical="center" wrapText="1"/>
      <protection locked="0"/>
    </xf>
    <xf numFmtId="0" fontId="9" fillId="0" borderId="32" xfId="2" applyFont="1" applyBorder="1" applyAlignment="1" applyProtection="1">
      <alignment horizontal="center" vertical="center" wrapText="1"/>
      <protection locked="0"/>
    </xf>
    <xf numFmtId="0" fontId="9" fillId="0" borderId="59" xfId="2" applyFont="1" applyBorder="1" applyAlignment="1" applyProtection="1">
      <alignment horizontal="center" vertical="center" wrapText="1"/>
      <protection locked="0"/>
    </xf>
    <xf numFmtId="9" fontId="9" fillId="4" borderId="71" xfId="2" applyNumberFormat="1" applyFont="1" applyFill="1" applyBorder="1" applyAlignment="1" applyProtection="1">
      <alignment horizontal="center" vertical="center" wrapText="1"/>
      <protection locked="0"/>
    </xf>
    <xf numFmtId="9" fontId="9" fillId="4" borderId="36" xfId="2" applyNumberFormat="1" applyFont="1" applyFill="1" applyBorder="1" applyAlignment="1" applyProtection="1">
      <alignment horizontal="center" vertical="center" wrapText="1"/>
      <protection locked="0"/>
    </xf>
    <xf numFmtId="9" fontId="9" fillId="0" borderId="12" xfId="2" applyNumberFormat="1" applyFont="1" applyBorder="1" applyAlignment="1">
      <alignment horizontal="center" vertical="top" wrapText="1"/>
    </xf>
    <xf numFmtId="9" fontId="9" fillId="0" borderId="14" xfId="2" applyNumberFormat="1" applyFont="1" applyBorder="1" applyAlignment="1">
      <alignment horizontal="center" vertical="top" wrapText="1"/>
    </xf>
    <xf numFmtId="9" fontId="9" fillId="0" borderId="8" xfId="2" applyNumberFormat="1" applyFont="1" applyBorder="1" applyAlignment="1">
      <alignment horizontal="center" vertical="top" wrapText="1"/>
    </xf>
    <xf numFmtId="9" fontId="9" fillId="0" borderId="15" xfId="2" applyNumberFormat="1" applyFont="1" applyBorder="1" applyAlignment="1" applyProtection="1">
      <alignment horizontal="center" vertical="center" wrapText="1"/>
      <protection locked="0"/>
    </xf>
    <xf numFmtId="9" fontId="9" fillId="11" borderId="18" xfId="2" applyNumberFormat="1" applyFont="1" applyFill="1" applyBorder="1" applyAlignment="1">
      <alignment horizontal="center" vertical="center" wrapText="1"/>
    </xf>
    <xf numFmtId="9" fontId="9" fillId="11" borderId="21" xfId="2" applyNumberFormat="1" applyFont="1" applyFill="1" applyBorder="1" applyAlignment="1">
      <alignment horizontal="center" vertical="center" wrapText="1"/>
    </xf>
    <xf numFmtId="9" fontId="9" fillId="11" borderId="22" xfId="2" applyNumberFormat="1" applyFont="1" applyFill="1" applyBorder="1" applyAlignment="1">
      <alignment horizontal="center" vertical="center" wrapText="1"/>
    </xf>
    <xf numFmtId="0" fontId="12" fillId="0" borderId="29" xfId="0" applyFont="1" applyBorder="1" applyAlignment="1">
      <alignment horizontal="center" vertical="center" wrapText="1"/>
    </xf>
    <xf numFmtId="9" fontId="9" fillId="0" borderId="15" xfId="2" applyNumberFormat="1" applyFont="1" applyBorder="1" applyAlignment="1" applyProtection="1">
      <alignment horizontal="center" vertical="top" wrapText="1"/>
      <protection locked="0"/>
    </xf>
    <xf numFmtId="0" fontId="12" fillId="0" borderId="54" xfId="0" applyFont="1" applyBorder="1" applyAlignment="1">
      <alignment horizontal="center" vertical="center" wrapText="1"/>
    </xf>
    <xf numFmtId="9" fontId="9" fillId="11" borderId="12" xfId="2" applyNumberFormat="1" applyFont="1" applyFill="1" applyBorder="1" applyAlignment="1">
      <alignment horizontal="center" vertical="center" wrapText="1"/>
    </xf>
    <xf numFmtId="9" fontId="9" fillId="11" borderId="14" xfId="2" applyNumberFormat="1" applyFont="1" applyFill="1" applyBorder="1" applyAlignment="1">
      <alignment horizontal="center" vertical="center" wrapText="1"/>
    </xf>
    <xf numFmtId="9" fontId="9" fillId="11" borderId="8" xfId="2" applyNumberFormat="1" applyFont="1" applyFill="1" applyBorder="1" applyAlignment="1">
      <alignment horizontal="center" vertical="center" wrapText="1"/>
    </xf>
    <xf numFmtId="0" fontId="9" fillId="12" borderId="12" xfId="2" applyFont="1" applyFill="1" applyBorder="1" applyAlignment="1">
      <alignment horizontal="center" vertical="center" wrapText="1"/>
    </xf>
    <xf numFmtId="0" fontId="9" fillId="12" borderId="14" xfId="2" applyFont="1" applyFill="1" applyBorder="1" applyAlignment="1">
      <alignment horizontal="center" vertical="center" wrapText="1"/>
    </xf>
    <xf numFmtId="0" fontId="9" fillId="12" borderId="15" xfId="2" applyFont="1" applyFill="1" applyBorder="1" applyAlignment="1">
      <alignment horizontal="center" vertical="center" wrapText="1"/>
    </xf>
    <xf numFmtId="0" fontId="9" fillId="3" borderId="53" xfId="2" applyFont="1" applyFill="1" applyBorder="1" applyAlignment="1">
      <alignment horizontal="center" vertical="center" wrapText="1"/>
    </xf>
    <xf numFmtId="0" fontId="9" fillId="3" borderId="54" xfId="2" applyFont="1" applyFill="1" applyBorder="1" applyAlignment="1">
      <alignment horizontal="center" vertical="center" wrapText="1"/>
    </xf>
    <xf numFmtId="0" fontId="9" fillId="7" borderId="57" xfId="2" applyFont="1" applyFill="1" applyBorder="1" applyAlignment="1">
      <alignment horizontal="left" vertical="top" wrapText="1"/>
    </xf>
    <xf numFmtId="9" fontId="9" fillId="0" borderId="68" xfId="2" applyNumberFormat="1" applyFont="1" applyBorder="1" applyAlignment="1" applyProtection="1">
      <alignment horizontal="center" vertical="center" wrapText="1"/>
      <protection locked="0"/>
    </xf>
    <xf numFmtId="9" fontId="9" fillId="0" borderId="64" xfId="2" applyNumberFormat="1" applyFont="1" applyBorder="1" applyAlignment="1" applyProtection="1">
      <alignment horizontal="center" vertical="center" wrapText="1"/>
      <protection locked="0"/>
    </xf>
    <xf numFmtId="9" fontId="9" fillId="0" borderId="57" xfId="2" applyNumberFormat="1" applyFont="1" applyBorder="1" applyAlignment="1" applyProtection="1">
      <alignment horizontal="center" vertical="center" wrapText="1"/>
      <protection locked="0"/>
    </xf>
    <xf numFmtId="0" fontId="9" fillId="3" borderId="51" xfId="2" applyFont="1" applyFill="1" applyBorder="1" applyAlignment="1">
      <alignment horizontal="left" vertical="center" wrapText="1"/>
    </xf>
    <xf numFmtId="0" fontId="9" fillId="3" borderId="32" xfId="2" applyFont="1" applyFill="1" applyBorder="1" applyAlignment="1">
      <alignment horizontal="left" vertical="center" wrapText="1"/>
    </xf>
    <xf numFmtId="0" fontId="9" fillId="9" borderId="51" xfId="2" applyFont="1" applyFill="1" applyBorder="1" applyAlignment="1">
      <alignment horizontal="left" vertical="center" wrapText="1" indent="5"/>
    </xf>
    <xf numFmtId="0" fontId="9" fillId="9" borderId="32" xfId="2" applyFont="1" applyFill="1" applyBorder="1" applyAlignment="1">
      <alignment horizontal="left" vertical="center" wrapText="1" indent="5"/>
    </xf>
    <xf numFmtId="0" fontId="9" fillId="9" borderId="25" xfId="2" applyFont="1" applyFill="1" applyBorder="1" applyAlignment="1">
      <alignment horizontal="left" vertical="center" wrapText="1" indent="5"/>
    </xf>
    <xf numFmtId="0" fontId="9" fillId="9" borderId="33" xfId="2" applyFont="1" applyFill="1" applyBorder="1" applyAlignment="1">
      <alignment horizontal="left" vertical="center" wrapText="1" indent="5"/>
    </xf>
    <xf numFmtId="0" fontId="9" fillId="4" borderId="24" xfId="2" applyFont="1" applyFill="1" applyBorder="1" applyAlignment="1">
      <alignment horizontal="center" vertical="center" wrapText="1"/>
    </xf>
    <xf numFmtId="9" fontId="9" fillId="4" borderId="12" xfId="2" applyNumberFormat="1" applyFont="1" applyFill="1" applyBorder="1" applyAlignment="1">
      <alignment horizontal="center" vertical="top" wrapText="1"/>
    </xf>
    <xf numFmtId="9" fontId="9" fillId="4" borderId="14" xfId="2" applyNumberFormat="1" applyFont="1" applyFill="1" applyBorder="1" applyAlignment="1">
      <alignment horizontal="center" vertical="top" wrapText="1"/>
    </xf>
    <xf numFmtId="9" fontId="9" fillId="4" borderId="8" xfId="2" applyNumberFormat="1" applyFont="1" applyFill="1" applyBorder="1" applyAlignment="1">
      <alignment horizontal="center" vertical="top" wrapText="1"/>
    </xf>
    <xf numFmtId="9" fontId="9" fillId="4" borderId="12" xfId="2" applyNumberFormat="1" applyFont="1" applyFill="1" applyBorder="1" applyAlignment="1">
      <alignment horizontal="center" vertical="center" wrapText="1"/>
    </xf>
    <xf numFmtId="9" fontId="9" fillId="4" borderId="15" xfId="2" applyNumberFormat="1" applyFont="1" applyFill="1" applyBorder="1" applyAlignment="1">
      <alignment horizontal="center" vertical="center" wrapText="1"/>
    </xf>
    <xf numFmtId="0" fontId="9" fillId="0" borderId="20" xfId="2" applyFont="1" applyBorder="1" applyAlignment="1">
      <alignment horizontal="center" vertical="top" wrapText="1"/>
    </xf>
    <xf numFmtId="0" fontId="9" fillId="0" borderId="25" xfId="2" applyFont="1" applyBorder="1" applyAlignment="1">
      <alignment horizontal="center" vertical="top" wrapText="1"/>
    </xf>
    <xf numFmtId="0" fontId="9" fillId="0" borderId="26" xfId="2" applyFont="1" applyBorder="1" applyAlignment="1">
      <alignment horizontal="center" vertical="top" wrapText="1"/>
    </xf>
    <xf numFmtId="0" fontId="9" fillId="0" borderId="22" xfId="2" applyFont="1" applyBorder="1" applyAlignment="1" applyProtection="1">
      <alignment horizontal="center" vertical="center" wrapText="1"/>
      <protection locked="0"/>
    </xf>
    <xf numFmtId="0" fontId="9" fillId="0" borderId="26" xfId="2" applyFont="1" applyBorder="1" applyAlignment="1" applyProtection="1">
      <alignment horizontal="center" vertical="center" wrapText="1"/>
      <protection locked="0"/>
    </xf>
    <xf numFmtId="0" fontId="9" fillId="9" borderId="13" xfId="2" applyFont="1" applyFill="1" applyBorder="1" applyAlignment="1">
      <alignment horizontal="left" vertical="top" wrapText="1" indent="20"/>
    </xf>
    <xf numFmtId="0" fontId="9" fillId="9" borderId="14" xfId="2" applyFont="1" applyFill="1" applyBorder="1" applyAlignment="1">
      <alignment horizontal="left" vertical="top" wrapText="1" indent="20"/>
    </xf>
    <xf numFmtId="0" fontId="9" fillId="9" borderId="15" xfId="2" applyFont="1" applyFill="1" applyBorder="1" applyAlignment="1">
      <alignment horizontal="left" vertical="top" wrapText="1" indent="20"/>
    </xf>
    <xf numFmtId="0" fontId="9" fillId="0" borderId="21" xfId="2" applyFont="1" applyBorder="1" applyAlignment="1" applyProtection="1">
      <alignment horizontal="center" vertical="top" wrapText="1"/>
      <protection locked="0"/>
    </xf>
    <xf numFmtId="0" fontId="12" fillId="4" borderId="56"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12" fillId="4" borderId="54" xfId="0" applyFont="1" applyFill="1" applyBorder="1" applyAlignment="1">
      <alignment horizontal="center" vertical="center" wrapText="1"/>
    </xf>
    <xf numFmtId="9" fontId="9" fillId="0" borderId="22" xfId="2" applyNumberFormat="1" applyFont="1" applyBorder="1" applyAlignment="1" applyProtection="1">
      <alignment horizontal="center" vertical="center" wrapText="1"/>
      <protection locked="0"/>
    </xf>
    <xf numFmtId="9" fontId="9" fillId="0" borderId="26" xfId="2" applyNumberFormat="1" applyFont="1" applyBorder="1" applyAlignment="1" applyProtection="1">
      <alignment horizontal="center" vertical="center" wrapText="1"/>
      <protection locked="0"/>
    </xf>
    <xf numFmtId="0" fontId="9" fillId="4" borderId="52" xfId="2" applyFont="1" applyFill="1" applyBorder="1" applyAlignment="1">
      <alignment horizontal="center" vertical="center" wrapText="1"/>
    </xf>
    <xf numFmtId="0" fontId="9" fillId="4" borderId="59" xfId="2" applyFont="1" applyFill="1" applyBorder="1" applyAlignment="1">
      <alignment horizontal="center" vertical="center" wrapText="1"/>
    </xf>
    <xf numFmtId="0" fontId="9" fillId="0" borderId="52" xfId="2" applyFont="1" applyBorder="1" applyAlignment="1">
      <alignment horizontal="left" vertical="top" wrapText="1"/>
    </xf>
    <xf numFmtId="0" fontId="9" fillId="0" borderId="32" xfId="2" applyFont="1" applyBorder="1" applyAlignment="1">
      <alignment horizontal="left" vertical="top" wrapText="1"/>
    </xf>
    <xf numFmtId="0" fontId="9" fillId="0" borderId="33" xfId="2" applyFont="1" applyBorder="1" applyAlignment="1">
      <alignment horizontal="left" vertical="top" wrapText="1"/>
    </xf>
    <xf numFmtId="0" fontId="9" fillId="7" borderId="14" xfId="2" applyFont="1" applyFill="1" applyBorder="1" applyAlignment="1">
      <alignment horizontal="left" vertical="center" wrapText="1" indent="3"/>
    </xf>
    <xf numFmtId="0" fontId="9" fillId="0" borderId="4" xfId="2" applyFont="1" applyBorder="1" applyAlignment="1">
      <alignment horizontal="center" vertical="top" wrapText="1"/>
    </xf>
    <xf numFmtId="0" fontId="12" fillId="4" borderId="58" xfId="0" applyFont="1" applyFill="1" applyBorder="1" applyAlignment="1">
      <alignment horizontal="center" vertical="center" wrapText="1"/>
    </xf>
    <xf numFmtId="0" fontId="9" fillId="7" borderId="25" xfId="2" applyFont="1" applyFill="1" applyBorder="1" applyAlignment="1">
      <alignment horizontal="left" vertical="top" wrapText="1"/>
    </xf>
    <xf numFmtId="0" fontId="12" fillId="0" borderId="50" xfId="0" applyFont="1" applyBorder="1" applyAlignment="1">
      <alignment horizontal="center" vertical="center" wrapText="1"/>
    </xf>
    <xf numFmtId="0" fontId="9" fillId="7" borderId="16" xfId="2" applyFont="1" applyFill="1" applyBorder="1" applyAlignment="1">
      <alignment horizontal="center" vertical="center" wrapText="1"/>
    </xf>
    <xf numFmtId="0" fontId="9" fillId="7" borderId="21" xfId="2" applyFont="1" applyFill="1" applyBorder="1" applyAlignment="1">
      <alignment horizontal="center" vertical="center" wrapText="1"/>
    </xf>
    <xf numFmtId="0" fontId="9" fillId="7" borderId="34" xfId="2" applyFont="1" applyFill="1" applyBorder="1" applyAlignment="1">
      <alignment horizontal="center" vertical="center" wrapText="1"/>
    </xf>
    <xf numFmtId="0" fontId="9" fillId="7" borderId="23" xfId="2" applyFont="1" applyFill="1" applyBorder="1" applyAlignment="1">
      <alignment horizontal="center" vertical="center" wrapText="1"/>
    </xf>
    <xf numFmtId="0" fontId="9" fillId="7" borderId="25" xfId="2" applyFont="1" applyFill="1" applyBorder="1" applyAlignment="1">
      <alignment horizontal="center" vertical="center" wrapText="1"/>
    </xf>
    <xf numFmtId="0" fontId="9" fillId="7" borderId="24" xfId="2" applyFont="1" applyFill="1" applyBorder="1" applyAlignment="1">
      <alignment horizontal="center" vertical="center" wrapText="1"/>
    </xf>
    <xf numFmtId="0" fontId="9" fillId="7" borderId="4" xfId="2" applyFont="1" applyFill="1" applyBorder="1" applyAlignment="1">
      <alignment horizontal="center" vertical="center" wrapText="1"/>
    </xf>
    <xf numFmtId="0" fontId="9" fillId="7" borderId="12" xfId="2" applyFont="1" applyFill="1" applyBorder="1" applyAlignment="1">
      <alignment horizontal="center" vertical="center" wrapText="1"/>
    </xf>
    <xf numFmtId="0" fontId="9" fillId="7" borderId="8" xfId="2" applyFont="1" applyFill="1" applyBorder="1" applyAlignment="1">
      <alignment horizontal="center" vertical="center" wrapText="1"/>
    </xf>
    <xf numFmtId="0" fontId="9" fillId="7" borderId="14" xfId="2" applyFont="1" applyFill="1" applyBorder="1" applyAlignment="1">
      <alignment horizontal="center" vertical="center" wrapText="1"/>
    </xf>
    <xf numFmtId="0" fontId="9" fillId="7" borderId="15" xfId="2" applyFont="1" applyFill="1" applyBorder="1" applyAlignment="1">
      <alignment horizontal="center" vertical="center" wrapText="1"/>
    </xf>
    <xf numFmtId="0" fontId="9" fillId="9" borderId="13" xfId="2" applyFont="1" applyFill="1" applyBorder="1" applyAlignment="1">
      <alignment horizontal="left" vertical="center" wrapText="1" indent="5"/>
    </xf>
    <xf numFmtId="0" fontId="9" fillId="9" borderId="14" xfId="2" applyFont="1" applyFill="1" applyBorder="1" applyAlignment="1">
      <alignment horizontal="left" vertical="center" wrapText="1" indent="5"/>
    </xf>
    <xf numFmtId="0" fontId="9" fillId="9" borderId="15" xfId="2" applyFont="1" applyFill="1" applyBorder="1" applyAlignment="1">
      <alignment horizontal="left" vertical="center" wrapText="1" indent="5"/>
    </xf>
    <xf numFmtId="1" fontId="9" fillId="4" borderId="12" xfId="2" applyNumberFormat="1" applyFont="1" applyFill="1" applyBorder="1" applyAlignment="1">
      <alignment horizontal="center" vertical="center" wrapText="1"/>
    </xf>
    <xf numFmtId="1" fontId="9" fillId="4" borderId="14" xfId="2" applyNumberFormat="1" applyFont="1" applyFill="1" applyBorder="1" applyAlignment="1">
      <alignment horizontal="center" vertical="center" wrapText="1"/>
    </xf>
    <xf numFmtId="0" fontId="25" fillId="0" borderId="12" xfId="0" applyFont="1" applyBorder="1" applyAlignment="1">
      <alignment horizontal="center"/>
    </xf>
    <xf numFmtId="0" fontId="25" fillId="0" borderId="14" xfId="0" applyFont="1" applyBorder="1" applyAlignment="1">
      <alignment horizontal="center"/>
    </xf>
    <xf numFmtId="0" fontId="25" fillId="0" borderId="8" xfId="0" applyFont="1" applyBorder="1" applyAlignment="1">
      <alignment horizontal="center"/>
    </xf>
    <xf numFmtId="0" fontId="9" fillId="4" borderId="16" xfId="2" applyFont="1" applyFill="1" applyBorder="1" applyAlignment="1">
      <alignment horizontal="center" vertical="center" wrapText="1"/>
    </xf>
    <xf numFmtId="0" fontId="9" fillId="4" borderId="34" xfId="2" applyFont="1" applyFill="1" applyBorder="1" applyAlignment="1">
      <alignment horizontal="center" vertical="center" wrapText="1"/>
    </xf>
    <xf numFmtId="0" fontId="9" fillId="4" borderId="36" xfId="2" applyFont="1" applyFill="1" applyBorder="1" applyAlignment="1">
      <alignment horizontal="center" vertical="center" wrapText="1"/>
    </xf>
    <xf numFmtId="0" fontId="9" fillId="4" borderId="27" xfId="2" applyFont="1" applyFill="1" applyBorder="1" applyAlignment="1">
      <alignment horizontal="center" vertical="center" wrapText="1"/>
    </xf>
    <xf numFmtId="0" fontId="9" fillId="4" borderId="28" xfId="2" applyFont="1" applyFill="1" applyBorder="1" applyAlignment="1">
      <alignment horizontal="center" vertical="center" wrapText="1"/>
    </xf>
    <xf numFmtId="0" fontId="9" fillId="4" borderId="70" xfId="2" applyFont="1" applyFill="1" applyBorder="1" applyAlignment="1">
      <alignment horizontal="center" vertical="center" wrapText="1"/>
    </xf>
    <xf numFmtId="1" fontId="21" fillId="4" borderId="12" xfId="2" applyNumberFormat="1" applyFont="1" applyFill="1" applyBorder="1" applyAlignment="1">
      <alignment horizontal="center" vertical="top" wrapText="1"/>
    </xf>
    <xf numFmtId="1" fontId="21" fillId="4" borderId="14" xfId="2" applyNumberFormat="1" applyFont="1" applyFill="1" applyBorder="1" applyAlignment="1">
      <alignment horizontal="center" vertical="top" wrapText="1"/>
    </xf>
    <xf numFmtId="1" fontId="21" fillId="4" borderId="8" xfId="2" applyNumberFormat="1" applyFont="1" applyFill="1" applyBorder="1" applyAlignment="1">
      <alignment horizontal="center" vertical="top" wrapText="1"/>
    </xf>
    <xf numFmtId="1" fontId="21" fillId="4" borderId="15" xfId="2" applyNumberFormat="1" applyFont="1" applyFill="1" applyBorder="1" applyAlignment="1">
      <alignment horizontal="center" vertical="top" wrapText="1"/>
    </xf>
    <xf numFmtId="0" fontId="9" fillId="0" borderId="12" xfId="0" applyFont="1" applyBorder="1" applyAlignment="1">
      <alignment horizontal="center"/>
    </xf>
    <xf numFmtId="0" fontId="9" fillId="0" borderId="14" xfId="0" applyFont="1" applyBorder="1" applyAlignment="1">
      <alignment horizontal="center"/>
    </xf>
    <xf numFmtId="0" fontId="9" fillId="0" borderId="8" xfId="0" applyFont="1" applyBorder="1" applyAlignment="1">
      <alignment horizontal="center"/>
    </xf>
    <xf numFmtId="164" fontId="9" fillId="3" borderId="12" xfId="6" applyNumberFormat="1" applyFont="1" applyFill="1" applyBorder="1" applyAlignment="1">
      <alignment horizontal="center" vertical="top" wrapText="1"/>
    </xf>
    <xf numFmtId="164" fontId="9" fillId="3" borderId="8" xfId="6" applyNumberFormat="1" applyFont="1" applyFill="1" applyBorder="1" applyAlignment="1">
      <alignment horizontal="center" vertical="top" wrapText="1"/>
    </xf>
    <xf numFmtId="0" fontId="9" fillId="0" borderId="57" xfId="0" applyFont="1" applyBorder="1" applyAlignment="1">
      <alignment horizontal="center" vertical="center" wrapText="1"/>
    </xf>
    <xf numFmtId="0" fontId="9" fillId="0" borderId="64" xfId="0" applyFont="1" applyBorder="1" applyAlignment="1">
      <alignment horizontal="center" vertical="center" wrapText="1"/>
    </xf>
    <xf numFmtId="164" fontId="9" fillId="0" borderId="12" xfId="6" applyNumberFormat="1" applyFont="1" applyBorder="1" applyAlignment="1" applyProtection="1">
      <alignment horizontal="center" vertical="center" wrapText="1"/>
      <protection locked="0"/>
    </xf>
    <xf numFmtId="164" fontId="9" fillId="0" borderId="8" xfId="6" applyNumberFormat="1" applyFont="1" applyBorder="1" applyAlignment="1" applyProtection="1">
      <alignment horizontal="center" vertical="center" wrapText="1"/>
      <protection locked="0"/>
    </xf>
    <xf numFmtId="1" fontId="9" fillId="0" borderId="12" xfId="2" applyNumberFormat="1" applyFont="1" applyBorder="1" applyAlignment="1" applyProtection="1">
      <alignment horizontal="center" vertical="center" wrapText="1"/>
      <protection locked="0"/>
    </xf>
    <xf numFmtId="1" fontId="9" fillId="0" borderId="14" xfId="2" applyNumberFormat="1" applyFont="1" applyBorder="1" applyAlignment="1" applyProtection="1">
      <alignment horizontal="center" vertical="center" wrapText="1"/>
      <protection locked="0"/>
    </xf>
    <xf numFmtId="1" fontId="9" fillId="0" borderId="15" xfId="2" applyNumberFormat="1" applyFont="1" applyBorder="1" applyAlignment="1" applyProtection="1">
      <alignment horizontal="center" vertical="center" wrapText="1"/>
      <protection locked="0"/>
    </xf>
    <xf numFmtId="0" fontId="12" fillId="4" borderId="13" xfId="0" applyFont="1" applyFill="1" applyBorder="1" applyAlignment="1">
      <alignment horizontal="center" wrapText="1"/>
    </xf>
    <xf numFmtId="0" fontId="12" fillId="4" borderId="15" xfId="0" applyFont="1" applyFill="1" applyBorder="1" applyAlignment="1">
      <alignment horizontal="center" wrapText="1"/>
    </xf>
    <xf numFmtId="1" fontId="9" fillId="4" borderId="19" xfId="2" applyNumberFormat="1" applyFont="1" applyFill="1" applyBorder="1" applyAlignment="1" applyProtection="1">
      <alignment horizontal="center" vertical="center" wrapText="1"/>
      <protection locked="0"/>
    </xf>
    <xf numFmtId="1" fontId="9" fillId="4" borderId="37" xfId="2" applyNumberFormat="1" applyFont="1" applyFill="1" applyBorder="1" applyAlignment="1" applyProtection="1">
      <alignment horizontal="center" vertical="center" wrapText="1"/>
      <protection locked="0"/>
    </xf>
    <xf numFmtId="1" fontId="9" fillId="4" borderId="11" xfId="2" applyNumberFormat="1" applyFont="1" applyFill="1" applyBorder="1" applyAlignment="1" applyProtection="1">
      <alignment horizontal="center" vertical="center" wrapText="1"/>
      <protection locked="0"/>
    </xf>
    <xf numFmtId="1" fontId="9" fillId="0" borderId="18" xfId="2" applyNumberFormat="1" applyFont="1" applyBorder="1" applyAlignment="1" applyProtection="1">
      <alignment horizontal="left" vertical="top" wrapText="1"/>
      <protection locked="0"/>
    </xf>
    <xf numFmtId="1" fontId="9" fillId="0" borderId="21" xfId="2" applyNumberFormat="1" applyFont="1" applyBorder="1" applyAlignment="1" applyProtection="1">
      <alignment horizontal="left" vertical="top" wrapText="1"/>
      <protection locked="0"/>
    </xf>
    <xf numFmtId="1" fontId="9" fillId="0" borderId="22" xfId="2" applyNumberFormat="1" applyFont="1" applyBorder="1" applyAlignment="1" applyProtection="1">
      <alignment horizontal="left" vertical="top" wrapText="1"/>
      <protection locked="0"/>
    </xf>
    <xf numFmtId="1" fontId="9" fillId="0" borderId="38" xfId="2" applyNumberFormat="1" applyFont="1" applyBorder="1" applyAlignment="1" applyProtection="1">
      <alignment horizontal="left" vertical="top" wrapText="1"/>
      <protection locked="0"/>
    </xf>
    <xf numFmtId="1" fontId="9" fillId="0" borderId="0" xfId="2" applyNumberFormat="1" applyFont="1" applyAlignment="1" applyProtection="1">
      <alignment horizontal="left" vertical="top" wrapText="1"/>
      <protection locked="0"/>
    </xf>
    <xf numFmtId="1" fontId="9" fillId="0" borderId="10" xfId="2" applyNumberFormat="1" applyFont="1" applyBorder="1" applyAlignment="1" applyProtection="1">
      <alignment horizontal="left" vertical="top" wrapText="1"/>
      <protection locked="0"/>
    </xf>
    <xf numFmtId="1" fontId="9" fillId="0" borderId="20" xfId="2" applyNumberFormat="1" applyFont="1" applyBorder="1" applyAlignment="1" applyProtection="1">
      <alignment horizontal="left" vertical="top" wrapText="1"/>
      <protection locked="0"/>
    </xf>
    <xf numFmtId="1" fontId="9" fillId="0" borderId="25" xfId="2" applyNumberFormat="1" applyFont="1" applyBorder="1" applyAlignment="1" applyProtection="1">
      <alignment horizontal="left" vertical="top" wrapText="1"/>
      <protection locked="0"/>
    </xf>
    <xf numFmtId="1" fontId="9" fillId="0" borderId="26" xfId="2" applyNumberFormat="1" applyFont="1" applyBorder="1" applyAlignment="1" applyProtection="1">
      <alignment horizontal="left" vertical="top" wrapText="1"/>
      <protection locked="0"/>
    </xf>
    <xf numFmtId="0" fontId="9" fillId="4" borderId="14" xfId="2" applyFont="1" applyFill="1" applyBorder="1" applyAlignment="1">
      <alignment horizontal="right" vertical="top" wrapText="1"/>
    </xf>
    <xf numFmtId="9" fontId="9" fillId="4" borderId="14" xfId="4" applyFont="1" applyFill="1" applyBorder="1" applyAlignment="1">
      <alignment horizontal="left" vertical="top" wrapText="1"/>
    </xf>
    <xf numFmtId="9" fontId="9" fillId="4" borderId="8" xfId="4" applyFont="1" applyFill="1" applyBorder="1" applyAlignment="1">
      <alignment horizontal="left" vertical="top" wrapText="1"/>
    </xf>
    <xf numFmtId="1" fontId="9" fillId="0" borderId="12" xfId="2" applyNumberFormat="1" applyFont="1" applyBorder="1" applyAlignment="1" applyProtection="1">
      <alignment horizontal="left" vertical="top" wrapText="1"/>
      <protection locked="0"/>
    </xf>
    <xf numFmtId="1" fontId="9" fillId="0" borderId="14" xfId="2" applyNumberFormat="1" applyFont="1" applyBorder="1" applyAlignment="1" applyProtection="1">
      <alignment horizontal="left" vertical="top" wrapText="1"/>
      <protection locked="0"/>
    </xf>
    <xf numFmtId="1" fontId="9" fillId="0" borderId="15" xfId="2" applyNumberFormat="1" applyFont="1" applyBorder="1" applyAlignment="1" applyProtection="1">
      <alignment horizontal="left" vertical="top" wrapText="1"/>
      <protection locked="0"/>
    </xf>
    <xf numFmtId="164" fontId="23" fillId="10" borderId="68" xfId="7" applyNumberFormat="1" applyFont="1" applyFill="1" applyBorder="1" applyAlignment="1" applyProtection="1">
      <alignment horizontal="center" vertical="center" wrapText="1"/>
      <protection locked="0"/>
    </xf>
    <xf numFmtId="164" fontId="23" fillId="10" borderId="64" xfId="7" applyNumberFormat="1" applyFont="1" applyFill="1" applyBorder="1" applyAlignment="1" applyProtection="1">
      <alignment horizontal="center" vertical="center" wrapText="1"/>
      <protection locked="0"/>
    </xf>
    <xf numFmtId="9" fontId="9" fillId="6" borderId="68" xfId="2" applyNumberFormat="1" applyFont="1" applyFill="1" applyBorder="1" applyAlignment="1">
      <alignment horizontal="center" vertical="top" wrapText="1"/>
    </xf>
    <xf numFmtId="9" fontId="9" fillId="6" borderId="64" xfId="2" applyNumberFormat="1" applyFont="1" applyFill="1" applyBorder="1" applyAlignment="1">
      <alignment horizontal="center" vertical="top" wrapText="1"/>
    </xf>
    <xf numFmtId="9" fontId="9" fillId="6" borderId="57" xfId="2" applyNumberFormat="1" applyFont="1" applyFill="1" applyBorder="1" applyAlignment="1">
      <alignment horizontal="center" vertical="top" wrapText="1"/>
    </xf>
    <xf numFmtId="9" fontId="9" fillId="6" borderId="69" xfId="2" applyNumberFormat="1" applyFont="1" applyFill="1" applyBorder="1" applyAlignment="1">
      <alignment horizontal="center" vertical="top" wrapText="1"/>
    </xf>
    <xf numFmtId="0" fontId="9" fillId="9" borderId="51" xfId="2" applyFont="1" applyFill="1" applyBorder="1" applyAlignment="1">
      <alignment horizontal="left" vertical="center" wrapText="1"/>
    </xf>
    <xf numFmtId="0" fontId="9" fillId="9" borderId="32" xfId="2" applyFont="1" applyFill="1" applyBorder="1" applyAlignment="1">
      <alignment horizontal="left" vertical="center" wrapText="1"/>
    </xf>
    <xf numFmtId="164" fontId="9" fillId="0" borderId="12" xfId="7" applyNumberFormat="1" applyFont="1" applyBorder="1" applyAlignment="1" applyProtection="1">
      <alignment horizontal="center" vertical="center" wrapText="1"/>
      <protection locked="0"/>
    </xf>
    <xf numFmtId="164" fontId="9" fillId="0" borderId="8" xfId="7" applyNumberFormat="1" applyFont="1" applyBorder="1" applyAlignment="1" applyProtection="1">
      <alignment horizontal="center" vertical="center" wrapText="1"/>
      <protection locked="0"/>
    </xf>
    <xf numFmtId="0" fontId="9" fillId="0" borderId="12" xfId="7" applyNumberFormat="1" applyFont="1" applyBorder="1" applyAlignment="1" applyProtection="1">
      <alignment horizontal="center" vertical="center" wrapText="1"/>
      <protection locked="0"/>
    </xf>
    <xf numFmtId="0" fontId="9" fillId="0" borderId="8" xfId="7" applyNumberFormat="1" applyFont="1" applyBorder="1" applyAlignment="1" applyProtection="1">
      <alignment horizontal="center" vertical="center" wrapText="1"/>
      <protection locked="0"/>
    </xf>
    <xf numFmtId="164" fontId="9" fillId="0" borderId="14" xfId="7" applyNumberFormat="1" applyFont="1" applyBorder="1" applyAlignment="1" applyProtection="1">
      <alignment horizontal="center" vertical="center" wrapText="1"/>
      <protection locked="0"/>
    </xf>
    <xf numFmtId="164" fontId="9" fillId="0" borderId="15" xfId="7" applyNumberFormat="1" applyFont="1" applyBorder="1" applyAlignment="1" applyProtection="1">
      <alignment horizontal="center" vertical="center" wrapText="1"/>
      <protection locked="0"/>
    </xf>
    <xf numFmtId="0" fontId="9" fillId="4" borderId="57" xfId="2" applyFont="1" applyFill="1" applyBorder="1" applyAlignment="1">
      <alignment vertical="center" wrapText="1"/>
    </xf>
    <xf numFmtId="0" fontId="9" fillId="4" borderId="64" xfId="2" applyFont="1" applyFill="1" applyBorder="1" applyAlignment="1">
      <alignment vertical="center" wrapText="1"/>
    </xf>
    <xf numFmtId="0" fontId="9" fillId="9" borderId="51" xfId="2" applyFont="1" applyFill="1" applyBorder="1" applyAlignment="1">
      <alignment horizontal="left" vertical="top" wrapText="1" indent="5"/>
    </xf>
    <xf numFmtId="0" fontId="9" fillId="9" borderId="32" xfId="2" applyFont="1" applyFill="1" applyBorder="1" applyAlignment="1">
      <alignment horizontal="left" vertical="top" wrapText="1" indent="5"/>
    </xf>
    <xf numFmtId="0" fontId="9" fillId="9" borderId="33" xfId="2" applyFont="1" applyFill="1" applyBorder="1" applyAlignment="1">
      <alignment horizontal="left" vertical="top" wrapText="1" indent="5"/>
    </xf>
    <xf numFmtId="0" fontId="13" fillId="4" borderId="25" xfId="2" applyFont="1" applyFill="1" applyBorder="1" applyAlignment="1">
      <alignment horizontal="left" vertical="center" wrapText="1"/>
    </xf>
    <xf numFmtId="1" fontId="21" fillId="4" borderId="14" xfId="2" applyNumberFormat="1" applyFont="1" applyFill="1" applyBorder="1" applyAlignment="1">
      <alignment horizontal="center" vertical="center" wrapText="1"/>
    </xf>
    <xf numFmtId="1" fontId="21" fillId="4" borderId="8" xfId="2" applyNumberFormat="1" applyFont="1" applyFill="1" applyBorder="1" applyAlignment="1">
      <alignment horizontal="center" vertical="center" wrapText="1"/>
    </xf>
    <xf numFmtId="1" fontId="21" fillId="4" borderId="12" xfId="2" applyNumberFormat="1" applyFont="1" applyFill="1" applyBorder="1" applyAlignment="1">
      <alignment horizontal="center" vertical="center" wrapText="1"/>
    </xf>
    <xf numFmtId="0" fontId="9" fillId="4" borderId="57" xfId="2" applyFont="1" applyFill="1" applyBorder="1" applyAlignment="1">
      <alignment horizontal="left" vertical="top" wrapText="1"/>
    </xf>
    <xf numFmtId="0" fontId="9" fillId="0" borderId="68" xfId="2" applyFont="1" applyBorder="1" applyAlignment="1">
      <alignment horizontal="center" vertical="center"/>
    </xf>
    <xf numFmtId="0" fontId="9" fillId="0" borderId="57" xfId="2" applyFont="1" applyBorder="1" applyAlignment="1">
      <alignment horizontal="center" vertical="center"/>
    </xf>
    <xf numFmtId="0" fontId="9" fillId="0" borderId="69" xfId="2" applyFont="1" applyBorder="1" applyAlignment="1">
      <alignment horizontal="center" vertical="center"/>
    </xf>
    <xf numFmtId="0" fontId="9" fillId="9" borderId="51" xfId="2" applyFont="1" applyFill="1" applyBorder="1" applyAlignment="1">
      <alignment horizontal="left" vertical="center"/>
    </xf>
    <xf numFmtId="0" fontId="9" fillId="9" borderId="32" xfId="2" applyFont="1" applyFill="1" applyBorder="1" applyAlignment="1">
      <alignment horizontal="left" vertical="center"/>
    </xf>
    <xf numFmtId="0" fontId="9" fillId="9" borderId="33" xfId="2" applyFont="1" applyFill="1" applyBorder="1" applyAlignment="1">
      <alignment horizontal="left" vertical="center"/>
    </xf>
    <xf numFmtId="0" fontId="24" fillId="4" borderId="24" xfId="2" applyFont="1" applyFill="1" applyBorder="1" applyAlignment="1">
      <alignment horizontal="left" vertical="center"/>
    </xf>
    <xf numFmtId="0" fontId="9" fillId="4" borderId="14" xfId="2" applyFont="1" applyFill="1" applyBorder="1" applyAlignment="1">
      <alignment vertical="center" wrapText="1"/>
    </xf>
    <xf numFmtId="0" fontId="9" fillId="4" borderId="8" xfId="2" applyFont="1" applyFill="1" applyBorder="1" applyAlignment="1">
      <alignment vertical="center" wrapText="1"/>
    </xf>
    <xf numFmtId="0" fontId="9" fillId="0" borderId="12" xfId="2" applyFont="1" applyBorder="1" applyAlignment="1" applyProtection="1">
      <alignment horizontal="center" vertical="center" wrapText="1" shrinkToFit="1"/>
      <protection locked="0"/>
    </xf>
    <xf numFmtId="0" fontId="9" fillId="0" borderId="14" xfId="2" applyFont="1" applyBorder="1" applyAlignment="1" applyProtection="1">
      <alignment horizontal="center" vertical="center" wrapText="1" shrinkToFit="1"/>
      <protection locked="0"/>
    </xf>
    <xf numFmtId="0" fontId="9" fillId="0" borderId="15" xfId="2" applyFont="1" applyBorder="1" applyAlignment="1" applyProtection="1">
      <alignment horizontal="center" vertical="center" wrapText="1" shrinkToFit="1"/>
      <protection locked="0"/>
    </xf>
    <xf numFmtId="0" fontId="9" fillId="9" borderId="33" xfId="2" applyFont="1" applyFill="1" applyBorder="1" applyAlignment="1">
      <alignment horizontal="left" vertical="center" wrapText="1"/>
    </xf>
    <xf numFmtId="0" fontId="9" fillId="9" borderId="51" xfId="2" applyFont="1" applyFill="1" applyBorder="1" applyAlignment="1">
      <alignment horizontal="left" vertical="center" indent="5"/>
    </xf>
    <xf numFmtId="0" fontId="9" fillId="9" borderId="32" xfId="2" applyFont="1" applyFill="1" applyBorder="1" applyAlignment="1">
      <alignment horizontal="left" vertical="center" indent="5"/>
    </xf>
    <xf numFmtId="0" fontId="9" fillId="9" borderId="33" xfId="2" applyFont="1" applyFill="1" applyBorder="1" applyAlignment="1">
      <alignment horizontal="left" vertical="center" indent="5"/>
    </xf>
    <xf numFmtId="0" fontId="13" fillId="4" borderId="24" xfId="2" applyFont="1" applyFill="1" applyBorder="1" applyAlignment="1">
      <alignment horizontal="center" vertical="center" wrapText="1"/>
    </xf>
    <xf numFmtId="0" fontId="12" fillId="4" borderId="56" xfId="0" applyFont="1" applyFill="1" applyBorder="1" applyAlignment="1">
      <alignment horizontal="center" wrapText="1"/>
    </xf>
    <xf numFmtId="0" fontId="12" fillId="4" borderId="53" xfId="0" applyFont="1" applyFill="1" applyBorder="1" applyAlignment="1">
      <alignment horizontal="center" wrapText="1"/>
    </xf>
    <xf numFmtId="0" fontId="12" fillId="4" borderId="58" xfId="0" applyFont="1" applyFill="1" applyBorder="1" applyAlignment="1">
      <alignment horizontal="center" wrapText="1"/>
    </xf>
    <xf numFmtId="0" fontId="9" fillId="4" borderId="28" xfId="2" applyFont="1" applyFill="1" applyBorder="1" applyAlignment="1">
      <alignment horizontal="left" vertical="center" wrapText="1"/>
    </xf>
    <xf numFmtId="0" fontId="9" fillId="0" borderId="65" xfId="2" applyFont="1" applyBorder="1" applyAlignment="1">
      <alignment horizontal="left" vertical="center" wrapText="1"/>
    </xf>
    <xf numFmtId="0" fontId="9" fillId="0" borderId="6" xfId="2" applyFont="1" applyBorder="1" applyAlignment="1">
      <alignment horizontal="left" vertical="center" wrapText="1"/>
    </xf>
    <xf numFmtId="0" fontId="9" fillId="0" borderId="7" xfId="2" applyFont="1" applyBorder="1" applyAlignment="1">
      <alignment horizontal="left" vertical="center" wrapText="1"/>
    </xf>
    <xf numFmtId="0" fontId="9" fillId="9" borderId="23" xfId="2" applyFont="1" applyFill="1" applyBorder="1" applyAlignment="1">
      <alignment horizontal="left" vertical="center" wrapText="1" indent="5"/>
    </xf>
    <xf numFmtId="0" fontId="9" fillId="9" borderId="26" xfId="2" applyFont="1" applyFill="1" applyBorder="1" applyAlignment="1">
      <alignment horizontal="left" vertical="center" wrapText="1" indent="5"/>
    </xf>
    <xf numFmtId="0" fontId="9" fillId="3" borderId="68" xfId="2" applyFont="1" applyFill="1" applyBorder="1" applyAlignment="1" applyProtection="1">
      <alignment horizontal="center" vertical="center" wrapText="1"/>
      <protection locked="0"/>
    </xf>
    <xf numFmtId="0" fontId="9" fillId="3" borderId="57" xfId="2" applyFont="1" applyFill="1" applyBorder="1" applyAlignment="1" applyProtection="1">
      <alignment horizontal="center" vertical="center" wrapText="1"/>
      <protection locked="0"/>
    </xf>
    <xf numFmtId="0" fontId="9" fillId="0" borderId="68" xfId="2" applyFont="1" applyBorder="1" applyAlignment="1">
      <alignment horizontal="center" vertical="top" wrapText="1"/>
    </xf>
    <xf numFmtId="0" fontId="9" fillId="0" borderId="69" xfId="2" applyFont="1" applyBorder="1" applyAlignment="1">
      <alignment horizontal="center" vertical="top" wrapText="1"/>
    </xf>
    <xf numFmtId="165" fontId="9" fillId="3" borderId="12" xfId="1" applyNumberFormat="1" applyFont="1" applyFill="1" applyBorder="1" applyAlignment="1" applyProtection="1">
      <alignment horizontal="center" vertical="top" wrapText="1"/>
      <protection locked="0"/>
    </xf>
    <xf numFmtId="165" fontId="9" fillId="3" borderId="14" xfId="1" applyNumberFormat="1" applyFont="1" applyFill="1" applyBorder="1" applyAlignment="1" applyProtection="1">
      <alignment horizontal="center" vertical="top" wrapText="1"/>
      <protection locked="0"/>
    </xf>
    <xf numFmtId="165" fontId="9" fillId="3" borderId="15" xfId="1" applyNumberFormat="1" applyFont="1" applyFill="1" applyBorder="1" applyAlignment="1" applyProtection="1">
      <alignment horizontal="center" vertical="top" wrapText="1"/>
      <protection locked="0"/>
    </xf>
    <xf numFmtId="0" fontId="9" fillId="4" borderId="57" xfId="2" applyFont="1" applyFill="1" applyBorder="1" applyAlignment="1">
      <alignment horizontal="left" vertical="center" wrapText="1" indent="2"/>
    </xf>
    <xf numFmtId="0" fontId="9" fillId="4" borderId="64" xfId="2" applyFont="1" applyFill="1" applyBorder="1" applyAlignment="1">
      <alignment horizontal="left" vertical="center" wrapText="1" indent="2"/>
    </xf>
    <xf numFmtId="165" fontId="9" fillId="3" borderId="68" xfId="1" applyNumberFormat="1" applyFont="1" applyFill="1" applyBorder="1" applyAlignment="1" applyProtection="1">
      <alignment horizontal="center" vertical="top" wrapText="1"/>
      <protection locked="0"/>
    </xf>
    <xf numFmtId="165" fontId="9" fillId="3" borderId="57" xfId="1" applyNumberFormat="1" applyFont="1" applyFill="1" applyBorder="1" applyAlignment="1" applyProtection="1">
      <alignment horizontal="center" vertical="top" wrapText="1"/>
      <protection locked="0"/>
    </xf>
    <xf numFmtId="165" fontId="9" fillId="3" borderId="69" xfId="1" applyNumberFormat="1" applyFont="1" applyFill="1" applyBorder="1" applyAlignment="1" applyProtection="1">
      <alignment horizontal="center" vertical="top" wrapText="1"/>
      <protection locked="0"/>
    </xf>
    <xf numFmtId="165" fontId="9" fillId="3" borderId="12" xfId="1" applyNumberFormat="1" applyFont="1" applyFill="1" applyBorder="1" applyAlignment="1" applyProtection="1">
      <alignment horizontal="center" vertical="center" wrapText="1"/>
      <protection locked="0"/>
    </xf>
    <xf numFmtId="165" fontId="9" fillId="3" borderId="14" xfId="1" applyNumberFormat="1" applyFont="1" applyFill="1" applyBorder="1" applyAlignment="1" applyProtection="1">
      <alignment horizontal="center" vertical="center" wrapText="1"/>
      <protection locked="0"/>
    </xf>
    <xf numFmtId="165" fontId="9" fillId="3" borderId="15" xfId="1" applyNumberFormat="1" applyFont="1" applyFill="1" applyBorder="1" applyAlignment="1" applyProtection="1">
      <alignment horizontal="center" vertical="center" wrapText="1"/>
      <protection locked="0"/>
    </xf>
    <xf numFmtId="0" fontId="9" fillId="4" borderId="15" xfId="2" applyFont="1" applyFill="1" applyBorder="1" applyAlignment="1">
      <alignment horizontal="left" vertical="top" wrapText="1"/>
    </xf>
    <xf numFmtId="0" fontId="19" fillId="4" borderId="13" xfId="2" applyFont="1" applyFill="1" applyBorder="1" applyAlignment="1">
      <alignment horizontal="center" vertical="center" wrapText="1"/>
    </xf>
    <xf numFmtId="0" fontId="19" fillId="4" borderId="14"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9" fillId="4" borderId="12" xfId="2" applyFont="1" applyFill="1" applyBorder="1" applyAlignment="1">
      <alignment horizontal="center" vertical="center" wrapText="1"/>
    </xf>
    <xf numFmtId="0" fontId="9" fillId="4" borderId="14" xfId="2" applyFont="1" applyFill="1" applyBorder="1" applyAlignment="1">
      <alignment horizontal="center" vertical="center" wrapText="1"/>
    </xf>
    <xf numFmtId="0" fontId="9" fillId="4" borderId="15" xfId="2" applyFont="1" applyFill="1" applyBorder="1" applyAlignment="1">
      <alignment horizontal="center" vertical="center" wrapText="1"/>
    </xf>
    <xf numFmtId="0" fontId="16" fillId="4" borderId="56" xfId="0" applyFont="1" applyFill="1" applyBorder="1" applyAlignment="1">
      <alignment horizontal="center" vertical="center" wrapText="1"/>
    </xf>
    <xf numFmtId="0" fontId="16" fillId="4" borderId="53" xfId="0" applyFont="1" applyFill="1" applyBorder="1" applyAlignment="1">
      <alignment horizontal="center" vertical="center" wrapText="1"/>
    </xf>
    <xf numFmtId="0" fontId="9" fillId="0" borderId="18" xfId="2" applyFont="1" applyBorder="1" applyAlignment="1" applyProtection="1">
      <alignment horizontal="center" wrapText="1"/>
      <protection locked="0"/>
    </xf>
    <xf numFmtId="0" fontId="9" fillId="0" borderId="21" xfId="2" applyFont="1" applyBorder="1" applyAlignment="1" applyProtection="1">
      <alignment horizontal="center" wrapText="1"/>
      <protection locked="0"/>
    </xf>
    <xf numFmtId="0" fontId="9" fillId="0" borderId="34" xfId="2" applyFont="1" applyBorder="1" applyAlignment="1" applyProtection="1">
      <alignment horizontal="center" wrapText="1"/>
      <protection locked="0"/>
    </xf>
    <xf numFmtId="0" fontId="9" fillId="3" borderId="12" xfId="2" applyFont="1" applyFill="1" applyBorder="1" applyAlignment="1" applyProtection="1">
      <alignment horizontal="center" vertical="center" wrapText="1"/>
      <protection locked="0"/>
    </xf>
    <xf numFmtId="0" fontId="9" fillId="3" borderId="14" xfId="2" applyFont="1" applyFill="1" applyBorder="1" applyAlignment="1" applyProtection="1">
      <alignment horizontal="center" vertical="center" wrapText="1"/>
      <protection locked="0"/>
    </xf>
    <xf numFmtId="0" fontId="9" fillId="3" borderId="8" xfId="2" applyFont="1" applyFill="1" applyBorder="1" applyAlignment="1" applyProtection="1">
      <alignment horizontal="center" vertical="center" wrapText="1"/>
      <protection locked="0"/>
    </xf>
    <xf numFmtId="0" fontId="9" fillId="4" borderId="59" xfId="2" applyFont="1" applyFill="1" applyBorder="1" applyAlignment="1">
      <alignment horizontal="left" vertical="center" wrapText="1"/>
    </xf>
    <xf numFmtId="0" fontId="25" fillId="0" borderId="61" xfId="0" applyFont="1" applyBorder="1" applyAlignment="1">
      <alignment horizontal="left"/>
    </xf>
    <xf numFmtId="0" fontId="25" fillId="0" borderId="30" xfId="0" applyFont="1" applyBorder="1" applyAlignment="1">
      <alignment horizontal="left"/>
    </xf>
    <xf numFmtId="0" fontId="25" fillId="0" borderId="40" xfId="0" applyFont="1" applyBorder="1" applyAlignment="1">
      <alignment horizontal="left"/>
    </xf>
    <xf numFmtId="0" fontId="25" fillId="0" borderId="38" xfId="0" applyFont="1" applyBorder="1" applyAlignment="1">
      <alignment horizontal="left"/>
    </xf>
    <xf numFmtId="0" fontId="25" fillId="0" borderId="0" xfId="0" applyFont="1" applyAlignment="1">
      <alignment horizontal="left"/>
    </xf>
    <xf numFmtId="0" fontId="25" fillId="0" borderId="10" xfId="0" applyFont="1" applyBorder="1" applyAlignment="1">
      <alignment horizontal="left"/>
    </xf>
    <xf numFmtId="0" fontId="25" fillId="0" borderId="20" xfId="0" applyFont="1" applyBorder="1" applyAlignment="1">
      <alignment horizontal="left"/>
    </xf>
    <xf numFmtId="0" fontId="25" fillId="0" borderId="25" xfId="0" applyFont="1" applyBorder="1" applyAlignment="1">
      <alignment horizontal="left"/>
    </xf>
    <xf numFmtId="0" fontId="25" fillId="0" borderId="26" xfId="0" applyFont="1" applyBorder="1" applyAlignment="1">
      <alignment horizontal="left"/>
    </xf>
    <xf numFmtId="0" fontId="9" fillId="4" borderId="12" xfId="2" applyFont="1" applyFill="1" applyBorder="1" applyAlignment="1">
      <alignment horizontal="right" vertical="center" wrapText="1"/>
    </xf>
    <xf numFmtId="0" fontId="9" fillId="4" borderId="37" xfId="2" applyFont="1" applyFill="1" applyBorder="1" applyAlignment="1">
      <alignment horizontal="left" vertical="center" wrapText="1"/>
    </xf>
    <xf numFmtId="9" fontId="9" fillId="0" borderId="47" xfId="2" applyNumberFormat="1" applyFont="1" applyBorder="1" applyAlignment="1" applyProtection="1">
      <alignment horizontal="center" vertical="top" wrapText="1"/>
      <protection locked="0"/>
    </xf>
    <xf numFmtId="9" fontId="9" fillId="0" borderId="28" xfId="2" applyNumberFormat="1" applyFont="1" applyBorder="1" applyAlignment="1" applyProtection="1">
      <alignment horizontal="center" vertical="top" wrapText="1"/>
      <protection locked="0"/>
    </xf>
    <xf numFmtId="9" fontId="9" fillId="0" borderId="29" xfId="2" applyNumberFormat="1" applyFont="1" applyBorder="1" applyAlignment="1" applyProtection="1">
      <alignment horizontal="center" vertical="top" wrapText="1"/>
      <protection locked="0"/>
    </xf>
    <xf numFmtId="0" fontId="2" fillId="0" borderId="0" xfId="0" applyFont="1" applyAlignment="1">
      <alignment horizontal="center" wrapText="1"/>
    </xf>
    <xf numFmtId="0" fontId="9" fillId="3" borderId="0" xfId="3" applyFont="1" applyFill="1" applyAlignment="1" applyProtection="1">
      <alignment horizontal="left" vertical="center" wrapText="1"/>
      <protection locked="0"/>
    </xf>
    <xf numFmtId="0" fontId="10" fillId="0" borderId="0" xfId="2" applyFont="1" applyAlignment="1">
      <alignment horizontal="left" vertical="top" wrapText="1"/>
    </xf>
    <xf numFmtId="0" fontId="6" fillId="0" borderId="0" xfId="2" applyFont="1" applyAlignment="1">
      <alignment horizontal="left" vertical="top" wrapText="1"/>
    </xf>
    <xf numFmtId="0" fontId="11" fillId="0" borderId="28" xfId="2" applyFont="1" applyBorder="1" applyAlignment="1">
      <alignment horizontal="center" vertical="top" wrapText="1"/>
    </xf>
    <xf numFmtId="0" fontId="9" fillId="4" borderId="32" xfId="2" applyFont="1" applyFill="1" applyBorder="1" applyAlignment="1">
      <alignment horizontal="left" vertical="top" wrapText="1"/>
    </xf>
    <xf numFmtId="0" fontId="9" fillId="0" borderId="52" xfId="2" applyFont="1" applyBorder="1" applyAlignment="1">
      <alignment horizontal="center" vertical="top" wrapText="1"/>
    </xf>
    <xf numFmtId="0" fontId="9" fillId="0" borderId="32" xfId="2" applyFont="1" applyBorder="1" applyAlignment="1">
      <alignment horizontal="center" vertical="top" wrapText="1"/>
    </xf>
    <xf numFmtId="0" fontId="9" fillId="0" borderId="33" xfId="2" applyFont="1" applyBorder="1" applyAlignment="1">
      <alignment horizontal="center" vertical="top" wrapText="1"/>
    </xf>
    <xf numFmtId="9" fontId="9" fillId="0" borderId="12" xfId="2" applyNumberFormat="1" applyFont="1" applyBorder="1" applyAlignment="1" applyProtection="1">
      <alignment horizontal="left" vertical="top" wrapText="1"/>
      <protection locked="0"/>
    </xf>
    <xf numFmtId="9" fontId="9" fillId="0" borderId="14" xfId="2" applyNumberFormat="1" applyFont="1" applyBorder="1" applyAlignment="1" applyProtection="1">
      <alignment horizontal="left" vertical="top" wrapText="1"/>
      <protection locked="0"/>
    </xf>
    <xf numFmtId="0" fontId="3" fillId="4" borderId="14" xfId="2" applyFill="1" applyBorder="1" applyAlignment="1">
      <alignment horizontal="center" vertical="center"/>
    </xf>
    <xf numFmtId="0" fontId="3" fillId="4" borderId="15" xfId="2" applyFill="1" applyBorder="1" applyAlignment="1">
      <alignment horizontal="center" vertical="center"/>
    </xf>
    <xf numFmtId="0" fontId="9" fillId="4" borderId="24" xfId="2" applyFont="1" applyFill="1" applyBorder="1" applyAlignment="1">
      <alignment horizontal="left" vertical="center"/>
    </xf>
    <xf numFmtId="0" fontId="6" fillId="5" borderId="5" xfId="2" applyFont="1" applyFill="1" applyBorder="1" applyAlignment="1">
      <alignment horizontal="left" vertical="center" wrapText="1"/>
    </xf>
    <xf numFmtId="0" fontId="6" fillId="5" borderId="6" xfId="2" applyFont="1" applyFill="1" applyBorder="1" applyAlignment="1">
      <alignment horizontal="left" vertical="center" wrapText="1"/>
    </xf>
    <xf numFmtId="0" fontId="6" fillId="4" borderId="19" xfId="2" applyFont="1" applyFill="1" applyBorder="1" applyAlignment="1">
      <alignment horizontal="center" vertical="center" wrapText="1"/>
    </xf>
    <xf numFmtId="0" fontId="6" fillId="4" borderId="18" xfId="2" applyFont="1" applyFill="1" applyBorder="1" applyAlignment="1">
      <alignment horizontal="center" vertical="center" wrapText="1"/>
    </xf>
    <xf numFmtId="0" fontId="6" fillId="5"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10" fillId="0" borderId="45" xfId="2" applyFont="1" applyBorder="1" applyAlignment="1">
      <alignment horizontal="left" vertical="top" wrapText="1"/>
    </xf>
    <xf numFmtId="0" fontId="10" fillId="0" borderId="48" xfId="2" applyFont="1" applyBorder="1" applyAlignment="1">
      <alignment horizontal="left" vertical="top" wrapText="1"/>
    </xf>
    <xf numFmtId="0" fontId="10" fillId="0" borderId="49" xfId="2" applyFont="1" applyBorder="1" applyAlignment="1">
      <alignment horizontal="left" vertical="top" wrapText="1"/>
    </xf>
    <xf numFmtId="0" fontId="6" fillId="8" borderId="5" xfId="2" applyFont="1" applyFill="1" applyBorder="1" applyAlignment="1">
      <alignment horizontal="left" vertical="center" wrapText="1"/>
    </xf>
    <xf numFmtId="0" fontId="6" fillId="8" borderId="6" xfId="2" applyFont="1" applyFill="1" applyBorder="1" applyAlignment="1">
      <alignment horizontal="left" vertical="center" wrapText="1"/>
    </xf>
    <xf numFmtId="0" fontId="5" fillId="4" borderId="23" xfId="2" applyFont="1" applyFill="1" applyBorder="1" applyAlignment="1">
      <alignment horizontal="center" vertical="top" wrapText="1"/>
    </xf>
    <xf numFmtId="0" fontId="5" fillId="4" borderId="25" xfId="2" applyFont="1" applyFill="1" applyBorder="1" applyAlignment="1">
      <alignment horizontal="center" vertical="top" wrapText="1"/>
    </xf>
    <xf numFmtId="0" fontId="30" fillId="0" borderId="0" xfId="0" applyFont="1" applyAlignment="1">
      <alignment horizontal="center" wrapText="1"/>
    </xf>
    <xf numFmtId="0" fontId="9" fillId="0" borderId="0" xfId="2" applyFont="1" applyAlignment="1">
      <alignment horizontal="left" vertical="top" wrapText="1"/>
    </xf>
    <xf numFmtId="0" fontId="13" fillId="0" borderId="0" xfId="2" applyFont="1" applyAlignment="1">
      <alignment horizontal="left" vertical="top" wrapText="1"/>
    </xf>
    <xf numFmtId="0" fontId="9" fillId="0" borderId="28" xfId="2" applyFont="1" applyBorder="1" applyAlignment="1">
      <alignment horizontal="center" vertical="top" wrapText="1"/>
    </xf>
    <xf numFmtId="0" fontId="9" fillId="0" borderId="15" xfId="2" applyFont="1" applyBorder="1" applyAlignment="1" applyProtection="1">
      <alignment horizontal="center" vertical="center" wrapText="1"/>
      <protection locked="0"/>
    </xf>
    <xf numFmtId="0" fontId="9" fillId="0" borderId="15" xfId="2" applyFont="1" applyBorder="1" applyAlignment="1" applyProtection="1">
      <alignment horizontal="center" vertical="top" wrapText="1"/>
      <protection locked="0"/>
    </xf>
    <xf numFmtId="0" fontId="9" fillId="10" borderId="12" xfId="2" applyFont="1" applyFill="1" applyBorder="1" applyAlignment="1" applyProtection="1">
      <alignment horizontal="center" vertical="top" wrapText="1"/>
      <protection locked="0"/>
    </xf>
    <xf numFmtId="0" fontId="9" fillId="10" borderId="14" xfId="2" applyFont="1" applyFill="1" applyBorder="1" applyAlignment="1" applyProtection="1">
      <alignment horizontal="center" vertical="top" wrapText="1"/>
      <protection locked="0"/>
    </xf>
    <xf numFmtId="0" fontId="9" fillId="10" borderId="15" xfId="2" applyFont="1" applyFill="1" applyBorder="1" applyAlignment="1" applyProtection="1">
      <alignment horizontal="center" vertical="top" wrapText="1"/>
      <protection locked="0"/>
    </xf>
    <xf numFmtId="0" fontId="9" fillId="0" borderId="61" xfId="0" applyFont="1" applyBorder="1" applyAlignment="1">
      <alignment horizontal="left" vertical="top" wrapText="1"/>
    </xf>
    <xf numFmtId="0" fontId="9" fillId="0" borderId="30" xfId="0" applyFont="1" applyBorder="1" applyAlignment="1">
      <alignment horizontal="left" vertical="top" wrapText="1"/>
    </xf>
    <xf numFmtId="0" fontId="9" fillId="0" borderId="40" xfId="0" applyFont="1" applyBorder="1" applyAlignment="1">
      <alignment horizontal="left" vertical="top" wrapText="1"/>
    </xf>
    <xf numFmtId="0" fontId="9" fillId="0" borderId="38" xfId="0" applyFont="1" applyBorder="1" applyAlignment="1">
      <alignment horizontal="left" vertical="top" wrapText="1"/>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20" xfId="0" applyFont="1" applyBorder="1" applyAlignment="1">
      <alignment horizontal="left" vertical="top" wrapText="1"/>
    </xf>
    <xf numFmtId="0" fontId="9" fillId="0" borderId="25" xfId="0" applyFont="1" applyBorder="1" applyAlignment="1">
      <alignment horizontal="left" vertical="top" wrapText="1"/>
    </xf>
    <xf numFmtId="0" fontId="9" fillId="0" borderId="26" xfId="0" applyFont="1" applyBorder="1" applyAlignment="1">
      <alignment horizontal="left" vertical="top" wrapText="1"/>
    </xf>
    <xf numFmtId="0" fontId="12" fillId="0" borderId="56" xfId="0" applyFont="1" applyBorder="1" applyAlignment="1">
      <alignment horizontal="left" vertical="center" wrapText="1"/>
    </xf>
    <xf numFmtId="0" fontId="12" fillId="0" borderId="54" xfId="0" applyFont="1" applyBorder="1" applyAlignment="1">
      <alignment horizontal="left" vertical="center" wrapText="1"/>
    </xf>
    <xf numFmtId="17" fontId="9" fillId="0" borderId="12" xfId="7" applyNumberFormat="1" applyFont="1" applyBorder="1" applyAlignment="1" applyProtection="1">
      <alignment horizontal="center" vertical="center" wrapText="1"/>
      <protection locked="0"/>
    </xf>
    <xf numFmtId="17" fontId="9" fillId="0" borderId="8" xfId="7" applyNumberFormat="1" applyFont="1" applyBorder="1" applyAlignment="1" applyProtection="1">
      <alignment horizontal="center" vertical="center" wrapText="1"/>
      <protection locked="0"/>
    </xf>
    <xf numFmtId="0" fontId="12" fillId="0" borderId="12" xfId="2" applyFont="1" applyBorder="1" applyAlignment="1" applyProtection="1">
      <alignment horizontal="left" vertical="center" wrapText="1" shrinkToFit="1"/>
      <protection locked="0"/>
    </xf>
    <xf numFmtId="0" fontId="12" fillId="0" borderId="14" xfId="2" applyFont="1" applyBorder="1" applyAlignment="1" applyProtection="1">
      <alignment horizontal="left" vertical="center" wrapText="1" shrinkToFit="1"/>
      <protection locked="0"/>
    </xf>
    <xf numFmtId="0" fontId="12" fillId="0" borderId="15" xfId="2" applyFont="1" applyBorder="1" applyAlignment="1" applyProtection="1">
      <alignment horizontal="left" vertical="center" wrapText="1" shrinkToFit="1"/>
      <protection locked="0"/>
    </xf>
    <xf numFmtId="0" fontId="9" fillId="9" borderId="51" xfId="2" applyFont="1" applyFill="1" applyBorder="1" applyAlignment="1">
      <alignment horizontal="center" vertical="center"/>
    </xf>
    <xf numFmtId="0" fontId="9" fillId="9" borderId="32" xfId="2" applyFont="1" applyFill="1" applyBorder="1" applyAlignment="1">
      <alignment horizontal="center" vertical="center"/>
    </xf>
    <xf numFmtId="0" fontId="9" fillId="9" borderId="33" xfId="2" applyFont="1" applyFill="1" applyBorder="1" applyAlignment="1">
      <alignment horizontal="center" vertical="center"/>
    </xf>
    <xf numFmtId="0" fontId="9" fillId="0" borderId="12" xfId="2" applyFont="1" applyBorder="1" applyAlignment="1" applyProtection="1">
      <alignment horizontal="left" vertical="center" wrapText="1" shrinkToFit="1"/>
      <protection locked="0"/>
    </xf>
    <xf numFmtId="0" fontId="9" fillId="0" borderId="14" xfId="2" applyFont="1" applyBorder="1" applyAlignment="1" applyProtection="1">
      <alignment horizontal="left" vertical="center" wrapText="1" shrinkToFit="1"/>
      <protection locked="0"/>
    </xf>
    <xf numFmtId="0" fontId="9" fillId="0" borderId="15" xfId="2" applyFont="1" applyBorder="1" applyAlignment="1" applyProtection="1">
      <alignment horizontal="left" vertical="center" wrapText="1" shrinkToFit="1"/>
      <protection locked="0"/>
    </xf>
    <xf numFmtId="0" fontId="12" fillId="0" borderId="52" xfId="2" applyFont="1" applyBorder="1" applyAlignment="1">
      <alignment horizontal="left" vertical="top" wrapText="1"/>
    </xf>
    <xf numFmtId="0" fontId="9" fillId="0" borderId="12" xfId="2" applyFont="1" applyBorder="1" applyAlignment="1" applyProtection="1">
      <alignment horizontal="left" vertical="center" wrapText="1"/>
      <protection locked="0"/>
    </xf>
    <xf numFmtId="9" fontId="9" fillId="0" borderId="12" xfId="2" applyNumberFormat="1" applyFont="1" applyBorder="1" applyAlignment="1">
      <alignment horizontal="left" vertical="top" wrapText="1"/>
    </xf>
    <xf numFmtId="9" fontId="9" fillId="0" borderId="14" xfId="2" applyNumberFormat="1" applyFont="1" applyBorder="1" applyAlignment="1">
      <alignment horizontal="left" vertical="top" wrapText="1"/>
    </xf>
    <xf numFmtId="9" fontId="9" fillId="0" borderId="8" xfId="2" applyNumberFormat="1" applyFont="1" applyBorder="1" applyAlignment="1">
      <alignment horizontal="left" vertical="top" wrapText="1"/>
    </xf>
    <xf numFmtId="9" fontId="9" fillId="0" borderId="18" xfId="2" applyNumberFormat="1" applyFont="1" applyBorder="1" applyAlignment="1" applyProtection="1">
      <alignment horizontal="left" vertical="top" wrapText="1"/>
      <protection locked="0"/>
    </xf>
    <xf numFmtId="9" fontId="9" fillId="0" borderId="21" xfId="2" applyNumberFormat="1" applyFont="1" applyBorder="1" applyAlignment="1" applyProtection="1">
      <alignment horizontal="left" vertical="top" wrapText="1"/>
      <protection locked="0"/>
    </xf>
    <xf numFmtId="9" fontId="9" fillId="0" borderId="22" xfId="2" applyNumberFormat="1" applyFont="1" applyBorder="1" applyAlignment="1" applyProtection="1">
      <alignment horizontal="left" vertical="top" wrapText="1"/>
      <protection locked="0"/>
    </xf>
    <xf numFmtId="9" fontId="9" fillId="0" borderId="15" xfId="2" applyNumberFormat="1" applyFont="1" applyBorder="1" applyAlignment="1" applyProtection="1">
      <alignment horizontal="left" vertical="top" wrapText="1"/>
      <protection locked="0"/>
    </xf>
    <xf numFmtId="9" fontId="9" fillId="0" borderId="38" xfId="2" applyNumberFormat="1" applyFont="1" applyBorder="1" applyAlignment="1" applyProtection="1">
      <alignment horizontal="left" vertical="top" wrapText="1"/>
      <protection locked="0"/>
    </xf>
    <xf numFmtId="9" fontId="9" fillId="0" borderId="0" xfId="2" applyNumberFormat="1" applyFont="1" applyAlignment="1" applyProtection="1">
      <alignment horizontal="left" vertical="top" wrapText="1"/>
      <protection locked="0"/>
    </xf>
    <xf numFmtId="9" fontId="9" fillId="0" borderId="10" xfId="2" applyNumberFormat="1" applyFont="1" applyBorder="1" applyAlignment="1" applyProtection="1">
      <alignment horizontal="left" vertical="top" wrapText="1"/>
      <protection locked="0"/>
    </xf>
    <xf numFmtId="9" fontId="9" fillId="0" borderId="68" xfId="2" applyNumberFormat="1" applyFont="1" applyBorder="1" applyAlignment="1" applyProtection="1">
      <alignment horizontal="left" vertical="top" wrapText="1"/>
      <protection locked="0"/>
    </xf>
    <xf numFmtId="9" fontId="9" fillId="0" borderId="57" xfId="2" applyNumberFormat="1" applyFont="1" applyBorder="1" applyAlignment="1" applyProtection="1">
      <alignment horizontal="left" vertical="top" wrapText="1"/>
      <protection locked="0"/>
    </xf>
    <xf numFmtId="9" fontId="9" fillId="0" borderId="69" xfId="2" applyNumberFormat="1" applyFont="1" applyBorder="1" applyAlignment="1" applyProtection="1">
      <alignment horizontal="left" vertical="top" wrapText="1"/>
      <protection locked="0"/>
    </xf>
    <xf numFmtId="165" fontId="9" fillId="0" borderId="43" xfId="1" applyNumberFormat="1" applyFont="1" applyBorder="1" applyAlignment="1" applyProtection="1">
      <alignment horizontal="left" vertical="center" wrapText="1"/>
      <protection locked="0"/>
    </xf>
    <xf numFmtId="165" fontId="9" fillId="0" borderId="39" xfId="1" applyNumberFormat="1" applyFont="1" applyBorder="1" applyAlignment="1" applyProtection="1">
      <alignment horizontal="left" vertical="center" wrapText="1"/>
      <protection locked="0"/>
    </xf>
    <xf numFmtId="165" fontId="9" fillId="0" borderId="44" xfId="1" applyNumberFormat="1" applyFont="1" applyBorder="1" applyAlignment="1" applyProtection="1">
      <alignment horizontal="left" vertical="center" wrapText="1"/>
      <protection locked="0"/>
    </xf>
    <xf numFmtId="165" fontId="13" fillId="0" borderId="43" xfId="1" applyNumberFormat="1" applyFont="1" applyBorder="1" applyAlignment="1" applyProtection="1">
      <alignment horizontal="left" vertical="top" wrapText="1"/>
      <protection locked="0"/>
    </xf>
    <xf numFmtId="165" fontId="13" fillId="0" borderId="39" xfId="1" applyNumberFormat="1" applyFont="1" applyBorder="1" applyAlignment="1" applyProtection="1">
      <alignment horizontal="left" vertical="top" wrapText="1"/>
      <protection locked="0"/>
    </xf>
    <xf numFmtId="165" fontId="13" fillId="0" borderId="43" xfId="1" applyNumberFormat="1" applyFont="1" applyBorder="1" applyAlignment="1" applyProtection="1">
      <alignment horizontal="center" vertical="top" wrapText="1"/>
      <protection locked="0"/>
    </xf>
    <xf numFmtId="165" fontId="13" fillId="0" borderId="44" xfId="1" applyNumberFormat="1" applyFont="1" applyBorder="1" applyAlignment="1" applyProtection="1">
      <alignment horizontal="center" vertical="top" wrapText="1"/>
      <protection locked="0"/>
    </xf>
    <xf numFmtId="0" fontId="9" fillId="0" borderId="61" xfId="2" applyFont="1" applyBorder="1" applyAlignment="1" applyProtection="1">
      <alignment horizontal="left" vertical="top" wrapText="1"/>
      <protection locked="0"/>
    </xf>
    <xf numFmtId="0" fontId="9" fillId="0" borderId="30" xfId="2" applyFont="1" applyBorder="1" applyAlignment="1" applyProtection="1">
      <alignment horizontal="left" vertical="top" wrapText="1"/>
      <protection locked="0"/>
    </xf>
    <xf numFmtId="0" fontId="9" fillId="0" borderId="40" xfId="2" applyFont="1" applyBorder="1" applyAlignment="1" applyProtection="1">
      <alignment horizontal="left" vertical="top" wrapText="1"/>
      <protection locked="0"/>
    </xf>
    <xf numFmtId="0" fontId="9" fillId="0" borderId="20" xfId="2" applyFont="1" applyBorder="1" applyAlignment="1" applyProtection="1">
      <alignment horizontal="left" vertical="top" wrapText="1"/>
      <protection locked="0"/>
    </xf>
    <xf numFmtId="0" fontId="9" fillId="0" borderId="25" xfId="2" applyFont="1" applyBorder="1" applyAlignment="1" applyProtection="1">
      <alignment horizontal="left" vertical="top" wrapText="1"/>
      <protection locked="0"/>
    </xf>
    <xf numFmtId="0" fontId="9" fillId="0" borderId="26" xfId="2" applyFont="1" applyBorder="1" applyAlignment="1" applyProtection="1">
      <alignment horizontal="left" vertical="top" wrapText="1"/>
      <protection locked="0"/>
    </xf>
    <xf numFmtId="16" fontId="9" fillId="0" borderId="12" xfId="2" applyNumberFormat="1" applyFont="1" applyBorder="1" applyAlignment="1" applyProtection="1">
      <alignment horizontal="center" vertical="center" wrapText="1"/>
      <protection locked="0"/>
    </xf>
    <xf numFmtId="0" fontId="9" fillId="0" borderId="66" xfId="2" applyFont="1" applyBorder="1" applyAlignment="1" applyProtection="1">
      <alignment horizontal="center" vertical="top" wrapText="1"/>
      <protection locked="0"/>
    </xf>
    <xf numFmtId="0" fontId="9" fillId="0" borderId="65" xfId="2" applyFont="1" applyBorder="1" applyAlignment="1" applyProtection="1">
      <alignment horizontal="center" vertical="top" wrapText="1"/>
      <protection locked="0"/>
    </xf>
    <xf numFmtId="0" fontId="9" fillId="0" borderId="73" xfId="2" applyFont="1" applyBorder="1" applyAlignment="1" applyProtection="1">
      <alignment horizontal="center" vertical="top" wrapText="1"/>
      <protection locked="0"/>
    </xf>
    <xf numFmtId="0" fontId="37" fillId="14" borderId="5" xfId="0" applyFont="1" applyFill="1" applyBorder="1" applyAlignment="1">
      <alignment horizontal="center" vertical="center"/>
    </xf>
    <xf numFmtId="0" fontId="37" fillId="14" borderId="6" xfId="0" applyFont="1" applyFill="1" applyBorder="1" applyAlignment="1">
      <alignment horizontal="center" vertical="center"/>
    </xf>
    <xf numFmtId="0" fontId="12" fillId="0" borderId="4" xfId="2" applyFont="1" applyBorder="1" applyAlignment="1" applyProtection="1">
      <alignment horizontal="left" vertical="top" wrapText="1"/>
      <protection locked="0"/>
    </xf>
    <xf numFmtId="0" fontId="12" fillId="0" borderId="12" xfId="2" applyFont="1" applyBorder="1" applyAlignment="1" applyProtection="1">
      <alignment horizontal="left" vertical="top" wrapText="1"/>
      <protection locked="0"/>
    </xf>
    <xf numFmtId="0" fontId="12" fillId="0" borderId="17" xfId="2" applyFont="1" applyBorder="1" applyAlignment="1" applyProtection="1">
      <alignment horizontal="left" vertical="top" wrapText="1"/>
      <protection locked="0"/>
    </xf>
    <xf numFmtId="0" fontId="9" fillId="11" borderId="37" xfId="2" applyFont="1" applyFill="1" applyBorder="1" applyAlignment="1" applyProtection="1">
      <alignment horizontal="center" vertical="center" wrapText="1"/>
      <protection locked="0"/>
    </xf>
    <xf numFmtId="0" fontId="25" fillId="0" borderId="65" xfId="0" applyFont="1" applyBorder="1" applyAlignment="1">
      <alignment horizontal="left" wrapText="1"/>
    </xf>
    <xf numFmtId="0" fontId="25" fillId="0" borderId="6" xfId="0" applyFont="1" applyBorder="1" applyAlignment="1">
      <alignment horizontal="left"/>
    </xf>
    <xf numFmtId="0" fontId="9" fillId="4" borderId="10" xfId="0" applyFont="1" applyFill="1" applyBorder="1" applyAlignment="1">
      <alignment horizontal="center" vertical="center" wrapText="1"/>
    </xf>
    <xf numFmtId="0" fontId="9" fillId="4" borderId="22" xfId="0" applyFont="1" applyFill="1" applyBorder="1" applyAlignment="1">
      <alignment horizontal="center" vertical="center" wrapText="1"/>
    </xf>
    <xf numFmtId="0" fontId="9" fillId="4" borderId="41" xfId="2" applyFont="1" applyFill="1" applyBorder="1" applyAlignment="1" applyProtection="1">
      <alignment horizontal="center" vertical="center" wrapText="1"/>
      <protection locked="0"/>
    </xf>
    <xf numFmtId="164" fontId="9" fillId="3" borderId="12" xfId="6" applyNumberFormat="1" applyFont="1" applyFill="1" applyBorder="1" applyAlignment="1">
      <alignment horizontal="right" wrapText="1"/>
    </xf>
    <xf numFmtId="164" fontId="9" fillId="3" borderId="8" xfId="6" applyNumberFormat="1" applyFont="1" applyFill="1" applyBorder="1" applyAlignment="1">
      <alignment horizontal="right" wrapText="1"/>
    </xf>
    <xf numFmtId="9" fontId="9" fillId="0" borderId="47" xfId="2" applyNumberFormat="1" applyFont="1" applyBorder="1" applyAlignment="1" applyProtection="1">
      <alignment horizontal="left" vertical="top" wrapText="1"/>
      <protection locked="0"/>
    </xf>
    <xf numFmtId="9" fontId="9" fillId="0" borderId="28" xfId="2" applyNumberFormat="1" applyFont="1" applyBorder="1" applyAlignment="1" applyProtection="1">
      <alignment horizontal="left" vertical="top" wrapText="1"/>
      <protection locked="0"/>
    </xf>
    <xf numFmtId="9" fontId="9" fillId="0" borderId="29" xfId="2" applyNumberFormat="1" applyFont="1" applyBorder="1" applyAlignment="1" applyProtection="1">
      <alignment horizontal="left" vertical="top" wrapText="1"/>
      <protection locked="0"/>
    </xf>
    <xf numFmtId="0" fontId="29" fillId="0" borderId="0" xfId="17" applyFont="1" applyAlignment="1">
      <alignment horizontal="center" vertical="center" wrapText="1"/>
    </xf>
    <xf numFmtId="0" fontId="9" fillId="33" borderId="89" xfId="18" applyFont="1" applyFill="1" applyBorder="1" applyAlignment="1">
      <alignment horizontal="left" vertical="center" wrapText="1"/>
    </xf>
    <xf numFmtId="0" fontId="66" fillId="0" borderId="131" xfId="18" applyBorder="1" applyAlignment="1">
      <alignment horizontal="left" wrapText="1"/>
    </xf>
    <xf numFmtId="0" fontId="12" fillId="0" borderId="90" xfId="18" applyFont="1" applyBorder="1" applyAlignment="1">
      <alignment horizontal="left"/>
    </xf>
    <xf numFmtId="0" fontId="67" fillId="0" borderId="89" xfId="18" applyFont="1" applyBorder="1" applyAlignment="1">
      <alignment horizontal="center" wrapText="1"/>
    </xf>
    <xf numFmtId="0" fontId="81" fillId="43" borderId="89" xfId="18" applyFont="1" applyFill="1" applyBorder="1" applyAlignment="1">
      <alignment horizontal="center" vertical="center" wrapText="1"/>
    </xf>
    <xf numFmtId="0" fontId="10" fillId="33" borderId="79" xfId="18" applyFont="1" applyFill="1" applyBorder="1" applyAlignment="1">
      <alignment horizontal="left" vertical="center" wrapText="1"/>
    </xf>
    <xf numFmtId="0" fontId="10" fillId="0" borderId="78" xfId="18" applyFont="1" applyBorder="1" applyAlignment="1">
      <alignment horizontal="center" vertical="center" wrapText="1"/>
    </xf>
    <xf numFmtId="0" fontId="10" fillId="39" borderId="106" xfId="18" applyFont="1" applyFill="1" applyBorder="1" applyAlignment="1">
      <alignment horizontal="center" vertical="center" wrapText="1"/>
    </xf>
    <xf numFmtId="0" fontId="10" fillId="0" borderId="108" xfId="18" applyFont="1" applyBorder="1" applyAlignment="1">
      <alignment horizontal="center" vertical="center" wrapText="1"/>
    </xf>
    <xf numFmtId="0" fontId="10" fillId="0" borderId="114" xfId="18" applyFont="1" applyBorder="1" applyAlignment="1">
      <alignment horizontal="center" vertical="center" wrapText="1"/>
    </xf>
    <xf numFmtId="0" fontId="10" fillId="33" borderId="115" xfId="18" applyFont="1" applyFill="1" applyBorder="1" applyAlignment="1">
      <alignment horizontal="left" vertical="center" wrapText="1"/>
    </xf>
    <xf numFmtId="0" fontId="10" fillId="0" borderId="135" xfId="18" applyFont="1" applyBorder="1" applyAlignment="1">
      <alignment horizontal="center" vertical="center" wrapText="1"/>
    </xf>
    <xf numFmtId="0" fontId="10" fillId="0" borderId="79" xfId="18" applyFont="1" applyBorder="1" applyAlignment="1">
      <alignment horizontal="center" vertical="center" wrapText="1"/>
    </xf>
    <xf numFmtId="0" fontId="10" fillId="33" borderId="108" xfId="18" applyFont="1" applyFill="1" applyBorder="1" applyAlignment="1">
      <alignment horizontal="left" vertical="center" wrapText="1"/>
    </xf>
    <xf numFmtId="0" fontId="10" fillId="0" borderId="79" xfId="18" applyFont="1" applyBorder="1" applyAlignment="1">
      <alignment horizontal="left" vertical="center" wrapText="1"/>
    </xf>
    <xf numFmtId="0" fontId="10" fillId="0" borderId="78" xfId="18" applyFont="1" applyBorder="1" applyAlignment="1">
      <alignment horizontal="center" vertical="top" wrapText="1"/>
    </xf>
    <xf numFmtId="0" fontId="10" fillId="33" borderId="107" xfId="18" applyFont="1" applyFill="1" applyBorder="1" applyAlignment="1">
      <alignment horizontal="center" vertical="center" wrapText="1"/>
    </xf>
    <xf numFmtId="0" fontId="10" fillId="0" borderId="107" xfId="18" applyFont="1" applyBorder="1" applyAlignment="1">
      <alignment horizontal="center" vertical="top" wrapText="1"/>
    </xf>
    <xf numFmtId="0" fontId="10" fillId="0" borderId="107" xfId="18" applyFont="1" applyBorder="1" applyAlignment="1">
      <alignment horizontal="center" vertical="center" wrapText="1"/>
    </xf>
    <xf numFmtId="0" fontId="6" fillId="35" borderId="89" xfId="18" applyFont="1" applyFill="1" applyBorder="1" applyAlignment="1">
      <alignment horizontal="left" vertical="center" wrapText="1"/>
    </xf>
    <xf numFmtId="0" fontId="10" fillId="33" borderId="103" xfId="18" applyFont="1" applyFill="1" applyBorder="1" applyAlignment="1">
      <alignment horizontal="left" vertical="center" wrapText="1"/>
    </xf>
    <xf numFmtId="0" fontId="66" fillId="33" borderId="122" xfId="18" applyFill="1" applyBorder="1" applyAlignment="1">
      <alignment horizontal="center" vertical="center" wrapText="1"/>
    </xf>
    <xf numFmtId="0" fontId="56" fillId="0" borderId="123" xfId="18" applyFont="1" applyBorder="1" applyAlignment="1">
      <alignment horizontal="left" vertical="top" wrapText="1"/>
    </xf>
    <xf numFmtId="0" fontId="10" fillId="0" borderId="88" xfId="18" applyFont="1" applyBorder="1" applyAlignment="1">
      <alignment horizontal="center" vertical="center" wrapText="1"/>
    </xf>
    <xf numFmtId="0" fontId="79" fillId="33" borderId="106" xfId="18" applyFont="1" applyFill="1" applyBorder="1" applyAlignment="1">
      <alignment horizontal="center" vertical="center" wrapText="1"/>
    </xf>
    <xf numFmtId="0" fontId="10" fillId="0" borderId="107" xfId="18" applyFont="1" applyBorder="1" applyAlignment="1">
      <alignment horizontal="left" vertical="top" wrapText="1"/>
    </xf>
    <xf numFmtId="0" fontId="10" fillId="33" borderId="79" xfId="18" applyFont="1" applyFill="1" applyBorder="1" applyAlignment="1">
      <alignment horizontal="left" vertical="top" wrapText="1"/>
    </xf>
    <xf numFmtId="0" fontId="66" fillId="0" borderId="114" xfId="18" applyBorder="1" applyAlignment="1">
      <alignment horizontal="center" vertical="center" wrapText="1"/>
    </xf>
    <xf numFmtId="0" fontId="5" fillId="0" borderId="107" xfId="18" applyFont="1" applyBorder="1" applyAlignment="1">
      <alignment horizontal="left" vertical="top" wrapText="1"/>
    </xf>
    <xf numFmtId="0" fontId="5" fillId="0" borderId="108" xfId="18" applyFont="1" applyBorder="1" applyAlignment="1">
      <alignment horizontal="left" vertical="top" wrapText="1"/>
    </xf>
    <xf numFmtId="0" fontId="5" fillId="0" borderId="109" xfId="18" applyFont="1" applyBorder="1" applyAlignment="1">
      <alignment horizontal="left" vertical="top" wrapText="1"/>
    </xf>
    <xf numFmtId="0" fontId="5" fillId="0" borderId="112" xfId="18" applyFont="1" applyBorder="1" applyAlignment="1">
      <alignment horizontal="left" vertical="top" wrapText="1"/>
    </xf>
    <xf numFmtId="0" fontId="5" fillId="0" borderId="0" xfId="18" applyFont="1" applyAlignment="1">
      <alignment horizontal="left" vertical="top" wrapText="1"/>
    </xf>
    <xf numFmtId="0" fontId="5" fillId="0" borderId="113" xfId="18" applyFont="1" applyBorder="1" applyAlignment="1">
      <alignment horizontal="left" vertical="top" wrapText="1"/>
    </xf>
    <xf numFmtId="0" fontId="10" fillId="0" borderId="115" xfId="18" applyFont="1" applyBorder="1" applyAlignment="1">
      <alignment horizontal="center" vertical="center" wrapText="1"/>
    </xf>
    <xf numFmtId="0" fontId="66" fillId="0" borderId="112" xfId="18" applyBorder="1" applyAlignment="1">
      <alignment horizontal="left" vertical="center" wrapText="1"/>
    </xf>
    <xf numFmtId="0" fontId="66" fillId="0" borderId="0" xfId="18" applyAlignment="1">
      <alignment horizontal="left" vertical="center" wrapText="1"/>
    </xf>
    <xf numFmtId="0" fontId="66" fillId="0" borderId="113" xfId="18" applyBorder="1" applyAlignment="1">
      <alignment horizontal="left" vertical="center" wrapText="1"/>
    </xf>
    <xf numFmtId="0" fontId="13" fillId="35" borderId="89" xfId="18" applyFont="1" applyFill="1" applyBorder="1" applyAlignment="1">
      <alignment horizontal="left" vertical="center" wrapText="1"/>
    </xf>
    <xf numFmtId="0" fontId="5" fillId="0" borderId="123" xfId="18" applyFont="1" applyBorder="1" applyAlignment="1">
      <alignment horizontal="left" vertical="top" wrapText="1"/>
    </xf>
    <xf numFmtId="0" fontId="3" fillId="0" borderId="124" xfId="18" applyFont="1" applyBorder="1" applyAlignment="1">
      <alignment vertical="top"/>
    </xf>
    <xf numFmtId="0" fontId="3" fillId="0" borderId="125" xfId="18" applyFont="1" applyBorder="1" applyAlignment="1">
      <alignment vertical="top"/>
    </xf>
    <xf numFmtId="0" fontId="57" fillId="0" borderId="107" xfId="18" applyFont="1" applyBorder="1" applyAlignment="1">
      <alignment horizontal="left" vertical="center" wrapText="1"/>
    </xf>
    <xf numFmtId="0" fontId="15" fillId="0" borderId="78" xfId="18" applyFont="1" applyBorder="1" applyAlignment="1">
      <alignment horizontal="left" vertical="center" wrapText="1"/>
    </xf>
    <xf numFmtId="0" fontId="10" fillId="33" borderId="106" xfId="18" applyFont="1" applyFill="1" applyBorder="1" applyAlignment="1">
      <alignment horizontal="center" vertical="center" wrapText="1"/>
    </xf>
    <xf numFmtId="0" fontId="15" fillId="0" borderId="107" xfId="18" applyFont="1" applyBorder="1" applyAlignment="1">
      <alignment horizontal="left" vertical="center" wrapText="1"/>
    </xf>
    <xf numFmtId="0" fontId="16" fillId="0" borderId="108" xfId="18" applyFont="1" applyBorder="1" applyAlignment="1">
      <alignment horizontal="left"/>
    </xf>
    <xf numFmtId="0" fontId="16" fillId="0" borderId="109" xfId="18" applyFont="1" applyBorder="1" applyAlignment="1">
      <alignment horizontal="left"/>
    </xf>
    <xf numFmtId="0" fontId="16" fillId="0" borderId="112" xfId="18" applyFont="1" applyBorder="1" applyAlignment="1">
      <alignment horizontal="left"/>
    </xf>
    <xf numFmtId="0" fontId="15" fillId="0" borderId="0" xfId="18" applyFont="1" applyAlignment="1">
      <alignment horizontal="left"/>
    </xf>
    <xf numFmtId="0" fontId="16" fillId="0" borderId="113" xfId="18" applyFont="1" applyBorder="1" applyAlignment="1">
      <alignment horizontal="left"/>
    </xf>
    <xf numFmtId="0" fontId="16" fillId="0" borderId="120" xfId="18" applyFont="1" applyBorder="1" applyAlignment="1">
      <alignment horizontal="left"/>
    </xf>
    <xf numFmtId="0" fontId="16" fillId="0" borderId="103" xfId="18" applyFont="1" applyBorder="1" applyAlignment="1">
      <alignment horizontal="left"/>
    </xf>
    <xf numFmtId="0" fontId="16" fillId="0" borderId="127" xfId="18" applyFont="1" applyBorder="1" applyAlignment="1">
      <alignment horizontal="left"/>
    </xf>
    <xf numFmtId="0" fontId="10" fillId="0" borderId="98" xfId="18" applyFont="1" applyBorder="1" applyAlignment="1">
      <alignment horizontal="center" vertical="center" wrapText="1"/>
    </xf>
    <xf numFmtId="0" fontId="10" fillId="3" borderId="78" xfId="18" applyFont="1" applyFill="1" applyBorder="1" applyAlignment="1">
      <alignment horizontal="center" vertical="center" wrapText="1"/>
    </xf>
    <xf numFmtId="0" fontId="10" fillId="41" borderId="79" xfId="18" applyFont="1" applyFill="1" applyBorder="1" applyAlignment="1">
      <alignment horizontal="left" vertical="top" wrapText="1"/>
    </xf>
    <xf numFmtId="0" fontId="10" fillId="33" borderId="114" xfId="18" applyFont="1" applyFill="1" applyBorder="1" applyAlignment="1">
      <alignment horizontal="center" vertical="center" wrapText="1"/>
    </xf>
    <xf numFmtId="0" fontId="5" fillId="0" borderId="148" xfId="18" applyFont="1" applyBorder="1" applyAlignment="1">
      <alignment horizontal="left" vertical="top" wrapText="1"/>
    </xf>
    <xf numFmtId="0" fontId="3" fillId="0" borderId="148" xfId="18" applyFont="1" applyBorder="1" applyAlignment="1">
      <alignment horizontal="left" vertical="center" wrapText="1"/>
    </xf>
    <xf numFmtId="0" fontId="10" fillId="33" borderId="79" xfId="18" applyFont="1" applyFill="1" applyBorder="1" applyAlignment="1">
      <alignment horizontal="right" vertical="center" wrapText="1"/>
    </xf>
    <xf numFmtId="0" fontId="12" fillId="0" borderId="79" xfId="18" applyFont="1" applyBorder="1" applyAlignment="1">
      <alignment horizontal="right"/>
    </xf>
    <xf numFmtId="0" fontId="12" fillId="0" borderId="80" xfId="18" applyFont="1" applyBorder="1" applyAlignment="1">
      <alignment horizontal="right"/>
    </xf>
    <xf numFmtId="0" fontId="10" fillId="33" borderId="97" xfId="18" applyFont="1" applyFill="1" applyBorder="1" applyAlignment="1">
      <alignment horizontal="left" vertical="center" wrapText="1"/>
    </xf>
    <xf numFmtId="0" fontId="10" fillId="33" borderId="108" xfId="18" applyFont="1" applyFill="1" applyBorder="1" applyAlignment="1">
      <alignment horizontal="left" vertical="top" wrapText="1"/>
    </xf>
    <xf numFmtId="0" fontId="10" fillId="33" borderId="120" xfId="18" applyFont="1" applyFill="1" applyBorder="1" applyAlignment="1">
      <alignment horizontal="left" vertical="top" wrapText="1"/>
    </xf>
    <xf numFmtId="0" fontId="10" fillId="33" borderId="78" xfId="18" applyFont="1" applyFill="1" applyBorder="1" applyAlignment="1">
      <alignment horizontal="left" vertical="top" wrapText="1"/>
    </xf>
    <xf numFmtId="0" fontId="10" fillId="0" borderId="0" xfId="18" applyFont="1" applyAlignment="1">
      <alignment horizontal="center" vertical="center" wrapText="1"/>
    </xf>
    <xf numFmtId="0" fontId="9" fillId="33" borderId="79" xfId="18" applyFont="1" applyFill="1" applyBorder="1" applyAlignment="1">
      <alignment horizontal="left" vertical="center" wrapText="1"/>
    </xf>
    <xf numFmtId="0" fontId="10" fillId="33" borderId="93" xfId="18" applyFont="1" applyFill="1" applyBorder="1" applyAlignment="1">
      <alignment horizontal="left" vertical="center" wrapText="1"/>
    </xf>
    <xf numFmtId="0" fontId="11" fillId="33" borderId="122" xfId="18" applyFont="1" applyFill="1" applyBorder="1" applyAlignment="1">
      <alignment horizontal="center" vertical="center" wrapText="1"/>
    </xf>
    <xf numFmtId="0" fontId="66" fillId="0" borderId="0" xfId="18" applyAlignment="1">
      <alignment vertical="center" wrapText="1"/>
    </xf>
    <xf numFmtId="0" fontId="12" fillId="32" borderId="78" xfId="18" applyFont="1" applyFill="1" applyBorder="1" applyAlignment="1">
      <alignment horizontal="left" vertical="center" wrapText="1"/>
    </xf>
    <xf numFmtId="0" fontId="10" fillId="0" borderId="78" xfId="18" applyFont="1" applyBorder="1" applyAlignment="1">
      <alignment horizontal="left" vertical="center" wrapText="1"/>
    </xf>
    <xf numFmtId="0" fontId="66" fillId="0" borderId="98" xfId="18" applyBorder="1" applyAlignment="1">
      <alignment horizontal="center" vertical="center" wrapText="1"/>
    </xf>
    <xf numFmtId="0" fontId="79" fillId="33" borderId="108" xfId="18" applyFont="1" applyFill="1" applyBorder="1" applyAlignment="1">
      <alignment horizontal="center" vertical="center" wrapText="1"/>
    </xf>
    <xf numFmtId="0" fontId="66" fillId="0" borderId="155" xfId="18" applyBorder="1" applyAlignment="1">
      <alignment vertical="center" wrapText="1"/>
    </xf>
    <xf numFmtId="0" fontId="66" fillId="0" borderId="108" xfId="18" applyBorder="1" applyAlignment="1">
      <alignment vertical="center" wrapText="1"/>
    </xf>
    <xf numFmtId="0" fontId="66" fillId="0" borderId="109" xfId="18" applyBorder="1" applyAlignment="1">
      <alignment vertical="center" wrapText="1"/>
    </xf>
    <xf numFmtId="0" fontId="66" fillId="0" borderId="38" xfId="18" applyBorder="1" applyAlignment="1">
      <alignment vertical="center" wrapText="1"/>
    </xf>
    <xf numFmtId="0" fontId="66" fillId="0" borderId="113" xfId="18" applyBorder="1" applyAlignment="1">
      <alignment vertical="center" wrapText="1"/>
    </xf>
    <xf numFmtId="0" fontId="66" fillId="0" borderId="156" xfId="18" applyBorder="1" applyAlignment="1">
      <alignment vertical="center" wrapText="1"/>
    </xf>
    <xf numFmtId="0" fontId="66" fillId="0" borderId="103" xfId="18" applyBorder="1" applyAlignment="1">
      <alignment vertical="center" wrapText="1"/>
    </xf>
    <xf numFmtId="0" fontId="66" fillId="0" borderId="127" xfId="18" applyBorder="1" applyAlignment="1">
      <alignment vertical="center" wrapText="1"/>
    </xf>
    <xf numFmtId="0" fontId="66" fillId="0" borderId="78" xfId="18" applyBorder="1" applyAlignment="1">
      <alignment horizontal="left" vertical="center" wrapText="1"/>
    </xf>
    <xf numFmtId="0" fontId="10" fillId="0" borderId="79" xfId="18" applyFont="1" applyBorder="1" applyAlignment="1">
      <alignment horizontal="left" vertical="top" wrapText="1"/>
    </xf>
    <xf numFmtId="0" fontId="10" fillId="3" borderId="114" xfId="18" applyFont="1" applyFill="1" applyBorder="1" applyAlignment="1">
      <alignment horizontal="center" vertical="center" wrapText="1"/>
    </xf>
    <xf numFmtId="0" fontId="10" fillId="33" borderId="106" xfId="18" applyFont="1" applyFill="1" applyBorder="1" applyAlignment="1">
      <alignment horizontal="left" vertical="top" wrapText="1"/>
    </xf>
    <xf numFmtId="0" fontId="66" fillId="0" borderId="0" xfId="18" applyAlignment="1">
      <alignment horizontal="left" vertical="top" wrapText="1"/>
    </xf>
    <xf numFmtId="0" fontId="10" fillId="3" borderId="78" xfId="18" applyFont="1" applyFill="1" applyBorder="1" applyAlignment="1">
      <alignment horizontal="center" vertical="top" wrapText="1"/>
    </xf>
    <xf numFmtId="0" fontId="10" fillId="0" borderId="109" xfId="18" applyFont="1" applyBorder="1" applyAlignment="1">
      <alignment horizontal="center" vertical="center" wrapText="1"/>
    </xf>
    <xf numFmtId="9" fontId="10" fillId="0" borderId="78" xfId="18" applyNumberFormat="1" applyFont="1" applyBorder="1" applyAlignment="1">
      <alignment horizontal="center" vertical="top" wrapText="1"/>
    </xf>
    <xf numFmtId="0" fontId="10" fillId="33" borderId="0" xfId="18" applyFont="1" applyFill="1" applyAlignment="1">
      <alignment horizontal="left" vertical="center" wrapText="1"/>
    </xf>
    <xf numFmtId="0" fontId="12" fillId="0" borderId="79" xfId="18" applyFont="1" applyBorder="1" applyAlignment="1">
      <alignment vertical="center"/>
    </xf>
    <xf numFmtId="0" fontId="12" fillId="0" borderId="80" xfId="18" applyFont="1" applyBorder="1" applyAlignment="1">
      <alignment vertical="center"/>
    </xf>
    <xf numFmtId="0" fontId="10" fillId="0" borderId="113" xfId="18" applyFont="1" applyBorder="1" applyAlignment="1">
      <alignment horizontal="center" vertical="center" wrapText="1"/>
    </xf>
    <xf numFmtId="0" fontId="10" fillId="34" borderId="78" xfId="18" applyFont="1" applyFill="1" applyBorder="1" applyAlignment="1">
      <alignment horizontal="center" vertical="center" wrapText="1"/>
    </xf>
    <xf numFmtId="0" fontId="10" fillId="40" borderId="106" xfId="18" applyFont="1" applyFill="1" applyBorder="1" applyAlignment="1">
      <alignment horizontal="left" vertical="center" wrapText="1"/>
    </xf>
    <xf numFmtId="0" fontId="12" fillId="3" borderId="79" xfId="18" applyFont="1" applyFill="1" applyBorder="1" applyAlignment="1">
      <alignment vertical="center"/>
    </xf>
    <xf numFmtId="0" fontId="12" fillId="3" borderId="80" xfId="18" applyFont="1" applyFill="1" applyBorder="1" applyAlignment="1">
      <alignment vertical="center"/>
    </xf>
    <xf numFmtId="9" fontId="10" fillId="0" borderId="135" xfId="18" applyNumberFormat="1" applyFont="1" applyBorder="1" applyAlignment="1">
      <alignment horizontal="center" vertical="top" wrapText="1"/>
    </xf>
    <xf numFmtId="0" fontId="10" fillId="0" borderId="95" xfId="18" applyFont="1" applyBorder="1" applyAlignment="1">
      <alignment horizontal="center" vertical="center" wrapText="1"/>
    </xf>
    <xf numFmtId="0" fontId="10" fillId="33" borderId="145" xfId="18" applyFont="1" applyFill="1" applyBorder="1" applyAlignment="1">
      <alignment horizontal="center" vertical="center" wrapText="1"/>
    </xf>
    <xf numFmtId="0" fontId="3" fillId="32" borderId="0" xfId="18" applyFont="1" applyFill="1" applyAlignment="1">
      <alignment vertical="top" wrapText="1"/>
    </xf>
    <xf numFmtId="0" fontId="5" fillId="0" borderId="0" xfId="18" applyFont="1" applyAlignment="1">
      <alignment vertical="top"/>
    </xf>
    <xf numFmtId="0" fontId="3" fillId="0" borderId="113" xfId="18" applyFont="1" applyBorder="1" applyAlignment="1">
      <alignment vertical="top"/>
    </xf>
    <xf numFmtId="9" fontId="3" fillId="0" borderId="78" xfId="18" applyNumberFormat="1" applyFont="1" applyBorder="1" applyAlignment="1">
      <alignment horizontal="left" vertical="top" wrapText="1"/>
    </xf>
    <xf numFmtId="0" fontId="3" fillId="0" borderId="79" xfId="18" applyFont="1" applyBorder="1" applyAlignment="1">
      <alignment horizontal="left"/>
    </xf>
    <xf numFmtId="0" fontId="3" fillId="0" borderId="80" xfId="18" applyFont="1" applyBorder="1" applyAlignment="1">
      <alignment horizontal="left"/>
    </xf>
    <xf numFmtId="9" fontId="10" fillId="39" borderId="107" xfId="18" applyNumberFormat="1" applyFont="1" applyFill="1" applyBorder="1" applyAlignment="1">
      <alignment horizontal="center" vertical="center" wrapText="1"/>
    </xf>
    <xf numFmtId="0" fontId="5" fillId="0" borderId="78" xfId="18" applyFont="1" applyBorder="1" applyAlignment="1">
      <alignment horizontal="left" vertical="top" wrapText="1"/>
    </xf>
    <xf numFmtId="0" fontId="5" fillId="0" borderId="0" xfId="18" applyFont="1" applyAlignment="1">
      <alignment vertical="top" wrapText="1"/>
    </xf>
    <xf numFmtId="0" fontId="3" fillId="0" borderId="78" xfId="18" applyFont="1" applyBorder="1" applyAlignment="1">
      <alignment horizontal="left" vertical="top" wrapText="1"/>
    </xf>
    <xf numFmtId="0" fontId="12" fillId="0" borderId="78" xfId="18" applyFont="1" applyBorder="1" applyAlignment="1">
      <alignment horizontal="center" vertical="top" wrapText="1"/>
    </xf>
    <xf numFmtId="0" fontId="12" fillId="0" borderId="79" xfId="18" applyFont="1" applyBorder="1" applyAlignment="1">
      <alignment horizontal="center"/>
    </xf>
    <xf numFmtId="0" fontId="12" fillId="0" borderId="80" xfId="18" applyFont="1" applyBorder="1" applyAlignment="1">
      <alignment horizontal="center"/>
    </xf>
    <xf numFmtId="9" fontId="77" fillId="0" borderId="78" xfId="18" applyNumberFormat="1" applyFont="1" applyBorder="1" applyAlignment="1">
      <alignment horizontal="center" vertical="top" wrapText="1"/>
    </xf>
    <xf numFmtId="9" fontId="9" fillId="0" borderId="112" xfId="18" applyNumberFormat="1" applyFont="1" applyBorder="1" applyAlignment="1">
      <alignment horizontal="center" vertical="top" wrapText="1"/>
    </xf>
    <xf numFmtId="9" fontId="9" fillId="0" borderId="78" xfId="18" applyNumberFormat="1" applyFont="1" applyBorder="1" applyAlignment="1">
      <alignment horizontal="center" vertical="top" wrapText="1"/>
    </xf>
    <xf numFmtId="9" fontId="10" fillId="39" borderId="78" xfId="18" applyNumberFormat="1" applyFont="1" applyFill="1" applyBorder="1" applyAlignment="1">
      <alignment horizontal="center" vertical="center" wrapText="1"/>
    </xf>
    <xf numFmtId="0" fontId="10" fillId="39" borderId="78" xfId="18" applyFont="1" applyFill="1" applyBorder="1" applyAlignment="1">
      <alignment horizontal="center" vertical="center" wrapText="1"/>
    </xf>
    <xf numFmtId="9" fontId="10" fillId="0" borderId="78" xfId="18" applyNumberFormat="1" applyFont="1" applyBorder="1" applyAlignment="1">
      <alignment horizontal="left" vertical="top" wrapText="1"/>
    </xf>
    <xf numFmtId="0" fontId="66" fillId="0" borderId="109" xfId="18" applyBorder="1" applyAlignment="1">
      <alignment horizontal="center" vertical="center" wrapText="1"/>
    </xf>
    <xf numFmtId="0" fontId="3" fillId="0" borderId="107" xfId="18" applyFont="1" applyBorder="1" applyAlignment="1">
      <alignment horizontal="left" vertical="top" wrapText="1"/>
    </xf>
    <xf numFmtId="9" fontId="9" fillId="0" borderId="107" xfId="18" applyNumberFormat="1" applyFont="1" applyBorder="1" applyAlignment="1">
      <alignment horizontal="center" vertical="top" wrapText="1"/>
    </xf>
    <xf numFmtId="0" fontId="10" fillId="0" borderId="78" xfId="18" applyFont="1" applyBorder="1" applyAlignment="1">
      <alignment horizontal="left" vertical="top" wrapText="1"/>
    </xf>
    <xf numFmtId="0" fontId="10" fillId="34" borderId="98" xfId="18" applyFont="1" applyFill="1" applyBorder="1" applyAlignment="1">
      <alignment horizontal="center" vertical="center" wrapText="1"/>
    </xf>
    <xf numFmtId="0" fontId="10" fillId="33" borderId="115" xfId="18" applyFont="1" applyFill="1" applyBorder="1" applyAlignment="1">
      <alignment horizontal="left" vertical="top" wrapText="1"/>
    </xf>
    <xf numFmtId="9" fontId="10" fillId="0" borderId="135" xfId="18" applyNumberFormat="1" applyFont="1" applyBorder="1" applyAlignment="1">
      <alignment horizontal="center" vertical="center" wrapText="1"/>
    </xf>
    <xf numFmtId="9" fontId="10" fillId="0" borderId="115" xfId="18" applyNumberFormat="1" applyFont="1" applyBorder="1" applyAlignment="1">
      <alignment horizontal="center" vertical="top" wrapText="1"/>
    </xf>
    <xf numFmtId="0" fontId="10" fillId="34" borderId="92" xfId="18" applyFont="1" applyFill="1" applyBorder="1" applyAlignment="1">
      <alignment horizontal="left" vertical="center" wrapText="1"/>
    </xf>
    <xf numFmtId="9" fontId="10" fillId="0" borderId="79" xfId="18" applyNumberFormat="1" applyFont="1" applyBorder="1" applyAlignment="1">
      <alignment horizontal="center" vertical="top" wrapText="1"/>
    </xf>
    <xf numFmtId="0" fontId="76" fillId="32" borderId="135" xfId="18" applyFont="1" applyFill="1" applyBorder="1" applyAlignment="1">
      <alignment horizontal="left" wrapText="1"/>
    </xf>
    <xf numFmtId="0" fontId="76" fillId="32" borderId="115" xfId="18" applyFont="1" applyFill="1" applyBorder="1" applyAlignment="1">
      <alignment horizontal="left" wrapText="1"/>
    </xf>
    <xf numFmtId="0" fontId="76" fillId="32" borderId="129" xfId="18" applyFont="1" applyFill="1" applyBorder="1" applyAlignment="1">
      <alignment horizontal="left" wrapText="1"/>
    </xf>
    <xf numFmtId="0" fontId="10" fillId="37" borderId="92" xfId="18" applyFont="1" applyFill="1" applyBorder="1" applyAlignment="1">
      <alignment horizontal="left" vertical="center" wrapText="1"/>
    </xf>
    <xf numFmtId="0" fontId="10" fillId="33" borderId="103" xfId="18" applyFont="1" applyFill="1" applyBorder="1" applyAlignment="1">
      <alignment horizontal="center" vertical="center" wrapText="1"/>
    </xf>
    <xf numFmtId="9" fontId="10" fillId="33" borderId="78" xfId="18" applyNumberFormat="1" applyFont="1" applyFill="1" applyBorder="1" applyAlignment="1">
      <alignment horizontal="center" vertical="top" wrapText="1"/>
    </xf>
    <xf numFmtId="9" fontId="10" fillId="33" borderId="78" xfId="18" applyNumberFormat="1" applyFont="1" applyFill="1" applyBorder="1" applyAlignment="1">
      <alignment horizontal="center" vertical="center" wrapText="1"/>
    </xf>
    <xf numFmtId="0" fontId="73" fillId="0" borderId="107" xfId="18" applyFont="1" applyBorder="1" applyAlignment="1">
      <alignment horizontal="left" vertical="top" wrapText="1"/>
    </xf>
    <xf numFmtId="0" fontId="73" fillId="0" borderId="108" xfId="18" applyFont="1" applyBorder="1" applyAlignment="1">
      <alignment horizontal="left" vertical="top" wrapText="1"/>
    </xf>
    <xf numFmtId="0" fontId="73" fillId="0" borderId="109" xfId="18" applyFont="1" applyBorder="1" applyAlignment="1">
      <alignment horizontal="left" vertical="top" wrapText="1"/>
    </xf>
    <xf numFmtId="0" fontId="73" fillId="0" borderId="120" xfId="18" applyFont="1" applyBorder="1" applyAlignment="1">
      <alignment horizontal="left" vertical="top" wrapText="1"/>
    </xf>
    <xf numFmtId="0" fontId="73" fillId="0" borderId="103" xfId="18" applyFont="1" applyBorder="1" applyAlignment="1">
      <alignment horizontal="left" vertical="top" wrapText="1"/>
    </xf>
    <xf numFmtId="0" fontId="73" fillId="0" borderId="127" xfId="18" applyFont="1" applyBorder="1" applyAlignment="1">
      <alignment horizontal="left" vertical="top" wrapText="1"/>
    </xf>
    <xf numFmtId="0" fontId="9" fillId="9" borderId="13" xfId="2" applyFont="1" applyFill="1" applyBorder="1" applyAlignment="1">
      <alignment horizontal="left" vertical="center" wrapText="1" indent="20"/>
    </xf>
    <xf numFmtId="0" fontId="9" fillId="9" borderId="14" xfId="2" applyFont="1" applyFill="1" applyBorder="1" applyAlignment="1">
      <alignment horizontal="left" vertical="center" wrapText="1" indent="20"/>
    </xf>
    <xf numFmtId="0" fontId="9" fillId="9" borderId="15" xfId="2" applyFont="1" applyFill="1" applyBorder="1" applyAlignment="1">
      <alignment horizontal="left" vertical="center" wrapText="1" indent="20"/>
    </xf>
    <xf numFmtId="0" fontId="10" fillId="0" borderId="143" xfId="18" applyFont="1" applyBorder="1" applyAlignment="1">
      <alignment horizontal="center" vertical="top" wrapText="1"/>
    </xf>
    <xf numFmtId="0" fontId="10" fillId="0" borderId="21" xfId="18" applyFont="1" applyBorder="1" applyAlignment="1">
      <alignment horizontal="center" vertical="top" wrapText="1"/>
    </xf>
    <xf numFmtId="0" fontId="10" fillId="0" borderId="144" xfId="18" applyFont="1" applyBorder="1" applyAlignment="1">
      <alignment horizontal="center" vertical="top" wrapText="1"/>
    </xf>
    <xf numFmtId="0" fontId="10" fillId="0" borderId="112" xfId="18" applyFont="1" applyBorder="1" applyAlignment="1">
      <alignment horizontal="center" vertical="top" wrapText="1"/>
    </xf>
    <xf numFmtId="0" fontId="10" fillId="0" borderId="0" xfId="18" applyFont="1" applyAlignment="1">
      <alignment horizontal="center" vertical="top" wrapText="1"/>
    </xf>
    <xf numFmtId="0" fontId="10" fillId="0" borderId="113" xfId="18" applyFont="1" applyBorder="1" applyAlignment="1">
      <alignment horizontal="center" vertical="top" wrapText="1"/>
    </xf>
    <xf numFmtId="0" fontId="10" fillId="0" borderId="120" xfId="18" applyFont="1" applyBorder="1" applyAlignment="1">
      <alignment horizontal="center" vertical="top" wrapText="1"/>
    </xf>
    <xf numFmtId="0" fontId="10" fillId="0" borderId="103" xfId="18" applyFont="1" applyBorder="1" applyAlignment="1">
      <alignment horizontal="center" vertical="top" wrapText="1"/>
    </xf>
    <xf numFmtId="0" fontId="10" fillId="0" borderId="127" xfId="18" applyFont="1" applyBorder="1" applyAlignment="1">
      <alignment horizontal="center" vertical="top" wrapText="1"/>
    </xf>
    <xf numFmtId="0" fontId="66" fillId="33" borderId="114" xfId="18" applyFill="1" applyBorder="1" applyAlignment="1">
      <alignment horizontal="center" vertical="center" wrapText="1"/>
    </xf>
    <xf numFmtId="0" fontId="74" fillId="0" borderId="107" xfId="18" applyFont="1" applyBorder="1" applyAlignment="1">
      <alignment horizontal="left" vertical="top" wrapText="1"/>
    </xf>
    <xf numFmtId="0" fontId="74" fillId="0" borderId="108" xfId="18" applyFont="1" applyBorder="1" applyAlignment="1">
      <alignment horizontal="left" vertical="top" wrapText="1"/>
    </xf>
    <xf numFmtId="0" fontId="74" fillId="0" borderId="109" xfId="18" applyFont="1" applyBorder="1" applyAlignment="1">
      <alignment horizontal="left" vertical="top" wrapText="1"/>
    </xf>
    <xf numFmtId="0" fontId="74" fillId="0" borderId="116" xfId="18" applyFont="1" applyBorder="1" applyAlignment="1">
      <alignment horizontal="left" vertical="top" wrapText="1"/>
    </xf>
    <xf numFmtId="0" fontId="74" fillId="0" borderId="86" xfId="18" applyFont="1" applyBorder="1" applyAlignment="1">
      <alignment horizontal="left" vertical="top" wrapText="1"/>
    </xf>
    <xf numFmtId="0" fontId="74" fillId="0" borderId="117" xfId="18" applyFont="1" applyBorder="1" applyAlignment="1">
      <alignment horizontal="left" vertical="top" wrapText="1"/>
    </xf>
    <xf numFmtId="0" fontId="5" fillId="0" borderId="135" xfId="18" applyFont="1" applyBorder="1" applyAlignment="1">
      <alignment horizontal="left" vertical="top" wrapText="1"/>
    </xf>
    <xf numFmtId="0" fontId="10" fillId="33" borderId="95" xfId="18" applyFont="1" applyFill="1" applyBorder="1" applyAlignment="1">
      <alignment horizontal="left" vertical="center" wrapText="1"/>
    </xf>
    <xf numFmtId="0" fontId="5" fillId="0" borderId="95" xfId="18" applyFont="1" applyBorder="1" applyAlignment="1">
      <alignment horizontal="left" vertical="top" wrapText="1"/>
    </xf>
    <xf numFmtId="9" fontId="10" fillId="0" borderId="78" xfId="18" applyNumberFormat="1" applyFont="1" applyBorder="1" applyAlignment="1">
      <alignment horizontal="center" vertical="center" wrapText="1"/>
    </xf>
    <xf numFmtId="0" fontId="66" fillId="32" borderId="114" xfId="18" applyFill="1" applyBorder="1" applyAlignment="1">
      <alignment horizontal="left" vertical="top" wrapText="1"/>
    </xf>
    <xf numFmtId="0" fontId="10" fillId="33" borderId="103" xfId="18" applyFont="1" applyFill="1" applyBorder="1" applyAlignment="1">
      <alignment horizontal="left" vertical="top" wrapText="1"/>
    </xf>
    <xf numFmtId="0" fontId="66" fillId="0" borderId="88" xfId="18" applyBorder="1" applyAlignment="1">
      <alignment horizontal="left" vertical="top" wrapText="1"/>
    </xf>
    <xf numFmtId="0" fontId="12" fillId="0" borderId="98" xfId="18" applyFont="1" applyBorder="1" applyAlignment="1">
      <alignment horizontal="left" vertical="top"/>
    </xf>
    <xf numFmtId="0" fontId="12" fillId="0" borderId="105" xfId="18" applyFont="1" applyBorder="1" applyAlignment="1">
      <alignment horizontal="left" vertical="top"/>
    </xf>
    <xf numFmtId="0" fontId="66" fillId="0" borderId="88" xfId="18" applyBorder="1" applyAlignment="1">
      <alignment horizontal="center" vertical="center" wrapText="1"/>
    </xf>
    <xf numFmtId="0" fontId="10" fillId="33" borderId="97" xfId="18" applyFont="1" applyFill="1" applyBorder="1" applyAlignment="1">
      <alignment horizontal="center" vertical="center" wrapText="1"/>
    </xf>
    <xf numFmtId="0" fontId="10" fillId="33" borderId="78" xfId="18" applyFont="1" applyFill="1" applyBorder="1" applyAlignment="1">
      <alignment horizontal="center" vertical="center" wrapText="1"/>
    </xf>
    <xf numFmtId="0" fontId="10" fillId="33" borderId="79" xfId="18" applyFont="1" applyFill="1" applyBorder="1" applyAlignment="1">
      <alignment horizontal="center" vertical="center" wrapText="1"/>
    </xf>
    <xf numFmtId="164" fontId="10" fillId="34" borderId="78" xfId="18" applyNumberFormat="1" applyFont="1" applyFill="1" applyBorder="1" applyAlignment="1">
      <alignment horizontal="center" vertical="top" wrapText="1"/>
    </xf>
    <xf numFmtId="0" fontId="3" fillId="0" borderId="108" xfId="18" applyFont="1" applyBorder="1" applyAlignment="1">
      <alignment horizontal="left" vertical="top" wrapText="1"/>
    </xf>
    <xf numFmtId="0" fontId="3" fillId="0" borderId="109" xfId="18" applyFont="1" applyBorder="1" applyAlignment="1">
      <alignment horizontal="left" vertical="top" wrapText="1"/>
    </xf>
    <xf numFmtId="0" fontId="3" fillId="0" borderId="112" xfId="18" applyFont="1" applyBorder="1" applyAlignment="1">
      <alignment horizontal="left" vertical="top" wrapText="1"/>
    </xf>
    <xf numFmtId="0" fontId="3" fillId="0" borderId="0" xfId="18" applyFont="1" applyAlignment="1">
      <alignment horizontal="left" vertical="top" wrapText="1"/>
    </xf>
    <xf numFmtId="0" fontId="3" fillId="0" borderId="113" xfId="18" applyFont="1" applyBorder="1" applyAlignment="1">
      <alignment horizontal="left" vertical="top" wrapText="1"/>
    </xf>
    <xf numFmtId="0" fontId="3" fillId="0" borderId="116" xfId="18" applyFont="1" applyBorder="1" applyAlignment="1">
      <alignment horizontal="left" vertical="top" wrapText="1"/>
    </xf>
    <xf numFmtId="0" fontId="3" fillId="0" borderId="86" xfId="18" applyFont="1" applyBorder="1" applyAlignment="1">
      <alignment horizontal="left" vertical="top" wrapText="1"/>
    </xf>
    <xf numFmtId="0" fontId="3" fillId="0" borderId="117" xfId="18" applyFont="1" applyBorder="1" applyAlignment="1">
      <alignment horizontal="left" vertical="top" wrapText="1"/>
    </xf>
    <xf numFmtId="0" fontId="10" fillId="0" borderId="78" xfId="18" applyFont="1" applyBorder="1" applyAlignment="1">
      <alignment horizontal="center" wrapText="1"/>
    </xf>
    <xf numFmtId="1" fontId="10" fillId="33" borderId="78" xfId="18" applyNumberFormat="1" applyFont="1" applyFill="1" applyBorder="1" applyAlignment="1">
      <alignment horizontal="center" vertical="center" wrapText="1"/>
    </xf>
    <xf numFmtId="0" fontId="67" fillId="0" borderId="78" xfId="18" applyFont="1" applyBorder="1" applyAlignment="1">
      <alignment horizontal="center" wrapText="1"/>
    </xf>
    <xf numFmtId="1" fontId="70" fillId="33" borderId="78" xfId="18" applyNumberFormat="1" applyFont="1" applyFill="1" applyBorder="1" applyAlignment="1">
      <alignment horizontal="center" vertical="top" wrapText="1"/>
    </xf>
    <xf numFmtId="164" fontId="10" fillId="0" borderId="78" xfId="18" applyNumberFormat="1" applyFont="1" applyBorder="1" applyAlignment="1">
      <alignment horizontal="center" vertical="center" wrapText="1"/>
    </xf>
    <xf numFmtId="0" fontId="72" fillId="0" borderId="107" xfId="18" applyFont="1" applyBorder="1" applyAlignment="1">
      <alignment horizontal="left" vertical="top" wrapText="1"/>
    </xf>
    <xf numFmtId="0" fontId="66" fillId="33" borderId="99" xfId="18" applyFill="1" applyBorder="1" applyAlignment="1">
      <alignment horizontal="center" wrapText="1"/>
    </xf>
    <xf numFmtId="0" fontId="10" fillId="37" borderId="99" xfId="18" applyFont="1" applyFill="1" applyBorder="1" applyAlignment="1">
      <alignment horizontal="left" vertical="center" wrapText="1"/>
    </xf>
    <xf numFmtId="1" fontId="10" fillId="33" borderId="106" xfId="18" applyNumberFormat="1" applyFont="1" applyFill="1" applyBorder="1" applyAlignment="1">
      <alignment horizontal="center" vertical="center" wrapText="1"/>
    </xf>
    <xf numFmtId="0" fontId="10" fillId="0" borderId="0" xfId="18" applyFont="1" applyAlignment="1">
      <alignment vertical="top" wrapText="1"/>
    </xf>
    <xf numFmtId="0" fontId="66" fillId="0" borderId="114" xfId="18" applyBorder="1" applyAlignment="1">
      <alignment horizontal="left" vertical="center" wrapText="1"/>
    </xf>
    <xf numFmtId="0" fontId="12" fillId="0" borderId="98" xfId="18" applyFont="1" applyBorder="1" applyAlignment="1">
      <alignment horizontal="left"/>
    </xf>
    <xf numFmtId="0" fontId="12" fillId="0" borderId="105" xfId="18" applyFont="1" applyBorder="1" applyAlignment="1">
      <alignment horizontal="left"/>
    </xf>
    <xf numFmtId="0" fontId="12" fillId="0" borderId="98" xfId="18" applyFont="1" applyBorder="1" applyAlignment="1">
      <alignment horizontal="left" vertical="center"/>
    </xf>
    <xf numFmtId="0" fontId="12" fillId="0" borderId="105" xfId="18" applyFont="1" applyBorder="1" applyAlignment="1">
      <alignment horizontal="left" vertical="center"/>
    </xf>
    <xf numFmtId="0" fontId="10" fillId="33" borderId="79" xfId="18" applyFont="1" applyFill="1" applyBorder="1" applyAlignment="1">
      <alignment horizontal="right" vertical="top" wrapText="1"/>
    </xf>
    <xf numFmtId="0" fontId="10" fillId="32" borderId="78" xfId="18" applyFont="1" applyFill="1" applyBorder="1" applyAlignment="1">
      <alignment horizontal="center" vertical="center" wrapText="1"/>
    </xf>
    <xf numFmtId="1" fontId="10" fillId="0" borderId="78" xfId="18" applyNumberFormat="1" applyFont="1" applyBorder="1" applyAlignment="1">
      <alignment horizontal="left" vertical="top" wrapText="1"/>
    </xf>
    <xf numFmtId="9" fontId="10" fillId="33" borderId="79" xfId="18" applyNumberFormat="1" applyFont="1" applyFill="1" applyBorder="1" applyAlignment="1">
      <alignment horizontal="left" vertical="top" wrapText="1"/>
    </xf>
    <xf numFmtId="1" fontId="9" fillId="0" borderId="107" xfId="18" applyNumberFormat="1" applyFont="1" applyBorder="1" applyAlignment="1">
      <alignment horizontal="left" vertical="top" wrapText="1"/>
    </xf>
    <xf numFmtId="164" fontId="71" fillId="38" borderId="135" xfId="18" applyNumberFormat="1" applyFont="1" applyFill="1" applyBorder="1" applyAlignment="1">
      <alignment horizontal="center" vertical="center" wrapText="1"/>
    </xf>
    <xf numFmtId="9" fontId="9" fillId="6" borderId="135" xfId="2" applyNumberFormat="1" applyFont="1" applyFill="1" applyBorder="1" applyAlignment="1">
      <alignment horizontal="center" vertical="top" wrapText="1"/>
    </xf>
    <xf numFmtId="9" fontId="9" fillId="6" borderId="140" xfId="2" applyNumberFormat="1" applyFont="1" applyFill="1" applyBorder="1" applyAlignment="1">
      <alignment horizontal="center" vertical="top" wrapText="1"/>
    </xf>
    <xf numFmtId="9" fontId="9" fillId="6" borderId="139" xfId="2" applyNumberFormat="1" applyFont="1" applyFill="1" applyBorder="1" applyAlignment="1">
      <alignment horizontal="center" vertical="top" wrapText="1"/>
    </xf>
    <xf numFmtId="9" fontId="9" fillId="6" borderId="115" xfId="2" applyNumberFormat="1" applyFont="1" applyFill="1" applyBorder="1" applyAlignment="1">
      <alignment horizontal="center" vertical="top" wrapText="1"/>
    </xf>
    <xf numFmtId="9" fontId="9" fillId="6" borderId="137" xfId="2" applyNumberFormat="1" applyFont="1" applyFill="1" applyBorder="1" applyAlignment="1">
      <alignment horizontal="center" vertical="top" wrapText="1"/>
    </xf>
    <xf numFmtId="0" fontId="9" fillId="37" borderId="92" xfId="18" applyFont="1" applyFill="1" applyBorder="1" applyAlignment="1">
      <alignment horizontal="left" vertical="center" wrapText="1"/>
    </xf>
    <xf numFmtId="1" fontId="10" fillId="0" borderId="78" xfId="18" applyNumberFormat="1" applyFont="1" applyBorder="1" applyAlignment="1">
      <alignment horizontal="center" vertical="center" wrapText="1"/>
    </xf>
    <xf numFmtId="0" fontId="10" fillId="33" borderId="115" xfId="18" applyFont="1" applyFill="1" applyBorder="1" applyAlignment="1">
      <alignment vertical="center" wrapText="1"/>
    </xf>
    <xf numFmtId="0" fontId="10" fillId="37" borderId="92" xfId="18" applyFont="1" applyFill="1" applyBorder="1" applyAlignment="1">
      <alignment horizontal="left" vertical="top" wrapText="1"/>
    </xf>
    <xf numFmtId="0" fontId="6" fillId="33" borderId="103" xfId="18" applyFont="1" applyFill="1" applyBorder="1" applyAlignment="1">
      <alignment horizontal="left" vertical="center" wrapText="1"/>
    </xf>
    <xf numFmtId="1" fontId="70" fillId="33" borderId="79" xfId="18" applyNumberFormat="1" applyFont="1" applyFill="1" applyBorder="1" applyAlignment="1">
      <alignment horizontal="center" vertical="center" wrapText="1"/>
    </xf>
    <xf numFmtId="1" fontId="70" fillId="33" borderId="78" xfId="18" applyNumberFormat="1" applyFont="1" applyFill="1" applyBorder="1" applyAlignment="1">
      <alignment horizontal="center" vertical="center" wrapText="1"/>
    </xf>
    <xf numFmtId="0" fontId="10" fillId="37" borderId="92" xfId="18" applyFont="1" applyFill="1" applyBorder="1" applyAlignment="1">
      <alignment horizontal="center" vertical="center" wrapText="1"/>
    </xf>
    <xf numFmtId="0" fontId="10" fillId="33" borderId="79" xfId="18" applyFont="1" applyFill="1" applyBorder="1" applyAlignment="1">
      <alignment vertical="center" wrapText="1"/>
    </xf>
    <xf numFmtId="0" fontId="9" fillId="33" borderId="79" xfId="18" applyFont="1" applyFill="1" applyBorder="1" applyAlignment="1">
      <alignment vertical="center" wrapText="1"/>
    </xf>
    <xf numFmtId="0" fontId="10" fillId="0" borderId="78" xfId="18" applyFont="1" applyBorder="1" applyAlignment="1">
      <alignment horizontal="center" vertical="center" shrinkToFit="1"/>
    </xf>
    <xf numFmtId="164" fontId="10" fillId="0" borderId="78" xfId="18" applyNumberFormat="1" applyFont="1" applyBorder="1" applyAlignment="1">
      <alignment horizontal="left" vertical="center" wrapText="1"/>
    </xf>
    <xf numFmtId="0" fontId="56" fillId="0" borderId="78" xfId="18" applyFont="1" applyBorder="1" applyAlignment="1">
      <alignment horizontal="left" vertical="center" wrapText="1"/>
    </xf>
    <xf numFmtId="0" fontId="6" fillId="33" borderId="103" xfId="18" applyFont="1" applyFill="1" applyBorder="1" applyAlignment="1">
      <alignment horizontal="center" vertical="center" wrapText="1"/>
    </xf>
    <xf numFmtId="0" fontId="66" fillId="33" borderId="114" xfId="18" applyFill="1" applyBorder="1" applyAlignment="1">
      <alignment horizontal="center" wrapText="1"/>
    </xf>
    <xf numFmtId="0" fontId="3" fillId="0" borderId="0" xfId="18" applyFont="1" applyAlignment="1">
      <alignment vertical="top" wrapText="1"/>
    </xf>
    <xf numFmtId="0" fontId="10" fillId="33" borderId="86" xfId="18" applyFont="1" applyFill="1" applyBorder="1" applyAlignment="1">
      <alignment horizontal="left" vertical="center" wrapText="1"/>
    </xf>
    <xf numFmtId="0" fontId="66" fillId="0" borderId="131" xfId="18" applyBorder="1" applyAlignment="1">
      <alignment horizontal="left" vertical="center" wrapText="1"/>
    </xf>
    <xf numFmtId="0" fontId="10" fillId="37" borderId="102" xfId="18" applyFont="1" applyFill="1" applyBorder="1" applyAlignment="1">
      <alignment horizontal="left" vertical="center" wrapText="1"/>
    </xf>
    <xf numFmtId="0" fontId="10" fillId="34" borderId="135" xfId="18" applyFont="1" applyFill="1" applyBorder="1" applyAlignment="1">
      <alignment horizontal="center" vertical="center" wrapText="1"/>
    </xf>
    <xf numFmtId="0" fontId="5" fillId="3" borderId="135" xfId="18" applyFont="1" applyFill="1" applyBorder="1" applyAlignment="1">
      <alignment horizontal="left" vertical="top" wrapText="1"/>
    </xf>
    <xf numFmtId="165" fontId="10" fillId="34" borderId="78" xfId="18" applyNumberFormat="1" applyFont="1" applyFill="1" applyBorder="1" applyAlignment="1">
      <alignment horizontal="center" vertical="top" wrapText="1"/>
    </xf>
    <xf numFmtId="0" fontId="10" fillId="4" borderId="79" xfId="18" applyFont="1" applyFill="1" applyBorder="1" applyAlignment="1">
      <alignment horizontal="left" vertical="center" wrapText="1"/>
    </xf>
    <xf numFmtId="165" fontId="10" fillId="0" borderId="78" xfId="18" applyNumberFormat="1" applyFont="1" applyBorder="1" applyAlignment="1">
      <alignment horizontal="center" vertical="top" wrapText="1"/>
    </xf>
    <xf numFmtId="165" fontId="10" fillId="0" borderId="78" xfId="18" applyNumberFormat="1" applyFont="1" applyBorder="1" applyAlignment="1">
      <alignment horizontal="center" vertical="center" wrapText="1"/>
    </xf>
    <xf numFmtId="0" fontId="15" fillId="36" borderId="114" xfId="18" applyFont="1" applyFill="1" applyBorder="1" applyAlignment="1">
      <alignment horizontal="left" vertical="top" wrapText="1"/>
    </xf>
    <xf numFmtId="165" fontId="10" fillId="0" borderId="79" xfId="18" applyNumberFormat="1" applyFont="1" applyBorder="1" applyAlignment="1">
      <alignment horizontal="center" vertical="top" wrapText="1"/>
    </xf>
    <xf numFmtId="165" fontId="10" fillId="0" borderId="101" xfId="18" applyNumberFormat="1" applyFont="1" applyBorder="1" applyAlignment="1">
      <alignment horizontal="center" vertical="top" wrapText="1"/>
    </xf>
    <xf numFmtId="0" fontId="56" fillId="33" borderId="99" xfId="18" applyFont="1" applyFill="1" applyBorder="1" applyAlignment="1">
      <alignment horizontal="center" vertical="center" wrapText="1"/>
    </xf>
    <xf numFmtId="0" fontId="10" fillId="33" borderId="122" xfId="18" applyFont="1" applyFill="1" applyBorder="1" applyAlignment="1">
      <alignment horizontal="center" vertical="center" wrapText="1"/>
    </xf>
    <xf numFmtId="0" fontId="12" fillId="0" borderId="123" xfId="18" applyFont="1" applyBorder="1" applyAlignment="1">
      <alignment horizontal="left" vertical="center" wrapText="1"/>
    </xf>
    <xf numFmtId="0" fontId="9" fillId="0" borderId="124" xfId="18" applyFont="1" applyBorder="1" applyAlignment="1">
      <alignment horizontal="left" vertical="center" wrapText="1"/>
    </xf>
    <xf numFmtId="0" fontId="9" fillId="0" borderId="125" xfId="18" applyFont="1" applyBorder="1" applyAlignment="1">
      <alignment horizontal="left" vertical="center" wrapText="1"/>
    </xf>
    <xf numFmtId="0" fontId="9" fillId="0" borderId="112" xfId="18" applyFont="1" applyBorder="1" applyAlignment="1">
      <alignment horizontal="left" vertical="center" wrapText="1"/>
    </xf>
    <xf numFmtId="0" fontId="9" fillId="0" borderId="0" xfId="18" applyFont="1" applyAlignment="1">
      <alignment horizontal="left" vertical="center" wrapText="1"/>
    </xf>
    <xf numFmtId="0" fontId="9" fillId="0" borderId="113" xfId="18" applyFont="1" applyBorder="1" applyAlignment="1">
      <alignment horizontal="left" vertical="center" wrapText="1"/>
    </xf>
    <xf numFmtId="0" fontId="9" fillId="0" borderId="120" xfId="18" applyFont="1" applyBorder="1" applyAlignment="1">
      <alignment horizontal="left" vertical="center" wrapText="1"/>
    </xf>
    <xf numFmtId="0" fontId="9" fillId="0" borderId="103" xfId="18" applyFont="1" applyBorder="1" applyAlignment="1">
      <alignment horizontal="left" vertical="center" wrapText="1"/>
    </xf>
    <xf numFmtId="0" fontId="9" fillId="0" borderId="127" xfId="18" applyFont="1" applyBorder="1" applyAlignment="1">
      <alignment horizontal="left" vertical="center" wrapText="1"/>
    </xf>
    <xf numFmtId="0" fontId="10" fillId="33" borderId="78" xfId="18" applyFont="1" applyFill="1" applyBorder="1" applyAlignment="1">
      <alignment horizontal="right" vertical="center" wrapText="1"/>
    </xf>
    <xf numFmtId="9" fontId="10" fillId="3" borderId="107" xfId="18" applyNumberFormat="1" applyFont="1" applyFill="1" applyBorder="1" applyAlignment="1">
      <alignment horizontal="center" vertical="top" wrapText="1"/>
    </xf>
    <xf numFmtId="0" fontId="66" fillId="3" borderId="114" xfId="18" applyFill="1" applyBorder="1" applyAlignment="1">
      <alignment horizontal="center" vertical="center" wrapText="1"/>
    </xf>
    <xf numFmtId="0" fontId="10" fillId="33" borderId="106" xfId="18" applyFont="1" applyFill="1" applyBorder="1" applyAlignment="1">
      <alignment horizontal="left" vertical="center" wrapText="1"/>
    </xf>
    <xf numFmtId="0" fontId="4" fillId="32" borderId="0" xfId="18" applyFont="1" applyFill="1" applyAlignment="1">
      <alignment horizontal="center" vertical="top" wrapText="1"/>
    </xf>
    <xf numFmtId="0" fontId="10" fillId="34" borderId="0" xfId="18" applyFont="1" applyFill="1" applyAlignment="1">
      <alignment horizontal="left" vertical="center" wrapText="1"/>
    </xf>
    <xf numFmtId="0" fontId="10" fillId="0" borderId="0" xfId="18" applyFont="1" applyAlignment="1">
      <alignment horizontal="left" vertical="top" wrapText="1"/>
    </xf>
    <xf numFmtId="0" fontId="11" fillId="0" borderId="86" xfId="18" applyFont="1" applyBorder="1" applyAlignment="1">
      <alignment horizontal="center" vertical="top" wrapText="1"/>
    </xf>
    <xf numFmtId="0" fontId="10" fillId="33" borderId="93" xfId="18" applyFont="1" applyFill="1" applyBorder="1" applyAlignment="1">
      <alignment horizontal="left" vertical="top" wrapText="1"/>
    </xf>
    <xf numFmtId="0" fontId="32" fillId="0" borderId="95" xfId="18" applyFont="1" applyBorder="1" applyAlignment="1">
      <alignment horizontal="left" vertical="top" wrapText="1"/>
    </xf>
    <xf numFmtId="0" fontId="66" fillId="3" borderId="88" xfId="18" applyFill="1" applyBorder="1" applyAlignment="1">
      <alignment horizontal="center" vertical="center" wrapText="1"/>
    </xf>
    <xf numFmtId="9" fontId="10" fillId="3" borderId="78" xfId="18" applyNumberFormat="1" applyFont="1" applyFill="1" applyBorder="1" applyAlignment="1">
      <alignment horizontal="left" vertical="top" wrapText="1"/>
    </xf>
    <xf numFmtId="0" fontId="5" fillId="33" borderId="79" xfId="18" applyFont="1" applyFill="1" applyBorder="1" applyAlignment="1">
      <alignment horizontal="center" vertical="center" wrapText="1"/>
    </xf>
    <xf numFmtId="0" fontId="9" fillId="0" borderId="12" xfId="2" applyFont="1" applyBorder="1" applyAlignment="1" applyProtection="1">
      <alignment horizontal="left" vertical="top" wrapText="1"/>
      <protection locked="0"/>
    </xf>
    <xf numFmtId="0" fontId="9" fillId="0" borderId="14" xfId="2" applyFont="1" applyBorder="1" applyAlignment="1" applyProtection="1">
      <alignment horizontal="left" vertical="top" wrapText="1"/>
      <protection locked="0"/>
    </xf>
    <xf numFmtId="0" fontId="9" fillId="0" borderId="15" xfId="2" applyFont="1" applyBorder="1" applyAlignment="1" applyProtection="1">
      <alignment horizontal="left" vertical="top" wrapText="1"/>
      <protection locked="0"/>
    </xf>
    <xf numFmtId="0" fontId="25" fillId="0" borderId="61" xfId="0" applyFont="1" applyBorder="1" applyAlignment="1">
      <alignment horizontal="left" vertical="top" wrapText="1"/>
    </xf>
    <xf numFmtId="0" fontId="25" fillId="0" borderId="30" xfId="0" applyFont="1" applyBorder="1" applyAlignment="1">
      <alignment horizontal="left" vertical="top" wrapText="1"/>
    </xf>
    <xf numFmtId="0" fontId="25" fillId="0" borderId="40" xfId="0" applyFont="1" applyBorder="1" applyAlignment="1">
      <alignment horizontal="left" vertical="top" wrapText="1"/>
    </xf>
    <xf numFmtId="0" fontId="25" fillId="0" borderId="38" xfId="0" applyFont="1" applyBorder="1" applyAlignment="1">
      <alignment horizontal="left" vertical="top" wrapText="1"/>
    </xf>
    <xf numFmtId="0" fontId="25" fillId="0" borderId="0" xfId="0" applyFont="1" applyAlignment="1">
      <alignment horizontal="left" vertical="top" wrapText="1"/>
    </xf>
    <xf numFmtId="0" fontId="25" fillId="0" borderId="10" xfId="0" applyFont="1" applyBorder="1" applyAlignment="1">
      <alignment horizontal="left" vertical="top" wrapText="1"/>
    </xf>
    <xf numFmtId="0" fontId="25" fillId="0" borderId="20" xfId="0" applyFont="1" applyBorder="1" applyAlignment="1">
      <alignment horizontal="left" vertical="top" wrapText="1"/>
    </xf>
    <xf numFmtId="0" fontId="25" fillId="0" borderId="25" xfId="0" applyFont="1" applyBorder="1" applyAlignment="1">
      <alignment horizontal="left" vertical="top" wrapText="1"/>
    </xf>
    <xf numFmtId="0" fontId="25" fillId="0" borderId="26" xfId="0" applyFont="1" applyBorder="1" applyAlignment="1">
      <alignment horizontal="left" vertical="top" wrapText="1"/>
    </xf>
    <xf numFmtId="0" fontId="25" fillId="0" borderId="12" xfId="0" applyFont="1" applyBorder="1" applyAlignment="1">
      <alignment horizontal="left" vertical="top" wrapText="1"/>
    </xf>
    <xf numFmtId="0" fontId="25" fillId="0" borderId="14" xfId="0" applyFont="1" applyBorder="1" applyAlignment="1">
      <alignment horizontal="left" vertical="top" wrapText="1"/>
    </xf>
    <xf numFmtId="0" fontId="25" fillId="0" borderId="15" xfId="0" applyFont="1" applyBorder="1" applyAlignment="1">
      <alignment horizontal="left" vertical="top" wrapText="1"/>
    </xf>
    <xf numFmtId="0" fontId="12" fillId="0" borderId="50" xfId="0" applyFont="1" applyBorder="1" applyAlignment="1">
      <alignment horizontal="left" vertical="center" wrapText="1"/>
    </xf>
    <xf numFmtId="0" fontId="12" fillId="0" borderId="53" xfId="0" applyFont="1" applyBorder="1" applyAlignment="1">
      <alignment horizontal="left" vertical="center" wrapText="1"/>
    </xf>
    <xf numFmtId="0" fontId="9" fillId="0" borderId="12" xfId="0" applyFont="1" applyBorder="1" applyAlignment="1">
      <alignment horizontal="center" wrapText="1"/>
    </xf>
    <xf numFmtId="0" fontId="9" fillId="0" borderId="14" xfId="0" applyFont="1" applyBorder="1" applyAlignment="1">
      <alignment horizontal="center" wrapText="1"/>
    </xf>
    <xf numFmtId="0" fontId="9" fillId="0" borderId="8" xfId="0" applyFont="1" applyBorder="1" applyAlignment="1">
      <alignment horizontal="center" wrapText="1"/>
    </xf>
    <xf numFmtId="0" fontId="9" fillId="0" borderId="56" xfId="0" applyFont="1" applyBorder="1" applyAlignment="1">
      <alignment horizontal="left" vertical="center" wrapText="1"/>
    </xf>
    <xf numFmtId="0" fontId="9" fillId="0" borderId="54" xfId="0" applyFont="1" applyBorder="1" applyAlignment="1">
      <alignment horizontal="left" vertical="center" wrapText="1"/>
    </xf>
    <xf numFmtId="0" fontId="9" fillId="0" borderId="53" xfId="0" applyFont="1" applyBorder="1" applyAlignment="1">
      <alignment horizontal="left" vertical="center" wrapText="1"/>
    </xf>
    <xf numFmtId="0" fontId="9" fillId="0" borderId="8" xfId="2" applyFont="1" applyBorder="1" applyAlignment="1" applyProtection="1">
      <alignment horizontal="left" vertical="top" wrapText="1"/>
      <protection locked="0"/>
    </xf>
    <xf numFmtId="0" fontId="12" fillId="0" borderId="58" xfId="0" applyFont="1" applyBorder="1" applyAlignment="1">
      <alignment horizontal="left" vertical="center" wrapText="1"/>
    </xf>
    <xf numFmtId="0" fontId="9" fillId="0" borderId="56" xfId="2" applyFont="1" applyBorder="1" applyAlignment="1">
      <alignment horizontal="left" vertical="center" wrapText="1"/>
    </xf>
    <xf numFmtId="0" fontId="9" fillId="0" borderId="53" xfId="2" applyFont="1" applyBorder="1" applyAlignment="1">
      <alignment horizontal="left" vertical="center" wrapText="1"/>
    </xf>
    <xf numFmtId="0" fontId="9" fillId="0" borderId="54" xfId="2" applyFont="1" applyBorder="1" applyAlignment="1">
      <alignment horizontal="left" vertical="center" wrapText="1"/>
    </xf>
    <xf numFmtId="16" fontId="9" fillId="0" borderId="12" xfId="2" applyNumberFormat="1" applyFont="1" applyBorder="1" applyAlignment="1" applyProtection="1">
      <alignment horizontal="center" vertical="top" wrapText="1"/>
      <protection locked="0"/>
    </xf>
    <xf numFmtId="0" fontId="25" fillId="0" borderId="65"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9" fillId="4" borderId="64" xfId="2" applyFont="1" applyFill="1" applyBorder="1" applyAlignment="1">
      <alignment horizontal="left" vertical="top" wrapText="1"/>
    </xf>
    <xf numFmtId="0" fontId="9" fillId="0" borderId="34" xfId="2" applyFont="1" applyBorder="1" applyAlignment="1" applyProtection="1">
      <alignment horizontal="center" vertical="top" wrapText="1"/>
      <protection locked="0"/>
    </xf>
    <xf numFmtId="165" fontId="9" fillId="0" borderId="43" xfId="1" applyNumberFormat="1" applyFont="1" applyBorder="1" applyAlignment="1" applyProtection="1">
      <alignment horizontal="left" vertical="top" wrapText="1"/>
      <protection locked="0"/>
    </xf>
    <xf numFmtId="165" fontId="9" fillId="0" borderId="39" xfId="1" applyNumberFormat="1" applyFont="1" applyBorder="1" applyAlignment="1" applyProtection="1">
      <alignment horizontal="left" vertical="top" wrapText="1"/>
      <protection locked="0"/>
    </xf>
    <xf numFmtId="165" fontId="9" fillId="0" borderId="44" xfId="1" applyNumberFormat="1" applyFont="1" applyBorder="1" applyAlignment="1" applyProtection="1">
      <alignment horizontal="left" vertical="top" wrapText="1"/>
      <protection locked="0"/>
    </xf>
    <xf numFmtId="0" fontId="9" fillId="4" borderId="16" xfId="2" applyFont="1" applyFill="1" applyBorder="1" applyAlignment="1">
      <alignment horizontal="left" vertical="top" wrapText="1"/>
    </xf>
    <xf numFmtId="0" fontId="9" fillId="4" borderId="23" xfId="2" applyFont="1" applyFill="1" applyBorder="1" applyAlignment="1">
      <alignment horizontal="left" vertical="top" wrapText="1"/>
    </xf>
    <xf numFmtId="0" fontId="9" fillId="4" borderId="0" xfId="2" applyFont="1" applyFill="1" applyAlignment="1">
      <alignment horizontal="left" vertical="top" wrapText="1"/>
    </xf>
    <xf numFmtId="9" fontId="9" fillId="0" borderId="18" xfId="2" applyNumberFormat="1" applyFont="1" applyBorder="1" applyAlignment="1">
      <alignment horizontal="center" vertical="top" wrapText="1"/>
    </xf>
    <xf numFmtId="9" fontId="9" fillId="0" borderId="21" xfId="2" applyNumberFormat="1" applyFont="1" applyBorder="1" applyAlignment="1">
      <alignment horizontal="center" vertical="top" wrapText="1"/>
    </xf>
    <xf numFmtId="9" fontId="9" fillId="0" borderId="34" xfId="2" applyNumberFormat="1" applyFont="1" applyBorder="1" applyAlignment="1">
      <alignment horizontal="center" vertical="top" wrapText="1"/>
    </xf>
    <xf numFmtId="9" fontId="9" fillId="0" borderId="38" xfId="2" applyNumberFormat="1" applyFont="1" applyBorder="1" applyAlignment="1">
      <alignment horizontal="center" vertical="top" wrapText="1"/>
    </xf>
    <xf numFmtId="9" fontId="9" fillId="0" borderId="0" xfId="2" applyNumberFormat="1" applyFont="1" applyAlignment="1">
      <alignment horizontal="center" vertical="top" wrapText="1"/>
    </xf>
    <xf numFmtId="9" fontId="9" fillId="0" borderId="36" xfId="2" applyNumberFormat="1" applyFont="1" applyBorder="1" applyAlignment="1">
      <alignment horizontal="center" vertical="top" wrapText="1"/>
    </xf>
    <xf numFmtId="9" fontId="9" fillId="0" borderId="20" xfId="2" applyNumberFormat="1" applyFont="1" applyBorder="1" applyAlignment="1">
      <alignment horizontal="center" vertical="top" wrapText="1"/>
    </xf>
    <xf numFmtId="9" fontId="9" fillId="0" borderId="25" xfId="2" applyNumberFormat="1" applyFont="1" applyBorder="1" applyAlignment="1">
      <alignment horizontal="center" vertical="top" wrapText="1"/>
    </xf>
    <xf numFmtId="9" fontId="9" fillId="0" borderId="24" xfId="2" applyNumberFormat="1" applyFont="1" applyBorder="1" applyAlignment="1">
      <alignment horizontal="center" vertical="top" wrapText="1"/>
    </xf>
    <xf numFmtId="0" fontId="9" fillId="4" borderId="59" xfId="2" applyFont="1" applyFill="1" applyBorder="1" applyAlignment="1">
      <alignment horizontal="left" vertical="top" wrapText="1"/>
    </xf>
    <xf numFmtId="0" fontId="9" fillId="4" borderId="57" xfId="2" applyFont="1" applyFill="1" applyBorder="1" applyAlignment="1">
      <alignment vertical="top" wrapText="1"/>
    </xf>
    <xf numFmtId="0" fontId="9" fillId="4" borderId="64" xfId="2" applyFont="1" applyFill="1" applyBorder="1" applyAlignment="1">
      <alignment vertical="top" wrapText="1"/>
    </xf>
    <xf numFmtId="0" fontId="9" fillId="4" borderId="14" xfId="2" applyFont="1" applyFill="1" applyBorder="1" applyAlignment="1">
      <alignment vertical="top" wrapText="1"/>
    </xf>
    <xf numFmtId="0" fontId="9" fillId="4" borderId="8" xfId="2" applyFont="1" applyFill="1" applyBorder="1" applyAlignment="1">
      <alignment vertical="top" wrapText="1"/>
    </xf>
    <xf numFmtId="0" fontId="9" fillId="4" borderId="6" xfId="2" applyFont="1" applyFill="1" applyBorder="1" applyAlignment="1">
      <alignment horizontal="left" vertical="top" wrapText="1"/>
    </xf>
    <xf numFmtId="0" fontId="9" fillId="4" borderId="72" xfId="2" applyFont="1" applyFill="1" applyBorder="1" applyAlignment="1">
      <alignment horizontal="left" vertical="top" wrapText="1"/>
    </xf>
    <xf numFmtId="0" fontId="25" fillId="0" borderId="61" xfId="0" applyFont="1" applyBorder="1" applyAlignment="1">
      <alignment horizontal="left" vertical="center" wrapText="1"/>
    </xf>
    <xf numFmtId="0" fontId="25" fillId="0" borderId="30" xfId="0" applyFont="1" applyBorder="1" applyAlignment="1">
      <alignment horizontal="left" vertical="center" wrapText="1"/>
    </xf>
    <xf numFmtId="0" fontId="25" fillId="0" borderId="40" xfId="0" applyFont="1" applyBorder="1" applyAlignment="1">
      <alignment horizontal="left" vertical="center" wrapText="1"/>
    </xf>
    <xf numFmtId="0" fontId="25" fillId="0" borderId="38" xfId="0" applyFont="1" applyBorder="1" applyAlignment="1">
      <alignment horizontal="left" vertical="center" wrapText="1"/>
    </xf>
    <xf numFmtId="0" fontId="25" fillId="0" borderId="0" xfId="0" applyFont="1" applyAlignment="1">
      <alignment horizontal="left" vertical="center" wrapText="1"/>
    </xf>
    <xf numFmtId="0" fontId="25" fillId="0" borderId="10" xfId="0" applyFont="1" applyBorder="1" applyAlignment="1">
      <alignment horizontal="left" vertical="center" wrapText="1"/>
    </xf>
    <xf numFmtId="0" fontId="25" fillId="0" borderId="20"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9" fillId="10" borderId="12" xfId="2" applyFont="1" applyFill="1" applyBorder="1" applyAlignment="1" applyProtection="1">
      <alignment horizontal="left" vertical="top" wrapText="1"/>
      <protection locked="0"/>
    </xf>
    <xf numFmtId="0" fontId="9" fillId="10" borderId="14" xfId="2" applyFont="1" applyFill="1" applyBorder="1" applyAlignment="1" applyProtection="1">
      <alignment horizontal="left" vertical="top" wrapText="1"/>
      <protection locked="0"/>
    </xf>
    <xf numFmtId="0" fontId="9" fillId="10" borderId="15" xfId="2" applyFont="1" applyFill="1" applyBorder="1" applyAlignment="1" applyProtection="1">
      <alignment horizontal="left" vertical="top" wrapText="1"/>
      <protection locked="0"/>
    </xf>
    <xf numFmtId="0" fontId="12" fillId="4" borderId="57" xfId="2" applyFont="1" applyFill="1" applyBorder="1" applyAlignment="1">
      <alignment horizontal="left" vertical="center" wrapText="1"/>
    </xf>
    <xf numFmtId="0" fontId="12" fillId="4" borderId="64" xfId="2" applyFont="1" applyFill="1" applyBorder="1" applyAlignment="1">
      <alignment horizontal="left" vertical="center" wrapText="1"/>
    </xf>
    <xf numFmtId="0" fontId="12" fillId="0" borderId="68" xfId="2" applyFont="1" applyBorder="1" applyAlignment="1" applyProtection="1">
      <alignment horizontal="center" vertical="center" wrapText="1"/>
      <protection locked="0"/>
    </xf>
    <xf numFmtId="0" fontId="12" fillId="0" borderId="64" xfId="2" applyFont="1" applyBorder="1" applyAlignment="1" applyProtection="1">
      <alignment horizontal="center" vertical="center" wrapText="1"/>
      <protection locked="0"/>
    </xf>
    <xf numFmtId="0" fontId="12" fillId="4" borderId="5" xfId="2" applyFont="1" applyFill="1" applyBorder="1" applyAlignment="1">
      <alignment horizontal="left" vertical="center" wrapText="1"/>
    </xf>
    <xf numFmtId="0" fontId="12" fillId="4" borderId="6" xfId="2" applyFont="1" applyFill="1" applyBorder="1" applyAlignment="1">
      <alignment horizontal="left" vertical="center" wrapText="1"/>
    </xf>
    <xf numFmtId="0" fontId="12" fillId="4" borderId="72" xfId="2" applyFont="1" applyFill="1" applyBorder="1" applyAlignment="1">
      <alignment horizontal="left" vertical="center" wrapText="1"/>
    </xf>
    <xf numFmtId="0" fontId="12" fillId="0" borderId="65" xfId="0" applyFont="1" applyBorder="1" applyAlignment="1">
      <alignment horizontal="left" vertical="top" wrapText="1"/>
    </xf>
    <xf numFmtId="0" fontId="12" fillId="0" borderId="6" xfId="0" applyFont="1" applyBorder="1" applyAlignment="1">
      <alignment horizontal="left" vertical="top" wrapText="1"/>
    </xf>
    <xf numFmtId="0" fontId="12" fillId="0" borderId="7" xfId="0" applyFont="1" applyBorder="1" applyAlignment="1">
      <alignment horizontal="left" vertical="top" wrapText="1"/>
    </xf>
    <xf numFmtId="0" fontId="95" fillId="14" borderId="5" xfId="0" applyFont="1" applyFill="1" applyBorder="1" applyAlignment="1">
      <alignment horizontal="center" vertical="center"/>
    </xf>
    <xf numFmtId="0" fontId="95" fillId="14" borderId="6" xfId="0" applyFont="1" applyFill="1" applyBorder="1" applyAlignment="1">
      <alignment horizontal="center" vertical="center"/>
    </xf>
    <xf numFmtId="0" fontId="12" fillId="4" borderId="34" xfId="2" applyFont="1" applyFill="1" applyBorder="1" applyAlignment="1">
      <alignment horizontal="left" vertical="center" wrapText="1"/>
    </xf>
    <xf numFmtId="0" fontId="12" fillId="4" borderId="19" xfId="2" applyFont="1" applyFill="1" applyBorder="1" applyAlignment="1">
      <alignment horizontal="left" vertical="center" wrapText="1"/>
    </xf>
    <xf numFmtId="0" fontId="12" fillId="4" borderId="14" xfId="2" applyFont="1" applyFill="1" applyBorder="1" applyAlignment="1">
      <alignment horizontal="left" vertical="center" wrapText="1"/>
    </xf>
    <xf numFmtId="0" fontId="12" fillId="4" borderId="8" xfId="2" applyFont="1" applyFill="1" applyBorder="1" applyAlignment="1">
      <alignment horizontal="left" vertical="center" wrapText="1"/>
    </xf>
    <xf numFmtId="0" fontId="12" fillId="0" borderId="12" xfId="2" applyFont="1" applyBorder="1" applyAlignment="1" applyProtection="1">
      <alignment horizontal="center" vertical="center" wrapText="1"/>
      <protection locked="0"/>
    </xf>
    <xf numFmtId="0" fontId="12" fillId="0" borderId="8" xfId="2" applyFont="1" applyBorder="1" applyAlignment="1" applyProtection="1">
      <alignment horizontal="center" vertical="center" wrapText="1"/>
      <protection locked="0"/>
    </xf>
    <xf numFmtId="0" fontId="12" fillId="11" borderId="19" xfId="2" applyFont="1" applyFill="1" applyBorder="1" applyAlignment="1" applyProtection="1">
      <alignment horizontal="center" vertical="center" wrapText="1"/>
      <protection locked="0"/>
    </xf>
    <xf numFmtId="0" fontId="12" fillId="11" borderId="46" xfId="2" applyFont="1" applyFill="1" applyBorder="1" applyAlignment="1" applyProtection="1">
      <alignment horizontal="center" vertical="center" wrapText="1"/>
      <protection locked="0"/>
    </xf>
    <xf numFmtId="0" fontId="12" fillId="0" borderId="21" xfId="2" applyFont="1" applyBorder="1" applyAlignment="1" applyProtection="1">
      <alignment horizontal="center" vertical="center" wrapText="1"/>
      <protection locked="0"/>
    </xf>
    <xf numFmtId="0" fontId="12" fillId="0" borderId="22" xfId="2" applyFont="1" applyBorder="1" applyAlignment="1" applyProtection="1">
      <alignment horizontal="center" vertical="center" wrapText="1"/>
      <protection locked="0"/>
    </xf>
    <xf numFmtId="0" fontId="12" fillId="0" borderId="28" xfId="2" applyFont="1" applyBorder="1" applyAlignment="1" applyProtection="1">
      <alignment horizontal="center" vertical="center" wrapText="1"/>
      <protection locked="0"/>
    </xf>
    <xf numFmtId="0" fontId="12" fillId="0" borderId="29" xfId="2" applyFont="1" applyBorder="1" applyAlignment="1" applyProtection="1">
      <alignment horizontal="center" vertical="center" wrapText="1"/>
      <protection locked="0"/>
    </xf>
    <xf numFmtId="0" fontId="12" fillId="0" borderId="14" xfId="2" applyFont="1" applyBorder="1" applyAlignment="1">
      <alignment horizontal="center" vertical="center" wrapText="1"/>
    </xf>
    <xf numFmtId="0" fontId="12" fillId="0" borderId="15" xfId="2" applyFont="1" applyBorder="1" applyAlignment="1">
      <alignment horizontal="center" vertical="center" wrapText="1"/>
    </xf>
    <xf numFmtId="0" fontId="12" fillId="4" borderId="21" xfId="2" applyFont="1" applyFill="1" applyBorder="1" applyAlignment="1">
      <alignment horizontal="left" vertical="center" wrapText="1"/>
    </xf>
    <xf numFmtId="0" fontId="12" fillId="0" borderId="14" xfId="2" applyFont="1" applyBorder="1" applyAlignment="1" applyProtection="1">
      <alignment horizontal="left" vertical="center" wrapText="1"/>
      <protection locked="0"/>
    </xf>
    <xf numFmtId="0" fontId="12" fillId="0" borderId="15" xfId="2" applyFont="1" applyBorder="1" applyAlignment="1" applyProtection="1">
      <alignment horizontal="left" vertical="center" wrapText="1"/>
      <protection locked="0"/>
    </xf>
    <xf numFmtId="0" fontId="12" fillId="0" borderId="12" xfId="2" applyFont="1" applyBorder="1" applyAlignment="1">
      <alignment horizontal="left" vertical="top" wrapText="1"/>
    </xf>
    <xf numFmtId="0" fontId="12" fillId="0" borderId="14" xfId="2" applyFont="1" applyBorder="1" applyAlignment="1">
      <alignment horizontal="left" vertical="top" wrapText="1"/>
    </xf>
    <xf numFmtId="0" fontId="12" fillId="0" borderId="8" xfId="2" applyFont="1" applyBorder="1" applyAlignment="1">
      <alignment horizontal="left" vertical="top" wrapText="1"/>
    </xf>
    <xf numFmtId="0" fontId="12" fillId="0" borderId="12" xfId="2" applyFont="1" applyBorder="1" applyAlignment="1">
      <alignment horizontal="left" vertical="center" wrapText="1"/>
    </xf>
    <xf numFmtId="0" fontId="12" fillId="0" borderId="14" xfId="2" applyFont="1" applyBorder="1" applyAlignment="1">
      <alignment horizontal="left" vertical="center" wrapText="1"/>
    </xf>
    <xf numFmtId="0" fontId="12" fillId="0" borderId="8" xfId="2" applyFont="1" applyBorder="1" applyAlignment="1">
      <alignment horizontal="left" vertical="center" wrapText="1"/>
    </xf>
    <xf numFmtId="0" fontId="12" fillId="0" borderId="12" xfId="2" applyFont="1" applyBorder="1" applyAlignment="1" applyProtection="1">
      <alignment horizontal="left" vertical="center" wrapText="1"/>
      <protection locked="0"/>
    </xf>
    <xf numFmtId="0" fontId="12" fillId="0" borderId="8" xfId="2" applyFont="1" applyBorder="1" applyAlignment="1" applyProtection="1">
      <alignment horizontal="left" vertical="center" wrapText="1"/>
      <protection locked="0"/>
    </xf>
    <xf numFmtId="49" fontId="12" fillId="0" borderId="12" xfId="5" applyNumberFormat="1" applyFont="1" applyFill="1" applyBorder="1" applyAlignment="1" applyProtection="1">
      <alignment horizontal="center" vertical="center" wrapText="1"/>
      <protection locked="0"/>
    </xf>
    <xf numFmtId="49" fontId="12" fillId="0" borderId="8" xfId="5" applyNumberFormat="1" applyFont="1" applyFill="1" applyBorder="1" applyAlignment="1" applyProtection="1">
      <alignment horizontal="center" vertical="center" wrapText="1"/>
      <protection locked="0"/>
    </xf>
    <xf numFmtId="0" fontId="12" fillId="0" borderId="12" xfId="2" applyFont="1" applyBorder="1" applyAlignment="1">
      <alignment horizontal="center" vertical="center" wrapText="1"/>
    </xf>
    <xf numFmtId="0" fontId="12" fillId="0" borderId="8" xfId="2" applyFont="1" applyBorder="1" applyAlignment="1">
      <alignment horizontal="center" vertical="center" wrapText="1"/>
    </xf>
    <xf numFmtId="16" fontId="12" fillId="0" borderId="12" xfId="2" applyNumberFormat="1" applyFont="1" applyBorder="1" applyAlignment="1" applyProtection="1">
      <alignment horizontal="center" vertical="center" wrapText="1"/>
      <protection locked="0"/>
    </xf>
    <xf numFmtId="0" fontId="12" fillId="4" borderId="15" xfId="2" applyFont="1" applyFill="1" applyBorder="1" applyAlignment="1">
      <alignment horizontal="left" vertical="center" wrapText="1"/>
    </xf>
    <xf numFmtId="0" fontId="12" fillId="0" borderId="18" xfId="2" applyFont="1" applyBorder="1" applyAlignment="1">
      <alignment horizontal="center" vertical="center" wrapText="1"/>
    </xf>
    <xf numFmtId="0" fontId="12" fillId="0" borderId="21" xfId="2" applyFont="1" applyBorder="1" applyAlignment="1">
      <alignment horizontal="center" vertical="center" wrapText="1"/>
    </xf>
    <xf numFmtId="0" fontId="12" fillId="0" borderId="34" xfId="2" applyFont="1" applyBorder="1" applyAlignment="1">
      <alignment horizontal="center" vertical="center" wrapText="1"/>
    </xf>
    <xf numFmtId="0" fontId="12" fillId="4" borderId="18" xfId="2" applyFont="1" applyFill="1" applyBorder="1" applyAlignment="1" applyProtection="1">
      <alignment horizontal="center" vertical="center" wrapText="1"/>
      <protection locked="0"/>
    </xf>
    <xf numFmtId="0" fontId="12" fillId="4" borderId="38" xfId="2" applyFont="1" applyFill="1" applyBorder="1" applyAlignment="1" applyProtection="1">
      <alignment horizontal="center" vertical="center" wrapText="1"/>
      <protection locked="0"/>
    </xf>
    <xf numFmtId="0" fontId="12" fillId="4" borderId="20" xfId="2" applyFont="1" applyFill="1" applyBorder="1" applyAlignment="1" applyProtection="1">
      <alignment horizontal="center" vertical="center" wrapText="1"/>
      <protection locked="0"/>
    </xf>
    <xf numFmtId="0" fontId="12" fillId="0" borderId="18" xfId="2" applyFont="1" applyBorder="1" applyAlignment="1" applyProtection="1">
      <alignment horizontal="left" vertical="top" wrapText="1"/>
      <protection locked="0"/>
    </xf>
    <xf numFmtId="0" fontId="12" fillId="0" borderId="22" xfId="2" applyFont="1" applyBorder="1" applyAlignment="1" applyProtection="1">
      <alignment horizontal="left" vertical="top" wrapText="1"/>
      <protection locked="0"/>
    </xf>
    <xf numFmtId="0" fontId="12" fillId="0" borderId="38" xfId="2" applyFont="1" applyBorder="1" applyAlignment="1" applyProtection="1">
      <alignment horizontal="left" vertical="top" wrapText="1"/>
      <protection locked="0"/>
    </xf>
    <xf numFmtId="0" fontId="12" fillId="0" borderId="10" xfId="2" applyFont="1" applyBorder="1" applyAlignment="1" applyProtection="1">
      <alignment horizontal="left" vertical="top" wrapText="1"/>
      <protection locked="0"/>
    </xf>
    <xf numFmtId="0" fontId="12" fillId="0" borderId="20" xfId="2" applyFont="1" applyBorder="1" applyAlignment="1" applyProtection="1">
      <alignment horizontal="left" vertical="top" wrapText="1"/>
      <protection locked="0"/>
    </xf>
    <xf numFmtId="0" fontId="12" fillId="0" borderId="26" xfId="2" applyFont="1" applyBorder="1" applyAlignment="1" applyProtection="1">
      <alignment horizontal="left" vertical="top" wrapText="1"/>
      <protection locked="0"/>
    </xf>
    <xf numFmtId="0" fontId="12" fillId="4" borderId="25" xfId="2" applyFont="1" applyFill="1" applyBorder="1" applyAlignment="1">
      <alignment horizontal="left" vertical="center" wrapText="1"/>
    </xf>
    <xf numFmtId="0" fontId="12" fillId="0" borderId="18" xfId="2" applyFont="1" applyBorder="1" applyAlignment="1" applyProtection="1">
      <alignment horizontal="center" vertical="center" wrapText="1"/>
      <protection locked="0"/>
    </xf>
    <xf numFmtId="0" fontId="12" fillId="0" borderId="34" xfId="2" applyFont="1" applyBorder="1" applyAlignment="1" applyProtection="1">
      <alignment horizontal="center" vertical="center" wrapText="1"/>
      <protection locked="0"/>
    </xf>
    <xf numFmtId="0" fontId="12" fillId="0" borderId="14" xfId="2" applyFont="1" applyBorder="1" applyAlignment="1" applyProtection="1">
      <alignment horizontal="center" vertical="center" wrapText="1"/>
      <protection locked="0"/>
    </xf>
    <xf numFmtId="0" fontId="12" fillId="4" borderId="14" xfId="2" applyFont="1" applyFill="1" applyBorder="1" applyAlignment="1">
      <alignment horizontal="left" vertical="top" wrapText="1"/>
    </xf>
    <xf numFmtId="0" fontId="12" fillId="4" borderId="8" xfId="2" applyFont="1" applyFill="1" applyBorder="1" applyAlignment="1">
      <alignment horizontal="left" vertical="top" wrapText="1"/>
    </xf>
    <xf numFmtId="0" fontId="12" fillId="4" borderId="19" xfId="2" applyFont="1" applyFill="1" applyBorder="1" applyAlignment="1" applyProtection="1">
      <alignment horizontal="center" vertical="center" wrapText="1"/>
      <protection locked="0"/>
    </xf>
    <xf numFmtId="0" fontId="12" fillId="4" borderId="37" xfId="2" applyFont="1" applyFill="1" applyBorder="1" applyAlignment="1" applyProtection="1">
      <alignment horizontal="center" vertical="center" wrapText="1"/>
      <protection locked="0"/>
    </xf>
    <xf numFmtId="0" fontId="12" fillId="0" borderId="21" xfId="2" applyFont="1" applyBorder="1" applyAlignment="1" applyProtection="1">
      <alignment horizontal="left" vertical="top" wrapText="1"/>
      <protection locked="0"/>
    </xf>
    <xf numFmtId="0" fontId="12" fillId="0" borderId="0" xfId="2" applyFont="1" applyAlignment="1" applyProtection="1">
      <alignment horizontal="left" vertical="top" wrapText="1"/>
      <protection locked="0"/>
    </xf>
    <xf numFmtId="0" fontId="12" fillId="0" borderId="57" xfId="2" applyFont="1" applyBorder="1" applyAlignment="1" applyProtection="1">
      <alignment horizontal="center" vertical="center" wrapText="1"/>
      <protection locked="0"/>
    </xf>
    <xf numFmtId="0" fontId="18" fillId="5" borderId="30" xfId="2" applyFont="1" applyFill="1" applyBorder="1" applyAlignment="1">
      <alignment horizontal="left" vertical="center" wrapText="1"/>
    </xf>
    <xf numFmtId="0" fontId="12" fillId="4" borderId="60" xfId="2" applyFont="1" applyFill="1" applyBorder="1" applyAlignment="1" applyProtection="1">
      <alignment horizontal="center" vertical="center" wrapText="1"/>
      <protection locked="0"/>
    </xf>
    <xf numFmtId="0" fontId="12" fillId="0" borderId="61" xfId="2" applyFont="1" applyBorder="1" applyAlignment="1" applyProtection="1">
      <alignment horizontal="center" vertical="top" wrapText="1"/>
      <protection locked="0"/>
    </xf>
    <xf numFmtId="0" fontId="12" fillId="0" borderId="30" xfId="2" applyFont="1" applyBorder="1" applyAlignment="1" applyProtection="1">
      <alignment horizontal="center" vertical="top" wrapText="1"/>
      <protection locked="0"/>
    </xf>
    <xf numFmtId="0" fontId="12" fillId="0" borderId="40" xfId="2" applyFont="1" applyBorder="1" applyAlignment="1" applyProtection="1">
      <alignment horizontal="center" vertical="top" wrapText="1"/>
      <protection locked="0"/>
    </xf>
    <xf numFmtId="0" fontId="12" fillId="0" borderId="38" xfId="2" applyFont="1" applyBorder="1" applyAlignment="1" applyProtection="1">
      <alignment horizontal="center" vertical="top" wrapText="1"/>
      <protection locked="0"/>
    </xf>
    <xf numFmtId="0" fontId="12" fillId="0" borderId="0" xfId="2" applyFont="1" applyAlignment="1" applyProtection="1">
      <alignment horizontal="center" vertical="top" wrapText="1"/>
      <protection locked="0"/>
    </xf>
    <xf numFmtId="0" fontId="12" fillId="0" borderId="10" xfId="2" applyFont="1" applyBorder="1" applyAlignment="1" applyProtection="1">
      <alignment horizontal="center" vertical="top" wrapText="1"/>
      <protection locked="0"/>
    </xf>
    <xf numFmtId="0" fontId="12" fillId="0" borderId="20" xfId="2" applyFont="1" applyBorder="1" applyAlignment="1" applyProtection="1">
      <alignment horizontal="center" vertical="top" wrapText="1"/>
      <protection locked="0"/>
    </xf>
    <xf numFmtId="0" fontId="12" fillId="0" borderId="25" xfId="2" applyFont="1" applyBorder="1" applyAlignment="1" applyProtection="1">
      <alignment horizontal="center" vertical="top" wrapText="1"/>
      <protection locked="0"/>
    </xf>
    <xf numFmtId="0" fontId="12" fillId="0" borderId="26" xfId="2" applyFont="1" applyBorder="1" applyAlignment="1" applyProtection="1">
      <alignment horizontal="center" vertical="top" wrapText="1"/>
      <protection locked="0"/>
    </xf>
    <xf numFmtId="0" fontId="12" fillId="4" borderId="24" xfId="2" applyFont="1" applyFill="1" applyBorder="1" applyAlignment="1">
      <alignment horizontal="left" vertical="center" wrapText="1"/>
    </xf>
    <xf numFmtId="0" fontId="12" fillId="4" borderId="46" xfId="2" applyFont="1" applyFill="1" applyBorder="1" applyAlignment="1" applyProtection="1">
      <alignment horizontal="center" vertical="center" wrapText="1"/>
      <protection locked="0"/>
    </xf>
    <xf numFmtId="0" fontId="12" fillId="4" borderId="14" xfId="2" applyFont="1" applyFill="1" applyBorder="1" applyAlignment="1">
      <alignment horizontal="left" vertical="center" wrapText="1" indent="2"/>
    </xf>
    <xf numFmtId="0" fontId="12" fillId="4" borderId="8" xfId="2" applyFont="1" applyFill="1" applyBorder="1" applyAlignment="1">
      <alignment horizontal="left" vertical="center" wrapText="1" indent="2"/>
    </xf>
    <xf numFmtId="0" fontId="12" fillId="13" borderId="14" xfId="2" applyFont="1" applyFill="1" applyBorder="1" applyAlignment="1">
      <alignment horizontal="left" vertical="top" wrapText="1"/>
    </xf>
    <xf numFmtId="0" fontId="12" fillId="13" borderId="15" xfId="2" applyFont="1" applyFill="1" applyBorder="1" applyAlignment="1">
      <alignment horizontal="left" vertical="top" wrapText="1"/>
    </xf>
    <xf numFmtId="0" fontId="12" fillId="0" borderId="52" xfId="0" applyFont="1" applyBorder="1" applyAlignment="1">
      <alignment horizontal="left" vertical="top" wrapText="1"/>
    </xf>
    <xf numFmtId="0" fontId="12" fillId="0" borderId="32" xfId="0" applyFont="1" applyBorder="1" applyAlignment="1">
      <alignment horizontal="left" vertical="top" wrapText="1"/>
    </xf>
    <xf numFmtId="0" fontId="12" fillId="0" borderId="33" xfId="0" applyFont="1" applyBorder="1" applyAlignment="1">
      <alignment horizontal="left" vertical="top" wrapText="1"/>
    </xf>
    <xf numFmtId="0" fontId="12" fillId="4" borderId="11" xfId="2" applyFont="1" applyFill="1" applyBorder="1" applyAlignment="1" applyProtection="1">
      <alignment horizontal="center" vertical="center" wrapText="1"/>
      <protection locked="0"/>
    </xf>
    <xf numFmtId="0" fontId="12" fillId="4" borderId="56" xfId="0" applyFont="1" applyFill="1" applyBorder="1" applyAlignment="1">
      <alignment horizontal="left" vertical="top" wrapText="1"/>
    </xf>
    <xf numFmtId="0" fontId="12" fillId="4" borderId="53" xfId="0" applyFont="1" applyFill="1" applyBorder="1" applyAlignment="1">
      <alignment horizontal="left" vertical="top" wrapText="1"/>
    </xf>
    <xf numFmtId="0" fontId="12" fillId="4" borderId="58" xfId="0" applyFont="1" applyFill="1" applyBorder="1" applyAlignment="1">
      <alignment horizontal="left" vertical="top" wrapText="1"/>
    </xf>
    <xf numFmtId="165" fontId="3" fillId="0" borderId="43" xfId="1" applyNumberFormat="1" applyFont="1" applyBorder="1" applyAlignment="1" applyProtection="1">
      <alignment horizontal="left" vertical="top" wrapText="1"/>
      <protection locked="0"/>
    </xf>
    <xf numFmtId="165" fontId="3" fillId="0" borderId="39" xfId="1" applyNumberFormat="1" applyFont="1" applyBorder="1" applyAlignment="1" applyProtection="1">
      <alignment horizontal="left" vertical="top" wrapText="1"/>
      <protection locked="0"/>
    </xf>
    <xf numFmtId="165" fontId="18" fillId="0" borderId="43" xfId="1" applyNumberFormat="1" applyFont="1" applyBorder="1" applyAlignment="1" applyProtection="1">
      <alignment horizontal="center" vertical="top" wrapText="1"/>
      <protection locked="0"/>
    </xf>
    <xf numFmtId="165" fontId="18" fillId="0" borderId="44" xfId="1" applyNumberFormat="1" applyFont="1" applyBorder="1" applyAlignment="1" applyProtection="1">
      <alignment horizontal="center" vertical="top" wrapText="1"/>
      <protection locked="0"/>
    </xf>
    <xf numFmtId="0" fontId="12" fillId="4" borderId="14" xfId="2" applyFont="1" applyFill="1" applyBorder="1" applyAlignment="1">
      <alignment horizontal="left" vertical="top" wrapText="1" indent="2"/>
    </xf>
    <xf numFmtId="0" fontId="12" fillId="4" borderId="8" xfId="2" applyFont="1" applyFill="1" applyBorder="1" applyAlignment="1">
      <alignment horizontal="left" vertical="top" wrapText="1" indent="2"/>
    </xf>
    <xf numFmtId="165" fontId="24" fillId="0" borderId="39" xfId="1" applyNumberFormat="1" applyFont="1" applyBorder="1" applyAlignment="1" applyProtection="1">
      <alignment horizontal="left" vertical="top" wrapText="1"/>
      <protection locked="0"/>
    </xf>
    <xf numFmtId="165" fontId="24" fillId="0" borderId="44" xfId="1" applyNumberFormat="1" applyFont="1" applyBorder="1" applyAlignment="1" applyProtection="1">
      <alignment horizontal="left" vertical="top" wrapText="1"/>
      <protection locked="0"/>
    </xf>
    <xf numFmtId="0" fontId="12" fillId="0" borderId="12" xfId="2" applyFont="1" applyBorder="1" applyAlignment="1">
      <alignment horizontal="center" vertical="top" wrapText="1"/>
    </xf>
    <xf numFmtId="0" fontId="12" fillId="0" borderId="8" xfId="2" applyFont="1" applyBorder="1" applyAlignment="1">
      <alignment horizontal="center" vertical="top" wrapText="1"/>
    </xf>
    <xf numFmtId="0" fontId="12" fillId="13" borderId="24" xfId="2" applyFont="1" applyFill="1" applyBorder="1" applyAlignment="1">
      <alignment horizontal="left" vertical="top" wrapText="1"/>
    </xf>
    <xf numFmtId="0" fontId="12" fillId="4" borderId="16" xfId="2" applyFont="1" applyFill="1" applyBorder="1" applyAlignment="1">
      <alignment horizontal="left" vertical="center" wrapText="1"/>
    </xf>
    <xf numFmtId="0" fontId="12" fillId="4" borderId="23" xfId="2" applyFont="1" applyFill="1" applyBorder="1" applyAlignment="1">
      <alignment horizontal="left" vertical="center" wrapText="1"/>
    </xf>
    <xf numFmtId="0" fontId="12" fillId="4" borderId="21" xfId="2" applyFont="1" applyFill="1" applyBorder="1" applyAlignment="1">
      <alignment horizontal="left" vertical="top" wrapText="1"/>
    </xf>
    <xf numFmtId="0" fontId="12" fillId="4" borderId="34" xfId="2" applyFont="1" applyFill="1" applyBorder="1" applyAlignment="1">
      <alignment horizontal="left" vertical="top" wrapText="1"/>
    </xf>
    <xf numFmtId="0" fontId="12" fillId="4" borderId="25" xfId="2" applyFont="1" applyFill="1" applyBorder="1" applyAlignment="1">
      <alignment horizontal="left" vertical="top" wrapText="1"/>
    </xf>
    <xf numFmtId="0" fontId="12" fillId="4" borderId="24" xfId="2" applyFont="1" applyFill="1" applyBorder="1" applyAlignment="1">
      <alignment horizontal="left" vertical="top" wrapText="1"/>
    </xf>
    <xf numFmtId="0" fontId="12" fillId="4" borderId="20" xfId="2" applyFont="1" applyFill="1" applyBorder="1" applyAlignment="1" applyProtection="1">
      <alignment horizontal="left" vertical="top" wrapText="1"/>
      <protection locked="0"/>
    </xf>
    <xf numFmtId="0" fontId="12" fillId="4" borderId="25" xfId="2" applyFont="1" applyFill="1" applyBorder="1" applyAlignment="1" applyProtection="1">
      <alignment horizontal="left" vertical="top" wrapText="1"/>
      <protection locked="0"/>
    </xf>
    <xf numFmtId="0" fontId="12" fillId="4" borderId="24" xfId="2" applyFont="1" applyFill="1" applyBorder="1" applyAlignment="1" applyProtection="1">
      <alignment horizontal="left" vertical="top" wrapText="1"/>
      <protection locked="0"/>
    </xf>
    <xf numFmtId="0" fontId="12" fillId="4" borderId="12" xfId="2" applyFont="1" applyFill="1" applyBorder="1" applyAlignment="1" applyProtection="1">
      <alignment horizontal="left" vertical="top" wrapText="1"/>
      <protection locked="0"/>
    </xf>
    <xf numFmtId="0" fontId="12" fillId="4" borderId="14" xfId="2" applyFont="1" applyFill="1" applyBorder="1" applyAlignment="1" applyProtection="1">
      <alignment horizontal="left" vertical="top" wrapText="1"/>
      <protection locked="0"/>
    </xf>
    <xf numFmtId="0" fontId="12" fillId="4" borderId="15" xfId="2" applyFont="1" applyFill="1" applyBorder="1" applyAlignment="1" applyProtection="1">
      <alignment horizontal="left" vertical="top" wrapText="1"/>
      <protection locked="0"/>
    </xf>
    <xf numFmtId="9" fontId="12" fillId="0" borderId="0" xfId="2" applyNumberFormat="1" applyFont="1" applyAlignment="1" applyProtection="1">
      <alignment horizontal="center" vertical="center" wrapText="1"/>
      <protection locked="0"/>
    </xf>
    <xf numFmtId="9" fontId="12" fillId="0" borderId="12" xfId="2" applyNumberFormat="1" applyFont="1" applyBorder="1" applyAlignment="1" applyProtection="1">
      <alignment horizontal="center" vertical="center" wrapText="1"/>
      <protection locked="0"/>
    </xf>
    <xf numFmtId="9" fontId="12" fillId="0" borderId="8" xfId="2" applyNumberFormat="1" applyFont="1" applyBorder="1" applyAlignment="1" applyProtection="1">
      <alignment horizontal="center" vertical="center" wrapText="1"/>
      <protection locked="0"/>
    </xf>
    <xf numFmtId="9" fontId="12" fillId="0" borderId="14" xfId="2" applyNumberFormat="1" applyFont="1" applyBorder="1" applyAlignment="1" applyProtection="1">
      <alignment horizontal="center" vertical="center" wrapText="1"/>
      <protection locked="0"/>
    </xf>
    <xf numFmtId="0" fontId="12" fillId="4" borderId="32" xfId="2" applyFont="1" applyFill="1" applyBorder="1" applyAlignment="1">
      <alignment horizontal="left" vertical="center" wrapText="1"/>
    </xf>
    <xf numFmtId="0" fontId="12" fillId="4" borderId="60" xfId="2" applyFont="1" applyFill="1" applyBorder="1" applyAlignment="1">
      <alignment horizontal="center" vertical="center" wrapText="1"/>
    </xf>
    <xf numFmtId="0" fontId="12" fillId="4" borderId="37" xfId="2" applyFont="1" applyFill="1" applyBorder="1" applyAlignment="1">
      <alignment horizontal="center" vertical="center" wrapText="1"/>
    </xf>
    <xf numFmtId="0" fontId="12" fillId="4" borderId="11" xfId="2" applyFont="1" applyFill="1" applyBorder="1" applyAlignment="1">
      <alignment horizontal="center" vertical="center" wrapText="1"/>
    </xf>
    <xf numFmtId="0" fontId="12" fillId="0" borderId="30" xfId="2" applyFont="1" applyBorder="1" applyAlignment="1">
      <alignment horizontal="left" vertical="top" wrapText="1"/>
    </xf>
    <xf numFmtId="0" fontId="12" fillId="0" borderId="40" xfId="2" applyFont="1" applyBorder="1" applyAlignment="1">
      <alignment horizontal="left" vertical="top" wrapText="1"/>
    </xf>
    <xf numFmtId="0" fontId="12" fillId="0" borderId="0" xfId="2" applyFont="1" applyAlignment="1">
      <alignment horizontal="left" vertical="top" wrapText="1"/>
    </xf>
    <xf numFmtId="0" fontId="12" fillId="0" borderId="10" xfId="2" applyFont="1" applyBorder="1" applyAlignment="1">
      <alignment horizontal="left" vertical="top" wrapText="1"/>
    </xf>
    <xf numFmtId="0" fontId="12" fillId="0" borderId="25" xfId="2" applyFont="1" applyBorder="1" applyAlignment="1">
      <alignment horizontal="left" vertical="top" wrapText="1"/>
    </xf>
    <xf numFmtId="0" fontId="12" fillId="0" borderId="26" xfId="2" applyFont="1" applyBorder="1" applyAlignment="1">
      <alignment horizontal="left" vertical="top" wrapText="1"/>
    </xf>
    <xf numFmtId="0" fontId="12" fillId="0" borderId="15" xfId="2" applyFont="1" applyBorder="1" applyAlignment="1">
      <alignment horizontal="left" vertical="top" wrapText="1"/>
    </xf>
    <xf numFmtId="0" fontId="18" fillId="5" borderId="28" xfId="2" applyFont="1" applyFill="1" applyBorder="1" applyAlignment="1">
      <alignment horizontal="left" vertical="center" wrapText="1"/>
    </xf>
    <xf numFmtId="0" fontId="12" fillId="0" borderId="15" xfId="2" applyFont="1" applyBorder="1" applyAlignment="1">
      <alignment horizontal="left" vertical="center" wrapText="1"/>
    </xf>
    <xf numFmtId="0" fontId="12" fillId="4" borderId="19" xfId="2" applyFont="1" applyFill="1" applyBorder="1" applyAlignment="1">
      <alignment horizontal="center" vertical="center" wrapText="1"/>
    </xf>
    <xf numFmtId="0" fontId="12" fillId="4" borderId="46" xfId="2" applyFont="1" applyFill="1" applyBorder="1" applyAlignment="1">
      <alignment horizontal="center" vertical="center" wrapText="1"/>
    </xf>
    <xf numFmtId="0" fontId="12" fillId="0" borderId="18" xfId="2" applyFont="1" applyBorder="1" applyAlignment="1">
      <alignment horizontal="left" vertical="center" wrapText="1"/>
    </xf>
    <xf numFmtId="0" fontId="12" fillId="0" borderId="21" xfId="2" applyFont="1" applyBorder="1" applyAlignment="1">
      <alignment horizontal="left" vertical="center" wrapText="1"/>
    </xf>
    <xf numFmtId="0" fontId="12" fillId="0" borderId="22" xfId="2" applyFont="1" applyBorder="1" applyAlignment="1">
      <alignment horizontal="left" vertical="center" wrapText="1"/>
    </xf>
    <xf numFmtId="0" fontId="12" fillId="0" borderId="38" xfId="2" applyFont="1" applyBorder="1" applyAlignment="1">
      <alignment horizontal="left" vertical="center" wrapText="1"/>
    </xf>
    <xf numFmtId="0" fontId="12" fillId="0" borderId="0" xfId="2" applyFont="1" applyAlignment="1">
      <alignment horizontal="left" vertical="center" wrapText="1"/>
    </xf>
    <xf numFmtId="0" fontId="12" fillId="0" borderId="10" xfId="2" applyFont="1" applyBorder="1" applyAlignment="1">
      <alignment horizontal="left" vertical="center" wrapText="1"/>
    </xf>
    <xf numFmtId="0" fontId="12" fillId="0" borderId="47" xfId="2" applyFont="1" applyBorder="1" applyAlignment="1">
      <alignment horizontal="left" vertical="center" wrapText="1"/>
    </xf>
    <xf numFmtId="0" fontId="12" fillId="0" borderId="28" xfId="2" applyFont="1" applyBorder="1" applyAlignment="1">
      <alignment horizontal="left" vertical="center" wrapText="1"/>
    </xf>
    <xf numFmtId="0" fontId="12" fillId="0" borderId="29" xfId="2" applyFont="1" applyBorder="1" applyAlignment="1">
      <alignment horizontal="left" vertical="center" wrapText="1"/>
    </xf>
    <xf numFmtId="0" fontId="12" fillId="0" borderId="56" xfId="2" applyFont="1" applyBorder="1" applyAlignment="1">
      <alignment horizontal="center" vertical="center" wrapText="1"/>
    </xf>
    <xf numFmtId="0" fontId="12" fillId="0" borderId="53" xfId="2" applyFont="1" applyBorder="1" applyAlignment="1">
      <alignment horizontal="center" vertical="center" wrapText="1"/>
    </xf>
    <xf numFmtId="0" fontId="12" fillId="0" borderId="54" xfId="2" applyFont="1" applyBorder="1" applyAlignment="1">
      <alignment horizontal="center" vertical="center" wrapText="1"/>
    </xf>
    <xf numFmtId="0" fontId="12" fillId="0" borderId="12" xfId="2" applyFont="1" applyBorder="1" applyAlignment="1">
      <alignment vertical="top" wrapText="1"/>
    </xf>
    <xf numFmtId="0" fontId="12" fillId="0" borderId="14" xfId="2" applyFont="1" applyBorder="1" applyAlignment="1">
      <alignment vertical="top" wrapText="1"/>
    </xf>
    <xf numFmtId="0" fontId="12" fillId="0" borderId="15" xfId="2" applyFont="1" applyBorder="1" applyAlignment="1">
      <alignment vertical="top" wrapText="1"/>
    </xf>
    <xf numFmtId="0" fontId="12" fillId="4" borderId="14" xfId="2" applyFont="1" applyFill="1" applyBorder="1" applyAlignment="1">
      <alignment horizontal="right" vertical="center" wrapText="1"/>
    </xf>
    <xf numFmtId="0" fontId="12" fillId="4" borderId="8" xfId="2" applyFont="1" applyFill="1" applyBorder="1" applyAlignment="1">
      <alignment horizontal="right" vertical="center" wrapText="1"/>
    </xf>
    <xf numFmtId="0" fontId="12" fillId="3" borderId="12" xfId="2" applyFont="1" applyFill="1" applyBorder="1" applyAlignment="1">
      <alignment horizontal="left" vertical="top" wrapText="1"/>
    </xf>
    <xf numFmtId="0" fontId="12" fillId="3" borderId="8" xfId="2" applyFont="1" applyFill="1" applyBorder="1" applyAlignment="1">
      <alignment horizontal="left" vertical="top" wrapText="1"/>
    </xf>
    <xf numFmtId="0" fontId="12" fillId="4" borderId="0" xfId="2" applyFont="1" applyFill="1" applyAlignment="1">
      <alignment horizontal="center" vertical="center" wrapText="1"/>
    </xf>
    <xf numFmtId="0" fontId="12" fillId="3" borderId="18" xfId="2" applyFont="1" applyFill="1" applyBorder="1" applyAlignment="1">
      <alignment horizontal="left" vertical="top" wrapText="1"/>
    </xf>
    <xf numFmtId="0" fontId="12" fillId="3" borderId="21" xfId="2" applyFont="1" applyFill="1" applyBorder="1" applyAlignment="1">
      <alignment horizontal="left" vertical="top" wrapText="1"/>
    </xf>
    <xf numFmtId="0" fontId="12" fillId="3" borderId="22" xfId="2" applyFont="1" applyFill="1" applyBorder="1" applyAlignment="1">
      <alignment horizontal="left" vertical="top" wrapText="1"/>
    </xf>
    <xf numFmtId="0" fontId="12" fillId="3" borderId="38" xfId="2" applyFont="1" applyFill="1" applyBorder="1" applyAlignment="1">
      <alignment horizontal="left" vertical="top" wrapText="1"/>
    </xf>
    <xf numFmtId="0" fontId="12" fillId="3" borderId="0" xfId="2" applyFont="1" applyFill="1" applyAlignment="1">
      <alignment horizontal="left" vertical="top" wrapText="1"/>
    </xf>
    <xf numFmtId="0" fontId="12" fillId="3" borderId="10" xfId="2" applyFont="1" applyFill="1" applyBorder="1" applyAlignment="1">
      <alignment horizontal="left" vertical="top" wrapText="1"/>
    </xf>
    <xf numFmtId="0" fontId="12" fillId="3" borderId="20" xfId="2" applyFont="1" applyFill="1" applyBorder="1" applyAlignment="1">
      <alignment horizontal="left" vertical="top" wrapText="1"/>
    </xf>
    <xf numFmtId="0" fontId="12" fillId="3" borderId="25" xfId="2" applyFont="1" applyFill="1" applyBorder="1" applyAlignment="1">
      <alignment horizontal="left" vertical="top" wrapText="1"/>
    </xf>
    <xf numFmtId="0" fontId="12" fillId="3" borderId="26" xfId="2" applyFont="1" applyFill="1" applyBorder="1" applyAlignment="1">
      <alignment horizontal="left" vertical="top" wrapText="1"/>
    </xf>
    <xf numFmtId="0" fontId="12" fillId="7" borderId="14" xfId="2" applyFont="1" applyFill="1" applyBorder="1" applyAlignment="1">
      <alignment horizontal="left" vertical="top" wrapText="1"/>
    </xf>
    <xf numFmtId="0" fontId="12" fillId="7" borderId="8" xfId="2" applyFont="1" applyFill="1" applyBorder="1" applyAlignment="1">
      <alignment horizontal="left" vertical="top" wrapText="1"/>
    </xf>
    <xf numFmtId="9" fontId="12" fillId="4" borderId="19" xfId="2" applyNumberFormat="1" applyFont="1" applyFill="1" applyBorder="1" applyAlignment="1" applyProtection="1">
      <alignment horizontal="center" vertical="center" wrapText="1"/>
      <protection locked="0"/>
    </xf>
    <xf numFmtId="9" fontId="12" fillId="4" borderId="37" xfId="2" applyNumberFormat="1" applyFont="1" applyFill="1" applyBorder="1" applyAlignment="1" applyProtection="1">
      <alignment horizontal="center" vertical="center" wrapText="1"/>
      <protection locked="0"/>
    </xf>
    <xf numFmtId="9" fontId="12" fillId="4" borderId="11" xfId="2" applyNumberFormat="1" applyFont="1" applyFill="1" applyBorder="1" applyAlignment="1" applyProtection="1">
      <alignment horizontal="center" vertical="center" wrapText="1"/>
      <protection locked="0"/>
    </xf>
    <xf numFmtId="9" fontId="3" fillId="0" borderId="18" xfId="2" applyNumberFormat="1" applyBorder="1" applyAlignment="1" applyProtection="1">
      <alignment vertical="top" wrapText="1"/>
      <protection locked="0"/>
    </xf>
    <xf numFmtId="9" fontId="3" fillId="0" borderId="22" xfId="2" applyNumberFormat="1" applyBorder="1" applyAlignment="1" applyProtection="1">
      <alignment vertical="top" wrapText="1"/>
      <protection locked="0"/>
    </xf>
    <xf numFmtId="9" fontId="3" fillId="0" borderId="38" xfId="2" applyNumberFormat="1" applyBorder="1" applyAlignment="1" applyProtection="1">
      <alignment vertical="top" wrapText="1"/>
      <protection locked="0"/>
    </xf>
    <xf numFmtId="9" fontId="3" fillId="0" borderId="10" xfId="2" applyNumberFormat="1" applyBorder="1" applyAlignment="1" applyProtection="1">
      <alignment vertical="top" wrapText="1"/>
      <protection locked="0"/>
    </xf>
    <xf numFmtId="9" fontId="3" fillId="0" borderId="20" xfId="2" applyNumberFormat="1" applyBorder="1" applyAlignment="1" applyProtection="1">
      <alignment vertical="top" wrapText="1"/>
      <protection locked="0"/>
    </xf>
    <xf numFmtId="9" fontId="3" fillId="0" borderId="26" xfId="2" applyNumberFormat="1" applyBorder="1" applyAlignment="1" applyProtection="1">
      <alignment vertical="top" wrapText="1"/>
      <protection locked="0"/>
    </xf>
    <xf numFmtId="0" fontId="12" fillId="0" borderId="14" xfId="2" applyFont="1" applyBorder="1" applyAlignment="1">
      <alignment horizontal="center" vertical="top" wrapText="1"/>
    </xf>
    <xf numFmtId="0" fontId="12" fillId="4" borderId="14" xfId="2" applyFont="1" applyFill="1" applyBorder="1" applyAlignment="1">
      <alignment horizontal="left" vertical="center"/>
    </xf>
    <xf numFmtId="0" fontId="12" fillId="4" borderId="8" xfId="2" applyFont="1" applyFill="1" applyBorder="1" applyAlignment="1">
      <alignment horizontal="left" vertical="center"/>
    </xf>
    <xf numFmtId="0" fontId="12" fillId="0" borderId="14" xfId="2" applyFont="1" applyBorder="1" applyAlignment="1" applyProtection="1">
      <alignment horizontal="left" vertical="top" wrapText="1"/>
      <protection locked="0"/>
    </xf>
    <xf numFmtId="0" fontId="12" fillId="0" borderId="8" xfId="2" applyFont="1" applyBorder="1" applyAlignment="1" applyProtection="1">
      <alignment horizontal="left" vertical="top" wrapText="1"/>
      <protection locked="0"/>
    </xf>
    <xf numFmtId="0" fontId="12" fillId="3" borderId="56" xfId="0" applyFont="1" applyFill="1" applyBorder="1" applyAlignment="1">
      <alignment horizontal="center" vertical="center" wrapText="1"/>
    </xf>
    <xf numFmtId="0" fontId="12" fillId="3" borderId="53" xfId="0" applyFont="1" applyFill="1" applyBorder="1" applyAlignment="1">
      <alignment horizontal="center" vertical="center" wrapText="1"/>
    </xf>
    <xf numFmtId="0" fontId="12" fillId="3" borderId="54"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26" xfId="0" applyFont="1" applyFill="1" applyBorder="1" applyAlignment="1">
      <alignment horizontal="center" vertical="center" wrapText="1"/>
    </xf>
    <xf numFmtId="9" fontId="12" fillId="3" borderId="12" xfId="2" applyNumberFormat="1" applyFont="1" applyFill="1" applyBorder="1" applyAlignment="1" applyProtection="1">
      <alignment horizontal="center" vertical="center" wrapText="1"/>
      <protection locked="0"/>
    </xf>
    <xf numFmtId="9" fontId="12" fillId="3" borderId="14" xfId="2" applyNumberFormat="1" applyFont="1" applyFill="1" applyBorder="1" applyAlignment="1" applyProtection="1">
      <alignment horizontal="center" vertical="center" wrapText="1"/>
      <protection locked="0"/>
    </xf>
    <xf numFmtId="9" fontId="12" fillId="3" borderId="8" xfId="2" applyNumberFormat="1" applyFont="1" applyFill="1" applyBorder="1" applyAlignment="1" applyProtection="1">
      <alignment horizontal="center" vertical="center" wrapText="1"/>
      <protection locked="0"/>
    </xf>
    <xf numFmtId="0" fontId="12" fillId="4" borderId="0" xfId="2" applyFont="1" applyFill="1" applyAlignment="1">
      <alignment horizontal="left" vertical="center" wrapText="1"/>
    </xf>
    <xf numFmtId="0" fontId="12" fillId="3" borderId="12" xfId="2" applyFont="1" applyFill="1" applyBorder="1" applyAlignment="1" applyProtection="1">
      <alignment horizontal="left" vertical="top" wrapText="1"/>
      <protection locked="0"/>
    </xf>
    <xf numFmtId="0" fontId="12" fillId="3" borderId="14" xfId="2" applyFont="1" applyFill="1" applyBorder="1" applyAlignment="1" applyProtection="1">
      <alignment horizontal="left" vertical="top" wrapText="1"/>
      <protection locked="0"/>
    </xf>
    <xf numFmtId="0" fontId="12" fillId="3" borderId="8" xfId="2" applyFont="1" applyFill="1" applyBorder="1" applyAlignment="1" applyProtection="1">
      <alignment horizontal="left" vertical="top" wrapText="1"/>
      <protection locked="0"/>
    </xf>
    <xf numFmtId="0" fontId="12" fillId="3" borderId="10" xfId="0" applyFont="1" applyFill="1" applyBorder="1" applyAlignment="1">
      <alignment horizontal="center" vertical="center" wrapText="1"/>
    </xf>
    <xf numFmtId="0" fontId="12" fillId="3" borderId="50" xfId="0" applyFont="1" applyFill="1" applyBorder="1" applyAlignment="1">
      <alignment horizontal="center" vertical="center" wrapText="1"/>
    </xf>
    <xf numFmtId="0" fontId="12" fillId="3" borderId="12" xfId="2" applyFont="1" applyFill="1" applyBorder="1" applyAlignment="1" applyProtection="1">
      <alignment horizontal="center" vertical="top" wrapText="1"/>
      <protection locked="0"/>
    </xf>
    <xf numFmtId="0" fontId="12" fillId="3" borderId="14" xfId="2" applyFont="1" applyFill="1" applyBorder="1" applyAlignment="1" applyProtection="1">
      <alignment horizontal="center" vertical="top" wrapText="1"/>
      <protection locked="0"/>
    </xf>
    <xf numFmtId="0" fontId="12" fillId="3" borderId="8" xfId="2" applyFont="1" applyFill="1" applyBorder="1" applyAlignment="1" applyProtection="1">
      <alignment horizontal="center" vertical="top" wrapText="1"/>
      <protection locked="0"/>
    </xf>
    <xf numFmtId="0" fontId="12" fillId="3" borderId="4" xfId="2" applyFont="1" applyFill="1" applyBorder="1" applyAlignment="1" applyProtection="1">
      <alignment horizontal="center" vertical="center" wrapText="1"/>
      <protection locked="0"/>
    </xf>
    <xf numFmtId="9" fontId="12" fillId="3" borderId="18" xfId="2" applyNumberFormat="1" applyFont="1" applyFill="1" applyBorder="1" applyAlignment="1" applyProtection="1">
      <alignment horizontal="left" vertical="top" wrapText="1"/>
      <protection locked="0"/>
    </xf>
    <xf numFmtId="9" fontId="12" fillId="3" borderId="21" xfId="2" applyNumberFormat="1" applyFont="1" applyFill="1" applyBorder="1" applyAlignment="1" applyProtection="1">
      <alignment horizontal="left" vertical="top" wrapText="1"/>
      <protection locked="0"/>
    </xf>
    <xf numFmtId="9" fontId="12" fillId="3" borderId="22" xfId="2" applyNumberFormat="1" applyFont="1" applyFill="1" applyBorder="1" applyAlignment="1" applyProtection="1">
      <alignment horizontal="left" vertical="top" wrapText="1"/>
      <protection locked="0"/>
    </xf>
    <xf numFmtId="9" fontId="12" fillId="3" borderId="38" xfId="2" applyNumberFormat="1" applyFont="1" applyFill="1" applyBorder="1" applyAlignment="1" applyProtection="1">
      <alignment horizontal="left" vertical="top" wrapText="1"/>
      <protection locked="0"/>
    </xf>
    <xf numFmtId="9" fontId="12" fillId="3" borderId="0" xfId="2" applyNumberFormat="1" applyFont="1" applyFill="1" applyAlignment="1" applyProtection="1">
      <alignment horizontal="left" vertical="top" wrapText="1"/>
      <protection locked="0"/>
    </xf>
    <xf numFmtId="9" fontId="12" fillId="3" borderId="10" xfId="2" applyNumberFormat="1" applyFont="1" applyFill="1" applyBorder="1" applyAlignment="1" applyProtection="1">
      <alignment horizontal="left" vertical="top" wrapText="1"/>
      <protection locked="0"/>
    </xf>
    <xf numFmtId="9" fontId="12" fillId="3" borderId="20" xfId="2" applyNumberFormat="1" applyFont="1" applyFill="1" applyBorder="1" applyAlignment="1" applyProtection="1">
      <alignment horizontal="left" vertical="top" wrapText="1"/>
      <protection locked="0"/>
    </xf>
    <xf numFmtId="9" fontId="12" fillId="3" borderId="25" xfId="2" applyNumberFormat="1" applyFont="1" applyFill="1" applyBorder="1" applyAlignment="1" applyProtection="1">
      <alignment horizontal="left" vertical="top" wrapText="1"/>
      <protection locked="0"/>
    </xf>
    <xf numFmtId="9" fontId="12" fillId="3" borderId="26" xfId="2" applyNumberFormat="1" applyFont="1" applyFill="1" applyBorder="1" applyAlignment="1" applyProtection="1">
      <alignment horizontal="left" vertical="top" wrapText="1"/>
      <protection locked="0"/>
    </xf>
    <xf numFmtId="0" fontId="12" fillId="3" borderId="12" xfId="2" applyFont="1" applyFill="1" applyBorder="1" applyAlignment="1" applyProtection="1">
      <alignment horizontal="center" vertical="center" wrapText="1"/>
      <protection locked="0"/>
    </xf>
    <xf numFmtId="0" fontId="12" fillId="3" borderId="14" xfId="2" applyFont="1" applyFill="1" applyBorder="1" applyAlignment="1" applyProtection="1">
      <alignment horizontal="center" vertical="center" wrapText="1"/>
      <protection locked="0"/>
    </xf>
    <xf numFmtId="0" fontId="12" fillId="3" borderId="8" xfId="2" applyFont="1" applyFill="1" applyBorder="1" applyAlignment="1" applyProtection="1">
      <alignment horizontal="center" vertical="center" wrapText="1"/>
      <protection locked="0"/>
    </xf>
    <xf numFmtId="0" fontId="12" fillId="0" borderId="56" xfId="0" applyFont="1" applyBorder="1" applyAlignment="1">
      <alignment horizontal="left" vertical="top" wrapText="1"/>
    </xf>
    <xf numFmtId="0" fontId="12" fillId="0" borderId="53" xfId="0" applyFont="1" applyBorder="1" applyAlignment="1">
      <alignment horizontal="left" vertical="top" wrapText="1"/>
    </xf>
    <xf numFmtId="0" fontId="12" fillId="0" borderId="58" xfId="0" applyFont="1" applyBorder="1" applyAlignment="1">
      <alignment horizontal="left" vertical="top" wrapText="1"/>
    </xf>
    <xf numFmtId="9" fontId="12" fillId="0" borderId="12" xfId="2" applyNumberFormat="1" applyFont="1" applyBorder="1" applyAlignment="1" applyProtection="1">
      <alignment horizontal="left" vertical="center" wrapText="1"/>
      <protection locked="0"/>
    </xf>
    <xf numFmtId="9" fontId="12" fillId="0" borderId="14" xfId="2" applyNumberFormat="1" applyFont="1" applyBorder="1" applyAlignment="1" applyProtection="1">
      <alignment horizontal="left" vertical="center" wrapText="1"/>
      <protection locked="0"/>
    </xf>
    <xf numFmtId="9" fontId="12" fillId="0" borderId="8" xfId="2" applyNumberFormat="1" applyFont="1" applyBorder="1" applyAlignment="1" applyProtection="1">
      <alignment horizontal="left" vertical="center" wrapText="1"/>
      <protection locked="0"/>
    </xf>
    <xf numFmtId="9" fontId="12" fillId="0" borderId="15" xfId="2" applyNumberFormat="1" applyFont="1" applyBorder="1" applyAlignment="1" applyProtection="1">
      <alignment horizontal="left" vertical="center" wrapText="1"/>
      <protection locked="0"/>
    </xf>
    <xf numFmtId="9" fontId="12" fillId="0" borderId="68" xfId="2" applyNumberFormat="1" applyFont="1" applyBorder="1" applyAlignment="1" applyProtection="1">
      <alignment horizontal="center" vertical="top" wrapText="1"/>
      <protection locked="0"/>
    </xf>
    <xf numFmtId="9" fontId="12" fillId="0" borderId="57" xfId="2" applyNumberFormat="1" applyFont="1" applyBorder="1" applyAlignment="1" applyProtection="1">
      <alignment horizontal="center" vertical="top" wrapText="1"/>
      <protection locked="0"/>
    </xf>
    <xf numFmtId="9" fontId="12" fillId="0" borderId="69" xfId="2" applyNumberFormat="1" applyFont="1" applyBorder="1" applyAlignment="1" applyProtection="1">
      <alignment horizontal="center" vertical="top" wrapText="1"/>
      <protection locked="0"/>
    </xf>
    <xf numFmtId="0" fontId="12" fillId="0" borderId="52" xfId="2" applyFont="1" applyBorder="1" applyAlignment="1" applyProtection="1">
      <alignment horizontal="center" vertical="center" wrapText="1"/>
      <protection locked="0"/>
    </xf>
    <xf numFmtId="0" fontId="12" fillId="0" borderId="32" xfId="2" applyFont="1" applyBorder="1" applyAlignment="1" applyProtection="1">
      <alignment horizontal="center" vertical="center" wrapText="1"/>
      <protection locked="0"/>
    </xf>
    <xf numFmtId="0" fontId="12" fillId="0" borderId="59" xfId="2" applyFont="1" applyBorder="1" applyAlignment="1" applyProtection="1">
      <alignment horizontal="center" vertical="center" wrapText="1"/>
      <protection locked="0"/>
    </xf>
    <xf numFmtId="9" fontId="12" fillId="4" borderId="71" xfId="2" applyNumberFormat="1" applyFont="1" applyFill="1" applyBorder="1" applyAlignment="1" applyProtection="1">
      <alignment horizontal="center" vertical="center" wrapText="1"/>
      <protection locked="0"/>
    </xf>
    <xf numFmtId="9" fontId="12" fillId="4" borderId="36" xfId="2" applyNumberFormat="1" applyFont="1" applyFill="1" applyBorder="1" applyAlignment="1" applyProtection="1">
      <alignment horizontal="center" vertical="center" wrapText="1"/>
      <protection locked="0"/>
    </xf>
    <xf numFmtId="9" fontId="12" fillId="0" borderId="61" xfId="2" applyNumberFormat="1" applyFont="1" applyBorder="1" applyAlignment="1" applyProtection="1">
      <alignment horizontal="left" vertical="top" wrapText="1"/>
      <protection locked="0"/>
    </xf>
    <xf numFmtId="9" fontId="12" fillId="0" borderId="30" xfId="2" applyNumberFormat="1" applyFont="1" applyBorder="1" applyAlignment="1" applyProtection="1">
      <alignment horizontal="left" vertical="top" wrapText="1"/>
      <protection locked="0"/>
    </xf>
    <xf numFmtId="9" fontId="12" fillId="0" borderId="40" xfId="2" applyNumberFormat="1" applyFont="1" applyBorder="1" applyAlignment="1" applyProtection="1">
      <alignment horizontal="left" vertical="top" wrapText="1"/>
      <protection locked="0"/>
    </xf>
    <xf numFmtId="9" fontId="12" fillId="0" borderId="38" xfId="2" applyNumberFormat="1" applyFont="1" applyBorder="1" applyAlignment="1" applyProtection="1">
      <alignment horizontal="left" vertical="top" wrapText="1"/>
      <protection locked="0"/>
    </xf>
    <xf numFmtId="9" fontId="12" fillId="0" borderId="0" xfId="2" applyNumberFormat="1" applyFont="1" applyAlignment="1" applyProtection="1">
      <alignment horizontal="left" vertical="top" wrapText="1"/>
      <protection locked="0"/>
    </xf>
    <xf numFmtId="9" fontId="12" fillId="0" borderId="10" xfId="2" applyNumberFormat="1" applyFont="1" applyBorder="1" applyAlignment="1" applyProtection="1">
      <alignment horizontal="left" vertical="top" wrapText="1"/>
      <protection locked="0"/>
    </xf>
    <xf numFmtId="9" fontId="12" fillId="0" borderId="20" xfId="2" applyNumberFormat="1" applyFont="1" applyBorder="1" applyAlignment="1" applyProtection="1">
      <alignment horizontal="left" vertical="top" wrapText="1"/>
      <protection locked="0"/>
    </xf>
    <xf numFmtId="9" fontId="12" fillId="0" borderId="25" xfId="2" applyNumberFormat="1" applyFont="1" applyBorder="1" applyAlignment="1" applyProtection="1">
      <alignment horizontal="left" vertical="top" wrapText="1"/>
      <protection locked="0"/>
    </xf>
    <xf numFmtId="9" fontId="12" fillId="0" borderId="26" xfId="2" applyNumberFormat="1" applyFont="1" applyBorder="1" applyAlignment="1" applyProtection="1">
      <alignment horizontal="left" vertical="top" wrapText="1"/>
      <protection locked="0"/>
    </xf>
    <xf numFmtId="9" fontId="12" fillId="0" borderId="12" xfId="2" applyNumberFormat="1" applyFont="1" applyBorder="1" applyAlignment="1">
      <alignment horizontal="center" vertical="top" wrapText="1"/>
    </xf>
    <xf numFmtId="9" fontId="12" fillId="0" borderId="14" xfId="2" applyNumberFormat="1" applyFont="1" applyBorder="1" applyAlignment="1">
      <alignment horizontal="center" vertical="top" wrapText="1"/>
    </xf>
    <xf numFmtId="9" fontId="12" fillId="0" borderId="8" xfId="2" applyNumberFormat="1" applyFont="1" applyBorder="1" applyAlignment="1">
      <alignment horizontal="center" vertical="top" wrapText="1"/>
    </xf>
    <xf numFmtId="9" fontId="12" fillId="11" borderId="18" xfId="2" applyNumberFormat="1" applyFont="1" applyFill="1" applyBorder="1" applyAlignment="1">
      <alignment horizontal="center" vertical="center" wrapText="1"/>
    </xf>
    <xf numFmtId="9" fontId="12" fillId="11" borderId="21" xfId="2" applyNumberFormat="1" applyFont="1" applyFill="1" applyBorder="1" applyAlignment="1">
      <alignment horizontal="center" vertical="center" wrapText="1"/>
    </xf>
    <xf numFmtId="9" fontId="12" fillId="11" borderId="22" xfId="2" applyNumberFormat="1" applyFont="1" applyFill="1" applyBorder="1" applyAlignment="1">
      <alignment horizontal="center" vertical="center" wrapText="1"/>
    </xf>
    <xf numFmtId="9" fontId="12" fillId="0" borderId="12" xfId="2" applyNumberFormat="1" applyFont="1" applyBorder="1" applyAlignment="1" applyProtection="1">
      <alignment horizontal="left" vertical="top" wrapText="1"/>
      <protection locked="0"/>
    </xf>
    <xf numFmtId="9" fontId="12" fillId="0" borderId="14" xfId="2" applyNumberFormat="1" applyFont="1" applyBorder="1" applyAlignment="1" applyProtection="1">
      <alignment horizontal="left" vertical="top" wrapText="1"/>
      <protection locked="0"/>
    </xf>
    <xf numFmtId="9" fontId="12" fillId="0" borderId="15" xfId="2" applyNumberFormat="1" applyFont="1" applyBorder="1" applyAlignment="1" applyProtection="1">
      <alignment horizontal="left" vertical="top" wrapText="1"/>
      <protection locked="0"/>
    </xf>
    <xf numFmtId="9" fontId="12" fillId="0" borderId="12" xfId="2" applyNumberFormat="1" applyFont="1" applyBorder="1" applyAlignment="1" applyProtection="1">
      <alignment horizontal="center" vertical="top" wrapText="1"/>
      <protection locked="0"/>
    </xf>
    <xf numFmtId="9" fontId="12" fillId="0" borderId="14" xfId="2" applyNumberFormat="1" applyFont="1" applyBorder="1" applyAlignment="1" applyProtection="1">
      <alignment horizontal="center" vertical="top" wrapText="1"/>
      <protection locked="0"/>
    </xf>
    <xf numFmtId="9" fontId="12" fillId="0" borderId="15" xfId="2" applyNumberFormat="1" applyFont="1" applyBorder="1" applyAlignment="1" applyProtection="1">
      <alignment horizontal="center" vertical="top" wrapText="1"/>
      <protection locked="0"/>
    </xf>
    <xf numFmtId="9" fontId="12" fillId="0" borderId="38" xfId="2" applyNumberFormat="1" applyFont="1" applyBorder="1" applyAlignment="1" applyProtection="1">
      <alignment horizontal="center" vertical="top" wrapText="1"/>
      <protection locked="0"/>
    </xf>
    <xf numFmtId="9" fontId="12" fillId="0" borderId="0" xfId="2" applyNumberFormat="1" applyFont="1" applyAlignment="1" applyProtection="1">
      <alignment horizontal="center" vertical="top" wrapText="1"/>
      <protection locked="0"/>
    </xf>
    <xf numFmtId="9" fontId="12" fillId="0" borderId="10" xfId="2" applyNumberFormat="1" applyFont="1" applyBorder="1" applyAlignment="1" applyProtection="1">
      <alignment horizontal="center" vertical="top" wrapText="1"/>
      <protection locked="0"/>
    </xf>
    <xf numFmtId="0" fontId="12" fillId="0" borderId="54" xfId="0" applyFont="1" applyBorder="1" applyAlignment="1">
      <alignment horizontal="left" vertical="top" wrapText="1"/>
    </xf>
    <xf numFmtId="9" fontId="12" fillId="3" borderId="12" xfId="2" applyNumberFormat="1" applyFont="1" applyFill="1" applyBorder="1" applyAlignment="1" applyProtection="1">
      <alignment horizontal="left" vertical="center" wrapText="1"/>
      <protection locked="0"/>
    </xf>
    <xf numFmtId="9" fontId="12" fillId="3" borderId="14" xfId="2" applyNumberFormat="1" applyFont="1" applyFill="1" applyBorder="1" applyAlignment="1" applyProtection="1">
      <alignment horizontal="left" vertical="center" wrapText="1"/>
      <protection locked="0"/>
    </xf>
    <xf numFmtId="9" fontId="12" fillId="3" borderId="15" xfId="2" applyNumberFormat="1" applyFont="1" applyFill="1" applyBorder="1" applyAlignment="1" applyProtection="1">
      <alignment horizontal="left" vertical="center" wrapText="1"/>
      <protection locked="0"/>
    </xf>
    <xf numFmtId="9" fontId="12" fillId="11" borderId="12" xfId="2" applyNumberFormat="1" applyFont="1" applyFill="1" applyBorder="1" applyAlignment="1">
      <alignment horizontal="center" vertical="center" wrapText="1"/>
    </xf>
    <xf numFmtId="9" fontId="12" fillId="11" borderId="14" xfId="2" applyNumberFormat="1" applyFont="1" applyFill="1" applyBorder="1" applyAlignment="1">
      <alignment horizontal="center" vertical="center" wrapText="1"/>
    </xf>
    <xf numFmtId="9" fontId="12" fillId="11" borderId="8" xfId="2" applyNumberFormat="1" applyFont="1" applyFill="1" applyBorder="1" applyAlignment="1">
      <alignment horizontal="center" vertical="center" wrapText="1"/>
    </xf>
    <xf numFmtId="0" fontId="12" fillId="12" borderId="12" xfId="2" applyFont="1" applyFill="1" applyBorder="1" applyAlignment="1">
      <alignment horizontal="center" vertical="center" wrapText="1"/>
    </xf>
    <xf numFmtId="0" fontId="12" fillId="12" borderId="14" xfId="2" applyFont="1" applyFill="1" applyBorder="1" applyAlignment="1">
      <alignment horizontal="center" vertical="center" wrapText="1"/>
    </xf>
    <xf numFmtId="0" fontId="12" fillId="12" borderId="15" xfId="2" applyFont="1" applyFill="1" applyBorder="1" applyAlignment="1">
      <alignment horizontal="center" vertical="center" wrapText="1"/>
    </xf>
    <xf numFmtId="9" fontId="12" fillId="0" borderId="12" xfId="2" applyNumberFormat="1" applyFont="1" applyBorder="1" applyAlignment="1">
      <alignment horizontal="left" vertical="top" wrapText="1"/>
    </xf>
    <xf numFmtId="9" fontId="12" fillId="0" borderId="14" xfId="2" applyNumberFormat="1" applyFont="1" applyBorder="1" applyAlignment="1">
      <alignment horizontal="left" vertical="top" wrapText="1"/>
    </xf>
    <xf numFmtId="9" fontId="12" fillId="0" borderId="8" xfId="2" applyNumberFormat="1" applyFont="1" applyBorder="1" applyAlignment="1">
      <alignment horizontal="left" vertical="top" wrapText="1"/>
    </xf>
    <xf numFmtId="9" fontId="12" fillId="0" borderId="15" xfId="2" applyNumberFormat="1" applyFont="1" applyBorder="1" applyAlignment="1" applyProtection="1">
      <alignment horizontal="center" vertical="center" wrapText="1"/>
      <protection locked="0"/>
    </xf>
    <xf numFmtId="0" fontId="12" fillId="3" borderId="53" xfId="2" applyFont="1" applyFill="1" applyBorder="1" applyAlignment="1">
      <alignment horizontal="center" vertical="center" wrapText="1"/>
    </xf>
    <xf numFmtId="0" fontId="12" fillId="3" borderId="54" xfId="2" applyFont="1" applyFill="1" applyBorder="1" applyAlignment="1">
      <alignment horizontal="center" vertical="center" wrapText="1"/>
    </xf>
    <xf numFmtId="0" fontId="12" fillId="7" borderId="57" xfId="2" applyFont="1" applyFill="1" applyBorder="1" applyAlignment="1">
      <alignment horizontal="left" vertical="top" wrapText="1"/>
    </xf>
    <xf numFmtId="9" fontId="12" fillId="0" borderId="68" xfId="2" applyNumberFormat="1" applyFont="1" applyBorder="1" applyAlignment="1" applyProtection="1">
      <alignment horizontal="center" vertical="center" wrapText="1"/>
      <protection locked="0"/>
    </xf>
    <xf numFmtId="9" fontId="12" fillId="0" borderId="57" xfId="2" applyNumberFormat="1" applyFont="1" applyBorder="1" applyAlignment="1" applyProtection="1">
      <alignment horizontal="center" vertical="center" wrapText="1"/>
      <protection locked="0"/>
    </xf>
    <xf numFmtId="9" fontId="12" fillId="0" borderId="64" xfId="2" applyNumberFormat="1" applyFont="1" applyBorder="1" applyAlignment="1" applyProtection="1">
      <alignment horizontal="center" vertical="center" wrapText="1"/>
      <protection locked="0"/>
    </xf>
    <xf numFmtId="0" fontId="12" fillId="3" borderId="51" xfId="2" applyFont="1" applyFill="1" applyBorder="1" applyAlignment="1">
      <alignment horizontal="left" vertical="center" wrapText="1"/>
    </xf>
    <xf numFmtId="0" fontId="12" fillId="3" borderId="32" xfId="2" applyFont="1" applyFill="1" applyBorder="1" applyAlignment="1">
      <alignment horizontal="left" vertical="center" wrapText="1"/>
    </xf>
    <xf numFmtId="0" fontId="69" fillId="3" borderId="12" xfId="2" applyFont="1" applyFill="1" applyBorder="1" applyAlignment="1" applyProtection="1">
      <alignment horizontal="left" vertical="top" wrapText="1"/>
      <protection locked="0"/>
    </xf>
    <xf numFmtId="0" fontId="69" fillId="3" borderId="14" xfId="2" applyFont="1" applyFill="1" applyBorder="1" applyAlignment="1" applyProtection="1">
      <alignment horizontal="left" vertical="top" wrapText="1"/>
      <protection locked="0"/>
    </xf>
    <xf numFmtId="0" fontId="12" fillId="9" borderId="51" xfId="2" applyFont="1" applyFill="1" applyBorder="1" applyAlignment="1">
      <alignment horizontal="left" vertical="center" wrapText="1" indent="5"/>
    </xf>
    <xf numFmtId="0" fontId="12" fillId="9" borderId="32" xfId="2" applyFont="1" applyFill="1" applyBorder="1" applyAlignment="1">
      <alignment horizontal="left" vertical="center" wrapText="1" indent="5"/>
    </xf>
    <xf numFmtId="0" fontId="12" fillId="9" borderId="25" xfId="2" applyFont="1" applyFill="1" applyBorder="1" applyAlignment="1">
      <alignment horizontal="left" vertical="center" wrapText="1" indent="5"/>
    </xf>
    <xf numFmtId="0" fontId="12" fillId="9" borderId="33" xfId="2" applyFont="1" applyFill="1" applyBorder="1" applyAlignment="1">
      <alignment horizontal="left" vertical="center" wrapText="1" indent="5"/>
    </xf>
    <xf numFmtId="0" fontId="12" fillId="4" borderId="24" xfId="2" applyFont="1" applyFill="1" applyBorder="1" applyAlignment="1">
      <alignment horizontal="center" vertical="center" wrapText="1"/>
    </xf>
    <xf numFmtId="9" fontId="12" fillId="4" borderId="12" xfId="2" applyNumberFormat="1" applyFont="1" applyFill="1" applyBorder="1" applyAlignment="1">
      <alignment horizontal="center" vertical="top" wrapText="1"/>
    </xf>
    <xf numFmtId="9" fontId="12" fillId="4" borderId="14" xfId="2" applyNumberFormat="1" applyFont="1" applyFill="1" applyBorder="1" applyAlignment="1">
      <alignment horizontal="center" vertical="top" wrapText="1"/>
    </xf>
    <xf numFmtId="9" fontId="12" fillId="4" borderId="8" xfId="2" applyNumberFormat="1" applyFont="1" applyFill="1" applyBorder="1" applyAlignment="1">
      <alignment horizontal="center" vertical="top" wrapText="1"/>
    </xf>
    <xf numFmtId="9" fontId="12" fillId="4" borderId="12" xfId="2" applyNumberFormat="1" applyFont="1" applyFill="1" applyBorder="1" applyAlignment="1">
      <alignment horizontal="center" vertical="center" wrapText="1"/>
    </xf>
    <xf numFmtId="9" fontId="12" fillId="4" borderId="15" xfId="2" applyNumberFormat="1" applyFont="1" applyFill="1" applyBorder="1" applyAlignment="1">
      <alignment horizontal="center" vertical="center" wrapText="1"/>
    </xf>
    <xf numFmtId="0" fontId="3" fillId="0" borderId="12" xfId="2" applyBorder="1" applyAlignment="1">
      <alignment horizontal="left" vertical="top" wrapText="1"/>
    </xf>
    <xf numFmtId="0" fontId="3" fillId="0" borderId="14" xfId="2" applyBorder="1" applyAlignment="1">
      <alignment horizontal="left" vertical="top" wrapText="1"/>
    </xf>
    <xf numFmtId="0" fontId="3" fillId="0" borderId="15" xfId="2" applyBorder="1" applyAlignment="1">
      <alignment horizontal="left" vertical="top" wrapText="1"/>
    </xf>
    <xf numFmtId="0" fontId="25" fillId="0" borderId="0" xfId="0" applyFont="1" applyAlignment="1">
      <alignment vertical="center" wrapText="1"/>
    </xf>
    <xf numFmtId="0" fontId="12" fillId="9" borderId="13" xfId="2" applyFont="1" applyFill="1" applyBorder="1" applyAlignment="1">
      <alignment horizontal="left" vertical="top" wrapText="1" indent="20"/>
    </xf>
    <xf numFmtId="0" fontId="12" fillId="9" borderId="14" xfId="2" applyFont="1" applyFill="1" applyBorder="1" applyAlignment="1">
      <alignment horizontal="left" vertical="top" wrapText="1" indent="20"/>
    </xf>
    <xf numFmtId="0" fontId="12" fillId="9" borderId="15" xfId="2" applyFont="1" applyFill="1" applyBorder="1" applyAlignment="1">
      <alignment horizontal="left" vertical="top" wrapText="1" indent="20"/>
    </xf>
    <xf numFmtId="0" fontId="12" fillId="4" borderId="4" xfId="2" applyFont="1" applyFill="1" applyBorder="1" applyAlignment="1" applyProtection="1">
      <alignment horizontal="center" vertical="center" wrapText="1"/>
      <protection locked="0"/>
    </xf>
    <xf numFmtId="0" fontId="12" fillId="4" borderId="41" xfId="2" applyFont="1" applyFill="1" applyBorder="1" applyAlignment="1" applyProtection="1">
      <alignment horizontal="center" vertical="center" wrapText="1"/>
      <protection locked="0"/>
    </xf>
    <xf numFmtId="0" fontId="3" fillId="0" borderId="18" xfId="2" applyBorder="1" applyAlignment="1" applyProtection="1">
      <alignment horizontal="left" vertical="top" wrapText="1"/>
      <protection locked="0"/>
    </xf>
    <xf numFmtId="0" fontId="3" fillId="0" borderId="21" xfId="2" applyBorder="1" applyAlignment="1" applyProtection="1">
      <alignment horizontal="left" vertical="top" wrapText="1"/>
      <protection locked="0"/>
    </xf>
    <xf numFmtId="0" fontId="3" fillId="0" borderId="22" xfId="2" applyBorder="1" applyAlignment="1" applyProtection="1">
      <alignment horizontal="left" vertical="top" wrapText="1"/>
      <protection locked="0"/>
    </xf>
    <xf numFmtId="0" fontId="3" fillId="0" borderId="38" xfId="2" applyBorder="1" applyAlignment="1" applyProtection="1">
      <alignment horizontal="left" vertical="top" wrapText="1"/>
      <protection locked="0"/>
    </xf>
    <xf numFmtId="0" fontId="3" fillId="0" borderId="0" xfId="2" applyAlignment="1" applyProtection="1">
      <alignment horizontal="left" vertical="top" wrapText="1"/>
      <protection locked="0"/>
    </xf>
    <xf numFmtId="0" fontId="3" fillId="0" borderId="10" xfId="2" applyBorder="1" applyAlignment="1" applyProtection="1">
      <alignment horizontal="left" vertical="top" wrapText="1"/>
      <protection locked="0"/>
    </xf>
    <xf numFmtId="0" fontId="3" fillId="0" borderId="20" xfId="2" applyBorder="1" applyAlignment="1" applyProtection="1">
      <alignment horizontal="left" vertical="top" wrapText="1"/>
      <protection locked="0"/>
    </xf>
    <xf numFmtId="0" fontId="3" fillId="0" borderId="25" xfId="2" applyBorder="1" applyAlignment="1" applyProtection="1">
      <alignment horizontal="left" vertical="top" wrapText="1"/>
      <protection locked="0"/>
    </xf>
    <xf numFmtId="0" fontId="3" fillId="0" borderId="26" xfId="2" applyBorder="1" applyAlignment="1" applyProtection="1">
      <alignment horizontal="left" vertical="top" wrapText="1"/>
      <protection locked="0"/>
    </xf>
    <xf numFmtId="0" fontId="12" fillId="4" borderId="56" xfId="0" applyFont="1" applyFill="1" applyBorder="1" applyAlignment="1">
      <alignment horizontal="left" vertical="center" wrapText="1"/>
    </xf>
    <xf numFmtId="0" fontId="12" fillId="4" borderId="53" xfId="0" applyFont="1" applyFill="1" applyBorder="1" applyAlignment="1">
      <alignment horizontal="left" vertical="center" wrapText="1"/>
    </xf>
    <xf numFmtId="0" fontId="12" fillId="4" borderId="54" xfId="0" applyFont="1" applyFill="1" applyBorder="1" applyAlignment="1">
      <alignment horizontal="left" vertical="center" wrapText="1"/>
    </xf>
    <xf numFmtId="9" fontId="12" fillId="0" borderId="18" xfId="2" applyNumberFormat="1" applyFont="1" applyBorder="1" applyAlignment="1" applyProtection="1">
      <alignment horizontal="left" vertical="top" wrapText="1"/>
      <protection locked="0"/>
    </xf>
    <xf numFmtId="9" fontId="12" fillId="0" borderId="21" xfId="2" applyNumberFormat="1" applyFont="1" applyBorder="1" applyAlignment="1" applyProtection="1">
      <alignment horizontal="left" vertical="top" wrapText="1"/>
      <protection locked="0"/>
    </xf>
    <xf numFmtId="9" fontId="12" fillId="0" borderId="22" xfId="2" applyNumberFormat="1" applyFont="1" applyBorder="1" applyAlignment="1" applyProtection="1">
      <alignment horizontal="left" vertical="top" wrapText="1"/>
      <protection locked="0"/>
    </xf>
    <xf numFmtId="9" fontId="12" fillId="0" borderId="47" xfId="2" applyNumberFormat="1" applyFont="1" applyBorder="1" applyAlignment="1" applyProtection="1">
      <alignment horizontal="left" vertical="top" wrapText="1"/>
      <protection locked="0"/>
    </xf>
    <xf numFmtId="9" fontId="12" fillId="0" borderId="28" xfId="2" applyNumberFormat="1" applyFont="1" applyBorder="1" applyAlignment="1" applyProtection="1">
      <alignment horizontal="left" vertical="top" wrapText="1"/>
      <protection locked="0"/>
    </xf>
    <xf numFmtId="9" fontId="12" fillId="0" borderId="29" xfId="2" applyNumberFormat="1" applyFont="1" applyBorder="1" applyAlignment="1" applyProtection="1">
      <alignment horizontal="left" vertical="top" wrapText="1"/>
      <protection locked="0"/>
    </xf>
    <xf numFmtId="0" fontId="12" fillId="0" borderId="68" xfId="2" applyFont="1" applyBorder="1" applyAlignment="1" applyProtection="1">
      <alignment horizontal="left" vertical="top" wrapText="1"/>
      <protection locked="0"/>
    </xf>
    <xf numFmtId="0" fontId="12" fillId="0" borderId="57" xfId="2" applyFont="1" applyBorder="1" applyAlignment="1" applyProtection="1">
      <alignment horizontal="left" vertical="top" wrapText="1"/>
      <protection locked="0"/>
    </xf>
    <xf numFmtId="0" fontId="12" fillId="0" borderId="69" xfId="2" applyFont="1" applyBorder="1" applyAlignment="1" applyProtection="1">
      <alignment horizontal="left" vertical="top" wrapText="1"/>
      <protection locked="0"/>
    </xf>
    <xf numFmtId="0" fontId="18" fillId="8" borderId="5" xfId="2" applyFont="1" applyFill="1" applyBorder="1" applyAlignment="1">
      <alignment horizontal="left" vertical="center" wrapText="1"/>
    </xf>
    <xf numFmtId="0" fontId="18" fillId="8" borderId="6" xfId="2" applyFont="1" applyFill="1" applyBorder="1" applyAlignment="1">
      <alignment horizontal="left" vertical="center" wrapText="1"/>
    </xf>
    <xf numFmtId="0" fontId="18" fillId="8" borderId="7" xfId="2" applyFont="1" applyFill="1" applyBorder="1" applyAlignment="1">
      <alignment horizontal="left" vertical="center" wrapText="1"/>
    </xf>
    <xf numFmtId="0" fontId="12" fillId="4" borderId="52" xfId="2" applyFont="1" applyFill="1" applyBorder="1" applyAlignment="1">
      <alignment horizontal="left" vertical="top" wrapText="1"/>
    </xf>
    <xf numFmtId="0" fontId="12" fillId="4" borderId="59" xfId="2" applyFont="1" applyFill="1" applyBorder="1" applyAlignment="1">
      <alignment horizontal="left" vertical="top" wrapText="1"/>
    </xf>
    <xf numFmtId="0" fontId="3" fillId="3" borderId="52" xfId="2" applyFill="1" applyBorder="1" applyAlignment="1">
      <alignment horizontal="left" vertical="top" wrapText="1"/>
    </xf>
    <xf numFmtId="0" fontId="3" fillId="3" borderId="32" xfId="2" applyFill="1" applyBorder="1" applyAlignment="1">
      <alignment horizontal="left" vertical="top" wrapText="1"/>
    </xf>
    <xf numFmtId="0" fontId="3" fillId="3" borderId="33" xfId="2" applyFill="1" applyBorder="1" applyAlignment="1">
      <alignment horizontal="left" vertical="top" wrapText="1"/>
    </xf>
    <xf numFmtId="0" fontId="12" fillId="7" borderId="14" xfId="2" applyFont="1" applyFill="1" applyBorder="1" applyAlignment="1">
      <alignment horizontal="left" vertical="center" wrapText="1" indent="3"/>
    </xf>
    <xf numFmtId="0" fontId="12" fillId="0" borderId="4" xfId="2" applyFont="1" applyBorder="1" applyAlignment="1">
      <alignment horizontal="center" vertical="top" wrapText="1"/>
    </xf>
    <xf numFmtId="0" fontId="12" fillId="7" borderId="15" xfId="2" applyFont="1" applyFill="1" applyBorder="1" applyAlignment="1">
      <alignment horizontal="left" vertical="top" wrapText="1"/>
    </xf>
    <xf numFmtId="0" fontId="12" fillId="7" borderId="25" xfId="2" applyFont="1" applyFill="1" applyBorder="1" applyAlignment="1">
      <alignment horizontal="left" vertical="top" wrapText="1"/>
    </xf>
    <xf numFmtId="0" fontId="12" fillId="7" borderId="16" xfId="2" applyFont="1" applyFill="1" applyBorder="1" applyAlignment="1">
      <alignment horizontal="center" vertical="center" wrapText="1"/>
    </xf>
    <xf numFmtId="0" fontId="12" fillId="7" borderId="21" xfId="2" applyFont="1" applyFill="1" applyBorder="1" applyAlignment="1">
      <alignment horizontal="center" vertical="center" wrapText="1"/>
    </xf>
    <xf numFmtId="0" fontId="12" fillId="7" borderId="34" xfId="2" applyFont="1" applyFill="1" applyBorder="1" applyAlignment="1">
      <alignment horizontal="center" vertical="center" wrapText="1"/>
    </xf>
    <xf numFmtId="0" fontId="12" fillId="7" borderId="23" xfId="2" applyFont="1" applyFill="1" applyBorder="1" applyAlignment="1">
      <alignment horizontal="center" vertical="center" wrapText="1"/>
    </xf>
    <xf numFmtId="0" fontId="12" fillId="7" borderId="25" xfId="2" applyFont="1" applyFill="1" applyBorder="1" applyAlignment="1">
      <alignment horizontal="center" vertical="center" wrapText="1"/>
    </xf>
    <xf numFmtId="0" fontId="12" fillId="7" borderId="24" xfId="2" applyFont="1" applyFill="1" applyBorder="1" applyAlignment="1">
      <alignment horizontal="center" vertical="center" wrapText="1"/>
    </xf>
    <xf numFmtId="0" fontId="12" fillId="7" borderId="4" xfId="2" applyFont="1" applyFill="1" applyBorder="1" applyAlignment="1">
      <alignment horizontal="center" vertical="center" wrapText="1"/>
    </xf>
    <xf numFmtId="0" fontId="12" fillId="7" borderId="12" xfId="2" applyFont="1" applyFill="1" applyBorder="1" applyAlignment="1">
      <alignment horizontal="center" vertical="center" wrapText="1"/>
    </xf>
    <xf numFmtId="0" fontId="12" fillId="7" borderId="8" xfId="2" applyFont="1" applyFill="1" applyBorder="1" applyAlignment="1">
      <alignment horizontal="center" vertical="center" wrapText="1"/>
    </xf>
    <xf numFmtId="0" fontId="12" fillId="7" borderId="14" xfId="2" applyFont="1" applyFill="1" applyBorder="1" applyAlignment="1">
      <alignment horizontal="center" vertical="center" wrapText="1"/>
    </xf>
    <xf numFmtId="0" fontId="12" fillId="7" borderId="15" xfId="2" applyFont="1" applyFill="1" applyBorder="1" applyAlignment="1">
      <alignment horizontal="center" vertical="center" wrapText="1"/>
    </xf>
    <xf numFmtId="0" fontId="12" fillId="0" borderId="12" xfId="0" applyFont="1" applyBorder="1" applyAlignment="1">
      <alignment horizontal="center"/>
    </xf>
    <xf numFmtId="0" fontId="12" fillId="0" borderId="14" xfId="0" applyFont="1" applyBorder="1" applyAlignment="1">
      <alignment horizontal="center"/>
    </xf>
    <xf numFmtId="0" fontId="12" fillId="0" borderId="8" xfId="0" applyFont="1" applyBorder="1" applyAlignment="1">
      <alignment horizontal="center"/>
    </xf>
    <xf numFmtId="164" fontId="69" fillId="3" borderId="12" xfId="6" applyNumberFormat="1" applyFont="1" applyFill="1" applyBorder="1" applyAlignment="1">
      <alignment horizontal="left" vertical="top" wrapText="1"/>
    </xf>
    <xf numFmtId="164" fontId="12" fillId="3" borderId="8" xfId="6" applyNumberFormat="1" applyFont="1" applyFill="1" applyBorder="1" applyAlignment="1">
      <alignment horizontal="left" vertical="top" wrapText="1"/>
    </xf>
    <xf numFmtId="0" fontId="12" fillId="0" borderId="12" xfId="0" applyFont="1" applyBorder="1" applyAlignment="1">
      <alignment horizontal="left" vertical="top" wrapText="1"/>
    </xf>
    <xf numFmtId="0" fontId="12" fillId="0" borderId="14" xfId="0" applyFont="1" applyBorder="1" applyAlignment="1">
      <alignment horizontal="left" vertical="top"/>
    </xf>
    <xf numFmtId="0" fontId="12" fillId="0" borderId="15" xfId="0" applyFont="1" applyBorder="1" applyAlignment="1">
      <alignment horizontal="left" vertical="top"/>
    </xf>
    <xf numFmtId="0" fontId="12" fillId="0" borderId="12" xfId="0" applyFont="1" applyBorder="1" applyAlignment="1">
      <alignment horizontal="center" vertical="center"/>
    </xf>
    <xf numFmtId="0" fontId="12" fillId="0" borderId="14" xfId="0" applyFont="1" applyBorder="1" applyAlignment="1">
      <alignment horizontal="center" vertical="center"/>
    </xf>
    <xf numFmtId="0" fontId="12" fillId="0" borderId="8" xfId="0" applyFont="1" applyBorder="1" applyAlignment="1">
      <alignment horizontal="center" vertical="center"/>
    </xf>
    <xf numFmtId="164" fontId="12" fillId="3" borderId="12" xfId="6" applyNumberFormat="1" applyFont="1" applyFill="1" applyBorder="1" applyAlignment="1">
      <alignment horizontal="center" vertical="top" wrapText="1"/>
    </xf>
    <xf numFmtId="164" fontId="12" fillId="3" borderId="8" xfId="6" applyNumberFormat="1" applyFont="1" applyFill="1" applyBorder="1" applyAlignment="1">
      <alignment horizontal="center" vertical="top" wrapText="1"/>
    </xf>
    <xf numFmtId="0" fontId="12" fillId="0" borderId="12" xfId="0" applyFont="1" applyBorder="1" applyAlignment="1">
      <alignment horizontal="left" vertical="top"/>
    </xf>
    <xf numFmtId="1" fontId="12" fillId="4" borderId="12" xfId="2" applyNumberFormat="1" applyFont="1" applyFill="1" applyBorder="1" applyAlignment="1">
      <alignment horizontal="center" vertical="center" wrapText="1"/>
    </xf>
    <xf numFmtId="1" fontId="12" fillId="4" borderId="14" xfId="2" applyNumberFormat="1" applyFont="1" applyFill="1" applyBorder="1" applyAlignment="1">
      <alignment horizontal="center" vertical="center" wrapText="1"/>
    </xf>
    <xf numFmtId="0" fontId="3" fillId="0" borderId="12" xfId="0" applyFont="1" applyBorder="1" applyAlignment="1">
      <alignment horizontal="left" vertical="top" wrapText="1"/>
    </xf>
    <xf numFmtId="0" fontId="3" fillId="0" borderId="14" xfId="0" applyFont="1" applyBorder="1" applyAlignment="1">
      <alignment horizontal="left" vertical="top"/>
    </xf>
    <xf numFmtId="0" fontId="3" fillId="0" borderId="15" xfId="0" applyFont="1" applyBorder="1" applyAlignment="1">
      <alignment horizontal="left" vertical="top"/>
    </xf>
    <xf numFmtId="0" fontId="12" fillId="4" borderId="34" xfId="2" applyFont="1" applyFill="1" applyBorder="1" applyAlignment="1">
      <alignment horizontal="center" vertical="center" wrapText="1"/>
    </xf>
    <xf numFmtId="0" fontId="12" fillId="4" borderId="9" xfId="2" applyFont="1" applyFill="1" applyBorder="1" applyAlignment="1">
      <alignment horizontal="center" vertical="center" wrapText="1"/>
    </xf>
    <xf numFmtId="0" fontId="12" fillId="4" borderId="36" xfId="2" applyFont="1" applyFill="1" applyBorder="1" applyAlignment="1">
      <alignment horizontal="center" vertical="center" wrapText="1"/>
    </xf>
    <xf numFmtId="0" fontId="12" fillId="4" borderId="27" xfId="2" applyFont="1" applyFill="1" applyBorder="1" applyAlignment="1">
      <alignment horizontal="center" vertical="center" wrapText="1"/>
    </xf>
    <xf numFmtId="0" fontId="12" fillId="4" borderId="28" xfId="2" applyFont="1" applyFill="1" applyBorder="1" applyAlignment="1">
      <alignment horizontal="center" vertical="center" wrapText="1"/>
    </xf>
    <xf numFmtId="0" fontId="12" fillId="4" borderId="70" xfId="2" applyFont="1" applyFill="1" applyBorder="1" applyAlignment="1">
      <alignment horizontal="center" vertical="center" wrapText="1"/>
    </xf>
    <xf numFmtId="1" fontId="62" fillId="4" borderId="12" xfId="2" applyNumberFormat="1" applyFont="1" applyFill="1" applyBorder="1" applyAlignment="1">
      <alignment horizontal="center" vertical="top" wrapText="1"/>
    </xf>
    <xf numFmtId="1" fontId="62" fillId="4" borderId="14" xfId="2" applyNumberFormat="1" applyFont="1" applyFill="1" applyBorder="1" applyAlignment="1">
      <alignment horizontal="center" vertical="top" wrapText="1"/>
    </xf>
    <xf numFmtId="1" fontId="62" fillId="4" borderId="8" xfId="2" applyNumberFormat="1" applyFont="1" applyFill="1" applyBorder="1" applyAlignment="1">
      <alignment horizontal="center" vertical="top" wrapText="1"/>
    </xf>
    <xf numFmtId="1" fontId="62" fillId="4" borderId="15" xfId="2" applyNumberFormat="1" applyFont="1" applyFill="1" applyBorder="1" applyAlignment="1">
      <alignment horizontal="center" vertical="top" wrapText="1"/>
    </xf>
    <xf numFmtId="0" fontId="12" fillId="0" borderId="57" xfId="0" applyFont="1" applyBorder="1" applyAlignment="1">
      <alignment horizontal="center" vertical="center" wrapText="1"/>
    </xf>
    <xf numFmtId="0" fontId="12" fillId="0" borderId="64" xfId="0" applyFont="1" applyBorder="1" applyAlignment="1">
      <alignment horizontal="center" vertical="center" wrapText="1"/>
    </xf>
    <xf numFmtId="164" fontId="12" fillId="0" borderId="12" xfId="6" applyNumberFormat="1" applyFont="1" applyBorder="1" applyAlignment="1" applyProtection="1">
      <alignment horizontal="center" vertical="center" wrapText="1"/>
      <protection locked="0"/>
    </xf>
    <xf numFmtId="164" fontId="12" fillId="0" borderId="8" xfId="6" applyNumberFormat="1" applyFont="1" applyBorder="1" applyAlignment="1" applyProtection="1">
      <alignment horizontal="center" vertical="center" wrapText="1"/>
      <protection locked="0"/>
    </xf>
    <xf numFmtId="1" fontId="12" fillId="0" borderId="12" xfId="2" applyNumberFormat="1" applyFont="1" applyBorder="1" applyAlignment="1" applyProtection="1">
      <alignment horizontal="center" vertical="center" wrapText="1"/>
      <protection locked="0"/>
    </xf>
    <xf numFmtId="1" fontId="12" fillId="0" borderId="14" xfId="2" applyNumberFormat="1" applyFont="1" applyBorder="1" applyAlignment="1" applyProtection="1">
      <alignment horizontal="center" vertical="center" wrapText="1"/>
      <protection locked="0"/>
    </xf>
    <xf numFmtId="1" fontId="12" fillId="0" borderId="15" xfId="2" applyNumberFormat="1" applyFont="1" applyBorder="1" applyAlignment="1" applyProtection="1">
      <alignment horizontal="center" vertical="center" wrapText="1"/>
      <protection locked="0"/>
    </xf>
    <xf numFmtId="0" fontId="12" fillId="9" borderId="13" xfId="2" applyFont="1" applyFill="1" applyBorder="1" applyAlignment="1">
      <alignment horizontal="left" vertical="center" wrapText="1" indent="5"/>
    </xf>
    <xf numFmtId="0" fontId="12" fillId="9" borderId="14" xfId="2" applyFont="1" applyFill="1" applyBorder="1" applyAlignment="1">
      <alignment horizontal="left" vertical="center" wrapText="1" indent="5"/>
    </xf>
    <xf numFmtId="0" fontId="12" fillId="9" borderId="15" xfId="2" applyFont="1" applyFill="1" applyBorder="1" applyAlignment="1">
      <alignment horizontal="left" vertical="center" wrapText="1" indent="5"/>
    </xf>
    <xf numFmtId="1" fontId="12" fillId="4" borderId="19" xfId="2" applyNumberFormat="1" applyFont="1" applyFill="1" applyBorder="1" applyAlignment="1" applyProtection="1">
      <alignment horizontal="center" vertical="center" wrapText="1"/>
      <protection locked="0"/>
    </xf>
    <xf numFmtId="1" fontId="12" fillId="4" borderId="37" xfId="2" applyNumberFormat="1" applyFont="1" applyFill="1" applyBorder="1" applyAlignment="1" applyProtection="1">
      <alignment horizontal="center" vertical="center" wrapText="1"/>
      <protection locked="0"/>
    </xf>
    <xf numFmtId="1" fontId="12" fillId="4" borderId="11" xfId="2" applyNumberFormat="1" applyFont="1" applyFill="1" applyBorder="1" applyAlignment="1" applyProtection="1">
      <alignment horizontal="center" vertical="center" wrapText="1"/>
      <protection locked="0"/>
    </xf>
    <xf numFmtId="0" fontId="12" fillId="0" borderId="25" xfId="2" applyFont="1" applyBorder="1" applyAlignment="1" applyProtection="1">
      <alignment horizontal="left" vertical="top" wrapText="1"/>
      <protection locked="0"/>
    </xf>
    <xf numFmtId="0" fontId="12" fillId="3" borderId="18" xfId="2" applyFont="1" applyFill="1" applyBorder="1" applyAlignment="1" applyProtection="1">
      <alignment horizontal="center" vertical="center" wrapText="1"/>
      <protection locked="0"/>
    </xf>
    <xf numFmtId="0" fontId="12" fillId="3" borderId="34" xfId="2" applyFont="1" applyFill="1" applyBorder="1" applyAlignment="1" applyProtection="1">
      <alignment horizontal="center" vertical="center" wrapText="1"/>
      <protection locked="0"/>
    </xf>
    <xf numFmtId="0" fontId="12" fillId="4" borderId="14" xfId="2" applyFont="1" applyFill="1" applyBorder="1" applyAlignment="1">
      <alignment horizontal="right" vertical="top" wrapText="1"/>
    </xf>
    <xf numFmtId="1" fontId="3" fillId="0" borderId="12" xfId="2" applyNumberFormat="1" applyBorder="1" applyAlignment="1" applyProtection="1">
      <alignment horizontal="left" vertical="top" wrapText="1"/>
      <protection locked="0"/>
    </xf>
    <xf numFmtId="1" fontId="3" fillId="0" borderId="14" xfId="2" applyNumberFormat="1" applyBorder="1" applyAlignment="1" applyProtection="1">
      <alignment horizontal="left" vertical="top" wrapText="1"/>
      <protection locked="0"/>
    </xf>
    <xf numFmtId="1" fontId="3" fillId="0" borderId="15" xfId="2" applyNumberFormat="1" applyBorder="1" applyAlignment="1" applyProtection="1">
      <alignment horizontal="left" vertical="top" wrapText="1"/>
      <protection locked="0"/>
    </xf>
    <xf numFmtId="9" fontId="12" fillId="4" borderId="14" xfId="4" applyFont="1" applyFill="1" applyBorder="1" applyAlignment="1">
      <alignment horizontal="left" vertical="top" wrapText="1"/>
    </xf>
    <xf numFmtId="9" fontId="12" fillId="4" borderId="8" xfId="4" applyFont="1" applyFill="1" applyBorder="1" applyAlignment="1">
      <alignment horizontal="left" vertical="top" wrapText="1"/>
    </xf>
    <xf numFmtId="1" fontId="12" fillId="0" borderId="12" xfId="2" applyNumberFormat="1" applyFont="1" applyBorder="1" applyAlignment="1" applyProtection="1">
      <alignment horizontal="left" vertical="top" wrapText="1"/>
      <protection locked="0"/>
    </xf>
    <xf numFmtId="1" fontId="12" fillId="0" borderId="14" xfId="2" applyNumberFormat="1" applyFont="1" applyBorder="1" applyAlignment="1" applyProtection="1">
      <alignment horizontal="left" vertical="top" wrapText="1"/>
      <protection locked="0"/>
    </xf>
    <xf numFmtId="1" fontId="12" fillId="0" borderId="15" xfId="2" applyNumberFormat="1" applyFont="1" applyBorder="1" applyAlignment="1" applyProtection="1">
      <alignment horizontal="left" vertical="top" wrapText="1"/>
      <protection locked="0"/>
    </xf>
    <xf numFmtId="1" fontId="3" fillId="0" borderId="18" xfId="2" applyNumberFormat="1" applyBorder="1" applyAlignment="1" applyProtection="1">
      <alignment horizontal="left" vertical="top" wrapText="1"/>
      <protection locked="0"/>
    </xf>
    <xf numFmtId="1" fontId="3" fillId="0" borderId="21" xfId="2" applyNumberFormat="1" applyBorder="1" applyAlignment="1" applyProtection="1">
      <alignment horizontal="left" vertical="top" wrapText="1"/>
      <protection locked="0"/>
    </xf>
    <xf numFmtId="1" fontId="3" fillId="0" borderId="22" xfId="2" applyNumberFormat="1" applyBorder="1" applyAlignment="1" applyProtection="1">
      <alignment horizontal="left" vertical="top" wrapText="1"/>
      <protection locked="0"/>
    </xf>
    <xf numFmtId="1" fontId="3" fillId="0" borderId="38" xfId="2" applyNumberFormat="1" applyBorder="1" applyAlignment="1" applyProtection="1">
      <alignment horizontal="left" vertical="top" wrapText="1"/>
      <protection locked="0"/>
    </xf>
    <xf numFmtId="1" fontId="3" fillId="0" borderId="0" xfId="2" applyNumberFormat="1" applyAlignment="1" applyProtection="1">
      <alignment horizontal="left" vertical="top" wrapText="1"/>
      <protection locked="0"/>
    </xf>
    <xf numFmtId="1" fontId="3" fillId="0" borderId="10" xfId="2" applyNumberFormat="1" applyBorder="1" applyAlignment="1" applyProtection="1">
      <alignment horizontal="left" vertical="top" wrapText="1"/>
      <protection locked="0"/>
    </xf>
    <xf numFmtId="1" fontId="3" fillId="0" borderId="20" xfId="2" applyNumberFormat="1" applyBorder="1" applyAlignment="1" applyProtection="1">
      <alignment horizontal="left" vertical="top" wrapText="1"/>
      <protection locked="0"/>
    </xf>
    <xf numFmtId="1" fontId="3" fillId="0" borderId="25" xfId="2" applyNumberFormat="1" applyBorder="1" applyAlignment="1" applyProtection="1">
      <alignment horizontal="left" vertical="top" wrapText="1"/>
      <protection locked="0"/>
    </xf>
    <xf numFmtId="1" fontId="3" fillId="0" borderId="26" xfId="2" applyNumberFormat="1" applyBorder="1" applyAlignment="1" applyProtection="1">
      <alignment horizontal="left" vertical="top" wrapText="1"/>
      <protection locked="0"/>
    </xf>
    <xf numFmtId="164" fontId="38" fillId="10" borderId="68" xfId="7" applyNumberFormat="1" applyFont="1" applyFill="1" applyBorder="1" applyAlignment="1" applyProtection="1">
      <alignment horizontal="center" vertical="center" wrapText="1"/>
      <protection locked="0"/>
    </xf>
    <xf numFmtId="164" fontId="38" fillId="10" borderId="64" xfId="7" applyNumberFormat="1" applyFont="1" applyFill="1" applyBorder="1" applyAlignment="1" applyProtection="1">
      <alignment horizontal="center" vertical="center" wrapText="1"/>
      <protection locked="0"/>
    </xf>
    <xf numFmtId="9" fontId="12" fillId="6" borderId="68" xfId="2" applyNumberFormat="1" applyFont="1" applyFill="1" applyBorder="1" applyAlignment="1">
      <alignment horizontal="center" vertical="top" wrapText="1"/>
    </xf>
    <xf numFmtId="9" fontId="12" fillId="6" borderId="64" xfId="2" applyNumberFormat="1" applyFont="1" applyFill="1" applyBorder="1" applyAlignment="1">
      <alignment horizontal="center" vertical="top" wrapText="1"/>
    </xf>
    <xf numFmtId="9" fontId="12" fillId="6" borderId="57" xfId="2" applyNumberFormat="1" applyFont="1" applyFill="1" applyBorder="1" applyAlignment="1">
      <alignment horizontal="center" vertical="top" wrapText="1"/>
    </xf>
    <xf numFmtId="9" fontId="12" fillId="6" borderId="69" xfId="2" applyNumberFormat="1" applyFont="1" applyFill="1" applyBorder="1" applyAlignment="1">
      <alignment horizontal="center" vertical="top" wrapText="1"/>
    </xf>
    <xf numFmtId="0" fontId="12" fillId="4" borderId="54" xfId="0" applyFont="1" applyFill="1" applyBorder="1" applyAlignment="1">
      <alignment horizontal="left" vertical="top" wrapText="1"/>
    </xf>
    <xf numFmtId="164" fontId="12" fillId="0" borderId="12" xfId="7" applyNumberFormat="1" applyFont="1" applyFill="1" applyBorder="1" applyAlignment="1" applyProtection="1">
      <alignment horizontal="center" vertical="center" wrapText="1"/>
      <protection locked="0"/>
    </xf>
    <xf numFmtId="164" fontId="12" fillId="0" borderId="8" xfId="7" applyNumberFormat="1" applyFont="1" applyFill="1" applyBorder="1" applyAlignment="1" applyProtection="1">
      <alignment horizontal="center" vertical="center" wrapText="1"/>
      <protection locked="0"/>
    </xf>
    <xf numFmtId="0" fontId="12" fillId="0" borderId="12" xfId="7" applyNumberFormat="1" applyFont="1" applyBorder="1" applyAlignment="1" applyProtection="1">
      <alignment horizontal="center" vertical="center" wrapText="1"/>
      <protection locked="0"/>
    </xf>
    <xf numFmtId="0" fontId="12" fillId="0" borderId="8" xfId="7" applyNumberFormat="1" applyFont="1" applyBorder="1" applyAlignment="1" applyProtection="1">
      <alignment horizontal="center" vertical="center" wrapText="1"/>
      <protection locked="0"/>
    </xf>
    <xf numFmtId="164" fontId="12" fillId="0" borderId="12" xfId="7" applyNumberFormat="1" applyFont="1" applyBorder="1" applyAlignment="1" applyProtection="1">
      <alignment horizontal="center" vertical="center" wrapText="1"/>
      <protection locked="0"/>
    </xf>
    <xf numFmtId="164" fontId="12" fillId="0" borderId="8" xfId="7" applyNumberFormat="1" applyFont="1" applyBorder="1" applyAlignment="1" applyProtection="1">
      <alignment horizontal="center" vertical="center" wrapText="1"/>
      <protection locked="0"/>
    </xf>
    <xf numFmtId="164" fontId="12" fillId="0" borderId="14" xfId="7" applyNumberFormat="1" applyFont="1" applyBorder="1" applyAlignment="1" applyProtection="1">
      <alignment horizontal="center" vertical="center" wrapText="1"/>
      <protection locked="0"/>
    </xf>
    <xf numFmtId="164" fontId="12" fillId="0" borderId="15" xfId="7" applyNumberFormat="1" applyFont="1" applyBorder="1" applyAlignment="1" applyProtection="1">
      <alignment horizontal="center" vertical="center" wrapText="1"/>
      <protection locked="0"/>
    </xf>
    <xf numFmtId="0" fontId="3" fillId="0" borderId="12" xfId="2" applyBorder="1" applyAlignment="1" applyProtection="1">
      <alignment horizontal="left" vertical="top" wrapText="1" shrinkToFit="1"/>
      <protection locked="0"/>
    </xf>
    <xf numFmtId="0" fontId="3" fillId="0" borderId="14" xfId="2" applyBorder="1" applyAlignment="1" applyProtection="1">
      <alignment horizontal="left" vertical="top" wrapText="1" shrinkToFit="1"/>
      <protection locked="0"/>
    </xf>
    <xf numFmtId="0" fontId="3" fillId="0" borderId="15" xfId="2" applyBorder="1" applyAlignment="1" applyProtection="1">
      <alignment horizontal="left" vertical="top" wrapText="1" shrinkToFit="1"/>
      <protection locked="0"/>
    </xf>
    <xf numFmtId="0" fontId="12" fillId="4" borderId="57" xfId="2" applyFont="1" applyFill="1" applyBorder="1" applyAlignment="1">
      <alignment vertical="center" wrapText="1"/>
    </xf>
    <xf numFmtId="0" fontId="12" fillId="4" borderId="64" xfId="2" applyFont="1" applyFill="1" applyBorder="1" applyAlignment="1">
      <alignment vertical="center" wrapText="1"/>
    </xf>
    <xf numFmtId="9" fontId="18" fillId="6" borderId="68" xfId="2" applyNumberFormat="1" applyFont="1" applyFill="1" applyBorder="1" applyAlignment="1">
      <alignment horizontal="center" vertical="top" wrapText="1"/>
    </xf>
    <xf numFmtId="9" fontId="18" fillId="6" borderId="64" xfId="2" applyNumberFormat="1" applyFont="1" applyFill="1" applyBorder="1" applyAlignment="1">
      <alignment horizontal="center" vertical="top" wrapText="1"/>
    </xf>
    <xf numFmtId="0" fontId="12" fillId="9" borderId="51" xfId="2" applyFont="1" applyFill="1" applyBorder="1" applyAlignment="1">
      <alignment horizontal="left" vertical="top" wrapText="1" indent="5"/>
    </xf>
    <xf numFmtId="0" fontId="12" fillId="9" borderId="32" xfId="2" applyFont="1" applyFill="1" applyBorder="1" applyAlignment="1">
      <alignment horizontal="left" vertical="top" wrapText="1" indent="5"/>
    </xf>
    <xf numFmtId="0" fontId="12" fillId="9" borderId="33" xfId="2" applyFont="1" applyFill="1" applyBorder="1" applyAlignment="1">
      <alignment horizontal="left" vertical="top" wrapText="1" indent="5"/>
    </xf>
    <xf numFmtId="0" fontId="18" fillId="4" borderId="25" xfId="2" applyFont="1" applyFill="1" applyBorder="1" applyAlignment="1">
      <alignment horizontal="left" vertical="center" wrapText="1"/>
    </xf>
    <xf numFmtId="1" fontId="62" fillId="4" borderId="14" xfId="2" applyNumberFormat="1" applyFont="1" applyFill="1" applyBorder="1" applyAlignment="1">
      <alignment horizontal="center" vertical="center" wrapText="1"/>
    </xf>
    <xf numFmtId="1" fontId="62" fillId="4" borderId="8" xfId="2" applyNumberFormat="1" applyFont="1" applyFill="1" applyBorder="1" applyAlignment="1">
      <alignment horizontal="center" vertical="center" wrapText="1"/>
    </xf>
    <xf numFmtId="1" fontId="62" fillId="4" borderId="12" xfId="2" applyNumberFormat="1" applyFont="1" applyFill="1" applyBorder="1" applyAlignment="1">
      <alignment horizontal="center" vertical="center" wrapText="1"/>
    </xf>
    <xf numFmtId="0" fontId="12" fillId="4" borderId="57" xfId="2" applyFont="1" applyFill="1" applyBorder="1" applyAlignment="1">
      <alignment horizontal="left" vertical="top" wrapText="1"/>
    </xf>
    <xf numFmtId="0" fontId="3" fillId="0" borderId="68" xfId="2" applyBorder="1" applyAlignment="1">
      <alignment horizontal="left" vertical="top" wrapText="1"/>
    </xf>
    <xf numFmtId="0" fontId="3" fillId="0" borderId="57" xfId="2" applyBorder="1" applyAlignment="1">
      <alignment horizontal="left" vertical="top" wrapText="1"/>
    </xf>
    <xf numFmtId="0" fontId="3" fillId="0" borderId="69" xfId="2" applyBorder="1" applyAlignment="1">
      <alignment horizontal="left" vertical="top" wrapText="1"/>
    </xf>
    <xf numFmtId="0" fontId="12" fillId="9" borderId="51" xfId="2" applyFont="1" applyFill="1" applyBorder="1" applyAlignment="1">
      <alignment horizontal="center" vertical="center"/>
    </xf>
    <xf numFmtId="0" fontId="12" fillId="9" borderId="32" xfId="2" applyFont="1" applyFill="1" applyBorder="1" applyAlignment="1">
      <alignment horizontal="center" vertical="center"/>
    </xf>
    <xf numFmtId="0" fontId="12" fillId="9" borderId="33" xfId="2" applyFont="1" applyFill="1" applyBorder="1" applyAlignment="1">
      <alignment horizontal="center" vertical="center"/>
    </xf>
    <xf numFmtId="0" fontId="18" fillId="4" borderId="24" xfId="2" applyFont="1" applyFill="1" applyBorder="1" applyAlignment="1">
      <alignment horizontal="left" vertical="center"/>
    </xf>
    <xf numFmtId="0" fontId="12" fillId="4" borderId="14" xfId="2" applyFont="1" applyFill="1" applyBorder="1" applyAlignment="1">
      <alignment vertical="center" wrapText="1"/>
    </xf>
    <xf numFmtId="0" fontId="12" fillId="4" borderId="8" xfId="2" applyFont="1" applyFill="1" applyBorder="1" applyAlignment="1">
      <alignment vertical="center" wrapText="1"/>
    </xf>
    <xf numFmtId="44" fontId="12" fillId="0" borderId="12" xfId="7" applyFont="1" applyFill="1" applyBorder="1" applyAlignment="1" applyProtection="1">
      <alignment horizontal="center" vertical="center" wrapText="1"/>
      <protection locked="0"/>
    </xf>
    <xf numFmtId="44" fontId="12" fillId="0" borderId="8" xfId="7" applyFont="1" applyFill="1" applyBorder="1" applyAlignment="1" applyProtection="1">
      <alignment horizontal="center" vertical="center" wrapText="1"/>
      <protection locked="0"/>
    </xf>
    <xf numFmtId="0" fontId="12" fillId="0" borderId="12" xfId="2" applyFont="1" applyBorder="1" applyAlignment="1" applyProtection="1">
      <alignment horizontal="left" vertical="top" wrapText="1" shrinkToFit="1"/>
      <protection locked="0"/>
    </xf>
    <xf numFmtId="0" fontId="12" fillId="0" borderId="14" xfId="2" applyFont="1" applyBorder="1" applyAlignment="1" applyProtection="1">
      <alignment horizontal="left" vertical="top" wrapText="1" shrinkToFit="1"/>
      <protection locked="0"/>
    </xf>
    <xf numFmtId="0" fontId="12" fillId="0" borderId="15" xfId="2" applyFont="1" applyBorder="1" applyAlignment="1" applyProtection="1">
      <alignment horizontal="left" vertical="top" wrapText="1" shrinkToFit="1"/>
      <protection locked="0"/>
    </xf>
    <xf numFmtId="0" fontId="12" fillId="0" borderId="12" xfId="2" applyFont="1" applyBorder="1" applyAlignment="1" applyProtection="1">
      <alignment horizontal="center" vertical="center" wrapText="1" shrinkToFit="1"/>
      <protection locked="0"/>
    </xf>
    <xf numFmtId="0" fontId="12" fillId="0" borderId="14" xfId="2" applyFont="1" applyBorder="1" applyAlignment="1" applyProtection="1">
      <alignment horizontal="center" vertical="center" wrapText="1" shrinkToFit="1"/>
      <protection locked="0"/>
    </xf>
    <xf numFmtId="0" fontId="12" fillId="0" borderId="15" xfId="2" applyFont="1" applyBorder="1" applyAlignment="1" applyProtection="1">
      <alignment horizontal="center" vertical="center" wrapText="1" shrinkToFit="1"/>
      <protection locked="0"/>
    </xf>
    <xf numFmtId="9" fontId="12" fillId="0" borderId="8" xfId="2" applyNumberFormat="1" applyFont="1" applyBorder="1" applyAlignment="1" applyProtection="1">
      <alignment horizontal="left" vertical="top" wrapText="1"/>
      <protection locked="0"/>
    </xf>
    <xf numFmtId="0" fontId="12" fillId="0" borderId="12" xfId="7" applyNumberFormat="1" applyFont="1" applyFill="1" applyBorder="1" applyAlignment="1" applyProtection="1">
      <alignment horizontal="center" vertical="center" wrapText="1"/>
      <protection locked="0"/>
    </xf>
    <xf numFmtId="0" fontId="12" fillId="0" borderId="8" xfId="7" applyNumberFormat="1" applyFont="1" applyFill="1" applyBorder="1" applyAlignment="1" applyProtection="1">
      <alignment horizontal="center" vertical="center" wrapText="1"/>
      <protection locked="0"/>
    </xf>
    <xf numFmtId="0" fontId="12" fillId="9" borderId="51" xfId="2" applyFont="1" applyFill="1" applyBorder="1" applyAlignment="1">
      <alignment horizontal="left" vertical="center" wrapText="1"/>
    </xf>
    <xf numFmtId="0" fontId="12" fillId="9" borderId="32" xfId="2" applyFont="1" applyFill="1" applyBorder="1" applyAlignment="1">
      <alignment horizontal="left" vertical="center" wrapText="1"/>
    </xf>
    <xf numFmtId="0" fontId="12" fillId="9" borderId="33" xfId="2" applyFont="1" applyFill="1" applyBorder="1" applyAlignment="1">
      <alignment horizontal="left" vertical="center" wrapText="1"/>
    </xf>
    <xf numFmtId="0" fontId="12" fillId="9" borderId="51" xfId="2" applyFont="1" applyFill="1" applyBorder="1" applyAlignment="1">
      <alignment horizontal="left" vertical="center" indent="5"/>
    </xf>
    <xf numFmtId="0" fontId="12" fillId="9" borderId="32" xfId="2" applyFont="1" applyFill="1" applyBorder="1" applyAlignment="1">
      <alignment horizontal="left" vertical="center" indent="5"/>
    </xf>
    <xf numFmtId="0" fontId="12" fillId="9" borderId="33" xfId="2" applyFont="1" applyFill="1" applyBorder="1" applyAlignment="1">
      <alignment horizontal="left" vertical="center" indent="5"/>
    </xf>
    <xf numFmtId="0" fontId="18" fillId="4" borderId="25" xfId="2" applyFont="1" applyFill="1" applyBorder="1" applyAlignment="1">
      <alignment horizontal="center" vertical="center" wrapText="1"/>
    </xf>
    <xf numFmtId="0" fontId="18" fillId="4" borderId="24" xfId="2" applyFont="1" applyFill="1" applyBorder="1" applyAlignment="1">
      <alignment horizontal="center" vertical="center" wrapText="1"/>
    </xf>
    <xf numFmtId="0" fontId="12" fillId="4" borderId="28" xfId="2" applyFont="1" applyFill="1" applyBorder="1" applyAlignment="1">
      <alignment horizontal="left" vertical="center" wrapText="1"/>
    </xf>
    <xf numFmtId="0" fontId="5" fillId="0" borderId="65" xfId="2" applyFont="1" applyBorder="1" applyAlignment="1">
      <alignment horizontal="left" vertical="top" wrapText="1"/>
    </xf>
    <xf numFmtId="0" fontId="5" fillId="0" borderId="6" xfId="2" applyFont="1" applyBorder="1" applyAlignment="1">
      <alignment horizontal="left" vertical="top" wrapText="1"/>
    </xf>
    <xf numFmtId="0" fontId="5" fillId="0" borderId="7" xfId="2" applyFont="1" applyBorder="1" applyAlignment="1">
      <alignment horizontal="left" vertical="top" wrapText="1"/>
    </xf>
    <xf numFmtId="0" fontId="12" fillId="9" borderId="23" xfId="2" applyFont="1" applyFill="1" applyBorder="1" applyAlignment="1">
      <alignment horizontal="left" vertical="center" wrapText="1" indent="5"/>
    </xf>
    <xf numFmtId="0" fontId="12" fillId="9" borderId="26" xfId="2" applyFont="1" applyFill="1" applyBorder="1" applyAlignment="1">
      <alignment horizontal="left" vertical="center" wrapText="1" indent="5"/>
    </xf>
    <xf numFmtId="0" fontId="12" fillId="3" borderId="68" xfId="2" applyFont="1" applyFill="1" applyBorder="1" applyAlignment="1" applyProtection="1">
      <alignment horizontal="center" vertical="center" wrapText="1"/>
      <protection locked="0"/>
    </xf>
    <xf numFmtId="0" fontId="12" fillId="3" borderId="57" xfId="2" applyFont="1" applyFill="1" applyBorder="1" applyAlignment="1" applyProtection="1">
      <alignment horizontal="center" vertical="center" wrapText="1"/>
      <protection locked="0"/>
    </xf>
    <xf numFmtId="0" fontId="5" fillId="0" borderId="68" xfId="2" applyFont="1" applyBorder="1" applyAlignment="1">
      <alignment horizontal="left" vertical="top" wrapText="1"/>
    </xf>
    <xf numFmtId="0" fontId="5" fillId="0" borderId="69" xfId="2" applyFont="1" applyBorder="1" applyAlignment="1">
      <alignment horizontal="left" vertical="top" wrapText="1"/>
    </xf>
    <xf numFmtId="165" fontId="12" fillId="3" borderId="12" xfId="1" applyNumberFormat="1" applyFont="1" applyFill="1" applyBorder="1" applyAlignment="1" applyProtection="1">
      <alignment horizontal="center" vertical="top" wrapText="1"/>
      <protection locked="0"/>
    </xf>
    <xf numFmtId="165" fontId="12" fillId="3" borderId="14" xfId="1" applyNumberFormat="1" applyFont="1" applyFill="1" applyBorder="1" applyAlignment="1" applyProtection="1">
      <alignment horizontal="center" vertical="top" wrapText="1"/>
      <protection locked="0"/>
    </xf>
    <xf numFmtId="165" fontId="12" fillId="3" borderId="15" xfId="1" applyNumberFormat="1" applyFont="1" applyFill="1" applyBorder="1" applyAlignment="1" applyProtection="1">
      <alignment horizontal="center" vertical="top" wrapText="1"/>
      <protection locked="0"/>
    </xf>
    <xf numFmtId="0" fontId="12" fillId="4" borderId="57" xfId="2" applyFont="1" applyFill="1" applyBorder="1" applyAlignment="1">
      <alignment horizontal="left" vertical="center" wrapText="1" indent="2"/>
    </xf>
    <xf numFmtId="0" fontId="12" fillId="4" borderId="64" xfId="2" applyFont="1" applyFill="1" applyBorder="1" applyAlignment="1">
      <alignment horizontal="left" vertical="center" wrapText="1" indent="2"/>
    </xf>
    <xf numFmtId="0" fontId="12" fillId="4" borderId="15" xfId="2" applyFont="1" applyFill="1" applyBorder="1" applyAlignment="1">
      <alignment horizontal="left" vertical="top" wrapText="1"/>
    </xf>
    <xf numFmtId="0" fontId="16" fillId="4" borderId="13" xfId="2" applyFont="1" applyFill="1" applyBorder="1" applyAlignment="1">
      <alignment horizontal="center" vertical="center" wrapText="1"/>
    </xf>
    <xf numFmtId="0" fontId="16" fillId="4" borderId="14" xfId="2" applyFont="1" applyFill="1" applyBorder="1" applyAlignment="1">
      <alignment horizontal="center" vertical="center" wrapText="1"/>
    </xf>
    <xf numFmtId="0" fontId="16" fillId="4" borderId="8" xfId="2" applyFont="1" applyFill="1" applyBorder="1" applyAlignment="1">
      <alignment horizontal="center" vertical="center" wrapText="1"/>
    </xf>
    <xf numFmtId="0" fontId="12" fillId="4" borderId="12" xfId="2" applyFont="1" applyFill="1" applyBorder="1" applyAlignment="1">
      <alignment horizontal="center" vertical="center" wrapText="1"/>
    </xf>
    <xf numFmtId="0" fontId="12" fillId="4" borderId="15" xfId="2" applyFont="1" applyFill="1" applyBorder="1" applyAlignment="1">
      <alignment horizontal="center" vertical="center" wrapText="1"/>
    </xf>
    <xf numFmtId="0" fontId="16" fillId="0" borderId="53" xfId="0" applyFont="1" applyBorder="1" applyAlignment="1">
      <alignment horizontal="left" vertical="top" wrapText="1"/>
    </xf>
    <xf numFmtId="0" fontId="16" fillId="0" borderId="58" xfId="0" applyFont="1" applyBorder="1" applyAlignment="1">
      <alignment horizontal="left" vertical="top" wrapText="1"/>
    </xf>
    <xf numFmtId="0" fontId="69" fillId="0" borderId="12" xfId="2" applyFont="1" applyBorder="1" applyAlignment="1">
      <alignment horizontal="center" vertical="center" wrapText="1"/>
    </xf>
    <xf numFmtId="0" fontId="69" fillId="0" borderId="14" xfId="2" applyFont="1" applyBorder="1" applyAlignment="1">
      <alignment horizontal="center" vertical="center" wrapText="1"/>
    </xf>
    <xf numFmtId="0" fontId="69" fillId="0" borderId="8" xfId="2" applyFont="1" applyBorder="1" applyAlignment="1">
      <alignment horizontal="center" vertical="center" wrapText="1"/>
    </xf>
    <xf numFmtId="0" fontId="5" fillId="0" borderId="12" xfId="2" applyFont="1" applyBorder="1" applyAlignment="1" applyProtection="1">
      <alignment horizontal="left" vertical="top" wrapText="1"/>
      <protection locked="0"/>
    </xf>
    <xf numFmtId="0" fontId="5" fillId="0" borderId="14" xfId="2" applyFont="1" applyBorder="1" applyAlignment="1" applyProtection="1">
      <alignment horizontal="left" vertical="top" wrapText="1"/>
      <protection locked="0"/>
    </xf>
    <xf numFmtId="0" fontId="5" fillId="0" borderId="8" xfId="2" applyFont="1" applyBorder="1" applyAlignment="1" applyProtection="1">
      <alignment horizontal="left" vertical="top" wrapText="1"/>
      <protection locked="0"/>
    </xf>
    <xf numFmtId="0" fontId="12" fillId="4" borderId="59" xfId="2" applyFont="1" applyFill="1" applyBorder="1" applyAlignment="1">
      <alignment horizontal="left" vertical="center" wrapText="1"/>
    </xf>
    <xf numFmtId="0" fontId="5" fillId="3" borderId="61" xfId="0" applyFont="1" applyFill="1" applyBorder="1" applyAlignment="1">
      <alignment horizontal="left" vertical="top" wrapText="1"/>
    </xf>
    <xf numFmtId="0" fontId="5" fillId="3" borderId="30" xfId="0" applyFont="1" applyFill="1" applyBorder="1" applyAlignment="1">
      <alignment horizontal="left" vertical="top" wrapText="1"/>
    </xf>
    <xf numFmtId="0" fontId="5" fillId="3" borderId="40" xfId="0" applyFont="1" applyFill="1" applyBorder="1" applyAlignment="1">
      <alignment horizontal="left" vertical="top" wrapText="1"/>
    </xf>
    <xf numFmtId="0" fontId="5" fillId="3" borderId="38" xfId="0" applyFont="1" applyFill="1" applyBorder="1" applyAlignment="1">
      <alignment horizontal="left" vertical="top" wrapText="1"/>
    </xf>
    <xf numFmtId="0" fontId="5" fillId="3" borderId="0" xfId="0" applyFont="1" applyFill="1" applyAlignment="1">
      <alignment horizontal="left" vertical="top" wrapText="1"/>
    </xf>
    <xf numFmtId="0" fontId="5" fillId="3" borderId="10" xfId="0" applyFont="1" applyFill="1" applyBorder="1" applyAlignment="1">
      <alignment horizontal="left" vertical="top" wrapText="1"/>
    </xf>
    <xf numFmtId="0" fontId="5" fillId="3" borderId="20" xfId="0" applyFont="1" applyFill="1" applyBorder="1" applyAlignment="1">
      <alignment horizontal="left" vertical="top" wrapText="1"/>
    </xf>
    <xf numFmtId="0" fontId="5" fillId="3" borderId="25" xfId="0" applyFont="1" applyFill="1" applyBorder="1" applyAlignment="1">
      <alignment horizontal="left" vertical="top" wrapText="1"/>
    </xf>
    <xf numFmtId="0" fontId="5" fillId="3" borderId="26" xfId="0" applyFont="1" applyFill="1" applyBorder="1" applyAlignment="1">
      <alignment horizontal="left" vertical="top" wrapText="1"/>
    </xf>
    <xf numFmtId="0" fontId="12" fillId="4" borderId="12" xfId="2" applyFont="1" applyFill="1" applyBorder="1" applyAlignment="1">
      <alignment horizontal="right" vertical="center" wrapText="1"/>
    </xf>
    <xf numFmtId="0" fontId="12" fillId="4" borderId="37" xfId="2" applyFont="1" applyFill="1" applyBorder="1" applyAlignment="1">
      <alignment horizontal="left" vertical="center" wrapText="1"/>
    </xf>
    <xf numFmtId="0" fontId="12" fillId="4" borderId="46" xfId="2" applyFont="1" applyFill="1" applyBorder="1" applyAlignment="1">
      <alignment horizontal="left" vertical="center" wrapText="1"/>
    </xf>
    <xf numFmtId="0" fontId="31" fillId="2" borderId="0" xfId="2" applyFont="1" applyFill="1" applyAlignment="1" applyProtection="1">
      <alignment horizontal="left" vertical="top" wrapText="1"/>
      <protection locked="0"/>
    </xf>
    <xf numFmtId="0" fontId="12" fillId="3" borderId="0" xfId="3" applyFont="1" applyFill="1" applyAlignment="1" applyProtection="1">
      <alignment horizontal="left" vertical="center" wrapText="1"/>
      <protection locked="0"/>
    </xf>
    <xf numFmtId="0" fontId="66" fillId="0" borderId="0" xfId="2" applyFont="1" applyAlignment="1">
      <alignment horizontal="left" vertical="top" wrapText="1"/>
    </xf>
    <xf numFmtId="0" fontId="84" fillId="0" borderId="0" xfId="2" applyFont="1" applyAlignment="1">
      <alignment horizontal="left" vertical="top" wrapText="1"/>
    </xf>
    <xf numFmtId="0" fontId="69" fillId="0" borderId="28" xfId="2" applyFont="1" applyBorder="1" applyAlignment="1">
      <alignment horizontal="center" vertical="top" wrapText="1"/>
    </xf>
    <xf numFmtId="0" fontId="12" fillId="4" borderId="0" xfId="20" applyFont="1" applyFill="1" applyAlignment="1">
      <alignment vertical="top" wrapText="1"/>
    </xf>
    <xf numFmtId="0" fontId="25" fillId="4" borderId="0" xfId="20" applyFont="1" applyFill="1" applyAlignment="1">
      <alignment vertical="top"/>
    </xf>
    <xf numFmtId="0" fontId="3" fillId="0" borderId="52" xfId="2" applyBorder="1" applyAlignment="1">
      <alignment horizontal="left" vertical="top" wrapText="1"/>
    </xf>
    <xf numFmtId="0" fontId="3" fillId="0" borderId="32" xfId="2" applyBorder="1" applyAlignment="1">
      <alignment horizontal="left" vertical="top" wrapText="1"/>
    </xf>
    <xf numFmtId="0" fontId="3" fillId="0" borderId="33" xfId="2" applyBorder="1" applyAlignment="1">
      <alignment horizontal="left" vertical="top" wrapText="1"/>
    </xf>
    <xf numFmtId="9" fontId="3" fillId="0" borderId="12" xfId="2" applyNumberFormat="1" applyBorder="1" applyAlignment="1" applyProtection="1">
      <alignment horizontal="left" vertical="top" wrapText="1"/>
      <protection locked="0"/>
    </xf>
    <xf numFmtId="9" fontId="3" fillId="0" borderId="14" xfId="2" applyNumberFormat="1" applyBorder="1" applyAlignment="1" applyProtection="1">
      <alignment horizontal="left" vertical="top" wrapText="1"/>
      <protection locked="0"/>
    </xf>
    <xf numFmtId="0" fontId="12" fillId="4" borderId="14" xfId="2" applyFont="1" applyFill="1" applyBorder="1" applyAlignment="1">
      <alignment horizontal="center" vertical="center"/>
    </xf>
    <xf numFmtId="0" fontId="12" fillId="4" borderId="15" xfId="2" applyFont="1" applyFill="1" applyBorder="1" applyAlignment="1">
      <alignment horizontal="center" vertical="center"/>
    </xf>
    <xf numFmtId="0" fontId="12" fillId="4" borderId="24" xfId="2" applyFont="1" applyFill="1" applyBorder="1" applyAlignment="1">
      <alignment horizontal="left" vertical="center"/>
    </xf>
    <xf numFmtId="0" fontId="9" fillId="0" borderId="47" xfId="2" applyFont="1" applyBorder="1" applyAlignment="1" applyProtection="1">
      <alignment horizontal="center" vertical="center" wrapText="1"/>
      <protection locked="0"/>
    </xf>
    <xf numFmtId="0" fontId="9" fillId="0" borderId="28" xfId="2" applyFont="1" applyBorder="1" applyAlignment="1" applyProtection="1">
      <alignment horizontal="center" vertical="center" wrapText="1"/>
      <protection locked="0"/>
    </xf>
    <xf numFmtId="0" fontId="9" fillId="0" borderId="29" xfId="2" applyFont="1" applyBorder="1" applyAlignment="1" applyProtection="1">
      <alignment horizontal="center" vertical="center" wrapText="1"/>
      <protection locked="0"/>
    </xf>
    <xf numFmtId="165" fontId="13" fillId="0" borderId="22" xfId="1" applyNumberFormat="1" applyFont="1" applyBorder="1" applyAlignment="1" applyProtection="1">
      <alignment horizontal="center" vertical="top" wrapText="1"/>
      <protection locked="0"/>
    </xf>
    <xf numFmtId="165" fontId="13" fillId="0" borderId="26" xfId="1" applyNumberFormat="1" applyFont="1" applyBorder="1" applyAlignment="1" applyProtection="1">
      <alignment horizontal="center" vertical="top" wrapText="1"/>
      <protection locked="0"/>
    </xf>
    <xf numFmtId="165" fontId="13" fillId="0" borderId="43" xfId="1" applyNumberFormat="1" applyFont="1" applyBorder="1" applyAlignment="1" applyProtection="1">
      <alignment horizontal="left" vertical="center" wrapText="1"/>
      <protection locked="0"/>
    </xf>
    <xf numFmtId="165" fontId="13" fillId="0" borderId="39" xfId="1" applyNumberFormat="1" applyFont="1" applyBorder="1" applyAlignment="1" applyProtection="1">
      <alignment horizontal="left" vertical="center" wrapText="1"/>
      <protection locked="0"/>
    </xf>
    <xf numFmtId="165" fontId="13" fillId="0" borderId="44" xfId="1" applyNumberFormat="1" applyFont="1" applyBorder="1" applyAlignment="1" applyProtection="1">
      <alignment horizontal="left" vertical="center" wrapText="1"/>
      <protection locked="0"/>
    </xf>
    <xf numFmtId="0" fontId="9" fillId="3" borderId="12" xfId="2" applyFont="1" applyFill="1" applyBorder="1" applyAlignment="1">
      <alignment horizontal="center" vertical="center" wrapText="1"/>
    </xf>
    <xf numFmtId="0" fontId="9" fillId="3" borderId="8" xfId="2" applyFont="1" applyFill="1" applyBorder="1" applyAlignment="1">
      <alignment horizontal="center" vertical="center" wrapText="1"/>
    </xf>
    <xf numFmtId="0" fontId="9" fillId="0" borderId="4" xfId="2" applyFont="1" applyBorder="1" applyAlignment="1" applyProtection="1">
      <alignment horizontal="center" vertical="center" wrapText="1"/>
      <protection locked="0"/>
    </xf>
    <xf numFmtId="9" fontId="9" fillId="0" borderId="36" xfId="2" applyNumberFormat="1" applyFont="1" applyBorder="1" applyAlignment="1" applyProtection="1">
      <alignment horizontal="center" vertical="center" wrapText="1"/>
      <protection locked="0"/>
    </xf>
    <xf numFmtId="9" fontId="9" fillId="3" borderId="12" xfId="2" applyNumberFormat="1" applyFont="1" applyFill="1" applyBorder="1" applyAlignment="1" applyProtection="1">
      <alignment horizontal="center" vertical="center" wrapText="1"/>
      <protection locked="0"/>
    </xf>
    <xf numFmtId="9" fontId="9" fillId="3" borderId="14" xfId="2" applyNumberFormat="1" applyFont="1" applyFill="1" applyBorder="1" applyAlignment="1" applyProtection="1">
      <alignment horizontal="center" vertical="center" wrapText="1"/>
      <protection locked="0"/>
    </xf>
    <xf numFmtId="9" fontId="9" fillId="3" borderId="8" xfId="2" applyNumberFormat="1" applyFont="1" applyFill="1" applyBorder="1" applyAlignment="1" applyProtection="1">
      <alignment horizontal="center" vertical="center" wrapText="1"/>
      <protection locked="0"/>
    </xf>
    <xf numFmtId="0" fontId="25" fillId="0" borderId="61" xfId="0" applyFont="1" applyBorder="1" applyAlignment="1">
      <alignment horizontal="center" vertical="center"/>
    </xf>
    <xf numFmtId="0" fontId="25" fillId="0" borderId="30" xfId="0" applyFont="1" applyBorder="1" applyAlignment="1">
      <alignment horizontal="center" vertical="center"/>
    </xf>
    <xf numFmtId="0" fontId="25" fillId="0" borderId="40" xfId="0" applyFont="1" applyBorder="1" applyAlignment="1">
      <alignment horizontal="center" vertical="center"/>
    </xf>
    <xf numFmtId="0" fontId="25" fillId="0" borderId="38" xfId="0" applyFont="1" applyBorder="1" applyAlignment="1">
      <alignment horizontal="center" vertical="center"/>
    </xf>
    <xf numFmtId="0" fontId="25" fillId="0" borderId="0" xfId="0" applyFont="1" applyAlignment="1">
      <alignment horizontal="center" vertical="center"/>
    </xf>
    <xf numFmtId="0" fontId="25" fillId="0" borderId="10" xfId="0" applyFont="1" applyBorder="1" applyAlignment="1">
      <alignment horizontal="center" vertical="center"/>
    </xf>
    <xf numFmtId="0" fontId="25" fillId="0" borderId="20" xfId="0" applyFont="1" applyBorder="1" applyAlignment="1">
      <alignment horizontal="center" vertical="center"/>
    </xf>
    <xf numFmtId="0" fontId="25" fillId="0" borderId="25" xfId="0" applyFont="1" applyBorder="1" applyAlignment="1">
      <alignment horizontal="center" vertical="center"/>
    </xf>
    <xf numFmtId="0" fontId="25" fillId="0" borderId="26" xfId="0" applyFont="1" applyBorder="1" applyAlignment="1">
      <alignment horizontal="center" vertical="center"/>
    </xf>
    <xf numFmtId="0" fontId="9" fillId="0" borderId="12" xfId="2" applyFont="1" applyBorder="1" applyAlignment="1" applyProtection="1">
      <alignment horizontal="left" vertical="top"/>
      <protection locked="0"/>
    </xf>
    <xf numFmtId="0" fontId="9" fillId="0" borderId="14" xfId="2" applyFont="1" applyBorder="1" applyAlignment="1" applyProtection="1">
      <alignment horizontal="left" vertical="top"/>
      <protection locked="0"/>
    </xf>
    <xf numFmtId="0" fontId="9" fillId="0" borderId="15" xfId="2" applyFont="1" applyBorder="1" applyAlignment="1" applyProtection="1">
      <alignment horizontal="left" vertical="top"/>
      <protection locked="0"/>
    </xf>
    <xf numFmtId="0" fontId="9" fillId="0" borderId="38" xfId="2" applyFont="1" applyBorder="1" applyAlignment="1" applyProtection="1">
      <alignment horizontal="center" vertical="center" wrapText="1"/>
      <protection locked="0"/>
    </xf>
    <xf numFmtId="0" fontId="9" fillId="0" borderId="10" xfId="2" applyFont="1" applyBorder="1" applyAlignment="1" applyProtection="1">
      <alignment horizontal="center" vertical="center" wrapText="1"/>
      <protection locked="0"/>
    </xf>
    <xf numFmtId="0" fontId="9" fillId="0" borderId="18" xfId="2" applyFont="1" applyBorder="1" applyAlignment="1" applyProtection="1">
      <alignment horizontal="left" vertical="center" wrapText="1"/>
      <protection locked="0"/>
    </xf>
    <xf numFmtId="0" fontId="9" fillId="0" borderId="22" xfId="0" applyFont="1" applyBorder="1" applyAlignment="1">
      <alignment horizontal="center" vertical="top" wrapText="1"/>
    </xf>
    <xf numFmtId="0" fontId="9" fillId="0" borderId="10" xfId="0" applyFont="1" applyBorder="1" applyAlignment="1">
      <alignment horizontal="center" vertical="top" wrapText="1"/>
    </xf>
    <xf numFmtId="0" fontId="9" fillId="0" borderId="53" xfId="0" applyFont="1" applyBorder="1" applyAlignment="1">
      <alignment horizontal="center" vertical="top" wrapText="1"/>
    </xf>
    <xf numFmtId="9" fontId="9" fillId="0" borderId="10" xfId="2" applyNumberFormat="1" applyFont="1" applyBorder="1" applyAlignment="1" applyProtection="1">
      <alignment horizontal="center" vertical="center" wrapText="1"/>
      <protection locked="0"/>
    </xf>
    <xf numFmtId="0" fontId="9" fillId="4" borderId="52" xfId="2" applyFont="1" applyFill="1" applyBorder="1" applyAlignment="1">
      <alignment horizontal="left" vertical="center" wrapText="1"/>
    </xf>
    <xf numFmtId="0" fontId="9" fillId="0" borderId="12" xfId="0" applyFont="1" applyBorder="1" applyAlignment="1">
      <alignment horizontal="left" wrapText="1"/>
    </xf>
    <xf numFmtId="0" fontId="9" fillId="0" borderId="14" xfId="0" applyFont="1" applyBorder="1" applyAlignment="1">
      <alignment horizontal="left" wrapText="1"/>
    </xf>
    <xf numFmtId="0" fontId="9" fillId="0" borderId="8" xfId="0" applyFont="1" applyBorder="1" applyAlignment="1">
      <alignment horizontal="left" wrapText="1"/>
    </xf>
    <xf numFmtId="164" fontId="9" fillId="0" borderId="12" xfId="7" applyNumberFormat="1" applyFont="1" applyBorder="1" applyAlignment="1" applyProtection="1">
      <alignment horizontal="left" vertical="center" wrapText="1"/>
      <protection locked="0"/>
    </xf>
    <xf numFmtId="164" fontId="9" fillId="0" borderId="14" xfId="7" applyNumberFormat="1" applyFont="1" applyBorder="1" applyAlignment="1" applyProtection="1">
      <alignment horizontal="left" vertical="center" wrapText="1"/>
      <protection locked="0"/>
    </xf>
    <xf numFmtId="164" fontId="9" fillId="0" borderId="15" xfId="7" applyNumberFormat="1" applyFont="1" applyBorder="1" applyAlignment="1" applyProtection="1">
      <alignment horizontal="left" vertical="center" wrapText="1"/>
      <protection locked="0"/>
    </xf>
    <xf numFmtId="0" fontId="9" fillId="0" borderId="68" xfId="2" applyFont="1" applyBorder="1" applyAlignment="1">
      <alignment horizontal="center" vertical="center" wrapText="1"/>
    </xf>
    <xf numFmtId="0" fontId="9" fillId="0" borderId="57" xfId="2" applyFont="1" applyBorder="1" applyAlignment="1">
      <alignment horizontal="center" vertical="center" wrapText="1"/>
    </xf>
    <xf numFmtId="0" fontId="9" fillId="0" borderId="69" xfId="2" applyFont="1" applyBorder="1" applyAlignment="1">
      <alignment horizontal="center" vertical="center" wrapText="1"/>
    </xf>
    <xf numFmtId="0" fontId="9" fillId="0" borderId="8" xfId="2" applyFont="1" applyBorder="1" applyAlignment="1" applyProtection="1">
      <alignment horizontal="center" vertical="center" wrapText="1" shrinkToFit="1"/>
      <protection locked="0"/>
    </xf>
    <xf numFmtId="0" fontId="9" fillId="4" borderId="25" xfId="2" applyFont="1" applyFill="1" applyBorder="1" applyAlignment="1">
      <alignment horizontal="left" vertical="center" wrapText="1" indent="2"/>
    </xf>
    <xf numFmtId="165" fontId="9" fillId="3" borderId="25" xfId="1" applyNumberFormat="1" applyFont="1" applyFill="1" applyBorder="1" applyAlignment="1" applyProtection="1">
      <alignment horizontal="center" vertical="top" wrapText="1"/>
      <protection locked="0"/>
    </xf>
    <xf numFmtId="165" fontId="9" fillId="3" borderId="26" xfId="1" applyNumberFormat="1" applyFont="1" applyFill="1" applyBorder="1" applyAlignment="1" applyProtection="1">
      <alignment horizontal="center" vertical="top" wrapText="1"/>
      <protection locked="0"/>
    </xf>
    <xf numFmtId="0" fontId="3" fillId="4" borderId="14" xfId="2" applyFill="1" applyBorder="1" applyAlignment="1">
      <alignment horizontal="left" vertical="center"/>
    </xf>
    <xf numFmtId="0" fontId="3" fillId="4" borderId="15" xfId="2" applyFill="1" applyBorder="1" applyAlignment="1">
      <alignment horizontal="left" vertical="center"/>
    </xf>
    <xf numFmtId="0" fontId="9" fillId="0" borderId="47" xfId="2" applyFont="1" applyBorder="1" applyAlignment="1" applyProtection="1">
      <alignment horizontal="left" vertical="top" wrapText="1"/>
      <protection locked="0"/>
    </xf>
    <xf numFmtId="0" fontId="9" fillId="0" borderId="28" xfId="2" applyFont="1" applyBorder="1" applyAlignment="1" applyProtection="1">
      <alignment horizontal="left" vertical="top" wrapText="1"/>
      <protection locked="0"/>
    </xf>
    <xf numFmtId="0" fontId="9" fillId="0" borderId="29" xfId="2" applyFont="1" applyBorder="1" applyAlignment="1" applyProtection="1">
      <alignment horizontal="left" vertical="top" wrapText="1"/>
      <protection locked="0"/>
    </xf>
    <xf numFmtId="49" fontId="9" fillId="0" borderId="12" xfId="2" applyNumberFormat="1" applyFont="1" applyBorder="1" applyAlignment="1" applyProtection="1">
      <alignment horizontal="center" vertical="center" wrapText="1"/>
      <protection locked="0"/>
    </xf>
    <xf numFmtId="49" fontId="9" fillId="0" borderId="8" xfId="2" applyNumberFormat="1" applyFont="1" applyBorder="1" applyAlignment="1" applyProtection="1">
      <alignment horizontal="center" vertical="center" wrapText="1"/>
      <protection locked="0"/>
    </xf>
    <xf numFmtId="0" fontId="9" fillId="0" borderId="12" xfId="2" applyFont="1" applyBorder="1" applyAlignment="1">
      <alignment horizontal="left" vertical="top" wrapText="1"/>
    </xf>
    <xf numFmtId="0" fontId="9" fillId="0" borderId="8" xfId="2" applyFont="1" applyBorder="1" applyAlignment="1">
      <alignment horizontal="left" vertical="top" wrapText="1"/>
    </xf>
    <xf numFmtId="0" fontId="12" fillId="0" borderId="61" xfId="2" applyFont="1" applyBorder="1" applyAlignment="1" applyProtection="1">
      <alignment horizontal="left" vertical="top" wrapText="1"/>
      <protection locked="0"/>
    </xf>
    <xf numFmtId="0" fontId="12" fillId="0" borderId="30" xfId="2" applyFont="1" applyBorder="1" applyAlignment="1" applyProtection="1">
      <alignment horizontal="left" vertical="top" wrapText="1"/>
      <protection locked="0"/>
    </xf>
    <xf numFmtId="0" fontId="12" fillId="0" borderId="40" xfId="2" applyFont="1" applyBorder="1" applyAlignment="1" applyProtection="1">
      <alignment horizontal="left" vertical="top" wrapText="1"/>
      <protection locked="0"/>
    </xf>
    <xf numFmtId="0" fontId="66" fillId="0" borderId="18" xfId="2" applyFont="1" applyBorder="1" applyAlignment="1" applyProtection="1">
      <alignment horizontal="left" vertical="top" wrapText="1"/>
      <protection locked="0"/>
    </xf>
    <xf numFmtId="0" fontId="66" fillId="0" borderId="22" xfId="2" applyFont="1" applyBorder="1" applyAlignment="1" applyProtection="1">
      <alignment horizontal="left" vertical="top" wrapText="1"/>
      <protection locked="0"/>
    </xf>
    <xf numFmtId="0" fontId="66" fillId="0" borderId="38" xfId="2" applyFont="1" applyBorder="1" applyAlignment="1" applyProtection="1">
      <alignment horizontal="left" vertical="top" wrapText="1"/>
      <protection locked="0"/>
    </xf>
    <xf numFmtId="0" fontId="66" fillId="0" borderId="10" xfId="2" applyFont="1" applyBorder="1" applyAlignment="1" applyProtection="1">
      <alignment horizontal="left" vertical="top" wrapText="1"/>
      <protection locked="0"/>
    </xf>
    <xf numFmtId="0" fontId="66" fillId="0" borderId="20" xfId="2" applyFont="1" applyBorder="1" applyAlignment="1" applyProtection="1">
      <alignment horizontal="left" vertical="top" wrapText="1"/>
      <protection locked="0"/>
    </xf>
    <xf numFmtId="0" fontId="66" fillId="0" borderId="26" xfId="2" applyFont="1" applyBorder="1" applyAlignment="1" applyProtection="1">
      <alignment horizontal="left" vertical="top" wrapText="1"/>
      <protection locked="0"/>
    </xf>
    <xf numFmtId="0" fontId="66" fillId="0" borderId="12" xfId="0" applyFont="1" applyBorder="1" applyAlignment="1">
      <alignment horizontal="left" vertical="top" wrapText="1"/>
    </xf>
    <xf numFmtId="0" fontId="66" fillId="0" borderId="14" xfId="0" applyFont="1" applyBorder="1" applyAlignment="1">
      <alignment horizontal="left" vertical="top" wrapText="1"/>
    </xf>
    <xf numFmtId="0" fontId="66" fillId="0" borderId="15" xfId="0" applyFont="1" applyBorder="1" applyAlignment="1">
      <alignment horizontal="left" vertical="top" wrapText="1"/>
    </xf>
    <xf numFmtId="0" fontId="12" fillId="0" borderId="18" xfId="0" applyFont="1" applyBorder="1" applyAlignment="1">
      <alignment horizontal="left" vertical="top" wrapText="1"/>
    </xf>
    <xf numFmtId="0" fontId="12" fillId="0" borderId="21" xfId="0" applyFont="1" applyBorder="1" applyAlignment="1">
      <alignment horizontal="left" vertical="top" wrapText="1"/>
    </xf>
    <xf numFmtId="0" fontId="12" fillId="0" borderId="22" xfId="0" applyFont="1" applyBorder="1" applyAlignment="1">
      <alignment horizontal="left" vertical="top" wrapText="1"/>
    </xf>
    <xf numFmtId="0" fontId="12" fillId="0" borderId="38" xfId="0" applyFont="1" applyBorder="1" applyAlignment="1">
      <alignment horizontal="left" vertical="top" wrapText="1"/>
    </xf>
    <xf numFmtId="0" fontId="12" fillId="0" borderId="0" xfId="0" applyFont="1" applyAlignment="1">
      <alignment horizontal="left" vertical="top" wrapText="1"/>
    </xf>
    <xf numFmtId="0" fontId="12" fillId="0" borderId="10" xfId="0" applyFont="1" applyBorder="1" applyAlignment="1">
      <alignment horizontal="left" vertical="top" wrapText="1"/>
    </xf>
    <xf numFmtId="0" fontId="12" fillId="0" borderId="47" xfId="0" applyFont="1" applyBorder="1" applyAlignment="1">
      <alignment horizontal="left" vertical="top" wrapText="1"/>
    </xf>
    <xf numFmtId="0" fontId="12" fillId="0" borderId="28" xfId="0" applyFont="1" applyBorder="1" applyAlignment="1">
      <alignment horizontal="left" vertical="top" wrapText="1"/>
    </xf>
    <xf numFmtId="0" fontId="12" fillId="0" borderId="29" xfId="0" applyFont="1" applyBorder="1" applyAlignment="1">
      <alignment horizontal="left" vertical="top" wrapText="1"/>
    </xf>
    <xf numFmtId="0" fontId="12" fillId="0" borderId="61" xfId="0" applyFont="1" applyBorder="1" applyAlignment="1">
      <alignment horizontal="left" vertical="top" wrapText="1"/>
    </xf>
    <xf numFmtId="0" fontId="12" fillId="0" borderId="30" xfId="0" applyFont="1" applyBorder="1" applyAlignment="1">
      <alignment horizontal="left" vertical="top" wrapText="1"/>
    </xf>
    <xf numFmtId="0" fontId="12" fillId="0" borderId="40" xfId="0" applyFont="1" applyBorder="1" applyAlignment="1">
      <alignment horizontal="left" vertical="top" wrapText="1"/>
    </xf>
    <xf numFmtId="0" fontId="12" fillId="0" borderId="18" xfId="0" applyFont="1" applyBorder="1" applyAlignment="1">
      <alignment vertical="top" wrapText="1"/>
    </xf>
    <xf numFmtId="0" fontId="12" fillId="0" borderId="21" xfId="0" applyFont="1" applyBorder="1" applyAlignment="1">
      <alignment vertical="top" wrapText="1"/>
    </xf>
    <xf numFmtId="0" fontId="12" fillId="0" borderId="22" xfId="0" applyFont="1" applyBorder="1" applyAlignment="1">
      <alignment vertical="top" wrapText="1"/>
    </xf>
    <xf numFmtId="0" fontId="12" fillId="0" borderId="38" xfId="0" applyFont="1" applyBorder="1" applyAlignment="1">
      <alignment vertical="top" wrapText="1"/>
    </xf>
    <xf numFmtId="0" fontId="12" fillId="0" borderId="0" xfId="0" applyFont="1" applyAlignment="1">
      <alignment vertical="top" wrapText="1"/>
    </xf>
    <xf numFmtId="0" fontId="12" fillId="0" borderId="10" xfId="0" applyFont="1" applyBorder="1" applyAlignment="1">
      <alignment vertical="top" wrapText="1"/>
    </xf>
    <xf numFmtId="0" fontId="12" fillId="0" borderId="20" xfId="0" applyFont="1" applyBorder="1" applyAlignment="1">
      <alignment vertical="top" wrapText="1"/>
    </xf>
    <xf numFmtId="0" fontId="12" fillId="0" borderId="25" xfId="0" applyFont="1" applyBorder="1" applyAlignment="1">
      <alignment vertical="top" wrapText="1"/>
    </xf>
    <xf numFmtId="0" fontId="12" fillId="0" borderId="26" xfId="0" applyFont="1" applyBorder="1" applyAlignment="1">
      <alignment vertical="top" wrapText="1"/>
    </xf>
    <xf numFmtId="165" fontId="9" fillId="0" borderId="43" xfId="1" applyNumberFormat="1" applyFont="1" applyFill="1" applyBorder="1" applyAlignment="1" applyProtection="1">
      <alignment horizontal="left" vertical="top" wrapText="1"/>
      <protection locked="0"/>
    </xf>
    <xf numFmtId="165" fontId="9" fillId="0" borderId="39" xfId="1" applyNumberFormat="1" applyFont="1" applyFill="1" applyBorder="1" applyAlignment="1" applyProtection="1">
      <alignment horizontal="left" vertical="top" wrapText="1"/>
      <protection locked="0"/>
    </xf>
    <xf numFmtId="165" fontId="9" fillId="0" borderId="43" xfId="1" applyNumberFormat="1" applyFont="1" applyFill="1" applyBorder="1" applyAlignment="1" applyProtection="1">
      <alignment horizontal="left" vertical="center" wrapText="1"/>
      <protection locked="0"/>
    </xf>
    <xf numFmtId="165" fontId="9" fillId="0" borderId="39" xfId="1" applyNumberFormat="1" applyFont="1" applyFill="1" applyBorder="1" applyAlignment="1" applyProtection="1">
      <alignment horizontal="left" vertical="center" wrapText="1"/>
      <protection locked="0"/>
    </xf>
    <xf numFmtId="165" fontId="9" fillId="0" borderId="44" xfId="1" applyNumberFormat="1" applyFont="1" applyFill="1" applyBorder="1" applyAlignment="1" applyProtection="1">
      <alignment horizontal="left" vertical="center" wrapText="1"/>
      <protection locked="0"/>
    </xf>
    <xf numFmtId="165" fontId="9" fillId="0" borderId="44" xfId="1" applyNumberFormat="1" applyFont="1" applyFill="1" applyBorder="1" applyAlignment="1" applyProtection="1">
      <alignment horizontal="left" vertical="top" wrapText="1"/>
      <protection locked="0"/>
    </xf>
    <xf numFmtId="0" fontId="9" fillId="0" borderId="18" xfId="2" applyFont="1" applyBorder="1" applyAlignment="1">
      <alignment horizontal="left" vertical="top" wrapText="1"/>
    </xf>
    <xf numFmtId="0" fontId="9" fillId="0" borderId="21" xfId="2" applyFont="1" applyBorder="1" applyAlignment="1">
      <alignment horizontal="left" vertical="top" wrapText="1"/>
    </xf>
    <xf numFmtId="0" fontId="9" fillId="0" borderId="22" xfId="2" applyFont="1" applyBorder="1" applyAlignment="1">
      <alignment horizontal="left" vertical="top" wrapText="1"/>
    </xf>
    <xf numFmtId="0" fontId="9" fillId="0" borderId="38" xfId="2" applyFont="1" applyBorder="1" applyAlignment="1">
      <alignment horizontal="left" vertical="top" wrapText="1"/>
    </xf>
    <xf numFmtId="0" fontId="9" fillId="0" borderId="10" xfId="2" applyFont="1" applyBorder="1" applyAlignment="1">
      <alignment horizontal="left" vertical="top" wrapText="1"/>
    </xf>
    <xf numFmtId="0" fontId="9" fillId="0" borderId="47" xfId="2" applyFont="1" applyBorder="1" applyAlignment="1">
      <alignment horizontal="left" vertical="top" wrapText="1"/>
    </xf>
    <xf numFmtId="0" fontId="9" fillId="0" borderId="28" xfId="2" applyFont="1" applyBorder="1" applyAlignment="1">
      <alignment horizontal="left" vertical="top" wrapText="1"/>
    </xf>
    <xf numFmtId="0" fontId="9" fillId="0" borderId="29" xfId="2" applyFont="1" applyBorder="1" applyAlignment="1">
      <alignment horizontal="left" vertical="top" wrapText="1"/>
    </xf>
    <xf numFmtId="0" fontId="10" fillId="0" borderId="14" xfId="2" applyFont="1" applyBorder="1" applyAlignment="1">
      <alignment horizontal="left" vertical="top" wrapText="1"/>
    </xf>
    <xf numFmtId="0" fontId="10" fillId="0" borderId="15" xfId="2" applyFont="1" applyBorder="1" applyAlignment="1">
      <alignment horizontal="left" vertical="top" wrapText="1"/>
    </xf>
    <xf numFmtId="0" fontId="10" fillId="0" borderId="18" xfId="2" applyFont="1" applyBorder="1" applyAlignment="1">
      <alignment horizontal="left" vertical="top" wrapText="1"/>
    </xf>
    <xf numFmtId="0" fontId="10" fillId="0" borderId="21" xfId="2" applyFont="1" applyBorder="1" applyAlignment="1">
      <alignment horizontal="left" vertical="top" wrapText="1"/>
    </xf>
    <xf numFmtId="0" fontId="10" fillId="0" borderId="22" xfId="2" applyFont="1" applyBorder="1" applyAlignment="1">
      <alignment horizontal="left" vertical="top" wrapText="1"/>
    </xf>
    <xf numFmtId="0" fontId="10" fillId="0" borderId="38" xfId="2" applyFont="1" applyBorder="1" applyAlignment="1">
      <alignment horizontal="left" vertical="top" wrapText="1"/>
    </xf>
    <xf numFmtId="0" fontId="10" fillId="0" borderId="10" xfId="2" applyFont="1" applyBorder="1" applyAlignment="1">
      <alignment horizontal="left" vertical="top" wrapText="1"/>
    </xf>
    <xf numFmtId="0" fontId="10" fillId="0" borderId="20" xfId="2" applyFont="1" applyBorder="1" applyAlignment="1">
      <alignment horizontal="left" vertical="top" wrapText="1"/>
    </xf>
    <xf numFmtId="0" fontId="10" fillId="0" borderId="25" xfId="2" applyFont="1" applyBorder="1" applyAlignment="1">
      <alignment horizontal="left" vertical="top" wrapText="1"/>
    </xf>
    <xf numFmtId="0" fontId="10" fillId="0" borderId="26" xfId="2" applyFont="1" applyBorder="1" applyAlignment="1">
      <alignment horizontal="left" vertical="top" wrapText="1"/>
    </xf>
    <xf numFmtId="9" fontId="3" fillId="0" borderId="18" xfId="2" applyNumberFormat="1" applyBorder="1" applyAlignment="1" applyProtection="1">
      <alignment horizontal="left" vertical="center" wrapText="1"/>
      <protection locked="0"/>
    </xf>
    <xf numFmtId="9" fontId="3" fillId="0" borderId="21" xfId="2" applyNumberFormat="1" applyBorder="1" applyAlignment="1" applyProtection="1">
      <alignment horizontal="left" vertical="center" wrapText="1"/>
      <protection locked="0"/>
    </xf>
    <xf numFmtId="9" fontId="3" fillId="0" borderId="38" xfId="2" applyNumberFormat="1" applyBorder="1" applyAlignment="1" applyProtection="1">
      <alignment horizontal="left" vertical="center" wrapText="1"/>
      <protection locked="0"/>
    </xf>
    <xf numFmtId="9" fontId="3" fillId="0" borderId="0" xfId="2" applyNumberFormat="1" applyAlignment="1" applyProtection="1">
      <alignment horizontal="left" vertical="center" wrapText="1"/>
      <protection locked="0"/>
    </xf>
    <xf numFmtId="9" fontId="3" fillId="0" borderId="20" xfId="2" applyNumberFormat="1" applyBorder="1" applyAlignment="1" applyProtection="1">
      <alignment horizontal="left" vertical="center" wrapText="1"/>
      <protection locked="0"/>
    </xf>
    <xf numFmtId="9" fontId="3" fillId="0" borderId="25" xfId="2" applyNumberFormat="1" applyBorder="1" applyAlignment="1" applyProtection="1">
      <alignment horizontal="left" vertical="center" wrapText="1"/>
      <protection locked="0"/>
    </xf>
    <xf numFmtId="9" fontId="9" fillId="0" borderId="8" xfId="2" applyNumberFormat="1" applyFont="1" applyBorder="1" applyAlignment="1" applyProtection="1">
      <alignment horizontal="left" vertical="top" wrapText="1"/>
      <protection locked="0"/>
    </xf>
    <xf numFmtId="9" fontId="9" fillId="0" borderId="64" xfId="2" applyNumberFormat="1" applyFont="1" applyBorder="1" applyAlignment="1" applyProtection="1">
      <alignment horizontal="left" vertical="top" wrapText="1"/>
      <protection locked="0"/>
    </xf>
    <xf numFmtId="9" fontId="9" fillId="0" borderId="20" xfId="2" applyNumberFormat="1" applyFont="1" applyBorder="1" applyAlignment="1" applyProtection="1">
      <alignment horizontal="left" vertical="top" wrapText="1"/>
      <protection locked="0"/>
    </xf>
    <xf numFmtId="9" fontId="9" fillId="0" borderId="25" xfId="2" applyNumberFormat="1" applyFont="1" applyBorder="1" applyAlignment="1" applyProtection="1">
      <alignment horizontal="left" vertical="top" wrapText="1"/>
      <protection locked="0"/>
    </xf>
    <xf numFmtId="9" fontId="9" fillId="0" borderId="26" xfId="2" applyNumberFormat="1" applyFont="1" applyBorder="1" applyAlignment="1" applyProtection="1">
      <alignment horizontal="left" vertical="top" wrapText="1"/>
      <protection locked="0"/>
    </xf>
    <xf numFmtId="9" fontId="3" fillId="0" borderId="18" xfId="2" applyNumberFormat="1" applyBorder="1" applyAlignment="1" applyProtection="1">
      <alignment horizontal="left" vertical="top" wrapText="1"/>
      <protection locked="0"/>
    </xf>
    <xf numFmtId="9" fontId="3" fillId="0" borderId="21" xfId="2" applyNumberFormat="1" applyBorder="1" applyAlignment="1" applyProtection="1">
      <alignment horizontal="left" vertical="top" wrapText="1"/>
      <protection locked="0"/>
    </xf>
    <xf numFmtId="9" fontId="3" fillId="0" borderId="22" xfId="2" applyNumberFormat="1" applyBorder="1" applyAlignment="1" applyProtection="1">
      <alignment horizontal="left" vertical="top" wrapText="1"/>
      <protection locked="0"/>
    </xf>
    <xf numFmtId="9" fontId="3" fillId="0" borderId="38" xfId="2" applyNumberFormat="1" applyBorder="1" applyAlignment="1" applyProtection="1">
      <alignment horizontal="left" vertical="top" wrapText="1"/>
      <protection locked="0"/>
    </xf>
    <xf numFmtId="9" fontId="3" fillId="0" borderId="0" xfId="2" applyNumberFormat="1" applyAlignment="1" applyProtection="1">
      <alignment horizontal="left" vertical="top" wrapText="1"/>
      <protection locked="0"/>
    </xf>
    <xf numFmtId="9" fontId="3" fillId="0" borderId="10" xfId="2" applyNumberFormat="1" applyBorder="1" applyAlignment="1" applyProtection="1">
      <alignment horizontal="left" vertical="top" wrapText="1"/>
      <protection locked="0"/>
    </xf>
    <xf numFmtId="9" fontId="3" fillId="0" borderId="20" xfId="2" applyNumberFormat="1" applyBorder="1" applyAlignment="1" applyProtection="1">
      <alignment horizontal="left" vertical="top" wrapText="1"/>
      <protection locked="0"/>
    </xf>
    <xf numFmtId="9" fontId="3" fillId="0" borderId="25" xfId="2" applyNumberFormat="1" applyBorder="1" applyAlignment="1" applyProtection="1">
      <alignment horizontal="left" vertical="top" wrapText="1"/>
      <protection locked="0"/>
    </xf>
    <xf numFmtId="9" fontId="3" fillId="0" borderId="26" xfId="2" applyNumberFormat="1" applyBorder="1" applyAlignment="1" applyProtection="1">
      <alignment horizontal="left" vertical="top" wrapText="1"/>
      <protection locked="0"/>
    </xf>
    <xf numFmtId="9" fontId="10" fillId="0" borderId="12" xfId="2" applyNumberFormat="1" applyFont="1" applyBorder="1" applyAlignment="1" applyProtection="1">
      <alignment horizontal="left" vertical="top" wrapText="1"/>
      <protection locked="0"/>
    </xf>
    <xf numFmtId="9" fontId="10" fillId="0" borderId="14" xfId="2" applyNumberFormat="1" applyFont="1" applyBorder="1" applyAlignment="1" applyProtection="1">
      <alignment horizontal="left" vertical="top" wrapText="1"/>
      <protection locked="0"/>
    </xf>
    <xf numFmtId="9" fontId="10" fillId="0" borderId="8" xfId="2" applyNumberFormat="1" applyFont="1" applyBorder="1" applyAlignment="1" applyProtection="1">
      <alignment horizontal="left" vertical="top" wrapText="1"/>
      <protection locked="0"/>
    </xf>
    <xf numFmtId="9" fontId="9" fillId="0" borderId="18" xfId="2" applyNumberFormat="1" applyFont="1" applyBorder="1" applyAlignment="1">
      <alignment horizontal="left" vertical="top" wrapText="1"/>
    </xf>
    <xf numFmtId="9" fontId="9" fillId="0" borderId="21" xfId="2" applyNumberFormat="1" applyFont="1" applyBorder="1" applyAlignment="1">
      <alignment horizontal="left" vertical="top" wrapText="1"/>
    </xf>
    <xf numFmtId="9" fontId="9" fillId="0" borderId="34" xfId="2" applyNumberFormat="1" applyFont="1" applyBorder="1" applyAlignment="1">
      <alignment horizontal="left" vertical="top" wrapText="1"/>
    </xf>
    <xf numFmtId="9" fontId="9" fillId="0" borderId="38" xfId="2" applyNumberFormat="1" applyFont="1" applyBorder="1" applyAlignment="1">
      <alignment horizontal="left" vertical="top" wrapText="1"/>
    </xf>
    <xf numFmtId="9" fontId="9" fillId="0" borderId="0" xfId="2" applyNumberFormat="1" applyFont="1" applyAlignment="1">
      <alignment horizontal="left" vertical="top" wrapText="1"/>
    </xf>
    <xf numFmtId="9" fontId="9" fillId="0" borderId="36" xfId="2" applyNumberFormat="1" applyFont="1" applyBorder="1" applyAlignment="1">
      <alignment horizontal="left" vertical="top" wrapText="1"/>
    </xf>
    <xf numFmtId="9" fontId="9" fillId="0" borderId="20" xfId="2" applyNumberFormat="1" applyFont="1" applyBorder="1" applyAlignment="1">
      <alignment horizontal="left" vertical="top" wrapText="1"/>
    </xf>
    <xf numFmtId="9" fontId="9" fillId="0" borderId="25" xfId="2" applyNumberFormat="1" applyFont="1" applyBorder="1" applyAlignment="1">
      <alignment horizontal="left" vertical="top" wrapText="1"/>
    </xf>
    <xf numFmtId="9" fontId="9" fillId="0" borderId="24" xfId="2" applyNumberFormat="1" applyFont="1" applyBorder="1" applyAlignment="1">
      <alignment horizontal="left" vertical="top" wrapText="1"/>
    </xf>
    <xf numFmtId="9" fontId="10" fillId="0" borderId="12" xfId="2" applyNumberFormat="1" applyFont="1" applyBorder="1" applyAlignment="1" applyProtection="1">
      <alignment horizontal="center" vertical="center" wrapText="1"/>
      <protection locked="0"/>
    </xf>
    <xf numFmtId="9" fontId="10" fillId="0" borderId="14" xfId="2" applyNumberFormat="1" applyFont="1" applyBorder="1" applyAlignment="1" applyProtection="1">
      <alignment horizontal="center" vertical="center" wrapText="1"/>
      <protection locked="0"/>
    </xf>
    <xf numFmtId="9" fontId="10" fillId="0" borderId="8" xfId="2" applyNumberFormat="1" applyFont="1" applyBorder="1" applyAlignment="1" applyProtection="1">
      <alignment horizontal="center" vertical="center" wrapText="1"/>
      <protection locked="0"/>
    </xf>
    <xf numFmtId="9" fontId="10" fillId="0" borderId="15" xfId="2" applyNumberFormat="1" applyFont="1" applyBorder="1" applyAlignment="1" applyProtection="1">
      <alignment horizontal="left" vertical="top" wrapText="1"/>
      <protection locked="0"/>
    </xf>
    <xf numFmtId="0" fontId="9" fillId="4" borderId="4" xfId="2" applyFont="1" applyFill="1" applyBorder="1" applyAlignment="1" applyProtection="1">
      <alignment horizontal="right" vertical="center" wrapText="1"/>
      <protection locked="0"/>
    </xf>
    <xf numFmtId="0" fontId="12" fillId="0" borderId="32" xfId="2" applyFont="1" applyBorder="1" applyAlignment="1">
      <alignment horizontal="left" vertical="top" wrapText="1"/>
    </xf>
    <xf numFmtId="0" fontId="12" fillId="0" borderId="33" xfId="2" applyFont="1" applyBorder="1" applyAlignment="1">
      <alignment horizontal="left" vertical="top" wrapText="1"/>
    </xf>
    <xf numFmtId="0" fontId="12" fillId="4" borderId="58" xfId="0" applyFont="1" applyFill="1" applyBorder="1" applyAlignment="1">
      <alignment horizontal="left" vertical="center" wrapText="1"/>
    </xf>
    <xf numFmtId="164" fontId="9" fillId="0" borderId="12" xfId="6" applyNumberFormat="1" applyFont="1" applyFill="1" applyBorder="1" applyAlignment="1">
      <alignment horizontal="center" vertical="top" wrapText="1"/>
    </xf>
    <xf numFmtId="164" fontId="9" fillId="0" borderId="8" xfId="6" applyNumberFormat="1" applyFont="1" applyFill="1" applyBorder="1" applyAlignment="1">
      <alignment horizontal="center" vertical="top" wrapText="1"/>
    </xf>
    <xf numFmtId="1" fontId="9" fillId="0" borderId="18" xfId="0" applyNumberFormat="1" applyFont="1" applyBorder="1" applyAlignment="1">
      <alignment horizontal="left" vertical="top" wrapText="1"/>
    </xf>
    <xf numFmtId="1" fontId="9" fillId="0" borderId="21" xfId="0" applyNumberFormat="1" applyFont="1" applyBorder="1" applyAlignment="1">
      <alignment horizontal="left" vertical="top" wrapText="1"/>
    </xf>
    <xf numFmtId="1" fontId="9" fillId="0" borderId="22" xfId="0" applyNumberFormat="1" applyFont="1" applyBorder="1" applyAlignment="1">
      <alignment horizontal="left" vertical="top" wrapText="1"/>
    </xf>
    <xf numFmtId="1" fontId="9" fillId="0" borderId="38" xfId="0" applyNumberFormat="1" applyFont="1" applyBorder="1" applyAlignment="1">
      <alignment horizontal="left" vertical="top" wrapText="1"/>
    </xf>
    <xf numFmtId="1" fontId="9" fillId="0" borderId="0" xfId="0" applyNumberFormat="1" applyFont="1" applyAlignment="1">
      <alignment horizontal="left" vertical="top" wrapText="1"/>
    </xf>
    <xf numFmtId="1" fontId="9" fillId="0" borderId="10" xfId="0" applyNumberFormat="1" applyFont="1" applyBorder="1" applyAlignment="1">
      <alignment horizontal="left" vertical="top" wrapText="1"/>
    </xf>
    <xf numFmtId="1" fontId="9" fillId="0" borderId="47" xfId="0" applyNumberFormat="1" applyFont="1" applyBorder="1" applyAlignment="1">
      <alignment horizontal="left" vertical="top" wrapText="1"/>
    </xf>
    <xf numFmtId="1" fontId="9" fillId="0" borderId="28" xfId="0" applyNumberFormat="1" applyFont="1" applyBorder="1" applyAlignment="1">
      <alignment horizontal="left" vertical="top" wrapText="1"/>
    </xf>
    <xf numFmtId="1" fontId="9" fillId="0" borderId="29" xfId="0" applyNumberFormat="1" applyFont="1" applyBorder="1" applyAlignment="1">
      <alignment horizontal="left" vertical="top" wrapText="1"/>
    </xf>
    <xf numFmtId="164" fontId="9" fillId="0" borderId="12" xfId="6" applyNumberFormat="1" applyFont="1" applyFill="1" applyBorder="1" applyAlignment="1" applyProtection="1">
      <alignment horizontal="center" vertical="center" wrapText="1"/>
      <protection locked="0"/>
    </xf>
    <xf numFmtId="164" fontId="9" fillId="0" borderId="8" xfId="6" applyNumberFormat="1" applyFont="1" applyFill="1" applyBorder="1" applyAlignment="1" applyProtection="1">
      <alignment horizontal="center" vertical="center" wrapText="1"/>
      <protection locked="0"/>
    </xf>
    <xf numFmtId="0" fontId="9" fillId="0" borderId="52" xfId="2" applyFont="1" applyBorder="1" applyAlignment="1" applyProtection="1">
      <alignment horizontal="left" vertical="top" wrapText="1"/>
      <protection locked="0"/>
    </xf>
    <xf numFmtId="0" fontId="9" fillId="0" borderId="32" xfId="2" applyFont="1" applyBorder="1" applyAlignment="1" applyProtection="1">
      <alignment horizontal="left" vertical="top" wrapText="1"/>
      <protection locked="0"/>
    </xf>
    <xf numFmtId="0" fontId="9" fillId="0" borderId="33" xfId="2" applyFont="1" applyBorder="1" applyAlignment="1" applyProtection="1">
      <alignment horizontal="left" vertical="top" wrapText="1"/>
      <protection locked="0"/>
    </xf>
    <xf numFmtId="1" fontId="66" fillId="0" borderId="12" xfId="2" applyNumberFormat="1" applyFont="1" applyBorder="1" applyAlignment="1" applyProtection="1">
      <alignment horizontal="left" vertical="top" wrapText="1"/>
      <protection locked="0"/>
    </xf>
    <xf numFmtId="1" fontId="66" fillId="0" borderId="14" xfId="2" applyNumberFormat="1" applyFont="1" applyBorder="1" applyAlignment="1" applyProtection="1">
      <alignment horizontal="left" vertical="top" wrapText="1"/>
      <protection locked="0"/>
    </xf>
    <xf numFmtId="1" fontId="66" fillId="0" borderId="15" xfId="2" applyNumberFormat="1" applyFont="1" applyBorder="1" applyAlignment="1" applyProtection="1">
      <alignment horizontal="left" vertical="top" wrapText="1"/>
      <protection locked="0"/>
    </xf>
    <xf numFmtId="1" fontId="12" fillId="0" borderId="18" xfId="2" applyNumberFormat="1" applyFont="1" applyBorder="1" applyAlignment="1" applyProtection="1">
      <alignment horizontal="left" vertical="top" wrapText="1"/>
      <protection locked="0"/>
    </xf>
    <xf numFmtId="1" fontId="12" fillId="0" borderId="21" xfId="2" applyNumberFormat="1" applyFont="1" applyBorder="1" applyAlignment="1" applyProtection="1">
      <alignment horizontal="left" vertical="top" wrapText="1"/>
      <protection locked="0"/>
    </xf>
    <xf numFmtId="1" fontId="12" fillId="0" borderId="22" xfId="2" applyNumberFormat="1" applyFont="1" applyBorder="1" applyAlignment="1" applyProtection="1">
      <alignment horizontal="left" vertical="top" wrapText="1"/>
      <protection locked="0"/>
    </xf>
    <xf numFmtId="1" fontId="12" fillId="0" borderId="38" xfId="2" applyNumberFormat="1" applyFont="1" applyBorder="1" applyAlignment="1" applyProtection="1">
      <alignment horizontal="left" vertical="top" wrapText="1"/>
      <protection locked="0"/>
    </xf>
    <xf numFmtId="1" fontId="12" fillId="0" borderId="0" xfId="2" applyNumberFormat="1" applyFont="1" applyAlignment="1" applyProtection="1">
      <alignment horizontal="left" vertical="top" wrapText="1"/>
      <protection locked="0"/>
    </xf>
    <xf numFmtId="1" fontId="12" fillId="0" borderId="10" xfId="2" applyNumberFormat="1" applyFont="1" applyBorder="1" applyAlignment="1" applyProtection="1">
      <alignment horizontal="left" vertical="top" wrapText="1"/>
      <protection locked="0"/>
    </xf>
    <xf numFmtId="1" fontId="12" fillId="0" borderId="20" xfId="2" applyNumberFormat="1" applyFont="1" applyBorder="1" applyAlignment="1" applyProtection="1">
      <alignment horizontal="left" vertical="top" wrapText="1"/>
      <protection locked="0"/>
    </xf>
    <xf numFmtId="1" fontId="12" fillId="0" borderId="25" xfId="2" applyNumberFormat="1" applyFont="1" applyBorder="1" applyAlignment="1" applyProtection="1">
      <alignment horizontal="left" vertical="top" wrapText="1"/>
      <protection locked="0"/>
    </xf>
    <xf numFmtId="1" fontId="12" fillId="0" borderId="26" xfId="2" applyNumberFormat="1" applyFont="1" applyBorder="1" applyAlignment="1" applyProtection="1">
      <alignment horizontal="left" vertical="top" wrapText="1"/>
      <protection locked="0"/>
    </xf>
    <xf numFmtId="0" fontId="12" fillId="0" borderId="68" xfId="2" applyFont="1" applyBorder="1" applyAlignment="1">
      <alignment horizontal="left" vertical="top" wrapText="1"/>
    </xf>
    <xf numFmtId="0" fontId="12" fillId="0" borderId="57" xfId="2" applyFont="1" applyBorder="1" applyAlignment="1">
      <alignment horizontal="left" vertical="top" wrapText="1"/>
    </xf>
    <xf numFmtId="0" fontId="12" fillId="0" borderId="69" xfId="2" applyFont="1" applyBorder="1" applyAlignment="1">
      <alignment horizontal="left" vertical="top" wrapText="1"/>
    </xf>
    <xf numFmtId="0" fontId="9" fillId="0" borderId="12" xfId="2" applyFont="1" applyBorder="1" applyAlignment="1" applyProtection="1">
      <alignment horizontal="left" vertical="top" wrapText="1" shrinkToFit="1"/>
      <protection locked="0"/>
    </xf>
    <xf numFmtId="0" fontId="9" fillId="0" borderId="14" xfId="2" applyFont="1" applyBorder="1" applyAlignment="1" applyProtection="1">
      <alignment horizontal="left" vertical="top" wrapText="1" shrinkToFit="1"/>
      <protection locked="0"/>
    </xf>
    <xf numFmtId="0" fontId="9" fillId="0" borderId="15" xfId="2" applyFont="1" applyBorder="1" applyAlignment="1" applyProtection="1">
      <alignment horizontal="left" vertical="top" wrapText="1" shrinkToFit="1"/>
      <protection locked="0"/>
    </xf>
    <xf numFmtId="0" fontId="9" fillId="0" borderId="68" xfId="2" applyFont="1" applyBorder="1" applyAlignment="1">
      <alignment horizontal="left" vertical="top" wrapText="1"/>
    </xf>
    <xf numFmtId="0" fontId="9" fillId="0" borderId="69" xfId="2" applyFont="1" applyBorder="1" applyAlignment="1">
      <alignment horizontal="left" vertical="top" wrapText="1"/>
    </xf>
    <xf numFmtId="0" fontId="12" fillId="0" borderId="26" xfId="0" applyFont="1" applyBorder="1" applyAlignment="1">
      <alignment horizontal="left" vertical="center" wrapText="1"/>
    </xf>
    <xf numFmtId="0" fontId="12" fillId="3" borderId="56" xfId="0" applyFont="1" applyFill="1" applyBorder="1" applyAlignment="1">
      <alignment horizontal="left" vertical="center" wrapText="1"/>
    </xf>
    <xf numFmtId="0" fontId="16" fillId="3" borderId="53" xfId="0" applyFont="1" applyFill="1" applyBorder="1" applyAlignment="1">
      <alignment horizontal="left" vertical="center" wrapText="1"/>
    </xf>
    <xf numFmtId="0" fontId="3" fillId="0" borderId="61" xfId="0" applyFont="1" applyBorder="1" applyAlignment="1">
      <alignment horizontal="left" vertical="top" wrapText="1"/>
    </xf>
    <xf numFmtId="0" fontId="3" fillId="0" borderId="30" xfId="0" applyFont="1" applyBorder="1" applyAlignment="1">
      <alignment horizontal="left" vertical="top" wrapText="1"/>
    </xf>
    <xf numFmtId="0" fontId="3" fillId="0" borderId="40" xfId="0" applyFont="1" applyBorder="1" applyAlignment="1">
      <alignment horizontal="left" vertical="top" wrapText="1"/>
    </xf>
    <xf numFmtId="0" fontId="3" fillId="0" borderId="38" xfId="0" applyFont="1" applyBorder="1" applyAlignment="1">
      <alignment horizontal="left" vertical="top" wrapText="1"/>
    </xf>
    <xf numFmtId="0" fontId="3" fillId="0" borderId="0" xfId="0" applyFont="1" applyAlignment="1">
      <alignment horizontal="left" vertical="top" wrapText="1"/>
    </xf>
    <xf numFmtId="0" fontId="3" fillId="0" borderId="10" xfId="0" applyFont="1" applyBorder="1" applyAlignment="1">
      <alignment horizontal="left" vertical="top" wrapText="1"/>
    </xf>
    <xf numFmtId="0" fontId="3" fillId="0" borderId="20" xfId="0" applyFont="1" applyBorder="1" applyAlignment="1">
      <alignment horizontal="left" vertical="top" wrapText="1"/>
    </xf>
    <xf numFmtId="0" fontId="3" fillId="0" borderId="25" xfId="0" applyFont="1" applyBorder="1" applyAlignment="1">
      <alignment horizontal="left" vertical="top" wrapText="1"/>
    </xf>
    <xf numFmtId="0" fontId="3" fillId="0" borderId="26" xfId="0" applyFont="1" applyBorder="1" applyAlignment="1">
      <alignment horizontal="left" vertical="top" wrapText="1"/>
    </xf>
    <xf numFmtId="0" fontId="4" fillId="2" borderId="0" xfId="2" applyFont="1" applyFill="1" applyAlignment="1" applyProtection="1">
      <alignment horizontal="center" vertical="top" wrapText="1"/>
      <protection locked="0"/>
    </xf>
    <xf numFmtId="0" fontId="3" fillId="0" borderId="52" xfId="2" applyBorder="1" applyAlignment="1">
      <alignment vertical="top" wrapText="1"/>
    </xf>
    <xf numFmtId="0" fontId="3" fillId="0" borderId="32" xfId="2" applyBorder="1" applyAlignment="1">
      <alignment vertical="top" wrapText="1"/>
    </xf>
    <xf numFmtId="0" fontId="3" fillId="0" borderId="33" xfId="2" applyBorder="1" applyAlignment="1">
      <alignment vertical="top" wrapText="1"/>
    </xf>
    <xf numFmtId="49" fontId="9" fillId="0" borderId="14" xfId="2" applyNumberFormat="1" applyFont="1" applyBorder="1" applyAlignment="1" applyProtection="1">
      <alignment horizontal="center" vertical="center" wrapText="1"/>
      <protection locked="0"/>
    </xf>
    <xf numFmtId="0" fontId="12" fillId="0" borderId="47" xfId="0" applyFont="1" applyBorder="1" applyAlignment="1">
      <alignment horizontal="center" vertical="center" wrapText="1"/>
    </xf>
    <xf numFmtId="0" fontId="12" fillId="0" borderId="28" xfId="0" applyFont="1" applyBorder="1" applyAlignment="1">
      <alignment horizontal="center" vertical="center" wrapText="1"/>
    </xf>
    <xf numFmtId="0" fontId="9" fillId="0" borderId="18" xfId="0" applyFont="1" applyBorder="1" applyAlignment="1">
      <alignment horizontal="left" vertical="top" wrapText="1"/>
    </xf>
    <xf numFmtId="0" fontId="9" fillId="0" borderId="21" xfId="0" applyFont="1" applyBorder="1" applyAlignment="1">
      <alignment horizontal="left" vertical="top" wrapText="1"/>
    </xf>
    <xf numFmtId="0" fontId="9" fillId="0" borderId="22" xfId="0" applyFont="1" applyBorder="1" applyAlignment="1">
      <alignment horizontal="left" vertical="top" wrapText="1"/>
    </xf>
    <xf numFmtId="9" fontId="9" fillId="3" borderId="12" xfId="2" applyNumberFormat="1" applyFont="1" applyFill="1" applyBorder="1" applyAlignment="1" applyProtection="1">
      <alignment horizontal="center" vertical="top" wrapText="1"/>
      <protection locked="0"/>
    </xf>
    <xf numFmtId="0" fontId="25" fillId="0" borderId="65" xfId="0" applyFont="1" applyBorder="1" applyAlignment="1">
      <alignment horizontal="left" vertical="top" wrapText="1"/>
    </xf>
    <xf numFmtId="0" fontId="25" fillId="0" borderId="6" xfId="0" applyFont="1" applyBorder="1" applyAlignment="1">
      <alignment horizontal="left" vertical="top" wrapText="1"/>
    </xf>
    <xf numFmtId="164" fontId="9" fillId="0" borderId="12" xfId="7" applyNumberFormat="1" applyFont="1" applyFill="1" applyBorder="1" applyAlignment="1" applyProtection="1">
      <alignment horizontal="center" vertical="center" wrapText="1"/>
      <protection locked="0"/>
    </xf>
    <xf numFmtId="164" fontId="9" fillId="0" borderId="8" xfId="7" applyNumberFormat="1" applyFont="1" applyFill="1" applyBorder="1" applyAlignment="1" applyProtection="1">
      <alignment horizontal="center" vertical="center" wrapText="1"/>
      <protection locked="0"/>
    </xf>
    <xf numFmtId="0" fontId="9" fillId="0" borderId="12" xfId="7" applyNumberFormat="1" applyFont="1" applyFill="1" applyBorder="1" applyAlignment="1" applyProtection="1">
      <alignment horizontal="center" vertical="center" wrapText="1"/>
      <protection locked="0"/>
    </xf>
    <xf numFmtId="0" fontId="9" fillId="0" borderId="8" xfId="7" applyNumberFormat="1" applyFont="1" applyFill="1" applyBorder="1" applyAlignment="1" applyProtection="1">
      <alignment horizontal="center" vertical="center" wrapText="1"/>
      <protection locked="0"/>
    </xf>
    <xf numFmtId="0" fontId="9" fillId="0" borderId="18" xfId="2" applyFont="1" applyBorder="1" applyAlignment="1" applyProtection="1">
      <alignment horizontal="left" wrapText="1"/>
      <protection locked="0"/>
    </xf>
    <xf numFmtId="0" fontId="9" fillId="0" borderId="21" xfId="2" applyFont="1" applyBorder="1" applyAlignment="1" applyProtection="1">
      <alignment horizontal="left" wrapText="1"/>
      <protection locked="0"/>
    </xf>
    <xf numFmtId="0" fontId="9" fillId="0" borderId="34" xfId="2" applyFont="1" applyBorder="1" applyAlignment="1" applyProtection="1">
      <alignment horizontal="left" wrapText="1"/>
      <protection locked="0"/>
    </xf>
    <xf numFmtId="165" fontId="12" fillId="0" borderId="43" xfId="1" applyNumberFormat="1" applyFont="1" applyBorder="1" applyAlignment="1" applyProtection="1">
      <alignment horizontal="left" vertical="top" wrapText="1"/>
      <protection locked="0"/>
    </xf>
    <xf numFmtId="165" fontId="12" fillId="0" borderId="44" xfId="1" applyNumberFormat="1" applyFont="1" applyBorder="1" applyAlignment="1" applyProtection="1">
      <alignment horizontal="left" vertical="top" wrapText="1"/>
      <protection locked="0"/>
    </xf>
    <xf numFmtId="164" fontId="9" fillId="3" borderId="12" xfId="7" applyNumberFormat="1" applyFont="1" applyFill="1" applyBorder="1" applyAlignment="1" applyProtection="1">
      <alignment horizontal="center" vertical="center" wrapText="1"/>
      <protection locked="0"/>
    </xf>
    <xf numFmtId="164" fontId="9" fillId="3" borderId="8" xfId="7" applyNumberFormat="1" applyFont="1" applyFill="1" applyBorder="1" applyAlignment="1" applyProtection="1">
      <alignment horizontal="center" vertical="center" wrapText="1"/>
      <protection locked="0"/>
    </xf>
    <xf numFmtId="9" fontId="9" fillId="0" borderId="12" xfId="2" applyNumberFormat="1" applyFont="1" applyBorder="1" applyAlignment="1" applyProtection="1">
      <alignment horizontal="left" vertical="center" wrapText="1"/>
      <protection locked="0"/>
    </xf>
    <xf numFmtId="9" fontId="9" fillId="0" borderId="14" xfId="2" applyNumberFormat="1" applyFont="1" applyBorder="1" applyAlignment="1" applyProtection="1">
      <alignment horizontal="left" vertical="center" wrapText="1"/>
      <protection locked="0"/>
    </xf>
    <xf numFmtId="0" fontId="9" fillId="0" borderId="12" xfId="2" applyFont="1" applyBorder="1" applyAlignment="1" applyProtection="1">
      <alignment vertical="center"/>
      <protection locked="0"/>
    </xf>
    <xf numFmtId="0" fontId="9" fillId="0" borderId="14" xfId="2" applyFont="1" applyBorder="1" applyAlignment="1" applyProtection="1">
      <alignment vertical="center"/>
      <protection locked="0"/>
    </xf>
    <xf numFmtId="0" fontId="9" fillId="0" borderId="15" xfId="2" applyFont="1" applyBorder="1" applyAlignment="1" applyProtection="1">
      <alignment vertical="center"/>
      <protection locked="0"/>
    </xf>
    <xf numFmtId="0" fontId="9" fillId="0" borderId="68" xfId="2" applyFont="1" applyBorder="1" applyAlignment="1" applyProtection="1">
      <alignment horizontal="left" vertical="center" wrapText="1"/>
      <protection locked="0"/>
    </xf>
    <xf numFmtId="0" fontId="9" fillId="0" borderId="57" xfId="2" applyFont="1" applyBorder="1" applyAlignment="1" applyProtection="1">
      <alignment horizontal="left" vertical="center" wrapText="1"/>
      <protection locked="0"/>
    </xf>
    <xf numFmtId="0" fontId="9" fillId="0" borderId="69" xfId="2" applyFont="1" applyBorder="1" applyAlignment="1" applyProtection="1">
      <alignment horizontal="left" vertical="center" wrapText="1"/>
      <protection locked="0"/>
    </xf>
    <xf numFmtId="0" fontId="12" fillId="0" borderId="61" xfId="0" applyFont="1" applyBorder="1" applyAlignment="1">
      <alignment horizontal="left" vertical="center" wrapText="1"/>
    </xf>
    <xf numFmtId="0" fontId="12" fillId="0" borderId="30" xfId="0" applyFont="1" applyBorder="1" applyAlignment="1">
      <alignment horizontal="left" vertical="center" wrapText="1"/>
    </xf>
    <xf numFmtId="0" fontId="12" fillId="0" borderId="40" xfId="0" applyFont="1" applyBorder="1" applyAlignment="1">
      <alignment horizontal="left" vertical="center" wrapText="1"/>
    </xf>
    <xf numFmtId="0" fontId="9" fillId="0" borderId="47" xfId="2" applyFont="1" applyBorder="1" applyAlignment="1">
      <alignment horizontal="left" vertical="center" wrapText="1"/>
    </xf>
    <xf numFmtId="0" fontId="9" fillId="0" borderId="28" xfId="2" applyFont="1" applyBorder="1" applyAlignment="1">
      <alignment horizontal="left" vertical="center" wrapText="1"/>
    </xf>
    <xf numFmtId="0" fontId="9" fillId="0" borderId="29" xfId="2" applyFont="1" applyBorder="1" applyAlignment="1">
      <alignment horizontal="left" vertical="center" wrapText="1"/>
    </xf>
    <xf numFmtId="0" fontId="9" fillId="0" borderId="56" xfId="0" applyFont="1" applyBorder="1" applyAlignment="1">
      <alignment horizontal="center" vertical="top" wrapText="1"/>
    </xf>
    <xf numFmtId="0" fontId="9" fillId="0" borderId="54" xfId="0" applyFont="1" applyBorder="1" applyAlignment="1">
      <alignment horizontal="center" vertical="top" wrapText="1"/>
    </xf>
    <xf numFmtId="0" fontId="12" fillId="0" borderId="12" xfId="0" applyFont="1" applyBorder="1" applyAlignment="1">
      <alignment horizontal="left" wrapText="1"/>
    </xf>
    <xf numFmtId="0" fontId="12" fillId="0" borderId="14" xfId="0" applyFont="1" applyBorder="1" applyAlignment="1">
      <alignment horizontal="left" wrapText="1"/>
    </xf>
    <xf numFmtId="0" fontId="12" fillId="0" borderId="8" xfId="0" applyFont="1" applyBorder="1" applyAlignment="1">
      <alignment horizontal="left" wrapText="1"/>
    </xf>
    <xf numFmtId="0" fontId="16" fillId="4" borderId="56" xfId="0" applyFont="1" applyFill="1" applyBorder="1" applyAlignment="1">
      <alignment horizontal="left" vertical="center" wrapText="1"/>
    </xf>
    <xf numFmtId="0" fontId="16" fillId="4" borderId="53" xfId="0" applyFont="1" applyFill="1" applyBorder="1" applyAlignment="1">
      <alignment horizontal="left" vertical="center" wrapText="1"/>
    </xf>
    <xf numFmtId="0" fontId="25" fillId="0" borderId="61" xfId="0" applyFont="1" applyBorder="1" applyAlignment="1">
      <alignment horizontal="left" vertical="top"/>
    </xf>
    <xf numFmtId="0" fontId="25" fillId="0" borderId="30" xfId="0" applyFont="1" applyBorder="1" applyAlignment="1">
      <alignment horizontal="left" vertical="top"/>
    </xf>
    <xf numFmtId="0" fontId="25" fillId="0" borderId="40" xfId="0" applyFont="1" applyBorder="1" applyAlignment="1">
      <alignment horizontal="left" vertical="top"/>
    </xf>
    <xf numFmtId="0" fontId="25" fillId="0" borderId="38" xfId="0" applyFont="1" applyBorder="1" applyAlignment="1">
      <alignment horizontal="left" vertical="top"/>
    </xf>
    <xf numFmtId="0" fontId="25" fillId="0" borderId="0" xfId="0" applyFont="1" applyAlignment="1">
      <alignment horizontal="left" vertical="top"/>
    </xf>
    <xf numFmtId="0" fontId="25" fillId="0" borderId="10" xfId="0" applyFont="1" applyBorder="1" applyAlignment="1">
      <alignment horizontal="left" vertical="top"/>
    </xf>
    <xf numFmtId="0" fontId="25" fillId="0" borderId="20" xfId="0" applyFont="1" applyBorder="1" applyAlignment="1">
      <alignment horizontal="left" vertical="top"/>
    </xf>
    <xf numFmtId="0" fontId="25" fillId="0" borderId="25" xfId="0" applyFont="1" applyBorder="1" applyAlignment="1">
      <alignment horizontal="left" vertical="top"/>
    </xf>
    <xf numFmtId="0" fontId="25" fillId="0" borderId="26" xfId="0" applyFont="1" applyBorder="1" applyAlignment="1">
      <alignment horizontal="left" vertical="top"/>
    </xf>
    <xf numFmtId="0" fontId="12" fillId="3" borderId="65" xfId="0" applyFont="1" applyFill="1" applyBorder="1" applyAlignment="1">
      <alignment horizontal="left" vertical="top" wrapText="1"/>
    </xf>
    <xf numFmtId="0" fontId="12" fillId="3" borderId="6" xfId="0" applyFont="1" applyFill="1" applyBorder="1" applyAlignment="1">
      <alignment horizontal="left" vertical="top"/>
    </xf>
    <xf numFmtId="0" fontId="12" fillId="3" borderId="7" xfId="0" applyFont="1" applyFill="1" applyBorder="1" applyAlignment="1">
      <alignment horizontal="left" vertical="top"/>
    </xf>
    <xf numFmtId="0" fontId="9" fillId="3" borderId="14" xfId="2" applyFont="1" applyFill="1" applyBorder="1" applyAlignment="1">
      <alignment horizontal="center" vertical="center" wrapText="1"/>
    </xf>
    <xf numFmtId="0" fontId="9" fillId="3" borderId="12" xfId="2" applyFont="1" applyFill="1" applyBorder="1" applyAlignment="1">
      <alignment horizontal="left" vertical="top" wrapText="1"/>
    </xf>
    <xf numFmtId="0" fontId="9" fillId="3" borderId="14" xfId="2" applyFont="1" applyFill="1" applyBorder="1" applyAlignment="1">
      <alignment horizontal="left" vertical="top" wrapText="1"/>
    </xf>
    <xf numFmtId="0" fontId="9" fillId="3" borderId="8" xfId="2" applyFont="1" applyFill="1" applyBorder="1" applyAlignment="1">
      <alignment horizontal="left" vertical="top" wrapText="1"/>
    </xf>
    <xf numFmtId="0" fontId="9" fillId="3" borderId="64" xfId="2" applyFont="1" applyFill="1" applyBorder="1" applyAlignment="1" applyProtection="1">
      <alignment horizontal="center" vertical="center" wrapText="1"/>
      <protection locked="0"/>
    </xf>
    <xf numFmtId="0" fontId="9" fillId="0" borderId="16"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12" fillId="0" borderId="47" xfId="0" applyFont="1" applyBorder="1" applyAlignment="1">
      <alignment vertical="top" wrapText="1"/>
    </xf>
    <xf numFmtId="0" fontId="12" fillId="0" borderId="28" xfId="0" applyFont="1" applyBorder="1" applyAlignment="1">
      <alignment vertical="top" wrapText="1"/>
    </xf>
    <xf numFmtId="0" fontId="12" fillId="0" borderId="29" xfId="0" applyFont="1" applyBorder="1" applyAlignment="1">
      <alignmen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18" fillId="0" borderId="61" xfId="0" applyFont="1" applyBorder="1" applyAlignment="1">
      <alignment horizontal="left" vertical="top" wrapText="1"/>
    </xf>
    <xf numFmtId="0" fontId="12" fillId="0" borderId="20" xfId="0" applyFont="1" applyBorder="1" applyAlignment="1">
      <alignment horizontal="left" vertical="top" wrapText="1"/>
    </xf>
    <xf numFmtId="0" fontId="12" fillId="0" borderId="25" xfId="0" applyFont="1" applyBorder="1" applyAlignment="1">
      <alignment horizontal="left" vertical="top" wrapText="1"/>
    </xf>
    <xf numFmtId="0" fontId="12" fillId="0" borderId="26" xfId="0" applyFont="1" applyBorder="1" applyAlignment="1">
      <alignment horizontal="left" vertical="top" wrapText="1"/>
    </xf>
    <xf numFmtId="165" fontId="3" fillId="0" borderId="43" xfId="1" applyNumberFormat="1" applyFont="1" applyBorder="1" applyAlignment="1" applyProtection="1">
      <alignment horizontal="center" vertical="top" wrapText="1"/>
      <protection locked="0"/>
    </xf>
    <xf numFmtId="165" fontId="3" fillId="0" borderId="44" xfId="1" applyNumberFormat="1" applyFont="1" applyBorder="1" applyAlignment="1" applyProtection="1">
      <alignment horizontal="center" vertical="top" wrapText="1"/>
      <protection locked="0"/>
    </xf>
    <xf numFmtId="165" fontId="3" fillId="0" borderId="43" xfId="1" applyNumberFormat="1" applyFont="1" applyBorder="1" applyAlignment="1" applyProtection="1">
      <alignment horizontal="left" vertical="center" wrapText="1"/>
      <protection locked="0"/>
    </xf>
    <xf numFmtId="165" fontId="3" fillId="0" borderId="39" xfId="1" applyNumberFormat="1" applyFont="1" applyBorder="1" applyAlignment="1" applyProtection="1">
      <alignment horizontal="left" vertical="center" wrapText="1"/>
      <protection locked="0"/>
    </xf>
    <xf numFmtId="165" fontId="3" fillId="0" borderId="44" xfId="1" applyNumberFormat="1" applyFont="1" applyBorder="1" applyAlignment="1" applyProtection="1">
      <alignment horizontal="left" vertical="center" wrapText="1"/>
      <protection locked="0"/>
    </xf>
    <xf numFmtId="9" fontId="9" fillId="0" borderId="24" xfId="2" applyNumberFormat="1" applyFont="1" applyBorder="1" applyAlignment="1" applyProtection="1">
      <alignment horizontal="center" vertical="center" wrapText="1"/>
      <protection locked="0"/>
    </xf>
    <xf numFmtId="0" fontId="12" fillId="0" borderId="18" xfId="2" applyFont="1" applyBorder="1" applyAlignment="1">
      <alignment horizontal="left" vertical="top" wrapText="1"/>
    </xf>
    <xf numFmtId="0" fontId="12" fillId="0" borderId="21" xfId="2" applyFont="1" applyBorder="1" applyAlignment="1">
      <alignment horizontal="left" vertical="top" wrapText="1"/>
    </xf>
    <xf numFmtId="0" fontId="12" fillId="0" borderId="22" xfId="2" applyFont="1" applyBorder="1" applyAlignment="1">
      <alignment horizontal="left" vertical="top" wrapText="1"/>
    </xf>
    <xf numFmtId="0" fontId="12" fillId="0" borderId="38" xfId="2" applyFont="1" applyBorder="1" applyAlignment="1">
      <alignment horizontal="left" vertical="top" wrapText="1"/>
    </xf>
    <xf numFmtId="0" fontId="12" fillId="0" borderId="47" xfId="2" applyFont="1" applyBorder="1" applyAlignment="1">
      <alignment horizontal="left" vertical="top" wrapText="1"/>
    </xf>
    <xf numFmtId="0" fontId="12" fillId="0" borderId="28" xfId="2" applyFont="1" applyBorder="1" applyAlignment="1">
      <alignment horizontal="left" vertical="top" wrapText="1"/>
    </xf>
    <xf numFmtId="0" fontId="12" fillId="0" borderId="29" xfId="2" applyFont="1" applyBorder="1" applyAlignment="1">
      <alignment horizontal="left" vertical="top" wrapText="1"/>
    </xf>
    <xf numFmtId="0" fontId="12" fillId="0" borderId="20" xfId="2" applyFont="1" applyBorder="1" applyAlignment="1">
      <alignment horizontal="left" vertical="top" wrapText="1"/>
    </xf>
    <xf numFmtId="0" fontId="9" fillId="0" borderId="8" xfId="2" applyFont="1" applyBorder="1" applyAlignment="1">
      <alignment horizontal="left" vertical="center" wrapText="1"/>
    </xf>
    <xf numFmtId="0" fontId="12" fillId="0" borderId="12" xfId="2" applyFont="1" applyBorder="1" applyAlignment="1" applyProtection="1">
      <alignment horizontal="center" vertical="top" wrapText="1"/>
      <protection locked="0"/>
    </xf>
    <xf numFmtId="0" fontId="12" fillId="0" borderId="14" xfId="2" applyFont="1" applyBorder="1" applyAlignment="1" applyProtection="1">
      <alignment horizontal="center" vertical="top" wrapText="1"/>
      <protection locked="0"/>
    </xf>
    <xf numFmtId="9" fontId="9" fillId="3" borderId="12" xfId="2" applyNumberFormat="1" applyFont="1" applyFill="1" applyBorder="1" applyAlignment="1" applyProtection="1">
      <alignment horizontal="left" vertical="top" wrapText="1"/>
      <protection locked="0"/>
    </xf>
    <xf numFmtId="9" fontId="9" fillId="3" borderId="14" xfId="2" applyNumberFormat="1" applyFont="1" applyFill="1" applyBorder="1" applyAlignment="1" applyProtection="1">
      <alignment horizontal="left" vertical="top" wrapText="1"/>
      <protection locked="0"/>
    </xf>
    <xf numFmtId="9" fontId="9" fillId="3" borderId="8" xfId="2" applyNumberFormat="1" applyFont="1" applyFill="1" applyBorder="1" applyAlignment="1" applyProtection="1">
      <alignment horizontal="left" vertical="top" wrapText="1"/>
      <protection locked="0"/>
    </xf>
    <xf numFmtId="0" fontId="25" fillId="0" borderId="4"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4" xfId="0" applyFont="1" applyBorder="1" applyAlignment="1">
      <alignment horizontal="left" wrapText="1"/>
    </xf>
    <xf numFmtId="9" fontId="9" fillId="0" borderId="15" xfId="2" applyNumberFormat="1" applyFont="1" applyBorder="1" applyAlignment="1" applyProtection="1">
      <alignment horizontal="left" vertical="center" wrapText="1"/>
      <protection locked="0"/>
    </xf>
    <xf numFmtId="0" fontId="25" fillId="0" borderId="18" xfId="0" applyFont="1" applyBorder="1" applyAlignment="1">
      <alignment horizontal="left" vertical="center" wrapText="1"/>
    </xf>
    <xf numFmtId="0" fontId="25" fillId="0" borderId="21" xfId="0" applyFont="1" applyBorder="1" applyAlignment="1">
      <alignment horizontal="left" vertical="center" wrapText="1"/>
    </xf>
    <xf numFmtId="0" fontId="25" fillId="0" borderId="22" xfId="0" applyFont="1" applyBorder="1" applyAlignment="1">
      <alignment horizontal="left" vertical="center" wrapText="1"/>
    </xf>
    <xf numFmtId="0" fontId="12" fillId="0" borderId="23" xfId="0" applyFont="1" applyBorder="1" applyAlignment="1">
      <alignment horizontal="center" vertical="center" wrapText="1"/>
    </xf>
    <xf numFmtId="0" fontId="12" fillId="0" borderId="4" xfId="0" applyFont="1" applyBorder="1" applyAlignment="1">
      <alignment horizontal="center" wrapText="1"/>
    </xf>
    <xf numFmtId="9" fontId="12" fillId="0" borderId="18" xfId="2" applyNumberFormat="1" applyFont="1" applyBorder="1" applyAlignment="1">
      <alignment horizontal="left" vertical="top" wrapText="1"/>
    </xf>
    <xf numFmtId="9" fontId="12" fillId="0" borderId="21" xfId="2" applyNumberFormat="1" applyFont="1" applyBorder="1" applyAlignment="1">
      <alignment horizontal="left" vertical="top" wrapText="1"/>
    </xf>
    <xf numFmtId="9" fontId="12" fillId="0" borderId="34" xfId="2" applyNumberFormat="1" applyFont="1" applyBorder="1" applyAlignment="1">
      <alignment horizontal="left" vertical="top" wrapText="1"/>
    </xf>
    <xf numFmtId="9" fontId="12" fillId="0" borderId="38" xfId="2" applyNumberFormat="1" applyFont="1" applyBorder="1" applyAlignment="1">
      <alignment horizontal="left" vertical="top" wrapText="1"/>
    </xf>
    <xf numFmtId="9" fontId="12" fillId="0" borderId="0" xfId="2" applyNumberFormat="1" applyFont="1" applyAlignment="1">
      <alignment horizontal="left" vertical="top" wrapText="1"/>
    </xf>
    <xf numFmtId="9" fontId="12" fillId="0" borderId="36" xfId="2" applyNumberFormat="1" applyFont="1" applyBorder="1" applyAlignment="1">
      <alignment horizontal="left" vertical="top" wrapText="1"/>
    </xf>
    <xf numFmtId="9" fontId="12" fillId="0" borderId="20" xfId="2" applyNumberFormat="1" applyFont="1" applyBorder="1" applyAlignment="1">
      <alignment horizontal="left" vertical="top" wrapText="1"/>
    </xf>
    <xf numFmtId="9" fontId="12" fillId="0" borderId="25" xfId="2" applyNumberFormat="1" applyFont="1" applyBorder="1" applyAlignment="1">
      <alignment horizontal="left" vertical="top" wrapText="1"/>
    </xf>
    <xf numFmtId="9" fontId="12" fillId="0" borderId="24" xfId="2" applyNumberFormat="1" applyFont="1" applyBorder="1" applyAlignment="1">
      <alignment horizontal="left" vertical="top" wrapText="1"/>
    </xf>
    <xf numFmtId="0" fontId="9" fillId="3" borderId="9" xfId="2" applyFont="1" applyFill="1" applyBorder="1" applyAlignment="1">
      <alignment horizontal="center" vertical="center" wrapText="1"/>
    </xf>
    <xf numFmtId="0" fontId="9" fillId="3" borderId="23" xfId="2" applyFont="1" applyFill="1" applyBorder="1" applyAlignment="1">
      <alignment horizontal="center" vertical="center" wrapText="1"/>
    </xf>
    <xf numFmtId="9" fontId="9" fillId="3" borderId="68" xfId="2" applyNumberFormat="1" applyFont="1" applyFill="1" applyBorder="1" applyAlignment="1" applyProtection="1">
      <alignment horizontal="left" vertical="center" wrapText="1"/>
      <protection locked="0"/>
    </xf>
    <xf numFmtId="9" fontId="9" fillId="3" borderId="64" xfId="2" applyNumberFormat="1" applyFont="1" applyFill="1" applyBorder="1" applyAlignment="1" applyProtection="1">
      <alignment horizontal="left" vertical="center" wrapText="1"/>
      <protection locked="0"/>
    </xf>
    <xf numFmtId="9" fontId="9" fillId="3" borderId="57" xfId="2" applyNumberFormat="1" applyFont="1" applyFill="1" applyBorder="1" applyAlignment="1" applyProtection="1">
      <alignment horizontal="left" vertical="center" wrapText="1"/>
      <protection locked="0"/>
    </xf>
    <xf numFmtId="0" fontId="12" fillId="0" borderId="4" xfId="0" applyFont="1" applyBorder="1" applyAlignment="1">
      <alignment horizontal="center" vertical="top" wrapText="1"/>
    </xf>
    <xf numFmtId="0" fontId="9" fillId="0" borderId="21" xfId="0" applyFont="1" applyBorder="1" applyAlignment="1">
      <alignment horizontal="center" vertical="center" wrapText="1"/>
    </xf>
    <xf numFmtId="0" fontId="9" fillId="0" borderId="0" xfId="0" applyFont="1" applyAlignment="1">
      <alignment horizontal="center" vertical="center" wrapText="1"/>
    </xf>
    <xf numFmtId="0" fontId="3" fillId="3" borderId="56" xfId="0" applyFont="1" applyFill="1" applyBorder="1" applyAlignment="1">
      <alignment horizontal="left" vertical="top" wrapText="1"/>
    </xf>
    <xf numFmtId="0" fontId="3" fillId="3" borderId="53" xfId="0" applyFont="1" applyFill="1" applyBorder="1" applyAlignment="1">
      <alignment horizontal="left" vertical="top" wrapText="1"/>
    </xf>
    <xf numFmtId="0" fontId="3" fillId="3" borderId="58" xfId="0" applyFont="1" applyFill="1" applyBorder="1" applyAlignment="1">
      <alignment horizontal="left" vertical="top" wrapText="1"/>
    </xf>
    <xf numFmtId="0" fontId="3" fillId="3" borderId="12" xfId="0" applyFont="1" applyFill="1" applyBorder="1" applyAlignment="1">
      <alignment horizontal="left" vertical="top" wrapText="1"/>
    </xf>
    <xf numFmtId="0" fontId="3" fillId="3" borderId="14" xfId="0" applyFont="1" applyFill="1" applyBorder="1" applyAlignment="1">
      <alignment horizontal="left" vertical="top" wrapText="1"/>
    </xf>
    <xf numFmtId="0" fontId="3" fillId="3" borderId="15" xfId="0" applyFont="1" applyFill="1" applyBorder="1" applyAlignment="1">
      <alignment horizontal="left" vertical="top" wrapText="1"/>
    </xf>
    <xf numFmtId="0" fontId="9" fillId="0" borderId="12" xfId="0" applyFont="1" applyBorder="1" applyAlignment="1">
      <alignment horizontal="center" vertical="center" wrapText="1"/>
    </xf>
    <xf numFmtId="0" fontId="9" fillId="0" borderId="8" xfId="0" applyFont="1" applyBorder="1" applyAlignment="1">
      <alignment horizontal="center" vertical="center" wrapText="1"/>
    </xf>
    <xf numFmtId="164" fontId="23" fillId="3" borderId="68" xfId="7" applyNumberFormat="1" applyFont="1" applyFill="1" applyBorder="1" applyAlignment="1" applyProtection="1">
      <alignment horizontal="center" vertical="center" wrapText="1"/>
      <protection locked="0"/>
    </xf>
    <xf numFmtId="164" fontId="23" fillId="3" borderId="64" xfId="7" applyNumberFormat="1" applyFont="1" applyFill="1" applyBorder="1" applyAlignment="1" applyProtection="1">
      <alignment horizontal="center" vertical="center" wrapText="1"/>
      <protection locked="0"/>
    </xf>
    <xf numFmtId="9" fontId="9" fillId="17" borderId="68" xfId="2" applyNumberFormat="1" applyFont="1" applyFill="1" applyBorder="1" applyAlignment="1">
      <alignment horizontal="center" vertical="top" wrapText="1"/>
    </xf>
    <xf numFmtId="9" fontId="9" fillId="17" borderId="64" xfId="2" applyNumberFormat="1" applyFont="1" applyFill="1" applyBorder="1" applyAlignment="1">
      <alignment horizontal="center" vertical="top" wrapText="1"/>
    </xf>
    <xf numFmtId="1" fontId="12" fillId="0" borderId="47" xfId="2" applyNumberFormat="1" applyFont="1" applyBorder="1" applyAlignment="1" applyProtection="1">
      <alignment horizontal="left" vertical="top" wrapText="1"/>
      <protection locked="0"/>
    </xf>
    <xf numFmtId="1" fontId="12" fillId="0" borderId="28" xfId="2" applyNumberFormat="1" applyFont="1" applyBorder="1" applyAlignment="1" applyProtection="1">
      <alignment horizontal="left" vertical="top" wrapText="1"/>
      <protection locked="0"/>
    </xf>
    <xf numFmtId="1" fontId="12" fillId="0" borderId="29" xfId="2" applyNumberFormat="1" applyFont="1" applyBorder="1" applyAlignment="1" applyProtection="1">
      <alignment horizontal="left" vertical="top" wrapText="1"/>
      <protection locked="0"/>
    </xf>
    <xf numFmtId="164" fontId="9" fillId="3" borderId="12" xfId="7" applyNumberFormat="1" applyFont="1" applyFill="1" applyBorder="1" applyAlignment="1" applyProtection="1">
      <alignment vertical="center" wrapText="1"/>
      <protection locked="0"/>
    </xf>
    <xf numFmtId="164" fontId="9" fillId="3" borderId="8" xfId="7" applyNumberFormat="1" applyFont="1" applyFill="1" applyBorder="1" applyAlignment="1" applyProtection="1">
      <alignment vertical="center" wrapText="1"/>
      <protection locked="0"/>
    </xf>
    <xf numFmtId="9" fontId="9" fillId="0" borderId="12" xfId="2" applyNumberFormat="1" applyFont="1" applyBorder="1" applyAlignment="1" applyProtection="1">
      <alignment vertical="center" wrapText="1"/>
      <protection locked="0"/>
    </xf>
    <xf numFmtId="9" fontId="9" fillId="0" borderId="14" xfId="2" applyNumberFormat="1" applyFont="1" applyBorder="1" applyAlignment="1" applyProtection="1">
      <alignment vertical="center" wrapText="1"/>
      <protection locked="0"/>
    </xf>
    <xf numFmtId="9" fontId="9" fillId="0" borderId="8" xfId="2" applyNumberFormat="1" applyFont="1" applyBorder="1" applyAlignment="1" applyProtection="1">
      <alignment vertical="center" wrapText="1"/>
      <protection locked="0"/>
    </xf>
    <xf numFmtId="0" fontId="9" fillId="0" borderId="12" xfId="7" applyNumberFormat="1" applyFont="1" applyBorder="1" applyAlignment="1" applyProtection="1">
      <alignment horizontal="left" vertical="top" wrapText="1"/>
      <protection locked="0"/>
    </xf>
    <xf numFmtId="0" fontId="9" fillId="0" borderId="8" xfId="7" applyNumberFormat="1" applyFont="1" applyBorder="1" applyAlignment="1" applyProtection="1">
      <alignment horizontal="left" vertical="top" wrapText="1"/>
      <protection locked="0"/>
    </xf>
    <xf numFmtId="0" fontId="3" fillId="3" borderId="68" xfId="2" applyFill="1" applyBorder="1" applyAlignment="1">
      <alignment horizontal="left" vertical="top" wrapText="1"/>
    </xf>
    <xf numFmtId="0" fontId="3" fillId="3" borderId="69" xfId="2" applyFill="1" applyBorder="1" applyAlignment="1">
      <alignment horizontal="left" vertical="top" wrapText="1"/>
    </xf>
    <xf numFmtId="0" fontId="9" fillId="3" borderId="12" xfId="2" applyFont="1" applyFill="1" applyBorder="1" applyAlignment="1">
      <alignment horizontal="center" vertical="top" wrapText="1"/>
    </xf>
    <xf numFmtId="0" fontId="9" fillId="3" borderId="14" xfId="2" applyFont="1" applyFill="1" applyBorder="1" applyAlignment="1">
      <alignment horizontal="center" vertical="top" wrapText="1"/>
    </xf>
    <xf numFmtId="0" fontId="9" fillId="3" borderId="8" xfId="2" applyFont="1" applyFill="1" applyBorder="1" applyAlignment="1">
      <alignment horizontal="center" vertical="top" wrapText="1"/>
    </xf>
    <xf numFmtId="0" fontId="12" fillId="3" borderId="56" xfId="0" applyFont="1" applyFill="1" applyBorder="1" applyAlignment="1">
      <alignment horizontal="left" vertical="top" wrapText="1"/>
    </xf>
    <xf numFmtId="0" fontId="16" fillId="3" borderId="53" xfId="0" applyFont="1" applyFill="1" applyBorder="1" applyAlignment="1">
      <alignment horizontal="left" vertical="top" wrapText="1"/>
    </xf>
    <xf numFmtId="0" fontId="16" fillId="3" borderId="58" xfId="0" applyFont="1" applyFill="1" applyBorder="1" applyAlignment="1">
      <alignment horizontal="left" vertical="top" wrapText="1"/>
    </xf>
    <xf numFmtId="0" fontId="9" fillId="0" borderId="8" xfId="2" applyFont="1" applyBorder="1" applyAlignment="1" applyProtection="1">
      <alignment horizontal="left" vertical="center" wrapText="1"/>
      <protection locked="0"/>
    </xf>
    <xf numFmtId="0" fontId="3" fillId="0" borderId="12" xfId="2" applyBorder="1" applyAlignment="1" applyProtection="1">
      <alignment horizontal="left" vertical="top" wrapText="1"/>
      <protection locked="0"/>
    </xf>
    <xf numFmtId="0" fontId="3" fillId="0" borderId="14" xfId="2" applyBorder="1" applyAlignment="1" applyProtection="1">
      <alignment horizontal="left" vertical="top" wrapText="1"/>
      <protection locked="0"/>
    </xf>
    <xf numFmtId="0" fontId="25" fillId="0" borderId="65"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7" xfId="0" applyFont="1" applyBorder="1" applyAlignment="1">
      <alignment horizontal="center" vertical="center" wrapText="1"/>
    </xf>
    <xf numFmtId="0" fontId="9" fillId="0" borderId="68" xfId="2" applyFont="1" applyBorder="1" applyAlignment="1" applyProtection="1">
      <alignment horizontal="left" vertical="top" wrapText="1"/>
      <protection locked="0"/>
    </xf>
    <xf numFmtId="0" fontId="9" fillId="0" borderId="57" xfId="2" applyFont="1" applyBorder="1" applyAlignment="1" applyProtection="1">
      <alignment horizontal="left" vertical="top" wrapText="1"/>
      <protection locked="0"/>
    </xf>
    <xf numFmtId="0" fontId="9" fillId="0" borderId="69" xfId="2" applyFont="1" applyBorder="1" applyAlignment="1" applyProtection="1">
      <alignment horizontal="left" vertical="top" wrapText="1"/>
      <protection locked="0"/>
    </xf>
    <xf numFmtId="0" fontId="25" fillId="0" borderId="12" xfId="0" applyFont="1" applyBorder="1" applyAlignment="1">
      <alignment horizontal="left" wrapText="1"/>
    </xf>
    <xf numFmtId="0" fontId="25" fillId="0" borderId="14" xfId="0" applyFont="1" applyBorder="1" applyAlignment="1">
      <alignment horizontal="left"/>
    </xf>
    <xf numFmtId="0" fontId="25" fillId="0" borderId="8" xfId="0" applyFont="1" applyBorder="1" applyAlignment="1">
      <alignment horizontal="left"/>
    </xf>
    <xf numFmtId="164" fontId="9" fillId="6" borderId="68" xfId="6" applyNumberFormat="1" applyFont="1" applyFill="1" applyBorder="1" applyAlignment="1">
      <alignment horizontal="center" vertical="top" wrapText="1"/>
    </xf>
    <xf numFmtId="164" fontId="9" fillId="6" borderId="64" xfId="6" applyNumberFormat="1" applyFont="1" applyFill="1" applyBorder="1" applyAlignment="1">
      <alignment horizontal="center" vertical="top" wrapText="1"/>
    </xf>
    <xf numFmtId="49" fontId="9" fillId="0" borderId="12" xfId="5" applyNumberFormat="1" applyFont="1" applyFill="1" applyBorder="1" applyAlignment="1" applyProtection="1">
      <alignment horizontal="center" vertical="center" wrapText="1"/>
      <protection locked="0"/>
    </xf>
    <xf numFmtId="49" fontId="9" fillId="0" borderId="8" xfId="5" applyNumberFormat="1" applyFont="1" applyFill="1" applyBorder="1" applyAlignment="1" applyProtection="1">
      <alignment horizontal="center" vertical="center" wrapText="1"/>
      <protection locked="0"/>
    </xf>
    <xf numFmtId="0" fontId="9" fillId="3" borderId="18" xfId="2" applyFont="1" applyFill="1" applyBorder="1" applyAlignment="1" applyProtection="1">
      <alignment horizontal="center" vertical="center" wrapText="1"/>
      <protection locked="0"/>
    </xf>
    <xf numFmtId="0" fontId="9" fillId="3" borderId="21" xfId="2" applyFont="1" applyFill="1" applyBorder="1" applyAlignment="1" applyProtection="1">
      <alignment horizontal="center" vertical="center" wrapText="1"/>
      <protection locked="0"/>
    </xf>
    <xf numFmtId="0" fontId="9" fillId="3" borderId="22" xfId="2" applyFont="1" applyFill="1" applyBorder="1" applyAlignment="1" applyProtection="1">
      <alignment horizontal="center" vertical="center" wrapText="1"/>
      <protection locked="0"/>
    </xf>
    <xf numFmtId="0" fontId="9" fillId="3" borderId="47" xfId="2" applyFont="1" applyFill="1" applyBorder="1" applyAlignment="1" applyProtection="1">
      <alignment horizontal="center" vertical="center" wrapText="1"/>
      <protection locked="0"/>
    </xf>
    <xf numFmtId="0" fontId="9" fillId="3" borderId="28" xfId="2" applyFont="1" applyFill="1" applyBorder="1" applyAlignment="1" applyProtection="1">
      <alignment horizontal="center" vertical="center" wrapText="1"/>
      <protection locked="0"/>
    </xf>
    <xf numFmtId="0" fontId="9" fillId="3" borderId="29" xfId="2" applyFont="1" applyFill="1" applyBorder="1" applyAlignment="1" applyProtection="1">
      <alignment horizontal="center" vertical="center" wrapText="1"/>
      <protection locked="0"/>
    </xf>
    <xf numFmtId="0" fontId="9" fillId="3" borderId="22"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56" xfId="0" applyFont="1" applyFill="1" applyBorder="1" applyAlignment="1">
      <alignment horizontal="center" vertical="center" wrapText="1"/>
    </xf>
    <xf numFmtId="0" fontId="9" fillId="3" borderId="54" xfId="0" applyFont="1" applyFill="1" applyBorder="1" applyAlignment="1">
      <alignment horizontal="center" vertical="center" wrapText="1"/>
    </xf>
    <xf numFmtId="0" fontId="9" fillId="0" borderId="4" xfId="2" applyFont="1" applyBorder="1" applyAlignment="1" applyProtection="1">
      <alignment horizontal="left" vertical="top" wrapText="1"/>
      <protection locked="0"/>
    </xf>
    <xf numFmtId="0" fontId="9" fillId="0" borderId="17" xfId="2" applyFont="1" applyBorder="1" applyAlignment="1" applyProtection="1">
      <alignment horizontal="left" vertical="top" wrapText="1"/>
      <protection locked="0"/>
    </xf>
    <xf numFmtId="0" fontId="9" fillId="3" borderId="53" xfId="0" applyFont="1" applyFill="1" applyBorder="1" applyAlignment="1">
      <alignment horizontal="center" vertical="center" wrapText="1"/>
    </xf>
    <xf numFmtId="0" fontId="9" fillId="3" borderId="34" xfId="2" applyFont="1" applyFill="1" applyBorder="1" applyAlignment="1" applyProtection="1">
      <alignment horizontal="center" vertical="center" wrapText="1"/>
      <protection locked="0"/>
    </xf>
    <xf numFmtId="9" fontId="9" fillId="3" borderId="18" xfId="2" applyNumberFormat="1" applyFont="1" applyFill="1" applyBorder="1" applyAlignment="1" applyProtection="1">
      <alignment horizontal="center" vertical="top" wrapText="1"/>
      <protection locked="0"/>
    </xf>
    <xf numFmtId="9" fontId="9" fillId="3" borderId="21" xfId="2" applyNumberFormat="1" applyFont="1" applyFill="1" applyBorder="1" applyAlignment="1" applyProtection="1">
      <alignment horizontal="center" vertical="top" wrapText="1"/>
      <protection locked="0"/>
    </xf>
    <xf numFmtId="9" fontId="9" fillId="3" borderId="38" xfId="2" applyNumberFormat="1" applyFont="1" applyFill="1" applyBorder="1" applyAlignment="1" applyProtection="1">
      <alignment horizontal="center" vertical="top" wrapText="1"/>
      <protection locked="0"/>
    </xf>
    <xf numFmtId="9" fontId="9" fillId="3" borderId="0" xfId="2" applyNumberFormat="1" applyFont="1" applyFill="1" applyAlignment="1" applyProtection="1">
      <alignment horizontal="center" vertical="top" wrapText="1"/>
      <protection locked="0"/>
    </xf>
    <xf numFmtId="9" fontId="9" fillId="3" borderId="10" xfId="2" applyNumberFormat="1" applyFont="1" applyFill="1" applyBorder="1" applyAlignment="1" applyProtection="1">
      <alignment horizontal="center" vertical="top" wrapText="1"/>
      <protection locked="0"/>
    </xf>
    <xf numFmtId="9" fontId="9" fillId="3" borderId="20" xfId="2" applyNumberFormat="1" applyFont="1" applyFill="1" applyBorder="1" applyAlignment="1" applyProtection="1">
      <alignment horizontal="center" vertical="top" wrapText="1"/>
      <protection locked="0"/>
    </xf>
    <xf numFmtId="9" fontId="9" fillId="3" borderId="25" xfId="2" applyNumberFormat="1" applyFont="1" applyFill="1" applyBorder="1" applyAlignment="1" applyProtection="1">
      <alignment horizontal="center" vertical="top" wrapText="1"/>
      <protection locked="0"/>
    </xf>
    <xf numFmtId="9" fontId="9" fillId="3" borderId="26" xfId="2" applyNumberFormat="1" applyFont="1" applyFill="1" applyBorder="1" applyAlignment="1" applyProtection="1">
      <alignment horizontal="center" vertical="top" wrapText="1"/>
      <protection locked="0"/>
    </xf>
    <xf numFmtId="9" fontId="9" fillId="3" borderId="22" xfId="2" applyNumberFormat="1" applyFont="1" applyFill="1" applyBorder="1" applyAlignment="1" applyProtection="1">
      <alignment horizontal="center" vertical="top" wrapText="1"/>
      <protection locked="0"/>
    </xf>
    <xf numFmtId="9" fontId="9" fillId="3" borderId="68" xfId="2" applyNumberFormat="1" applyFont="1" applyFill="1" applyBorder="1" applyAlignment="1" applyProtection="1">
      <alignment horizontal="center" vertical="top" wrapText="1"/>
      <protection locked="0"/>
    </xf>
    <xf numFmtId="9" fontId="9" fillId="3" borderId="57" xfId="2" applyNumberFormat="1" applyFont="1" applyFill="1" applyBorder="1" applyAlignment="1" applyProtection="1">
      <alignment horizontal="center" vertical="top" wrapText="1"/>
      <protection locked="0"/>
    </xf>
    <xf numFmtId="9" fontId="9" fillId="3" borderId="69" xfId="2" applyNumberFormat="1" applyFont="1" applyFill="1" applyBorder="1" applyAlignment="1" applyProtection="1">
      <alignment horizontal="center" vertical="top" wrapText="1"/>
      <protection locked="0"/>
    </xf>
    <xf numFmtId="9" fontId="9" fillId="3" borderId="12" xfId="2" applyNumberFormat="1" applyFont="1" applyFill="1" applyBorder="1" applyAlignment="1">
      <alignment horizontal="center" vertical="top" wrapText="1"/>
    </xf>
    <xf numFmtId="9" fontId="9" fillId="3" borderId="14" xfId="2" applyNumberFormat="1" applyFont="1" applyFill="1" applyBorder="1" applyAlignment="1">
      <alignment horizontal="center" vertical="top" wrapText="1"/>
    </xf>
    <xf numFmtId="9" fontId="9" fillId="3" borderId="8" xfId="2" applyNumberFormat="1" applyFont="1" applyFill="1" applyBorder="1" applyAlignment="1">
      <alignment horizontal="center" vertical="top" wrapText="1"/>
    </xf>
    <xf numFmtId="9" fontId="9" fillId="3" borderId="15" xfId="2" applyNumberFormat="1" applyFont="1" applyFill="1" applyBorder="1" applyAlignment="1" applyProtection="1">
      <alignment horizontal="center" vertical="center" wrapText="1"/>
      <protection locked="0"/>
    </xf>
    <xf numFmtId="9" fontId="9" fillId="4" borderId="18" xfId="2" applyNumberFormat="1" applyFont="1" applyFill="1" applyBorder="1" applyAlignment="1">
      <alignment horizontal="center" vertical="center" wrapText="1"/>
    </xf>
    <xf numFmtId="9" fontId="9" fillId="4" borderId="21" xfId="2" applyNumberFormat="1" applyFont="1" applyFill="1" applyBorder="1" applyAlignment="1">
      <alignment horizontal="center" vertical="center" wrapText="1"/>
    </xf>
    <xf numFmtId="9" fontId="9" fillId="4" borderId="22" xfId="2" applyNumberFormat="1" applyFont="1" applyFill="1" applyBorder="1" applyAlignment="1">
      <alignment horizontal="center" vertical="center" wrapText="1"/>
    </xf>
    <xf numFmtId="0" fontId="12" fillId="3" borderId="29" xfId="0" applyFont="1" applyFill="1" applyBorder="1" applyAlignment="1">
      <alignment horizontal="center" vertical="center" wrapText="1"/>
    </xf>
    <xf numFmtId="9" fontId="9" fillId="3" borderId="14" xfId="2" applyNumberFormat="1" applyFont="1" applyFill="1" applyBorder="1" applyAlignment="1" applyProtection="1">
      <alignment horizontal="center" vertical="top" wrapText="1"/>
      <protection locked="0"/>
    </xf>
    <xf numFmtId="9" fontId="9" fillId="3" borderId="15" xfId="2" applyNumberFormat="1" applyFont="1" applyFill="1" applyBorder="1" applyAlignment="1" applyProtection="1">
      <alignment horizontal="center" vertical="top" wrapText="1"/>
      <protection locked="0"/>
    </xf>
    <xf numFmtId="9" fontId="9" fillId="4" borderId="14" xfId="2" applyNumberFormat="1" applyFont="1" applyFill="1" applyBorder="1" applyAlignment="1">
      <alignment horizontal="center" vertical="center" wrapText="1"/>
    </xf>
    <xf numFmtId="9" fontId="9" fillId="4" borderId="8" xfId="2" applyNumberFormat="1" applyFont="1" applyFill="1" applyBorder="1" applyAlignment="1">
      <alignment horizontal="center" vertical="center" wrapText="1"/>
    </xf>
    <xf numFmtId="164" fontId="9" fillId="3" borderId="12" xfId="6" applyNumberFormat="1" applyFont="1" applyFill="1" applyBorder="1" applyAlignment="1">
      <alignment horizontal="center" wrapText="1"/>
    </xf>
    <xf numFmtId="164" fontId="9" fillId="3" borderId="8" xfId="6" applyNumberFormat="1" applyFont="1" applyFill="1" applyBorder="1" applyAlignment="1">
      <alignment horizontal="center" wrapText="1"/>
    </xf>
    <xf numFmtId="3" fontId="9" fillId="0" borderId="18" xfId="2" applyNumberFormat="1" applyFont="1" applyBorder="1" applyAlignment="1" applyProtection="1">
      <alignment horizontal="left" vertical="top" wrapText="1"/>
      <protection locked="0"/>
    </xf>
    <xf numFmtId="0" fontId="16" fillId="0" borderId="56" xfId="0" applyFont="1" applyBorder="1" applyAlignment="1">
      <alignment horizontal="center" vertical="center" wrapText="1"/>
    </xf>
    <xf numFmtId="0" fontId="16" fillId="0" borderId="53" xfId="0" applyFont="1" applyBorder="1" applyAlignment="1">
      <alignment horizontal="center" vertical="center" wrapText="1"/>
    </xf>
    <xf numFmtId="0" fontId="12" fillId="0" borderId="34" xfId="2" applyFont="1" applyBorder="1" applyAlignment="1" applyProtection="1">
      <alignment horizontal="left" vertical="top" wrapText="1"/>
      <protection locked="0"/>
    </xf>
    <xf numFmtId="9" fontId="3" fillId="0" borderId="47" xfId="2" applyNumberFormat="1" applyBorder="1" applyAlignment="1" applyProtection="1">
      <alignment horizontal="left" vertical="top" wrapText="1"/>
      <protection locked="0"/>
    </xf>
    <xf numFmtId="9" fontId="3" fillId="0" borderId="28" xfId="2" applyNumberFormat="1" applyBorder="1" applyAlignment="1" applyProtection="1">
      <alignment horizontal="left" vertical="top" wrapText="1"/>
      <protection locked="0"/>
    </xf>
    <xf numFmtId="9" fontId="3" fillId="0" borderId="29" xfId="2" applyNumberFormat="1" applyBorder="1" applyAlignment="1" applyProtection="1">
      <alignment horizontal="left" vertical="top" wrapText="1"/>
      <protection locked="0"/>
    </xf>
    <xf numFmtId="0" fontId="9" fillId="0" borderId="6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7" xfId="2" applyFont="1" applyBorder="1" applyAlignment="1" applyProtection="1">
      <alignment horizontal="center" vertical="center" wrapText="1"/>
      <protection locked="0"/>
    </xf>
    <xf numFmtId="0" fontId="9" fillId="0" borderId="61" xfId="2" applyFont="1" applyBorder="1" applyAlignment="1" applyProtection="1">
      <alignment horizontal="center" vertical="center" wrapText="1"/>
      <protection locked="0"/>
    </xf>
    <xf numFmtId="0" fontId="9" fillId="0" borderId="30" xfId="2" applyFont="1" applyBorder="1" applyAlignment="1" applyProtection="1">
      <alignment horizontal="center" vertical="center" wrapText="1"/>
      <protection locked="0"/>
    </xf>
    <xf numFmtId="0" fontId="9" fillId="0" borderId="40" xfId="2" applyFont="1" applyBorder="1" applyAlignment="1" applyProtection="1">
      <alignment horizontal="center" vertical="center" wrapText="1"/>
      <protection locked="0"/>
    </xf>
    <xf numFmtId="0" fontId="9" fillId="0" borderId="0" xfId="2" applyFont="1" applyAlignment="1" applyProtection="1">
      <alignment horizontal="center" vertical="center" wrapText="1"/>
      <protection locked="0"/>
    </xf>
    <xf numFmtId="0" fontId="9" fillId="3" borderId="58"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8" xfId="0" applyFont="1" applyFill="1" applyBorder="1" applyAlignment="1">
      <alignment horizontal="center" vertical="center" wrapText="1"/>
    </xf>
    <xf numFmtId="165" fontId="12" fillId="0" borderId="4" xfId="1" applyNumberFormat="1" applyFont="1" applyBorder="1" applyAlignment="1" applyProtection="1">
      <alignment horizontal="left" vertical="center" wrapText="1"/>
      <protection locked="0"/>
    </xf>
    <xf numFmtId="0" fontId="9" fillId="4" borderId="20" xfId="2" applyFont="1" applyFill="1" applyBorder="1" applyAlignment="1" applyProtection="1">
      <alignment horizontal="left" vertical="center" wrapText="1"/>
      <protection locked="0"/>
    </xf>
    <xf numFmtId="0" fontId="9" fillId="4" borderId="25" xfId="2" applyFont="1" applyFill="1" applyBorder="1" applyAlignment="1" applyProtection="1">
      <alignment horizontal="left" vertical="center" wrapText="1"/>
      <protection locked="0"/>
    </xf>
    <xf numFmtId="0" fontId="9" fillId="4" borderId="24" xfId="2" applyFont="1" applyFill="1" applyBorder="1" applyAlignment="1" applyProtection="1">
      <alignment horizontal="left" vertical="center" wrapText="1"/>
      <protection locked="0"/>
    </xf>
    <xf numFmtId="9" fontId="9" fillId="0" borderId="12" xfId="2" applyNumberFormat="1" applyFont="1" applyBorder="1" applyAlignment="1">
      <alignment horizontal="center" vertical="center" wrapText="1"/>
    </xf>
    <xf numFmtId="9" fontId="9" fillId="0" borderId="14" xfId="2" applyNumberFormat="1" applyFont="1" applyBorder="1" applyAlignment="1">
      <alignment horizontal="center" vertical="center" wrapText="1"/>
    </xf>
    <xf numFmtId="9" fontId="9" fillId="0" borderId="8" xfId="2" applyNumberFormat="1" applyFont="1" applyBorder="1" applyAlignment="1">
      <alignment horizontal="center" vertical="center" wrapText="1"/>
    </xf>
    <xf numFmtId="0" fontId="9" fillId="7" borderId="57" xfId="2" applyFont="1" applyFill="1" applyBorder="1" applyAlignment="1">
      <alignment horizontal="left" vertical="center" wrapText="1"/>
    </xf>
    <xf numFmtId="9" fontId="9" fillId="0" borderId="69" xfId="2" applyNumberFormat="1" applyFont="1" applyBorder="1" applyAlignment="1" applyProtection="1">
      <alignment horizontal="center" vertical="center" wrapText="1"/>
      <protection locked="0"/>
    </xf>
    <xf numFmtId="0" fontId="9" fillId="7" borderId="14" xfId="2" applyFont="1" applyFill="1" applyBorder="1" applyAlignment="1">
      <alignment horizontal="left" vertical="center" wrapText="1"/>
    </xf>
    <xf numFmtId="0" fontId="9" fillId="7" borderId="8" xfId="2" applyFont="1" applyFill="1" applyBorder="1" applyAlignment="1">
      <alignment horizontal="left" vertical="center" wrapText="1"/>
    </xf>
    <xf numFmtId="0" fontId="9" fillId="4" borderId="21" xfId="2" applyFont="1" applyFill="1" applyBorder="1" applyAlignment="1">
      <alignment vertical="center" wrapText="1"/>
    </xf>
    <xf numFmtId="0" fontId="9" fillId="4" borderId="34" xfId="2" applyFont="1" applyFill="1" applyBorder="1" applyAlignment="1">
      <alignment vertical="center" wrapText="1"/>
    </xf>
    <xf numFmtId="0" fontId="9" fillId="0" borderId="52" xfId="2" applyFont="1" applyBorder="1" applyAlignment="1">
      <alignment horizontal="left" vertical="center" wrapText="1"/>
    </xf>
    <xf numFmtId="0" fontId="9" fillId="0" borderId="32" xfId="2" applyFont="1" applyBorder="1" applyAlignment="1">
      <alignment horizontal="left" vertical="center" wrapText="1"/>
    </xf>
    <xf numFmtId="0" fontId="9" fillId="0" borderId="33" xfId="2" applyFont="1" applyBorder="1" applyAlignment="1">
      <alignment horizontal="left" vertical="center" wrapText="1"/>
    </xf>
    <xf numFmtId="0" fontId="9" fillId="4" borderId="4" xfId="2" applyFont="1" applyFill="1" applyBorder="1" applyAlignment="1">
      <alignment horizontal="center" vertical="center" wrapText="1"/>
    </xf>
    <xf numFmtId="0" fontId="9" fillId="0" borderId="12" xfId="0" applyFont="1" applyBorder="1" applyAlignment="1">
      <alignment horizontal="center" vertical="center"/>
    </xf>
    <xf numFmtId="0" fontId="9" fillId="0" borderId="14" xfId="0" applyFont="1" applyBorder="1" applyAlignment="1">
      <alignment horizontal="center" vertical="center"/>
    </xf>
    <xf numFmtId="0" fontId="9" fillId="0" borderId="8" xfId="0" applyFont="1" applyBorder="1" applyAlignment="1">
      <alignment horizontal="center" vertical="center"/>
    </xf>
    <xf numFmtId="164" fontId="9" fillId="3" borderId="12" xfId="6" applyNumberFormat="1" applyFont="1" applyFill="1" applyBorder="1" applyAlignment="1">
      <alignment horizontal="center" vertical="center" wrapText="1"/>
    </xf>
    <xf numFmtId="164" fontId="9" fillId="3" borderId="8" xfId="6" applyNumberFormat="1" applyFont="1" applyFill="1" applyBorder="1" applyAlignment="1">
      <alignment horizontal="center" vertical="center" wrapText="1"/>
    </xf>
    <xf numFmtId="0" fontId="9" fillId="0" borderId="14" xfId="0" applyFont="1" applyBorder="1" applyAlignment="1">
      <alignment horizontal="center" vertical="center" wrapText="1"/>
    </xf>
    <xf numFmtId="9" fontId="9" fillId="4" borderId="14" xfId="4" applyFont="1" applyFill="1" applyBorder="1" applyAlignment="1">
      <alignment horizontal="left" vertical="center" wrapText="1"/>
    </xf>
    <xf numFmtId="9" fontId="9" fillId="4" borderId="8" xfId="4" applyFont="1" applyFill="1" applyBorder="1" applyAlignment="1">
      <alignment horizontal="left" vertical="center" wrapText="1"/>
    </xf>
    <xf numFmtId="1" fontId="9" fillId="0" borderId="18" xfId="2" applyNumberFormat="1" applyFont="1" applyBorder="1" applyAlignment="1" applyProtection="1">
      <alignment horizontal="left" vertical="center" wrapText="1"/>
      <protection locked="0"/>
    </xf>
    <xf numFmtId="1" fontId="9" fillId="0" borderId="21" xfId="2" applyNumberFormat="1" applyFont="1" applyBorder="1" applyAlignment="1" applyProtection="1">
      <alignment horizontal="left" vertical="center" wrapText="1"/>
      <protection locked="0"/>
    </xf>
    <xf numFmtId="1" fontId="9" fillId="0" borderId="22" xfId="2" applyNumberFormat="1" applyFont="1" applyBorder="1" applyAlignment="1" applyProtection="1">
      <alignment horizontal="left" vertical="center" wrapText="1"/>
      <protection locked="0"/>
    </xf>
    <xf numFmtId="1" fontId="9" fillId="0" borderId="38" xfId="2" applyNumberFormat="1" applyFont="1" applyBorder="1" applyAlignment="1" applyProtection="1">
      <alignment horizontal="left" vertical="center" wrapText="1"/>
      <protection locked="0"/>
    </xf>
    <xf numFmtId="1" fontId="9" fillId="0" borderId="0" xfId="2" applyNumberFormat="1" applyFont="1" applyAlignment="1" applyProtection="1">
      <alignment horizontal="left" vertical="center" wrapText="1"/>
      <protection locked="0"/>
    </xf>
    <xf numFmtId="1" fontId="9" fillId="0" borderId="10" xfId="2" applyNumberFormat="1" applyFont="1" applyBorder="1" applyAlignment="1" applyProtection="1">
      <alignment horizontal="left" vertical="center" wrapText="1"/>
      <protection locked="0"/>
    </xf>
    <xf numFmtId="1" fontId="9" fillId="0" borderId="20" xfId="2" applyNumberFormat="1" applyFont="1" applyBorder="1" applyAlignment="1" applyProtection="1">
      <alignment horizontal="left" vertical="center" wrapText="1"/>
      <protection locked="0"/>
    </xf>
    <xf numFmtId="1" fontId="9" fillId="0" borderId="25" xfId="2" applyNumberFormat="1" applyFont="1" applyBorder="1" applyAlignment="1" applyProtection="1">
      <alignment horizontal="left" vertical="center" wrapText="1"/>
      <protection locked="0"/>
    </xf>
    <xf numFmtId="1" fontId="9" fillId="0" borderId="26" xfId="2" applyNumberFormat="1" applyFont="1" applyBorder="1" applyAlignment="1" applyProtection="1">
      <alignment horizontal="left" vertical="center" wrapText="1"/>
      <protection locked="0"/>
    </xf>
    <xf numFmtId="0" fontId="9" fillId="3" borderId="21" xfId="2" applyFont="1" applyFill="1" applyBorder="1" applyAlignment="1">
      <alignment horizontal="left" vertical="center" wrapText="1"/>
    </xf>
    <xf numFmtId="0" fontId="9" fillId="3" borderId="34" xfId="2" applyFont="1" applyFill="1" applyBorder="1" applyAlignment="1">
      <alignment horizontal="left" vertical="center" wrapText="1"/>
    </xf>
    <xf numFmtId="9" fontId="9" fillId="17" borderId="57" xfId="2" applyNumberFormat="1" applyFont="1" applyFill="1" applyBorder="1" applyAlignment="1">
      <alignment horizontal="center" vertical="top" wrapText="1"/>
    </xf>
    <xf numFmtId="9" fontId="9" fillId="17" borderId="69" xfId="2" applyNumberFormat="1" applyFont="1" applyFill="1" applyBorder="1" applyAlignment="1">
      <alignment horizontal="center" vertical="top" wrapText="1"/>
    </xf>
    <xf numFmtId="0" fontId="9" fillId="3" borderId="33" xfId="2" applyFont="1" applyFill="1" applyBorder="1" applyAlignment="1">
      <alignment horizontal="left" vertical="center" wrapText="1"/>
    </xf>
    <xf numFmtId="0" fontId="9" fillId="3" borderId="57" xfId="2" applyFont="1" applyFill="1" applyBorder="1" applyAlignment="1">
      <alignment horizontal="left" vertical="top" wrapText="1"/>
    </xf>
    <xf numFmtId="0" fontId="9" fillId="4" borderId="12" xfId="2" applyFont="1" applyFill="1" applyBorder="1" applyAlignment="1">
      <alignment horizontal="center" vertical="top" wrapText="1"/>
    </xf>
    <xf numFmtId="0" fontId="9" fillId="4" borderId="14" xfId="2" applyFont="1" applyFill="1" applyBorder="1" applyAlignment="1">
      <alignment horizontal="center" vertical="top" wrapText="1"/>
    </xf>
    <xf numFmtId="0" fontId="9" fillId="4" borderId="8" xfId="2" applyFont="1" applyFill="1" applyBorder="1" applyAlignment="1">
      <alignment horizontal="center" vertical="top" wrapText="1"/>
    </xf>
    <xf numFmtId="0" fontId="9" fillId="4" borderId="8" xfId="2" applyFont="1" applyFill="1" applyBorder="1" applyAlignment="1">
      <alignment horizontal="center" vertical="center" wrapText="1"/>
    </xf>
    <xf numFmtId="9" fontId="9" fillId="0" borderId="4" xfId="2" applyNumberFormat="1" applyFont="1" applyBorder="1" applyAlignment="1" applyProtection="1">
      <alignment horizontal="left" vertical="center" wrapText="1"/>
      <protection locked="0"/>
    </xf>
    <xf numFmtId="9" fontId="9" fillId="0" borderId="17" xfId="2" applyNumberFormat="1" applyFont="1" applyBorder="1" applyAlignment="1" applyProtection="1">
      <alignment horizontal="left" vertical="center" wrapText="1"/>
      <protection locked="0"/>
    </xf>
    <xf numFmtId="0" fontId="13" fillId="5" borderId="29" xfId="2" applyFont="1" applyFill="1" applyBorder="1" applyAlignment="1">
      <alignment horizontal="left" vertical="center" wrapText="1"/>
    </xf>
    <xf numFmtId="0" fontId="13" fillId="4" borderId="60" xfId="2" applyFont="1" applyFill="1" applyBorder="1" applyAlignment="1">
      <alignment horizontal="center" vertical="center" wrapText="1"/>
    </xf>
    <xf numFmtId="0" fontId="13" fillId="4" borderId="37" xfId="2" applyFont="1" applyFill="1" applyBorder="1" applyAlignment="1">
      <alignment horizontal="center" vertical="center" wrapText="1"/>
    </xf>
    <xf numFmtId="0" fontId="13" fillId="4" borderId="11" xfId="2" applyFont="1" applyFill="1" applyBorder="1" applyAlignment="1">
      <alignment horizontal="center" vertical="center" wrapText="1"/>
    </xf>
    <xf numFmtId="0" fontId="9" fillId="4" borderId="19" xfId="2" applyFont="1" applyFill="1" applyBorder="1" applyAlignment="1">
      <alignment horizontal="left" vertical="top" wrapText="1"/>
    </xf>
    <xf numFmtId="0" fontId="9" fillId="4" borderId="37" xfId="2" applyFont="1" applyFill="1" applyBorder="1" applyAlignment="1">
      <alignment horizontal="left" vertical="top" wrapText="1"/>
    </xf>
    <xf numFmtId="9" fontId="9" fillId="0" borderId="4" xfId="2" applyNumberFormat="1" applyFont="1" applyBorder="1" applyAlignment="1" applyProtection="1">
      <alignment horizontal="center" vertical="top" wrapText="1"/>
      <protection locked="0"/>
    </xf>
    <xf numFmtId="9" fontId="9" fillId="0" borderId="17" xfId="2" applyNumberFormat="1" applyFont="1" applyBorder="1" applyAlignment="1" applyProtection="1">
      <alignment horizontal="center" vertical="top" wrapText="1"/>
      <protection locked="0"/>
    </xf>
    <xf numFmtId="0" fontId="10" fillId="0" borderId="14" xfId="2" applyFont="1" applyBorder="1" applyAlignment="1" applyProtection="1">
      <alignment horizontal="center" vertical="top" wrapText="1"/>
      <protection locked="0"/>
    </xf>
    <xf numFmtId="0" fontId="10" fillId="0" borderId="15" xfId="2" applyFont="1" applyBorder="1" applyAlignment="1" applyProtection="1">
      <alignment horizontal="center" vertical="top" wrapText="1"/>
      <protection locked="0"/>
    </xf>
    <xf numFmtId="0" fontId="10" fillId="0" borderId="12" xfId="2" applyFont="1" applyBorder="1" applyAlignment="1" applyProtection="1">
      <alignment horizontal="center" vertical="center" wrapText="1"/>
      <protection locked="0"/>
    </xf>
    <xf numFmtId="0" fontId="10" fillId="0" borderId="14" xfId="2" applyFont="1" applyBorder="1" applyAlignment="1" applyProtection="1">
      <alignment horizontal="center" vertical="center" wrapText="1"/>
      <protection locked="0"/>
    </xf>
    <xf numFmtId="164" fontId="9" fillId="0" borderId="12" xfId="7" quotePrefix="1" applyNumberFormat="1" applyFont="1" applyBorder="1" applyAlignment="1" applyProtection="1">
      <alignment horizontal="center" vertical="center" wrapText="1"/>
      <protection locked="0"/>
    </xf>
    <xf numFmtId="164" fontId="9" fillId="0" borderId="12" xfId="7" quotePrefix="1" applyNumberFormat="1" applyFont="1" applyFill="1" applyBorder="1" applyAlignment="1" applyProtection="1">
      <alignment horizontal="center" vertical="center" wrapText="1"/>
      <protection locked="0"/>
    </xf>
    <xf numFmtId="0" fontId="9" fillId="0" borderId="61" xfId="0" applyFont="1" applyBorder="1" applyAlignment="1">
      <alignment horizontal="left" vertical="center" wrapText="1"/>
    </xf>
    <xf numFmtId="0" fontId="9" fillId="0" borderId="30" xfId="0" applyFont="1" applyBorder="1" applyAlignment="1">
      <alignment horizontal="left" vertical="center" wrapText="1"/>
    </xf>
    <xf numFmtId="0" fontId="9" fillId="0" borderId="40" xfId="0" applyFont="1" applyBorder="1" applyAlignment="1">
      <alignment horizontal="left" vertical="center" wrapText="1"/>
    </xf>
    <xf numFmtId="0" fontId="9" fillId="0" borderId="38" xfId="0" applyFont="1" applyBorder="1" applyAlignment="1">
      <alignment horizontal="left" vertical="center" wrapText="1"/>
    </xf>
    <xf numFmtId="0" fontId="9" fillId="0" borderId="0" xfId="0" applyFont="1" applyAlignment="1">
      <alignment horizontal="left" vertical="center" wrapText="1"/>
    </xf>
    <xf numFmtId="0" fontId="9" fillId="0" borderId="10" xfId="0" applyFont="1" applyBorder="1" applyAlignment="1">
      <alignment horizontal="left" vertical="center" wrapText="1"/>
    </xf>
    <xf numFmtId="0" fontId="9" fillId="0" borderId="20" xfId="0" applyFont="1" applyBorder="1" applyAlignment="1">
      <alignment horizontal="left" vertical="center" wrapText="1"/>
    </xf>
    <xf numFmtId="0" fontId="9" fillId="0" borderId="25" xfId="0" applyFont="1" applyBorder="1" applyAlignment="1">
      <alignment horizontal="left" vertical="center" wrapText="1"/>
    </xf>
    <xf numFmtId="0" fontId="9" fillId="0" borderId="26" xfId="0" applyFont="1" applyBorder="1" applyAlignment="1">
      <alignment horizontal="left" vertical="center" wrapText="1"/>
    </xf>
    <xf numFmtId="165" fontId="9" fillId="3" borderId="12" xfId="1" applyNumberFormat="1" applyFont="1" applyFill="1" applyBorder="1" applyAlignment="1" applyProtection="1">
      <alignment horizontal="center" wrapText="1"/>
      <protection locked="0"/>
    </xf>
    <xf numFmtId="165" fontId="9" fillId="3" borderId="14" xfId="1" applyNumberFormat="1" applyFont="1" applyFill="1" applyBorder="1" applyAlignment="1" applyProtection="1">
      <alignment horizontal="center" wrapText="1"/>
      <protection locked="0"/>
    </xf>
    <xf numFmtId="165" fontId="9" fillId="3" borderId="15" xfId="1" applyNumberFormat="1" applyFont="1" applyFill="1" applyBorder="1" applyAlignment="1" applyProtection="1">
      <alignment horizontal="center" wrapText="1"/>
      <protection locked="0"/>
    </xf>
    <xf numFmtId="165" fontId="9" fillId="3" borderId="12" xfId="1" applyNumberFormat="1" applyFont="1" applyFill="1" applyBorder="1" applyAlignment="1" applyProtection="1">
      <alignment horizontal="left" vertical="top" wrapText="1"/>
      <protection locked="0"/>
    </xf>
    <xf numFmtId="165" fontId="9" fillId="3" borderId="14" xfId="1" applyNumberFormat="1" applyFont="1" applyFill="1" applyBorder="1" applyAlignment="1" applyProtection="1">
      <alignment horizontal="left" vertical="top" wrapText="1"/>
      <protection locked="0"/>
    </xf>
    <xf numFmtId="165" fontId="9" fillId="3" borderId="15" xfId="1" applyNumberFormat="1" applyFont="1" applyFill="1" applyBorder="1" applyAlignment="1" applyProtection="1">
      <alignment horizontal="left" vertical="top" wrapText="1"/>
      <protection locked="0"/>
    </xf>
    <xf numFmtId="9" fontId="9" fillId="0" borderId="21" xfId="2" applyNumberFormat="1" applyFont="1" applyBorder="1" applyAlignment="1" applyProtection="1">
      <alignment horizontal="left" vertical="center" wrapText="1"/>
      <protection locked="0"/>
    </xf>
    <xf numFmtId="9" fontId="9" fillId="0" borderId="22" xfId="2" applyNumberFormat="1" applyFont="1" applyBorder="1" applyAlignment="1" applyProtection="1">
      <alignment horizontal="left" vertical="center" wrapText="1"/>
      <protection locked="0"/>
    </xf>
    <xf numFmtId="9" fontId="9" fillId="0" borderId="25" xfId="2" applyNumberFormat="1" applyFont="1" applyBorder="1" applyAlignment="1" applyProtection="1">
      <alignment horizontal="left" vertical="center" wrapText="1"/>
      <protection locked="0"/>
    </xf>
    <xf numFmtId="9" fontId="9" fillId="0" borderId="26" xfId="2" applyNumberFormat="1" applyFont="1" applyBorder="1" applyAlignment="1" applyProtection="1">
      <alignment horizontal="left" vertical="center" wrapText="1"/>
      <protection locked="0"/>
    </xf>
    <xf numFmtId="165" fontId="12" fillId="0" borderId="43" xfId="1" applyNumberFormat="1" applyFont="1" applyBorder="1" applyAlignment="1" applyProtection="1">
      <alignment horizontal="center" vertical="center" wrapText="1"/>
      <protection locked="0"/>
    </xf>
    <xf numFmtId="165" fontId="12" fillId="0" borderId="39" xfId="1" applyNumberFormat="1" applyFont="1" applyBorder="1" applyAlignment="1" applyProtection="1">
      <alignment horizontal="center" vertical="center" wrapText="1"/>
      <protection locked="0"/>
    </xf>
    <xf numFmtId="165" fontId="12" fillId="0" borderId="44" xfId="1" applyNumberFormat="1" applyFont="1" applyBorder="1" applyAlignment="1" applyProtection="1">
      <alignment horizontal="center" vertical="center" wrapText="1"/>
      <protection locked="0"/>
    </xf>
    <xf numFmtId="0" fontId="9" fillId="0" borderId="18" xfId="0" applyFont="1" applyBorder="1" applyAlignment="1">
      <alignment horizontal="left" vertical="center" wrapText="1"/>
    </xf>
    <xf numFmtId="0" fontId="9" fillId="0" borderId="21" xfId="0" applyFont="1" applyBorder="1" applyAlignment="1">
      <alignment horizontal="left" vertical="center" wrapText="1"/>
    </xf>
    <xf numFmtId="0" fontId="9" fillId="0" borderId="22" xfId="0" applyFont="1" applyBorder="1" applyAlignment="1">
      <alignment horizontal="left" vertical="center" wrapText="1"/>
    </xf>
    <xf numFmtId="0" fontId="9" fillId="0" borderId="47" xfId="0" applyFont="1" applyBorder="1" applyAlignment="1">
      <alignment horizontal="left" vertical="center" wrapText="1"/>
    </xf>
    <xf numFmtId="0" fontId="9" fillId="0" borderId="28" xfId="0" applyFont="1" applyBorder="1" applyAlignment="1">
      <alignment horizontal="left" vertical="center" wrapText="1"/>
    </xf>
    <xf numFmtId="0" fontId="9" fillId="0" borderId="29" xfId="0" applyFont="1" applyBorder="1" applyAlignment="1">
      <alignment horizontal="left" vertical="center" wrapText="1"/>
    </xf>
    <xf numFmtId="0" fontId="25" fillId="6" borderId="5" xfId="0" applyFont="1" applyFill="1" applyBorder="1" applyAlignment="1">
      <alignment horizontal="center" wrapText="1"/>
    </xf>
    <xf numFmtId="0" fontId="25" fillId="6" borderId="7" xfId="0" applyFont="1" applyFill="1" applyBorder="1" applyAlignment="1">
      <alignment horizontal="center" wrapText="1"/>
    </xf>
    <xf numFmtId="0" fontId="9" fillId="0" borderId="47" xfId="2" applyFont="1" applyBorder="1" applyAlignment="1" applyProtection="1">
      <alignment horizontal="left" vertical="center" wrapText="1"/>
      <protection locked="0"/>
    </xf>
    <xf numFmtId="0" fontId="9" fillId="0" borderId="28" xfId="2" applyFont="1" applyBorder="1" applyAlignment="1" applyProtection="1">
      <alignment horizontal="left" vertical="center" wrapText="1"/>
      <protection locked="0"/>
    </xf>
    <xf numFmtId="0" fontId="9" fillId="0" borderId="29" xfId="2" applyFont="1" applyBorder="1" applyAlignment="1" applyProtection="1">
      <alignment horizontal="left" vertical="center" wrapText="1"/>
      <protection locked="0"/>
    </xf>
    <xf numFmtId="0" fontId="9" fillId="0" borderId="52" xfId="2" applyFont="1" applyBorder="1" applyAlignment="1">
      <alignment horizontal="center" vertical="center" wrapText="1"/>
    </xf>
    <xf numFmtId="0" fontId="9" fillId="0" borderId="32" xfId="2" applyFont="1" applyBorder="1" applyAlignment="1">
      <alignment horizontal="center" vertical="center" wrapText="1"/>
    </xf>
    <xf numFmtId="0" fontId="9" fillId="0" borderId="33" xfId="2" applyFont="1" applyBorder="1" applyAlignment="1">
      <alignment horizontal="center" vertical="center" wrapText="1"/>
    </xf>
    <xf numFmtId="0" fontId="9" fillId="0" borderId="12" xfId="2" applyFont="1" applyBorder="1" applyAlignment="1" applyProtection="1">
      <alignment horizontal="center" vertical="center"/>
      <protection locked="0"/>
    </xf>
    <xf numFmtId="0" fontId="9" fillId="0" borderId="14" xfId="2" applyFont="1" applyBorder="1" applyAlignment="1" applyProtection="1">
      <alignment horizontal="center" vertical="center"/>
      <protection locked="0"/>
    </xf>
    <xf numFmtId="164" fontId="9" fillId="0" borderId="14" xfId="7" applyNumberFormat="1" applyFont="1" applyFill="1" applyBorder="1" applyAlignment="1" applyProtection="1">
      <alignment horizontal="center" vertical="center" wrapText="1"/>
      <protection locked="0"/>
    </xf>
    <xf numFmtId="164" fontId="9" fillId="0" borderId="15" xfId="7" applyNumberFormat="1" applyFont="1" applyFill="1" applyBorder="1" applyAlignment="1" applyProtection="1">
      <alignment horizontal="center" vertical="center" wrapText="1"/>
      <protection locked="0"/>
    </xf>
    <xf numFmtId="0" fontId="9" fillId="0" borderId="38" xfId="2" applyFont="1" applyBorder="1" applyAlignment="1" applyProtection="1">
      <alignment horizontal="left" vertical="center" wrapText="1"/>
      <protection locked="0"/>
    </xf>
    <xf numFmtId="0" fontId="9" fillId="0" borderId="0" xfId="2" applyFont="1" applyAlignment="1" applyProtection="1">
      <alignment horizontal="left" vertical="center" wrapText="1"/>
      <protection locked="0"/>
    </xf>
    <xf numFmtId="0" fontId="9" fillId="0" borderId="10" xfId="2" applyFont="1" applyBorder="1" applyAlignment="1" applyProtection="1">
      <alignment horizontal="left" vertical="center" wrapText="1"/>
      <protection locked="0"/>
    </xf>
    <xf numFmtId="0" fontId="9" fillId="0" borderId="20" xfId="2" applyFont="1" applyBorder="1" applyAlignment="1" applyProtection="1">
      <alignment horizontal="left" vertical="center" wrapText="1"/>
      <protection locked="0"/>
    </xf>
    <xf numFmtId="0" fontId="9" fillId="0" borderId="25" xfId="2" applyFont="1" applyBorder="1" applyAlignment="1" applyProtection="1">
      <alignment horizontal="left" vertical="center" wrapText="1"/>
      <protection locked="0"/>
    </xf>
    <xf numFmtId="0" fontId="9" fillId="0" borderId="26" xfId="2" applyFont="1" applyBorder="1" applyAlignment="1" applyProtection="1">
      <alignment horizontal="left" vertical="center" wrapText="1"/>
      <protection locked="0"/>
    </xf>
    <xf numFmtId="0" fontId="9" fillId="0" borderId="12" xfId="2" applyFont="1" applyBorder="1" applyAlignment="1" applyProtection="1">
      <alignment vertical="top" wrapText="1"/>
      <protection locked="0"/>
    </xf>
    <xf numFmtId="0" fontId="9" fillId="0" borderId="14" xfId="2" applyFont="1" applyBorder="1" applyAlignment="1" applyProtection="1">
      <alignment vertical="top" wrapText="1"/>
      <protection locked="0"/>
    </xf>
    <xf numFmtId="0" fontId="9" fillId="0" borderId="15" xfId="2" applyFont="1" applyBorder="1" applyAlignment="1" applyProtection="1">
      <alignment vertical="top" wrapText="1"/>
      <protection locked="0"/>
    </xf>
    <xf numFmtId="0" fontId="9" fillId="10" borderId="12" xfId="2" applyFont="1" applyFill="1" applyBorder="1" applyAlignment="1" applyProtection="1">
      <alignment vertical="top" wrapText="1"/>
      <protection locked="0"/>
    </xf>
    <xf numFmtId="0" fontId="9" fillId="10" borderId="14" xfId="2" applyFont="1" applyFill="1" applyBorder="1" applyAlignment="1" applyProtection="1">
      <alignment vertical="top" wrapText="1"/>
      <protection locked="0"/>
    </xf>
    <xf numFmtId="0" fontId="9" fillId="10" borderId="15" xfId="2" applyFont="1" applyFill="1" applyBorder="1" applyAlignment="1" applyProtection="1">
      <alignment vertical="top" wrapText="1"/>
      <protection locked="0"/>
    </xf>
    <xf numFmtId="0" fontId="9" fillId="0" borderId="12" xfId="2" applyFont="1" applyBorder="1" applyAlignment="1" applyProtection="1">
      <alignment vertical="top"/>
      <protection locked="0"/>
    </xf>
    <xf numFmtId="0" fontId="9" fillId="0" borderId="14" xfId="2" applyFont="1" applyBorder="1" applyAlignment="1" applyProtection="1">
      <alignment vertical="top"/>
      <protection locked="0"/>
    </xf>
    <xf numFmtId="0" fontId="9" fillId="0" borderId="15" xfId="2" applyFont="1" applyBorder="1" applyAlignment="1" applyProtection="1">
      <alignment vertical="top"/>
      <protection locked="0"/>
    </xf>
    <xf numFmtId="0" fontId="9" fillId="0" borderId="68" xfId="2" applyFont="1" applyBorder="1" applyAlignment="1">
      <alignment horizontal="left" vertical="center" wrapText="1"/>
    </xf>
    <xf numFmtId="0" fontId="9" fillId="0" borderId="57" xfId="2" applyFont="1" applyBorder="1" applyAlignment="1">
      <alignment horizontal="left" vertical="center" wrapText="1"/>
    </xf>
    <xf numFmtId="0" fontId="9" fillId="0" borderId="69" xfId="2" applyFont="1" applyBorder="1" applyAlignment="1">
      <alignment horizontal="left" vertical="center" wrapText="1"/>
    </xf>
    <xf numFmtId="1" fontId="9" fillId="0" borderId="12" xfId="2" applyNumberFormat="1" applyFont="1" applyBorder="1" applyAlignment="1" applyProtection="1">
      <alignment horizontal="left" vertical="center" wrapText="1"/>
      <protection locked="0"/>
    </xf>
    <xf numFmtId="1" fontId="9" fillId="0" borderId="14" xfId="2" applyNumberFormat="1" applyFont="1" applyBorder="1" applyAlignment="1" applyProtection="1">
      <alignment horizontal="left" vertical="center" wrapText="1"/>
      <protection locked="0"/>
    </xf>
    <xf numFmtId="1" fontId="9" fillId="0" borderId="15" xfId="2" applyNumberFormat="1" applyFont="1" applyBorder="1" applyAlignment="1" applyProtection="1">
      <alignment horizontal="left" vertical="center" wrapText="1"/>
      <protection locked="0"/>
    </xf>
    <xf numFmtId="1" fontId="9" fillId="0" borderId="8" xfId="2" applyNumberFormat="1" applyFont="1" applyBorder="1" applyAlignment="1" applyProtection="1">
      <alignment horizontal="center" vertical="center" wrapText="1"/>
      <protection locked="0"/>
    </xf>
    <xf numFmtId="0" fontId="9" fillId="0" borderId="12"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18" fillId="0" borderId="18" xfId="0" applyFont="1" applyBorder="1" applyAlignment="1">
      <alignment horizontal="left" vertical="top" wrapText="1"/>
    </xf>
    <xf numFmtId="0" fontId="18" fillId="0" borderId="21" xfId="0" applyFont="1" applyBorder="1" applyAlignment="1">
      <alignment horizontal="left" vertical="top" wrapText="1"/>
    </xf>
    <xf numFmtId="0" fontId="18" fillId="0" borderId="22" xfId="0" applyFont="1" applyBorder="1" applyAlignment="1">
      <alignment horizontal="left" vertical="top" wrapText="1"/>
    </xf>
    <xf numFmtId="0" fontId="18" fillId="0" borderId="38" xfId="0" applyFont="1" applyBorder="1" applyAlignment="1">
      <alignment horizontal="left" vertical="top" wrapText="1"/>
    </xf>
    <xf numFmtId="0" fontId="18" fillId="0" borderId="0" xfId="0" applyFont="1" applyAlignment="1">
      <alignment horizontal="left" vertical="top" wrapText="1"/>
    </xf>
    <xf numFmtId="0" fontId="18" fillId="0" borderId="10" xfId="0" applyFont="1" applyBorder="1" applyAlignment="1">
      <alignment horizontal="left" vertical="top" wrapText="1"/>
    </xf>
    <xf numFmtId="0" fontId="18" fillId="0" borderId="47" xfId="0" applyFont="1" applyBorder="1" applyAlignment="1">
      <alignment horizontal="left" vertical="top" wrapText="1"/>
    </xf>
    <xf numFmtId="0" fontId="18" fillId="0" borderId="28" xfId="0" applyFont="1" applyBorder="1" applyAlignment="1">
      <alignment horizontal="left" vertical="top" wrapText="1"/>
    </xf>
    <xf numFmtId="0" fontId="18" fillId="0" borderId="29" xfId="0" applyFont="1" applyBorder="1" applyAlignment="1">
      <alignment horizontal="left" vertical="top" wrapText="1"/>
    </xf>
    <xf numFmtId="0" fontId="16" fillId="0" borderId="56" xfId="0" applyFont="1" applyBorder="1" applyAlignment="1">
      <alignment horizontal="left" vertical="center" wrapText="1"/>
    </xf>
    <xf numFmtId="0" fontId="16" fillId="0" borderId="53" xfId="0" applyFont="1" applyBorder="1" applyAlignment="1">
      <alignment horizontal="left" vertical="center" wrapText="1"/>
    </xf>
    <xf numFmtId="1" fontId="9" fillId="3" borderId="12" xfId="2" applyNumberFormat="1" applyFont="1" applyFill="1" applyBorder="1" applyAlignment="1" applyProtection="1">
      <alignment horizontal="center" vertical="top" wrapText="1"/>
      <protection locked="0"/>
    </xf>
    <xf numFmtId="1" fontId="9" fillId="3" borderId="14" xfId="2" applyNumberFormat="1" applyFont="1" applyFill="1" applyBorder="1" applyAlignment="1" applyProtection="1">
      <alignment horizontal="center" vertical="top" wrapText="1"/>
      <protection locked="0"/>
    </xf>
    <xf numFmtId="1" fontId="9" fillId="3" borderId="15" xfId="2" applyNumberFormat="1" applyFont="1" applyFill="1" applyBorder="1" applyAlignment="1" applyProtection="1">
      <alignment horizontal="center" vertical="top" wrapText="1"/>
      <protection locked="0"/>
    </xf>
    <xf numFmtId="0" fontId="3" fillId="0" borderId="65" xfId="2" applyBorder="1" applyAlignment="1">
      <alignment horizontal="left" vertical="center" wrapText="1"/>
    </xf>
    <xf numFmtId="0" fontId="3" fillId="0" borderId="6" xfId="2" applyBorder="1" applyAlignment="1">
      <alignment horizontal="left" vertical="center" wrapText="1"/>
    </xf>
    <xf numFmtId="0" fontId="3" fillId="0" borderId="7" xfId="2" applyBorder="1" applyAlignment="1">
      <alignment horizontal="left" vertical="center" wrapText="1"/>
    </xf>
    <xf numFmtId="0" fontId="9" fillId="0" borderId="68" xfId="2" applyFont="1" applyBorder="1" applyAlignment="1">
      <alignment horizontal="left" vertical="center"/>
    </xf>
    <xf numFmtId="0" fontId="9" fillId="0" borderId="57" xfId="2" applyFont="1" applyBorder="1" applyAlignment="1">
      <alignment horizontal="left" vertical="center"/>
    </xf>
    <xf numFmtId="0" fontId="9" fillId="0" borderId="69" xfId="2" applyFont="1" applyBorder="1" applyAlignment="1">
      <alignment horizontal="left" vertical="center"/>
    </xf>
    <xf numFmtId="0" fontId="3" fillId="0" borderId="20" xfId="2" applyBorder="1" applyAlignment="1">
      <alignment horizontal="center" vertical="top" wrapText="1"/>
    </xf>
    <xf numFmtId="0" fontId="3" fillId="0" borderId="25" xfId="2" applyBorder="1" applyAlignment="1">
      <alignment horizontal="center" vertical="top" wrapText="1"/>
    </xf>
    <xf numFmtId="0" fontId="3" fillId="0" borderId="26" xfId="2" applyBorder="1" applyAlignment="1">
      <alignment horizontal="center" vertical="top" wrapText="1"/>
    </xf>
    <xf numFmtId="0" fontId="3" fillId="0" borderId="21" xfId="2" applyBorder="1" applyAlignment="1" applyProtection="1">
      <alignment horizontal="left" vertical="center" wrapText="1"/>
      <protection locked="0"/>
    </xf>
    <xf numFmtId="0" fontId="3" fillId="0" borderId="22" xfId="2" applyBorder="1" applyAlignment="1" applyProtection="1">
      <alignment horizontal="left" vertical="center" wrapText="1"/>
      <protection locked="0"/>
    </xf>
    <xf numFmtId="0" fontId="3" fillId="0" borderId="25" xfId="2" applyBorder="1" applyAlignment="1" applyProtection="1">
      <alignment horizontal="left" vertical="center" wrapText="1"/>
      <protection locked="0"/>
    </xf>
    <xf numFmtId="0" fontId="3" fillId="0" borderId="26" xfId="2" applyBorder="1" applyAlignment="1" applyProtection="1">
      <alignment horizontal="left" vertical="center" wrapText="1"/>
      <protection locked="0"/>
    </xf>
    <xf numFmtId="9" fontId="3" fillId="0" borderId="22" xfId="2" applyNumberFormat="1" applyBorder="1" applyAlignment="1" applyProtection="1">
      <alignment horizontal="left" vertical="center" wrapText="1"/>
      <protection locked="0"/>
    </xf>
    <xf numFmtId="9" fontId="3" fillId="0" borderId="26" xfId="2" applyNumberFormat="1" applyBorder="1" applyAlignment="1" applyProtection="1">
      <alignment horizontal="left" vertical="center" wrapText="1"/>
      <protection locked="0"/>
    </xf>
    <xf numFmtId="0" fontId="9" fillId="3" borderId="12" xfId="2" applyFont="1" applyFill="1" applyBorder="1" applyAlignment="1" applyProtection="1">
      <alignment horizontal="left" vertical="top" wrapText="1"/>
      <protection locked="0"/>
    </xf>
    <xf numFmtId="0" fontId="9" fillId="3" borderId="14" xfId="2" applyFont="1" applyFill="1" applyBorder="1" applyAlignment="1" applyProtection="1">
      <alignment horizontal="left" vertical="top" wrapText="1"/>
      <protection locked="0"/>
    </xf>
    <xf numFmtId="0" fontId="9" fillId="3" borderId="8" xfId="2" applyFont="1" applyFill="1" applyBorder="1" applyAlignment="1" applyProtection="1">
      <alignment horizontal="left" vertical="top" wrapText="1"/>
      <protection locked="0"/>
    </xf>
    <xf numFmtId="0" fontId="9" fillId="0" borderId="30" xfId="2" applyFont="1" applyBorder="1" applyAlignment="1">
      <alignment vertical="center" wrapText="1"/>
    </xf>
    <xf numFmtId="0" fontId="9" fillId="0" borderId="40" xfId="2" applyFont="1" applyBorder="1" applyAlignment="1">
      <alignment vertical="center" wrapText="1"/>
    </xf>
    <xf numFmtId="0" fontId="9" fillId="0" borderId="0" xfId="2" applyFont="1" applyAlignment="1">
      <alignment vertical="center" wrapText="1"/>
    </xf>
    <xf numFmtId="0" fontId="9" fillId="0" borderId="10" xfId="2" applyFont="1" applyBorder="1" applyAlignment="1">
      <alignment vertical="center" wrapText="1"/>
    </xf>
    <xf numFmtId="0" fontId="9" fillId="0" borderId="25" xfId="2" applyFont="1" applyBorder="1" applyAlignment="1">
      <alignment vertical="center" wrapText="1"/>
    </xf>
    <xf numFmtId="0" fontId="9" fillId="0" borderId="26" xfId="2" applyFont="1" applyBorder="1" applyAlignment="1">
      <alignment vertical="center" wrapText="1"/>
    </xf>
    <xf numFmtId="0" fontId="3" fillId="0" borderId="18" xfId="0" applyFont="1" applyBorder="1" applyAlignment="1">
      <alignment horizontal="left"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38" xfId="0" applyFont="1" applyBorder="1" applyAlignment="1">
      <alignment horizontal="left" vertical="center" wrapText="1"/>
    </xf>
    <xf numFmtId="0" fontId="3" fillId="0" borderId="0" xfId="0" applyFont="1" applyAlignment="1">
      <alignment horizontal="left" vertical="center" wrapText="1"/>
    </xf>
    <xf numFmtId="0" fontId="3" fillId="0" borderId="10" xfId="0" applyFont="1" applyBorder="1" applyAlignment="1">
      <alignment horizontal="left" vertical="center" wrapText="1"/>
    </xf>
    <xf numFmtId="0" fontId="3" fillId="0" borderId="47" xfId="0" applyFont="1" applyBorder="1" applyAlignment="1">
      <alignment horizontal="left" vertical="center" wrapText="1"/>
    </xf>
    <xf numFmtId="0" fontId="3" fillId="0" borderId="28" xfId="0" applyFont="1" applyBorder="1" applyAlignment="1">
      <alignment horizontal="left" vertical="center" wrapText="1"/>
    </xf>
    <xf numFmtId="0" fontId="3" fillId="0" borderId="29" xfId="0" applyFont="1" applyBorder="1" applyAlignment="1">
      <alignment horizontal="left" vertical="center" wrapText="1"/>
    </xf>
    <xf numFmtId="0" fontId="25" fillId="0" borderId="61" xfId="0" applyFont="1" applyBorder="1" applyAlignment="1">
      <alignment horizontal="left" vertical="center"/>
    </xf>
    <xf numFmtId="0" fontId="25" fillId="0" borderId="30" xfId="0" applyFont="1" applyBorder="1" applyAlignment="1">
      <alignment horizontal="left" vertical="center"/>
    </xf>
    <xf numFmtId="0" fontId="25" fillId="0" borderId="40" xfId="0" applyFont="1" applyBorder="1" applyAlignment="1">
      <alignment horizontal="left" vertical="center"/>
    </xf>
    <xf numFmtId="0" fontId="25" fillId="0" borderId="38" xfId="0" applyFont="1" applyBorder="1" applyAlignment="1">
      <alignment horizontal="left" vertical="center"/>
    </xf>
    <xf numFmtId="0" fontId="25" fillId="0" borderId="0" xfId="0" applyFont="1" applyAlignment="1">
      <alignment horizontal="left" vertical="center"/>
    </xf>
    <xf numFmtId="0" fontId="25" fillId="0" borderId="10" xfId="0" applyFont="1" applyBorder="1" applyAlignment="1">
      <alignment horizontal="left" vertical="center"/>
    </xf>
    <xf numFmtId="0" fontId="25" fillId="0" borderId="20" xfId="0" applyFont="1" applyBorder="1" applyAlignment="1">
      <alignment horizontal="left" vertical="center"/>
    </xf>
    <xf numFmtId="0" fontId="25" fillId="0" borderId="25" xfId="0" applyFont="1" applyBorder="1" applyAlignment="1">
      <alignment horizontal="left" vertical="center"/>
    </xf>
    <xf numFmtId="0" fontId="25" fillId="0" borderId="26" xfId="0" applyFont="1" applyBorder="1" applyAlignment="1">
      <alignment horizontal="left" vertical="center"/>
    </xf>
    <xf numFmtId="0" fontId="9" fillId="10" borderId="12" xfId="2" applyFont="1" applyFill="1" applyBorder="1" applyAlignment="1" applyProtection="1">
      <alignment vertical="center"/>
      <protection locked="0"/>
    </xf>
    <xf numFmtId="0" fontId="9" fillId="10" borderId="14" xfId="2" applyFont="1" applyFill="1" applyBorder="1" applyAlignment="1" applyProtection="1">
      <alignment vertical="center"/>
      <protection locked="0"/>
    </xf>
    <xf numFmtId="0" fontId="9" fillId="10" borderId="15" xfId="2" applyFont="1" applyFill="1" applyBorder="1" applyAlignment="1" applyProtection="1">
      <alignment vertical="center"/>
      <protection locked="0"/>
    </xf>
    <xf numFmtId="0" fontId="9" fillId="3" borderId="18" xfId="2" applyFont="1" applyFill="1" applyBorder="1" applyAlignment="1" applyProtection="1">
      <alignment horizontal="center" wrapText="1"/>
      <protection locked="0"/>
    </xf>
    <xf numFmtId="0" fontId="9" fillId="3" borderId="21" xfId="2" applyFont="1" applyFill="1" applyBorder="1" applyAlignment="1" applyProtection="1">
      <alignment horizontal="center" wrapText="1"/>
      <protection locked="0"/>
    </xf>
    <xf numFmtId="0" fontId="9" fillId="3" borderId="34" xfId="2" applyFont="1" applyFill="1" applyBorder="1" applyAlignment="1" applyProtection="1">
      <alignment horizontal="center" wrapText="1"/>
      <protection locked="0"/>
    </xf>
    <xf numFmtId="0" fontId="25" fillId="3" borderId="61" xfId="0" applyFont="1" applyFill="1" applyBorder="1" applyAlignment="1">
      <alignment horizontal="left" vertical="center"/>
    </xf>
    <xf numFmtId="0" fontId="25" fillId="3" borderId="30" xfId="0" applyFont="1" applyFill="1" applyBorder="1" applyAlignment="1">
      <alignment horizontal="left" vertical="center"/>
    </xf>
    <xf numFmtId="0" fontId="25" fillId="3" borderId="40" xfId="0" applyFont="1" applyFill="1" applyBorder="1" applyAlignment="1">
      <alignment horizontal="left" vertical="center"/>
    </xf>
    <xf numFmtId="0" fontId="25" fillId="3" borderId="38" xfId="0" applyFont="1" applyFill="1" applyBorder="1" applyAlignment="1">
      <alignment horizontal="left" vertical="center"/>
    </xf>
    <xf numFmtId="0" fontId="25" fillId="3" borderId="0" xfId="0" applyFont="1" applyFill="1" applyAlignment="1">
      <alignment horizontal="left" vertical="center"/>
    </xf>
    <xf numFmtId="0" fontId="25" fillId="3" borderId="10" xfId="0" applyFont="1" applyFill="1" applyBorder="1" applyAlignment="1">
      <alignment horizontal="left" vertical="center"/>
    </xf>
    <xf numFmtId="0" fontId="25" fillId="3" borderId="20" xfId="0" applyFont="1" applyFill="1" applyBorder="1" applyAlignment="1">
      <alignment horizontal="left" vertical="center"/>
    </xf>
    <xf numFmtId="0" fontId="25" fillId="3" borderId="25" xfId="0" applyFont="1" applyFill="1" applyBorder="1" applyAlignment="1">
      <alignment horizontal="left" vertical="center"/>
    </xf>
    <xf numFmtId="0" fontId="25" fillId="3" borderId="26" xfId="0" applyFont="1" applyFill="1" applyBorder="1" applyAlignment="1">
      <alignment horizontal="left" vertical="center"/>
    </xf>
    <xf numFmtId="0" fontId="39" fillId="0" borderId="53" xfId="0" applyFont="1" applyBorder="1" applyAlignment="1">
      <alignment horizontal="center" vertical="center" wrapText="1"/>
    </xf>
    <xf numFmtId="165" fontId="9" fillId="0" borderId="12" xfId="1" applyNumberFormat="1" applyFont="1" applyFill="1" applyBorder="1" applyAlignment="1" applyProtection="1">
      <alignment horizontal="center" vertical="top" wrapText="1"/>
      <protection locked="0"/>
    </xf>
    <xf numFmtId="165" fontId="9" fillId="0" borderId="14" xfId="1" applyNumberFormat="1" applyFont="1" applyFill="1" applyBorder="1" applyAlignment="1" applyProtection="1">
      <alignment horizontal="center" vertical="top" wrapText="1"/>
      <protection locked="0"/>
    </xf>
    <xf numFmtId="165" fontId="9" fillId="0" borderId="15" xfId="1" applyNumberFormat="1" applyFont="1" applyFill="1" applyBorder="1" applyAlignment="1" applyProtection="1">
      <alignment horizontal="center" vertical="top" wrapText="1"/>
      <protection locked="0"/>
    </xf>
    <xf numFmtId="165" fontId="9" fillId="0" borderId="12" xfId="1" applyNumberFormat="1" applyFont="1" applyFill="1" applyBorder="1" applyAlignment="1" applyProtection="1">
      <alignment horizontal="center" vertical="center" wrapText="1"/>
      <protection locked="0"/>
    </xf>
    <xf numFmtId="165" fontId="9" fillId="0" borderId="14" xfId="1" applyNumberFormat="1" applyFont="1" applyFill="1" applyBorder="1" applyAlignment="1" applyProtection="1">
      <alignment horizontal="center" vertical="center" wrapText="1"/>
      <protection locked="0"/>
    </xf>
    <xf numFmtId="165" fontId="9" fillId="0" borderId="15" xfId="1" applyNumberFormat="1" applyFont="1" applyFill="1" applyBorder="1" applyAlignment="1" applyProtection="1">
      <alignment horizontal="center" vertical="center" wrapText="1"/>
      <protection locked="0"/>
    </xf>
    <xf numFmtId="0" fontId="9" fillId="4" borderId="23" xfId="2" applyFont="1" applyFill="1" applyBorder="1" applyAlignment="1">
      <alignment horizontal="left" vertical="center" wrapText="1" indent="5"/>
    </xf>
    <xf numFmtId="0" fontId="9" fillId="4" borderId="25" xfId="2" applyFont="1" applyFill="1" applyBorder="1" applyAlignment="1">
      <alignment horizontal="left" vertical="center" wrapText="1" indent="5"/>
    </xf>
    <xf numFmtId="0" fontId="9" fillId="4" borderId="26" xfId="2" applyFont="1" applyFill="1" applyBorder="1" applyAlignment="1">
      <alignment horizontal="left" vertical="center" wrapText="1" indent="5"/>
    </xf>
    <xf numFmtId="165" fontId="9" fillId="0" borderId="68" xfId="1" applyNumberFormat="1" applyFont="1" applyFill="1" applyBorder="1" applyAlignment="1" applyProtection="1">
      <alignment horizontal="center" vertical="top" wrapText="1"/>
      <protection locked="0"/>
    </xf>
    <xf numFmtId="165" fontId="9" fillId="0" borderId="57" xfId="1" applyNumberFormat="1" applyFont="1" applyFill="1" applyBorder="1" applyAlignment="1" applyProtection="1">
      <alignment horizontal="center" vertical="top" wrapText="1"/>
      <protection locked="0"/>
    </xf>
    <xf numFmtId="165" fontId="9" fillId="0" borderId="69" xfId="1" applyNumberFormat="1" applyFont="1" applyFill="1" applyBorder="1" applyAlignment="1" applyProtection="1">
      <alignment horizontal="center" vertical="top" wrapText="1"/>
      <protection locked="0"/>
    </xf>
    <xf numFmtId="0" fontId="9" fillId="4" borderId="51" xfId="2" applyFont="1" applyFill="1" applyBorder="1" applyAlignment="1">
      <alignment horizontal="left" vertical="center" indent="5"/>
    </xf>
    <xf numFmtId="0" fontId="9" fillId="4" borderId="32" xfId="2" applyFont="1" applyFill="1" applyBorder="1" applyAlignment="1">
      <alignment horizontal="left" vertical="center" indent="5"/>
    </xf>
    <xf numFmtId="0" fontId="9" fillId="4" borderId="33" xfId="2" applyFont="1" applyFill="1" applyBorder="1" applyAlignment="1">
      <alignment horizontal="left" vertical="center" indent="5"/>
    </xf>
    <xf numFmtId="0" fontId="12" fillId="0" borderId="56" xfId="0" applyFont="1" applyBorder="1" applyAlignment="1">
      <alignment horizontal="center" wrapText="1"/>
    </xf>
    <xf numFmtId="0" fontId="12" fillId="0" borderId="53" xfId="0" applyFont="1" applyBorder="1" applyAlignment="1">
      <alignment horizontal="center" wrapText="1"/>
    </xf>
    <xf numFmtId="0" fontId="12" fillId="0" borderId="58" xfId="0" applyFont="1" applyBorder="1" applyAlignment="1">
      <alignment horizontal="center" wrapText="1"/>
    </xf>
    <xf numFmtId="9" fontId="9" fillId="0" borderId="68" xfId="2" applyNumberFormat="1" applyFont="1" applyBorder="1" applyAlignment="1">
      <alignment horizontal="center" vertical="top" wrapText="1"/>
    </xf>
    <xf numFmtId="9" fontId="9" fillId="0" borderId="64" xfId="2" applyNumberFormat="1" applyFont="1" applyBorder="1" applyAlignment="1">
      <alignment horizontal="center" vertical="top" wrapText="1"/>
    </xf>
    <xf numFmtId="9" fontId="9" fillId="0" borderId="57" xfId="2" applyNumberFormat="1" applyFont="1" applyBorder="1" applyAlignment="1">
      <alignment horizontal="center" vertical="top" wrapText="1"/>
    </xf>
    <xf numFmtId="9" fontId="9" fillId="0" borderId="69" xfId="2" applyNumberFormat="1" applyFont="1" applyBorder="1" applyAlignment="1">
      <alignment horizontal="center" vertical="top" wrapText="1"/>
    </xf>
    <xf numFmtId="0" fontId="9" fillId="4" borderId="51" xfId="2" applyFont="1" applyFill="1" applyBorder="1" applyAlignment="1">
      <alignment horizontal="left" vertical="center" wrapText="1"/>
    </xf>
    <xf numFmtId="0" fontId="9" fillId="4" borderId="33" xfId="2" applyFont="1" applyFill="1" applyBorder="1" applyAlignment="1">
      <alignment horizontal="left" vertical="center" wrapText="1"/>
    </xf>
    <xf numFmtId="0" fontId="9" fillId="4" borderId="51" xfId="2" applyFont="1" applyFill="1" applyBorder="1" applyAlignment="1">
      <alignment horizontal="center" vertical="center"/>
    </xf>
    <xf numFmtId="0" fontId="9" fillId="4" borderId="32" xfId="2" applyFont="1" applyFill="1" applyBorder="1" applyAlignment="1">
      <alignment horizontal="center" vertical="center"/>
    </xf>
    <xf numFmtId="0" fontId="9" fillId="4" borderId="33" xfId="2" applyFont="1" applyFill="1" applyBorder="1" applyAlignment="1">
      <alignment horizontal="center" vertical="center"/>
    </xf>
    <xf numFmtId="166" fontId="9" fillId="0" borderId="12" xfId="7" applyNumberFormat="1" applyFont="1" applyFill="1" applyBorder="1" applyAlignment="1" applyProtection="1">
      <alignment horizontal="right" vertical="center" wrapText="1"/>
      <protection locked="0"/>
    </xf>
    <xf numFmtId="166" fontId="9" fillId="0" borderId="8" xfId="7" applyNumberFormat="1" applyFont="1" applyFill="1" applyBorder="1" applyAlignment="1" applyProtection="1">
      <alignment horizontal="right" vertical="center" wrapText="1"/>
      <protection locked="0"/>
    </xf>
    <xf numFmtId="164" fontId="23" fillId="0" borderId="68" xfId="7" applyNumberFormat="1" applyFont="1" applyFill="1" applyBorder="1" applyAlignment="1" applyProtection="1">
      <alignment horizontal="center" vertical="center" wrapText="1"/>
      <protection locked="0"/>
    </xf>
    <xf numFmtId="164" fontId="23" fillId="0" borderId="64" xfId="7" applyNumberFormat="1" applyFont="1" applyFill="1" applyBorder="1" applyAlignment="1" applyProtection="1">
      <alignment horizontal="center" vertical="center" wrapText="1"/>
      <protection locked="0"/>
    </xf>
    <xf numFmtId="166" fontId="23" fillId="10" borderId="68" xfId="7" applyNumberFormat="1" applyFont="1" applyFill="1" applyBorder="1" applyAlignment="1" applyProtection="1">
      <alignment horizontal="right" vertical="center" wrapText="1"/>
      <protection locked="0"/>
    </xf>
    <xf numFmtId="166" fontId="23" fillId="10" borderId="64" xfId="7" applyNumberFormat="1" applyFont="1" applyFill="1" applyBorder="1" applyAlignment="1" applyProtection="1">
      <alignment horizontal="right" vertical="center" wrapText="1"/>
      <protection locked="0"/>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8" xfId="0" applyFont="1" applyBorder="1" applyAlignment="1">
      <alignment horizontal="center" vertical="center"/>
    </xf>
    <xf numFmtId="0" fontId="9" fillId="3" borderId="4" xfId="2" applyFont="1" applyFill="1" applyBorder="1" applyAlignment="1">
      <alignment horizontal="center" vertical="top" wrapText="1"/>
    </xf>
    <xf numFmtId="0" fontId="9" fillId="3" borderId="21" xfId="2" applyFont="1" applyFill="1" applyBorder="1" applyAlignment="1" applyProtection="1">
      <alignment horizontal="center" vertical="top" wrapText="1"/>
      <protection locked="0"/>
    </xf>
    <xf numFmtId="0" fontId="13" fillId="7" borderId="5" xfId="2" applyFont="1" applyFill="1" applyBorder="1" applyAlignment="1">
      <alignment horizontal="left" vertical="center" wrapText="1"/>
    </xf>
    <xf numFmtId="0" fontId="13" fillId="7" borderId="6" xfId="2" applyFont="1" applyFill="1" applyBorder="1" applyAlignment="1">
      <alignment horizontal="left" vertical="center" wrapText="1"/>
    </xf>
    <xf numFmtId="0" fontId="13" fillId="7" borderId="7" xfId="2" applyFont="1" applyFill="1" applyBorder="1" applyAlignment="1">
      <alignment horizontal="left" vertical="center" wrapText="1"/>
    </xf>
    <xf numFmtId="0" fontId="9" fillId="3" borderId="52" xfId="2" applyFont="1" applyFill="1" applyBorder="1" applyAlignment="1">
      <alignment horizontal="left" vertical="center" wrapText="1"/>
    </xf>
    <xf numFmtId="0" fontId="12" fillId="3" borderId="58" xfId="0" applyFont="1" applyFill="1" applyBorder="1" applyAlignment="1">
      <alignment horizontal="center" vertical="center" wrapText="1"/>
    </xf>
    <xf numFmtId="0" fontId="9" fillId="19" borderId="13" xfId="2" applyFont="1" applyFill="1" applyBorder="1" applyAlignment="1">
      <alignment horizontal="left" vertical="top" wrapText="1" indent="20"/>
    </xf>
    <xf numFmtId="0" fontId="9" fillId="19" borderId="14" xfId="2" applyFont="1" applyFill="1" applyBorder="1" applyAlignment="1">
      <alignment horizontal="left" vertical="top" wrapText="1" indent="20"/>
    </xf>
    <xf numFmtId="0" fontId="9" fillId="19" borderId="15" xfId="2" applyFont="1" applyFill="1" applyBorder="1" applyAlignment="1">
      <alignment horizontal="left" vertical="top" wrapText="1" indent="20"/>
    </xf>
    <xf numFmtId="0" fontId="9" fillId="19" borderId="51" xfId="2" applyFont="1" applyFill="1" applyBorder="1" applyAlignment="1">
      <alignment horizontal="left" vertical="center" wrapText="1" indent="5"/>
    </xf>
    <xf numFmtId="0" fontId="9" fillId="19" borderId="32" xfId="2" applyFont="1" applyFill="1" applyBorder="1" applyAlignment="1">
      <alignment horizontal="left" vertical="center" wrapText="1" indent="5"/>
    </xf>
    <xf numFmtId="0" fontId="9" fillId="19" borderId="33" xfId="2" applyFont="1" applyFill="1" applyBorder="1" applyAlignment="1">
      <alignment horizontal="left" vertical="center" wrapText="1" indent="5"/>
    </xf>
    <xf numFmtId="0" fontId="9" fillId="19" borderId="51" xfId="2" applyFont="1" applyFill="1" applyBorder="1" applyAlignment="1">
      <alignment horizontal="left" vertical="center" wrapText="1"/>
    </xf>
    <xf numFmtId="0" fontId="9" fillId="19" borderId="32" xfId="2" applyFont="1" applyFill="1" applyBorder="1" applyAlignment="1">
      <alignment horizontal="left" vertical="center" wrapText="1"/>
    </xf>
    <xf numFmtId="165" fontId="3" fillId="0" borderId="43" xfId="1" applyNumberFormat="1" applyFont="1" applyFill="1" applyBorder="1" applyAlignment="1" applyProtection="1">
      <alignment horizontal="center" vertical="center" wrapText="1"/>
      <protection locked="0"/>
    </xf>
    <xf numFmtId="165" fontId="3" fillId="0" borderId="39" xfId="1" applyNumberFormat="1" applyFont="1" applyFill="1" applyBorder="1" applyAlignment="1" applyProtection="1">
      <alignment horizontal="center" vertical="center" wrapText="1"/>
      <protection locked="0"/>
    </xf>
    <xf numFmtId="0" fontId="25" fillId="0" borderId="5" xfId="0" applyFont="1" applyBorder="1" applyAlignment="1">
      <alignment horizontal="center"/>
    </xf>
    <xf numFmtId="0" fontId="25" fillId="0" borderId="7" xfId="0" applyFont="1" applyBorder="1" applyAlignment="1">
      <alignment horizontal="center"/>
    </xf>
    <xf numFmtId="0" fontId="25" fillId="0" borderId="8" xfId="0" applyFont="1" applyBorder="1" applyAlignment="1">
      <alignment horizontal="left" vertical="top" wrapText="1"/>
    </xf>
    <xf numFmtId="0" fontId="9" fillId="3" borderId="10" xfId="0" applyFont="1" applyFill="1" applyBorder="1" applyAlignment="1">
      <alignment horizontal="center" vertical="center" wrapText="1"/>
    </xf>
    <xf numFmtId="9" fontId="9" fillId="0" borderId="18" xfId="2" applyNumberFormat="1" applyFont="1" applyBorder="1" applyAlignment="1" applyProtection="1">
      <alignment horizontal="left" vertical="center" wrapText="1"/>
      <protection locked="0"/>
    </xf>
    <xf numFmtId="9" fontId="9" fillId="0" borderId="38" xfId="2" applyNumberFormat="1" applyFont="1" applyBorder="1" applyAlignment="1" applyProtection="1">
      <alignment horizontal="left" vertical="center" wrapText="1"/>
      <protection locked="0"/>
    </xf>
    <xf numFmtId="9" fontId="9" fillId="0" borderId="0" xfId="2" applyNumberFormat="1" applyFont="1" applyAlignment="1" applyProtection="1">
      <alignment horizontal="left" vertical="center" wrapText="1"/>
      <protection locked="0"/>
    </xf>
    <xf numFmtId="9" fontId="9" fillId="0" borderId="20" xfId="2" applyNumberFormat="1" applyFont="1" applyBorder="1" applyAlignment="1" applyProtection="1">
      <alignment horizontal="left" vertical="center" wrapText="1"/>
      <protection locked="0"/>
    </xf>
    <xf numFmtId="0" fontId="9" fillId="3" borderId="56" xfId="2"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9" borderId="5" xfId="2" applyFont="1" applyFill="1" applyBorder="1" applyAlignment="1">
      <alignment horizontal="left" vertical="center" wrapText="1" indent="5"/>
    </xf>
    <xf numFmtId="0" fontId="9" fillId="9" borderId="6" xfId="2" applyFont="1" applyFill="1" applyBorder="1" applyAlignment="1">
      <alignment horizontal="left" vertical="center" wrapText="1" indent="5"/>
    </xf>
    <xf numFmtId="0" fontId="9" fillId="9" borderId="7" xfId="2" applyFont="1" applyFill="1" applyBorder="1" applyAlignment="1">
      <alignment horizontal="left" vertical="center" wrapText="1" indent="5"/>
    </xf>
    <xf numFmtId="0" fontId="9" fillId="4" borderId="28" xfId="2" applyFont="1" applyFill="1" applyBorder="1" applyAlignment="1">
      <alignment horizontal="left" vertical="top" wrapText="1"/>
    </xf>
    <xf numFmtId="1" fontId="54" fillId="0" borderId="12" xfId="2" applyNumberFormat="1" applyFont="1" applyBorder="1" applyAlignment="1" applyProtection="1">
      <alignment horizontal="left" vertical="top" wrapText="1"/>
      <protection locked="0"/>
    </xf>
    <xf numFmtId="1" fontId="54" fillId="0" borderId="14" xfId="2" applyNumberFormat="1" applyFont="1" applyBorder="1" applyAlignment="1" applyProtection="1">
      <alignment horizontal="left" vertical="top" wrapText="1"/>
      <protection locked="0"/>
    </xf>
    <xf numFmtId="1" fontId="54" fillId="0" borderId="15" xfId="2" applyNumberFormat="1" applyFont="1" applyBorder="1" applyAlignment="1" applyProtection="1">
      <alignment horizontal="left" vertical="top" wrapText="1"/>
      <protection locked="0"/>
    </xf>
    <xf numFmtId="0" fontId="9" fillId="3" borderId="18" xfId="2" applyFont="1" applyFill="1" applyBorder="1" applyAlignment="1" applyProtection="1">
      <alignment horizontal="center" vertical="top" wrapText="1"/>
      <protection locked="0"/>
    </xf>
    <xf numFmtId="0" fontId="9" fillId="3" borderId="22" xfId="2" applyFont="1" applyFill="1" applyBorder="1" applyAlignment="1" applyProtection="1">
      <alignment horizontal="center" vertical="top" wrapText="1"/>
      <protection locked="0"/>
    </xf>
    <xf numFmtId="0" fontId="9" fillId="3" borderId="38" xfId="2" applyFont="1" applyFill="1" applyBorder="1" applyAlignment="1" applyProtection="1">
      <alignment horizontal="center" vertical="top" wrapText="1"/>
      <protection locked="0"/>
    </xf>
    <xf numFmtId="0" fontId="9" fillId="3" borderId="0" xfId="2" applyFont="1" applyFill="1" applyAlignment="1" applyProtection="1">
      <alignment horizontal="center" vertical="top" wrapText="1"/>
      <protection locked="0"/>
    </xf>
    <xf numFmtId="0" fontId="9" fillId="3" borderId="10" xfId="2" applyFont="1" applyFill="1" applyBorder="1" applyAlignment="1" applyProtection="1">
      <alignment horizontal="center" vertical="top" wrapText="1"/>
      <protection locked="0"/>
    </xf>
    <xf numFmtId="0" fontId="9" fillId="3" borderId="20" xfId="2" applyFont="1" applyFill="1" applyBorder="1" applyAlignment="1" applyProtection="1">
      <alignment horizontal="center" vertical="top" wrapText="1"/>
      <protection locked="0"/>
    </xf>
    <xf numFmtId="0" fontId="9" fillId="3" borderId="25" xfId="2" applyFont="1" applyFill="1" applyBorder="1" applyAlignment="1" applyProtection="1">
      <alignment horizontal="center" vertical="top" wrapText="1"/>
      <protection locked="0"/>
    </xf>
    <xf numFmtId="0" fontId="9" fillId="3" borderId="26" xfId="2" applyFont="1" applyFill="1" applyBorder="1" applyAlignment="1" applyProtection="1">
      <alignment horizontal="center" vertical="top" wrapText="1"/>
      <protection locked="0"/>
    </xf>
    <xf numFmtId="0" fontId="9" fillId="3" borderId="18" xfId="2" applyFont="1" applyFill="1" applyBorder="1" applyAlignment="1">
      <alignment horizontal="center" vertical="center" wrapText="1"/>
    </xf>
    <xf numFmtId="0" fontId="9" fillId="3" borderId="21" xfId="2" applyFont="1" applyFill="1" applyBorder="1" applyAlignment="1">
      <alignment horizontal="center" vertical="center" wrapText="1"/>
    </xf>
    <xf numFmtId="0" fontId="9" fillId="3" borderId="22" xfId="2" applyFont="1" applyFill="1" applyBorder="1" applyAlignment="1">
      <alignment horizontal="center" vertical="center" wrapText="1"/>
    </xf>
    <xf numFmtId="0" fontId="9" fillId="3" borderId="38" xfId="2" applyFont="1" applyFill="1" applyBorder="1" applyAlignment="1">
      <alignment horizontal="center" vertical="center" wrapText="1"/>
    </xf>
    <xf numFmtId="0" fontId="9" fillId="3" borderId="0" xfId="2" applyFont="1" applyFill="1" applyAlignment="1">
      <alignment horizontal="center" vertical="center" wrapText="1"/>
    </xf>
    <xf numFmtId="0" fontId="9" fillId="3" borderId="10" xfId="2" applyFont="1" applyFill="1" applyBorder="1" applyAlignment="1">
      <alignment horizontal="center" vertical="center" wrapText="1"/>
    </xf>
    <xf numFmtId="0" fontId="9" fillId="3" borderId="47" xfId="2" applyFont="1" applyFill="1" applyBorder="1" applyAlignment="1">
      <alignment horizontal="center" vertical="center" wrapText="1"/>
    </xf>
    <xf numFmtId="0" fontId="9" fillId="3" borderId="28" xfId="2" applyFont="1" applyFill="1" applyBorder="1" applyAlignment="1">
      <alignment horizontal="center" vertical="center" wrapText="1"/>
    </xf>
    <xf numFmtId="0" fontId="9" fillId="3" borderId="29" xfId="2" applyFont="1" applyFill="1" applyBorder="1" applyAlignment="1">
      <alignment horizontal="center" vertical="center" wrapText="1"/>
    </xf>
    <xf numFmtId="165" fontId="13" fillId="0" borderId="43" xfId="1" applyNumberFormat="1" applyFont="1" applyBorder="1" applyAlignment="1" applyProtection="1">
      <alignment horizontal="center" vertical="center" wrapText="1"/>
      <protection locked="0"/>
    </xf>
    <xf numFmtId="165" fontId="13" fillId="0" borderId="39" xfId="1" applyNumberFormat="1" applyFont="1" applyBorder="1" applyAlignment="1" applyProtection="1">
      <alignment horizontal="center" vertical="center" wrapText="1"/>
      <protection locked="0"/>
    </xf>
    <xf numFmtId="165" fontId="13" fillId="0" borderId="44" xfId="1" applyNumberFormat="1" applyFont="1" applyBorder="1" applyAlignment="1" applyProtection="1">
      <alignment horizontal="center" vertical="center" wrapText="1"/>
      <protection locked="0"/>
    </xf>
    <xf numFmtId="0" fontId="9" fillId="0" borderId="56" xfId="0" applyFont="1" applyBorder="1" applyAlignment="1">
      <alignment horizontal="center" wrapText="1"/>
    </xf>
    <xf numFmtId="0" fontId="9" fillId="0" borderId="53" xfId="0" applyFont="1" applyBorder="1" applyAlignment="1">
      <alignment horizontal="center" wrapText="1"/>
    </xf>
    <xf numFmtId="0" fontId="9" fillId="0" borderId="54" xfId="0" applyFont="1" applyBorder="1" applyAlignment="1">
      <alignment horizontal="center" wrapText="1"/>
    </xf>
    <xf numFmtId="0" fontId="12" fillId="0" borderId="65" xfId="0" applyFont="1" applyBorder="1" applyAlignment="1">
      <alignment horizontal="left" wrapText="1"/>
    </xf>
    <xf numFmtId="0" fontId="12" fillId="0" borderId="6" xfId="0" applyFont="1" applyBorder="1" applyAlignment="1">
      <alignment horizontal="left" wrapText="1"/>
    </xf>
    <xf numFmtId="0" fontId="9" fillId="4" borderId="12" xfId="2" applyFont="1" applyFill="1" applyBorder="1" applyAlignment="1">
      <alignment horizontal="left" vertical="center" wrapText="1"/>
    </xf>
    <xf numFmtId="9" fontId="9" fillId="0" borderId="15" xfId="2" applyNumberFormat="1" applyFont="1" applyBorder="1" applyAlignment="1">
      <alignment horizontal="center" vertical="center" wrapText="1"/>
    </xf>
    <xf numFmtId="0" fontId="9" fillId="3" borderId="14" xfId="2" applyFont="1" applyFill="1" applyBorder="1" applyAlignment="1" applyProtection="1">
      <alignment horizontal="left" vertical="center" wrapText="1"/>
      <protection locked="0"/>
    </xf>
    <xf numFmtId="0" fontId="9" fillId="3" borderId="15" xfId="2" applyFont="1" applyFill="1" applyBorder="1" applyAlignment="1" applyProtection="1">
      <alignment horizontal="left" vertical="center" wrapText="1"/>
      <protection locked="0"/>
    </xf>
    <xf numFmtId="0" fontId="9" fillId="3" borderId="12" xfId="2" applyFont="1" applyFill="1" applyBorder="1" applyAlignment="1">
      <alignment horizontal="left" vertical="center" wrapText="1"/>
    </xf>
    <xf numFmtId="0" fontId="9" fillId="3" borderId="14" xfId="2" applyFont="1" applyFill="1" applyBorder="1" applyAlignment="1">
      <alignment horizontal="left" vertical="center" wrapText="1"/>
    </xf>
    <xf numFmtId="0" fontId="9" fillId="3" borderId="15" xfId="2" applyFont="1" applyFill="1" applyBorder="1" applyAlignment="1">
      <alignment horizontal="left" vertical="center" wrapText="1"/>
    </xf>
    <xf numFmtId="0" fontId="9" fillId="3" borderId="8" xfId="2" applyFont="1" applyFill="1" applyBorder="1" applyAlignment="1">
      <alignment horizontal="left" vertical="center" wrapText="1"/>
    </xf>
    <xf numFmtId="0" fontId="9" fillId="3" borderId="34" xfId="2" applyFont="1" applyFill="1" applyBorder="1" applyAlignment="1">
      <alignment horizontal="center" vertical="center" wrapText="1"/>
    </xf>
    <xf numFmtId="0" fontId="9" fillId="4" borderId="60" xfId="2" applyFont="1" applyFill="1" applyBorder="1" applyAlignment="1" applyProtection="1">
      <alignment horizontal="left" vertical="center" wrapText="1"/>
      <protection locked="0"/>
    </xf>
    <xf numFmtId="0" fontId="9" fillId="4" borderId="37" xfId="2" applyFont="1" applyFill="1" applyBorder="1" applyAlignment="1" applyProtection="1">
      <alignment horizontal="left" vertical="center" wrapText="1"/>
      <protection locked="0"/>
    </xf>
    <xf numFmtId="0" fontId="9" fillId="4" borderId="11" xfId="2" applyFont="1" applyFill="1" applyBorder="1" applyAlignment="1" applyProtection="1">
      <alignment horizontal="left" vertical="center" wrapText="1"/>
      <protection locked="0"/>
    </xf>
    <xf numFmtId="0" fontId="9" fillId="4" borderId="19" xfId="2" applyFont="1" applyFill="1" applyBorder="1" applyAlignment="1" applyProtection="1">
      <alignment horizontal="left" vertical="center" wrapText="1"/>
      <protection locked="0"/>
    </xf>
    <xf numFmtId="0" fontId="9" fillId="4" borderId="46" xfId="2" applyFont="1" applyFill="1" applyBorder="1" applyAlignment="1" applyProtection="1">
      <alignment horizontal="left" vertical="center" wrapText="1"/>
      <protection locked="0"/>
    </xf>
    <xf numFmtId="0" fontId="12" fillId="0" borderId="12" xfId="0" applyFont="1" applyBorder="1" applyAlignment="1">
      <alignment horizontal="left" vertical="center" wrapText="1"/>
    </xf>
    <xf numFmtId="0" fontId="12" fillId="0" borderId="14" xfId="0" applyFont="1" applyBorder="1" applyAlignment="1">
      <alignment horizontal="left" vertical="center" wrapText="1"/>
    </xf>
    <xf numFmtId="0" fontId="12" fillId="0" borderId="15" xfId="0" applyFont="1" applyBorder="1" applyAlignment="1">
      <alignment horizontal="left" vertical="center" wrapText="1"/>
    </xf>
    <xf numFmtId="0" fontId="12" fillId="0" borderId="52" xfId="0" applyFont="1" applyBorder="1" applyAlignment="1">
      <alignment horizontal="left" vertical="center" wrapText="1"/>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20" xfId="0" applyFont="1" applyBorder="1" applyAlignment="1">
      <alignment horizontal="left" vertical="center" wrapText="1"/>
    </xf>
    <xf numFmtId="0" fontId="12" fillId="0" borderId="25" xfId="0" applyFont="1" applyBorder="1" applyAlignment="1">
      <alignment horizontal="left" vertical="center" wrapText="1"/>
    </xf>
    <xf numFmtId="165" fontId="9" fillId="3" borderId="43" xfId="1" applyNumberFormat="1" applyFont="1" applyFill="1" applyBorder="1" applyAlignment="1" applyProtection="1">
      <alignment horizontal="left" vertical="top" wrapText="1"/>
      <protection locked="0"/>
    </xf>
    <xf numFmtId="165" fontId="9" fillId="3" borderId="39" xfId="1" applyNumberFormat="1" applyFont="1" applyFill="1" applyBorder="1" applyAlignment="1" applyProtection="1">
      <alignment horizontal="left" vertical="top" wrapText="1"/>
      <protection locked="0"/>
    </xf>
    <xf numFmtId="165" fontId="13" fillId="3" borderId="43" xfId="1" applyNumberFormat="1" applyFont="1" applyFill="1" applyBorder="1" applyAlignment="1" applyProtection="1">
      <alignment horizontal="center" vertical="top" wrapText="1"/>
      <protection locked="0"/>
    </xf>
    <xf numFmtId="165" fontId="13" fillId="3" borderId="44" xfId="1" applyNumberFormat="1" applyFont="1" applyFill="1" applyBorder="1" applyAlignment="1" applyProtection="1">
      <alignment horizontal="center" vertical="top" wrapText="1"/>
      <protection locked="0"/>
    </xf>
    <xf numFmtId="165" fontId="9" fillId="3" borderId="43" xfId="1" applyNumberFormat="1" applyFont="1" applyFill="1" applyBorder="1" applyAlignment="1" applyProtection="1">
      <alignment horizontal="left" vertical="center" wrapText="1"/>
      <protection locked="0"/>
    </xf>
    <xf numFmtId="165" fontId="9" fillId="3" borderId="39" xfId="1" applyNumberFormat="1" applyFont="1" applyFill="1" applyBorder="1" applyAlignment="1" applyProtection="1">
      <alignment horizontal="left" vertical="center" wrapText="1"/>
      <protection locked="0"/>
    </xf>
    <xf numFmtId="165" fontId="9" fillId="3" borderId="44" xfId="1" applyNumberFormat="1" applyFont="1" applyFill="1" applyBorder="1" applyAlignment="1" applyProtection="1">
      <alignment horizontal="left" vertical="center" wrapText="1"/>
      <protection locked="0"/>
    </xf>
    <xf numFmtId="0" fontId="9" fillId="4" borderId="60" xfId="2" applyFont="1" applyFill="1" applyBorder="1" applyAlignment="1">
      <alignment horizontal="left" vertical="center" wrapText="1"/>
    </xf>
    <xf numFmtId="0" fontId="9" fillId="4" borderId="11" xfId="2" applyFont="1" applyFill="1" applyBorder="1" applyAlignment="1">
      <alignment horizontal="left" vertical="center" wrapText="1"/>
    </xf>
    <xf numFmtId="0" fontId="9" fillId="3" borderId="30" xfId="2" applyFont="1" applyFill="1" applyBorder="1" applyAlignment="1">
      <alignment horizontal="left" vertical="center" wrapText="1"/>
    </xf>
    <xf numFmtId="0" fontId="9" fillId="3" borderId="40" xfId="2" applyFont="1" applyFill="1" applyBorder="1" applyAlignment="1">
      <alignment horizontal="left" vertical="center" wrapText="1"/>
    </xf>
    <xf numFmtId="0" fontId="9" fillId="3" borderId="0" xfId="2" applyFont="1" applyFill="1" applyAlignment="1">
      <alignment horizontal="left" vertical="center" wrapText="1"/>
    </xf>
    <xf numFmtId="0" fontId="9" fillId="3" borderId="10" xfId="2" applyFont="1" applyFill="1" applyBorder="1" applyAlignment="1">
      <alignment horizontal="left" vertical="center" wrapText="1"/>
    </xf>
    <xf numFmtId="0" fontId="9" fillId="3" borderId="25" xfId="2" applyFont="1" applyFill="1" applyBorder="1" applyAlignment="1">
      <alignment horizontal="left" vertical="center" wrapText="1"/>
    </xf>
    <xf numFmtId="0" fontId="9" fillId="3" borderId="26" xfId="2" applyFont="1" applyFill="1" applyBorder="1" applyAlignment="1">
      <alignment horizontal="left" vertical="center" wrapText="1"/>
    </xf>
    <xf numFmtId="0" fontId="9" fillId="3" borderId="18" xfId="2" applyFont="1" applyFill="1" applyBorder="1" applyAlignment="1">
      <alignment horizontal="left" vertical="center" wrapText="1"/>
    </xf>
    <xf numFmtId="0" fontId="9" fillId="3" borderId="22" xfId="2" applyFont="1" applyFill="1" applyBorder="1" applyAlignment="1">
      <alignment horizontal="left" vertical="center" wrapText="1"/>
    </xf>
    <xf numFmtId="0" fontId="9" fillId="3" borderId="38" xfId="2" applyFont="1" applyFill="1" applyBorder="1" applyAlignment="1">
      <alignment horizontal="left" vertical="center" wrapText="1"/>
    </xf>
    <xf numFmtId="0" fontId="9" fillId="3" borderId="20" xfId="2" applyFont="1" applyFill="1" applyBorder="1" applyAlignment="1">
      <alignment horizontal="left" vertical="center" wrapText="1"/>
    </xf>
    <xf numFmtId="9" fontId="9" fillId="4" borderId="19" xfId="2" applyNumberFormat="1" applyFont="1" applyFill="1" applyBorder="1" applyAlignment="1" applyProtection="1">
      <alignment horizontal="right" vertical="center" wrapText="1"/>
      <protection locked="0"/>
    </xf>
    <xf numFmtId="9" fontId="9" fillId="4" borderId="37" xfId="2" applyNumberFormat="1" applyFont="1" applyFill="1" applyBorder="1" applyAlignment="1" applyProtection="1">
      <alignment horizontal="right" vertical="center" wrapText="1"/>
      <protection locked="0"/>
    </xf>
    <xf numFmtId="9" fontId="9" fillId="4" borderId="11" xfId="2" applyNumberFormat="1" applyFont="1" applyFill="1" applyBorder="1" applyAlignment="1" applyProtection="1">
      <alignment horizontal="right" vertical="center" wrapText="1"/>
      <protection locked="0"/>
    </xf>
    <xf numFmtId="0" fontId="9" fillId="4" borderId="19" xfId="2" applyFont="1" applyFill="1" applyBorder="1" applyAlignment="1" applyProtection="1">
      <alignment horizontal="right" vertical="center" wrapText="1"/>
      <protection locked="0"/>
    </xf>
    <xf numFmtId="0" fontId="9" fillId="4" borderId="37" xfId="2" applyFont="1" applyFill="1" applyBorder="1" applyAlignment="1" applyProtection="1">
      <alignment horizontal="right" vertical="center" wrapText="1"/>
      <protection locked="0"/>
    </xf>
    <xf numFmtId="0" fontId="9" fillId="4" borderId="11" xfId="2" applyFont="1" applyFill="1" applyBorder="1" applyAlignment="1" applyProtection="1">
      <alignment horizontal="right" vertical="center" wrapText="1"/>
      <protection locked="0"/>
    </xf>
    <xf numFmtId="9" fontId="9" fillId="3" borderId="18" xfId="2" applyNumberFormat="1" applyFont="1" applyFill="1" applyBorder="1" applyAlignment="1" applyProtection="1">
      <alignment horizontal="center" vertical="center" wrapText="1"/>
      <protection locked="0"/>
    </xf>
    <xf numFmtId="9" fontId="9" fillId="3" borderId="21" xfId="2" applyNumberFormat="1" applyFont="1" applyFill="1" applyBorder="1" applyAlignment="1" applyProtection="1">
      <alignment horizontal="center" vertical="center" wrapText="1"/>
      <protection locked="0"/>
    </xf>
    <xf numFmtId="9" fontId="9" fillId="3" borderId="34" xfId="2" applyNumberFormat="1" applyFont="1" applyFill="1" applyBorder="1" applyAlignment="1" applyProtection="1">
      <alignment horizontal="center" vertical="center" wrapText="1"/>
      <protection locked="0"/>
    </xf>
    <xf numFmtId="0" fontId="9" fillId="3" borderId="52" xfId="2" applyFont="1" applyFill="1" applyBorder="1" applyAlignment="1" applyProtection="1">
      <alignment horizontal="center" vertical="center" wrapText="1"/>
      <protection locked="0"/>
    </xf>
    <xf numFmtId="0" fontId="9" fillId="3" borderId="32" xfId="2" applyFont="1" applyFill="1" applyBorder="1" applyAlignment="1" applyProtection="1">
      <alignment horizontal="center" vertical="center" wrapText="1"/>
      <protection locked="0"/>
    </xf>
    <xf numFmtId="0" fontId="9" fillId="3" borderId="59" xfId="2" applyFont="1" applyFill="1" applyBorder="1" applyAlignment="1" applyProtection="1">
      <alignment horizontal="center" vertical="center" wrapText="1"/>
      <protection locked="0"/>
    </xf>
    <xf numFmtId="9" fontId="9" fillId="4" borderId="71" xfId="2" applyNumberFormat="1" applyFont="1" applyFill="1" applyBorder="1" applyAlignment="1" applyProtection="1">
      <alignment horizontal="right" vertical="center" wrapText="1"/>
      <protection locked="0"/>
    </xf>
    <xf numFmtId="9" fontId="9" fillId="4" borderId="36" xfId="2" applyNumberFormat="1" applyFont="1" applyFill="1" applyBorder="1" applyAlignment="1" applyProtection="1">
      <alignment horizontal="right" vertical="center" wrapText="1"/>
      <protection locked="0"/>
    </xf>
    <xf numFmtId="9" fontId="9" fillId="3" borderId="15" xfId="2" applyNumberFormat="1" applyFont="1" applyFill="1" applyBorder="1" applyAlignment="1" applyProtection="1">
      <alignment horizontal="left" vertical="top" wrapText="1"/>
      <protection locked="0"/>
    </xf>
    <xf numFmtId="9" fontId="9" fillId="3" borderId="12" xfId="2" applyNumberFormat="1" applyFont="1" applyFill="1" applyBorder="1" applyAlignment="1">
      <alignment horizontal="left" vertical="top" wrapText="1"/>
    </xf>
    <xf numFmtId="9" fontId="9" fillId="3" borderId="14" xfId="2" applyNumberFormat="1" applyFont="1" applyFill="1" applyBorder="1" applyAlignment="1">
      <alignment horizontal="left" vertical="top" wrapText="1"/>
    </xf>
    <xf numFmtId="9" fontId="9" fillId="3" borderId="8" xfId="2" applyNumberFormat="1" applyFont="1" applyFill="1" applyBorder="1" applyAlignment="1">
      <alignment horizontal="left" vertical="top" wrapText="1"/>
    </xf>
    <xf numFmtId="9" fontId="3" fillId="3" borderId="12" xfId="2" applyNumberFormat="1" applyFill="1" applyBorder="1" applyAlignment="1">
      <alignment horizontal="left" vertical="top" wrapText="1"/>
    </xf>
    <xf numFmtId="9" fontId="3" fillId="3" borderId="14" xfId="2" applyNumberFormat="1" applyFill="1" applyBorder="1" applyAlignment="1">
      <alignment horizontal="left" vertical="top" wrapText="1"/>
    </xf>
    <xf numFmtId="9" fontId="3" fillId="3" borderId="8" xfId="2" applyNumberFormat="1" applyFill="1" applyBorder="1" applyAlignment="1">
      <alignment horizontal="left" vertical="top" wrapText="1"/>
    </xf>
    <xf numFmtId="0" fontId="12" fillId="3" borderId="18" xfId="2" applyFont="1" applyFill="1" applyBorder="1" applyAlignment="1" applyProtection="1">
      <alignment horizontal="left" vertical="top" wrapText="1"/>
      <protection locked="0"/>
    </xf>
    <xf numFmtId="0" fontId="12" fillId="3" borderId="21" xfId="2" applyFont="1" applyFill="1" applyBorder="1" applyAlignment="1" applyProtection="1">
      <alignment horizontal="left" vertical="top" wrapText="1"/>
      <protection locked="0"/>
    </xf>
    <xf numFmtId="0" fontId="12" fillId="3" borderId="22" xfId="2" applyFont="1" applyFill="1" applyBorder="1" applyAlignment="1" applyProtection="1">
      <alignment horizontal="left" vertical="top" wrapText="1"/>
      <protection locked="0"/>
    </xf>
    <xf numFmtId="0" fontId="12" fillId="3" borderId="38" xfId="2" applyFont="1" applyFill="1" applyBorder="1" applyAlignment="1" applyProtection="1">
      <alignment horizontal="left" vertical="top" wrapText="1"/>
      <protection locked="0"/>
    </xf>
    <xf numFmtId="0" fontId="12" fillId="3" borderId="0" xfId="2" applyFont="1" applyFill="1" applyAlignment="1" applyProtection="1">
      <alignment horizontal="left" vertical="top" wrapText="1"/>
      <protection locked="0"/>
    </xf>
    <xf numFmtId="0" fontId="12" fillId="3" borderId="10" xfId="2" applyFont="1" applyFill="1" applyBorder="1" applyAlignment="1" applyProtection="1">
      <alignment horizontal="left" vertical="top" wrapText="1"/>
      <protection locked="0"/>
    </xf>
    <xf numFmtId="0" fontId="12" fillId="3" borderId="20" xfId="2" applyFont="1" applyFill="1" applyBorder="1" applyAlignment="1" applyProtection="1">
      <alignment horizontal="left" vertical="top" wrapText="1"/>
      <protection locked="0"/>
    </xf>
    <xf numFmtId="0" fontId="12" fillId="3" borderId="25" xfId="2" applyFont="1" applyFill="1" applyBorder="1" applyAlignment="1" applyProtection="1">
      <alignment horizontal="left" vertical="top" wrapText="1"/>
      <protection locked="0"/>
    </xf>
    <xf numFmtId="0" fontId="12" fillId="3" borderId="26" xfId="2" applyFont="1" applyFill="1" applyBorder="1" applyAlignment="1" applyProtection="1">
      <alignment horizontal="left" vertical="top" wrapText="1"/>
      <protection locked="0"/>
    </xf>
    <xf numFmtId="0" fontId="9" fillId="4" borderId="12" xfId="2" applyFont="1" applyFill="1" applyBorder="1" applyAlignment="1">
      <alignment horizontal="left" vertical="top" wrapText="1"/>
    </xf>
    <xf numFmtId="0" fontId="9" fillId="4" borderId="4" xfId="2" applyFont="1" applyFill="1" applyBorder="1" applyAlignment="1">
      <alignment horizontal="center" vertical="top" wrapText="1"/>
    </xf>
    <xf numFmtId="0" fontId="12" fillId="3" borderId="53" xfId="0" applyFont="1" applyFill="1" applyBorder="1" applyAlignment="1">
      <alignment horizontal="left" vertical="top" wrapText="1"/>
    </xf>
    <xf numFmtId="0" fontId="12" fillId="3" borderId="58" xfId="0" applyFont="1" applyFill="1" applyBorder="1" applyAlignment="1">
      <alignment horizontal="left" vertical="top" wrapText="1"/>
    </xf>
    <xf numFmtId="0" fontId="9" fillId="3" borderId="12" xfId="0" applyFont="1" applyFill="1" applyBorder="1" applyAlignment="1">
      <alignment horizontal="center" vertical="top"/>
    </xf>
    <xf numFmtId="0" fontId="9" fillId="3" borderId="14" xfId="0" applyFont="1" applyFill="1" applyBorder="1" applyAlignment="1">
      <alignment horizontal="center" vertical="top"/>
    </xf>
    <xf numFmtId="0" fontId="9" fillId="3" borderId="8" xfId="0" applyFont="1" applyFill="1" applyBorder="1" applyAlignment="1">
      <alignment horizontal="center" vertical="top"/>
    </xf>
    <xf numFmtId="0" fontId="12" fillId="0" borderId="14" xfId="0" applyFont="1" applyBorder="1" applyAlignment="1">
      <alignment horizontal="left" vertical="top" wrapText="1"/>
    </xf>
    <xf numFmtId="0" fontId="12" fillId="0" borderId="8" xfId="0" applyFont="1" applyBorder="1" applyAlignment="1">
      <alignment horizontal="left" vertical="top" wrapText="1"/>
    </xf>
    <xf numFmtId="0" fontId="9" fillId="3" borderId="12" xfId="0" applyFont="1" applyFill="1" applyBorder="1" applyAlignment="1">
      <alignment horizontal="center"/>
    </xf>
    <xf numFmtId="0" fontId="9" fillId="3" borderId="14" xfId="0" applyFont="1" applyFill="1" applyBorder="1" applyAlignment="1">
      <alignment horizontal="center"/>
    </xf>
    <xf numFmtId="0" fontId="9" fillId="3" borderId="8" xfId="0" applyFont="1" applyFill="1" applyBorder="1" applyAlignment="1">
      <alignment horizontal="center"/>
    </xf>
    <xf numFmtId="1" fontId="21" fillId="3" borderId="12" xfId="2" applyNumberFormat="1" applyFont="1" applyFill="1" applyBorder="1" applyAlignment="1">
      <alignment horizontal="center" vertical="top" wrapText="1"/>
    </xf>
    <xf numFmtId="1" fontId="21" fillId="3" borderId="14" xfId="2" applyNumberFormat="1" applyFont="1" applyFill="1" applyBorder="1" applyAlignment="1">
      <alignment horizontal="center" vertical="top" wrapText="1"/>
    </xf>
    <xf numFmtId="1" fontId="21" fillId="3" borderId="8" xfId="2" applyNumberFormat="1" applyFont="1" applyFill="1" applyBorder="1" applyAlignment="1">
      <alignment horizontal="center" vertical="top" wrapText="1"/>
    </xf>
    <xf numFmtId="9" fontId="9" fillId="3" borderId="68" xfId="2" applyNumberFormat="1" applyFont="1" applyFill="1" applyBorder="1" applyAlignment="1" applyProtection="1">
      <alignment horizontal="center" vertical="center" wrapText="1"/>
      <protection locked="0"/>
    </xf>
    <xf numFmtId="0" fontId="9" fillId="3" borderId="57" xfId="0" applyFont="1" applyFill="1" applyBorder="1" applyAlignment="1">
      <alignment horizontal="center" vertical="center" wrapText="1"/>
    </xf>
    <xf numFmtId="0" fontId="9" fillId="3" borderId="64" xfId="0" applyFont="1" applyFill="1" applyBorder="1" applyAlignment="1">
      <alignment horizontal="center" vertical="center" wrapText="1"/>
    </xf>
    <xf numFmtId="164" fontId="9" fillId="3" borderId="12" xfId="6" applyNumberFormat="1" applyFont="1" applyFill="1" applyBorder="1" applyAlignment="1" applyProtection="1">
      <alignment horizontal="center" vertical="center" wrapText="1"/>
      <protection locked="0"/>
    </xf>
    <xf numFmtId="164" fontId="9" fillId="3" borderId="8" xfId="6" applyNumberFormat="1" applyFont="1" applyFill="1" applyBorder="1" applyAlignment="1" applyProtection="1">
      <alignment horizontal="center" vertical="center" wrapText="1"/>
      <protection locked="0"/>
    </xf>
    <xf numFmtId="1" fontId="9" fillId="0" borderId="18" xfId="2" applyNumberFormat="1" applyFont="1" applyBorder="1" applyAlignment="1" applyProtection="1">
      <alignment horizontal="center" vertical="center" wrapText="1"/>
      <protection locked="0"/>
    </xf>
    <xf numFmtId="1" fontId="9" fillId="0" borderId="21" xfId="2" applyNumberFormat="1" applyFont="1" applyBorder="1" applyAlignment="1" applyProtection="1">
      <alignment horizontal="center" vertical="center" wrapText="1"/>
      <protection locked="0"/>
    </xf>
    <xf numFmtId="1" fontId="9" fillId="0" borderId="22" xfId="2" applyNumberFormat="1" applyFont="1" applyBorder="1" applyAlignment="1" applyProtection="1">
      <alignment horizontal="center" vertical="center" wrapText="1"/>
      <protection locked="0"/>
    </xf>
    <xf numFmtId="1" fontId="9" fillId="0" borderId="20" xfId="2" applyNumberFormat="1" applyFont="1" applyBorder="1" applyAlignment="1" applyProtection="1">
      <alignment horizontal="center" vertical="center" wrapText="1"/>
      <protection locked="0"/>
    </xf>
    <xf numFmtId="1" fontId="9" fillId="0" borderId="25" xfId="2" applyNumberFormat="1" applyFont="1" applyBorder="1" applyAlignment="1" applyProtection="1">
      <alignment horizontal="center" vertical="center" wrapText="1"/>
      <protection locked="0"/>
    </xf>
    <xf numFmtId="1" fontId="9" fillId="0" borderId="26" xfId="2" applyNumberFormat="1" applyFont="1" applyBorder="1" applyAlignment="1" applyProtection="1">
      <alignment horizontal="center" vertical="center" wrapText="1"/>
      <protection locked="0"/>
    </xf>
    <xf numFmtId="0" fontId="9" fillId="3" borderId="12" xfId="7" applyNumberFormat="1" applyFont="1" applyFill="1" applyBorder="1" applyAlignment="1" applyProtection="1">
      <alignment horizontal="center" vertical="center" wrapText="1"/>
      <protection locked="0"/>
    </xf>
    <xf numFmtId="0" fontId="9" fillId="3" borderId="8" xfId="7" applyNumberFormat="1" applyFont="1" applyFill="1" applyBorder="1" applyAlignment="1" applyProtection="1">
      <alignment horizontal="center" vertical="center" wrapText="1"/>
      <protection locked="0"/>
    </xf>
    <xf numFmtId="0" fontId="9" fillId="9" borderId="25" xfId="2" applyFont="1" applyFill="1" applyBorder="1" applyAlignment="1">
      <alignment horizontal="center" vertical="center"/>
    </xf>
    <xf numFmtId="9" fontId="9" fillId="17" borderId="68" xfId="2" applyNumberFormat="1" applyFont="1" applyFill="1" applyBorder="1" applyAlignment="1">
      <alignment horizontal="center" vertical="center" wrapText="1"/>
    </xf>
    <xf numFmtId="9" fontId="9" fillId="17" borderId="64" xfId="2" applyNumberFormat="1" applyFont="1" applyFill="1" applyBorder="1" applyAlignment="1">
      <alignment horizontal="center" vertical="center" wrapText="1"/>
    </xf>
    <xf numFmtId="9" fontId="9" fillId="6" borderId="68" xfId="2" applyNumberFormat="1" applyFont="1" applyFill="1" applyBorder="1" applyAlignment="1">
      <alignment horizontal="center" vertical="center" wrapText="1"/>
    </xf>
    <xf numFmtId="9" fontId="9" fillId="6" borderId="57" xfId="2" applyNumberFormat="1" applyFont="1" applyFill="1" applyBorder="1" applyAlignment="1">
      <alignment horizontal="center" vertical="center" wrapText="1"/>
    </xf>
    <xf numFmtId="9" fontId="9" fillId="6" borderId="69" xfId="2" applyNumberFormat="1" applyFont="1" applyFill="1" applyBorder="1" applyAlignment="1">
      <alignment horizontal="center" vertical="center" wrapText="1"/>
    </xf>
    <xf numFmtId="0" fontId="12" fillId="3" borderId="68" xfId="2" applyFont="1" applyFill="1" applyBorder="1" applyAlignment="1">
      <alignment horizontal="left" vertical="center" wrapText="1"/>
    </xf>
    <xf numFmtId="0" fontId="12" fillId="3" borderId="57" xfId="2" applyFont="1" applyFill="1" applyBorder="1" applyAlignment="1">
      <alignment horizontal="left" vertical="center" wrapText="1"/>
    </xf>
    <xf numFmtId="0" fontId="12" fillId="3" borderId="69" xfId="2" applyFont="1" applyFill="1" applyBorder="1" applyAlignment="1">
      <alignment horizontal="left" vertical="center" wrapText="1"/>
    </xf>
    <xf numFmtId="0" fontId="9" fillId="4" borderId="21" xfId="2" applyFont="1" applyFill="1" applyBorder="1" applyAlignment="1">
      <alignment horizontal="left" vertical="center" wrapText="1" indent="2"/>
    </xf>
    <xf numFmtId="0" fontId="9" fillId="4" borderId="34" xfId="2" applyFont="1" applyFill="1" applyBorder="1" applyAlignment="1">
      <alignment horizontal="left" vertical="center" wrapText="1" indent="2"/>
    </xf>
    <xf numFmtId="165" fontId="9" fillId="3" borderId="18" xfId="1" applyNumberFormat="1" applyFont="1" applyFill="1" applyBorder="1" applyAlignment="1" applyProtection="1">
      <alignment horizontal="center" vertical="top" wrapText="1"/>
      <protection locked="0"/>
    </xf>
    <xf numFmtId="165" fontId="9" fillId="3" borderId="21" xfId="1" applyNumberFormat="1" applyFont="1" applyFill="1" applyBorder="1" applyAlignment="1" applyProtection="1">
      <alignment horizontal="center" vertical="top" wrapText="1"/>
      <protection locked="0"/>
    </xf>
    <xf numFmtId="165" fontId="9" fillId="3" borderId="22" xfId="1" applyNumberFormat="1" applyFont="1" applyFill="1" applyBorder="1" applyAlignment="1" applyProtection="1">
      <alignment horizontal="center" vertical="top" wrapText="1"/>
      <protection locked="0"/>
    </xf>
    <xf numFmtId="0" fontId="12" fillId="3" borderId="54" xfId="0" applyFont="1" applyFill="1" applyBorder="1" applyAlignment="1">
      <alignment horizontal="left" vertical="top" wrapText="1"/>
    </xf>
    <xf numFmtId="0" fontId="16" fillId="4" borderId="54" xfId="0" applyFont="1" applyFill="1" applyBorder="1" applyAlignment="1">
      <alignment horizontal="center" vertical="center" wrapText="1"/>
    </xf>
    <xf numFmtId="9" fontId="3" fillId="0" borderId="61" xfId="2" applyNumberFormat="1" applyBorder="1" applyAlignment="1" applyProtection="1">
      <alignment horizontal="left" vertical="top" wrapText="1"/>
      <protection locked="0"/>
    </xf>
    <xf numFmtId="9" fontId="3" fillId="0" borderId="30" xfId="2" applyNumberFormat="1" applyBorder="1" applyAlignment="1" applyProtection="1">
      <alignment horizontal="left" vertical="top" wrapText="1"/>
      <protection locked="0"/>
    </xf>
    <xf numFmtId="0" fontId="3" fillId="0" borderId="15" xfId="2" applyBorder="1" applyAlignment="1" applyProtection="1">
      <alignment horizontal="left" vertical="top" wrapText="1"/>
      <protection locked="0"/>
    </xf>
    <xf numFmtId="0" fontId="9" fillId="46" borderId="12" xfId="2" applyFont="1" applyFill="1" applyBorder="1" applyAlignment="1" applyProtection="1">
      <alignment horizontal="left" vertical="top" wrapText="1"/>
      <protection locked="0"/>
    </xf>
    <xf numFmtId="0" fontId="9" fillId="46" borderId="14" xfId="2" applyFont="1" applyFill="1" applyBorder="1" applyAlignment="1" applyProtection="1">
      <alignment horizontal="left" vertical="top" wrapText="1"/>
      <protection locked="0"/>
    </xf>
    <xf numFmtId="0" fontId="9" fillId="46" borderId="15" xfId="2" applyFont="1" applyFill="1" applyBorder="1" applyAlignment="1" applyProtection="1">
      <alignment horizontal="left" vertical="top" wrapText="1"/>
      <protection locked="0"/>
    </xf>
    <xf numFmtId="9" fontId="9" fillId="3" borderId="18" xfId="2" applyNumberFormat="1" applyFont="1" applyFill="1" applyBorder="1" applyAlignment="1" applyProtection="1">
      <alignment horizontal="left" vertical="top" wrapText="1"/>
      <protection locked="0"/>
    </xf>
    <xf numFmtId="9" fontId="9" fillId="3" borderId="21" xfId="2" applyNumberFormat="1" applyFont="1" applyFill="1" applyBorder="1" applyAlignment="1" applyProtection="1">
      <alignment horizontal="left" vertical="top" wrapText="1"/>
      <protection locked="0"/>
    </xf>
    <xf numFmtId="9" fontId="9" fillId="3" borderId="22" xfId="2" applyNumberFormat="1" applyFont="1" applyFill="1" applyBorder="1" applyAlignment="1" applyProtection="1">
      <alignment horizontal="left" vertical="top" wrapText="1"/>
      <protection locked="0"/>
    </xf>
    <xf numFmtId="9" fontId="9" fillId="3" borderId="38" xfId="2" applyNumberFormat="1" applyFont="1" applyFill="1" applyBorder="1" applyAlignment="1" applyProtection="1">
      <alignment horizontal="left" vertical="top" wrapText="1"/>
      <protection locked="0"/>
    </xf>
    <xf numFmtId="9" fontId="9" fillId="3" borderId="0" xfId="2" applyNumberFormat="1" applyFont="1" applyFill="1" applyAlignment="1" applyProtection="1">
      <alignment horizontal="left" vertical="top" wrapText="1"/>
      <protection locked="0"/>
    </xf>
    <xf numFmtId="9" fontId="9" fillId="3" borderId="10" xfId="2" applyNumberFormat="1" applyFont="1" applyFill="1" applyBorder="1" applyAlignment="1" applyProtection="1">
      <alignment horizontal="left" vertical="top" wrapText="1"/>
      <protection locked="0"/>
    </xf>
    <xf numFmtId="9" fontId="9" fillId="3" borderId="47" xfId="2" applyNumberFormat="1" applyFont="1" applyFill="1" applyBorder="1" applyAlignment="1" applyProtection="1">
      <alignment horizontal="left" vertical="top" wrapText="1"/>
      <protection locked="0"/>
    </xf>
    <xf numFmtId="9" fontId="9" fillId="3" borderId="28" xfId="2" applyNumberFormat="1" applyFont="1" applyFill="1" applyBorder="1" applyAlignment="1" applyProtection="1">
      <alignment horizontal="left" vertical="top" wrapText="1"/>
      <protection locked="0"/>
    </xf>
    <xf numFmtId="9" fontId="9" fillId="3" borderId="29" xfId="2" applyNumberFormat="1" applyFont="1" applyFill="1" applyBorder="1" applyAlignment="1" applyProtection="1">
      <alignment horizontal="left" vertical="top" wrapText="1"/>
      <protection locked="0"/>
    </xf>
    <xf numFmtId="0" fontId="9" fillId="3" borderId="52" xfId="2" applyFont="1" applyFill="1" applyBorder="1" applyAlignment="1">
      <alignment horizontal="left" vertical="top" wrapText="1"/>
    </xf>
    <xf numFmtId="0" fontId="9" fillId="3" borderId="32" xfId="2" applyFont="1" applyFill="1" applyBorder="1" applyAlignment="1">
      <alignment horizontal="left" vertical="top" wrapText="1"/>
    </xf>
    <xf numFmtId="0" fontId="9" fillId="3" borderId="33" xfId="2" applyFont="1" applyFill="1" applyBorder="1" applyAlignment="1">
      <alignment horizontal="left" vertical="top" wrapText="1"/>
    </xf>
    <xf numFmtId="0" fontId="13" fillId="3" borderId="12" xfId="2" applyFont="1" applyFill="1" applyBorder="1" applyAlignment="1">
      <alignment horizontal="left" vertical="center" wrapText="1"/>
    </xf>
    <xf numFmtId="0" fontId="13" fillId="3" borderId="14" xfId="2" applyFont="1" applyFill="1" applyBorder="1" applyAlignment="1">
      <alignment horizontal="left" vertical="center" wrapText="1"/>
    </xf>
    <xf numFmtId="0" fontId="13" fillId="3" borderId="15" xfId="2" applyFont="1" applyFill="1" applyBorder="1" applyAlignment="1">
      <alignment horizontal="left" vertical="center" wrapText="1"/>
    </xf>
    <xf numFmtId="0" fontId="9" fillId="0" borderId="30" xfId="2" applyFont="1" applyBorder="1" applyAlignment="1">
      <alignment horizontal="left" vertical="top" wrapText="1"/>
    </xf>
    <xf numFmtId="0" fontId="9" fillId="0" borderId="40" xfId="2" applyFont="1" applyBorder="1" applyAlignment="1">
      <alignment horizontal="left" vertical="top" wrapText="1"/>
    </xf>
    <xf numFmtId="0" fontId="9" fillId="0" borderId="25" xfId="2" applyFont="1" applyBorder="1" applyAlignment="1">
      <alignment horizontal="left" vertical="top" wrapText="1"/>
    </xf>
    <xf numFmtId="0" fontId="9" fillId="0" borderId="26" xfId="2" applyFont="1" applyBorder="1" applyAlignment="1">
      <alignment horizontal="left" vertical="top" wrapText="1"/>
    </xf>
    <xf numFmtId="0" fontId="9" fillId="3" borderId="4" xfId="2" applyFont="1" applyFill="1" applyBorder="1" applyAlignment="1" applyProtection="1">
      <alignment horizontal="center" vertical="top" wrapText="1"/>
      <protection locked="0"/>
    </xf>
    <xf numFmtId="0" fontId="9" fillId="3" borderId="17" xfId="2" applyFont="1" applyFill="1" applyBorder="1" applyAlignment="1" applyProtection="1">
      <alignment horizontal="center" vertical="top" wrapText="1"/>
      <protection locked="0"/>
    </xf>
    <xf numFmtId="0" fontId="9" fillId="0" borderId="12" xfId="2" quotePrefix="1" applyFont="1" applyBorder="1" applyAlignment="1" applyProtection="1">
      <alignment horizontal="center" vertical="top" wrapText="1"/>
      <protection locked="0"/>
    </xf>
    <xf numFmtId="0" fontId="9" fillId="0" borderId="14" xfId="2" quotePrefix="1" applyFont="1" applyBorder="1" applyAlignment="1" applyProtection="1">
      <alignment horizontal="center" vertical="top" wrapText="1"/>
      <protection locked="0"/>
    </xf>
    <xf numFmtId="0" fontId="25" fillId="0" borderId="61" xfId="0" applyFont="1" applyBorder="1" applyAlignment="1">
      <alignment vertical="center"/>
    </xf>
    <xf numFmtId="0" fontId="25" fillId="0" borderId="30" xfId="0" applyFont="1" applyBorder="1" applyAlignment="1">
      <alignment vertical="center"/>
    </xf>
    <xf numFmtId="0" fontId="25" fillId="0" borderId="40" xfId="0" applyFont="1" applyBorder="1" applyAlignment="1">
      <alignment vertical="center"/>
    </xf>
    <xf numFmtId="0" fontId="25" fillId="0" borderId="38" xfId="0" applyFont="1" applyBorder="1" applyAlignment="1">
      <alignment vertical="center"/>
    </xf>
    <xf numFmtId="0" fontId="25" fillId="0" borderId="0" xfId="0" applyFont="1" applyAlignment="1">
      <alignment vertical="center"/>
    </xf>
    <xf numFmtId="0" fontId="25" fillId="0" borderId="10" xfId="0" applyFont="1" applyBorder="1" applyAlignment="1">
      <alignment vertical="center"/>
    </xf>
    <xf numFmtId="0" fontId="25" fillId="0" borderId="20" xfId="0" applyFont="1" applyBorder="1" applyAlignment="1">
      <alignment vertical="center"/>
    </xf>
    <xf numFmtId="0" fontId="25" fillId="0" borderId="25" xfId="0" applyFont="1" applyBorder="1" applyAlignment="1">
      <alignment vertical="center"/>
    </xf>
    <xf numFmtId="0" fontId="25" fillId="0" borderId="26" xfId="0" applyFont="1" applyBorder="1" applyAlignment="1">
      <alignment vertical="center"/>
    </xf>
    <xf numFmtId="0" fontId="9" fillId="4" borderId="14" xfId="2" quotePrefix="1" applyFont="1" applyFill="1" applyBorder="1" applyAlignment="1">
      <alignment horizontal="left" vertical="top" wrapText="1"/>
    </xf>
    <xf numFmtId="0" fontId="9" fillId="0" borderId="12"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5" xfId="0" applyFont="1" applyBorder="1" applyAlignment="1">
      <alignment horizontal="left" wrapText="1"/>
    </xf>
    <xf numFmtId="0" fontId="9" fillId="0" borderId="12" xfId="0" applyFont="1" applyBorder="1" applyAlignment="1">
      <alignment horizontal="left"/>
    </xf>
    <xf numFmtId="0" fontId="9" fillId="0" borderId="14" xfId="0" applyFont="1" applyBorder="1" applyAlignment="1">
      <alignment horizontal="left"/>
    </xf>
    <xf numFmtId="0" fontId="9" fillId="0" borderId="8" xfId="0" applyFont="1" applyBorder="1" applyAlignment="1">
      <alignment horizontal="left"/>
    </xf>
    <xf numFmtId="0" fontId="9" fillId="0" borderId="12" xfId="2" quotePrefix="1" applyFont="1" applyBorder="1" applyAlignment="1">
      <alignment horizontal="left" vertical="center" wrapText="1"/>
    </xf>
    <xf numFmtId="9" fontId="9" fillId="0" borderId="8" xfId="2" applyNumberFormat="1" applyFont="1" applyBorder="1" applyAlignment="1" applyProtection="1">
      <alignment horizontal="left" vertical="center" wrapText="1"/>
      <protection locked="0"/>
    </xf>
    <xf numFmtId="9" fontId="9" fillId="0" borderId="0" xfId="2" applyNumberFormat="1" applyFont="1" applyAlignment="1" applyProtection="1">
      <alignment vertical="center" wrapText="1"/>
      <protection locked="0"/>
    </xf>
    <xf numFmtId="0" fontId="9" fillId="3" borderId="65" xfId="0" applyFont="1" applyFill="1" applyBorder="1" applyAlignment="1">
      <alignment horizontal="left" wrapText="1"/>
    </xf>
    <xf numFmtId="0" fontId="9" fillId="3" borderId="6" xfId="0" applyFont="1" applyFill="1" applyBorder="1" applyAlignment="1">
      <alignment horizontal="left"/>
    </xf>
    <xf numFmtId="0" fontId="9" fillId="3" borderId="21" xfId="2" applyFont="1" applyFill="1" applyBorder="1" applyAlignment="1" applyProtection="1">
      <alignment horizontal="left" vertical="top" wrapText="1"/>
      <protection locked="0"/>
    </xf>
    <xf numFmtId="0" fontId="9" fillId="3" borderId="22" xfId="2" applyFont="1" applyFill="1" applyBorder="1" applyAlignment="1" applyProtection="1">
      <alignment horizontal="left" vertical="top" wrapText="1"/>
      <protection locked="0"/>
    </xf>
    <xf numFmtId="0" fontId="9" fillId="3" borderId="28" xfId="2" applyFont="1" applyFill="1" applyBorder="1" applyAlignment="1" applyProtection="1">
      <alignment horizontal="left" vertical="top" wrapText="1"/>
      <protection locked="0"/>
    </xf>
    <xf numFmtId="0" fontId="9" fillId="3" borderId="29" xfId="2" applyFont="1" applyFill="1" applyBorder="1" applyAlignment="1" applyProtection="1">
      <alignment horizontal="left" vertical="top" wrapText="1"/>
      <protection locked="0"/>
    </xf>
    <xf numFmtId="0" fontId="9" fillId="0" borderId="34" xfId="2" applyFont="1" applyBorder="1" applyAlignment="1">
      <alignment horizontal="left" vertical="top" wrapText="1"/>
    </xf>
    <xf numFmtId="0" fontId="9" fillId="4" borderId="19" xfId="2" applyFont="1" applyFill="1" applyBorder="1" applyAlignment="1" applyProtection="1">
      <alignment horizontal="left" vertical="top" wrapText="1"/>
      <protection locked="0"/>
    </xf>
    <xf numFmtId="0" fontId="9" fillId="4" borderId="37" xfId="2" applyFont="1" applyFill="1" applyBorder="1" applyAlignment="1" applyProtection="1">
      <alignment horizontal="left" vertical="top" wrapText="1"/>
      <protection locked="0"/>
    </xf>
    <xf numFmtId="0" fontId="9" fillId="4" borderId="11" xfId="2" applyFont="1" applyFill="1" applyBorder="1" applyAlignment="1" applyProtection="1">
      <alignment horizontal="left" vertical="top" wrapText="1"/>
      <protection locked="0"/>
    </xf>
    <xf numFmtId="0" fontId="9" fillId="0" borderId="12" xfId="0" applyFont="1" applyBorder="1" applyAlignment="1">
      <alignment vertical="top" wrapText="1"/>
    </xf>
    <xf numFmtId="0" fontId="9" fillId="0" borderId="14" xfId="0" applyFont="1" applyBorder="1" applyAlignment="1">
      <alignment vertical="top" wrapText="1"/>
    </xf>
    <xf numFmtId="0" fontId="9" fillId="0" borderId="15" xfId="0" applyFont="1" applyBorder="1" applyAlignment="1">
      <alignment vertical="top" wrapText="1"/>
    </xf>
    <xf numFmtId="0" fontId="9" fillId="0" borderId="47" xfId="0" applyFont="1" applyBorder="1" applyAlignment="1">
      <alignment horizontal="left" vertical="top" wrapText="1"/>
    </xf>
    <xf numFmtId="0" fontId="9" fillId="0" borderId="28" xfId="0" applyFont="1" applyBorder="1" applyAlignment="1">
      <alignment horizontal="left" vertical="top" wrapText="1"/>
    </xf>
    <xf numFmtId="0" fontId="9" fillId="0" borderId="29" xfId="0" applyFont="1" applyBorder="1" applyAlignment="1">
      <alignment horizontal="left" vertical="top" wrapText="1"/>
    </xf>
    <xf numFmtId="0" fontId="9" fillId="13" borderId="12" xfId="2" applyFont="1" applyFill="1" applyBorder="1" applyAlignment="1">
      <alignment horizontal="left" vertical="top" wrapText="1"/>
    </xf>
    <xf numFmtId="0" fontId="9" fillId="13" borderId="8" xfId="2" applyFont="1" applyFill="1" applyBorder="1" applyAlignment="1">
      <alignment horizontal="left" vertical="top" wrapText="1"/>
    </xf>
    <xf numFmtId="165" fontId="9" fillId="0" borderId="43" xfId="1" applyNumberFormat="1" applyFont="1" applyBorder="1" applyAlignment="1" applyProtection="1">
      <alignment horizontal="center" vertical="top" wrapText="1"/>
      <protection locked="0"/>
    </xf>
    <xf numFmtId="165" fontId="9" fillId="0" borderId="44" xfId="1" applyNumberFormat="1" applyFont="1" applyBorder="1" applyAlignment="1" applyProtection="1">
      <alignment horizontal="center" vertical="top" wrapText="1"/>
      <protection locked="0"/>
    </xf>
    <xf numFmtId="0" fontId="29" fillId="0" borderId="12" xfId="17" applyFont="1" applyFill="1" applyBorder="1" applyAlignment="1">
      <alignment horizontal="left" vertical="center" wrapText="1"/>
    </xf>
    <xf numFmtId="0" fontId="9" fillId="0" borderId="20" xfId="2" applyFont="1" applyBorder="1" applyAlignment="1">
      <alignment horizontal="left" vertical="top" wrapText="1"/>
    </xf>
    <xf numFmtId="9" fontId="12" fillId="0" borderId="12" xfId="2" applyNumberFormat="1" applyFont="1" applyBorder="1" applyAlignment="1">
      <alignment vertical="top" wrapText="1"/>
    </xf>
    <xf numFmtId="9" fontId="12" fillId="0" borderId="14" xfId="2" applyNumberFormat="1" applyFont="1" applyBorder="1" applyAlignment="1">
      <alignment vertical="top" wrapText="1"/>
    </xf>
    <xf numFmtId="9" fontId="12" fillId="0" borderId="8" xfId="2" applyNumberFormat="1" applyFont="1" applyBorder="1" applyAlignment="1">
      <alignment vertical="top" wrapText="1"/>
    </xf>
    <xf numFmtId="0" fontId="9" fillId="0" borderId="18" xfId="2" applyFont="1" applyBorder="1" applyAlignment="1">
      <alignment horizontal="center" vertical="top" wrapText="1"/>
    </xf>
    <xf numFmtId="0" fontId="9" fillId="0" borderId="21" xfId="2" applyFont="1" applyBorder="1" applyAlignment="1">
      <alignment horizontal="center" vertical="top" wrapText="1"/>
    </xf>
    <xf numFmtId="0" fontId="9" fillId="0" borderId="22" xfId="2" applyFont="1" applyBorder="1" applyAlignment="1">
      <alignment horizontal="center" vertical="top" wrapText="1"/>
    </xf>
    <xf numFmtId="0" fontId="9" fillId="0" borderId="38" xfId="2" applyFont="1" applyBorder="1" applyAlignment="1">
      <alignment horizontal="center" vertical="top" wrapText="1"/>
    </xf>
    <xf numFmtId="0" fontId="9" fillId="0" borderId="0" xfId="2" applyFont="1" applyAlignment="1">
      <alignment horizontal="center" vertical="top" wrapText="1"/>
    </xf>
    <xf numFmtId="0" fontId="9" fillId="0" borderId="10" xfId="2" applyFont="1" applyBorder="1" applyAlignment="1">
      <alignment horizontal="center" vertical="top" wrapText="1"/>
    </xf>
    <xf numFmtId="0" fontId="3" fillId="0" borderId="52" xfId="17" applyFont="1" applyBorder="1" applyAlignment="1">
      <alignment horizontal="left" vertical="top" wrapText="1"/>
    </xf>
    <xf numFmtId="164" fontId="9" fillId="3" borderId="12" xfId="6" applyNumberFormat="1" applyFont="1" applyFill="1" applyBorder="1" applyAlignment="1">
      <alignment vertical="top" wrapText="1"/>
    </xf>
    <xf numFmtId="164" fontId="9" fillId="3" borderId="8" xfId="6" applyNumberFormat="1" applyFont="1" applyFill="1" applyBorder="1" applyAlignment="1">
      <alignment vertical="top" wrapText="1"/>
    </xf>
    <xf numFmtId="0" fontId="9" fillId="0" borderId="12" xfId="0" applyFont="1" applyBorder="1" applyAlignment="1">
      <alignment horizontal="left" vertical="top"/>
    </xf>
    <xf numFmtId="0" fontId="9" fillId="0" borderId="14" xfId="0" applyFont="1" applyBorder="1" applyAlignment="1">
      <alignment horizontal="left" vertical="top"/>
    </xf>
    <xf numFmtId="0" fontId="9" fillId="0" borderId="8" xfId="0" applyFont="1" applyBorder="1" applyAlignment="1">
      <alignment horizontal="left" vertical="top"/>
    </xf>
    <xf numFmtId="0" fontId="9" fillId="0" borderId="8" xfId="0" applyFont="1" applyBorder="1" applyAlignment="1">
      <alignment horizontal="left" vertical="top" wrapText="1"/>
    </xf>
    <xf numFmtId="0" fontId="9" fillId="0" borderId="61" xfId="0" applyFont="1" applyBorder="1" applyAlignment="1">
      <alignment vertical="top" wrapText="1"/>
    </xf>
    <xf numFmtId="0" fontId="9" fillId="0" borderId="30" xfId="0" applyFont="1" applyBorder="1" applyAlignment="1">
      <alignment vertical="top"/>
    </xf>
    <xf numFmtId="0" fontId="9" fillId="0" borderId="40" xfId="0" applyFont="1" applyBorder="1" applyAlignment="1">
      <alignment vertical="top"/>
    </xf>
    <xf numFmtId="0" fontId="9" fillId="0" borderId="38" xfId="0" applyFont="1" applyBorder="1" applyAlignment="1">
      <alignment vertical="top"/>
    </xf>
    <xf numFmtId="0" fontId="9" fillId="0" borderId="0" xfId="0" applyFont="1" applyAlignment="1">
      <alignment vertical="top"/>
    </xf>
    <xf numFmtId="0" fontId="9" fillId="0" borderId="10" xfId="0" applyFont="1" applyBorder="1" applyAlignment="1">
      <alignment vertical="top"/>
    </xf>
    <xf numFmtId="0" fontId="9" fillId="0" borderId="20" xfId="0" applyFont="1" applyBorder="1" applyAlignment="1">
      <alignment vertical="top"/>
    </xf>
    <xf numFmtId="0" fontId="9" fillId="0" borderId="25" xfId="0" applyFont="1" applyBorder="1" applyAlignment="1">
      <alignment vertical="top"/>
    </xf>
    <xf numFmtId="0" fontId="9" fillId="0" borderId="26" xfId="0" applyFont="1" applyBorder="1" applyAlignment="1">
      <alignment vertical="top"/>
    </xf>
    <xf numFmtId="0" fontId="43" fillId="0" borderId="52" xfId="2" applyFont="1" applyBorder="1" applyAlignment="1">
      <alignment horizontal="left" vertical="top" wrapText="1"/>
    </xf>
    <xf numFmtId="0" fontId="43" fillId="0" borderId="32" xfId="2" applyFont="1" applyBorder="1" applyAlignment="1">
      <alignment horizontal="left" vertical="top" wrapText="1"/>
    </xf>
    <xf numFmtId="0" fontId="43" fillId="0" borderId="33" xfId="2" applyFont="1" applyBorder="1" applyAlignment="1">
      <alignment horizontal="left" vertical="top" wrapText="1"/>
    </xf>
    <xf numFmtId="0" fontId="9" fillId="0" borderId="12" xfId="2" applyFont="1" applyBorder="1" applyAlignment="1" applyProtection="1">
      <alignment vertical="center" wrapText="1"/>
      <protection locked="0"/>
    </xf>
    <xf numFmtId="0" fontId="9" fillId="0" borderId="14" xfId="2" applyFont="1" applyBorder="1" applyAlignment="1" applyProtection="1">
      <alignment vertical="center" wrapText="1"/>
      <protection locked="0"/>
    </xf>
    <xf numFmtId="0" fontId="9" fillId="0" borderId="15" xfId="2" applyFont="1" applyBorder="1" applyAlignment="1" applyProtection="1">
      <alignment vertical="center" wrapText="1"/>
      <protection locked="0"/>
    </xf>
    <xf numFmtId="165" fontId="12" fillId="0" borderId="43" xfId="1" applyNumberFormat="1" applyFont="1" applyBorder="1" applyAlignment="1" applyProtection="1">
      <alignment horizontal="left" vertical="center" wrapText="1"/>
      <protection locked="0"/>
    </xf>
    <xf numFmtId="165" fontId="12" fillId="0" borderId="39" xfId="1" applyNumberFormat="1" applyFont="1" applyBorder="1" applyAlignment="1" applyProtection="1">
      <alignment horizontal="left" vertical="center" wrapText="1"/>
      <protection locked="0"/>
    </xf>
    <xf numFmtId="165" fontId="12" fillId="0" borderId="44" xfId="1" applyNumberFormat="1" applyFont="1" applyBorder="1" applyAlignment="1" applyProtection="1">
      <alignment horizontal="left" vertical="center" wrapText="1"/>
      <protection locked="0"/>
    </xf>
    <xf numFmtId="165" fontId="3" fillId="0" borderId="44" xfId="1" applyNumberFormat="1" applyFont="1" applyBorder="1" applyAlignment="1" applyProtection="1">
      <alignment horizontal="left" vertical="top" wrapText="1"/>
      <protection locked="0"/>
    </xf>
    <xf numFmtId="165" fontId="12" fillId="0" borderId="39" xfId="1" applyNumberFormat="1" applyFont="1" applyBorder="1" applyAlignment="1" applyProtection="1">
      <alignment horizontal="left" vertical="top" wrapText="1"/>
      <protection locked="0"/>
    </xf>
    <xf numFmtId="165" fontId="12" fillId="0" borderId="75" xfId="1" applyNumberFormat="1" applyFont="1" applyBorder="1" applyAlignment="1" applyProtection="1">
      <alignment horizontal="left" vertical="top" wrapText="1"/>
      <protection locked="0"/>
    </xf>
    <xf numFmtId="0" fontId="12" fillId="0" borderId="15" xfId="2" applyFont="1" applyBorder="1" applyAlignment="1" applyProtection="1">
      <alignment horizontal="center" vertical="top" wrapText="1"/>
      <protection locked="0"/>
    </xf>
    <xf numFmtId="0" fontId="12" fillId="0" borderId="15" xfId="2" applyFont="1" applyBorder="1" applyAlignment="1" applyProtection="1">
      <alignment horizontal="left" vertical="top" wrapText="1"/>
      <protection locked="0"/>
    </xf>
    <xf numFmtId="9" fontId="9" fillId="0" borderId="12" xfId="2" quotePrefix="1" applyNumberFormat="1" applyFont="1" applyBorder="1" applyAlignment="1">
      <alignment horizontal="center" vertical="top" wrapText="1"/>
    </xf>
    <xf numFmtId="9" fontId="9" fillId="0" borderId="34" xfId="2" applyNumberFormat="1" applyFont="1" applyBorder="1" applyAlignment="1" applyProtection="1">
      <alignment horizontal="left" vertical="center" wrapText="1"/>
      <protection locked="0"/>
    </xf>
    <xf numFmtId="165" fontId="3" fillId="0" borderId="43" xfId="1" applyNumberFormat="1" applyFont="1" applyBorder="1" applyAlignment="1" applyProtection="1">
      <alignment horizontal="center" vertical="center" wrapText="1"/>
      <protection locked="0"/>
    </xf>
    <xf numFmtId="165" fontId="3" fillId="0" borderId="39" xfId="1" applyNumberFormat="1" applyFont="1" applyBorder="1" applyAlignment="1" applyProtection="1">
      <alignment horizontal="center" vertical="center" wrapText="1"/>
      <protection locked="0"/>
    </xf>
    <xf numFmtId="165" fontId="3" fillId="0" borderId="44" xfId="1" applyNumberFormat="1" applyFont="1" applyBorder="1" applyAlignment="1" applyProtection="1">
      <alignment horizontal="center" vertical="center" wrapText="1"/>
      <protection locked="0"/>
    </xf>
    <xf numFmtId="165" fontId="3" fillId="0" borderId="22" xfId="1" applyNumberFormat="1" applyFont="1" applyBorder="1" applyAlignment="1" applyProtection="1">
      <alignment horizontal="center" vertical="center" wrapText="1"/>
      <protection locked="0"/>
    </xf>
    <xf numFmtId="165" fontId="3" fillId="0" borderId="10" xfId="1" applyNumberFormat="1" applyFont="1" applyBorder="1" applyAlignment="1" applyProtection="1">
      <alignment horizontal="center" vertical="center" wrapText="1"/>
      <protection locked="0"/>
    </xf>
    <xf numFmtId="165" fontId="3" fillId="0" borderId="26" xfId="1" applyNumberFormat="1" applyFont="1" applyBorder="1" applyAlignment="1" applyProtection="1">
      <alignment horizontal="center" vertical="center" wrapText="1"/>
      <protection locked="0"/>
    </xf>
    <xf numFmtId="49" fontId="9" fillId="0" borderId="12" xfId="2" applyNumberFormat="1" applyFont="1" applyBorder="1" applyAlignment="1" applyProtection="1">
      <alignment horizontal="center" vertical="top" wrapText="1"/>
      <protection locked="0"/>
    </xf>
    <xf numFmtId="49" fontId="9" fillId="0" borderId="8" xfId="2" applyNumberFormat="1" applyFont="1" applyBorder="1" applyAlignment="1" applyProtection="1">
      <alignment horizontal="center" vertical="top" wrapText="1"/>
      <protection locked="0"/>
    </xf>
    <xf numFmtId="0" fontId="99" fillId="0" borderId="65" xfId="0" applyFont="1" applyBorder="1" applyAlignment="1">
      <alignment wrapText="1"/>
    </xf>
    <xf numFmtId="0" fontId="25" fillId="6" borderId="5" xfId="0" applyFont="1" applyFill="1" applyBorder="1" applyAlignment="1">
      <alignment horizontal="left" vertical="top" wrapText="1"/>
    </xf>
    <xf numFmtId="0" fontId="25" fillId="6" borderId="7" xfId="0" applyFont="1" applyFill="1" applyBorder="1" applyAlignment="1">
      <alignment horizontal="left" vertical="top" wrapText="1"/>
    </xf>
    <xf numFmtId="0" fontId="9" fillId="3" borderId="56" xfId="0" applyFont="1" applyFill="1" applyBorder="1" applyAlignment="1">
      <alignment horizontal="left" vertical="top" wrapText="1"/>
    </xf>
    <xf numFmtId="0" fontId="9" fillId="3" borderId="54" xfId="0" applyFont="1" applyFill="1" applyBorder="1" applyAlignment="1">
      <alignment horizontal="left" vertical="top" wrapText="1"/>
    </xf>
    <xf numFmtId="0" fontId="9" fillId="0" borderId="56" xfId="0" applyFont="1" applyBorder="1" applyAlignment="1">
      <alignment horizontal="left" vertical="top" wrapText="1"/>
    </xf>
    <xf numFmtId="0" fontId="9" fillId="0" borderId="54" xfId="0" applyFont="1" applyBorder="1" applyAlignment="1">
      <alignment horizontal="left" vertical="top" wrapText="1"/>
    </xf>
    <xf numFmtId="0" fontId="9" fillId="3" borderId="58" xfId="0" applyFont="1" applyFill="1" applyBorder="1" applyAlignment="1">
      <alignment horizontal="left" vertical="top" wrapText="1"/>
    </xf>
    <xf numFmtId="0" fontId="9" fillId="0" borderId="58" xfId="0" applyFont="1" applyBorder="1" applyAlignment="1">
      <alignment horizontal="left" vertical="top" wrapText="1"/>
    </xf>
    <xf numFmtId="0" fontId="9" fillId="3" borderId="15" xfId="2" applyFont="1" applyFill="1" applyBorder="1" applyAlignment="1">
      <alignment horizontal="center" vertical="center" wrapText="1"/>
    </xf>
    <xf numFmtId="0" fontId="9" fillId="0" borderId="53" xfId="2" applyFont="1" applyBorder="1" applyAlignment="1" applyProtection="1">
      <alignment horizontal="left" vertical="top" wrapText="1"/>
      <protection locked="0"/>
    </xf>
    <xf numFmtId="0" fontId="9" fillId="0" borderId="54" xfId="2" applyFont="1" applyBorder="1" applyAlignment="1" applyProtection="1">
      <alignment horizontal="left" vertical="top" wrapText="1"/>
      <protection locked="0"/>
    </xf>
    <xf numFmtId="0" fontId="9" fillId="0" borderId="56" xfId="2" applyFont="1" applyBorder="1" applyAlignment="1" applyProtection="1">
      <alignment horizontal="left" vertical="top" wrapText="1"/>
      <protection locked="0"/>
    </xf>
    <xf numFmtId="49" fontId="9" fillId="3" borderId="12" xfId="2" applyNumberFormat="1" applyFont="1" applyFill="1" applyBorder="1" applyAlignment="1" applyProtection="1">
      <alignment horizontal="center" vertical="center"/>
      <protection locked="0"/>
    </xf>
    <xf numFmtId="49" fontId="9" fillId="3" borderId="8" xfId="2" applyNumberFormat="1" applyFont="1" applyFill="1" applyBorder="1" applyAlignment="1" applyProtection="1">
      <alignment horizontal="center" vertical="center"/>
      <protection locked="0"/>
    </xf>
    <xf numFmtId="49" fontId="9" fillId="3" borderId="12" xfId="2" applyNumberFormat="1" applyFont="1" applyFill="1" applyBorder="1" applyAlignment="1" applyProtection="1">
      <alignment horizontal="center" vertical="center" wrapText="1"/>
      <protection locked="0"/>
    </xf>
    <xf numFmtId="49" fontId="9" fillId="3" borderId="8" xfId="2" applyNumberFormat="1" applyFont="1" applyFill="1" applyBorder="1" applyAlignment="1" applyProtection="1">
      <alignment horizontal="center" vertical="center" wrapText="1"/>
      <protection locked="0"/>
    </xf>
    <xf numFmtId="0" fontId="9" fillId="3" borderId="53" xfId="0" applyFont="1" applyFill="1" applyBorder="1" applyAlignment="1">
      <alignment horizontal="left" vertical="top" wrapText="1"/>
    </xf>
    <xf numFmtId="0" fontId="9" fillId="3" borderId="18" xfId="2" applyFont="1" applyFill="1" applyBorder="1" applyAlignment="1" applyProtection="1">
      <alignment horizontal="left" vertical="top" wrapText="1"/>
      <protection locked="0"/>
    </xf>
    <xf numFmtId="0" fontId="9" fillId="3" borderId="38" xfId="2" applyFont="1" applyFill="1" applyBorder="1" applyAlignment="1" applyProtection="1">
      <alignment horizontal="left" vertical="top" wrapText="1"/>
      <protection locked="0"/>
    </xf>
    <xf numFmtId="0" fontId="9" fillId="3" borderId="10" xfId="2" applyFont="1" applyFill="1" applyBorder="1" applyAlignment="1" applyProtection="1">
      <alignment horizontal="left" vertical="top" wrapText="1"/>
      <protection locked="0"/>
    </xf>
    <xf numFmtId="0" fontId="9" fillId="3" borderId="20" xfId="2" applyFont="1" applyFill="1" applyBorder="1" applyAlignment="1" applyProtection="1">
      <alignment horizontal="left" vertical="top" wrapText="1"/>
      <protection locked="0"/>
    </xf>
    <xf numFmtId="0" fontId="9" fillId="3" borderId="26" xfId="2" applyFont="1" applyFill="1" applyBorder="1" applyAlignment="1" applyProtection="1">
      <alignment horizontal="left" vertical="top" wrapText="1"/>
      <protection locked="0"/>
    </xf>
    <xf numFmtId="0" fontId="9" fillId="3" borderId="18" xfId="2" applyFont="1" applyFill="1" applyBorder="1" applyAlignment="1">
      <alignment horizontal="left" vertical="top" wrapText="1"/>
    </xf>
    <xf numFmtId="0" fontId="9" fillId="3" borderId="21" xfId="2" applyFont="1" applyFill="1" applyBorder="1" applyAlignment="1">
      <alignment horizontal="left" vertical="top" wrapText="1"/>
    </xf>
    <xf numFmtId="0" fontId="9" fillId="3" borderId="34" xfId="2" applyFont="1" applyFill="1" applyBorder="1" applyAlignment="1">
      <alignment horizontal="left" vertical="top" wrapText="1"/>
    </xf>
    <xf numFmtId="0" fontId="13" fillId="5" borderId="5" xfId="2" applyFont="1" applyFill="1" applyBorder="1" applyAlignment="1">
      <alignment horizontal="left" vertical="top"/>
    </xf>
    <xf numFmtId="0" fontId="13" fillId="5" borderId="6" xfId="2" applyFont="1" applyFill="1" applyBorder="1" applyAlignment="1">
      <alignment horizontal="left" vertical="top"/>
    </xf>
    <xf numFmtId="0" fontId="13" fillId="5" borderId="30" xfId="2" applyFont="1" applyFill="1" applyBorder="1" applyAlignment="1">
      <alignment horizontal="left" vertical="top"/>
    </xf>
    <xf numFmtId="0" fontId="13" fillId="5" borderId="7" xfId="2" applyFont="1" applyFill="1" applyBorder="1" applyAlignment="1">
      <alignment horizontal="left" vertical="top"/>
    </xf>
    <xf numFmtId="0" fontId="29" fillId="3" borderId="50" xfId="17" applyFont="1" applyFill="1" applyBorder="1" applyAlignment="1">
      <alignment horizontal="left" vertical="top" wrapText="1"/>
    </xf>
    <xf numFmtId="0" fontId="29" fillId="0" borderId="50" xfId="17" applyFont="1" applyBorder="1" applyAlignment="1">
      <alignment horizontal="left" vertical="top" wrapText="1"/>
    </xf>
    <xf numFmtId="0" fontId="9" fillId="0" borderId="53" xfId="0" applyFont="1" applyBorder="1" applyAlignment="1">
      <alignment horizontal="left" vertical="top" wrapText="1"/>
    </xf>
    <xf numFmtId="0" fontId="3" fillId="0" borderId="18"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3" fillId="0" borderId="47" xfId="0" applyFont="1" applyBorder="1" applyAlignment="1">
      <alignment horizontal="left" vertical="top" wrapText="1"/>
    </xf>
    <xf numFmtId="0" fontId="3" fillId="0" borderId="28" xfId="0" applyFont="1" applyBorder="1" applyAlignment="1">
      <alignment horizontal="left" vertical="top" wrapText="1"/>
    </xf>
    <xf numFmtId="0" fontId="3" fillId="0" borderId="29" xfId="0" applyFont="1" applyBorder="1" applyAlignment="1">
      <alignment horizontal="left" vertical="top" wrapText="1"/>
    </xf>
    <xf numFmtId="0" fontId="9" fillId="4" borderId="56" xfId="0" applyFont="1" applyFill="1" applyBorder="1" applyAlignment="1">
      <alignment horizontal="left" vertical="top" wrapText="1"/>
    </xf>
    <xf numFmtId="0" fontId="9" fillId="4" borderId="53" xfId="0" applyFont="1" applyFill="1" applyBorder="1" applyAlignment="1">
      <alignment horizontal="left" vertical="top" wrapText="1"/>
    </xf>
    <xf numFmtId="0" fontId="9" fillId="4" borderId="58" xfId="0" applyFont="1" applyFill="1" applyBorder="1" applyAlignment="1">
      <alignment horizontal="left" vertical="top" wrapText="1"/>
    </xf>
    <xf numFmtId="0" fontId="18" fillId="0" borderId="21" xfId="0" applyFont="1" applyBorder="1" applyAlignment="1">
      <alignment horizontal="left" vertical="center" wrapText="1"/>
    </xf>
    <xf numFmtId="0" fontId="18" fillId="0" borderId="22" xfId="0" applyFont="1" applyBorder="1" applyAlignment="1">
      <alignment horizontal="left" vertical="center" wrapText="1"/>
    </xf>
    <xf numFmtId="0" fontId="9" fillId="4" borderId="14" xfId="2" applyFont="1" applyFill="1" applyBorder="1" applyAlignment="1">
      <alignment horizontal="left" vertical="top"/>
    </xf>
    <xf numFmtId="0" fontId="9" fillId="4" borderId="8" xfId="2" applyFont="1" applyFill="1" applyBorder="1" applyAlignment="1">
      <alignment horizontal="left" vertical="top"/>
    </xf>
    <xf numFmtId="0" fontId="3" fillId="0" borderId="12" xfId="0" applyFont="1" applyBorder="1" applyAlignment="1">
      <alignment horizontal="left" vertical="center" wrapText="1"/>
    </xf>
    <xf numFmtId="0" fontId="3" fillId="0" borderId="14" xfId="0" applyFont="1" applyBorder="1" applyAlignment="1">
      <alignment horizontal="left" vertical="center" wrapText="1"/>
    </xf>
    <xf numFmtId="0" fontId="3" fillId="0" borderId="15" xfId="0" applyFont="1" applyBorder="1" applyAlignment="1">
      <alignment horizontal="left" vertical="center" wrapText="1"/>
    </xf>
    <xf numFmtId="0" fontId="9" fillId="4" borderId="54" xfId="0" applyFont="1" applyFill="1" applyBorder="1" applyAlignment="1">
      <alignment horizontal="left" vertical="top" wrapText="1"/>
    </xf>
    <xf numFmtId="165" fontId="3" fillId="3" borderId="43" xfId="1" applyNumberFormat="1" applyFont="1" applyFill="1" applyBorder="1" applyAlignment="1" applyProtection="1">
      <alignment horizontal="left" vertical="center" wrapText="1"/>
      <protection locked="0"/>
    </xf>
    <xf numFmtId="165" fontId="3" fillId="3" borderId="39" xfId="1" applyNumberFormat="1" applyFont="1" applyFill="1" applyBorder="1" applyAlignment="1" applyProtection="1">
      <alignment horizontal="left" vertical="center" wrapText="1"/>
      <protection locked="0"/>
    </xf>
    <xf numFmtId="165" fontId="3" fillId="3" borderId="44" xfId="1" applyNumberFormat="1" applyFont="1" applyFill="1" applyBorder="1" applyAlignment="1" applyProtection="1">
      <alignment horizontal="left" vertical="center" wrapText="1"/>
      <protection locked="0"/>
    </xf>
    <xf numFmtId="0" fontId="9" fillId="0" borderId="50" xfId="0" applyFont="1" applyBorder="1" applyAlignment="1">
      <alignment horizontal="left" vertical="top" wrapText="1"/>
    </xf>
    <xf numFmtId="0" fontId="9" fillId="0" borderId="56" xfId="2" applyFont="1" applyBorder="1" applyAlignment="1">
      <alignment horizontal="left" vertical="top" wrapText="1"/>
    </xf>
    <xf numFmtId="0" fontId="9" fillId="0" borderId="53" xfId="2" applyFont="1" applyBorder="1" applyAlignment="1">
      <alignment horizontal="left" vertical="top" wrapText="1"/>
    </xf>
    <xf numFmtId="0" fontId="9" fillId="0" borderId="54" xfId="2" applyFont="1" applyBorder="1" applyAlignment="1">
      <alignment horizontal="left" vertical="top" wrapText="1"/>
    </xf>
    <xf numFmtId="0" fontId="25" fillId="0" borderId="45" xfId="0" applyFont="1" applyBorder="1" applyAlignment="1">
      <alignment horizontal="left" vertical="top" wrapText="1"/>
    </xf>
    <xf numFmtId="0" fontId="25" fillId="0" borderId="74" xfId="0" applyFont="1" applyBorder="1" applyAlignment="1">
      <alignment horizontal="left" vertical="top" wrapText="1"/>
    </xf>
    <xf numFmtId="9" fontId="25" fillId="0" borderId="18" xfId="17" applyNumberFormat="1" applyFont="1" applyFill="1" applyBorder="1" applyAlignment="1" applyProtection="1">
      <alignment horizontal="left" vertical="top" wrapText="1"/>
      <protection locked="0"/>
    </xf>
    <xf numFmtId="9" fontId="25" fillId="0" borderId="22" xfId="17" applyNumberFormat="1" applyFont="1" applyFill="1" applyBorder="1" applyAlignment="1" applyProtection="1">
      <alignment horizontal="left" vertical="top" wrapText="1"/>
      <protection locked="0"/>
    </xf>
    <xf numFmtId="9" fontId="25" fillId="0" borderId="38" xfId="17" applyNumberFormat="1" applyFont="1" applyFill="1" applyBorder="1" applyAlignment="1" applyProtection="1">
      <alignment horizontal="left" vertical="top" wrapText="1"/>
      <protection locked="0"/>
    </xf>
    <xf numFmtId="9" fontId="25" fillId="0" borderId="10" xfId="17" applyNumberFormat="1" applyFont="1" applyFill="1" applyBorder="1" applyAlignment="1" applyProtection="1">
      <alignment horizontal="left" vertical="top" wrapText="1"/>
      <protection locked="0"/>
    </xf>
    <xf numFmtId="9" fontId="25" fillId="0" borderId="20" xfId="17" applyNumberFormat="1" applyFont="1" applyFill="1" applyBorder="1" applyAlignment="1" applyProtection="1">
      <alignment horizontal="left" vertical="top" wrapText="1"/>
      <protection locked="0"/>
    </xf>
    <xf numFmtId="9" fontId="25" fillId="0" borderId="26" xfId="17" applyNumberFormat="1" applyFont="1" applyFill="1" applyBorder="1" applyAlignment="1" applyProtection="1">
      <alignment horizontal="left" vertical="top" wrapText="1"/>
      <protection locked="0"/>
    </xf>
    <xf numFmtId="9" fontId="9" fillId="4" borderId="71" xfId="2" applyNumberFormat="1" applyFont="1" applyFill="1" applyBorder="1" applyAlignment="1" applyProtection="1">
      <alignment horizontal="left" vertical="center" wrapText="1"/>
      <protection locked="0"/>
    </xf>
    <xf numFmtId="9" fontId="9" fillId="4" borderId="36" xfId="2" applyNumberFormat="1" applyFont="1" applyFill="1" applyBorder="1" applyAlignment="1" applyProtection="1">
      <alignment horizontal="left" vertical="center" wrapText="1"/>
      <protection locked="0"/>
    </xf>
    <xf numFmtId="9" fontId="9" fillId="3" borderId="18" xfId="2" applyNumberFormat="1" applyFont="1" applyFill="1" applyBorder="1" applyAlignment="1" applyProtection="1">
      <alignment horizontal="left" vertical="center" wrapText="1"/>
      <protection locked="0"/>
    </xf>
    <xf numFmtId="9" fontId="9" fillId="3" borderId="21" xfId="2" applyNumberFormat="1" applyFont="1" applyFill="1" applyBorder="1" applyAlignment="1" applyProtection="1">
      <alignment horizontal="left" vertical="center" wrapText="1"/>
      <protection locked="0"/>
    </xf>
    <xf numFmtId="9" fontId="9" fillId="3" borderId="22" xfId="2" applyNumberFormat="1" applyFont="1" applyFill="1" applyBorder="1" applyAlignment="1" applyProtection="1">
      <alignment horizontal="left" vertical="center" wrapText="1"/>
      <protection locked="0"/>
    </xf>
    <xf numFmtId="9" fontId="9" fillId="3" borderId="38" xfId="2" applyNumberFormat="1" applyFont="1" applyFill="1" applyBorder="1" applyAlignment="1" applyProtection="1">
      <alignment horizontal="left" vertical="center" wrapText="1"/>
      <protection locked="0"/>
    </xf>
    <xf numFmtId="9" fontId="9" fillId="3" borderId="0" xfId="2" applyNumberFormat="1" applyFont="1" applyFill="1" applyAlignment="1" applyProtection="1">
      <alignment horizontal="left" vertical="center" wrapText="1"/>
      <protection locked="0"/>
    </xf>
    <xf numFmtId="9" fontId="9" fillId="3" borderId="10" xfId="2" applyNumberFormat="1" applyFont="1" applyFill="1" applyBorder="1" applyAlignment="1" applyProtection="1">
      <alignment horizontal="left" vertical="center" wrapText="1"/>
      <protection locked="0"/>
    </xf>
    <xf numFmtId="9" fontId="9" fillId="3" borderId="20" xfId="2" applyNumberFormat="1" applyFont="1" applyFill="1" applyBorder="1" applyAlignment="1" applyProtection="1">
      <alignment horizontal="left" vertical="center" wrapText="1"/>
      <protection locked="0"/>
    </xf>
    <xf numFmtId="9" fontId="9" fillId="3" borderId="25" xfId="2" applyNumberFormat="1" applyFont="1" applyFill="1" applyBorder="1" applyAlignment="1" applyProtection="1">
      <alignment horizontal="left" vertical="center" wrapText="1"/>
      <protection locked="0"/>
    </xf>
    <xf numFmtId="9" fontId="9" fillId="3" borderId="26" xfId="2" applyNumberFormat="1" applyFont="1" applyFill="1" applyBorder="1" applyAlignment="1" applyProtection="1">
      <alignment horizontal="left" vertical="center" wrapText="1"/>
      <protection locked="0"/>
    </xf>
    <xf numFmtId="0" fontId="25" fillId="0" borderId="16" xfId="0" applyFont="1" applyBorder="1" applyAlignment="1">
      <alignment horizontal="left" vertical="top" wrapText="1"/>
    </xf>
    <xf numFmtId="0" fontId="25" fillId="0" borderId="9" xfId="0" applyFont="1" applyBorder="1" applyAlignment="1">
      <alignment horizontal="left" vertical="top" wrapText="1"/>
    </xf>
    <xf numFmtId="0" fontId="25" fillId="0" borderId="23" xfId="0" applyFont="1" applyBorder="1" applyAlignment="1">
      <alignment horizontal="left" vertical="top" wrapText="1"/>
    </xf>
    <xf numFmtId="0" fontId="25" fillId="0" borderId="45" xfId="0" applyFont="1" applyBorder="1" applyAlignment="1">
      <alignment vertical="top" wrapText="1"/>
    </xf>
    <xf numFmtId="0" fontId="25" fillId="0" borderId="74" xfId="0" applyFont="1" applyBorder="1" applyAlignment="1">
      <alignment vertical="top" wrapText="1"/>
    </xf>
    <xf numFmtId="0" fontId="25" fillId="0" borderId="48" xfId="0" applyFont="1" applyBorder="1" applyAlignment="1">
      <alignment vertical="top" wrapText="1"/>
    </xf>
    <xf numFmtId="0" fontId="25" fillId="0" borderId="22" xfId="0" applyFont="1" applyBorder="1" applyAlignment="1">
      <alignment horizontal="left" vertical="top" wrapText="1"/>
    </xf>
    <xf numFmtId="0" fontId="25" fillId="0" borderId="21" xfId="0" applyFont="1" applyBorder="1" applyAlignment="1">
      <alignment horizontal="left" vertical="top" wrapText="1"/>
    </xf>
    <xf numFmtId="9" fontId="9" fillId="3" borderId="64" xfId="2" applyNumberFormat="1" applyFont="1" applyFill="1" applyBorder="1" applyAlignment="1" applyProtection="1">
      <alignment horizontal="center" vertical="center" wrapText="1"/>
      <protection locked="0"/>
    </xf>
    <xf numFmtId="9" fontId="9" fillId="3" borderId="57" xfId="2" applyNumberFormat="1" applyFont="1" applyFill="1" applyBorder="1" applyAlignment="1" applyProtection="1">
      <alignment horizontal="center" vertical="center" wrapText="1"/>
      <protection locked="0"/>
    </xf>
    <xf numFmtId="9" fontId="3" fillId="0" borderId="15" xfId="2" applyNumberFormat="1" applyBorder="1" applyAlignment="1" applyProtection="1">
      <alignment horizontal="left" vertical="top" wrapText="1"/>
      <protection locked="0"/>
    </xf>
    <xf numFmtId="0" fontId="25" fillId="0" borderId="19" xfId="0" applyFont="1" applyBorder="1" applyAlignment="1">
      <alignment horizontal="left" vertical="top" wrapText="1"/>
    </xf>
    <xf numFmtId="0" fontId="25" fillId="0" borderId="11" xfId="0" applyFont="1" applyBorder="1" applyAlignment="1">
      <alignment horizontal="left" vertical="top" wrapText="1"/>
    </xf>
    <xf numFmtId="0" fontId="12" fillId="0" borderId="18" xfId="2" applyFont="1" applyBorder="1" applyAlignment="1" applyProtection="1">
      <alignment horizontal="left" vertical="center" wrapText="1"/>
      <protection locked="0"/>
    </xf>
    <xf numFmtId="0" fontId="12" fillId="0" borderId="21" xfId="2" applyFont="1" applyBorder="1" applyAlignment="1" applyProtection="1">
      <alignment horizontal="left" vertical="center" wrapText="1"/>
      <protection locked="0"/>
    </xf>
    <xf numFmtId="0" fontId="25" fillId="0" borderId="34" xfId="0" applyFont="1" applyBorder="1" applyAlignment="1">
      <alignment horizontal="left" vertical="top" wrapText="1"/>
    </xf>
    <xf numFmtId="0" fontId="25" fillId="0" borderId="24" xfId="0" applyFont="1" applyBorder="1" applyAlignment="1">
      <alignment horizontal="left" vertical="top" wrapText="1"/>
    </xf>
    <xf numFmtId="0" fontId="25" fillId="0" borderId="4" xfId="0" applyFont="1" applyBorder="1" applyAlignment="1">
      <alignment horizontal="left" vertical="top" wrapText="1"/>
    </xf>
    <xf numFmtId="0" fontId="12" fillId="0" borderId="18" xfId="2" applyFont="1" applyBorder="1" applyAlignment="1" applyProtection="1">
      <alignment vertical="top" wrapText="1"/>
      <protection locked="0"/>
    </xf>
    <xf numFmtId="0" fontId="12" fillId="0" borderId="21" xfId="2" applyFont="1" applyBorder="1" applyAlignment="1" applyProtection="1">
      <alignment vertical="top" wrapText="1"/>
      <protection locked="0"/>
    </xf>
    <xf numFmtId="0" fontId="12" fillId="0" borderId="22" xfId="2" applyFont="1" applyBorder="1" applyAlignment="1" applyProtection="1">
      <alignment vertical="top" wrapText="1"/>
      <protection locked="0"/>
    </xf>
    <xf numFmtId="0" fontId="12" fillId="0" borderId="20" xfId="2" applyFont="1" applyBorder="1" applyAlignment="1" applyProtection="1">
      <alignment vertical="top" wrapText="1"/>
      <protection locked="0"/>
    </xf>
    <xf numFmtId="0" fontId="12" fillId="0" borderId="25" xfId="2" applyFont="1" applyBorder="1" applyAlignment="1" applyProtection="1">
      <alignment vertical="top" wrapText="1"/>
      <protection locked="0"/>
    </xf>
    <xf numFmtId="0" fontId="12" fillId="0" borderId="26" xfId="2" applyFont="1" applyBorder="1" applyAlignment="1" applyProtection="1">
      <alignment vertical="top" wrapText="1"/>
      <protection locked="0"/>
    </xf>
    <xf numFmtId="0" fontId="25" fillId="0" borderId="56" xfId="0" applyFont="1" applyBorder="1" applyAlignment="1">
      <alignment wrapText="1"/>
    </xf>
    <xf numFmtId="0" fontId="25" fillId="0" borderId="53" xfId="0" applyFont="1" applyBorder="1" applyAlignment="1">
      <alignment wrapText="1"/>
    </xf>
    <xf numFmtId="0" fontId="25" fillId="0" borderId="54" xfId="0" applyFont="1" applyBorder="1" applyAlignment="1">
      <alignment wrapText="1"/>
    </xf>
    <xf numFmtId="0" fontId="25" fillId="0" borderId="55" xfId="0" applyFont="1" applyBorder="1" applyAlignment="1">
      <alignment horizontal="left" vertical="top" wrapText="1"/>
    </xf>
    <xf numFmtId="0" fontId="13" fillId="8" borderId="40" xfId="2" applyFont="1" applyFill="1" applyBorder="1" applyAlignment="1">
      <alignment horizontal="left" vertical="center" wrapText="1"/>
    </xf>
    <xf numFmtId="0" fontId="18" fillId="4" borderId="56" xfId="0" applyFont="1" applyFill="1" applyBorder="1" applyAlignment="1">
      <alignment horizontal="left" vertical="top" wrapText="1"/>
    </xf>
    <xf numFmtId="0" fontId="18" fillId="4" borderId="53" xfId="0" applyFont="1" applyFill="1" applyBorder="1" applyAlignment="1">
      <alignment horizontal="left" vertical="top" wrapText="1"/>
    </xf>
    <xf numFmtId="0" fontId="18" fillId="4" borderId="58" xfId="0" applyFont="1" applyFill="1" applyBorder="1" applyAlignment="1">
      <alignment horizontal="left" vertical="top" wrapText="1"/>
    </xf>
    <xf numFmtId="0" fontId="12" fillId="0" borderId="50" xfId="0" applyFont="1" applyBorder="1" applyAlignment="1">
      <alignment horizontal="left" vertical="top" wrapText="1"/>
    </xf>
    <xf numFmtId="0" fontId="9" fillId="3" borderId="12" xfId="0" applyFont="1" applyFill="1" applyBorder="1" applyAlignment="1">
      <alignment horizontal="left" vertical="top" wrapText="1"/>
    </xf>
    <xf numFmtId="0" fontId="9" fillId="3" borderId="14" xfId="0" applyFont="1" applyFill="1" applyBorder="1" applyAlignment="1">
      <alignment horizontal="left" vertical="top" wrapText="1"/>
    </xf>
    <xf numFmtId="0" fontId="9" fillId="3" borderId="8" xfId="0" applyFont="1" applyFill="1" applyBorder="1" applyAlignment="1">
      <alignment horizontal="left" vertical="top" wrapText="1"/>
    </xf>
    <xf numFmtId="0" fontId="12" fillId="0" borderId="13" xfId="0" applyFont="1" applyBorder="1" applyAlignment="1">
      <alignment horizontal="left" vertical="top" wrapText="1"/>
    </xf>
    <xf numFmtId="0" fontId="12" fillId="0" borderId="15" xfId="0" applyFont="1" applyBorder="1" applyAlignment="1">
      <alignment horizontal="left" vertical="top" wrapText="1"/>
    </xf>
    <xf numFmtId="0" fontId="9" fillId="0" borderId="14" xfId="2" applyFont="1" applyBorder="1" applyAlignment="1">
      <alignment horizontal="right" vertical="center" wrapText="1"/>
    </xf>
    <xf numFmtId="0" fontId="9" fillId="0" borderId="8" xfId="2" applyFont="1" applyBorder="1" applyAlignment="1">
      <alignment horizontal="right" vertical="center" wrapText="1"/>
    </xf>
    <xf numFmtId="0" fontId="9" fillId="4" borderId="15" xfId="2" applyFont="1" applyFill="1" applyBorder="1" applyAlignment="1">
      <alignment vertical="top" wrapText="1"/>
    </xf>
    <xf numFmtId="1" fontId="9" fillId="4" borderId="19" xfId="2" applyNumberFormat="1" applyFont="1" applyFill="1" applyBorder="1" applyAlignment="1" applyProtection="1">
      <alignment horizontal="left" vertical="top" wrapText="1"/>
      <protection locked="0"/>
    </xf>
    <xf numFmtId="1" fontId="9" fillId="4" borderId="37" xfId="2" applyNumberFormat="1" applyFont="1" applyFill="1" applyBorder="1" applyAlignment="1" applyProtection="1">
      <alignment horizontal="left" vertical="top" wrapText="1"/>
      <protection locked="0"/>
    </xf>
    <xf numFmtId="1" fontId="9" fillId="4" borderId="11" xfId="2" applyNumberFormat="1" applyFont="1" applyFill="1" applyBorder="1" applyAlignment="1" applyProtection="1">
      <alignment horizontal="left" vertical="top" wrapText="1"/>
      <protection locked="0"/>
    </xf>
    <xf numFmtId="1" fontId="9" fillId="3" borderId="12" xfId="2" applyNumberFormat="1" applyFont="1" applyFill="1" applyBorder="1" applyAlignment="1" applyProtection="1">
      <alignment horizontal="left" vertical="top" wrapText="1"/>
      <protection locked="0"/>
    </xf>
    <xf numFmtId="1" fontId="9" fillId="3" borderId="14" xfId="2" applyNumberFormat="1" applyFont="1" applyFill="1" applyBorder="1" applyAlignment="1" applyProtection="1">
      <alignment horizontal="left" vertical="top" wrapText="1"/>
      <protection locked="0"/>
    </xf>
    <xf numFmtId="1" fontId="9" fillId="3" borderId="15" xfId="2" applyNumberFormat="1" applyFont="1" applyFill="1" applyBorder="1" applyAlignment="1" applyProtection="1">
      <alignment horizontal="left" vertical="top" wrapText="1"/>
      <protection locked="0"/>
    </xf>
    <xf numFmtId="1" fontId="9" fillId="4" borderId="19" xfId="2" applyNumberFormat="1" applyFont="1" applyFill="1" applyBorder="1" applyAlignment="1" applyProtection="1">
      <alignment horizontal="left" vertical="center" wrapText="1"/>
      <protection locked="0"/>
    </xf>
    <xf numFmtId="1" fontId="9" fillId="4" borderId="37" xfId="2" applyNumberFormat="1" applyFont="1" applyFill="1" applyBorder="1" applyAlignment="1" applyProtection="1">
      <alignment horizontal="left" vertical="center" wrapText="1"/>
      <protection locked="0"/>
    </xf>
    <xf numFmtId="1" fontId="9" fillId="4" borderId="11" xfId="2" applyNumberFormat="1" applyFont="1" applyFill="1" applyBorder="1" applyAlignment="1" applyProtection="1">
      <alignment horizontal="left" vertical="center" wrapText="1"/>
      <protection locked="0"/>
    </xf>
    <xf numFmtId="0" fontId="9" fillId="9" borderId="51" xfId="2" applyFont="1" applyFill="1" applyBorder="1" applyAlignment="1">
      <alignment horizontal="left" vertical="top" wrapText="1"/>
    </xf>
    <xf numFmtId="0" fontId="9" fillId="9" borderId="32" xfId="2" applyFont="1" applyFill="1" applyBorder="1" applyAlignment="1">
      <alignment horizontal="left" vertical="top" wrapText="1"/>
    </xf>
    <xf numFmtId="0" fontId="9" fillId="9" borderId="33" xfId="2" applyFont="1" applyFill="1" applyBorder="1" applyAlignment="1">
      <alignment horizontal="left" vertical="top" wrapText="1"/>
    </xf>
    <xf numFmtId="1" fontId="3" fillId="3" borderId="12" xfId="2" applyNumberFormat="1" applyFill="1" applyBorder="1" applyAlignment="1" applyProtection="1">
      <alignment horizontal="left" vertical="top" wrapText="1"/>
      <protection locked="0"/>
    </xf>
    <xf numFmtId="1" fontId="3" fillId="3" borderId="14" xfId="2" applyNumberFormat="1" applyFill="1" applyBorder="1" applyAlignment="1" applyProtection="1">
      <alignment horizontal="left" vertical="top" wrapText="1"/>
      <protection locked="0"/>
    </xf>
    <xf numFmtId="1" fontId="3" fillId="3" borderId="15" xfId="2" applyNumberFormat="1" applyFill="1" applyBorder="1" applyAlignment="1" applyProtection="1">
      <alignment horizontal="left" vertical="top" wrapText="1"/>
      <protection locked="0"/>
    </xf>
    <xf numFmtId="164" fontId="12" fillId="0" borderId="12" xfId="7" applyNumberFormat="1" applyFont="1" applyFill="1" applyBorder="1" applyAlignment="1" applyProtection="1">
      <alignment horizontal="left" vertical="top" wrapText="1"/>
      <protection locked="0"/>
    </xf>
    <xf numFmtId="164" fontId="12" fillId="0" borderId="14" xfId="7" applyNumberFormat="1" applyFont="1" applyFill="1" applyBorder="1" applyAlignment="1" applyProtection="1">
      <alignment horizontal="left" vertical="top" wrapText="1"/>
      <protection locked="0"/>
    </xf>
    <xf numFmtId="164" fontId="12" fillId="0" borderId="15" xfId="7" applyNumberFormat="1" applyFont="1" applyFill="1" applyBorder="1" applyAlignment="1" applyProtection="1">
      <alignment horizontal="left" vertical="top" wrapText="1"/>
      <protection locked="0"/>
    </xf>
    <xf numFmtId="1" fontId="12" fillId="0" borderId="12" xfId="2" applyNumberFormat="1" applyFont="1" applyBorder="1" applyAlignment="1" applyProtection="1">
      <alignment horizontal="left" vertical="top"/>
      <protection locked="0"/>
    </xf>
    <xf numFmtId="1" fontId="12" fillId="0" borderId="14" xfId="2" applyNumberFormat="1" applyFont="1" applyBorder="1" applyAlignment="1" applyProtection="1">
      <alignment horizontal="left" vertical="top"/>
      <protection locked="0"/>
    </xf>
    <xf numFmtId="1" fontId="12" fillId="0" borderId="15" xfId="2" applyNumberFormat="1" applyFont="1" applyBorder="1" applyAlignment="1" applyProtection="1">
      <alignment horizontal="left" vertical="top"/>
      <protection locked="0"/>
    </xf>
    <xf numFmtId="0" fontId="9" fillId="0" borderId="57" xfId="2" applyFont="1" applyBorder="1" applyAlignment="1">
      <alignment horizontal="left" vertical="top" wrapText="1"/>
    </xf>
    <xf numFmtId="0" fontId="13" fillId="4" borderId="24" xfId="2" applyFont="1" applyFill="1" applyBorder="1" applyAlignment="1">
      <alignment horizontal="left" vertical="center" wrapText="1"/>
    </xf>
    <xf numFmtId="0" fontId="3" fillId="0" borderId="65" xfId="2" applyBorder="1" applyAlignment="1">
      <alignment horizontal="left" vertical="top" wrapText="1"/>
    </xf>
    <xf numFmtId="0" fontId="9" fillId="0" borderId="6" xfId="2" applyFont="1" applyBorder="1" applyAlignment="1">
      <alignment horizontal="left" vertical="top" wrapText="1"/>
    </xf>
    <xf numFmtId="0" fontId="9" fillId="0" borderId="7" xfId="2" applyFont="1" applyBorder="1" applyAlignment="1">
      <alignment horizontal="left" vertical="top" wrapText="1"/>
    </xf>
    <xf numFmtId="0" fontId="9" fillId="9" borderId="23" xfId="2" applyFont="1" applyFill="1" applyBorder="1" applyAlignment="1">
      <alignment horizontal="left" vertical="top" wrapText="1" indent="5"/>
    </xf>
    <xf numFmtId="0" fontId="9" fillId="9" borderId="25" xfId="2" applyFont="1" applyFill="1" applyBorder="1" applyAlignment="1">
      <alignment horizontal="left" vertical="top" wrapText="1" indent="5"/>
    </xf>
    <xf numFmtId="0" fontId="9" fillId="9" borderId="26" xfId="2" applyFont="1" applyFill="1" applyBorder="1" applyAlignment="1">
      <alignment horizontal="left" vertical="top" wrapText="1" indent="5"/>
    </xf>
    <xf numFmtId="0" fontId="12" fillId="3" borderId="53" xfId="0" applyFont="1" applyFill="1" applyBorder="1" applyAlignment="1">
      <alignment horizontal="left" vertical="center" wrapText="1"/>
    </xf>
    <xf numFmtId="0" fontId="12" fillId="3" borderId="54" xfId="0" applyFont="1" applyFill="1" applyBorder="1" applyAlignment="1">
      <alignment horizontal="left" vertical="center" wrapText="1"/>
    </xf>
    <xf numFmtId="0" fontId="16" fillId="4" borderId="56" xfId="0" applyFont="1" applyFill="1" applyBorder="1" applyAlignment="1">
      <alignment horizontal="left" vertical="top" wrapText="1"/>
    </xf>
    <xf numFmtId="0" fontId="16" fillId="4" borderId="53" xfId="0" applyFont="1" applyFill="1" applyBorder="1" applyAlignment="1">
      <alignment horizontal="left" vertical="top" wrapText="1"/>
    </xf>
    <xf numFmtId="0" fontId="16" fillId="4" borderId="54" xfId="0" applyFont="1" applyFill="1" applyBorder="1" applyAlignment="1">
      <alignment horizontal="left" vertical="top" wrapText="1"/>
    </xf>
    <xf numFmtId="0" fontId="12" fillId="3" borderId="61" xfId="0" applyFont="1" applyFill="1" applyBorder="1" applyAlignment="1">
      <alignment horizontal="left" vertical="top" wrapText="1"/>
    </xf>
    <xf numFmtId="0" fontId="12" fillId="3" borderId="30" xfId="0" applyFont="1" applyFill="1" applyBorder="1" applyAlignment="1">
      <alignment horizontal="left" vertical="top" wrapText="1"/>
    </xf>
    <xf numFmtId="0" fontId="12" fillId="3" borderId="40" xfId="0" applyFont="1" applyFill="1" applyBorder="1" applyAlignment="1">
      <alignment horizontal="left" vertical="top" wrapText="1"/>
    </xf>
    <xf numFmtId="0" fontId="12" fillId="3" borderId="38" xfId="0" applyFont="1" applyFill="1" applyBorder="1" applyAlignment="1">
      <alignment horizontal="left" vertical="top" wrapText="1"/>
    </xf>
    <xf numFmtId="0" fontId="12" fillId="3" borderId="0" xfId="0" applyFont="1" applyFill="1" applyAlignment="1">
      <alignment horizontal="left" vertical="top" wrapText="1"/>
    </xf>
    <xf numFmtId="0" fontId="12" fillId="3" borderId="10" xfId="0" applyFont="1" applyFill="1" applyBorder="1" applyAlignment="1">
      <alignment horizontal="left" vertical="top" wrapText="1"/>
    </xf>
    <xf numFmtId="0" fontId="12" fillId="3" borderId="20" xfId="0" applyFont="1" applyFill="1" applyBorder="1" applyAlignment="1">
      <alignment horizontal="left" vertical="top" wrapText="1"/>
    </xf>
    <xf numFmtId="0" fontId="12" fillId="3" borderId="25" xfId="0" applyFont="1" applyFill="1" applyBorder="1" applyAlignment="1">
      <alignment horizontal="left" vertical="top" wrapText="1"/>
    </xf>
    <xf numFmtId="0" fontId="12" fillId="3" borderId="26" xfId="0" applyFont="1" applyFill="1" applyBorder="1" applyAlignment="1">
      <alignment horizontal="left" vertical="top" wrapText="1"/>
    </xf>
    <xf numFmtId="0" fontId="12" fillId="4" borderId="12" xfId="2" applyFont="1" applyFill="1" applyBorder="1" applyAlignment="1">
      <alignment horizontal="left" vertical="center" wrapText="1"/>
    </xf>
    <xf numFmtId="0" fontId="12" fillId="4" borderId="18" xfId="2" applyFont="1" applyFill="1" applyBorder="1" applyAlignment="1">
      <alignment horizontal="left" vertical="center" wrapText="1"/>
    </xf>
    <xf numFmtId="0" fontId="25" fillId="0" borderId="29" xfId="0" applyFont="1" applyBorder="1" applyAlignment="1">
      <alignment horizontal="left" vertical="top" wrapText="1"/>
    </xf>
    <xf numFmtId="0" fontId="29" fillId="0" borderId="50" xfId="17" applyFont="1" applyFill="1" applyBorder="1" applyAlignment="1">
      <alignment horizontal="left" vertical="top" wrapText="1"/>
    </xf>
    <xf numFmtId="0" fontId="29" fillId="0" borderId="53" xfId="17" applyFont="1" applyFill="1" applyBorder="1" applyAlignment="1">
      <alignment horizontal="left" vertical="top" wrapText="1"/>
    </xf>
    <xf numFmtId="0" fontId="29" fillId="0" borderId="58" xfId="17" applyFont="1" applyFill="1" applyBorder="1" applyAlignment="1">
      <alignment horizontal="left" vertical="top" wrapText="1"/>
    </xf>
    <xf numFmtId="0" fontId="9" fillId="47" borderId="12" xfId="2" applyFont="1" applyFill="1" applyBorder="1" applyAlignment="1" applyProtection="1">
      <alignment horizontal="center" vertical="top" wrapText="1"/>
      <protection locked="0"/>
    </xf>
    <xf numFmtId="0" fontId="9" fillId="47" borderId="14" xfId="2" applyFont="1" applyFill="1" applyBorder="1" applyAlignment="1" applyProtection="1">
      <alignment horizontal="center" vertical="top" wrapText="1"/>
      <protection locked="0"/>
    </xf>
    <xf numFmtId="0" fontId="9" fillId="4" borderId="4" xfId="2" applyFont="1" applyFill="1" applyBorder="1" applyAlignment="1">
      <alignment horizontal="left" vertical="center" wrapText="1"/>
    </xf>
    <xf numFmtId="0" fontId="31" fillId="2" borderId="0" xfId="2" applyFont="1" applyFill="1" applyAlignment="1" applyProtection="1">
      <alignment horizontal="center" vertical="top" wrapText="1"/>
      <protection locked="0"/>
    </xf>
    <xf numFmtId="0" fontId="3" fillId="0" borderId="50" xfId="0" applyFont="1" applyBorder="1" applyAlignment="1">
      <alignment horizontal="left" vertical="center" wrapText="1"/>
    </xf>
    <xf numFmtId="0" fontId="3" fillId="0" borderId="53" xfId="0" applyFont="1" applyBorder="1" applyAlignment="1">
      <alignment horizontal="left" vertical="center" wrapText="1"/>
    </xf>
    <xf numFmtId="0" fontId="3" fillId="0" borderId="54" xfId="0" applyFont="1" applyBorder="1" applyAlignment="1">
      <alignment horizontal="left" vertical="center" wrapText="1"/>
    </xf>
    <xf numFmtId="0" fontId="3" fillId="4" borderId="56"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0" borderId="38" xfId="2" applyBorder="1" applyAlignment="1">
      <alignment horizontal="left" vertical="top" wrapText="1"/>
    </xf>
    <xf numFmtId="0" fontId="3" fillId="0" borderId="0" xfId="2" applyAlignment="1">
      <alignment horizontal="left" vertical="top" wrapText="1"/>
    </xf>
    <xf numFmtId="0" fontId="3" fillId="0" borderId="10" xfId="2" applyBorder="1" applyAlignment="1">
      <alignment horizontal="left" vertical="top" wrapText="1"/>
    </xf>
    <xf numFmtId="1" fontId="13" fillId="0" borderId="12" xfId="2" applyNumberFormat="1" applyFont="1" applyBorder="1" applyAlignment="1" applyProtection="1">
      <alignment horizontal="left" vertical="top" wrapText="1"/>
      <protection locked="0"/>
    </xf>
    <xf numFmtId="1" fontId="13" fillId="0" borderId="14" xfId="2" applyNumberFormat="1" applyFont="1" applyBorder="1" applyAlignment="1" applyProtection="1">
      <alignment horizontal="left" vertical="top" wrapText="1"/>
      <protection locked="0"/>
    </xf>
    <xf numFmtId="1" fontId="13" fillId="0" borderId="15" xfId="2" applyNumberFormat="1" applyFont="1" applyBorder="1" applyAlignment="1" applyProtection="1">
      <alignment horizontal="left" vertical="top" wrapText="1"/>
      <protection locked="0"/>
    </xf>
    <xf numFmtId="0" fontId="25" fillId="0" borderId="21" xfId="2" applyFont="1" applyBorder="1" applyAlignment="1" applyProtection="1">
      <alignment horizontal="left" vertical="top" wrapText="1"/>
      <protection locked="0"/>
    </xf>
    <xf numFmtId="0" fontId="9" fillId="3" borderId="53" xfId="2" applyFont="1" applyFill="1" applyBorder="1" applyAlignment="1">
      <alignment horizontal="left" vertical="top" wrapText="1"/>
    </xf>
    <xf numFmtId="0" fontId="9" fillId="3" borderId="54" xfId="2" applyFont="1" applyFill="1" applyBorder="1" applyAlignment="1">
      <alignment horizontal="left" vertical="top" wrapText="1"/>
    </xf>
    <xf numFmtId="9" fontId="3" fillId="0" borderId="12" xfId="2" applyNumberFormat="1" applyBorder="1" applyAlignment="1">
      <alignment horizontal="left" vertical="top" wrapText="1"/>
    </xf>
    <xf numFmtId="9" fontId="3" fillId="0" borderId="14" xfId="2" applyNumberFormat="1" applyBorder="1" applyAlignment="1">
      <alignment horizontal="left" vertical="top" wrapText="1"/>
    </xf>
    <xf numFmtId="9" fontId="3" fillId="0" borderId="8" xfId="2" applyNumberFormat="1" applyBorder="1" applyAlignment="1">
      <alignment horizontal="left" vertical="top" wrapText="1"/>
    </xf>
    <xf numFmtId="9" fontId="3" fillId="0" borderId="12" xfId="2" applyNumberFormat="1" applyBorder="1" applyAlignment="1">
      <alignment horizontal="center" vertical="top" wrapText="1"/>
    </xf>
    <xf numFmtId="9" fontId="3" fillId="0" borderId="14" xfId="2" applyNumberFormat="1" applyBorder="1" applyAlignment="1">
      <alignment horizontal="center" vertical="top" wrapText="1"/>
    </xf>
    <xf numFmtId="9" fontId="3" fillId="0" borderId="8" xfId="2" applyNumberFormat="1" applyBorder="1" applyAlignment="1">
      <alignment horizontal="center" vertical="top" wrapText="1"/>
    </xf>
    <xf numFmtId="0" fontId="12" fillId="0" borderId="56" xfId="0" applyFont="1" applyBorder="1" applyAlignment="1">
      <alignment horizontal="center" vertical="top" wrapText="1"/>
    </xf>
    <xf numFmtId="0" fontId="12" fillId="0" borderId="53" xfId="0" applyFont="1" applyBorder="1" applyAlignment="1">
      <alignment horizontal="center" vertical="top" wrapText="1"/>
    </xf>
    <xf numFmtId="0" fontId="12" fillId="0" borderId="54" xfId="0" applyFont="1" applyBorder="1" applyAlignment="1">
      <alignment horizontal="center" vertical="top" wrapText="1"/>
    </xf>
    <xf numFmtId="9" fontId="12" fillId="0" borderId="18" xfId="2" applyNumberFormat="1" applyFont="1" applyBorder="1" applyAlignment="1" applyProtection="1">
      <alignment horizontal="center" vertical="center" wrapText="1"/>
      <protection locked="0"/>
    </xf>
    <xf numFmtId="9" fontId="12" fillId="0" borderId="21" xfId="2" applyNumberFormat="1" applyFont="1" applyBorder="1" applyAlignment="1" applyProtection="1">
      <alignment horizontal="center" vertical="center" wrapText="1"/>
      <protection locked="0"/>
    </xf>
    <xf numFmtId="9" fontId="3" fillId="0" borderId="38" xfId="2" applyNumberFormat="1" applyBorder="1" applyAlignment="1" applyProtection="1">
      <alignment horizontal="center" vertical="center" wrapText="1"/>
      <protection locked="0"/>
    </xf>
    <xf numFmtId="9" fontId="3" fillId="0" borderId="0" xfId="2" applyNumberFormat="1" applyAlignment="1" applyProtection="1">
      <alignment horizontal="center" vertical="center" wrapText="1"/>
      <protection locked="0"/>
    </xf>
    <xf numFmtId="9" fontId="12" fillId="0" borderId="18" xfId="2" applyNumberFormat="1" applyFont="1" applyBorder="1" applyAlignment="1" applyProtection="1">
      <alignment horizontal="center" vertical="top" wrapText="1"/>
      <protection locked="0"/>
    </xf>
    <xf numFmtId="9" fontId="12" fillId="0" borderId="21" xfId="2" applyNumberFormat="1" applyFont="1" applyBorder="1" applyAlignment="1" applyProtection="1">
      <alignment horizontal="center" vertical="top" wrapText="1"/>
      <protection locked="0"/>
    </xf>
    <xf numFmtId="9" fontId="9" fillId="0" borderId="61" xfId="2" applyNumberFormat="1" applyFont="1" applyBorder="1" applyAlignment="1" applyProtection="1">
      <alignment horizontal="left" vertical="top" wrapText="1"/>
      <protection locked="0"/>
    </xf>
    <xf numFmtId="9" fontId="9" fillId="0" borderId="30" xfId="2" applyNumberFormat="1" applyFont="1" applyBorder="1" applyAlignment="1" applyProtection="1">
      <alignment horizontal="left" vertical="top" wrapText="1"/>
      <protection locked="0"/>
    </xf>
    <xf numFmtId="9" fontId="9" fillId="0" borderId="40" xfId="2" applyNumberFormat="1" applyFont="1" applyBorder="1" applyAlignment="1" applyProtection="1">
      <alignment horizontal="left" vertical="top" wrapText="1"/>
      <protection locked="0"/>
    </xf>
    <xf numFmtId="9" fontId="3" fillId="0" borderId="8" xfId="2" applyNumberFormat="1" applyBorder="1" applyAlignment="1" applyProtection="1">
      <alignment horizontal="left" vertical="top" wrapText="1"/>
      <protection locked="0"/>
    </xf>
    <xf numFmtId="0" fontId="12" fillId="0" borderId="20" xfId="2" applyFont="1" applyBorder="1" applyAlignment="1">
      <alignment horizontal="left" vertical="center" wrapText="1"/>
    </xf>
    <xf numFmtId="0" fontId="12" fillId="0" borderId="25" xfId="2" applyFont="1" applyBorder="1" applyAlignment="1">
      <alignment horizontal="left" vertical="center" wrapText="1"/>
    </xf>
    <xf numFmtId="0" fontId="12" fillId="0" borderId="26" xfId="2" applyFont="1" applyBorder="1" applyAlignment="1">
      <alignment horizontal="left" vertical="center" wrapText="1"/>
    </xf>
    <xf numFmtId="0" fontId="12" fillId="0" borderId="30" xfId="2" applyFont="1" applyBorder="1" applyAlignment="1">
      <alignment horizontal="left" vertical="center" wrapText="1"/>
    </xf>
    <xf numFmtId="0" fontId="12" fillId="0" borderId="40" xfId="2" applyFont="1" applyBorder="1" applyAlignment="1">
      <alignment horizontal="left" vertical="center" wrapText="1"/>
    </xf>
    <xf numFmtId="165" fontId="42" fillId="0" borderId="43" xfId="1" applyNumberFormat="1" applyFont="1" applyBorder="1" applyAlignment="1" applyProtection="1">
      <alignment horizontal="left" vertical="center" wrapText="1"/>
      <protection locked="0"/>
    </xf>
    <xf numFmtId="165" fontId="42" fillId="0" borderId="39" xfId="1" applyNumberFormat="1" applyFont="1" applyBorder="1" applyAlignment="1" applyProtection="1">
      <alignment horizontal="left" vertical="center" wrapText="1"/>
      <protection locked="0"/>
    </xf>
    <xf numFmtId="165" fontId="42" fillId="0" borderId="44" xfId="1" applyNumberFormat="1" applyFont="1" applyBorder="1" applyAlignment="1" applyProtection="1">
      <alignment horizontal="left" vertical="center" wrapText="1"/>
      <protection locked="0"/>
    </xf>
    <xf numFmtId="165" fontId="43" fillId="0" borderId="43" xfId="1" applyNumberFormat="1" applyFont="1" applyBorder="1" applyAlignment="1" applyProtection="1">
      <alignment horizontal="left" vertical="top" wrapText="1"/>
      <protection locked="0"/>
    </xf>
    <xf numFmtId="165" fontId="43" fillId="0" borderId="39" xfId="1" applyNumberFormat="1" applyFont="1" applyBorder="1" applyAlignment="1" applyProtection="1">
      <alignment horizontal="left" vertical="top" wrapText="1"/>
      <protection locked="0"/>
    </xf>
    <xf numFmtId="0" fontId="3" fillId="0" borderId="61" xfId="0" applyFont="1" applyBorder="1" applyAlignment="1">
      <alignment horizontal="left" vertical="center" wrapText="1"/>
    </xf>
    <xf numFmtId="0" fontId="3" fillId="0" borderId="30" xfId="0" applyFont="1" applyBorder="1" applyAlignment="1">
      <alignment horizontal="left" vertical="center" wrapText="1"/>
    </xf>
    <xf numFmtId="0" fontId="3" fillId="0" borderId="40"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9" fillId="4" borderId="18" xfId="2" applyFont="1" applyFill="1" applyBorder="1" applyAlignment="1" applyProtection="1">
      <alignment horizontal="left" vertical="center" wrapText="1"/>
      <protection locked="0"/>
    </xf>
    <xf numFmtId="0" fontId="9" fillId="4" borderId="38" xfId="2" applyFont="1" applyFill="1" applyBorder="1" applyAlignment="1" applyProtection="1">
      <alignment horizontal="left" vertical="center" wrapText="1"/>
      <protection locked="0"/>
    </xf>
    <xf numFmtId="0" fontId="9" fillId="10" borderId="12" xfId="2" applyFont="1" applyFill="1" applyBorder="1" applyAlignment="1" applyProtection="1">
      <alignment horizontal="left" vertical="top"/>
      <protection locked="0"/>
    </xf>
    <xf numFmtId="0" fontId="9" fillId="10" borderId="14" xfId="2" applyFont="1" applyFill="1" applyBorder="1" applyAlignment="1" applyProtection="1">
      <alignment horizontal="left" vertical="top"/>
      <protection locked="0"/>
    </xf>
    <xf numFmtId="0" fontId="9" fillId="10" borderId="15" xfId="2" applyFont="1" applyFill="1" applyBorder="1" applyAlignment="1" applyProtection="1">
      <alignment horizontal="left" vertical="top"/>
      <protection locked="0"/>
    </xf>
    <xf numFmtId="0" fontId="24" fillId="5" borderId="5" xfId="2" applyFont="1" applyFill="1" applyBorder="1" applyAlignment="1">
      <alignment horizontal="left" vertical="center" wrapText="1"/>
    </xf>
    <xf numFmtId="0" fontId="24" fillId="5" borderId="6" xfId="2" applyFont="1" applyFill="1" applyBorder="1" applyAlignment="1">
      <alignment horizontal="left" vertical="center" wrapText="1"/>
    </xf>
    <xf numFmtId="0" fontId="24" fillId="5" borderId="28" xfId="2" applyFont="1" applyFill="1" applyBorder="1" applyAlignment="1">
      <alignment horizontal="left" vertical="center" wrapText="1"/>
    </xf>
    <xf numFmtId="0" fontId="24" fillId="5" borderId="7" xfId="2" applyFont="1" applyFill="1" applyBorder="1" applyAlignment="1">
      <alignment horizontal="left" vertical="center" wrapText="1"/>
    </xf>
    <xf numFmtId="0" fontId="3" fillId="4" borderId="32" xfId="2" applyFill="1" applyBorder="1" applyAlignment="1">
      <alignment horizontal="left" vertical="center" wrapText="1"/>
    </xf>
    <xf numFmtId="0" fontId="3" fillId="4" borderId="60" xfId="2" applyFill="1" applyBorder="1" applyAlignment="1">
      <alignment horizontal="center" vertical="center" wrapText="1"/>
    </xf>
    <xf numFmtId="0" fontId="3" fillId="4" borderId="37" xfId="2" applyFill="1" applyBorder="1" applyAlignment="1">
      <alignment horizontal="center" vertical="center" wrapText="1"/>
    </xf>
    <xf numFmtId="0" fontId="3" fillId="4" borderId="11" xfId="2" applyFill="1" applyBorder="1" applyAlignment="1">
      <alignment horizontal="center" vertical="center" wrapText="1"/>
    </xf>
    <xf numFmtId="0" fontId="3" fillId="0" borderId="30" xfId="2" applyBorder="1" applyAlignment="1">
      <alignment horizontal="left" vertical="center" wrapText="1"/>
    </xf>
    <xf numFmtId="0" fontId="3" fillId="0" borderId="40" xfId="2" applyBorder="1" applyAlignment="1">
      <alignment horizontal="left" vertical="center" wrapText="1"/>
    </xf>
    <xf numFmtId="0" fontId="3" fillId="0" borderId="0" xfId="2" applyAlignment="1">
      <alignment horizontal="left" vertical="center" wrapText="1"/>
    </xf>
    <xf numFmtId="0" fontId="3" fillId="0" borderId="10" xfId="2" applyBorder="1" applyAlignment="1">
      <alignment horizontal="left" vertical="center" wrapText="1"/>
    </xf>
    <xf numFmtId="0" fontId="3" fillId="0" borderId="25" xfId="2" applyBorder="1" applyAlignment="1">
      <alignment horizontal="left" vertical="center" wrapText="1"/>
    </xf>
    <xf numFmtId="0" fontId="3" fillId="0" borderId="26" xfId="2" applyBorder="1" applyAlignment="1">
      <alignment horizontal="left" vertical="center" wrapText="1"/>
    </xf>
    <xf numFmtId="0" fontId="3" fillId="0" borderId="50"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4" xfId="0" applyFont="1" applyBorder="1" applyAlignment="1">
      <alignment horizontal="center" vertical="center" wrapText="1"/>
    </xf>
    <xf numFmtId="0" fontId="3" fillId="4" borderId="14" xfId="2" applyFill="1" applyBorder="1" applyAlignment="1">
      <alignment horizontal="left" vertical="center" wrapText="1"/>
    </xf>
    <xf numFmtId="0" fontId="3" fillId="4" borderId="8" xfId="2" applyFill="1" applyBorder="1" applyAlignment="1">
      <alignment horizontal="left" vertical="center" wrapText="1"/>
    </xf>
    <xf numFmtId="0" fontId="3" fillId="4" borderId="25" xfId="2" applyFill="1" applyBorder="1" applyAlignment="1">
      <alignment horizontal="left" vertical="center" wrapText="1"/>
    </xf>
    <xf numFmtId="9" fontId="3" fillId="0" borderId="12" xfId="2" applyNumberFormat="1" applyBorder="1" applyAlignment="1" applyProtection="1">
      <alignment horizontal="center" vertical="center" wrapText="1"/>
      <protection locked="0"/>
    </xf>
    <xf numFmtId="9" fontId="3" fillId="0" borderId="8" xfId="2" applyNumberFormat="1" applyBorder="1" applyAlignment="1" applyProtection="1">
      <alignment horizontal="center" vertical="center" wrapText="1"/>
      <protection locked="0"/>
    </xf>
    <xf numFmtId="9" fontId="3" fillId="0" borderId="14" xfId="2" applyNumberFormat="1" applyBorder="1" applyAlignment="1" applyProtection="1">
      <alignment horizontal="center" vertical="center" wrapText="1"/>
      <protection locked="0"/>
    </xf>
    <xf numFmtId="0" fontId="3" fillId="0" borderId="12" xfId="2" applyBorder="1" applyAlignment="1">
      <alignment horizontal="left" vertical="center" wrapText="1"/>
    </xf>
    <xf numFmtId="0" fontId="3" fillId="0" borderId="14" xfId="2" applyBorder="1" applyAlignment="1">
      <alignment horizontal="left" vertical="center" wrapText="1"/>
    </xf>
    <xf numFmtId="0" fontId="3" fillId="0" borderId="15" xfId="2" applyBorder="1" applyAlignment="1">
      <alignment horizontal="left" vertical="center" wrapText="1"/>
    </xf>
    <xf numFmtId="0" fontId="3" fillId="4" borderId="16" xfId="2" applyFill="1" applyBorder="1" applyAlignment="1">
      <alignment horizontal="left" vertical="center" wrapText="1"/>
    </xf>
    <xf numFmtId="0" fontId="3" fillId="4" borderId="23" xfId="2" applyFill="1" applyBorder="1" applyAlignment="1">
      <alignment horizontal="left" vertical="center" wrapText="1"/>
    </xf>
    <xf numFmtId="0" fontId="3" fillId="4" borderId="21" xfId="2" applyFill="1" applyBorder="1" applyAlignment="1">
      <alignment horizontal="left" vertical="top" wrapText="1"/>
    </xf>
    <xf numFmtId="0" fontId="3" fillId="4" borderId="34" xfId="2" applyFill="1" applyBorder="1" applyAlignment="1">
      <alignment horizontal="left" vertical="top" wrapText="1"/>
    </xf>
    <xf numFmtId="0" fontId="3" fillId="4" borderId="25" xfId="2" applyFill="1" applyBorder="1" applyAlignment="1">
      <alignment horizontal="left" vertical="top" wrapText="1"/>
    </xf>
    <xf numFmtId="0" fontId="3" fillId="4" borderId="24" xfId="2" applyFill="1" applyBorder="1" applyAlignment="1">
      <alignment horizontal="left" vertical="top" wrapText="1"/>
    </xf>
    <xf numFmtId="0" fontId="3" fillId="4" borderId="20" xfId="2" applyFill="1" applyBorder="1" applyAlignment="1" applyProtection="1">
      <alignment horizontal="left" vertical="top" wrapText="1"/>
      <protection locked="0"/>
    </xf>
    <xf numFmtId="0" fontId="3" fillId="4" borderId="25" xfId="2" applyFill="1" applyBorder="1" applyAlignment="1" applyProtection="1">
      <alignment horizontal="left" vertical="top" wrapText="1"/>
      <protection locked="0"/>
    </xf>
    <xf numFmtId="0" fontId="3" fillId="4" borderId="24" xfId="2" applyFill="1" applyBorder="1" applyAlignment="1" applyProtection="1">
      <alignment horizontal="left" vertical="top" wrapText="1"/>
      <protection locked="0"/>
    </xf>
    <xf numFmtId="0" fontId="3" fillId="4" borderId="12" xfId="2" applyFill="1" applyBorder="1" applyAlignment="1" applyProtection="1">
      <alignment horizontal="left" vertical="top" wrapText="1"/>
      <protection locked="0"/>
    </xf>
    <xf numFmtId="0" fontId="3" fillId="4" borderId="14" xfId="2" applyFill="1" applyBorder="1" applyAlignment="1" applyProtection="1">
      <alignment horizontal="left" vertical="top" wrapText="1"/>
      <protection locked="0"/>
    </xf>
    <xf numFmtId="0" fontId="3" fillId="4" borderId="15" xfId="2" applyFill="1" applyBorder="1" applyAlignment="1" applyProtection="1">
      <alignment horizontal="left" vertical="top" wrapText="1"/>
      <protection locked="0"/>
    </xf>
    <xf numFmtId="0" fontId="3" fillId="13" borderId="14" xfId="2" applyFill="1" applyBorder="1" applyAlignment="1">
      <alignment horizontal="left" vertical="top" wrapText="1"/>
    </xf>
    <xf numFmtId="0" fontId="3" fillId="13" borderId="15" xfId="2" applyFill="1" applyBorder="1" applyAlignment="1">
      <alignment horizontal="left" vertical="top" wrapText="1"/>
    </xf>
    <xf numFmtId="0" fontId="3" fillId="4" borderId="5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2" applyFill="1" applyBorder="1" applyAlignment="1">
      <alignment horizontal="left" vertical="center" wrapText="1" indent="2"/>
    </xf>
    <xf numFmtId="0" fontId="3" fillId="4" borderId="8" xfId="2" applyFill="1" applyBorder="1" applyAlignment="1">
      <alignment horizontal="left" vertical="center" wrapText="1" indent="2"/>
    </xf>
    <xf numFmtId="0" fontId="3" fillId="0" borderId="12" xfId="2" applyBorder="1" applyAlignment="1">
      <alignment horizontal="center" vertical="top" wrapText="1"/>
    </xf>
    <xf numFmtId="0" fontId="3" fillId="0" borderId="8" xfId="2" applyBorder="1" applyAlignment="1">
      <alignment horizontal="center" vertical="top" wrapText="1"/>
    </xf>
    <xf numFmtId="0" fontId="3" fillId="13" borderId="24" xfId="2" applyFill="1" applyBorder="1" applyAlignment="1">
      <alignment horizontal="left" vertical="top" wrapText="1"/>
    </xf>
    <xf numFmtId="0" fontId="3" fillId="4" borderId="14" xfId="2" applyFill="1" applyBorder="1" applyAlignment="1">
      <alignment horizontal="left" vertical="top" wrapText="1" indent="2"/>
    </xf>
    <xf numFmtId="0" fontId="3" fillId="4" borderId="8" xfId="2" applyFill="1" applyBorder="1" applyAlignment="1">
      <alignment horizontal="left" vertical="top" wrapText="1" indent="2"/>
    </xf>
    <xf numFmtId="0" fontId="3" fillId="4" borderId="58" xfId="0" applyFont="1" applyFill="1" applyBorder="1" applyAlignment="1">
      <alignment horizontal="center" vertical="center" wrapText="1"/>
    </xf>
    <xf numFmtId="0" fontId="3" fillId="0" borderId="56" xfId="0" applyFont="1" applyBorder="1" applyAlignment="1">
      <alignment horizontal="center" vertical="center" wrapText="1"/>
    </xf>
    <xf numFmtId="0" fontId="3" fillId="4" borderId="24" xfId="2" applyFill="1" applyBorder="1" applyAlignment="1">
      <alignment horizontal="left" vertical="center" wrapText="1"/>
    </xf>
    <xf numFmtId="0" fontId="3" fillId="0" borderId="12" xfId="2" applyBorder="1" applyAlignment="1" applyProtection="1">
      <alignment horizontal="center" vertical="center" wrapText="1"/>
      <protection locked="0"/>
    </xf>
    <xf numFmtId="0" fontId="3" fillId="0" borderId="14" xfId="2" applyBorder="1" applyAlignment="1" applyProtection="1">
      <alignment horizontal="center" vertical="center" wrapText="1"/>
      <protection locked="0"/>
    </xf>
    <xf numFmtId="0" fontId="3" fillId="0" borderId="8" xfId="2" applyBorder="1" applyAlignment="1" applyProtection="1">
      <alignment horizontal="center" vertical="center" wrapText="1"/>
      <protection locked="0"/>
    </xf>
    <xf numFmtId="0" fontId="3" fillId="0" borderId="61"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0"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3" fillId="4" borderId="19" xfId="2" applyFill="1" applyBorder="1" applyAlignment="1" applyProtection="1">
      <alignment horizontal="center" vertical="center" wrapText="1"/>
      <protection locked="0"/>
    </xf>
    <xf numFmtId="0" fontId="3" fillId="4" borderId="37" xfId="2" applyFill="1" applyBorder="1" applyAlignment="1" applyProtection="1">
      <alignment horizontal="center" vertical="center" wrapText="1"/>
      <protection locked="0"/>
    </xf>
    <xf numFmtId="0" fontId="3" fillId="4" borderId="11" xfId="2" applyFill="1" applyBorder="1" applyAlignment="1" applyProtection="1">
      <alignment horizontal="center" vertical="center" wrapText="1"/>
      <protection locked="0"/>
    </xf>
    <xf numFmtId="0" fontId="3" fillId="0" borderId="38" xfId="0" applyFont="1" applyBorder="1" applyAlignment="1">
      <alignment horizontal="center" vertical="center" wrapText="1"/>
    </xf>
    <xf numFmtId="0" fontId="3" fillId="0" borderId="0" xfId="0" applyFont="1" applyAlignment="1">
      <alignment horizontal="center" vertical="center" wrapText="1"/>
    </xf>
    <xf numFmtId="0" fontId="3" fillId="0" borderId="10"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8" xfId="2" applyBorder="1" applyAlignment="1" applyProtection="1">
      <alignment horizontal="center" vertical="center" wrapText="1"/>
      <protection locked="0"/>
    </xf>
    <xf numFmtId="0" fontId="3" fillId="0" borderId="21" xfId="2" applyBorder="1" applyAlignment="1" applyProtection="1">
      <alignment horizontal="center" vertical="center" wrapText="1"/>
      <protection locked="0"/>
    </xf>
    <xf numFmtId="0" fontId="3" fillId="0" borderId="34" xfId="2" applyBorder="1" applyAlignment="1" applyProtection="1">
      <alignment horizontal="center" vertical="center" wrapText="1"/>
      <protection locked="0"/>
    </xf>
    <xf numFmtId="0" fontId="3" fillId="0" borderId="58" xfId="0" applyFont="1" applyBorder="1" applyAlignment="1">
      <alignment horizontal="center" vertical="center" wrapText="1"/>
    </xf>
    <xf numFmtId="0" fontId="3" fillId="4" borderId="57" xfId="2" applyFill="1" applyBorder="1" applyAlignment="1">
      <alignment horizontal="left" vertical="center" wrapText="1"/>
    </xf>
    <xf numFmtId="0" fontId="3" fillId="4" borderId="64" xfId="2" applyFill="1" applyBorder="1" applyAlignment="1">
      <alignment horizontal="left" vertical="center" wrapText="1"/>
    </xf>
    <xf numFmtId="0" fontId="3" fillId="0" borderId="57" xfId="2" applyBorder="1" applyAlignment="1" applyProtection="1">
      <alignment horizontal="center" vertical="center" wrapText="1"/>
      <protection locked="0"/>
    </xf>
    <xf numFmtId="0" fontId="3" fillId="0" borderId="64" xfId="2" applyBorder="1" applyAlignment="1" applyProtection="1">
      <alignment horizontal="center" vertical="center" wrapText="1"/>
      <protection locked="0"/>
    </xf>
    <xf numFmtId="0" fontId="3" fillId="0" borderId="20" xfId="2" applyBorder="1" applyAlignment="1" applyProtection="1">
      <alignment horizontal="center" vertical="center" wrapText="1"/>
      <protection locked="0"/>
    </xf>
    <xf numFmtId="0" fontId="3" fillId="0" borderId="25" xfId="2" applyBorder="1" applyAlignment="1" applyProtection="1">
      <alignment horizontal="center" vertical="center" wrapText="1"/>
      <protection locked="0"/>
    </xf>
    <xf numFmtId="0" fontId="3" fillId="0" borderId="24" xfId="2" applyBorder="1" applyAlignment="1" applyProtection="1">
      <alignment horizontal="center" vertical="center" wrapText="1"/>
      <protection locked="0"/>
    </xf>
    <xf numFmtId="0" fontId="3" fillId="4" borderId="46" xfId="2" applyFill="1" applyBorder="1" applyAlignment="1" applyProtection="1">
      <alignment horizontal="center" vertical="center" wrapText="1"/>
      <protection locked="0"/>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8" xfId="0" applyFont="1" applyBorder="1" applyAlignment="1">
      <alignment horizontal="center" vertical="center" wrapText="1"/>
    </xf>
    <xf numFmtId="16" fontId="9" fillId="0" borderId="8" xfId="2" applyNumberFormat="1" applyFont="1" applyBorder="1" applyAlignment="1" applyProtection="1">
      <alignment horizontal="center" vertical="center" wrapText="1"/>
      <protection locked="0"/>
    </xf>
    <xf numFmtId="0" fontId="12" fillId="0" borderId="65" xfId="0" applyFont="1" applyBorder="1" applyAlignment="1">
      <alignment horizontal="center" wrapText="1"/>
    </xf>
    <xf numFmtId="0" fontId="12" fillId="0" borderId="6" xfId="0" applyFont="1" applyBorder="1" applyAlignment="1">
      <alignment horizontal="center" wrapText="1"/>
    </xf>
    <xf numFmtId="0" fontId="9" fillId="22" borderId="0" xfId="11" applyFont="1" applyFill="1" applyAlignment="1">
      <alignment horizontal="left" vertical="center" wrapText="1"/>
      <protection locked="0"/>
    </xf>
    <xf numFmtId="0" fontId="9" fillId="0" borderId="0" xfId="10" applyFont="1" applyAlignment="1" applyProtection="1">
      <alignment horizontal="left" vertical="top" wrapText="1"/>
    </xf>
    <xf numFmtId="0" fontId="13" fillId="0" borderId="0" xfId="10" applyFont="1" applyAlignment="1" applyProtection="1">
      <alignment horizontal="left" vertical="top" wrapText="1"/>
    </xf>
    <xf numFmtId="0" fontId="9" fillId="0" borderId="28" xfId="10" applyFont="1" applyBorder="1" applyAlignment="1" applyProtection="1">
      <alignment horizontal="center" vertical="top" wrapText="1"/>
    </xf>
    <xf numFmtId="0" fontId="13" fillId="23" borderId="5" xfId="10" applyFont="1" applyFill="1" applyBorder="1" applyAlignment="1" applyProtection="1">
      <alignment horizontal="left" vertical="center" wrapText="1"/>
    </xf>
    <xf numFmtId="0" fontId="13" fillId="23" borderId="6" xfId="10" applyFont="1" applyFill="1" applyBorder="1" applyAlignment="1" applyProtection="1">
      <alignment horizontal="left" vertical="center" wrapText="1"/>
    </xf>
    <xf numFmtId="0" fontId="13" fillId="23" borderId="7" xfId="10" applyFont="1" applyFill="1" applyBorder="1" applyAlignment="1" applyProtection="1">
      <alignment horizontal="left" vertical="center" wrapText="1"/>
    </xf>
    <xf numFmtId="0" fontId="9" fillId="21" borderId="32" xfId="10" applyFont="1" applyFill="1" applyBorder="1" applyAlignment="1" applyProtection="1">
      <alignment horizontal="left" vertical="top" wrapText="1"/>
    </xf>
    <xf numFmtId="0" fontId="9" fillId="0" borderId="52" xfId="10" applyFont="1" applyBorder="1" applyAlignment="1" applyProtection="1">
      <alignment horizontal="center" vertical="top" wrapText="1"/>
    </xf>
    <xf numFmtId="0" fontId="9" fillId="0" borderId="32" xfId="10" applyFont="1" applyBorder="1" applyAlignment="1" applyProtection="1">
      <alignment horizontal="center" vertical="top" wrapText="1"/>
    </xf>
    <xf numFmtId="0" fontId="9" fillId="0" borderId="33" xfId="10" applyFont="1" applyBorder="1" applyAlignment="1" applyProtection="1">
      <alignment horizontal="center" vertical="top" wrapText="1"/>
    </xf>
    <xf numFmtId="0" fontId="12" fillId="0" borderId="50" xfId="9" applyFont="1" applyBorder="1" applyAlignment="1">
      <alignment horizontal="center" vertical="center" wrapText="1"/>
    </xf>
    <xf numFmtId="0" fontId="12" fillId="0" borderId="53" xfId="9" applyFont="1" applyBorder="1" applyAlignment="1">
      <alignment horizontal="center" vertical="center" wrapText="1"/>
    </xf>
    <xf numFmtId="0" fontId="12" fillId="0" borderId="54" xfId="9" applyFont="1" applyBorder="1" applyAlignment="1">
      <alignment horizontal="center" vertical="center" wrapText="1"/>
    </xf>
    <xf numFmtId="0" fontId="9" fillId="21" borderId="14" xfId="10" applyFont="1" applyFill="1" applyBorder="1" applyAlignment="1" applyProtection="1">
      <alignment horizontal="left" vertical="center" wrapText="1"/>
    </xf>
    <xf numFmtId="0" fontId="9" fillId="21" borderId="8" xfId="10" applyFont="1" applyFill="1" applyBorder="1" applyAlignment="1" applyProtection="1">
      <alignment horizontal="left" vertical="center" wrapText="1"/>
    </xf>
    <xf numFmtId="0" fontId="9" fillId="21" borderId="12" xfId="10" applyFont="1" applyFill="1" applyBorder="1" applyAlignment="1" applyProtection="1">
      <alignment horizontal="right" vertical="center" wrapText="1"/>
    </xf>
    <xf numFmtId="0" fontId="9" fillId="21" borderId="8" xfId="10" applyFont="1" applyFill="1" applyBorder="1" applyAlignment="1" applyProtection="1">
      <alignment horizontal="right" vertical="center" wrapText="1"/>
    </xf>
    <xf numFmtId="9" fontId="9" fillId="0" borderId="12" xfId="10" applyNumberFormat="1" applyFont="1" applyBorder="1" applyAlignment="1">
      <alignment horizontal="left" vertical="top" wrapText="1"/>
      <protection locked="0"/>
    </xf>
    <xf numFmtId="9" fontId="9" fillId="0" borderId="14" xfId="10" applyNumberFormat="1" applyFont="1" applyBorder="1" applyAlignment="1">
      <alignment horizontal="left" vertical="top" wrapText="1"/>
      <protection locked="0"/>
    </xf>
    <xf numFmtId="0" fontId="3" fillId="21" borderId="14" xfId="10" applyFill="1" applyBorder="1" applyAlignment="1" applyProtection="1">
      <alignment horizontal="center" vertical="center"/>
    </xf>
    <xf numFmtId="0" fontId="3" fillId="21" borderId="15" xfId="10" applyFill="1" applyBorder="1" applyAlignment="1" applyProtection="1">
      <alignment horizontal="center" vertical="center"/>
    </xf>
    <xf numFmtId="0" fontId="9" fillId="21" borderId="25" xfId="10" applyFont="1" applyFill="1" applyBorder="1" applyAlignment="1" applyProtection="1">
      <alignment horizontal="left" vertical="center" wrapText="1"/>
    </xf>
    <xf numFmtId="0" fontId="9" fillId="21" borderId="24" xfId="10" applyFont="1" applyFill="1" applyBorder="1" applyAlignment="1" applyProtection="1">
      <alignment horizontal="left" vertical="center"/>
    </xf>
    <xf numFmtId="0" fontId="9" fillId="21" borderId="19" xfId="10" applyFont="1" applyFill="1" applyBorder="1" applyAlignment="1" applyProtection="1">
      <alignment horizontal="left" vertical="center" wrapText="1"/>
    </xf>
    <xf numFmtId="0" fontId="9" fillId="21" borderId="37" xfId="10" applyFont="1" applyFill="1" applyBorder="1" applyAlignment="1" applyProtection="1">
      <alignment horizontal="left" vertical="center" wrapText="1"/>
    </xf>
    <xf numFmtId="9" fontId="9" fillId="0" borderId="18" xfId="10" applyNumberFormat="1" applyFont="1" applyBorder="1" applyAlignment="1">
      <alignment horizontal="center" vertical="top" wrapText="1"/>
      <protection locked="0"/>
    </xf>
    <xf numFmtId="9" fontId="9" fillId="0" borderId="21" xfId="10" applyNumberFormat="1" applyFont="1" applyBorder="1" applyAlignment="1">
      <alignment horizontal="center" vertical="top" wrapText="1"/>
      <protection locked="0"/>
    </xf>
    <xf numFmtId="9" fontId="9" fillId="0" borderId="22" xfId="10" applyNumberFormat="1" applyFont="1" applyBorder="1" applyAlignment="1">
      <alignment horizontal="center" vertical="top" wrapText="1"/>
      <protection locked="0"/>
    </xf>
    <xf numFmtId="9" fontId="9" fillId="0" borderId="38" xfId="10" applyNumberFormat="1" applyFont="1" applyBorder="1" applyAlignment="1">
      <alignment horizontal="center" vertical="top" wrapText="1"/>
      <protection locked="0"/>
    </xf>
    <xf numFmtId="9" fontId="9" fillId="0" borderId="0" xfId="10" applyNumberFormat="1" applyFont="1" applyAlignment="1">
      <alignment horizontal="center" vertical="top" wrapText="1"/>
      <protection locked="0"/>
    </xf>
    <xf numFmtId="9" fontId="9" fillId="0" borderId="10" xfId="10" applyNumberFormat="1" applyFont="1" applyBorder="1" applyAlignment="1">
      <alignment horizontal="center" vertical="top" wrapText="1"/>
      <protection locked="0"/>
    </xf>
    <xf numFmtId="9" fontId="9" fillId="0" borderId="47" xfId="10" applyNumberFormat="1" applyFont="1" applyBorder="1" applyAlignment="1">
      <alignment horizontal="center" vertical="top" wrapText="1"/>
      <protection locked="0"/>
    </xf>
    <xf numFmtId="9" fontId="9" fillId="0" borderId="28" xfId="10" applyNumberFormat="1" applyFont="1" applyBorder="1" applyAlignment="1">
      <alignment horizontal="center" vertical="top" wrapText="1"/>
      <protection locked="0"/>
    </xf>
    <xf numFmtId="9" fontId="9" fillId="0" borderId="29" xfId="10" applyNumberFormat="1" applyFont="1" applyBorder="1" applyAlignment="1">
      <alignment horizontal="center" vertical="top" wrapText="1"/>
      <protection locked="0"/>
    </xf>
    <xf numFmtId="0" fontId="12" fillId="0" borderId="56" xfId="9" applyFont="1" applyBorder="1" applyAlignment="1">
      <alignment horizontal="center" vertical="center" wrapText="1"/>
    </xf>
    <xf numFmtId="0" fontId="9" fillId="21" borderId="16" xfId="10" applyFont="1" applyFill="1" applyBorder="1" applyAlignment="1" applyProtection="1">
      <alignment horizontal="left" vertical="center" wrapText="1"/>
    </xf>
    <xf numFmtId="0" fontId="9" fillId="21" borderId="23" xfId="10" applyFont="1" applyFill="1" applyBorder="1" applyAlignment="1" applyProtection="1">
      <alignment horizontal="left" vertical="center" wrapText="1"/>
    </xf>
    <xf numFmtId="0" fontId="9" fillId="21" borderId="21" xfId="10" applyFont="1" applyFill="1" applyBorder="1" applyAlignment="1" applyProtection="1">
      <alignment horizontal="left" vertical="center" wrapText="1"/>
    </xf>
    <xf numFmtId="0" fontId="9" fillId="0" borderId="18" xfId="10" applyFont="1" applyBorder="1" applyAlignment="1">
      <alignment horizontal="center" wrapText="1"/>
      <protection locked="0"/>
    </xf>
    <xf numFmtId="0" fontId="9" fillId="0" borderId="21" xfId="10" applyFont="1" applyBorder="1" applyAlignment="1">
      <alignment horizontal="center" wrapText="1"/>
      <protection locked="0"/>
    </xf>
    <xf numFmtId="0" fontId="9" fillId="0" borderId="34" xfId="10" applyFont="1" applyBorder="1" applyAlignment="1">
      <alignment horizontal="center" wrapText="1"/>
      <protection locked="0"/>
    </xf>
    <xf numFmtId="0" fontId="9" fillId="22" borderId="12" xfId="10" applyFont="1" applyFill="1" applyBorder="1" applyAlignment="1">
      <alignment horizontal="center" vertical="center" wrapText="1"/>
      <protection locked="0"/>
    </xf>
    <xf numFmtId="0" fontId="9" fillId="22" borderId="14" xfId="10" applyFont="1" applyFill="1" applyBorder="1" applyAlignment="1">
      <alignment horizontal="center" vertical="center" wrapText="1"/>
      <protection locked="0"/>
    </xf>
    <xf numFmtId="0" fontId="9" fillId="22" borderId="8" xfId="10" applyFont="1" applyFill="1" applyBorder="1" applyAlignment="1">
      <alignment horizontal="center" vertical="center" wrapText="1"/>
      <protection locked="0"/>
    </xf>
    <xf numFmtId="0" fontId="12" fillId="0" borderId="58" xfId="9" applyFont="1" applyBorder="1" applyAlignment="1">
      <alignment horizontal="center" vertical="center" wrapText="1"/>
    </xf>
    <xf numFmtId="0" fontId="9" fillId="21" borderId="57" xfId="10" applyFont="1" applyFill="1" applyBorder="1" applyAlignment="1" applyProtection="1">
      <alignment horizontal="left" vertical="center" wrapText="1"/>
    </xf>
    <xf numFmtId="0" fontId="9" fillId="21" borderId="32" xfId="10" applyFont="1" applyFill="1" applyBorder="1" applyAlignment="1" applyProtection="1">
      <alignment horizontal="left" vertical="center" wrapText="1"/>
    </xf>
    <xf numFmtId="0" fontId="9" fillId="21" borderId="59" xfId="10" applyFont="1" applyFill="1" applyBorder="1" applyAlignment="1" applyProtection="1">
      <alignment horizontal="left" vertical="center" wrapText="1"/>
    </xf>
    <xf numFmtId="0" fontId="9" fillId="21" borderId="60" xfId="10" applyFont="1" applyFill="1" applyBorder="1" applyAlignment="1" applyProtection="1">
      <alignment horizontal="center" vertical="center" wrapText="1"/>
    </xf>
    <xf numFmtId="0" fontId="9" fillId="21" borderId="37" xfId="10" applyFont="1" applyFill="1" applyBorder="1" applyAlignment="1" applyProtection="1">
      <alignment horizontal="center" vertical="center" wrapText="1"/>
    </xf>
    <xf numFmtId="0" fontId="9" fillId="21" borderId="11" xfId="10" applyFont="1" applyFill="1" applyBorder="1" applyAlignment="1" applyProtection="1">
      <alignment horizontal="center" vertical="center" wrapText="1"/>
    </xf>
    <xf numFmtId="0" fontId="36" fillId="0" borderId="61" xfId="9" applyFont="1" applyBorder="1" applyAlignment="1">
      <alignment horizontal="left"/>
    </xf>
    <xf numFmtId="0" fontId="36" fillId="0" borderId="30" xfId="9" applyFont="1" applyBorder="1" applyAlignment="1">
      <alignment horizontal="left"/>
    </xf>
    <xf numFmtId="0" fontId="36" fillId="0" borderId="40" xfId="9" applyFont="1" applyBorder="1" applyAlignment="1">
      <alignment horizontal="left"/>
    </xf>
    <xf numFmtId="0" fontId="36" fillId="0" borderId="38" xfId="9" applyFont="1" applyBorder="1" applyAlignment="1">
      <alignment horizontal="left"/>
    </xf>
    <xf numFmtId="0" fontId="36" fillId="0" borderId="0" xfId="9" applyFont="1" applyAlignment="1">
      <alignment horizontal="left"/>
    </xf>
    <xf numFmtId="0" fontId="36" fillId="0" borderId="10" xfId="9" applyFont="1" applyBorder="1" applyAlignment="1">
      <alignment horizontal="left"/>
    </xf>
    <xf numFmtId="0" fontId="36" fillId="0" borderId="20" xfId="9" applyFont="1" applyBorder="1" applyAlignment="1">
      <alignment horizontal="left"/>
    </xf>
    <xf numFmtId="0" fontId="36" fillId="0" borderId="25" xfId="9" applyFont="1" applyBorder="1" applyAlignment="1">
      <alignment horizontal="left"/>
    </xf>
    <xf numFmtId="0" fontId="36" fillId="0" borderId="26" xfId="9" applyFont="1" applyBorder="1" applyAlignment="1">
      <alignment horizontal="left"/>
    </xf>
    <xf numFmtId="0" fontId="9" fillId="21" borderId="14" xfId="10" applyFont="1" applyFill="1" applyBorder="1" applyAlignment="1" applyProtection="1">
      <alignment horizontal="left" vertical="top" wrapText="1"/>
    </xf>
    <xf numFmtId="0" fontId="9" fillId="21" borderId="8" xfId="10" applyFont="1" applyFill="1" applyBorder="1" applyAlignment="1" applyProtection="1">
      <alignment horizontal="left" vertical="top" wrapText="1"/>
    </xf>
    <xf numFmtId="0" fontId="9" fillId="21" borderId="15" xfId="10" applyFont="1" applyFill="1" applyBorder="1" applyAlignment="1" applyProtection="1">
      <alignment horizontal="left" vertical="top" wrapText="1"/>
    </xf>
    <xf numFmtId="0" fontId="12" fillId="0" borderId="22" xfId="9" applyFont="1" applyBorder="1" applyAlignment="1">
      <alignment horizontal="center" vertical="center" wrapText="1"/>
    </xf>
    <xf numFmtId="0" fontId="12" fillId="0" borderId="26" xfId="9" applyFont="1" applyBorder="1" applyAlignment="1">
      <alignment horizontal="center" vertical="center" wrapText="1"/>
    </xf>
    <xf numFmtId="0" fontId="19" fillId="21" borderId="13" xfId="10" applyFont="1" applyFill="1" applyBorder="1" applyAlignment="1" applyProtection="1">
      <alignment horizontal="center" vertical="center" wrapText="1"/>
    </xf>
    <xf numFmtId="0" fontId="19" fillId="21" borderId="14" xfId="10" applyFont="1" applyFill="1" applyBorder="1" applyAlignment="1" applyProtection="1">
      <alignment horizontal="center" vertical="center" wrapText="1"/>
    </xf>
    <xf numFmtId="0" fontId="19" fillId="21" borderId="8" xfId="10" applyFont="1" applyFill="1" applyBorder="1" applyAlignment="1" applyProtection="1">
      <alignment horizontal="center" vertical="center" wrapText="1"/>
    </xf>
    <xf numFmtId="0" fontId="9" fillId="21" borderId="12" xfId="10" applyFont="1" applyFill="1" applyBorder="1" applyAlignment="1" applyProtection="1">
      <alignment horizontal="center" vertical="center" wrapText="1"/>
    </xf>
    <xf numFmtId="0" fontId="9" fillId="21" borderId="14" xfId="10" applyFont="1" applyFill="1" applyBorder="1" applyAlignment="1" applyProtection="1">
      <alignment horizontal="center" vertical="center" wrapText="1"/>
    </xf>
    <xf numFmtId="0" fontId="9" fillId="21" borderId="15" xfId="10" applyFont="1" applyFill="1" applyBorder="1" applyAlignment="1" applyProtection="1">
      <alignment horizontal="center" vertical="center" wrapText="1"/>
    </xf>
    <xf numFmtId="0" fontId="9" fillId="21" borderId="15" xfId="10" applyFont="1" applyFill="1" applyBorder="1" applyAlignment="1" applyProtection="1">
      <alignment horizontal="left" vertical="center" wrapText="1"/>
    </xf>
    <xf numFmtId="0" fontId="16" fillId="21" borderId="56" xfId="9" applyFont="1" applyFill="1" applyBorder="1" applyAlignment="1">
      <alignment horizontal="center" vertical="center" wrapText="1"/>
    </xf>
    <xf numFmtId="0" fontId="16" fillId="21" borderId="53" xfId="9" applyFont="1" applyFill="1" applyBorder="1" applyAlignment="1">
      <alignment horizontal="center" vertical="center" wrapText="1"/>
    </xf>
    <xf numFmtId="0" fontId="9" fillId="21" borderId="14" xfId="10" applyFont="1" applyFill="1" applyBorder="1" applyAlignment="1" applyProtection="1">
      <alignment horizontal="left" vertical="center" wrapText="1" indent="2"/>
    </xf>
    <xf numFmtId="0" fontId="9" fillId="21" borderId="8" xfId="10" applyFont="1" applyFill="1" applyBorder="1" applyAlignment="1" applyProtection="1">
      <alignment horizontal="left" vertical="center" wrapText="1" indent="2"/>
    </xf>
    <xf numFmtId="165" fontId="9" fillId="22" borderId="12" xfId="13" applyNumberFormat="1" applyFont="1" applyFill="1" applyBorder="1" applyAlignment="1">
      <alignment horizontal="center" vertical="top" wrapText="1"/>
      <protection locked="0"/>
    </xf>
    <xf numFmtId="165" fontId="9" fillId="22" borderId="14" xfId="13" applyNumberFormat="1" applyFont="1" applyFill="1" applyBorder="1" applyAlignment="1">
      <alignment horizontal="center" vertical="top" wrapText="1"/>
      <protection locked="0"/>
    </xf>
    <xf numFmtId="165" fontId="9" fillId="22" borderId="15" xfId="13" applyNumberFormat="1" applyFont="1" applyFill="1" applyBorder="1" applyAlignment="1">
      <alignment horizontal="center" vertical="top" wrapText="1"/>
      <protection locked="0"/>
    </xf>
    <xf numFmtId="0" fontId="9" fillId="0" borderId="12" xfId="10" applyFont="1" applyBorder="1" applyAlignment="1" applyProtection="1">
      <alignment horizontal="center" vertical="center" wrapText="1"/>
    </xf>
    <xf numFmtId="0" fontId="9" fillId="0" borderId="14" xfId="10" applyFont="1" applyBorder="1" applyAlignment="1" applyProtection="1">
      <alignment horizontal="center" vertical="center" wrapText="1"/>
    </xf>
    <xf numFmtId="0" fontId="9" fillId="0" borderId="8" xfId="10" applyFont="1" applyBorder="1" applyAlignment="1" applyProtection="1">
      <alignment horizontal="center" vertical="center" wrapText="1"/>
    </xf>
    <xf numFmtId="0" fontId="9" fillId="0" borderId="12" xfId="10" applyFont="1" applyBorder="1" applyAlignment="1" applyProtection="1">
      <alignment horizontal="center" vertical="top" wrapText="1"/>
    </xf>
    <xf numFmtId="0" fontId="9" fillId="0" borderId="14" xfId="10" applyFont="1" applyBorder="1" applyAlignment="1" applyProtection="1">
      <alignment horizontal="center" vertical="top" wrapText="1"/>
    </xf>
    <xf numFmtId="0" fontId="9" fillId="0" borderId="8" xfId="10" applyFont="1" applyBorder="1" applyAlignment="1" applyProtection="1">
      <alignment horizontal="center" vertical="top" wrapText="1"/>
    </xf>
    <xf numFmtId="0" fontId="9" fillId="21" borderId="28" xfId="10" applyFont="1" applyFill="1" applyBorder="1" applyAlignment="1" applyProtection="1">
      <alignment horizontal="left" vertical="center" wrapText="1"/>
    </xf>
    <xf numFmtId="0" fontId="9" fillId="0" borderId="65" xfId="10" applyFont="1" applyBorder="1" applyAlignment="1" applyProtection="1">
      <alignment horizontal="left" vertical="center" wrapText="1"/>
    </xf>
    <xf numFmtId="0" fontId="9" fillId="0" borderId="6" xfId="10" applyFont="1" applyBorder="1" applyAlignment="1" applyProtection="1">
      <alignment horizontal="left" vertical="center" wrapText="1"/>
    </xf>
    <xf numFmtId="0" fontId="9" fillId="0" borderId="7" xfId="10" applyFont="1" applyBorder="1" applyAlignment="1" applyProtection="1">
      <alignment horizontal="left" vertical="center" wrapText="1"/>
    </xf>
    <xf numFmtId="0" fontId="9" fillId="24" borderId="23" xfId="10" applyFont="1" applyFill="1" applyBorder="1" applyAlignment="1" applyProtection="1">
      <alignment horizontal="left" vertical="center" wrapText="1" indent="5"/>
    </xf>
    <xf numFmtId="0" fontId="9" fillId="24" borderId="25" xfId="10" applyFont="1" applyFill="1" applyBorder="1" applyAlignment="1" applyProtection="1">
      <alignment horizontal="left" vertical="center" wrapText="1" indent="5"/>
    </xf>
    <xf numFmtId="0" fontId="9" fillId="24" borderId="26" xfId="10" applyFont="1" applyFill="1" applyBorder="1" applyAlignment="1" applyProtection="1">
      <alignment horizontal="left" vertical="center" wrapText="1" indent="5"/>
    </xf>
    <xf numFmtId="0" fontId="9" fillId="21" borderId="57" xfId="10" applyFont="1" applyFill="1" applyBorder="1" applyAlignment="1" applyProtection="1">
      <alignment horizontal="left" vertical="top" wrapText="1"/>
    </xf>
    <xf numFmtId="0" fontId="9" fillId="22" borderId="68" xfId="10" applyFont="1" applyFill="1" applyBorder="1" applyAlignment="1">
      <alignment horizontal="center" vertical="center" wrapText="1"/>
      <protection locked="0"/>
    </xf>
    <xf numFmtId="0" fontId="9" fillId="22" borderId="57" xfId="10" applyFont="1" applyFill="1" applyBorder="1" applyAlignment="1">
      <alignment horizontal="center" vertical="center" wrapText="1"/>
      <protection locked="0"/>
    </xf>
    <xf numFmtId="0" fontId="9" fillId="0" borderId="68" xfId="10" applyFont="1" applyBorder="1" applyAlignment="1" applyProtection="1">
      <alignment horizontal="center" vertical="top" wrapText="1"/>
    </xf>
    <xf numFmtId="0" fontId="9" fillId="0" borderId="69" xfId="10" applyFont="1" applyBorder="1" applyAlignment="1" applyProtection="1">
      <alignment horizontal="center" vertical="top" wrapText="1"/>
    </xf>
    <xf numFmtId="0" fontId="9" fillId="21" borderId="57" xfId="10" applyFont="1" applyFill="1" applyBorder="1" applyAlignment="1" applyProtection="1">
      <alignment horizontal="left" vertical="center" wrapText="1" indent="2"/>
    </xf>
    <xf numFmtId="0" fontId="9" fillId="21" borderId="64" xfId="10" applyFont="1" applyFill="1" applyBorder="1" applyAlignment="1" applyProtection="1">
      <alignment horizontal="left" vertical="center" wrapText="1" indent="2"/>
    </xf>
    <xf numFmtId="0" fontId="9" fillId="24" borderId="51" xfId="10" applyFont="1" applyFill="1" applyBorder="1" applyAlignment="1" applyProtection="1">
      <alignment horizontal="left" vertical="center" indent="5"/>
    </xf>
    <xf numFmtId="0" fontId="9" fillId="24" borderId="32" xfId="10" applyFont="1" applyFill="1" applyBorder="1" applyAlignment="1" applyProtection="1">
      <alignment horizontal="left" vertical="center" indent="5"/>
    </xf>
    <xf numFmtId="0" fontId="9" fillId="24" borderId="33" xfId="10" applyFont="1" applyFill="1" applyBorder="1" applyAlignment="1" applyProtection="1">
      <alignment horizontal="left" vertical="center" indent="5"/>
    </xf>
    <xf numFmtId="0" fontId="13" fillId="21" borderId="25" xfId="10" applyFont="1" applyFill="1" applyBorder="1" applyAlignment="1" applyProtection="1">
      <alignment horizontal="center" vertical="center" wrapText="1"/>
    </xf>
    <xf numFmtId="0" fontId="13" fillId="21" borderId="24" xfId="10" applyFont="1" applyFill="1" applyBorder="1" applyAlignment="1" applyProtection="1">
      <alignment horizontal="center" vertical="center" wrapText="1"/>
    </xf>
    <xf numFmtId="1" fontId="21" fillId="21" borderId="12" xfId="10" applyNumberFormat="1" applyFont="1" applyFill="1" applyBorder="1" applyAlignment="1" applyProtection="1">
      <alignment horizontal="center" vertical="top" wrapText="1"/>
    </xf>
    <xf numFmtId="1" fontId="21" fillId="21" borderId="8" xfId="10" applyNumberFormat="1" applyFont="1" applyFill="1" applyBorder="1" applyAlignment="1" applyProtection="1">
      <alignment horizontal="center" vertical="top" wrapText="1"/>
    </xf>
    <xf numFmtId="1" fontId="21" fillId="21" borderId="14" xfId="10" applyNumberFormat="1" applyFont="1" applyFill="1" applyBorder="1" applyAlignment="1" applyProtection="1">
      <alignment horizontal="center" vertical="top" wrapText="1"/>
    </xf>
    <xf numFmtId="1" fontId="21" fillId="21" borderId="15" xfId="10" applyNumberFormat="1" applyFont="1" applyFill="1" applyBorder="1" applyAlignment="1" applyProtection="1">
      <alignment horizontal="center" vertical="top" wrapText="1"/>
    </xf>
    <xf numFmtId="0" fontId="12" fillId="21" borderId="56" xfId="9" applyFont="1" applyFill="1" applyBorder="1" applyAlignment="1">
      <alignment horizontal="center" wrapText="1"/>
    </xf>
    <xf numFmtId="0" fontId="12" fillId="21" borderId="53" xfId="9" applyFont="1" applyFill="1" applyBorder="1" applyAlignment="1">
      <alignment horizontal="center" wrapText="1"/>
    </xf>
    <xf numFmtId="0" fontId="12" fillId="21" borderId="58" xfId="9" applyFont="1" applyFill="1" applyBorder="1" applyAlignment="1">
      <alignment horizontal="center" wrapText="1"/>
    </xf>
    <xf numFmtId="0" fontId="9" fillId="0" borderId="12" xfId="14" applyNumberFormat="1" applyFont="1" applyBorder="1" applyAlignment="1">
      <alignment horizontal="center" vertical="center" wrapText="1"/>
      <protection locked="0"/>
    </xf>
    <xf numFmtId="0" fontId="9" fillId="0" borderId="8" xfId="14" applyNumberFormat="1" applyFont="1" applyBorder="1" applyAlignment="1">
      <alignment horizontal="center" vertical="center" wrapText="1"/>
      <protection locked="0"/>
    </xf>
    <xf numFmtId="0" fontId="9" fillId="0" borderId="12" xfId="10" applyFont="1" applyBorder="1" applyAlignment="1">
      <alignment horizontal="center" vertical="center" wrapText="1" shrinkToFit="1"/>
      <protection locked="0"/>
    </xf>
    <xf numFmtId="0" fontId="9" fillId="0" borderId="14" xfId="10" applyFont="1" applyBorder="1" applyAlignment="1">
      <alignment horizontal="center" vertical="center" wrapText="1" shrinkToFit="1"/>
      <protection locked="0"/>
    </xf>
    <xf numFmtId="0" fontId="9" fillId="0" borderId="15" xfId="10" applyFont="1" applyBorder="1" applyAlignment="1">
      <alignment horizontal="center" vertical="center" wrapText="1" shrinkToFit="1"/>
      <protection locked="0"/>
    </xf>
    <xf numFmtId="0" fontId="9" fillId="21" borderId="14" xfId="10" applyFont="1" applyFill="1" applyBorder="1" applyAlignment="1" applyProtection="1">
      <alignment vertical="center" wrapText="1"/>
    </xf>
    <xf numFmtId="0" fontId="9" fillId="21" borderId="8" xfId="10" applyFont="1" applyFill="1" applyBorder="1" applyAlignment="1" applyProtection="1">
      <alignment vertical="center" wrapText="1"/>
    </xf>
    <xf numFmtId="9" fontId="9" fillId="0" borderId="12" xfId="10" applyNumberFormat="1" applyFont="1" applyBorder="1" applyAlignment="1">
      <alignment horizontal="center" vertical="top" wrapText="1"/>
      <protection locked="0"/>
    </xf>
    <xf numFmtId="9" fontId="9" fillId="0" borderId="14" xfId="10" applyNumberFormat="1" applyFont="1" applyBorder="1" applyAlignment="1">
      <alignment horizontal="center" vertical="top" wrapText="1"/>
      <protection locked="0"/>
    </xf>
    <xf numFmtId="0" fontId="9" fillId="21" borderId="57" xfId="10" applyFont="1" applyFill="1" applyBorder="1" applyAlignment="1" applyProtection="1">
      <alignment vertical="center" wrapText="1"/>
    </xf>
    <xf numFmtId="0" fontId="9" fillId="21" borderId="64" xfId="10" applyFont="1" applyFill="1" applyBorder="1" applyAlignment="1" applyProtection="1">
      <alignment vertical="center" wrapText="1"/>
    </xf>
    <xf numFmtId="0" fontId="9" fillId="21" borderId="34" xfId="10" applyFont="1" applyFill="1" applyBorder="1" applyAlignment="1" applyProtection="1">
      <alignment horizontal="left" vertical="center" wrapText="1"/>
    </xf>
    <xf numFmtId="9" fontId="9" fillId="6" borderId="68" xfId="10" applyNumberFormat="1" applyFont="1" applyFill="1" applyBorder="1" applyAlignment="1" applyProtection="1">
      <alignment horizontal="center" vertical="top" wrapText="1"/>
    </xf>
    <xf numFmtId="9" fontId="9" fillId="6" borderId="64" xfId="10" applyNumberFormat="1" applyFont="1" applyFill="1" applyBorder="1" applyAlignment="1" applyProtection="1">
      <alignment horizontal="center" vertical="top" wrapText="1"/>
    </xf>
    <xf numFmtId="9" fontId="9" fillId="6" borderId="57" xfId="10" applyNumberFormat="1" applyFont="1" applyFill="1" applyBorder="1" applyAlignment="1" applyProtection="1">
      <alignment horizontal="center" vertical="top" wrapText="1"/>
    </xf>
    <xf numFmtId="9" fontId="9" fillId="6" borderId="69" xfId="10" applyNumberFormat="1" applyFont="1" applyFill="1" applyBorder="1" applyAlignment="1" applyProtection="1">
      <alignment horizontal="center" vertical="top" wrapText="1"/>
    </xf>
    <xf numFmtId="0" fontId="9" fillId="24" borderId="51" xfId="10" applyFont="1" applyFill="1" applyBorder="1" applyAlignment="1" applyProtection="1">
      <alignment horizontal="left" vertical="center" wrapText="1"/>
    </xf>
    <xf numFmtId="0" fontId="9" fillId="24" borderId="32" xfId="10" applyFont="1" applyFill="1" applyBorder="1" applyAlignment="1" applyProtection="1">
      <alignment horizontal="left" vertical="center" wrapText="1"/>
    </xf>
    <xf numFmtId="0" fontId="9" fillId="24" borderId="33" xfId="10" applyFont="1" applyFill="1" applyBorder="1" applyAlignment="1" applyProtection="1">
      <alignment horizontal="left" vertical="center" wrapText="1"/>
    </xf>
    <xf numFmtId="164" fontId="9" fillId="0" borderId="12" xfId="14" applyNumberFormat="1" applyFont="1" applyBorder="1" applyAlignment="1">
      <alignment horizontal="center" vertical="center" wrapText="1"/>
      <protection locked="0"/>
    </xf>
    <xf numFmtId="164" fontId="9" fillId="0" borderId="8" xfId="14" applyNumberFormat="1" applyFont="1" applyBorder="1" applyAlignment="1">
      <alignment horizontal="center" vertical="center" wrapText="1"/>
      <protection locked="0"/>
    </xf>
    <xf numFmtId="1" fontId="9" fillId="0" borderId="12" xfId="10" applyNumberFormat="1" applyFont="1" applyBorder="1" applyAlignment="1">
      <alignment horizontal="center" vertical="center" wrapText="1"/>
      <protection locked="0"/>
    </xf>
    <xf numFmtId="1" fontId="9" fillId="0" borderId="14" xfId="10" applyNumberFormat="1" applyFont="1" applyBorder="1" applyAlignment="1">
      <alignment horizontal="center" vertical="center" wrapText="1"/>
      <protection locked="0"/>
    </xf>
    <xf numFmtId="1" fontId="9" fillId="0" borderId="15" xfId="10" applyNumberFormat="1" applyFont="1" applyBorder="1" applyAlignment="1">
      <alignment horizontal="center" vertical="center" wrapText="1"/>
      <protection locked="0"/>
    </xf>
    <xf numFmtId="0" fontId="9" fillId="0" borderId="68" xfId="10" applyFont="1" applyBorder="1" applyAlignment="1" applyProtection="1">
      <alignment horizontal="center" vertical="center"/>
    </xf>
    <xf numFmtId="0" fontId="9" fillId="0" borderId="57" xfId="10" applyFont="1" applyBorder="1" applyAlignment="1" applyProtection="1">
      <alignment horizontal="center" vertical="center"/>
    </xf>
    <xf numFmtId="0" fontId="9" fillId="0" borderId="69" xfId="10" applyFont="1" applyBorder="1" applyAlignment="1" applyProtection="1">
      <alignment horizontal="center" vertical="center"/>
    </xf>
    <xf numFmtId="0" fontId="9" fillId="24" borderId="51" xfId="10" applyFont="1" applyFill="1" applyBorder="1" applyAlignment="1" applyProtection="1">
      <alignment horizontal="center" vertical="center"/>
    </xf>
    <xf numFmtId="0" fontId="9" fillId="24" borderId="32" xfId="10" applyFont="1" applyFill="1" applyBorder="1" applyAlignment="1" applyProtection="1">
      <alignment horizontal="center" vertical="center"/>
    </xf>
    <xf numFmtId="0" fontId="9" fillId="24" borderId="33" xfId="10" applyFont="1" applyFill="1" applyBorder="1" applyAlignment="1" applyProtection="1">
      <alignment horizontal="center" vertical="center"/>
    </xf>
    <xf numFmtId="0" fontId="13" fillId="21" borderId="25" xfId="10" applyFont="1" applyFill="1" applyBorder="1" applyAlignment="1" applyProtection="1">
      <alignment horizontal="left" vertical="center" wrapText="1"/>
    </xf>
    <xf numFmtId="0" fontId="24" fillId="21" borderId="24" xfId="10" applyFont="1" applyFill="1" applyBorder="1" applyAlignment="1" applyProtection="1">
      <alignment horizontal="left" vertical="center"/>
    </xf>
    <xf numFmtId="1" fontId="21" fillId="21" borderId="12" xfId="10" applyNumberFormat="1" applyFont="1" applyFill="1" applyBorder="1" applyAlignment="1" applyProtection="1">
      <alignment horizontal="center" vertical="center" wrapText="1"/>
    </xf>
    <xf numFmtId="1" fontId="21" fillId="21" borderId="8" xfId="10" applyNumberFormat="1" applyFont="1" applyFill="1" applyBorder="1" applyAlignment="1" applyProtection="1">
      <alignment horizontal="center" vertical="center" wrapText="1"/>
    </xf>
    <xf numFmtId="164" fontId="23" fillId="25" borderId="68" xfId="14" applyNumberFormat="1" applyFont="1" applyFill="1" applyBorder="1" applyAlignment="1">
      <alignment horizontal="center" vertical="center" wrapText="1"/>
      <protection locked="0"/>
    </xf>
    <xf numFmtId="164" fontId="23" fillId="25" borderId="64" xfId="14" applyNumberFormat="1" applyFont="1" applyFill="1" applyBorder="1" applyAlignment="1">
      <alignment horizontal="center" vertical="center" wrapText="1"/>
      <protection locked="0"/>
    </xf>
    <xf numFmtId="0" fontId="9" fillId="24" borderId="51" xfId="10" applyFont="1" applyFill="1" applyBorder="1" applyAlignment="1" applyProtection="1">
      <alignment horizontal="left" vertical="top" wrapText="1" indent="5"/>
    </xf>
    <xf numFmtId="0" fontId="9" fillId="24" borderId="32" xfId="10" applyFont="1" applyFill="1" applyBorder="1" applyAlignment="1" applyProtection="1">
      <alignment horizontal="left" vertical="top" wrapText="1" indent="5"/>
    </xf>
    <xf numFmtId="0" fontId="9" fillId="24" borderId="33" xfId="10" applyFont="1" applyFill="1" applyBorder="1" applyAlignment="1" applyProtection="1">
      <alignment horizontal="left" vertical="top" wrapText="1" indent="5"/>
    </xf>
    <xf numFmtId="0" fontId="9" fillId="21" borderId="24" xfId="10" applyFont="1" applyFill="1" applyBorder="1" applyAlignment="1" applyProtection="1">
      <alignment horizontal="left" vertical="center" wrapText="1"/>
    </xf>
    <xf numFmtId="1" fontId="21" fillId="21" borderId="14" xfId="10" applyNumberFormat="1" applyFont="1" applyFill="1" applyBorder="1" applyAlignment="1" applyProtection="1">
      <alignment horizontal="center" vertical="center" wrapText="1"/>
    </xf>
    <xf numFmtId="164" fontId="9" fillId="0" borderId="14" xfId="14" applyNumberFormat="1" applyFont="1" applyBorder="1" applyAlignment="1">
      <alignment horizontal="center" vertical="center" wrapText="1"/>
      <protection locked="0"/>
    </xf>
    <xf numFmtId="164" fontId="9" fillId="0" borderId="15" xfId="14" applyNumberFormat="1" applyFont="1" applyBorder="1" applyAlignment="1">
      <alignment horizontal="center" vertical="center" wrapText="1"/>
      <protection locked="0"/>
    </xf>
    <xf numFmtId="0" fontId="9" fillId="24" borderId="51" xfId="10" applyFont="1" applyFill="1" applyBorder="1" applyAlignment="1" applyProtection="1">
      <alignment horizontal="left" vertical="center" wrapText="1" indent="5"/>
    </xf>
    <xf numFmtId="0" fontId="9" fillId="24" borderId="32" xfId="10" applyFont="1" applyFill="1" applyBorder="1" applyAlignment="1" applyProtection="1">
      <alignment horizontal="left" vertical="center" wrapText="1" indent="5"/>
    </xf>
    <xf numFmtId="0" fontId="9" fillId="24" borderId="33" xfId="10" applyFont="1" applyFill="1" applyBorder="1" applyAlignment="1" applyProtection="1">
      <alignment horizontal="left" vertical="center" wrapText="1" indent="5"/>
    </xf>
    <xf numFmtId="9" fontId="9" fillId="21" borderId="14" xfId="15" applyFont="1" applyFill="1" applyBorder="1" applyAlignment="1" applyProtection="1">
      <alignment horizontal="left" vertical="top" wrapText="1"/>
    </xf>
    <xf numFmtId="9" fontId="9" fillId="21" borderId="8" xfId="15" applyFont="1" applyFill="1" applyBorder="1" applyAlignment="1" applyProtection="1">
      <alignment horizontal="left" vertical="top" wrapText="1"/>
    </xf>
    <xf numFmtId="1" fontId="9" fillId="0" borderId="12" xfId="10" applyNumberFormat="1" applyFont="1" applyBorder="1" applyAlignment="1">
      <alignment horizontal="left" vertical="top" wrapText="1"/>
      <protection locked="0"/>
    </xf>
    <xf numFmtId="1" fontId="9" fillId="0" borderId="14" xfId="10" applyNumberFormat="1" applyFont="1" applyBorder="1" applyAlignment="1">
      <alignment horizontal="left" vertical="top" wrapText="1"/>
      <protection locked="0"/>
    </xf>
    <xf numFmtId="1" fontId="9" fillId="0" borderId="15" xfId="10" applyNumberFormat="1" applyFont="1" applyBorder="1" applyAlignment="1">
      <alignment horizontal="left" vertical="top" wrapText="1"/>
      <protection locked="0"/>
    </xf>
    <xf numFmtId="0" fontId="12" fillId="21" borderId="56" xfId="9" applyFont="1" applyFill="1" applyBorder="1" applyAlignment="1">
      <alignment horizontal="center" vertical="center" wrapText="1"/>
    </xf>
    <xf numFmtId="0" fontId="12" fillId="21" borderId="53" xfId="9" applyFont="1" applyFill="1" applyBorder="1" applyAlignment="1">
      <alignment horizontal="center" vertical="center" wrapText="1"/>
    </xf>
    <xf numFmtId="0" fontId="12" fillId="21" borderId="54" xfId="9" applyFont="1" applyFill="1" applyBorder="1" applyAlignment="1">
      <alignment horizontal="center" vertical="center" wrapText="1"/>
    </xf>
    <xf numFmtId="1" fontId="9" fillId="21" borderId="19" xfId="10" applyNumberFormat="1" applyFont="1" applyFill="1" applyBorder="1" applyAlignment="1">
      <alignment horizontal="center" vertical="center" wrapText="1"/>
      <protection locked="0"/>
    </xf>
    <xf numFmtId="1" fontId="9" fillId="21" borderId="37" xfId="10" applyNumberFormat="1" applyFont="1" applyFill="1" applyBorder="1" applyAlignment="1">
      <alignment horizontal="center" vertical="center" wrapText="1"/>
      <protection locked="0"/>
    </xf>
    <xf numFmtId="1" fontId="9" fillId="21" borderId="11" xfId="10" applyNumberFormat="1" applyFont="1" applyFill="1" applyBorder="1" applyAlignment="1">
      <alignment horizontal="center" vertical="center" wrapText="1"/>
      <protection locked="0"/>
    </xf>
    <xf numFmtId="1" fontId="9" fillId="0" borderId="18" xfId="10" applyNumberFormat="1" applyFont="1" applyBorder="1" applyAlignment="1">
      <alignment horizontal="left" vertical="top" wrapText="1"/>
      <protection locked="0"/>
    </xf>
    <xf numFmtId="1" fontId="9" fillId="0" borderId="21" xfId="10" applyNumberFormat="1" applyFont="1" applyBorder="1" applyAlignment="1">
      <alignment horizontal="left" vertical="top" wrapText="1"/>
      <protection locked="0"/>
    </xf>
    <xf numFmtId="1" fontId="9" fillId="0" borderId="22" xfId="10" applyNumberFormat="1" applyFont="1" applyBorder="1" applyAlignment="1">
      <alignment horizontal="left" vertical="top" wrapText="1"/>
      <protection locked="0"/>
    </xf>
    <xf numFmtId="1" fontId="9" fillId="0" borderId="38" xfId="10" applyNumberFormat="1" applyFont="1" applyBorder="1" applyAlignment="1">
      <alignment horizontal="left" vertical="top" wrapText="1"/>
      <protection locked="0"/>
    </xf>
    <xf numFmtId="1" fontId="9" fillId="0" borderId="0" xfId="10" applyNumberFormat="1" applyFont="1" applyAlignment="1">
      <alignment horizontal="left" vertical="top" wrapText="1"/>
      <protection locked="0"/>
    </xf>
    <xf numFmtId="1" fontId="9" fillId="0" borderId="10" xfId="10" applyNumberFormat="1" applyFont="1" applyBorder="1" applyAlignment="1">
      <alignment horizontal="left" vertical="top" wrapText="1"/>
      <protection locked="0"/>
    </xf>
    <xf numFmtId="1" fontId="9" fillId="0" borderId="20" xfId="10" applyNumberFormat="1" applyFont="1" applyBorder="1" applyAlignment="1">
      <alignment horizontal="left" vertical="top" wrapText="1"/>
      <protection locked="0"/>
    </xf>
    <xf numFmtId="1" fontId="9" fillId="0" borderId="25" xfId="10" applyNumberFormat="1" applyFont="1" applyBorder="1" applyAlignment="1">
      <alignment horizontal="left" vertical="top" wrapText="1"/>
      <protection locked="0"/>
    </xf>
    <xf numFmtId="1" fontId="9" fillId="0" borderId="26" xfId="10" applyNumberFormat="1" applyFont="1" applyBorder="1" applyAlignment="1">
      <alignment horizontal="left" vertical="top" wrapText="1"/>
      <protection locked="0"/>
    </xf>
    <xf numFmtId="0" fontId="9" fillId="21" borderId="14" xfId="10" applyFont="1" applyFill="1" applyBorder="1" applyAlignment="1" applyProtection="1">
      <alignment horizontal="right" vertical="top" wrapText="1"/>
    </xf>
    <xf numFmtId="0" fontId="9" fillId="21" borderId="14" xfId="10" applyFont="1" applyFill="1" applyBorder="1" applyAlignment="1" applyProtection="1">
      <alignment horizontal="right" vertical="center" wrapText="1"/>
    </xf>
    <xf numFmtId="0" fontId="9" fillId="0" borderId="18" xfId="10" applyFont="1" applyBorder="1" applyAlignment="1">
      <alignment horizontal="center" vertical="center" wrapText="1"/>
      <protection locked="0"/>
    </xf>
    <xf numFmtId="0" fontId="9" fillId="0" borderId="34" xfId="10" applyFont="1" applyBorder="1" applyAlignment="1">
      <alignment horizontal="center" vertical="center" wrapText="1"/>
      <protection locked="0"/>
    </xf>
    <xf numFmtId="0" fontId="9" fillId="0" borderId="18" xfId="10" applyFont="1" applyBorder="1" applyAlignment="1">
      <alignment horizontal="center" vertical="top" wrapText="1"/>
      <protection locked="0"/>
    </xf>
    <xf numFmtId="0" fontId="9" fillId="0" borderId="21" xfId="10" applyFont="1" applyBorder="1" applyAlignment="1">
      <alignment horizontal="center" vertical="top" wrapText="1"/>
      <protection locked="0"/>
    </xf>
    <xf numFmtId="0" fontId="9" fillId="0" borderId="22" xfId="10" applyFont="1" applyBorder="1" applyAlignment="1">
      <alignment horizontal="center" vertical="top" wrapText="1"/>
      <protection locked="0"/>
    </xf>
    <xf numFmtId="0" fontId="9" fillId="0" borderId="38" xfId="10" applyFont="1" applyBorder="1" applyAlignment="1">
      <alignment horizontal="center" vertical="top" wrapText="1"/>
      <protection locked="0"/>
    </xf>
    <xf numFmtId="0" fontId="9" fillId="0" borderId="0" xfId="10" applyFont="1" applyAlignment="1">
      <alignment horizontal="center" vertical="top" wrapText="1"/>
      <protection locked="0"/>
    </xf>
    <xf numFmtId="0" fontId="9" fillId="0" borderId="10" xfId="10" applyFont="1" applyBorder="1" applyAlignment="1">
      <alignment horizontal="center" vertical="top" wrapText="1"/>
      <protection locked="0"/>
    </xf>
    <xf numFmtId="0" fontId="9" fillId="0" borderId="20" xfId="10" applyFont="1" applyBorder="1" applyAlignment="1">
      <alignment horizontal="center" vertical="top" wrapText="1"/>
      <protection locked="0"/>
    </xf>
    <xf numFmtId="0" fontId="9" fillId="0" borderId="25" xfId="10" applyFont="1" applyBorder="1" applyAlignment="1">
      <alignment horizontal="center" vertical="top" wrapText="1"/>
      <protection locked="0"/>
    </xf>
    <xf numFmtId="0" fontId="9" fillId="0" borderId="26" xfId="10" applyFont="1" applyBorder="1" applyAlignment="1">
      <alignment horizontal="center" vertical="top" wrapText="1"/>
      <protection locked="0"/>
    </xf>
    <xf numFmtId="0" fontId="9" fillId="0" borderId="12" xfId="10" applyFont="1" applyBorder="1" applyAlignment="1">
      <alignment horizontal="center" vertical="center" wrapText="1"/>
      <protection locked="0"/>
    </xf>
    <xf numFmtId="0" fontId="9" fillId="0" borderId="8" xfId="10" applyFont="1" applyBorder="1" applyAlignment="1">
      <alignment horizontal="center" vertical="center" wrapText="1"/>
      <protection locked="0"/>
    </xf>
    <xf numFmtId="0" fontId="9" fillId="0" borderId="12" xfId="9" applyFont="1" applyBorder="1" applyAlignment="1">
      <alignment horizontal="center"/>
    </xf>
    <xf numFmtId="0" fontId="9" fillId="0" borderId="14" xfId="9" applyFont="1" applyBorder="1" applyAlignment="1">
      <alignment horizontal="center"/>
    </xf>
    <xf numFmtId="0" fontId="9" fillId="0" borderId="8" xfId="9" applyFont="1" applyBorder="1" applyAlignment="1">
      <alignment horizontal="center"/>
    </xf>
    <xf numFmtId="164" fontId="9" fillId="22" borderId="12" xfId="12" applyNumberFormat="1" applyFont="1" applyFill="1" applyBorder="1" applyAlignment="1" applyProtection="1">
      <alignment horizontal="center" vertical="top" wrapText="1"/>
    </xf>
    <xf numFmtId="164" fontId="9" fillId="22" borderId="8" xfId="12" applyNumberFormat="1" applyFont="1" applyFill="1" applyBorder="1" applyAlignment="1" applyProtection="1">
      <alignment horizontal="center" vertical="top" wrapText="1"/>
    </xf>
    <xf numFmtId="0" fontId="12" fillId="21" borderId="13" xfId="9" applyFont="1" applyFill="1" applyBorder="1" applyAlignment="1">
      <alignment horizontal="center" wrapText="1"/>
    </xf>
    <xf numFmtId="0" fontId="12" fillId="21" borderId="15" xfId="9" applyFont="1" applyFill="1" applyBorder="1" applyAlignment="1">
      <alignment horizontal="center" wrapText="1"/>
    </xf>
    <xf numFmtId="0" fontId="9" fillId="24" borderId="13" xfId="10" applyFont="1" applyFill="1" applyBorder="1" applyAlignment="1" applyProtection="1">
      <alignment horizontal="left" vertical="center" wrapText="1" indent="5"/>
    </xf>
    <xf numFmtId="0" fontId="9" fillId="24" borderId="14" xfId="10" applyFont="1" applyFill="1" applyBorder="1" applyAlignment="1" applyProtection="1">
      <alignment horizontal="left" vertical="center" wrapText="1" indent="5"/>
    </xf>
    <xf numFmtId="0" fontId="9" fillId="24" borderId="15" xfId="10" applyFont="1" applyFill="1" applyBorder="1" applyAlignment="1" applyProtection="1">
      <alignment horizontal="left" vertical="center" wrapText="1" indent="5"/>
    </xf>
    <xf numFmtId="1" fontId="9" fillId="21" borderId="12" xfId="10" applyNumberFormat="1" applyFont="1" applyFill="1" applyBorder="1" applyAlignment="1" applyProtection="1">
      <alignment horizontal="center" vertical="center" wrapText="1"/>
    </xf>
    <xf numFmtId="1" fontId="9" fillId="21" borderId="14" xfId="10" applyNumberFormat="1" applyFont="1" applyFill="1" applyBorder="1" applyAlignment="1" applyProtection="1">
      <alignment horizontal="center" vertical="center" wrapText="1"/>
    </xf>
    <xf numFmtId="0" fontId="36" fillId="0" borderId="12" xfId="9" applyFont="1" applyBorder="1" applyAlignment="1">
      <alignment horizontal="center"/>
    </xf>
    <xf numFmtId="0" fontId="36" fillId="0" borderId="14" xfId="9" applyFont="1" applyBorder="1" applyAlignment="1">
      <alignment horizontal="center"/>
    </xf>
    <xf numFmtId="0" fontId="36" fillId="0" borderId="8" xfId="9" applyFont="1" applyBorder="1" applyAlignment="1">
      <alignment horizontal="center"/>
    </xf>
    <xf numFmtId="0" fontId="9" fillId="21" borderId="16" xfId="10" applyFont="1" applyFill="1" applyBorder="1" applyAlignment="1" applyProtection="1">
      <alignment horizontal="center" vertical="center" wrapText="1"/>
    </xf>
    <xf numFmtId="0" fontId="9" fillId="21" borderId="21" xfId="10" applyFont="1" applyFill="1" applyBorder="1" applyAlignment="1" applyProtection="1">
      <alignment horizontal="center" vertical="center" wrapText="1"/>
    </xf>
    <xf numFmtId="0" fontId="9" fillId="21" borderId="34" xfId="10" applyFont="1" applyFill="1" applyBorder="1" applyAlignment="1" applyProtection="1">
      <alignment horizontal="center" vertical="center" wrapText="1"/>
    </xf>
    <xf numFmtId="0" fontId="9" fillId="21" borderId="9" xfId="10" applyFont="1" applyFill="1" applyBorder="1" applyAlignment="1" applyProtection="1">
      <alignment horizontal="center" vertical="center" wrapText="1"/>
    </xf>
    <xf numFmtId="0" fontId="9" fillId="21" borderId="0" xfId="10" applyFont="1" applyFill="1" applyAlignment="1" applyProtection="1">
      <alignment horizontal="center" vertical="center" wrapText="1"/>
    </xf>
    <xf numFmtId="0" fontId="9" fillId="21" borderId="36" xfId="10" applyFont="1" applyFill="1" applyBorder="1" applyAlignment="1" applyProtection="1">
      <alignment horizontal="center" vertical="center" wrapText="1"/>
    </xf>
    <xf numFmtId="0" fontId="9" fillId="21" borderId="27" xfId="10" applyFont="1" applyFill="1" applyBorder="1" applyAlignment="1" applyProtection="1">
      <alignment horizontal="center" vertical="center" wrapText="1"/>
    </xf>
    <xf numFmtId="0" fontId="9" fillId="21" borderId="28" xfId="10" applyFont="1" applyFill="1" applyBorder="1" applyAlignment="1" applyProtection="1">
      <alignment horizontal="center" vertical="center" wrapText="1"/>
    </xf>
    <xf numFmtId="0" fontId="9" fillId="21" borderId="70" xfId="10" applyFont="1" applyFill="1" applyBorder="1" applyAlignment="1" applyProtection="1">
      <alignment horizontal="center" vertical="center" wrapText="1"/>
    </xf>
    <xf numFmtId="0" fontId="12" fillId="21" borderId="58" xfId="9" applyFont="1" applyFill="1" applyBorder="1" applyAlignment="1">
      <alignment horizontal="center" vertical="center" wrapText="1"/>
    </xf>
    <xf numFmtId="0" fontId="9" fillId="0" borderId="18" xfId="10" applyFont="1" applyBorder="1" applyAlignment="1">
      <alignment horizontal="left" vertical="top" wrapText="1"/>
      <protection locked="0"/>
    </xf>
    <xf numFmtId="0" fontId="9" fillId="0" borderId="21" xfId="10" applyFont="1" applyBorder="1" applyAlignment="1">
      <alignment horizontal="left" vertical="top" wrapText="1"/>
      <protection locked="0"/>
    </xf>
    <xf numFmtId="9" fontId="9" fillId="0" borderId="12" xfId="10" applyNumberFormat="1" applyFont="1" applyBorder="1" applyAlignment="1">
      <alignment horizontal="center" vertical="center" wrapText="1"/>
      <protection locked="0"/>
    </xf>
    <xf numFmtId="9" fontId="9" fillId="0" borderId="8" xfId="10" applyNumberFormat="1" applyFont="1" applyBorder="1" applyAlignment="1">
      <alignment horizontal="center" vertical="center" wrapText="1"/>
      <protection locked="0"/>
    </xf>
    <xf numFmtId="9" fontId="9" fillId="0" borderId="14" xfId="10" applyNumberFormat="1" applyFont="1" applyBorder="1" applyAlignment="1">
      <alignment horizontal="center" vertical="center" wrapText="1"/>
      <protection locked="0"/>
    </xf>
    <xf numFmtId="9" fontId="9" fillId="0" borderId="15" xfId="10" applyNumberFormat="1" applyFont="1" applyBorder="1" applyAlignment="1">
      <alignment horizontal="center" vertical="center" wrapText="1"/>
      <protection locked="0"/>
    </xf>
    <xf numFmtId="0" fontId="9" fillId="26" borderId="12" xfId="10" applyFont="1" applyFill="1" applyBorder="1" applyAlignment="1" applyProtection="1">
      <alignment horizontal="center" vertical="center" wrapText="1"/>
    </xf>
    <xf numFmtId="0" fontId="9" fillId="26" borderId="8" xfId="10" applyFont="1" applyFill="1" applyBorder="1" applyAlignment="1" applyProtection="1">
      <alignment horizontal="center" vertical="center" wrapText="1"/>
    </xf>
    <xf numFmtId="0" fontId="9" fillId="26" borderId="14" xfId="10" applyFont="1" applyFill="1" applyBorder="1" applyAlignment="1" applyProtection="1">
      <alignment horizontal="center" vertical="center" wrapText="1"/>
    </xf>
    <xf numFmtId="0" fontId="9" fillId="26" borderId="15" xfId="10" applyFont="1" applyFill="1" applyBorder="1" applyAlignment="1" applyProtection="1">
      <alignment horizontal="center" vertical="center" wrapText="1"/>
    </xf>
    <xf numFmtId="0" fontId="9" fillId="26" borderId="14" xfId="10" applyFont="1" applyFill="1" applyBorder="1" applyAlignment="1" applyProtection="1">
      <alignment horizontal="left" vertical="top" wrapText="1"/>
    </xf>
    <xf numFmtId="0" fontId="9" fillId="26" borderId="8" xfId="10" applyFont="1" applyFill="1" applyBorder="1" applyAlignment="1" applyProtection="1">
      <alignment horizontal="left" vertical="top" wrapText="1"/>
    </xf>
    <xf numFmtId="9" fontId="9" fillId="0" borderId="68" xfId="10" applyNumberFormat="1" applyFont="1" applyBorder="1" applyAlignment="1">
      <alignment horizontal="center" vertical="center" wrapText="1"/>
      <protection locked="0"/>
    </xf>
    <xf numFmtId="0" fontId="9" fillId="0" borderId="57" xfId="9" applyFont="1" applyBorder="1" applyAlignment="1">
      <alignment horizontal="center" vertical="center" wrapText="1"/>
    </xf>
    <xf numFmtId="0" fontId="9" fillId="0" borderId="64" xfId="9" applyFont="1" applyBorder="1" applyAlignment="1">
      <alignment horizontal="center" vertical="center" wrapText="1"/>
    </xf>
    <xf numFmtId="164" fontId="9" fillId="0" borderId="12" xfId="12" applyNumberFormat="1" applyFont="1" applyBorder="1" applyAlignment="1">
      <alignment horizontal="center" vertical="center" wrapText="1"/>
      <protection locked="0"/>
    </xf>
    <xf numFmtId="164" fontId="9" fillId="0" borderId="8" xfId="12" applyNumberFormat="1" applyFont="1" applyBorder="1" applyAlignment="1">
      <alignment horizontal="center" vertical="center" wrapText="1"/>
      <protection locked="0"/>
    </xf>
    <xf numFmtId="0" fontId="9" fillId="26" borderId="25" xfId="10" applyFont="1" applyFill="1" applyBorder="1" applyAlignment="1" applyProtection="1">
      <alignment horizontal="left" vertical="top" wrapText="1"/>
    </xf>
    <xf numFmtId="0" fontId="9" fillId="26" borderId="16" xfId="10" applyFont="1" applyFill="1" applyBorder="1" applyAlignment="1" applyProtection="1">
      <alignment horizontal="center" vertical="center" wrapText="1"/>
    </xf>
    <xf numFmtId="0" fontId="9" fillId="26" borderId="21" xfId="10" applyFont="1" applyFill="1" applyBorder="1" applyAlignment="1" applyProtection="1">
      <alignment horizontal="center" vertical="center" wrapText="1"/>
    </xf>
    <xf numFmtId="0" fontId="9" fillId="26" borderId="34" xfId="10" applyFont="1" applyFill="1" applyBorder="1" applyAlignment="1" applyProtection="1">
      <alignment horizontal="center" vertical="center" wrapText="1"/>
    </xf>
    <xf numFmtId="0" fontId="9" fillId="26" borderId="23" xfId="10" applyFont="1" applyFill="1" applyBorder="1" applyAlignment="1" applyProtection="1">
      <alignment horizontal="center" vertical="center" wrapText="1"/>
    </xf>
    <xf numFmtId="0" fontId="9" fillId="26" borderId="25" xfId="10" applyFont="1" applyFill="1" applyBorder="1" applyAlignment="1" applyProtection="1">
      <alignment horizontal="center" vertical="center" wrapText="1"/>
    </xf>
    <xf numFmtId="0" fontId="9" fillId="26" borderId="24" xfId="10" applyFont="1" applyFill="1" applyBorder="1" applyAlignment="1" applyProtection="1">
      <alignment horizontal="center" vertical="center" wrapText="1"/>
    </xf>
    <xf numFmtId="0" fontId="9" fillId="26" borderId="4" xfId="10" applyFont="1" applyFill="1" applyBorder="1" applyAlignment="1" applyProtection="1">
      <alignment horizontal="center" vertical="center" wrapText="1"/>
    </xf>
    <xf numFmtId="0" fontId="9" fillId="26" borderId="15" xfId="10" applyFont="1" applyFill="1" applyBorder="1" applyAlignment="1" applyProtection="1">
      <alignment horizontal="left" vertical="top" wrapText="1"/>
    </xf>
    <xf numFmtId="0" fontId="9" fillId="26" borderId="14" xfId="10" applyFont="1" applyFill="1" applyBorder="1" applyAlignment="1" applyProtection="1">
      <alignment horizontal="left" vertical="center" wrapText="1" indent="3"/>
    </xf>
    <xf numFmtId="0" fontId="9" fillId="0" borderId="4" xfId="10" applyFont="1" applyBorder="1" applyAlignment="1" applyProtection="1">
      <alignment horizontal="center" vertical="top" wrapText="1"/>
    </xf>
    <xf numFmtId="0" fontId="9" fillId="21" borderId="64" xfId="10" applyFont="1" applyFill="1" applyBorder="1" applyAlignment="1" applyProtection="1">
      <alignment horizontal="left" vertical="center" wrapText="1"/>
    </xf>
    <xf numFmtId="0" fontId="13" fillId="27" borderId="5" xfId="10" applyFont="1" applyFill="1" applyBorder="1" applyAlignment="1" applyProtection="1">
      <alignment horizontal="left" vertical="center" wrapText="1"/>
    </xf>
    <xf numFmtId="0" fontId="13" fillId="27" borderId="6" xfId="10" applyFont="1" applyFill="1" applyBorder="1" applyAlignment="1" applyProtection="1">
      <alignment horizontal="left" vertical="center" wrapText="1"/>
    </xf>
    <xf numFmtId="0" fontId="13" fillId="27" borderId="7" xfId="10" applyFont="1" applyFill="1" applyBorder="1" applyAlignment="1" applyProtection="1">
      <alignment horizontal="left" vertical="center" wrapText="1"/>
    </xf>
    <xf numFmtId="0" fontId="9" fillId="21" borderId="52" xfId="10" applyFont="1" applyFill="1" applyBorder="1" applyAlignment="1" applyProtection="1">
      <alignment horizontal="center" vertical="center" wrapText="1"/>
    </xf>
    <xf numFmtId="0" fontId="9" fillId="21" borderId="59" xfId="10" applyFont="1" applyFill="1" applyBorder="1" applyAlignment="1" applyProtection="1">
      <alignment horizontal="center" vertical="center" wrapText="1"/>
    </xf>
    <xf numFmtId="0" fontId="9" fillId="0" borderId="52" xfId="10" applyFont="1" applyBorder="1" applyAlignment="1" applyProtection="1">
      <alignment horizontal="left" vertical="top" wrapText="1"/>
    </xf>
    <xf numFmtId="0" fontId="9" fillId="0" borderId="32" xfId="10" applyFont="1" applyBorder="1" applyAlignment="1" applyProtection="1">
      <alignment horizontal="left" vertical="top" wrapText="1"/>
    </xf>
    <xf numFmtId="0" fontId="9" fillId="0" borderId="33" xfId="10" applyFont="1" applyBorder="1" applyAlignment="1" applyProtection="1">
      <alignment horizontal="left" vertical="top" wrapText="1"/>
    </xf>
    <xf numFmtId="0" fontId="9" fillId="0" borderId="14" xfId="10" applyFont="1" applyBorder="1" applyAlignment="1">
      <alignment horizontal="center" vertical="center" wrapText="1"/>
      <protection locked="0"/>
    </xf>
    <xf numFmtId="0" fontId="9" fillId="0" borderId="20" xfId="10" applyFont="1" applyBorder="1" applyAlignment="1" applyProtection="1">
      <alignment horizontal="center" vertical="top" wrapText="1"/>
    </xf>
    <xf numFmtId="0" fontId="9" fillId="0" borderId="25" xfId="10" applyFont="1" applyBorder="1" applyAlignment="1" applyProtection="1">
      <alignment horizontal="center" vertical="top" wrapText="1"/>
    </xf>
    <xf numFmtId="0" fontId="9" fillId="0" borderId="26" xfId="10" applyFont="1" applyBorder="1" applyAlignment="1" applyProtection="1">
      <alignment horizontal="center" vertical="top" wrapText="1"/>
    </xf>
    <xf numFmtId="0" fontId="9" fillId="0" borderId="21" xfId="10" applyFont="1" applyBorder="1" applyAlignment="1">
      <alignment horizontal="center" vertical="center" wrapText="1"/>
      <protection locked="0"/>
    </xf>
    <xf numFmtId="0" fontId="9" fillId="0" borderId="22" xfId="10" applyFont="1" applyBorder="1" applyAlignment="1">
      <alignment horizontal="center" vertical="center" wrapText="1"/>
      <protection locked="0"/>
    </xf>
    <xf numFmtId="0" fontId="9" fillId="0" borderId="25" xfId="10" applyFont="1" applyBorder="1" applyAlignment="1">
      <alignment horizontal="center" vertical="center" wrapText="1"/>
      <protection locked="0"/>
    </xf>
    <xf numFmtId="0" fontId="9" fillId="0" borderId="26" xfId="10" applyFont="1" applyBorder="1" applyAlignment="1">
      <alignment horizontal="center" vertical="center" wrapText="1"/>
      <protection locked="0"/>
    </xf>
    <xf numFmtId="0" fontId="9" fillId="24" borderId="13" xfId="10" applyFont="1" applyFill="1" applyBorder="1" applyAlignment="1" applyProtection="1">
      <alignment horizontal="left" vertical="top" wrapText="1" indent="4"/>
    </xf>
    <xf numFmtId="0" fontId="9" fillId="24" borderId="14" xfId="10" applyFont="1" applyFill="1" applyBorder="1" applyAlignment="1" applyProtection="1">
      <alignment horizontal="left" vertical="top" wrapText="1" indent="4"/>
    </xf>
    <xf numFmtId="0" fontId="9" fillId="24" borderId="15" xfId="10" applyFont="1" applyFill="1" applyBorder="1" applyAlignment="1" applyProtection="1">
      <alignment horizontal="left" vertical="top" wrapText="1" indent="4"/>
    </xf>
    <xf numFmtId="0" fontId="9" fillId="21" borderId="4" xfId="10" applyFont="1" applyFill="1" applyBorder="1" applyAlignment="1">
      <alignment horizontal="center" vertical="center" wrapText="1"/>
      <protection locked="0"/>
    </xf>
    <xf numFmtId="9" fontId="9" fillId="0" borderId="21" xfId="10" applyNumberFormat="1" applyFont="1" applyBorder="1" applyAlignment="1">
      <alignment horizontal="center" vertical="center" wrapText="1"/>
      <protection locked="0"/>
    </xf>
    <xf numFmtId="9" fontId="9" fillId="0" borderId="22" xfId="10" applyNumberFormat="1" applyFont="1" applyBorder="1" applyAlignment="1">
      <alignment horizontal="center" vertical="center" wrapText="1"/>
      <protection locked="0"/>
    </xf>
    <xf numFmtId="9" fontId="9" fillId="0" borderId="25" xfId="10" applyNumberFormat="1" applyFont="1" applyBorder="1" applyAlignment="1">
      <alignment horizontal="center" vertical="center" wrapText="1"/>
      <protection locked="0"/>
    </xf>
    <xf numFmtId="9" fontId="9" fillId="0" borderId="26" xfId="10" applyNumberFormat="1" applyFont="1" applyBorder="1" applyAlignment="1">
      <alignment horizontal="center" vertical="center" wrapText="1"/>
      <protection locked="0"/>
    </xf>
    <xf numFmtId="0" fontId="9" fillId="21" borderId="21" xfId="10" applyFont="1" applyFill="1" applyBorder="1" applyAlignment="1" applyProtection="1">
      <alignment horizontal="left" vertical="top" wrapText="1"/>
    </xf>
    <xf numFmtId="0" fontId="9" fillId="21" borderId="34" xfId="10" applyFont="1" applyFill="1" applyBorder="1" applyAlignment="1" applyProtection="1">
      <alignment horizontal="left" vertical="top" wrapText="1"/>
    </xf>
    <xf numFmtId="0" fontId="9" fillId="21" borderId="25" xfId="10" applyFont="1" applyFill="1" applyBorder="1" applyAlignment="1" applyProtection="1">
      <alignment horizontal="center" vertical="center" wrapText="1"/>
    </xf>
    <xf numFmtId="0" fontId="9" fillId="21" borderId="24" xfId="10" applyFont="1" applyFill="1" applyBorder="1" applyAlignment="1" applyProtection="1">
      <alignment horizontal="center" vertical="center" wrapText="1"/>
    </xf>
    <xf numFmtId="9" fontId="9" fillId="21" borderId="12" xfId="10" applyNumberFormat="1" applyFont="1" applyFill="1" applyBorder="1" applyAlignment="1" applyProtection="1">
      <alignment horizontal="center" vertical="top" wrapText="1"/>
    </xf>
    <xf numFmtId="9" fontId="9" fillId="21" borderId="14" xfId="10" applyNumberFormat="1" applyFont="1" applyFill="1" applyBorder="1" applyAlignment="1" applyProtection="1">
      <alignment horizontal="center" vertical="top" wrapText="1"/>
    </xf>
    <xf numFmtId="9" fontId="9" fillId="21" borderId="8" xfId="10" applyNumberFormat="1" applyFont="1" applyFill="1" applyBorder="1" applyAlignment="1" applyProtection="1">
      <alignment horizontal="center" vertical="top" wrapText="1"/>
    </xf>
    <xf numFmtId="9" fontId="9" fillId="21" borderId="12" xfId="10" applyNumberFormat="1" applyFont="1" applyFill="1" applyBorder="1" applyAlignment="1" applyProtection="1">
      <alignment horizontal="center" vertical="center" wrapText="1"/>
    </xf>
    <xf numFmtId="9" fontId="9" fillId="21" borderId="15" xfId="10" applyNumberFormat="1" applyFont="1" applyFill="1" applyBorder="1" applyAlignment="1" applyProtection="1">
      <alignment horizontal="center" vertical="center" wrapText="1"/>
    </xf>
    <xf numFmtId="0" fontId="9" fillId="0" borderId="22" xfId="9" applyFont="1" applyBorder="1" applyAlignment="1">
      <alignment horizontal="center" vertical="center" wrapText="1"/>
    </xf>
    <xf numFmtId="0" fontId="9" fillId="0" borderId="10" xfId="9" applyFont="1" applyBorder="1" applyAlignment="1">
      <alignment horizontal="center" vertical="center" wrapText="1"/>
    </xf>
    <xf numFmtId="0" fontId="9" fillId="0" borderId="53" xfId="9" applyFont="1" applyBorder="1" applyAlignment="1">
      <alignment horizontal="center" vertical="center" wrapText="1"/>
    </xf>
    <xf numFmtId="9" fontId="9" fillId="0" borderId="15" xfId="10" applyNumberFormat="1" applyFont="1" applyBorder="1" applyAlignment="1">
      <alignment horizontal="center" vertical="top" wrapText="1"/>
      <protection locked="0"/>
    </xf>
    <xf numFmtId="0" fontId="9" fillId="26" borderId="57" xfId="10" applyFont="1" applyFill="1" applyBorder="1" applyAlignment="1" applyProtection="1">
      <alignment horizontal="left" vertical="top" wrapText="1"/>
    </xf>
    <xf numFmtId="9" fontId="9" fillId="0" borderId="64"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center" wrapText="1"/>
      <protection locked="0"/>
    </xf>
    <xf numFmtId="9" fontId="9" fillId="0" borderId="57" xfId="10" applyNumberFormat="1" applyFont="1" applyBorder="1" applyAlignment="1">
      <alignment horizontal="center" vertical="top" wrapText="1"/>
      <protection locked="0"/>
    </xf>
    <xf numFmtId="9" fontId="9" fillId="0" borderId="69" xfId="10" applyNumberFormat="1" applyFont="1" applyBorder="1" applyAlignment="1">
      <alignment horizontal="center" vertical="top" wrapText="1"/>
      <protection locked="0"/>
    </xf>
    <xf numFmtId="0" fontId="9" fillId="22" borderId="51" xfId="10" applyFont="1" applyFill="1" applyBorder="1" applyAlignment="1" applyProtection="1">
      <alignment horizontal="left" vertical="center" wrapText="1"/>
    </xf>
    <xf numFmtId="0" fontId="9" fillId="22" borderId="32" xfId="10" applyFont="1" applyFill="1" applyBorder="1" applyAlignment="1" applyProtection="1">
      <alignment horizontal="left" vertical="center" wrapText="1"/>
    </xf>
    <xf numFmtId="9" fontId="9" fillId="28" borderId="12" xfId="10" applyNumberFormat="1" applyFont="1" applyFill="1" applyBorder="1" applyAlignment="1" applyProtection="1">
      <alignment horizontal="center" vertical="center" wrapText="1"/>
    </xf>
    <xf numFmtId="9" fontId="9" fillId="28" borderId="14" xfId="10" applyNumberFormat="1" applyFont="1" applyFill="1" applyBorder="1" applyAlignment="1" applyProtection="1">
      <alignment horizontal="center" vertical="center" wrapText="1"/>
    </xf>
    <xf numFmtId="9" fontId="9" fillId="28" borderId="8" xfId="10" applyNumberFormat="1" applyFont="1" applyFill="1" applyBorder="1" applyAlignment="1" applyProtection="1">
      <alignment horizontal="center" vertical="center" wrapText="1"/>
    </xf>
    <xf numFmtId="0" fontId="9" fillId="29" borderId="12" xfId="10" applyFont="1" applyFill="1" applyBorder="1" applyAlignment="1" applyProtection="1">
      <alignment horizontal="center" vertical="center" wrapText="1"/>
    </xf>
    <xf numFmtId="0" fontId="9" fillId="29" borderId="14" xfId="10" applyFont="1" applyFill="1" applyBorder="1" applyAlignment="1" applyProtection="1">
      <alignment horizontal="center" vertical="center" wrapText="1"/>
    </xf>
    <xf numFmtId="9" fontId="9" fillId="0" borderId="12" xfId="10" applyNumberFormat="1" applyFont="1" applyBorder="1" applyAlignment="1" applyProtection="1">
      <alignment horizontal="center" vertical="top" wrapText="1"/>
    </xf>
    <xf numFmtId="9" fontId="9" fillId="0" borderId="14" xfId="10" applyNumberFormat="1" applyFont="1" applyBorder="1" applyAlignment="1" applyProtection="1">
      <alignment horizontal="center" vertical="top" wrapText="1"/>
    </xf>
    <xf numFmtId="9" fontId="9" fillId="0" borderId="8" xfId="10" applyNumberFormat="1" applyFont="1" applyBorder="1" applyAlignment="1" applyProtection="1">
      <alignment horizontal="center" vertical="top" wrapText="1"/>
    </xf>
    <xf numFmtId="0" fontId="12" fillId="0" borderId="10" xfId="9" applyFont="1" applyBorder="1" applyAlignment="1">
      <alignment horizontal="center" vertical="center" wrapText="1"/>
    </xf>
    <xf numFmtId="0" fontId="9" fillId="22" borderId="53" xfId="10" applyFont="1" applyFill="1" applyBorder="1" applyAlignment="1" applyProtection="1">
      <alignment horizontal="center" vertical="center" wrapText="1"/>
    </xf>
    <xf numFmtId="0" fontId="9" fillId="22" borderId="54" xfId="10" applyFont="1" applyFill="1" applyBorder="1" applyAlignment="1" applyProtection="1">
      <alignment horizontal="center" vertical="center" wrapText="1"/>
    </xf>
    <xf numFmtId="9" fontId="9" fillId="28" borderId="18" xfId="10" applyNumberFormat="1" applyFont="1" applyFill="1" applyBorder="1" applyAlignment="1" applyProtection="1">
      <alignment horizontal="center" vertical="center" wrapText="1"/>
    </xf>
    <xf numFmtId="9" fontId="9" fillId="28" borderId="21" xfId="10" applyNumberFormat="1" applyFont="1" applyFill="1" applyBorder="1" applyAlignment="1" applyProtection="1">
      <alignment horizontal="center" vertical="center" wrapText="1"/>
    </xf>
    <xf numFmtId="9" fontId="9" fillId="28" borderId="22" xfId="10" applyNumberFormat="1" applyFont="1" applyFill="1" applyBorder="1" applyAlignment="1" applyProtection="1">
      <alignment horizontal="center" vertical="center" wrapText="1"/>
    </xf>
    <xf numFmtId="0" fontId="9" fillId="29" borderId="15" xfId="10" applyFont="1" applyFill="1" applyBorder="1" applyAlignment="1" applyProtection="1">
      <alignment horizontal="center" vertical="center" wrapText="1"/>
    </xf>
    <xf numFmtId="0" fontId="9" fillId="0" borderId="56" xfId="9" applyFont="1" applyBorder="1" applyAlignment="1">
      <alignment horizontal="center" vertical="center" wrapText="1"/>
    </xf>
    <xf numFmtId="0" fontId="9" fillId="0" borderId="54" xfId="9" applyFont="1" applyBorder="1" applyAlignment="1">
      <alignment horizontal="center" vertical="center" wrapText="1"/>
    </xf>
    <xf numFmtId="0" fontId="9" fillId="21" borderId="14" xfId="10" applyFont="1" applyFill="1" applyBorder="1" applyAlignment="1" applyProtection="1">
      <alignment horizontal="left" vertical="center"/>
    </xf>
    <xf numFmtId="0" fontId="9" fillId="21" borderId="8" xfId="10" applyFont="1" applyFill="1" applyBorder="1" applyAlignment="1" applyProtection="1">
      <alignment horizontal="left" vertical="center"/>
    </xf>
    <xf numFmtId="0" fontId="12" fillId="0" borderId="29" xfId="9" applyFont="1" applyBorder="1" applyAlignment="1">
      <alignment horizontal="center" vertical="center" wrapText="1"/>
    </xf>
    <xf numFmtId="9" fontId="9" fillId="0" borderId="68" xfId="10" applyNumberFormat="1" applyFont="1" applyBorder="1" applyAlignment="1">
      <alignment horizontal="center" vertical="top" wrapText="1"/>
      <protection locked="0"/>
    </xf>
    <xf numFmtId="9" fontId="9" fillId="0" borderId="18" xfId="10" applyNumberFormat="1" applyFont="1" applyBorder="1" applyAlignment="1">
      <alignment horizontal="center" vertical="center" wrapText="1"/>
      <protection locked="0"/>
    </xf>
    <xf numFmtId="9" fontId="9" fillId="0" borderId="34" xfId="10" applyNumberFormat="1" applyFont="1" applyBorder="1" applyAlignment="1">
      <alignment horizontal="center" vertical="center" wrapText="1"/>
      <protection locked="0"/>
    </xf>
    <xf numFmtId="0" fontId="9" fillId="0" borderId="52" xfId="10" applyFont="1" applyBorder="1" applyAlignment="1">
      <alignment horizontal="center" vertical="center" wrapText="1"/>
      <protection locked="0"/>
    </xf>
    <xf numFmtId="0" fontId="9" fillId="0" borderId="32" xfId="10" applyFont="1" applyBorder="1" applyAlignment="1">
      <alignment horizontal="center" vertical="center" wrapText="1"/>
      <protection locked="0"/>
    </xf>
    <xf numFmtId="0" fontId="9" fillId="0" borderId="59" xfId="10" applyFont="1" applyBorder="1" applyAlignment="1">
      <alignment horizontal="center" vertical="center" wrapText="1"/>
      <protection locked="0"/>
    </xf>
    <xf numFmtId="9" fontId="9" fillId="21" borderId="71" xfId="10" applyNumberFormat="1" applyFont="1" applyFill="1" applyBorder="1" applyAlignment="1">
      <alignment horizontal="center" vertical="center" wrapText="1"/>
      <protection locked="0"/>
    </xf>
    <xf numFmtId="9" fontId="9" fillId="21" borderId="36" xfId="10" applyNumberFormat="1" applyFont="1" applyFill="1" applyBorder="1" applyAlignment="1">
      <alignment horizontal="center" vertical="center" wrapText="1"/>
      <protection locked="0"/>
    </xf>
    <xf numFmtId="0" fontId="9" fillId="0" borderId="50" xfId="9" applyFont="1" applyBorder="1" applyAlignment="1">
      <alignment horizontal="center" vertical="center" wrapText="1"/>
    </xf>
    <xf numFmtId="0" fontId="9" fillId="0" borderId="12" xfId="10" applyFont="1" applyBorder="1" applyAlignment="1">
      <alignment horizontal="center" vertical="top" wrapText="1"/>
      <protection locked="0"/>
    </xf>
    <xf numFmtId="0" fontId="9" fillId="0" borderId="14" xfId="10" applyFont="1" applyBorder="1" applyAlignment="1">
      <alignment horizontal="center" vertical="top" wrapText="1"/>
      <protection locked="0"/>
    </xf>
    <xf numFmtId="0" fontId="9" fillId="0" borderId="8" xfId="10" applyFont="1" applyBorder="1" applyAlignment="1">
      <alignment horizontal="center" vertical="top" wrapText="1"/>
      <protection locked="0"/>
    </xf>
    <xf numFmtId="9" fontId="9" fillId="0" borderId="20" xfId="10" applyNumberFormat="1" applyFont="1" applyBorder="1" applyAlignment="1">
      <alignment horizontal="center" vertical="top" wrapText="1"/>
      <protection locked="0"/>
    </xf>
    <xf numFmtId="9" fontId="9" fillId="0" borderId="25" xfId="10" applyNumberFormat="1" applyFont="1" applyBorder="1" applyAlignment="1">
      <alignment horizontal="center" vertical="top" wrapText="1"/>
      <protection locked="0"/>
    </xf>
    <xf numFmtId="9" fontId="9" fillId="0" borderId="26" xfId="10" applyNumberFormat="1" applyFont="1" applyBorder="1" applyAlignment="1">
      <alignment horizontal="center" vertical="top" wrapText="1"/>
      <protection locked="0"/>
    </xf>
    <xf numFmtId="9" fontId="9" fillId="0" borderId="8" xfId="10" applyNumberFormat="1" applyFont="1" applyBorder="1" applyAlignment="1">
      <alignment horizontal="center" vertical="top" wrapText="1"/>
      <protection locked="0"/>
    </xf>
    <xf numFmtId="0" fontId="9" fillId="0" borderId="26" xfId="9" applyFont="1" applyBorder="1" applyAlignment="1">
      <alignment horizontal="center" vertical="center" wrapText="1"/>
    </xf>
    <xf numFmtId="0" fontId="9" fillId="21" borderId="0" xfId="10" applyFont="1" applyFill="1" applyAlignment="1" applyProtection="1">
      <alignment horizontal="left" vertical="center" wrapText="1"/>
    </xf>
    <xf numFmtId="0" fontId="9" fillId="22" borderId="12" xfId="10" applyFont="1" applyFill="1" applyBorder="1" applyAlignment="1">
      <alignment horizontal="center" vertical="top" wrapText="1"/>
      <protection locked="0"/>
    </xf>
    <xf numFmtId="0" fontId="9" fillId="22" borderId="14" xfId="10" applyFont="1" applyFill="1" applyBorder="1" applyAlignment="1">
      <alignment horizontal="center" vertical="top" wrapText="1"/>
      <protection locked="0"/>
    </xf>
    <xf numFmtId="0" fontId="9" fillId="22" borderId="8" xfId="10" applyFont="1" applyFill="1" applyBorder="1" applyAlignment="1">
      <alignment horizontal="center" vertical="top" wrapText="1"/>
      <protection locked="0"/>
    </xf>
    <xf numFmtId="0" fontId="9" fillId="21" borderId="25" xfId="10" applyFont="1" applyFill="1" applyBorder="1" applyAlignment="1" applyProtection="1">
      <alignment horizontal="left" vertical="top" wrapText="1"/>
    </xf>
    <xf numFmtId="9" fontId="9" fillId="21" borderId="19" xfId="10" applyNumberFormat="1" applyFont="1" applyFill="1" applyBorder="1" applyAlignment="1">
      <alignment horizontal="center" vertical="center" wrapText="1"/>
      <protection locked="0"/>
    </xf>
    <xf numFmtId="9" fontId="9" fillId="21" borderId="37" xfId="10" applyNumberFormat="1" applyFont="1" applyFill="1" applyBorder="1" applyAlignment="1">
      <alignment horizontal="center" vertical="center" wrapText="1"/>
      <protection locked="0"/>
    </xf>
    <xf numFmtId="9" fontId="9" fillId="21" borderId="11" xfId="10" applyNumberFormat="1" applyFont="1" applyFill="1" applyBorder="1" applyAlignment="1">
      <alignment horizontal="center" vertical="center" wrapText="1"/>
      <protection locked="0"/>
    </xf>
    <xf numFmtId="9" fontId="9" fillId="0" borderId="38" xfId="10" applyNumberFormat="1" applyFont="1" applyBorder="1" applyAlignment="1">
      <alignment horizontal="center" vertical="center" wrapText="1"/>
      <protection locked="0"/>
    </xf>
    <xf numFmtId="9" fontId="9" fillId="0" borderId="0" xfId="10" applyNumberFormat="1" applyFont="1" applyAlignment="1">
      <alignment horizontal="center" vertical="center" wrapText="1"/>
      <protection locked="0"/>
    </xf>
    <xf numFmtId="9" fontId="9" fillId="0" borderId="20" xfId="10" applyNumberFormat="1" applyFont="1" applyBorder="1" applyAlignment="1">
      <alignment horizontal="center" vertical="center" wrapText="1"/>
      <protection locked="0"/>
    </xf>
    <xf numFmtId="0" fontId="9" fillId="0" borderId="12" xfId="10" applyFont="1" applyBorder="1" applyAlignment="1" applyProtection="1">
      <alignment horizontal="left" vertical="center" wrapText="1"/>
    </xf>
    <xf numFmtId="0" fontId="9" fillId="0" borderId="14" xfId="10" applyFont="1" applyBorder="1" applyAlignment="1" applyProtection="1">
      <alignment horizontal="left" vertical="center" wrapText="1"/>
    </xf>
    <xf numFmtId="0" fontId="9" fillId="0" borderId="15" xfId="10" applyFont="1" applyBorder="1" applyAlignment="1" applyProtection="1">
      <alignment horizontal="left" vertical="center" wrapText="1"/>
    </xf>
    <xf numFmtId="0" fontId="9" fillId="0" borderId="14" xfId="10" applyFont="1" applyBorder="1" applyAlignment="1" applyProtection="1">
      <alignment horizontal="left" vertical="top" wrapText="1"/>
    </xf>
    <xf numFmtId="0" fontId="9" fillId="0" borderId="15" xfId="10" applyFont="1" applyBorder="1" applyAlignment="1" applyProtection="1">
      <alignment horizontal="left" vertical="top" wrapText="1"/>
    </xf>
    <xf numFmtId="0" fontId="9" fillId="0" borderId="18" xfId="10" applyFont="1" applyBorder="1" applyAlignment="1" applyProtection="1">
      <alignment horizontal="left" vertical="center" wrapText="1"/>
    </xf>
    <xf numFmtId="0" fontId="9" fillId="0" borderId="21" xfId="10" applyFont="1" applyBorder="1" applyAlignment="1" applyProtection="1">
      <alignment horizontal="left" vertical="center" wrapText="1"/>
    </xf>
    <xf numFmtId="0" fontId="9" fillId="0" borderId="22" xfId="10" applyFont="1" applyBorder="1" applyAlignment="1" applyProtection="1">
      <alignment horizontal="left" vertical="center" wrapText="1"/>
    </xf>
    <xf numFmtId="0" fontId="9" fillId="0" borderId="38" xfId="10" applyFont="1" applyBorder="1" applyAlignment="1" applyProtection="1">
      <alignment horizontal="left" vertical="center" wrapText="1"/>
    </xf>
    <xf numFmtId="0" fontId="9" fillId="0" borderId="0" xfId="10" applyFont="1" applyAlignment="1" applyProtection="1">
      <alignment horizontal="left" vertical="center" wrapText="1"/>
    </xf>
    <xf numFmtId="0" fontId="9" fillId="0" borderId="10" xfId="10" applyFont="1" applyBorder="1" applyAlignment="1" applyProtection="1">
      <alignment horizontal="left" vertical="center" wrapText="1"/>
    </xf>
    <xf numFmtId="0" fontId="9" fillId="0" borderId="20" xfId="10" applyFont="1" applyBorder="1" applyAlignment="1" applyProtection="1">
      <alignment horizontal="left" vertical="center" wrapText="1"/>
    </xf>
    <xf numFmtId="0" fontId="9" fillId="0" borderId="25" xfId="10" applyFont="1" applyBorder="1" applyAlignment="1" applyProtection="1">
      <alignment horizontal="left" vertical="center" wrapText="1"/>
    </xf>
    <xf numFmtId="0" fontId="9" fillId="0" borderId="26" xfId="10" applyFont="1" applyBorder="1" applyAlignment="1" applyProtection="1">
      <alignment horizontal="left" vertical="center" wrapText="1"/>
    </xf>
    <xf numFmtId="0" fontId="13" fillId="23" borderId="28" xfId="10" applyFont="1" applyFill="1" applyBorder="1" applyAlignment="1" applyProtection="1">
      <alignment horizontal="left" vertical="center" wrapText="1"/>
    </xf>
    <xf numFmtId="0" fontId="9" fillId="0" borderId="12" xfId="10" applyFont="1" applyBorder="1" applyAlignment="1" applyProtection="1">
      <alignment horizontal="left" vertical="top" wrapText="1"/>
    </xf>
    <xf numFmtId="0" fontId="9" fillId="21" borderId="19" xfId="10" applyFont="1" applyFill="1" applyBorder="1" applyAlignment="1" applyProtection="1">
      <alignment horizontal="center" vertical="center" wrapText="1"/>
    </xf>
    <xf numFmtId="0" fontId="9" fillId="21" borderId="46" xfId="10" applyFont="1" applyFill="1" applyBorder="1" applyAlignment="1" applyProtection="1">
      <alignment horizontal="center" vertical="center" wrapText="1"/>
    </xf>
    <xf numFmtId="0" fontId="9" fillId="0" borderId="18" xfId="10" applyFont="1" applyBorder="1" applyAlignment="1" applyProtection="1">
      <alignment horizontal="center" vertical="center" wrapText="1"/>
    </xf>
    <xf numFmtId="0" fontId="9" fillId="0" borderId="21" xfId="10" applyFont="1" applyBorder="1" applyAlignment="1" applyProtection="1">
      <alignment horizontal="center" vertical="center" wrapText="1"/>
    </xf>
    <xf numFmtId="0" fontId="9" fillId="0" borderId="22" xfId="10" applyFont="1" applyBorder="1" applyAlignment="1" applyProtection="1">
      <alignment horizontal="center" vertical="center" wrapText="1"/>
    </xf>
    <xf numFmtId="0" fontId="9" fillId="0" borderId="38" xfId="10" applyFont="1" applyBorder="1" applyAlignment="1" applyProtection="1">
      <alignment horizontal="center" vertical="center" wrapText="1"/>
    </xf>
    <xf numFmtId="0" fontId="9" fillId="0" borderId="0" xfId="10" applyFont="1" applyAlignment="1" applyProtection="1">
      <alignment horizontal="center" vertical="center" wrapText="1"/>
    </xf>
    <xf numFmtId="0" fontId="9" fillId="0" borderId="10" xfId="10" applyFont="1" applyBorder="1" applyAlignment="1" applyProtection="1">
      <alignment horizontal="center" vertical="center" wrapText="1"/>
    </xf>
    <xf numFmtId="0" fontId="9" fillId="0" borderId="47" xfId="10" applyFont="1" applyBorder="1" applyAlignment="1" applyProtection="1">
      <alignment horizontal="center" vertical="center" wrapText="1"/>
    </xf>
    <xf numFmtId="0" fontId="9" fillId="0" borderId="28" xfId="10" applyFont="1" applyBorder="1" applyAlignment="1" applyProtection="1">
      <alignment horizontal="center" vertical="center" wrapText="1"/>
    </xf>
    <xf numFmtId="0" fontId="9" fillId="0" borderId="29" xfId="10" applyFont="1" applyBorder="1" applyAlignment="1" applyProtection="1">
      <alignment horizontal="center" vertical="center" wrapText="1"/>
    </xf>
    <xf numFmtId="0" fontId="9" fillId="0" borderId="56" xfId="10" applyFont="1" applyBorder="1" applyAlignment="1" applyProtection="1">
      <alignment horizontal="center" vertical="center" wrapText="1"/>
    </xf>
    <xf numFmtId="0" fontId="9" fillId="0" borderId="53" xfId="10" applyFont="1" applyBorder="1" applyAlignment="1" applyProtection="1">
      <alignment horizontal="center" vertical="center" wrapText="1"/>
    </xf>
    <xf numFmtId="0" fontId="9" fillId="0" borderId="54" xfId="10" applyFont="1" applyBorder="1" applyAlignment="1" applyProtection="1">
      <alignment horizontal="center" vertical="center" wrapText="1"/>
    </xf>
    <xf numFmtId="0" fontId="9" fillId="0" borderId="30" xfId="10" applyFont="1" applyBorder="1" applyAlignment="1" applyProtection="1">
      <alignment horizontal="left" vertical="center" wrapText="1"/>
    </xf>
    <xf numFmtId="0" fontId="9" fillId="0" borderId="40" xfId="10" applyFont="1" applyBorder="1" applyAlignment="1" applyProtection="1">
      <alignment horizontal="left" vertical="center" wrapText="1"/>
    </xf>
    <xf numFmtId="0" fontId="9" fillId="21" borderId="24" xfId="10" applyFont="1" applyFill="1" applyBorder="1" applyAlignment="1" applyProtection="1">
      <alignment horizontal="left" vertical="top" wrapText="1"/>
    </xf>
    <xf numFmtId="0" fontId="9" fillId="21" borderId="20" xfId="10" applyFont="1" applyFill="1" applyBorder="1" applyAlignment="1">
      <alignment horizontal="left" vertical="top" wrapText="1"/>
      <protection locked="0"/>
    </xf>
    <xf numFmtId="0" fontId="9" fillId="21" borderId="25" xfId="10" applyFont="1" applyFill="1" applyBorder="1" applyAlignment="1">
      <alignment horizontal="left" vertical="top" wrapText="1"/>
      <protection locked="0"/>
    </xf>
    <xf numFmtId="0" fontId="9" fillId="21" borderId="24" xfId="10" applyFont="1" applyFill="1" applyBorder="1" applyAlignment="1">
      <alignment horizontal="left" vertical="top" wrapText="1"/>
      <protection locked="0"/>
    </xf>
    <xf numFmtId="0" fontId="9" fillId="21" borderId="12" xfId="10" applyFont="1" applyFill="1" applyBorder="1" applyAlignment="1">
      <alignment horizontal="left" vertical="top" wrapText="1"/>
      <protection locked="0"/>
    </xf>
    <xf numFmtId="0" fontId="9" fillId="21" borderId="14" xfId="10" applyFont="1" applyFill="1" applyBorder="1" applyAlignment="1">
      <alignment horizontal="left" vertical="top" wrapText="1"/>
      <protection locked="0"/>
    </xf>
    <xf numFmtId="0" fontId="9" fillId="21" borderId="15" xfId="10" applyFont="1" applyFill="1" applyBorder="1" applyAlignment="1">
      <alignment horizontal="left" vertical="top" wrapText="1"/>
      <protection locked="0"/>
    </xf>
    <xf numFmtId="0" fontId="9" fillId="30" borderId="14" xfId="10" applyFont="1" applyFill="1" applyBorder="1" applyAlignment="1" applyProtection="1">
      <alignment horizontal="left" vertical="top" wrapText="1"/>
    </xf>
    <xf numFmtId="0" fontId="9" fillId="30" borderId="15" xfId="10" applyFont="1" applyFill="1" applyBorder="1" applyAlignment="1" applyProtection="1">
      <alignment horizontal="left" vertical="top" wrapText="1"/>
    </xf>
    <xf numFmtId="0" fontId="9" fillId="21" borderId="56" xfId="9" applyFont="1" applyFill="1" applyBorder="1" applyAlignment="1">
      <alignment horizontal="center" vertical="center" wrapText="1"/>
    </xf>
    <xf numFmtId="0" fontId="9" fillId="21" borderId="53" xfId="9" applyFont="1" applyFill="1" applyBorder="1" applyAlignment="1">
      <alignment horizontal="center" vertical="center" wrapText="1"/>
    </xf>
    <xf numFmtId="0" fontId="9" fillId="30" borderId="24" xfId="10" applyFont="1" applyFill="1" applyBorder="1" applyAlignment="1" applyProtection="1">
      <alignment horizontal="left" vertical="top" wrapText="1"/>
    </xf>
    <xf numFmtId="0" fontId="9" fillId="21" borderId="14" xfId="10" applyFont="1" applyFill="1" applyBorder="1" applyAlignment="1" applyProtection="1">
      <alignment horizontal="left" vertical="top" wrapText="1" indent="2"/>
    </xf>
    <xf numFmtId="0" fontId="9" fillId="21" borderId="8" xfId="10" applyFont="1" applyFill="1" applyBorder="1" applyAlignment="1" applyProtection="1">
      <alignment horizontal="left" vertical="top" wrapText="1" indent="2"/>
    </xf>
    <xf numFmtId="0" fontId="9" fillId="21" borderId="58" xfId="9" applyFont="1" applyFill="1" applyBorder="1" applyAlignment="1">
      <alignment horizontal="center" vertical="center" wrapText="1"/>
    </xf>
    <xf numFmtId="0" fontId="12" fillId="0" borderId="61" xfId="9" applyFont="1" applyBorder="1" applyAlignment="1">
      <alignment horizontal="center" vertical="center" wrapText="1"/>
    </xf>
    <xf numFmtId="0" fontId="12" fillId="0" borderId="30" xfId="9" applyFont="1" applyBorder="1" applyAlignment="1">
      <alignment horizontal="center" vertical="center" wrapText="1"/>
    </xf>
    <xf numFmtId="0" fontId="12" fillId="0" borderId="40" xfId="9" applyFont="1" applyBorder="1" applyAlignment="1">
      <alignment horizontal="center" vertical="center" wrapText="1"/>
    </xf>
    <xf numFmtId="0" fontId="12" fillId="0" borderId="18" xfId="9" applyFont="1" applyBorder="1" applyAlignment="1">
      <alignment horizontal="center" vertical="center" wrapText="1"/>
    </xf>
    <xf numFmtId="0" fontId="12" fillId="0" borderId="21" xfId="9" applyFont="1" applyBorder="1" applyAlignment="1">
      <alignment horizontal="center" vertical="center" wrapText="1"/>
    </xf>
    <xf numFmtId="0" fontId="12" fillId="0" borderId="12" xfId="9" applyFont="1" applyBorder="1" applyAlignment="1">
      <alignment horizontal="center" vertical="center" wrapText="1"/>
    </xf>
    <xf numFmtId="0" fontId="12" fillId="0" borderId="14" xfId="9" applyFont="1" applyBorder="1" applyAlignment="1">
      <alignment horizontal="center" vertical="center" wrapText="1"/>
    </xf>
    <xf numFmtId="0" fontId="12" fillId="0" borderId="15" xfId="9" applyFont="1" applyBorder="1" applyAlignment="1">
      <alignment horizontal="center" vertical="center" wrapText="1"/>
    </xf>
    <xf numFmtId="0" fontId="9" fillId="21" borderId="19" xfId="10" applyFont="1" applyFill="1" applyBorder="1" applyAlignment="1">
      <alignment horizontal="center" vertical="center" wrapText="1"/>
      <protection locked="0"/>
    </xf>
    <xf numFmtId="0" fontId="9" fillId="21" borderId="37" xfId="10" applyFont="1" applyFill="1" applyBorder="1" applyAlignment="1">
      <alignment horizontal="center" vertical="center" wrapText="1"/>
      <protection locked="0"/>
    </xf>
    <xf numFmtId="0" fontId="9" fillId="21" borderId="11" xfId="10" applyFont="1" applyFill="1" applyBorder="1" applyAlignment="1">
      <alignment horizontal="center" vertical="center" wrapText="1"/>
      <protection locked="0"/>
    </xf>
    <xf numFmtId="0" fontId="12" fillId="0" borderId="38" xfId="9" applyFont="1" applyBorder="1" applyAlignment="1">
      <alignment horizontal="center" vertical="center" wrapText="1"/>
    </xf>
    <xf numFmtId="0" fontId="12" fillId="0" borderId="0" xfId="9" applyFont="1" applyAlignment="1">
      <alignment horizontal="center" vertical="center" wrapText="1"/>
    </xf>
    <xf numFmtId="0" fontId="12" fillId="0" borderId="20" xfId="9" applyFont="1" applyBorder="1" applyAlignment="1">
      <alignment horizontal="center" vertical="center" wrapText="1"/>
    </xf>
    <xf numFmtId="0" fontId="12" fillId="0" borderId="25" xfId="9" applyFont="1" applyBorder="1" applyAlignment="1">
      <alignment horizontal="center" vertical="center" wrapText="1"/>
    </xf>
    <xf numFmtId="0" fontId="9" fillId="0" borderId="57" xfId="10" applyFont="1" applyBorder="1" applyAlignment="1">
      <alignment horizontal="center" vertical="center" wrapText="1"/>
      <protection locked="0"/>
    </xf>
    <xf numFmtId="0" fontId="9" fillId="0" borderId="64" xfId="10" applyFont="1" applyBorder="1" applyAlignment="1">
      <alignment horizontal="center" vertical="center" wrapText="1"/>
      <protection locked="0"/>
    </xf>
    <xf numFmtId="0" fontId="9" fillId="0" borderId="20" xfId="10" applyFont="1" applyBorder="1" applyAlignment="1">
      <alignment horizontal="center" vertical="center" wrapText="1"/>
      <protection locked="0"/>
    </xf>
    <xf numFmtId="0" fontId="9" fillId="0" borderId="24" xfId="10" applyFont="1" applyBorder="1" applyAlignment="1">
      <alignment horizontal="center" vertical="center" wrapText="1"/>
      <protection locked="0"/>
    </xf>
    <xf numFmtId="0" fontId="9" fillId="21" borderId="46" xfId="10" applyFont="1" applyFill="1" applyBorder="1" applyAlignment="1">
      <alignment horizontal="center" vertical="center" wrapText="1"/>
      <protection locked="0"/>
    </xf>
    <xf numFmtId="0" fontId="12" fillId="0" borderId="18" xfId="9" applyFont="1" applyBorder="1" applyAlignment="1">
      <alignment horizontal="left" vertical="center" wrapText="1"/>
    </xf>
    <xf numFmtId="0" fontId="12" fillId="0" borderId="21" xfId="9" applyFont="1" applyBorder="1" applyAlignment="1">
      <alignment horizontal="left" vertical="center" wrapText="1"/>
    </xf>
    <xf numFmtId="0" fontId="12" fillId="0" borderId="22" xfId="9" applyFont="1" applyBorder="1" applyAlignment="1">
      <alignment horizontal="left" vertical="center" wrapText="1"/>
    </xf>
    <xf numFmtId="0" fontId="12" fillId="0" borderId="38" xfId="9" applyFont="1" applyBorder="1" applyAlignment="1">
      <alignment horizontal="left" vertical="center" wrapText="1"/>
    </xf>
    <xf numFmtId="0" fontId="12" fillId="0" borderId="0" xfId="9" applyFont="1" applyAlignment="1">
      <alignment horizontal="left" vertical="center" wrapText="1"/>
    </xf>
    <xf numFmtId="0" fontId="12" fillId="0" borderId="10" xfId="9" applyFont="1" applyBorder="1" applyAlignment="1">
      <alignment horizontal="left" vertical="center" wrapText="1"/>
    </xf>
    <xf numFmtId="0" fontId="12" fillId="0" borderId="47" xfId="9" applyFont="1" applyBorder="1" applyAlignment="1">
      <alignment horizontal="left" vertical="center" wrapText="1"/>
    </xf>
    <xf numFmtId="0" fontId="12" fillId="0" borderId="28" xfId="9" applyFont="1" applyBorder="1" applyAlignment="1">
      <alignment horizontal="left" vertical="center" wrapText="1"/>
    </xf>
    <xf numFmtId="0" fontId="12" fillId="0" borderId="29" xfId="9" applyFont="1" applyBorder="1" applyAlignment="1">
      <alignment horizontal="left" vertical="center" wrapText="1"/>
    </xf>
    <xf numFmtId="0" fontId="13" fillId="23" borderId="30" xfId="10" applyFont="1" applyFill="1" applyBorder="1" applyAlignment="1" applyProtection="1">
      <alignment horizontal="left" vertical="center" wrapText="1"/>
    </xf>
    <xf numFmtId="0" fontId="9" fillId="21" borderId="60" xfId="10" applyFont="1" applyFill="1" applyBorder="1" applyAlignment="1">
      <alignment horizontal="center" vertical="center" wrapText="1"/>
      <protection locked="0"/>
    </xf>
    <xf numFmtId="0" fontId="9" fillId="0" borderId="61" xfId="10" applyFont="1" applyBorder="1" applyAlignment="1">
      <alignment horizontal="center" vertical="top" wrapText="1"/>
      <protection locked="0"/>
    </xf>
    <xf numFmtId="0" fontId="9" fillId="0" borderId="30" xfId="10" applyFont="1" applyBorder="1" applyAlignment="1">
      <alignment horizontal="center" vertical="top" wrapText="1"/>
      <protection locked="0"/>
    </xf>
    <xf numFmtId="0" fontId="9" fillId="0" borderId="40" xfId="10" applyFont="1" applyBorder="1" applyAlignment="1">
      <alignment horizontal="center" vertical="top" wrapText="1"/>
      <protection locked="0"/>
    </xf>
    <xf numFmtId="0" fontId="9" fillId="21" borderId="18" xfId="10" applyFont="1" applyFill="1" applyBorder="1" applyAlignment="1">
      <alignment horizontal="center" vertical="center" wrapText="1"/>
      <protection locked="0"/>
    </xf>
    <xf numFmtId="0" fontId="9" fillId="21" borderId="38" xfId="10" applyFont="1" applyFill="1" applyBorder="1" applyAlignment="1">
      <alignment horizontal="center" vertical="center" wrapText="1"/>
      <protection locked="0"/>
    </xf>
    <xf numFmtId="0" fontId="9" fillId="21" borderId="20" xfId="10" applyFont="1" applyFill="1" applyBorder="1" applyAlignment="1">
      <alignment horizontal="center" vertical="center" wrapText="1"/>
      <protection locked="0"/>
    </xf>
    <xf numFmtId="49" fontId="9" fillId="0" borderId="12" xfId="10" applyNumberFormat="1" applyFont="1" applyBorder="1" applyAlignment="1">
      <alignment horizontal="center" vertical="center" wrapText="1"/>
      <protection locked="0"/>
    </xf>
    <xf numFmtId="49" fontId="9" fillId="0" borderId="8" xfId="10" applyNumberFormat="1" applyFont="1" applyBorder="1" applyAlignment="1">
      <alignment horizontal="center" vertical="center" wrapText="1"/>
      <protection locked="0"/>
    </xf>
    <xf numFmtId="0" fontId="9" fillId="0" borderId="22" xfId="10" applyFont="1" applyBorder="1" applyAlignment="1">
      <alignment horizontal="left" vertical="top" wrapText="1"/>
      <protection locked="0"/>
    </xf>
    <xf numFmtId="0" fontId="9" fillId="0" borderId="38" xfId="10" applyFont="1" applyBorder="1" applyAlignment="1">
      <alignment horizontal="left" vertical="top" wrapText="1"/>
      <protection locked="0"/>
    </xf>
    <xf numFmtId="0" fontId="9" fillId="0" borderId="0" xfId="10" applyFont="1" applyAlignment="1">
      <alignment horizontal="left" vertical="top" wrapText="1"/>
      <protection locked="0"/>
    </xf>
    <xf numFmtId="0" fontId="9" fillId="0" borderId="10" xfId="10" applyFont="1" applyBorder="1" applyAlignment="1">
      <alignment horizontal="left" vertical="top" wrapText="1"/>
      <protection locked="0"/>
    </xf>
    <xf numFmtId="0" fontId="9" fillId="0" borderId="34" xfId="10" applyFont="1" applyBorder="1" applyAlignment="1" applyProtection="1">
      <alignment horizontal="center" vertical="center" wrapText="1"/>
    </xf>
    <xf numFmtId="0" fontId="9" fillId="0" borderId="15" xfId="10" applyFont="1" applyBorder="1" applyAlignment="1" applyProtection="1">
      <alignment horizontal="center" vertical="center" wrapText="1"/>
    </xf>
    <xf numFmtId="0" fontId="9" fillId="0" borderId="14" xfId="10" applyFont="1" applyBorder="1" applyAlignment="1">
      <alignment horizontal="left" vertical="center" wrapText="1"/>
      <protection locked="0"/>
    </xf>
    <xf numFmtId="0" fontId="9" fillId="0" borderId="15" xfId="10" applyFont="1" applyBorder="1" applyAlignment="1">
      <alignment horizontal="left" vertical="center" wrapText="1"/>
      <protection locked="0"/>
    </xf>
    <xf numFmtId="0" fontId="9" fillId="0" borderId="68" xfId="10" applyFont="1" applyBorder="1" applyAlignment="1">
      <alignment horizontal="center" vertical="center" wrapText="1"/>
      <protection locked="0"/>
    </xf>
    <xf numFmtId="0" fontId="9" fillId="21" borderId="5" xfId="10" applyFont="1" applyFill="1" applyBorder="1" applyAlignment="1" applyProtection="1">
      <alignment horizontal="left" vertical="center" wrapText="1"/>
    </xf>
    <xf numFmtId="0" fontId="9" fillId="21" borderId="6" xfId="10" applyFont="1" applyFill="1" applyBorder="1" applyAlignment="1" applyProtection="1">
      <alignment horizontal="left" vertical="center" wrapText="1"/>
    </xf>
    <xf numFmtId="0" fontId="9" fillId="21" borderId="72" xfId="10" applyFont="1" applyFill="1" applyBorder="1" applyAlignment="1" applyProtection="1">
      <alignment horizontal="left" vertical="center" wrapText="1"/>
    </xf>
    <xf numFmtId="0" fontId="36" fillId="0" borderId="65" xfId="9" applyFont="1" applyBorder="1" applyAlignment="1">
      <alignment horizontal="center"/>
    </xf>
    <xf numFmtId="0" fontId="36" fillId="0" borderId="6" xfId="9" applyFont="1" applyBorder="1" applyAlignment="1">
      <alignment horizontal="center"/>
    </xf>
    <xf numFmtId="0" fontId="36" fillId="6" borderId="5" xfId="9" applyFont="1" applyFill="1" applyBorder="1" applyAlignment="1">
      <alignment horizontal="center"/>
    </xf>
    <xf numFmtId="0" fontId="36" fillId="6" borderId="7" xfId="9" applyFont="1" applyFill="1" applyBorder="1" applyAlignment="1">
      <alignment horizontal="center"/>
    </xf>
    <xf numFmtId="0" fontId="48" fillId="14" borderId="5" xfId="9" applyFont="1" applyFill="1" applyBorder="1" applyAlignment="1">
      <alignment horizontal="center" vertical="center"/>
    </xf>
    <xf numFmtId="0" fontId="48" fillId="14" borderId="6" xfId="9" applyFont="1" applyFill="1" applyBorder="1" applyAlignment="1">
      <alignment horizontal="center" vertical="center"/>
    </xf>
    <xf numFmtId="0" fontId="9" fillId="0" borderId="4" xfId="10" applyFont="1" applyBorder="1" applyAlignment="1">
      <alignment horizontal="center" vertical="top" wrapText="1"/>
      <protection locked="0"/>
    </xf>
    <xf numFmtId="0" fontId="9" fillId="0" borderId="17" xfId="10" applyFont="1" applyBorder="1" applyAlignment="1">
      <alignment horizontal="center" vertical="top" wrapText="1"/>
      <protection locked="0"/>
    </xf>
    <xf numFmtId="0" fontId="9" fillId="28" borderId="19" xfId="10" applyFont="1" applyFill="1" applyBorder="1" applyAlignment="1">
      <alignment horizontal="center" vertical="center" wrapText="1"/>
      <protection locked="0"/>
    </xf>
    <xf numFmtId="0" fontId="9" fillId="28" borderId="46" xfId="10" applyFont="1" applyFill="1" applyBorder="1" applyAlignment="1">
      <alignment horizontal="center" vertical="center" wrapText="1"/>
      <protection locked="0"/>
    </xf>
    <xf numFmtId="0" fontId="9" fillId="0" borderId="21" xfId="10" applyFont="1" applyBorder="1" applyAlignment="1">
      <alignment horizontal="left" vertical="center" wrapText="1"/>
      <protection locked="0"/>
    </xf>
    <xf numFmtId="0" fontId="9" fillId="0" borderId="22" xfId="10" applyFont="1" applyBorder="1" applyAlignment="1">
      <alignment horizontal="left" vertical="center" wrapText="1"/>
      <protection locked="0"/>
    </xf>
    <xf numFmtId="0" fontId="9" fillId="0" borderId="58" xfId="9" applyFont="1" applyBorder="1" applyAlignment="1">
      <alignment horizontal="center" vertical="center" wrapText="1"/>
    </xf>
    <xf numFmtId="0" fontId="9" fillId="0" borderId="29" xfId="9" applyFont="1" applyBorder="1" applyAlignment="1">
      <alignment horizontal="center" vertical="center" wrapText="1"/>
    </xf>
    <xf numFmtId="0" fontId="16" fillId="0" borderId="56" xfId="0" applyFont="1" applyBorder="1" applyAlignment="1">
      <alignment horizontal="left" vertical="top" wrapText="1"/>
    </xf>
    <xf numFmtId="0" fontId="18" fillId="0" borderId="0" xfId="2" applyFont="1" applyAlignment="1">
      <alignment horizontal="left" vertical="top" wrapText="1"/>
    </xf>
    <xf numFmtId="0" fontId="9" fillId="0" borderId="12" xfId="8" applyNumberFormat="1" applyFont="1" applyFill="1" applyBorder="1" applyAlignment="1" applyProtection="1">
      <alignment horizontal="center" vertical="center" wrapText="1"/>
      <protection locked="0"/>
    </xf>
    <xf numFmtId="0" fontId="9" fillId="0" borderId="8" xfId="8" applyNumberFormat="1" applyFont="1" applyFill="1" applyBorder="1" applyAlignment="1" applyProtection="1">
      <alignment horizontal="center" vertical="center" wrapText="1"/>
      <protection locked="0"/>
    </xf>
    <xf numFmtId="0" fontId="9" fillId="0" borderId="15" xfId="0" applyFont="1" applyBorder="1" applyAlignment="1">
      <alignment horizontal="center"/>
    </xf>
    <xf numFmtId="164" fontId="9" fillId="0" borderId="68" xfId="6" applyNumberFormat="1" applyFont="1" applyBorder="1" applyAlignment="1" applyProtection="1">
      <alignment horizontal="center" vertical="center" wrapText="1"/>
      <protection locked="0"/>
    </xf>
    <xf numFmtId="164" fontId="9" fillId="0" borderId="64" xfId="6" applyNumberFormat="1" applyFont="1" applyBorder="1" applyAlignment="1" applyProtection="1">
      <alignment horizontal="center" vertical="center" wrapText="1"/>
      <protection locked="0"/>
    </xf>
    <xf numFmtId="1" fontId="9" fillId="0" borderId="68" xfId="2" applyNumberFormat="1" applyFont="1" applyBorder="1" applyAlignment="1" applyProtection="1">
      <alignment horizontal="center" vertical="center" wrapText="1"/>
      <protection locked="0"/>
    </xf>
    <xf numFmtId="1" fontId="9" fillId="0" borderId="57" xfId="2" applyNumberFormat="1" applyFont="1" applyBorder="1" applyAlignment="1" applyProtection="1">
      <alignment horizontal="center" vertical="center" wrapText="1"/>
      <protection locked="0"/>
    </xf>
    <xf numFmtId="1" fontId="9" fillId="0" borderId="69" xfId="2" applyNumberFormat="1" applyFont="1" applyBorder="1" applyAlignment="1" applyProtection="1">
      <alignment horizontal="center" vertical="center" wrapText="1"/>
      <protection locked="0"/>
    </xf>
    <xf numFmtId="0" fontId="9" fillId="0" borderId="52" xfId="2" applyFont="1" applyBorder="1" applyAlignment="1">
      <alignment vertical="top" wrapText="1"/>
    </xf>
    <xf numFmtId="0" fontId="9" fillId="0" borderId="32" xfId="2" applyFont="1" applyBorder="1" applyAlignment="1">
      <alignment vertical="top" wrapText="1"/>
    </xf>
    <xf numFmtId="0" fontId="9" fillId="0" borderId="33" xfId="2" applyFont="1" applyBorder="1" applyAlignment="1">
      <alignment vertical="top" wrapText="1"/>
    </xf>
    <xf numFmtId="0" fontId="9" fillId="0" borderId="65" xfId="0" applyFont="1" applyBorder="1" applyAlignment="1">
      <alignment horizontal="left" vertical="center"/>
    </xf>
    <xf numFmtId="0" fontId="9" fillId="0" borderId="6" xfId="0" applyFont="1" applyBorder="1" applyAlignment="1">
      <alignment horizontal="left" vertical="center"/>
    </xf>
    <xf numFmtId="0" fontId="25" fillId="10" borderId="12" xfId="0" applyFont="1" applyFill="1" applyBorder="1" applyAlignment="1">
      <alignment horizontal="center"/>
    </xf>
    <xf numFmtId="0" fontId="25" fillId="10" borderId="14" xfId="0" applyFont="1" applyFill="1" applyBorder="1" applyAlignment="1">
      <alignment horizontal="center"/>
    </xf>
    <xf numFmtId="0" fontId="25" fillId="10" borderId="15" xfId="0" applyFont="1" applyFill="1" applyBorder="1" applyAlignment="1">
      <alignment horizontal="center"/>
    </xf>
    <xf numFmtId="0" fontId="9" fillId="0" borderId="64" xfId="2" applyFont="1" applyBorder="1" applyAlignment="1" applyProtection="1">
      <alignment horizontal="left" vertical="center" wrapText="1"/>
      <protection locked="0"/>
    </xf>
    <xf numFmtId="9" fontId="9" fillId="0" borderId="18" xfId="2" applyNumberFormat="1" applyFont="1" applyBorder="1" applyAlignment="1">
      <alignment horizontal="left" vertical="center" wrapText="1"/>
    </xf>
    <xf numFmtId="9" fontId="9" fillId="0" borderId="21" xfId="2" applyNumberFormat="1" applyFont="1" applyBorder="1" applyAlignment="1">
      <alignment horizontal="left" vertical="center" wrapText="1"/>
    </xf>
    <xf numFmtId="9" fontId="9" fillId="0" borderId="34" xfId="2" applyNumberFormat="1" applyFont="1" applyBorder="1" applyAlignment="1">
      <alignment horizontal="left" vertical="center" wrapText="1"/>
    </xf>
    <xf numFmtId="9" fontId="9" fillId="0" borderId="38" xfId="2" applyNumberFormat="1" applyFont="1" applyBorder="1" applyAlignment="1">
      <alignment horizontal="left" vertical="center" wrapText="1"/>
    </xf>
    <xf numFmtId="9" fontId="9" fillId="0" borderId="0" xfId="2" applyNumberFormat="1" applyFont="1" applyAlignment="1">
      <alignment horizontal="left" vertical="center" wrapText="1"/>
    </xf>
    <xf numFmtId="9" fontId="9" fillId="0" borderId="36" xfId="2" applyNumberFormat="1" applyFont="1" applyBorder="1" applyAlignment="1">
      <alignment horizontal="left" vertical="center" wrapText="1"/>
    </xf>
    <xf numFmtId="9" fontId="9" fillId="0" borderId="20" xfId="2" applyNumberFormat="1" applyFont="1" applyBorder="1" applyAlignment="1">
      <alignment horizontal="left" vertical="center" wrapText="1"/>
    </xf>
    <xf numFmtId="9" fontId="9" fillId="0" borderId="25" xfId="2" applyNumberFormat="1" applyFont="1" applyBorder="1" applyAlignment="1">
      <alignment horizontal="left" vertical="center" wrapText="1"/>
    </xf>
    <xf numFmtId="9" fontId="9" fillId="0" borderId="24" xfId="2" applyNumberFormat="1" applyFont="1" applyBorder="1" applyAlignment="1">
      <alignment horizontal="left" vertical="center" wrapText="1"/>
    </xf>
    <xf numFmtId="0" fontId="9" fillId="0" borderId="34" xfId="2" applyFont="1" applyBorder="1" applyAlignment="1" applyProtection="1">
      <alignment horizontal="left" vertical="center" wrapText="1"/>
      <protection locked="0"/>
    </xf>
    <xf numFmtId="0" fontId="9" fillId="0" borderId="4" xfId="0" applyFont="1" applyBorder="1" applyAlignment="1">
      <alignment horizontal="left" vertical="top" wrapText="1"/>
    </xf>
    <xf numFmtId="0" fontId="25" fillId="0" borderId="61"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40" xfId="0" applyFont="1" applyBorder="1" applyAlignment="1">
      <alignment horizontal="center" vertical="center" wrapText="1"/>
    </xf>
    <xf numFmtId="0" fontId="25" fillId="0" borderId="38" xfId="0" applyFont="1" applyBorder="1" applyAlignment="1">
      <alignment horizontal="center" vertical="center" wrapText="1"/>
    </xf>
    <xf numFmtId="0" fontId="25" fillId="0" borderId="0" xfId="0" applyFont="1" applyAlignment="1">
      <alignment horizontal="center" vertical="center" wrapText="1"/>
    </xf>
    <xf numFmtId="0" fontId="25" fillId="0" borderId="10" xfId="0" applyFont="1" applyBorder="1" applyAlignment="1">
      <alignment horizontal="center" vertical="center" wrapText="1"/>
    </xf>
    <xf numFmtId="9" fontId="9" fillId="11" borderId="20" xfId="2" applyNumberFormat="1" applyFont="1" applyFill="1" applyBorder="1" applyAlignment="1">
      <alignment horizontal="center" vertical="center" wrapText="1"/>
    </xf>
    <xf numFmtId="9" fontId="9" fillId="11" borderId="25" xfId="2" applyNumberFormat="1" applyFont="1" applyFill="1" applyBorder="1" applyAlignment="1">
      <alignment horizontal="center" vertical="center" wrapText="1"/>
    </xf>
    <xf numFmtId="9" fontId="9" fillId="11" borderId="24" xfId="2" applyNumberFormat="1" applyFont="1" applyFill="1" applyBorder="1" applyAlignment="1">
      <alignment horizontal="center" vertical="center" wrapText="1"/>
    </xf>
    <xf numFmtId="0" fontId="9" fillId="12" borderId="20" xfId="2" applyFont="1" applyFill="1" applyBorder="1" applyAlignment="1">
      <alignment horizontal="center" vertical="center" wrapText="1"/>
    </xf>
    <xf numFmtId="0" fontId="9" fillId="12" borderId="25" xfId="2" applyFont="1" applyFill="1" applyBorder="1" applyAlignment="1">
      <alignment horizontal="center" vertical="center" wrapText="1"/>
    </xf>
    <xf numFmtId="0" fontId="9" fillId="12" borderId="26" xfId="2" applyFont="1" applyFill="1" applyBorder="1" applyAlignment="1">
      <alignment horizontal="center" vertical="center" wrapText="1"/>
    </xf>
    <xf numFmtId="165" fontId="9" fillId="3" borderId="68" xfId="1" applyNumberFormat="1" applyFont="1" applyFill="1" applyBorder="1" applyAlignment="1" applyProtection="1">
      <alignment horizontal="center" vertical="center" wrapText="1"/>
      <protection locked="0"/>
    </xf>
    <xf numFmtId="165" fontId="9" fillId="3" borderId="57" xfId="1" applyNumberFormat="1" applyFont="1" applyFill="1" applyBorder="1" applyAlignment="1" applyProtection="1">
      <alignment horizontal="center" vertical="center" wrapText="1"/>
      <protection locked="0"/>
    </xf>
    <xf numFmtId="165" fontId="9" fillId="3" borderId="69" xfId="1" applyNumberFormat="1" applyFont="1" applyFill="1" applyBorder="1" applyAlignment="1" applyProtection="1">
      <alignment horizontal="center" vertical="center" wrapText="1"/>
      <protection locked="0"/>
    </xf>
    <xf numFmtId="9" fontId="9" fillId="0" borderId="12" xfId="2" applyNumberFormat="1" applyFont="1" applyBorder="1" applyAlignment="1">
      <alignment horizontal="left" vertical="center" wrapText="1"/>
    </xf>
    <xf numFmtId="9" fontId="9" fillId="0" borderId="14" xfId="2" applyNumberFormat="1" applyFont="1" applyBorder="1" applyAlignment="1">
      <alignment horizontal="left" vertical="center" wrapText="1"/>
    </xf>
    <xf numFmtId="9" fontId="9" fillId="0" borderId="8" xfId="2" applyNumberFormat="1" applyFont="1" applyBorder="1" applyAlignment="1">
      <alignment horizontal="left" vertical="center" wrapText="1"/>
    </xf>
    <xf numFmtId="9" fontId="9" fillId="0" borderId="61" xfId="2" applyNumberFormat="1" applyFont="1" applyBorder="1" applyAlignment="1" applyProtection="1">
      <alignment horizontal="center" vertical="top" wrapText="1"/>
      <protection locked="0"/>
    </xf>
    <xf numFmtId="9" fontId="9" fillId="0" borderId="30" xfId="2" applyNumberFormat="1" applyFont="1" applyBorder="1" applyAlignment="1" applyProtection="1">
      <alignment horizontal="center" vertical="top" wrapText="1"/>
      <protection locked="0"/>
    </xf>
    <xf numFmtId="9" fontId="9" fillId="0" borderId="40" xfId="2" applyNumberFormat="1" applyFont="1" applyBorder="1" applyAlignment="1" applyProtection="1">
      <alignment horizontal="center" vertical="top" wrapText="1"/>
      <protection locked="0"/>
    </xf>
    <xf numFmtId="0" fontId="9" fillId="0" borderId="78" xfId="2" applyFont="1" applyBorder="1" applyAlignment="1">
      <alignment horizontal="center" vertical="top" wrapText="1"/>
    </xf>
    <xf numFmtId="0" fontId="9" fillId="0" borderId="79" xfId="2" applyFont="1" applyBorder="1" applyAlignment="1">
      <alignment horizontal="center" vertical="top" wrapText="1"/>
    </xf>
    <xf numFmtId="0" fontId="9" fillId="0" borderId="80" xfId="2" applyFont="1" applyBorder="1" applyAlignment="1">
      <alignment horizontal="center" vertical="top" wrapText="1"/>
    </xf>
    <xf numFmtId="0" fontId="9" fillId="4" borderId="25" xfId="2" applyFont="1" applyFill="1" applyBorder="1" applyAlignment="1">
      <alignment horizontal="left" vertical="center"/>
    </xf>
    <xf numFmtId="49" fontId="9" fillId="0" borderId="12" xfId="2" quotePrefix="1" applyNumberFormat="1" applyFont="1" applyBorder="1" applyAlignment="1" applyProtection="1">
      <alignment horizontal="center" vertical="center" wrapText="1"/>
      <protection locked="0"/>
    </xf>
    <xf numFmtId="0" fontId="9" fillId="0" borderId="78" xfId="2" applyFont="1" applyBorder="1" applyAlignment="1" applyProtection="1">
      <alignment horizontal="center" vertical="center" wrapText="1"/>
      <protection locked="0"/>
    </xf>
    <xf numFmtId="0" fontId="9" fillId="0" borderId="79" xfId="2" applyFont="1" applyBorder="1" applyAlignment="1" applyProtection="1">
      <alignment horizontal="center" vertical="center" wrapText="1"/>
      <protection locked="0"/>
    </xf>
    <xf numFmtId="0" fontId="9" fillId="0" borderId="80" xfId="2" applyFont="1" applyBorder="1" applyAlignment="1" applyProtection="1">
      <alignment horizontal="center" vertical="center" wrapText="1"/>
      <protection locked="0"/>
    </xf>
    <xf numFmtId="0" fontId="9" fillId="4" borderId="71" xfId="2" applyFont="1" applyFill="1" applyBorder="1" applyAlignment="1" applyProtection="1">
      <alignment horizontal="center" vertical="center" wrapText="1"/>
      <protection locked="0"/>
    </xf>
    <xf numFmtId="0" fontId="9" fillId="0" borderId="65" xfId="0" applyFont="1" applyBorder="1" applyAlignment="1">
      <alignment horizontal="left" vertical="top" wrapText="1"/>
    </xf>
    <xf numFmtId="0" fontId="9" fillId="0" borderId="6" xfId="0" applyFont="1" applyBorder="1" applyAlignment="1">
      <alignment horizontal="left" vertical="top"/>
    </xf>
    <xf numFmtId="0" fontId="12" fillId="0" borderId="0" xfId="18" applyFont="1" applyAlignment="1"/>
    <xf numFmtId="0" fontId="66" fillId="0" borderId="0" xfId="18" applyAlignment="1"/>
    <xf numFmtId="0" fontId="12" fillId="0" borderId="86" xfId="18" applyFont="1" applyBorder="1" applyAlignment="1"/>
    <xf numFmtId="0" fontId="12" fillId="0" borderId="90" xfId="18" applyFont="1" applyBorder="1" applyAlignment="1"/>
    <xf numFmtId="0" fontId="12" fillId="0" borderId="91" xfId="18" applyFont="1" applyBorder="1" applyAlignment="1"/>
    <xf numFmtId="0" fontId="12" fillId="0" borderId="93" xfId="18" applyFont="1" applyBorder="1" applyAlignment="1"/>
    <xf numFmtId="0" fontId="3" fillId="0" borderId="93" xfId="18" applyFont="1" applyBorder="1" applyAlignment="1"/>
    <xf numFmtId="0" fontId="3" fillId="0" borderId="96" xfId="18" applyFont="1" applyBorder="1" applyAlignment="1"/>
    <xf numFmtId="0" fontId="12" fillId="0" borderId="79" xfId="18" applyFont="1" applyBorder="1" applyAlignment="1"/>
    <xf numFmtId="0" fontId="12" fillId="0" borderId="80" xfId="18" applyFont="1" applyBorder="1" applyAlignment="1"/>
    <xf numFmtId="0" fontId="12" fillId="3" borderId="79" xfId="18" applyFont="1" applyFill="1" applyBorder="1" applyAlignment="1"/>
    <xf numFmtId="0" fontId="12" fillId="3" borderId="98" xfId="18" applyFont="1" applyFill="1" applyBorder="1" applyAlignment="1"/>
    <xf numFmtId="0" fontId="12" fillId="0" borderId="98" xfId="18" applyFont="1" applyBorder="1" applyAlignment="1"/>
    <xf numFmtId="0" fontId="12" fillId="0" borderId="101" xfId="18" applyFont="1" applyBorder="1" applyAlignment="1"/>
    <xf numFmtId="0" fontId="12" fillId="0" borderId="103" xfId="18" applyFont="1" applyBorder="1" applyAlignment="1"/>
    <xf numFmtId="0" fontId="12" fillId="0" borderId="104" xfId="18" applyFont="1" applyBorder="1" applyAlignment="1"/>
    <xf numFmtId="0" fontId="12" fillId="3" borderId="105" xfId="18" applyFont="1" applyFill="1" applyBorder="1" applyAlignment="1"/>
    <xf numFmtId="0" fontId="12" fillId="0" borderId="105" xfId="18" applyFont="1" applyBorder="1" applyAlignment="1"/>
    <xf numFmtId="0" fontId="12" fillId="3" borderId="108" xfId="18" applyFont="1" applyFill="1" applyBorder="1" applyAlignment="1"/>
    <xf numFmtId="0" fontId="12" fillId="3" borderId="109" xfId="18" applyFont="1" applyFill="1" applyBorder="1" applyAlignment="1"/>
    <xf numFmtId="0" fontId="12" fillId="0" borderId="111" xfId="18" applyFont="1" applyBorder="1" applyAlignment="1"/>
    <xf numFmtId="0" fontId="12" fillId="3" borderId="112" xfId="18" applyFont="1" applyFill="1" applyBorder="1" applyAlignment="1"/>
    <xf numFmtId="0" fontId="66" fillId="3" borderId="0" xfId="18" applyFill="1" applyAlignment="1"/>
    <xf numFmtId="0" fontId="12" fillId="3" borderId="113" xfId="18" applyFont="1" applyFill="1" applyBorder="1" applyAlignment="1"/>
    <xf numFmtId="0" fontId="12" fillId="0" borderId="115" xfId="18" applyFont="1" applyBorder="1" applyAlignment="1"/>
    <xf numFmtId="0" fontId="12" fillId="3" borderId="116" xfId="18" applyFont="1" applyFill="1" applyBorder="1" applyAlignment="1"/>
    <xf numFmtId="0" fontId="12" fillId="3" borderId="86" xfId="18" applyFont="1" applyFill="1" applyBorder="1" applyAlignment="1"/>
    <xf numFmtId="0" fontId="12" fillId="3" borderId="117" xfId="18" applyFont="1" applyFill="1" applyBorder="1" applyAlignment="1"/>
    <xf numFmtId="0" fontId="12" fillId="3" borderId="118" xfId="18" applyFont="1" applyFill="1" applyBorder="1" applyAlignment="1"/>
    <xf numFmtId="0" fontId="12" fillId="0" borderId="118" xfId="18" applyFont="1" applyBorder="1" applyAlignment="1"/>
    <xf numFmtId="0" fontId="12" fillId="0" borderId="119" xfId="18" applyFont="1" applyBorder="1" applyAlignment="1"/>
    <xf numFmtId="0" fontId="12" fillId="0" borderId="108" xfId="18" applyFont="1" applyBorder="1" applyAlignment="1"/>
    <xf numFmtId="0" fontId="12" fillId="0" borderId="102" xfId="18" applyFont="1" applyBorder="1" applyAlignment="1"/>
    <xf numFmtId="0" fontId="12" fillId="0" borderId="121" xfId="18" applyFont="1" applyBorder="1" applyAlignment="1"/>
    <xf numFmtId="0" fontId="12" fillId="0" borderId="127" xfId="18" applyFont="1" applyBorder="1" applyAlignment="1"/>
    <xf numFmtId="0" fontId="12" fillId="4" borderId="79" xfId="18" applyFont="1" applyFill="1" applyBorder="1" applyAlignment="1"/>
    <xf numFmtId="0" fontId="12" fillId="4" borderId="101" xfId="18" applyFont="1" applyFill="1" applyBorder="1" applyAlignment="1"/>
    <xf numFmtId="0" fontId="12" fillId="4" borderId="80" xfId="18" applyFont="1" applyFill="1" applyBorder="1" applyAlignment="1"/>
    <xf numFmtId="0" fontId="12" fillId="0" borderId="129" xfId="18" applyFont="1" applyBorder="1" applyAlignment="1"/>
    <xf numFmtId="0" fontId="3" fillId="3" borderId="137" xfId="18" applyFont="1" applyFill="1" applyBorder="1" applyAlignment="1"/>
    <xf numFmtId="0" fontId="12" fillId="0" borderId="96" xfId="18" applyFont="1" applyBorder="1" applyAlignment="1"/>
    <xf numFmtId="0" fontId="19" fillId="0" borderId="79" xfId="18" applyFont="1" applyBorder="1" applyAlignment="1"/>
    <xf numFmtId="0" fontId="19" fillId="0" borderId="80" xfId="18" applyFont="1" applyBorder="1" applyAlignment="1"/>
    <xf numFmtId="0" fontId="12" fillId="0" borderId="138" xfId="18" applyFont="1" applyBorder="1" applyAlignment="1"/>
    <xf numFmtId="0" fontId="12" fillId="0" borderId="137" xfId="18" applyFont="1" applyBorder="1" applyAlignment="1"/>
    <xf numFmtId="0" fontId="3" fillId="0" borderId="79" xfId="18" applyFont="1" applyBorder="1" applyAlignment="1"/>
    <xf numFmtId="0" fontId="3" fillId="0" borderId="101" xfId="18" applyFont="1" applyBorder="1" applyAlignment="1"/>
    <xf numFmtId="0" fontId="12" fillId="0" borderId="109" xfId="18" applyFont="1" applyBorder="1" applyAlignment="1"/>
    <xf numFmtId="0" fontId="12" fillId="0" borderId="112" xfId="18" applyFont="1" applyBorder="1" applyAlignment="1"/>
    <xf numFmtId="0" fontId="12" fillId="0" borderId="113" xfId="18" applyFont="1" applyBorder="1" applyAlignment="1"/>
    <xf numFmtId="0" fontId="12" fillId="0" borderId="120" xfId="18" applyFont="1" applyBorder="1" applyAlignment="1"/>
    <xf numFmtId="0" fontId="9" fillId="0" borderId="108" xfId="18" applyFont="1" applyBorder="1" applyAlignment="1"/>
    <xf numFmtId="0" fontId="12" fillId="0" borderId="134" xfId="18" applyFont="1" applyBorder="1" applyAlignment="1"/>
    <xf numFmtId="0" fontId="12" fillId="0" borderId="141" xfId="18" applyFont="1" applyBorder="1" applyAlignment="1"/>
    <xf numFmtId="0" fontId="12" fillId="0" borderId="130" xfId="18" applyFont="1" applyBorder="1" applyAlignment="1"/>
    <xf numFmtId="0" fontId="12" fillId="0" borderId="142" xfId="18" applyFont="1" applyBorder="1" applyAlignment="1"/>
    <xf numFmtId="0" fontId="3" fillId="0" borderId="115" xfId="18" applyFont="1" applyBorder="1" applyAlignment="1"/>
    <xf numFmtId="0" fontId="3" fillId="0" borderId="137" xfId="18" applyFont="1" applyBorder="1" applyAlignment="1"/>
    <xf numFmtId="0" fontId="3" fillId="0" borderId="80" xfId="18" applyFont="1" applyBorder="1" applyAlignment="1"/>
    <xf numFmtId="0" fontId="17" fillId="0" borderId="108" xfId="18" applyFont="1" applyBorder="1" applyAlignment="1"/>
    <xf numFmtId="0" fontId="17" fillId="0" borderId="109" xfId="18" applyFont="1" applyBorder="1" applyAlignment="1"/>
    <xf numFmtId="0" fontId="78" fillId="0" borderId="79" xfId="18" applyFont="1" applyBorder="1" applyAlignment="1"/>
    <xf numFmtId="0" fontId="78" fillId="0" borderId="80" xfId="18" applyFont="1" applyBorder="1" applyAlignment="1"/>
    <xf numFmtId="0" fontId="66" fillId="0" borderId="141" xfId="18" applyBorder="1" applyAlignment="1"/>
    <xf numFmtId="0" fontId="12" fillId="3" borderId="80" xfId="18" applyFont="1" applyFill="1" applyBorder="1" applyAlignment="1"/>
    <xf numFmtId="0" fontId="3" fillId="0" borderId="108" xfId="18" applyFont="1" applyBorder="1" applyAlignment="1"/>
    <xf numFmtId="0" fontId="3" fillId="0" borderId="109" xfId="18" applyFont="1" applyBorder="1" applyAlignment="1"/>
    <xf numFmtId="0" fontId="12" fillId="4" borderId="111" xfId="18" applyFont="1" applyFill="1" applyBorder="1" applyAlignment="1"/>
    <xf numFmtId="0" fontId="3" fillId="0" borderId="112" xfId="18" applyFont="1" applyBorder="1" applyAlignment="1"/>
    <xf numFmtId="0" fontId="5" fillId="0" borderId="0" xfId="18" applyFont="1" applyAlignment="1"/>
    <xf numFmtId="0" fontId="3" fillId="0" borderId="113" xfId="18" applyFont="1" applyBorder="1" applyAlignment="1"/>
    <xf numFmtId="0" fontId="12" fillId="4" borderId="121" xfId="18" applyFont="1" applyFill="1" applyBorder="1" applyAlignment="1"/>
    <xf numFmtId="0" fontId="3" fillId="0" borderId="120" xfId="18" applyFont="1" applyBorder="1" applyAlignment="1"/>
    <xf numFmtId="0" fontId="3" fillId="0" borderId="103" xfId="18" applyFont="1" applyBorder="1" applyAlignment="1"/>
    <xf numFmtId="0" fontId="3" fillId="0" borderId="127" xfId="18" applyFont="1" applyBorder="1" applyAlignment="1"/>
    <xf numFmtId="0" fontId="12" fillId="0" borderId="146" xfId="18" applyFont="1" applyBorder="1" applyAlignment="1"/>
    <xf numFmtId="0" fontId="12" fillId="0" borderId="116" xfId="18" applyFont="1" applyBorder="1" applyAlignment="1"/>
    <xf numFmtId="0" fontId="12" fillId="0" borderId="117" xfId="18" applyFont="1" applyBorder="1" applyAlignment="1"/>
    <xf numFmtId="0" fontId="3" fillId="0" borderId="149" xfId="18" applyFont="1" applyBorder="1" applyAlignment="1"/>
    <xf numFmtId="0" fontId="3" fillId="0" borderId="150" xfId="18" applyFont="1" applyBorder="1" applyAlignment="1"/>
    <xf numFmtId="0" fontId="16" fillId="0" borderId="79" xfId="18" applyFont="1" applyBorder="1" applyAlignment="1"/>
    <xf numFmtId="0" fontId="16" fillId="0" borderId="101" xfId="18" applyFont="1" applyBorder="1" applyAlignment="1"/>
    <xf numFmtId="0" fontId="16" fillId="0" borderId="124" xfId="18" applyFont="1" applyBorder="1" applyAlignment="1"/>
    <xf numFmtId="0" fontId="16" fillId="0" borderId="125" xfId="18" applyFont="1" applyBorder="1" applyAlignment="1"/>
    <xf numFmtId="0" fontId="16" fillId="0" borderId="112" xfId="18" applyFont="1" applyBorder="1" applyAlignment="1"/>
    <xf numFmtId="0" fontId="15" fillId="0" borderId="0" xfId="18" applyFont="1" applyAlignment="1"/>
    <xf numFmtId="0" fontId="16" fillId="0" borderId="113" xfId="18" applyFont="1" applyBorder="1" applyAlignment="1"/>
    <xf numFmtId="0" fontId="16" fillId="0" borderId="120" xfId="18" applyFont="1" applyBorder="1" applyAlignment="1"/>
    <xf numFmtId="0" fontId="16" fillId="0" borderId="103" xfId="18" applyFont="1" applyBorder="1" applyAlignment="1"/>
    <xf numFmtId="0" fontId="16" fillId="0" borderId="127" xfId="18" applyFont="1" applyBorder="1" applyAlignment="1"/>
    <xf numFmtId="0" fontId="12" fillId="0" borderId="154" xfId="18" applyFont="1" applyBorder="1" applyAlignment="1"/>
    <xf numFmtId="0" fontId="25" fillId="0" borderId="6" xfId="0" applyFont="1" applyBorder="1" applyAlignment="1"/>
  </cellXfs>
  <cellStyles count="21">
    <cellStyle name="Bad" xfId="8" builtinId="27"/>
    <cellStyle name="Bad 2" xfId="20" xr:uid="{D7A66D07-2F45-4DD1-9F43-3E25BFEE9FE3}"/>
    <cellStyle name="Comma" xfId="5" builtinId="3"/>
    <cellStyle name="Comma 2" xfId="16" xr:uid="{07350888-ECE7-4AB4-B6C6-9AC7B7849CC6}"/>
    <cellStyle name="Comma 3" xfId="19" xr:uid="{912CE3E2-F13D-449F-8622-835B2D4BA99E}"/>
    <cellStyle name="Currency" xfId="6" builtinId="4"/>
    <cellStyle name="Currency 2" xfId="12" xr:uid="{B57078B9-6813-474A-B7BD-D0168BDFD197}"/>
    <cellStyle name="Currency 2 2 2 2 2" xfId="7" xr:uid="{37A3192C-F1DA-43C2-AF4E-A18554677ED2}"/>
    <cellStyle name="Currency 2 2 2 2 2 2" xfId="14" xr:uid="{0E06C1EF-82A4-4DDD-ABF5-67B87F0D91EC}"/>
    <cellStyle name="Hyperlink" xfId="17" builtinId="8"/>
    <cellStyle name="Normal" xfId="0" builtinId="0"/>
    <cellStyle name="Normal 11 2" xfId="3" xr:uid="{3D8D255B-30E2-4D68-A245-EB7A9F7E2EED}"/>
    <cellStyle name="Normal 11 2 2" xfId="11" xr:uid="{9D449749-B249-4EF4-A10B-BA0EC895C530}"/>
    <cellStyle name="Normal 2" xfId="9" xr:uid="{78CA9023-8D0B-44F5-BBD1-4076071DCFCE}"/>
    <cellStyle name="Normal 2 2 3 2 2" xfId="2" xr:uid="{D4EA7DFF-005E-4DDB-A1F7-838B2ACD2DF8}"/>
    <cellStyle name="Normal 2 2 3 2 2 2" xfId="10" xr:uid="{ED28BE0F-C268-4D7D-AD79-E4F43E1D4D09}"/>
    <cellStyle name="Normal 3" xfId="18" xr:uid="{363A8392-D15B-423C-80BF-6B6E64E1ABE1}"/>
    <cellStyle name="Percent" xfId="1" builtinId="5"/>
    <cellStyle name="Percent 2" xfId="13" xr:uid="{218A200E-63F9-4D17-A99E-2553B6128A92}"/>
    <cellStyle name="Percent 2 2 2 2 2" xfId="4" xr:uid="{BDF49C91-DAF5-4445-9822-74D0142806C8}"/>
    <cellStyle name="Percent 2 2 2 2 2 2" xfId="15" xr:uid="{174740C6-99E5-4CC2-945A-3A9B5BF82B62}"/>
  </cellStyles>
  <dxfs count="798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D8D8D8"/>
        </patternFill>
      </fill>
    </dxf>
    <dxf>
      <fill>
        <patternFill>
          <bgColor rgb="FFD8D8D8"/>
        </patternFill>
      </fill>
    </dxf>
    <dxf>
      <fill>
        <patternFill>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s>
  <tableStyles count="1" defaultTableStyle="TableStyleMedium2" defaultPivotStyle="PivotStyleLight16">
    <tableStyle name="Invisible" pivot="0" table="0" count="0" xr9:uid="{C42028CB-4247-4230-9286-8310F4F54E2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sharedStrings" Target="sharedStrings.xml"/><Relationship Id="rId108" Type="http://schemas.openxmlformats.org/officeDocument/2006/relationships/customXml" Target="../customXml/item3.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microsoft.com/office/2017/10/relationships/person" Target="persons/person.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13</xdr:col>
      <xdr:colOff>1253067</xdr:colOff>
      <xdr:row>3</xdr:row>
      <xdr:rowOff>32808</xdr:rowOff>
    </xdr:to>
    <xdr:sp macro="" textlink="">
      <xdr:nvSpPr>
        <xdr:cNvPr id="2" name="TextBox 1">
          <a:extLst>
            <a:ext uri="{FF2B5EF4-FFF2-40B4-BE49-F238E27FC236}">
              <a16:creationId xmlns:a16="http://schemas.microsoft.com/office/drawing/2014/main" id="{BCFAF6C2-C8D1-45BA-9D41-9A85FAA602E2}"/>
            </a:ext>
          </a:extLst>
        </xdr:cNvPr>
        <xdr:cNvSpPr txBox="1"/>
      </xdr:nvSpPr>
      <xdr:spPr>
        <a:xfrm>
          <a:off x="8210550" y="609600"/>
          <a:ext cx="8625417" cy="11091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696C848-9809-4FCD-AF5E-2CCE25334F36}"/>
            </a:ext>
          </a:extLst>
        </xdr:cNvPr>
        <xdr:cNvSpPr txBox="1"/>
      </xdr:nvSpPr>
      <xdr:spPr bwMode="auto">
        <a:xfrm>
          <a:off x="142875" y="1"/>
          <a:ext cx="5972175" cy="7429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1037167</xdr:colOff>
      <xdr:row>3</xdr:row>
      <xdr:rowOff>179916</xdr:rowOff>
    </xdr:to>
    <xdr:sp macro="" textlink="">
      <xdr:nvSpPr>
        <xdr:cNvPr id="2" name="TextBox 1">
          <a:extLst>
            <a:ext uri="{FF2B5EF4-FFF2-40B4-BE49-F238E27FC236}">
              <a16:creationId xmlns:a16="http://schemas.microsoft.com/office/drawing/2014/main" id="{49942D65-9AB4-4BB1-B074-420B8DF82EEA}"/>
            </a:ext>
          </a:extLst>
        </xdr:cNvPr>
        <xdr:cNvSpPr txBox="1"/>
      </xdr:nvSpPr>
      <xdr:spPr>
        <a:xfrm>
          <a:off x="8140700" y="609600"/>
          <a:ext cx="4389967" cy="130598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Pascaline Harerimana</a:t>
          </a:r>
        </a:p>
        <a:p>
          <a:r>
            <a:rPr lang="fr-FR" sz="1100" b="1"/>
            <a:t>Intitulé du poste : Spécialiste de Renforcement des Systèmes de Santé – Paludisme et Planification Familiale/Santé de la Reproduction</a:t>
          </a:r>
        </a:p>
        <a:p>
          <a:r>
            <a:rPr lang="fr-FR" sz="1100" b="1"/>
            <a:t>Organisation : GHSC-PSM </a:t>
          </a:r>
        </a:p>
        <a:p>
          <a:r>
            <a:rPr lang="fr-FR" sz="1100" b="1"/>
            <a:t>E-mail : PHarerimana@ghsc-psm.org</a:t>
          </a:r>
        </a:p>
        <a:p>
          <a:r>
            <a:rPr lang="fr-FR" sz="1100" b="1"/>
            <a:t>Téléphone : +257 79 17 75 93</a:t>
          </a:r>
        </a:p>
        <a:p>
          <a:r>
            <a:rPr lang="fr-FR" sz="1100" b="1"/>
            <a:t>Date : (jj/mm/aaaa) : 06/08/2019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95250</xdr:colOff>
      <xdr:row>0</xdr:row>
      <xdr:rowOff>437372</xdr:rowOff>
    </xdr:to>
    <xdr:sp macro="" textlink="">
      <xdr:nvSpPr>
        <xdr:cNvPr id="3" name="Text Box 125">
          <a:extLst>
            <a:ext uri="{FF2B5EF4-FFF2-40B4-BE49-F238E27FC236}">
              <a16:creationId xmlns:a16="http://schemas.microsoft.com/office/drawing/2014/main" id="{D0CD9162-AC8E-443C-BC4D-4541174C24F3}"/>
            </a:ext>
          </a:extLst>
        </xdr:cNvPr>
        <xdr:cNvSpPr txBox="1"/>
      </xdr:nvSpPr>
      <xdr:spPr bwMode="auto">
        <a:xfrm>
          <a:off x="144781" y="2"/>
          <a:ext cx="1003553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266700</xdr:colOff>
      <xdr:row>1</xdr:row>
      <xdr:rowOff>114299</xdr:rowOff>
    </xdr:from>
    <xdr:to>
      <xdr:col>13</xdr:col>
      <xdr:colOff>752475</xdr:colOff>
      <xdr:row>3</xdr:row>
      <xdr:rowOff>257175</xdr:rowOff>
    </xdr:to>
    <xdr:sp macro="" textlink="">
      <xdr:nvSpPr>
        <xdr:cNvPr id="2" name="TextBox 1">
          <a:extLst>
            <a:ext uri="{FF2B5EF4-FFF2-40B4-BE49-F238E27FC236}">
              <a16:creationId xmlns:a16="http://schemas.microsoft.com/office/drawing/2014/main" id="{46DA43B1-4DE8-47A5-BA92-B700873418E1}"/>
            </a:ext>
          </a:extLst>
        </xdr:cNvPr>
        <xdr:cNvSpPr txBox="1"/>
      </xdr:nvSpPr>
      <xdr:spPr>
        <a:xfrm>
          <a:off x="13296900" y="885824"/>
          <a:ext cx="4086225" cy="11906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567AF4D5-304D-4580-831B-884DA57A09B9}"/>
            </a:ext>
          </a:extLst>
        </xdr:cNvPr>
        <xdr:cNvSpPr txBox="1"/>
      </xdr:nvSpPr>
      <xdr:spPr bwMode="auto">
        <a:xfrm>
          <a:off x="146048" y="1"/>
          <a:ext cx="8051802" cy="7746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1152526</xdr:colOff>
      <xdr:row>3</xdr:row>
      <xdr:rowOff>32808</xdr:rowOff>
    </xdr:to>
    <xdr:sp macro="" textlink="">
      <xdr:nvSpPr>
        <xdr:cNvPr id="2" name="TextBox 1">
          <a:extLst>
            <a:ext uri="{FF2B5EF4-FFF2-40B4-BE49-F238E27FC236}">
              <a16:creationId xmlns:a16="http://schemas.microsoft.com/office/drawing/2014/main" id="{F593D111-E08C-4A11-92C1-28DE616F81CC}"/>
            </a:ext>
          </a:extLst>
        </xdr:cNvPr>
        <xdr:cNvSpPr txBox="1"/>
      </xdr:nvSpPr>
      <xdr:spPr>
        <a:xfrm>
          <a:off x="8220076" y="609600"/>
          <a:ext cx="48958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Nobel Cubahiro, Christian Nambele</a:t>
          </a:r>
        </a:p>
        <a:p>
          <a:r>
            <a:rPr lang="en-US" sz="1100" b="1" baseline="0"/>
            <a:t>Job title: </a:t>
          </a:r>
        </a:p>
        <a:p>
          <a:r>
            <a:rPr lang="en-US" sz="1100" b="1" baseline="0"/>
            <a:t>Organization: DSF, CHAI and UNFPA</a:t>
          </a:r>
        </a:p>
        <a:p>
          <a:r>
            <a:rPr lang="en-US" sz="1100" b="1" baseline="0"/>
            <a:t>E-mail: ncubahiro@clintonhealthaccess.org</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237 691333793</a:t>
          </a:r>
          <a:endParaRPr lang="en-US">
            <a:effectLst/>
          </a:endParaRPr>
        </a:p>
        <a:p>
          <a:r>
            <a:rPr lang="en-US" sz="1100" b="1" baseline="0"/>
            <a:t>Date (dd/mm/yy): 10/23/2019</a:t>
          </a:r>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391A17B-8EF2-41F8-ACE4-A0730F88E793}"/>
            </a:ext>
          </a:extLst>
        </xdr:cNvPr>
        <xdr:cNvSpPr txBox="1"/>
      </xdr:nvSpPr>
      <xdr:spPr bwMode="auto">
        <a:xfrm>
          <a:off x="144780" y="1"/>
          <a:ext cx="5974080" cy="8610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219076</xdr:colOff>
      <xdr:row>0</xdr:row>
      <xdr:rowOff>276225</xdr:rowOff>
    </xdr:from>
    <xdr:to>
      <xdr:col>9</xdr:col>
      <xdr:colOff>1095376</xdr:colOff>
      <xdr:row>2</xdr:row>
      <xdr:rowOff>166158</xdr:rowOff>
    </xdr:to>
    <xdr:sp macro="" textlink="">
      <xdr:nvSpPr>
        <xdr:cNvPr id="2" name="TextBox 1">
          <a:extLst>
            <a:ext uri="{FF2B5EF4-FFF2-40B4-BE49-F238E27FC236}">
              <a16:creationId xmlns:a16="http://schemas.microsoft.com/office/drawing/2014/main" id="{5DF26B9D-3864-4EDB-ABAD-ED7A7CD066A5}"/>
            </a:ext>
          </a:extLst>
        </xdr:cNvPr>
        <xdr:cNvSpPr txBox="1"/>
      </xdr:nvSpPr>
      <xdr:spPr>
        <a:xfrm>
          <a:off x="7315201" y="276225"/>
          <a:ext cx="4533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Yorleydis Rosabal Pérez</a:t>
          </a:r>
        </a:p>
        <a:p>
          <a:r>
            <a:rPr lang="en-US" sz="1100" b="1" baseline="0"/>
            <a:t>Job title: Director of integrated service to the health of the child, teenager, woman and man</a:t>
          </a:r>
        </a:p>
        <a:p>
          <a:r>
            <a:rPr lang="en-US" sz="1100" b="1" baseline="0"/>
            <a:t>Organization:Ministere of Health and Social Security </a:t>
          </a:r>
        </a:p>
        <a:p>
          <a:r>
            <a:rPr lang="en-US" sz="1100" b="1" baseline="0"/>
            <a:t>E-mail: yorleydis.peres@pnsrpr.gov.cv</a:t>
          </a:r>
        </a:p>
        <a:p>
          <a:pPr marL="0" marR="0" indent="0" defTabSz="914400" eaLnBrk="1" fontAlgn="auto" latinLnBrk="0" hangingPunct="1">
            <a:lnSpc>
              <a:spcPct val="100000"/>
            </a:lnSpc>
            <a:spcBef>
              <a:spcPts val="0"/>
            </a:spcBef>
            <a:spcAft>
              <a:spcPts val="0"/>
            </a:spcAft>
            <a:buClrTx/>
            <a:buSzTx/>
            <a:buFontTx/>
            <a:buNone/>
            <a:tabLst/>
            <a:defRPr/>
          </a:pPr>
          <a:r>
            <a:rPr lang="en-US" sz="1100" b="1" baseline="0"/>
            <a:t>Telephone: </a:t>
          </a:r>
          <a:r>
            <a:rPr lang="en-US" sz="1100" b="1" baseline="0">
              <a:solidFill>
                <a:schemeClr val="dk1"/>
              </a:solidFill>
              <a:effectLst/>
              <a:latin typeface="+mn-lt"/>
              <a:ea typeface="+mn-ea"/>
              <a:cs typeface="+mn-cs"/>
            </a:rPr>
            <a:t>+238 2610115 / 5159465</a:t>
          </a:r>
          <a:endParaRPr lang="pt-PT">
            <a:effectLst/>
          </a:endParaRPr>
        </a:p>
        <a:p>
          <a:r>
            <a:rPr lang="en-US" sz="1100" b="1" baseline="0"/>
            <a:t>Date (dd/mm/yy): 02/07/2019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B213070A-C774-4DD3-BC5D-68F0952B2DB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1123951</xdr:colOff>
      <xdr:row>0</xdr:row>
      <xdr:rowOff>380999</xdr:rowOff>
    </xdr:from>
    <xdr:to>
      <xdr:col>10</xdr:col>
      <xdr:colOff>1247776</xdr:colOff>
      <xdr:row>2</xdr:row>
      <xdr:rowOff>9525</xdr:rowOff>
    </xdr:to>
    <xdr:sp macro="" textlink="">
      <xdr:nvSpPr>
        <xdr:cNvPr id="2" name="TextBox 1">
          <a:extLst>
            <a:ext uri="{FF2B5EF4-FFF2-40B4-BE49-F238E27FC236}">
              <a16:creationId xmlns:a16="http://schemas.microsoft.com/office/drawing/2014/main" id="{C5C29ED9-3F92-45D9-AC8C-2035F4C51D00}"/>
            </a:ext>
          </a:extLst>
        </xdr:cNvPr>
        <xdr:cNvSpPr txBox="1"/>
      </xdr:nvSpPr>
      <xdr:spPr>
        <a:xfrm>
          <a:off x="10163176" y="380999"/>
          <a:ext cx="400050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BF669603-2FFE-463D-A14F-D074D2BF3EA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914400</xdr:colOff>
      <xdr:row>3</xdr:row>
      <xdr:rowOff>32808</xdr:rowOff>
    </xdr:to>
    <xdr:sp macro="" textlink="">
      <xdr:nvSpPr>
        <xdr:cNvPr id="2" name="TextBox 1">
          <a:extLst>
            <a:ext uri="{FF2B5EF4-FFF2-40B4-BE49-F238E27FC236}">
              <a16:creationId xmlns:a16="http://schemas.microsoft.com/office/drawing/2014/main" id="{18591739-057B-41BD-9ED8-2A445A4A1626}"/>
            </a:ext>
          </a:extLst>
        </xdr:cNvPr>
        <xdr:cNvSpPr txBox="1"/>
      </xdr:nvSpPr>
      <xdr:spPr>
        <a:xfrm>
          <a:off x="8124825" y="609600"/>
          <a:ext cx="4000500" cy="11472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Sylla </a:t>
          </a:r>
        </a:p>
        <a:p>
          <a:r>
            <a:rPr lang="fr-FR" sz="1100" b="1"/>
            <a:t>Intitulé du poste : Pharmacienne au PNSME</a:t>
          </a:r>
        </a:p>
        <a:p>
          <a:r>
            <a:rPr lang="fr-FR" sz="1100" b="1"/>
            <a:t>Organisation :  PNSME</a:t>
          </a:r>
        </a:p>
        <a:p>
          <a:r>
            <a:rPr lang="fr-FR" sz="1100" b="1"/>
            <a:t>E-mail : ssylla2103@gmail.com</a:t>
          </a:r>
        </a:p>
        <a:p>
          <a:r>
            <a:rPr lang="fr-FR" sz="1100" b="1"/>
            <a:t>Téléphone : +225</a:t>
          </a:r>
          <a:r>
            <a:rPr lang="fr-FR" sz="1100" b="1" baseline="0"/>
            <a:t> 07583406</a:t>
          </a:r>
          <a:endParaRPr lang="fr-FR" sz="1100" b="1"/>
        </a:p>
        <a:p>
          <a:r>
            <a:rPr lang="fr-FR" sz="1100" b="1"/>
            <a:t>Date : (jj/mm/aaaa) : 13/02/2020</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504826</xdr:colOff>
      <xdr:row>0</xdr:row>
      <xdr:rowOff>437372</xdr:rowOff>
    </xdr:to>
    <xdr:sp macro="" textlink="">
      <xdr:nvSpPr>
        <xdr:cNvPr id="3" name="Text Box 125">
          <a:extLst>
            <a:ext uri="{FF2B5EF4-FFF2-40B4-BE49-F238E27FC236}">
              <a16:creationId xmlns:a16="http://schemas.microsoft.com/office/drawing/2014/main" id="{E1F7D319-49A9-407C-828B-7DECAFC64067}"/>
            </a:ext>
          </a:extLst>
        </xdr:cNvPr>
        <xdr:cNvSpPr txBox="1"/>
      </xdr:nvSpPr>
      <xdr:spPr bwMode="auto">
        <a:xfrm>
          <a:off x="144782" y="2"/>
          <a:ext cx="10424159"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304800</xdr:colOff>
      <xdr:row>0</xdr:row>
      <xdr:rowOff>581025</xdr:rowOff>
    </xdr:from>
    <xdr:to>
      <xdr:col>8</xdr:col>
      <xdr:colOff>2257425</xdr:colOff>
      <xdr:row>3</xdr:row>
      <xdr:rowOff>76200</xdr:rowOff>
    </xdr:to>
    <xdr:sp macro="" textlink="">
      <xdr:nvSpPr>
        <xdr:cNvPr id="2" name="TextBox 1">
          <a:extLst>
            <a:ext uri="{FF2B5EF4-FFF2-40B4-BE49-F238E27FC236}">
              <a16:creationId xmlns:a16="http://schemas.microsoft.com/office/drawing/2014/main" id="{47006F88-721B-4E53-86B6-0E0BCEE6B0D5}"/>
            </a:ext>
          </a:extLst>
        </xdr:cNvPr>
        <xdr:cNvSpPr txBox="1"/>
      </xdr:nvSpPr>
      <xdr:spPr>
        <a:xfrm>
          <a:off x="7467600" y="581025"/>
          <a:ext cx="4333875" cy="11430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Lis LOMBEYA LISOMBA BOLA </a:t>
          </a:r>
        </a:p>
        <a:p>
          <a:r>
            <a:rPr lang="fr-FR" sz="1100" b="1"/>
            <a:t>Intitulé du poste :  Directrice Nationale </a:t>
          </a:r>
        </a:p>
        <a:p>
          <a:r>
            <a:rPr lang="fr-FR" sz="1100" b="1"/>
            <a:t>Organisation : Programme National</a:t>
          </a:r>
          <a:r>
            <a:rPr lang="fr-FR" sz="1100" b="1" baseline="0"/>
            <a:t> de Santé de la Reproduction</a:t>
          </a:r>
          <a:endParaRPr lang="fr-FR" sz="1100" b="1"/>
        </a:p>
        <a:p>
          <a:r>
            <a:rPr lang="fr-FR" sz="1100" b="1"/>
            <a:t>E-mail : dr.lis.lombeya@gmail.com, pnsrnation@yahoo.fr</a:t>
          </a:r>
        </a:p>
        <a:p>
          <a:r>
            <a:rPr lang="fr-FR" sz="1100" b="1"/>
            <a:t>Téléphone : +243 810632049,  891638715 </a:t>
          </a:r>
        </a:p>
        <a:p>
          <a:r>
            <a:rPr lang="fr-FR" sz="1100" b="1"/>
            <a:t>Date : (jj/mm/aaaa) : 29/10/2019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1571625</xdr:colOff>
      <xdr:row>0</xdr:row>
      <xdr:rowOff>437372</xdr:rowOff>
    </xdr:to>
    <xdr:sp macro="" textlink="">
      <xdr:nvSpPr>
        <xdr:cNvPr id="3" name="Text Box 125">
          <a:extLst>
            <a:ext uri="{FF2B5EF4-FFF2-40B4-BE49-F238E27FC236}">
              <a16:creationId xmlns:a16="http://schemas.microsoft.com/office/drawing/2014/main" id="{7D18CA82-EA21-4832-A32B-4E0C30F16F85}"/>
            </a:ext>
          </a:extLst>
        </xdr:cNvPr>
        <xdr:cNvSpPr txBox="1"/>
      </xdr:nvSpPr>
      <xdr:spPr bwMode="auto">
        <a:xfrm>
          <a:off x="161926" y="2"/>
          <a:ext cx="1095374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285750</xdr:colOff>
      <xdr:row>1</xdr:row>
      <xdr:rowOff>171449</xdr:rowOff>
    </xdr:from>
    <xdr:to>
      <xdr:col>13</xdr:col>
      <xdr:colOff>676275</xdr:colOff>
      <xdr:row>3</xdr:row>
      <xdr:rowOff>104775</xdr:rowOff>
    </xdr:to>
    <xdr:sp macro="" textlink="">
      <xdr:nvSpPr>
        <xdr:cNvPr id="2" name="TextBox 1">
          <a:extLst>
            <a:ext uri="{FF2B5EF4-FFF2-40B4-BE49-F238E27FC236}">
              <a16:creationId xmlns:a16="http://schemas.microsoft.com/office/drawing/2014/main" id="{8753014B-46CC-4CD9-8369-805E38A7808A}"/>
            </a:ext>
          </a:extLst>
        </xdr:cNvPr>
        <xdr:cNvSpPr txBox="1"/>
      </xdr:nvSpPr>
      <xdr:spPr>
        <a:xfrm>
          <a:off x="13801725" y="942974"/>
          <a:ext cx="4010025"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ECA79C2-6E01-4E94-8B1E-DDCDF42FECE3}"/>
            </a:ext>
          </a:extLst>
        </xdr:cNvPr>
        <xdr:cNvSpPr txBox="1"/>
      </xdr:nvSpPr>
      <xdr:spPr bwMode="auto">
        <a:xfrm>
          <a:off x="146048" y="1"/>
          <a:ext cx="8045452" cy="7746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1057276</xdr:colOff>
      <xdr:row>0</xdr:row>
      <xdr:rowOff>428624</xdr:rowOff>
    </xdr:from>
    <xdr:to>
      <xdr:col>11</xdr:col>
      <xdr:colOff>200026</xdr:colOff>
      <xdr:row>3</xdr:row>
      <xdr:rowOff>9525</xdr:rowOff>
    </xdr:to>
    <xdr:sp macro="" textlink="">
      <xdr:nvSpPr>
        <xdr:cNvPr id="2" name="TextBox 1">
          <a:extLst>
            <a:ext uri="{FF2B5EF4-FFF2-40B4-BE49-F238E27FC236}">
              <a16:creationId xmlns:a16="http://schemas.microsoft.com/office/drawing/2014/main" id="{D6D379D5-D8BC-4ECA-9F17-1AF4BE958E0F}"/>
            </a:ext>
          </a:extLst>
        </xdr:cNvPr>
        <xdr:cNvSpPr txBox="1"/>
      </xdr:nvSpPr>
      <xdr:spPr>
        <a:xfrm>
          <a:off x="10096501" y="428624"/>
          <a:ext cx="4324350" cy="14001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 Esmeralda De Ramirez</a:t>
          </a:r>
          <a:endParaRPr lang="x-none" sz="1100" b="1"/>
        </a:p>
        <a:p>
          <a:r>
            <a:rPr lang="x-none" sz="1100" b="1"/>
            <a:t>Nombre del puesto: </a:t>
          </a:r>
          <a:r>
            <a:rPr lang="en-US" sz="1100" b="1"/>
            <a:t>Colaboradora tecnica medica especialista</a:t>
          </a:r>
          <a:endParaRPr lang="x-none" sz="1100" b="1"/>
        </a:p>
        <a:p>
          <a:r>
            <a:rPr lang="x-none" sz="1100" b="1"/>
            <a:t>Organización: </a:t>
          </a:r>
          <a:r>
            <a:rPr lang="en-US" sz="1100" b="1"/>
            <a:t>Atencion integral para la Mujer y la niñez y adolescencia</a:t>
          </a:r>
          <a:endParaRPr lang="x-none" sz="1100" b="1"/>
        </a:p>
        <a:p>
          <a:r>
            <a:rPr lang="x-none" sz="1100" b="1"/>
            <a:t>Correo electrónico: </a:t>
          </a:r>
          <a:r>
            <a:rPr lang="en-US" sz="1100" b="1"/>
            <a:t>esmeraldamirada2@yahoo.com</a:t>
          </a:r>
          <a:endParaRPr lang="x-none" sz="1100" b="1"/>
        </a:p>
        <a:p>
          <a:r>
            <a:rPr lang="x-none" sz="1100" b="1"/>
            <a:t>Teléfono: </a:t>
          </a:r>
          <a:r>
            <a:rPr lang="en-US" sz="1100" b="1"/>
            <a:t>+(503) 2205-7116</a:t>
          </a:r>
          <a:endParaRPr lang="x-none" sz="1100" b="1"/>
        </a:p>
        <a:p>
          <a:r>
            <a:rPr lang="x-none" sz="1100" b="1"/>
            <a:t>Fecha (dd/mm/aa): </a:t>
          </a:r>
          <a:r>
            <a:rPr lang="en-US" sz="1100" b="1"/>
            <a:t>23 de enero 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3C4556D6-568C-4E4F-A89B-184AD92DB045}"/>
            </a:ext>
          </a:extLst>
        </xdr:cNvPr>
        <xdr:cNvSpPr txBox="1"/>
      </xdr:nvSpPr>
      <xdr:spPr bwMode="auto">
        <a:xfrm>
          <a:off x="144778" y="1"/>
          <a:ext cx="8039102" cy="76961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704850</xdr:colOff>
      <xdr:row>0</xdr:row>
      <xdr:rowOff>514350</xdr:rowOff>
    </xdr:from>
    <xdr:to>
      <xdr:col>11</xdr:col>
      <xdr:colOff>609600</xdr:colOff>
      <xdr:row>3</xdr:row>
      <xdr:rowOff>180975</xdr:rowOff>
    </xdr:to>
    <xdr:sp macro="" textlink="">
      <xdr:nvSpPr>
        <xdr:cNvPr id="2" name="TextBox 1">
          <a:extLst>
            <a:ext uri="{FF2B5EF4-FFF2-40B4-BE49-F238E27FC236}">
              <a16:creationId xmlns:a16="http://schemas.microsoft.com/office/drawing/2014/main" id="{C6C6B148-66C8-4713-BD6B-6E128525C779}"/>
            </a:ext>
          </a:extLst>
        </xdr:cNvPr>
        <xdr:cNvSpPr txBox="1"/>
      </xdr:nvSpPr>
      <xdr:spPr>
        <a:xfrm>
          <a:off x="6219825" y="514350"/>
          <a:ext cx="5705475" cy="14668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Rahwa Belay (MOH) Hawa (DKT) Zerlealem Tsegaye (Ethiopian Food and Drug Administration/ EFDA)</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Rahwa (FP logistic officer)</a:t>
          </a:r>
          <a:r>
            <a:rPr lang="en-US" sz="1100" b="0" baseline="0">
              <a:solidFill>
                <a:schemeClr val="dk1"/>
              </a:solidFill>
              <a:effectLst/>
              <a:latin typeface="+mn-lt"/>
              <a:ea typeface="+mn-ea"/>
              <a:cs typeface="+mn-cs"/>
            </a:rPr>
            <a:t>, </a:t>
          </a:r>
          <a:r>
            <a:rPr lang="en-US" sz="1100" b="1" baseline="0"/>
            <a:t>Hawa (Technical Manager), and Zerlealem ( Licensing and registration assessor), </a:t>
          </a:r>
        </a:p>
        <a:p>
          <a:r>
            <a:rPr lang="en-US" sz="1100" b="1" baseline="0"/>
            <a:t>Organization: Rahwa (MOH, Hawa (DKT) and Zerlealem (EFDA)</a:t>
          </a:r>
        </a:p>
        <a:p>
          <a:r>
            <a:rPr lang="en-US" sz="1100" b="1" baseline="0"/>
            <a:t>E-mail: Rahwa (rahwabelay2018@gmail.com) </a:t>
          </a:r>
        </a:p>
        <a:p>
          <a:r>
            <a:rPr lang="en-US" sz="1100" b="1" baseline="0"/>
            <a:t>Telephone: Rahwa (+251-911-715550)</a:t>
          </a:r>
        </a:p>
        <a:p>
          <a:r>
            <a:rPr lang="en-US" sz="1100" b="1" baseline="0"/>
            <a:t>Date (dd/mm/yy): 05/08/19 to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657225</xdr:colOff>
      <xdr:row>1</xdr:row>
      <xdr:rowOff>1</xdr:rowOff>
    </xdr:to>
    <xdr:sp macro="" textlink="">
      <xdr:nvSpPr>
        <xdr:cNvPr id="3" name="Text Box 125">
          <a:extLst>
            <a:ext uri="{FF2B5EF4-FFF2-40B4-BE49-F238E27FC236}">
              <a16:creationId xmlns:a16="http://schemas.microsoft.com/office/drawing/2014/main" id="{11482D95-620D-412D-BADA-FB3FCB1FFBAC}"/>
            </a:ext>
          </a:extLst>
        </xdr:cNvPr>
        <xdr:cNvSpPr txBox="1"/>
      </xdr:nvSpPr>
      <xdr:spPr bwMode="auto">
        <a:xfrm>
          <a:off x="142875" y="1"/>
          <a:ext cx="6019800"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0</xdr:row>
      <xdr:rowOff>609600</xdr:rowOff>
    </xdr:from>
    <xdr:to>
      <xdr:col>55</xdr:col>
      <xdr:colOff>0</xdr:colOff>
      <xdr:row>3</xdr:row>
      <xdr:rowOff>32808</xdr:rowOff>
    </xdr:to>
    <xdr:sp macro="" textlink="">
      <xdr:nvSpPr>
        <xdr:cNvPr id="2" name="TextBox 1">
          <a:extLst>
            <a:ext uri="{FF2B5EF4-FFF2-40B4-BE49-F238E27FC236}">
              <a16:creationId xmlns:a16="http://schemas.microsoft.com/office/drawing/2014/main" id="{B7D59EF9-6DA3-4090-9F73-41560788919D}"/>
            </a:ext>
          </a:extLst>
        </xdr:cNvPr>
        <xdr:cNvSpPr txBox="1"/>
      </xdr:nvSpPr>
      <xdr:spPr>
        <a:xfrm>
          <a:off x="7940040" y="0"/>
          <a:ext cx="3806952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847C238B-E23A-4097-A40A-C4357C88DB30}"/>
            </a:ext>
          </a:extLst>
        </xdr:cNvPr>
        <xdr:cNvSpPr txBox="1"/>
      </xdr:nvSpPr>
      <xdr:spPr bwMode="auto">
        <a:xfrm>
          <a:off x="144780" y="0"/>
          <a:ext cx="2438400" cy="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831850</xdr:colOff>
      <xdr:row>0</xdr:row>
      <xdr:rowOff>566208</xdr:rowOff>
    </xdr:from>
    <xdr:to>
      <xdr:col>12</xdr:col>
      <xdr:colOff>75141</xdr:colOff>
      <xdr:row>3</xdr:row>
      <xdr:rowOff>94191</xdr:rowOff>
    </xdr:to>
    <xdr:sp macro="" textlink="">
      <xdr:nvSpPr>
        <xdr:cNvPr id="2" name="TextBox 1">
          <a:extLst>
            <a:ext uri="{FF2B5EF4-FFF2-40B4-BE49-F238E27FC236}">
              <a16:creationId xmlns:a16="http://schemas.microsoft.com/office/drawing/2014/main" id="{AE4DDE13-2217-43CC-9118-B7B1F51632E3}"/>
            </a:ext>
          </a:extLst>
        </xdr:cNvPr>
        <xdr:cNvSpPr txBox="1"/>
      </xdr:nvSpPr>
      <xdr:spPr>
        <a:xfrm>
          <a:off x="6118225" y="566208"/>
          <a:ext cx="5767916" cy="132820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Afua Nkumah Aggrey; Philip Kwao,Claudette Diogo</a:t>
          </a:r>
          <a:endParaRPr lang="en-US">
            <a:effectLst/>
          </a:endParaRPr>
        </a:p>
        <a:p>
          <a:r>
            <a:rPr lang="en-US" sz="1100" b="1" baseline="0">
              <a:solidFill>
                <a:schemeClr val="dk1"/>
              </a:solidFill>
              <a:effectLst/>
              <a:latin typeface="+mn-lt"/>
              <a:ea typeface="+mn-ea"/>
              <a:cs typeface="+mn-cs"/>
            </a:rPr>
            <a:t>Job title: Family Planning and Public Health Program Officer , Senior M&amp;E Manager, Logistics Officer, Family Health Division, GHS</a:t>
          </a:r>
          <a:endParaRPr lang="en-US">
            <a:effectLst/>
          </a:endParaRPr>
        </a:p>
        <a:p>
          <a:r>
            <a:rPr lang="en-US" sz="1100" b="1" baseline="0">
              <a:solidFill>
                <a:schemeClr val="dk1"/>
              </a:solidFill>
              <a:effectLst/>
              <a:latin typeface="+mn-lt"/>
              <a:ea typeface="+mn-ea"/>
              <a:cs typeface="+mn-cs"/>
            </a:rPr>
            <a:t>Organization: GHSC-PSM, Ghana Health Service</a:t>
          </a:r>
          <a:endParaRPr lang="en-US">
            <a:effectLst/>
          </a:endParaRPr>
        </a:p>
        <a:p>
          <a:r>
            <a:rPr lang="en-US" sz="1100" b="1" baseline="0">
              <a:solidFill>
                <a:schemeClr val="dk1"/>
              </a:solidFill>
              <a:effectLst/>
              <a:latin typeface="+mn-lt"/>
              <a:ea typeface="+mn-ea"/>
              <a:cs typeface="+mn-cs"/>
            </a:rPr>
            <a:t>E-mail: aaggrey@ghsc-psm.org; pkwao@ghsc-psm.org; ahliba@gmail.com</a:t>
          </a:r>
          <a:endParaRPr lang="en-US">
            <a:effectLst/>
          </a:endParaRPr>
        </a:p>
        <a:p>
          <a:r>
            <a:rPr lang="en-US" sz="1100" b="1" baseline="0">
              <a:solidFill>
                <a:schemeClr val="dk1"/>
              </a:solidFill>
              <a:effectLst/>
              <a:latin typeface="+mn-lt"/>
              <a:ea typeface="+mn-ea"/>
              <a:cs typeface="+mn-cs"/>
            </a:rPr>
            <a:t>Telephone: +23354359702</a:t>
          </a:r>
          <a:endParaRPr lang="en-US" sz="1100" b="1" baseline="0"/>
        </a:p>
        <a:p>
          <a:r>
            <a:rPr lang="en-US" sz="1100" b="1" baseline="0"/>
            <a:t>Date (dd/mm/yy): 5/08/2019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6</xdr:col>
      <xdr:colOff>730250</xdr:colOff>
      <xdr:row>1</xdr:row>
      <xdr:rowOff>1</xdr:rowOff>
    </xdr:to>
    <xdr:sp macro="" textlink="">
      <xdr:nvSpPr>
        <xdr:cNvPr id="3" name="Text Box 125">
          <a:extLst>
            <a:ext uri="{FF2B5EF4-FFF2-40B4-BE49-F238E27FC236}">
              <a16:creationId xmlns:a16="http://schemas.microsoft.com/office/drawing/2014/main" id="{D1E591CD-BACA-408F-8F0D-91E8A3CF8DAB}"/>
            </a:ext>
          </a:extLst>
        </xdr:cNvPr>
        <xdr:cNvSpPr txBox="1"/>
      </xdr:nvSpPr>
      <xdr:spPr bwMode="auto">
        <a:xfrm>
          <a:off x="144780" y="1"/>
          <a:ext cx="5856605" cy="86106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981075</xdr:colOff>
      <xdr:row>0</xdr:row>
      <xdr:rowOff>285750</xdr:rowOff>
    </xdr:from>
    <xdr:to>
      <xdr:col>10</xdr:col>
      <xdr:colOff>552450</xdr:colOff>
      <xdr:row>2</xdr:row>
      <xdr:rowOff>161925</xdr:rowOff>
    </xdr:to>
    <xdr:sp macro="" textlink="">
      <xdr:nvSpPr>
        <xdr:cNvPr id="2" name="TextBox 1">
          <a:extLst>
            <a:ext uri="{FF2B5EF4-FFF2-40B4-BE49-F238E27FC236}">
              <a16:creationId xmlns:a16="http://schemas.microsoft.com/office/drawing/2014/main" id="{61E50FE6-1E06-4CE1-8F89-213FBD434DCF}"/>
            </a:ext>
          </a:extLst>
        </xdr:cNvPr>
        <xdr:cNvSpPr txBox="1"/>
      </xdr:nvSpPr>
      <xdr:spPr>
        <a:xfrm>
          <a:off x="10020300" y="285750"/>
          <a:ext cx="4010025"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r>
            <a:rPr lang="en-US" sz="1100" b="1"/>
            <a:t>Julieta Marilu Flores</a:t>
          </a:r>
          <a:r>
            <a:rPr lang="en-US" sz="1100" b="1" baseline="0"/>
            <a:t> Arango</a:t>
          </a:r>
          <a:endParaRPr lang="x-none" sz="1100" b="1"/>
        </a:p>
        <a:p>
          <a:r>
            <a:rPr lang="x-none" sz="1100" b="1"/>
            <a:t>Nombre del puesto: </a:t>
          </a:r>
          <a:r>
            <a:rPr lang="en-US" sz="1100" b="1"/>
            <a:t>Tecnica Normativa de Logistica</a:t>
          </a:r>
          <a:endParaRPr lang="x-none" sz="1100" b="1"/>
        </a:p>
        <a:p>
          <a:r>
            <a:rPr lang="x-none" sz="1100" b="1"/>
            <a:t>Organización: </a:t>
          </a:r>
          <a:r>
            <a:rPr lang="en-US" sz="1100" b="1"/>
            <a:t>Ministerio de Salud Publica y Asistencia Social</a:t>
          </a:r>
          <a:endParaRPr lang="x-none" sz="1100" b="1"/>
        </a:p>
        <a:p>
          <a:r>
            <a:rPr lang="x-none" sz="1100" b="1"/>
            <a:t>Correo electrónico: </a:t>
          </a:r>
          <a:r>
            <a:rPr lang="es-GT" sz="1100" b="1"/>
            <a:t>jflores@mspas.gob.gt</a:t>
          </a:r>
          <a:endParaRPr lang="x-none" sz="1100" b="1"/>
        </a:p>
        <a:p>
          <a:r>
            <a:rPr lang="x-none" sz="1100" b="1"/>
            <a:t>Teléfono: </a:t>
          </a:r>
          <a:r>
            <a:rPr lang="en-US" sz="1100" b="1"/>
            <a:t>2472-3407</a:t>
          </a:r>
          <a:endParaRPr lang="x-none" sz="1100" b="1"/>
        </a:p>
        <a:p>
          <a:r>
            <a:rPr lang="x-none" sz="1100" b="1"/>
            <a:t>Fecha (dd/mm/aa): </a:t>
          </a:r>
          <a:r>
            <a:rPr lang="en-US" sz="1100" b="1"/>
            <a:t>11/15/2019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C1B6C060-6D47-4348-810E-4012034FBC84}"/>
            </a:ext>
          </a:extLst>
        </xdr:cNvPr>
        <xdr:cNvSpPr txBox="1"/>
      </xdr:nvSpPr>
      <xdr:spPr bwMode="auto">
        <a:xfrm>
          <a:off x="144778" y="1"/>
          <a:ext cx="8031482" cy="7696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209550</xdr:colOff>
      <xdr:row>0</xdr:row>
      <xdr:rowOff>628650</xdr:rowOff>
    </xdr:from>
    <xdr:to>
      <xdr:col>8</xdr:col>
      <xdr:colOff>476250</xdr:colOff>
      <xdr:row>3</xdr:row>
      <xdr:rowOff>51858</xdr:rowOff>
    </xdr:to>
    <xdr:sp macro="" textlink="">
      <xdr:nvSpPr>
        <xdr:cNvPr id="2" name="TextBox 1">
          <a:extLst>
            <a:ext uri="{FF2B5EF4-FFF2-40B4-BE49-F238E27FC236}">
              <a16:creationId xmlns:a16="http://schemas.microsoft.com/office/drawing/2014/main" id="{2513A872-5C25-4545-A0BF-0B2EA04441C2}"/>
            </a:ext>
          </a:extLst>
        </xdr:cNvPr>
        <xdr:cNvSpPr txBox="1"/>
      </xdr:nvSpPr>
      <xdr:spPr>
        <a:xfrm>
          <a:off x="7134225" y="628650"/>
          <a:ext cx="3400425" cy="11567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KEITA Dantouma</a:t>
          </a:r>
        </a:p>
        <a:p>
          <a:r>
            <a:rPr lang="fr-FR" sz="1100" b="1"/>
            <a:t>Intitulé du poste : Technical Advisor</a:t>
          </a:r>
        </a:p>
        <a:p>
          <a:r>
            <a:rPr lang="fr-FR" sz="1100" b="1"/>
            <a:t>Organisation : CHEMONICS</a:t>
          </a:r>
        </a:p>
        <a:p>
          <a:r>
            <a:rPr lang="fr-FR" sz="1100" b="1"/>
            <a:t>E-mail : dakeita@ghsc-psm.org</a:t>
          </a:r>
        </a:p>
        <a:p>
          <a:r>
            <a:rPr lang="fr-FR" sz="1100" b="1"/>
            <a:t>Téléphone : +224620584215</a:t>
          </a:r>
        </a:p>
        <a:p>
          <a:r>
            <a:rPr lang="fr-FR" sz="1100" b="1"/>
            <a:t>Date : (18/08/2019)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495300</xdr:colOff>
      <xdr:row>0</xdr:row>
      <xdr:rowOff>437372</xdr:rowOff>
    </xdr:to>
    <xdr:sp macro="" textlink="">
      <xdr:nvSpPr>
        <xdr:cNvPr id="3" name="Text Box 125">
          <a:extLst>
            <a:ext uri="{FF2B5EF4-FFF2-40B4-BE49-F238E27FC236}">
              <a16:creationId xmlns:a16="http://schemas.microsoft.com/office/drawing/2014/main" id="{1ACB7700-208B-493C-986D-E16F3D4AC1AE}"/>
            </a:ext>
          </a:extLst>
        </xdr:cNvPr>
        <xdr:cNvSpPr txBox="1"/>
      </xdr:nvSpPr>
      <xdr:spPr bwMode="auto">
        <a:xfrm>
          <a:off x="137161" y="2"/>
          <a:ext cx="10431779" cy="44118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9</xdr:col>
      <xdr:colOff>942976</xdr:colOff>
      <xdr:row>3</xdr:row>
      <xdr:rowOff>32808</xdr:rowOff>
    </xdr:to>
    <xdr:sp macro="" textlink="">
      <xdr:nvSpPr>
        <xdr:cNvPr id="2" name="TextBox 1">
          <a:extLst>
            <a:ext uri="{FF2B5EF4-FFF2-40B4-BE49-F238E27FC236}">
              <a16:creationId xmlns:a16="http://schemas.microsoft.com/office/drawing/2014/main" id="{89D7213E-8BEE-4FF4-9C47-684DAC7FE7C7}"/>
            </a:ext>
          </a:extLst>
        </xdr:cNvPr>
        <xdr:cNvSpPr txBox="1"/>
      </xdr:nvSpPr>
      <xdr:spPr>
        <a:xfrm>
          <a:off x="8134351" y="609600"/>
          <a:ext cx="4343400" cy="11948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participant (personne-contact de l'enquête) </a:t>
          </a:r>
          <a:r>
            <a:rPr lang="en-US" sz="1100" b="1" baseline="0">
              <a:solidFill>
                <a:schemeClr val="dk1"/>
              </a:solidFill>
              <a:effectLst/>
              <a:latin typeface="+mn-lt"/>
              <a:ea typeface="+mn-ea"/>
              <a:cs typeface="+mn-cs"/>
            </a:rPr>
            <a:t>: Jean Denis Lys</a:t>
          </a:r>
          <a:endParaRPr lang="fr-FR">
            <a:effectLst/>
          </a:endParaRPr>
        </a:p>
        <a:p>
          <a:r>
            <a:rPr lang="en-US" sz="1100" b="1" baseline="0">
              <a:solidFill>
                <a:schemeClr val="dk1"/>
              </a:solidFill>
              <a:effectLst/>
              <a:latin typeface="+mn-lt"/>
              <a:ea typeface="+mn-ea"/>
              <a:cs typeface="+mn-cs"/>
            </a:rPr>
            <a:t>Fonction :  Senior M&amp;E Manager </a:t>
          </a:r>
          <a:endParaRPr lang="fr-FR">
            <a:effectLst/>
          </a:endParaRPr>
        </a:p>
        <a:p>
          <a:r>
            <a:rPr lang="en-US" sz="1100" b="1" baseline="0">
              <a:solidFill>
                <a:schemeClr val="dk1"/>
              </a:solidFill>
              <a:effectLst/>
              <a:latin typeface="+mn-lt"/>
              <a:ea typeface="+mn-ea"/>
              <a:cs typeface="+mn-cs"/>
            </a:rPr>
            <a:t>Organisation : GHSC-PSM</a:t>
          </a:r>
          <a:endParaRPr lang="fr-FR">
            <a:effectLst/>
          </a:endParaRPr>
        </a:p>
        <a:p>
          <a:r>
            <a:rPr lang="en-US" sz="1100" b="1" baseline="0">
              <a:solidFill>
                <a:schemeClr val="dk1"/>
              </a:solidFill>
              <a:effectLst/>
              <a:latin typeface="+mn-lt"/>
              <a:ea typeface="+mn-ea"/>
              <a:cs typeface="+mn-cs"/>
            </a:rPr>
            <a:t>Email : JLYS@GHSC-PSM.ORG</a:t>
          </a:r>
          <a:endParaRPr lang="fr-FR">
            <a:effectLst/>
          </a:endParaRPr>
        </a:p>
        <a:p>
          <a:r>
            <a:rPr lang="en-US" sz="1100" b="1" baseline="0">
              <a:solidFill>
                <a:schemeClr val="dk1"/>
              </a:solidFill>
              <a:effectLst/>
              <a:latin typeface="+mn-lt"/>
              <a:ea typeface="+mn-ea"/>
              <a:cs typeface="+mn-cs"/>
            </a:rPr>
            <a:t>Tél : 509-4208-0001</a:t>
          </a:r>
          <a:endParaRPr lang="fr-FR">
            <a:effectLst/>
          </a:endParaRPr>
        </a:p>
        <a:p>
          <a:r>
            <a:rPr lang="en-US" sz="1100" b="1" baseline="0">
              <a:solidFill>
                <a:schemeClr val="dk1"/>
              </a:solidFill>
              <a:effectLst/>
              <a:latin typeface="+mn-lt"/>
              <a:ea typeface="+mn-ea"/>
              <a:cs typeface="+mn-cs"/>
            </a:rPr>
            <a:t>Date (jj/mm/aa) :22-07-19</a:t>
          </a:r>
          <a:endParaRPr lang="fr-FR">
            <a:effectLst/>
          </a:endParaRP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581026</xdr:colOff>
      <xdr:row>0</xdr:row>
      <xdr:rowOff>437372</xdr:rowOff>
    </xdr:to>
    <xdr:sp macro="" textlink="">
      <xdr:nvSpPr>
        <xdr:cNvPr id="3" name="Text Box 125">
          <a:extLst>
            <a:ext uri="{FF2B5EF4-FFF2-40B4-BE49-F238E27FC236}">
              <a16:creationId xmlns:a16="http://schemas.microsoft.com/office/drawing/2014/main" id="{4333C8E4-B9DB-44E0-853C-A5CF345E8AFB}"/>
            </a:ext>
          </a:extLst>
        </xdr:cNvPr>
        <xdr:cNvSpPr txBox="1"/>
      </xdr:nvSpPr>
      <xdr:spPr bwMode="auto">
        <a:xfrm>
          <a:off x="144782" y="2"/>
          <a:ext cx="10982324"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7</xdr:col>
      <xdr:colOff>1047751</xdr:colOff>
      <xdr:row>0</xdr:row>
      <xdr:rowOff>685799</xdr:rowOff>
    </xdr:from>
    <xdr:to>
      <xdr:col>10</xdr:col>
      <xdr:colOff>1266826</xdr:colOff>
      <xdr:row>2</xdr:row>
      <xdr:rowOff>314325</xdr:rowOff>
    </xdr:to>
    <xdr:sp macro="" textlink="">
      <xdr:nvSpPr>
        <xdr:cNvPr id="2" name="TextBox 1">
          <a:extLst>
            <a:ext uri="{FF2B5EF4-FFF2-40B4-BE49-F238E27FC236}">
              <a16:creationId xmlns:a16="http://schemas.microsoft.com/office/drawing/2014/main" id="{FCE6CC69-C46F-47ED-A3ED-815D8BFB84BB}"/>
            </a:ext>
          </a:extLst>
        </xdr:cNvPr>
        <xdr:cNvSpPr txBox="1"/>
      </xdr:nvSpPr>
      <xdr:spPr>
        <a:xfrm>
          <a:off x="10086976" y="685799"/>
          <a:ext cx="40957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r>
            <a:rPr lang="es-HN" sz="1100" b="1"/>
            <a:t>Carlos Calix</a:t>
          </a:r>
          <a:endParaRPr lang="x-none" sz="1100" b="1"/>
        </a:p>
        <a:p>
          <a:r>
            <a:rPr lang="x-none" sz="1100" b="1"/>
            <a:t>Organización: </a:t>
          </a:r>
          <a:r>
            <a:rPr lang="es-HN" sz="1100" b="1"/>
            <a:t>Ministerio de Salud de Honduras</a:t>
          </a:r>
          <a:endParaRPr lang="x-none" sz="1100" b="1"/>
        </a:p>
        <a:p>
          <a:r>
            <a:rPr lang="x-none" sz="1100" b="1"/>
            <a:t>Correo electrónico: </a:t>
          </a:r>
          <a:r>
            <a:rPr lang="es-HN" sz="1100" b="1"/>
            <a:t>ccarías@yahoo.com</a:t>
          </a:r>
          <a:endParaRPr lang="x-none" sz="1100" b="1"/>
        </a:p>
        <a:p>
          <a:r>
            <a:rPr lang="x-none" sz="1100" b="1"/>
            <a:t>Teléfono: </a:t>
          </a:r>
          <a:r>
            <a:rPr lang="es-HN" sz="1100" b="1"/>
            <a:t>(504)</a:t>
          </a:r>
          <a:r>
            <a:rPr lang="es-HN" sz="1100" b="1" baseline="0"/>
            <a:t> 22385800</a:t>
          </a:r>
          <a:endParaRPr lang="x-none" sz="1100" b="1"/>
        </a:p>
        <a:p>
          <a:r>
            <a:rPr lang="x-none" sz="1100" b="1"/>
            <a:t>Fecha (dd/mm/aa): </a:t>
          </a:r>
          <a:r>
            <a:rPr lang="es-HN" sz="1100" b="1"/>
            <a:t>noviembre</a:t>
          </a:r>
          <a:r>
            <a:rPr lang="es-HN" sz="1100" b="1" baseline="0"/>
            <a:t> 25, 2019</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6B9FB3E4-CC95-48C3-A697-21AEDC340BC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952500</xdr:colOff>
      <xdr:row>3</xdr:row>
      <xdr:rowOff>32808</xdr:rowOff>
    </xdr:to>
    <xdr:sp macro="" textlink="">
      <xdr:nvSpPr>
        <xdr:cNvPr id="2" name="TextBox 1">
          <a:extLst>
            <a:ext uri="{FF2B5EF4-FFF2-40B4-BE49-F238E27FC236}">
              <a16:creationId xmlns:a16="http://schemas.microsoft.com/office/drawing/2014/main" id="{F6C2E786-0D0A-402F-A65F-9617F9F5B9BB}"/>
            </a:ext>
          </a:extLst>
        </xdr:cNvPr>
        <xdr:cNvSpPr txBox="1"/>
      </xdr:nvSpPr>
      <xdr:spPr>
        <a:xfrm>
          <a:off x="8235950" y="609600"/>
          <a:ext cx="3733800" cy="12223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 Vijay Paulraj</a:t>
          </a:r>
        </a:p>
        <a:p>
          <a:r>
            <a:rPr lang="en-US" sz="1100" b="1" baseline="0"/>
            <a:t>Job title: Reproductive Health and Family Planning Advisor</a:t>
          </a:r>
        </a:p>
        <a:p>
          <a:r>
            <a:rPr lang="en-US" sz="1100" b="1" baseline="0"/>
            <a:t>Organization: USAID/India</a:t>
          </a:r>
        </a:p>
        <a:p>
          <a:r>
            <a:rPr lang="en-US" sz="1100" b="1" baseline="0"/>
            <a:t>E-mail: vpaulraj@usaid.gov</a:t>
          </a:r>
        </a:p>
        <a:p>
          <a:r>
            <a:rPr lang="en-US" sz="1100" b="1" baseline="0"/>
            <a:t>Telephone: 91-9811100726, 91-11-24198318</a:t>
          </a:r>
        </a:p>
        <a:p>
          <a:r>
            <a:rPr lang="en-US" sz="1100" b="1" baseline="0"/>
            <a:t>Date (dd/mm/yy): 01/10/2019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81263C5-02CB-4F60-B261-1678768F34D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314325</xdr:colOff>
      <xdr:row>0</xdr:row>
      <xdr:rowOff>600075</xdr:rowOff>
    </xdr:from>
    <xdr:to>
      <xdr:col>9</xdr:col>
      <xdr:colOff>527050</xdr:colOff>
      <xdr:row>3</xdr:row>
      <xdr:rowOff>23283</xdr:rowOff>
    </xdr:to>
    <xdr:sp macro="" textlink="">
      <xdr:nvSpPr>
        <xdr:cNvPr id="2" name="TextBox 1">
          <a:extLst>
            <a:ext uri="{FF2B5EF4-FFF2-40B4-BE49-F238E27FC236}">
              <a16:creationId xmlns:a16="http://schemas.microsoft.com/office/drawing/2014/main" id="{916B2331-314D-45A6-9BDE-7E40C94754A7}"/>
            </a:ext>
          </a:extLst>
        </xdr:cNvPr>
        <xdr:cNvSpPr txBox="1"/>
      </xdr:nvSpPr>
      <xdr:spPr>
        <a:xfrm>
          <a:off x="7410450" y="600075"/>
          <a:ext cx="387032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Constance Orata</a:t>
          </a:r>
        </a:p>
        <a:p>
          <a:r>
            <a:rPr lang="en-US" sz="1100" b="1" baseline="0"/>
            <a:t>Job title: FP/RMNCAH Advisor</a:t>
          </a:r>
        </a:p>
        <a:p>
          <a:r>
            <a:rPr lang="en-US" sz="1100" b="1" baseline="0"/>
            <a:t>Organization: Afya Ugavi</a:t>
          </a:r>
        </a:p>
        <a:p>
          <a:r>
            <a:rPr lang="en-US" sz="1100" b="1" baseline="0"/>
            <a:t>E-mail: corata@ghsc-psm.org</a:t>
          </a:r>
        </a:p>
        <a:p>
          <a:r>
            <a:rPr lang="en-US" sz="1100" b="1" baseline="0"/>
            <a:t>Telephone: +254 740 021 426</a:t>
          </a:r>
        </a:p>
        <a:p>
          <a:r>
            <a:rPr lang="en-US" sz="1100" b="1" baseline="0"/>
            <a:t>Date (dd/mm/yy): 13/08/2019</a:t>
          </a:r>
        </a:p>
        <a:p>
          <a:endParaRPr lang="en-US" sz="1100" b="1" baseline="0"/>
        </a:p>
        <a:p>
          <a:endParaRPr lang="en-US" sz="1100" b="1" baseline="0"/>
        </a:p>
        <a:p>
          <a:endParaRPr lang="en-US" sz="1100" b="1" baseline="0"/>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6D207BD4-1725-4D95-8117-1BCD36CEC27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D73DBB88-983E-4783-905B-025BC27F9BC7}"/>
            </a:ext>
          </a:extLst>
        </xdr:cNvPr>
        <xdr:cNvSpPr txBox="1"/>
      </xdr:nvSpPr>
      <xdr:spPr>
        <a:xfrm>
          <a:off x="8416290" y="609600"/>
          <a:ext cx="4737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a:solidFill>
                <a:schemeClr val="dk1"/>
              </a:solidFill>
              <a:effectLst/>
              <a:latin typeface="+mn-lt"/>
              <a:ea typeface="+mn-ea"/>
              <a:cs typeface="+mn-cs"/>
            </a:rPr>
            <a:t>Elmira Maksutova</a:t>
          </a:r>
          <a:endParaRPr lang="en-US" sz="1100" b="1" baseline="0"/>
        </a:p>
        <a:p>
          <a:r>
            <a:rPr lang="en-US" sz="1100" b="1" baseline="0"/>
            <a:t>Job title: </a:t>
          </a:r>
          <a:r>
            <a:rPr lang="en-US" sz="1100">
              <a:solidFill>
                <a:schemeClr val="dk1"/>
              </a:solidFill>
              <a:effectLst/>
              <a:latin typeface="+mn-lt"/>
              <a:ea typeface="+mn-ea"/>
              <a:cs typeface="+mn-cs"/>
            </a:rPr>
            <a:t>National focal point FP2020 in Kyrgyzstan</a:t>
          </a:r>
          <a:endParaRPr lang="en-US" sz="1100" b="1" baseline="0"/>
        </a:p>
        <a:p>
          <a:r>
            <a:rPr lang="en-US" sz="1100" b="1" baseline="0"/>
            <a:t>Organization: </a:t>
          </a:r>
          <a:r>
            <a:rPr lang="en-US" sz="1100">
              <a:solidFill>
                <a:schemeClr val="dk1"/>
              </a:solidFill>
              <a:effectLst/>
              <a:latin typeface="+mn-lt"/>
              <a:ea typeface="+mn-ea"/>
              <a:cs typeface="+mn-cs"/>
            </a:rPr>
            <a:t>Family planning center “Marriage and Family” under NMCHC</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E-mail: </a:t>
          </a:r>
          <a:r>
            <a:rPr lang="en-US" sz="1100" u="none" strike="noStrike">
              <a:solidFill>
                <a:schemeClr val="dk1"/>
              </a:solidFill>
              <a:effectLst/>
              <a:latin typeface="+mn-lt"/>
              <a:ea typeface="+mn-ea"/>
              <a:cs typeface="+mn-cs"/>
            </a:rPr>
            <a:t>maksutovaelmira@mail.ru</a:t>
          </a:r>
          <a:endParaRPr lang="en-US" sz="1100" b="1" baseline="0"/>
        </a:p>
        <a:p>
          <a:r>
            <a:rPr lang="en-US" sz="1100" b="1" baseline="0"/>
            <a:t>Telephone: </a:t>
          </a:r>
          <a:r>
            <a:rPr lang="en-US" sz="1100">
              <a:solidFill>
                <a:schemeClr val="dk1"/>
              </a:solidFill>
              <a:effectLst/>
              <a:latin typeface="+mn-lt"/>
              <a:ea typeface="+mn-ea"/>
              <a:cs typeface="+mn-cs"/>
            </a:rPr>
            <a:t>+996 (557) 131172, +996 (312) 315067</a:t>
          </a:r>
          <a:endParaRPr lang="en-US" sz="1100" b="1" baseline="0"/>
        </a:p>
        <a:p>
          <a:r>
            <a:rPr lang="en-US" sz="1100" b="1" baseline="0"/>
            <a:t>Date (dd/mm/yy): 18/07/2019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44B8615A-CB52-435B-9E6F-50FFD8CB050C}"/>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266700</xdr:colOff>
      <xdr:row>0</xdr:row>
      <xdr:rowOff>592244</xdr:rowOff>
    </xdr:from>
    <xdr:to>
      <xdr:col>10</xdr:col>
      <xdr:colOff>1133475</xdr:colOff>
      <xdr:row>3</xdr:row>
      <xdr:rowOff>15452</xdr:rowOff>
    </xdr:to>
    <xdr:sp macro="" textlink="">
      <xdr:nvSpPr>
        <xdr:cNvPr id="4" name="TextBox 1">
          <a:extLst>
            <a:ext uri="{FF2B5EF4-FFF2-40B4-BE49-F238E27FC236}">
              <a16:creationId xmlns:a16="http://schemas.microsoft.com/office/drawing/2014/main" id="{7ECD0A97-9049-4788-A30C-0D5A8CABBAE3}"/>
            </a:ext>
          </a:extLst>
        </xdr:cNvPr>
        <xdr:cNvSpPr txBox="1"/>
      </xdr:nvSpPr>
      <xdr:spPr>
        <a:xfrm>
          <a:off x="6438900" y="592244"/>
          <a:ext cx="47244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Dr.Panome Sayamoungkhoun</a:t>
          </a:r>
        </a:p>
        <a:p>
          <a:r>
            <a:rPr lang="en-US" sz="1100" b="1" baseline="0"/>
            <a:t>Job title: Deputy Director</a:t>
          </a:r>
        </a:p>
        <a:p>
          <a:r>
            <a:rPr lang="en-US" sz="1100" b="1" baseline="0"/>
            <a:t>Organization: Mother and Child Health Center, MOH</a:t>
          </a:r>
        </a:p>
        <a:p>
          <a:r>
            <a:rPr lang="en-US" sz="1100" b="1" baseline="0"/>
            <a:t>E-mail: panomeMCHC@gmail.comg</a:t>
          </a:r>
        </a:p>
        <a:p>
          <a:r>
            <a:rPr lang="en-US" sz="1100" b="1" baseline="0"/>
            <a:t>Telephone: +8562054923353</a:t>
          </a:r>
        </a:p>
        <a:p>
          <a:r>
            <a:rPr lang="en-US" sz="1100" b="1" baseline="0"/>
            <a:t>Date (dd/mm/yy): 18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7</xdr:col>
      <xdr:colOff>63500</xdr:colOff>
      <xdr:row>1</xdr:row>
      <xdr:rowOff>1</xdr:rowOff>
    </xdr:to>
    <xdr:sp macro="" textlink="">
      <xdr:nvSpPr>
        <xdr:cNvPr id="3" name="Text Box 125">
          <a:extLst>
            <a:ext uri="{FF2B5EF4-FFF2-40B4-BE49-F238E27FC236}">
              <a16:creationId xmlns:a16="http://schemas.microsoft.com/office/drawing/2014/main" id="{9EF9966A-0A2C-4695-A1E9-A79646BB344B}"/>
            </a:ext>
          </a:extLst>
        </xdr:cNvPr>
        <xdr:cNvSpPr txBox="1"/>
      </xdr:nvSpPr>
      <xdr:spPr bwMode="auto">
        <a:xfrm>
          <a:off x="144780" y="1"/>
          <a:ext cx="6083300"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171451</xdr:colOff>
      <xdr:row>0</xdr:row>
      <xdr:rowOff>504825</xdr:rowOff>
    </xdr:from>
    <xdr:to>
      <xdr:col>10</xdr:col>
      <xdr:colOff>219076</xdr:colOff>
      <xdr:row>2</xdr:row>
      <xdr:rowOff>394758</xdr:rowOff>
    </xdr:to>
    <xdr:sp macro="" textlink="">
      <xdr:nvSpPr>
        <xdr:cNvPr id="5" name="TextBox 1">
          <a:extLst>
            <a:ext uri="{FF2B5EF4-FFF2-40B4-BE49-F238E27FC236}">
              <a16:creationId xmlns:a16="http://schemas.microsoft.com/office/drawing/2014/main" id="{D91B557A-CB9D-4E31-93DB-946E639320D6}"/>
            </a:ext>
          </a:extLst>
        </xdr:cNvPr>
        <xdr:cNvSpPr txBox="1"/>
      </xdr:nvSpPr>
      <xdr:spPr>
        <a:xfrm>
          <a:off x="7267576" y="504825"/>
          <a:ext cx="49149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Sarah  Layweh &amp; Monica  S. Quaqua </a:t>
          </a:r>
        </a:p>
        <a:p>
          <a:r>
            <a:rPr lang="en-US" sz="1100" b="1" baseline="0"/>
            <a:t>Job title:  Family Planning Coordinator / M&amp;E  Specialist</a:t>
          </a:r>
        </a:p>
        <a:p>
          <a:r>
            <a:rPr lang="en-US" sz="1100" b="1" baseline="0"/>
            <a:t>Organization:  MOH /FHD &amp; GHSC-PSM</a:t>
          </a:r>
        </a:p>
        <a:p>
          <a:r>
            <a:rPr lang="en-US" sz="1100" b="1" baseline="0"/>
            <a:t>E-mail: sarahlayweh@yahoo.com  /mquaqua@ghsc-psm.org</a:t>
          </a:r>
        </a:p>
        <a:p>
          <a:r>
            <a:rPr lang="en-US" sz="1100" b="1" baseline="0"/>
            <a:t>Telephone: </a:t>
          </a:r>
          <a:r>
            <a:rPr lang="en-US" sz="1100" b="1" baseline="0">
              <a:solidFill>
                <a:schemeClr val="dk1"/>
              </a:solidFill>
              <a:effectLst/>
              <a:latin typeface="+mn-lt"/>
              <a:ea typeface="+mn-ea"/>
              <a:cs typeface="+mn-cs"/>
            </a:rPr>
            <a:t>0886449070 / 0886493773</a:t>
          </a:r>
          <a:endParaRPr lang="en-US" sz="1100" b="1" baseline="0"/>
        </a:p>
        <a:p>
          <a:r>
            <a:rPr lang="en-US" sz="1100" b="1" baseline="0"/>
            <a:t>Date : 08/07/2019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35E85D35-200C-40FB-B496-265147E63C61}"/>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142874</xdr:colOff>
      <xdr:row>0</xdr:row>
      <xdr:rowOff>1</xdr:rowOff>
    </xdr:from>
    <xdr:to>
      <xdr:col>6</xdr:col>
      <xdr:colOff>790574</xdr:colOff>
      <xdr:row>1</xdr:row>
      <xdr:rowOff>1</xdr:rowOff>
    </xdr:to>
    <xdr:sp macro="" textlink="">
      <xdr:nvSpPr>
        <xdr:cNvPr id="3" name="Text Box 125">
          <a:extLst>
            <a:ext uri="{FF2B5EF4-FFF2-40B4-BE49-F238E27FC236}">
              <a16:creationId xmlns:a16="http://schemas.microsoft.com/office/drawing/2014/main" id="{7585FFBF-D676-4019-A882-D2C0150A0E05}"/>
            </a:ext>
          </a:extLst>
        </xdr:cNvPr>
        <xdr:cNvSpPr txBox="1"/>
      </xdr:nvSpPr>
      <xdr:spPr bwMode="auto">
        <a:xfrm>
          <a:off x="142874"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781051</xdr:colOff>
      <xdr:row>3</xdr:row>
      <xdr:rowOff>0</xdr:rowOff>
    </xdr:to>
    <xdr:sp macro="" textlink="">
      <xdr:nvSpPr>
        <xdr:cNvPr id="2" name="TextBox 1">
          <a:extLst>
            <a:ext uri="{FF2B5EF4-FFF2-40B4-BE49-F238E27FC236}">
              <a16:creationId xmlns:a16="http://schemas.microsoft.com/office/drawing/2014/main" id="{EF17C9DF-C4C5-4633-B1DE-C5F568727A0E}"/>
            </a:ext>
          </a:extLst>
        </xdr:cNvPr>
        <xdr:cNvSpPr txBox="1"/>
      </xdr:nvSpPr>
      <xdr:spPr>
        <a:xfrm>
          <a:off x="8143876" y="609600"/>
          <a:ext cx="4933950" cy="11334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RASOANANDRASANA Vololoniana</a:t>
          </a:r>
        </a:p>
        <a:p>
          <a:r>
            <a:rPr lang="fr-FR" sz="1100" b="1"/>
            <a:t>Intitulé du poste : Responsable</a:t>
          </a:r>
          <a:r>
            <a:rPr lang="fr-FR" sz="1100" b="1" baseline="0"/>
            <a:t> de la gestion logistique des produits contracepifs</a:t>
          </a:r>
          <a:endParaRPr lang="fr-FR" sz="1100" b="1"/>
        </a:p>
        <a:p>
          <a:r>
            <a:rPr lang="fr-FR" sz="1100" b="1"/>
            <a:t>Organisation : Ministère de la</a:t>
          </a:r>
          <a:r>
            <a:rPr lang="fr-FR" sz="1100" b="1" baseline="0"/>
            <a:t> Santé Publique</a:t>
          </a:r>
          <a:endParaRPr lang="fr-FR" sz="1100" b="1"/>
        </a:p>
        <a:p>
          <a:r>
            <a:rPr lang="fr-FR" sz="1100" b="1"/>
            <a:t>E-mail : rakotozanany@gmail.com</a:t>
          </a:r>
        </a:p>
        <a:p>
          <a:r>
            <a:rPr lang="fr-FR" sz="1100" b="1"/>
            <a:t>Téléphone : +261 32 40 476 25</a:t>
          </a:r>
        </a:p>
        <a:p>
          <a:r>
            <a:rPr lang="fr-FR" sz="1100" b="1"/>
            <a:t>Date : (jj/mm/aaaa) : 22/08/20199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2</xdr:colOff>
      <xdr:row>0</xdr:row>
      <xdr:rowOff>2</xdr:rowOff>
    </xdr:from>
    <xdr:to>
      <xdr:col>8</xdr:col>
      <xdr:colOff>561976</xdr:colOff>
      <xdr:row>0</xdr:row>
      <xdr:rowOff>437372</xdr:rowOff>
    </xdr:to>
    <xdr:sp macro="" textlink="">
      <xdr:nvSpPr>
        <xdr:cNvPr id="3" name="Text Box 125">
          <a:extLst>
            <a:ext uri="{FF2B5EF4-FFF2-40B4-BE49-F238E27FC236}">
              <a16:creationId xmlns:a16="http://schemas.microsoft.com/office/drawing/2014/main" id="{98E09DD5-4ECE-41D2-8B3B-96D598A71F63}"/>
            </a:ext>
          </a:extLst>
        </xdr:cNvPr>
        <xdr:cNvSpPr txBox="1"/>
      </xdr:nvSpPr>
      <xdr:spPr bwMode="auto">
        <a:xfrm>
          <a:off x="160022" y="2"/>
          <a:ext cx="1058227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76200</xdr:colOff>
      <xdr:row>3</xdr:row>
      <xdr:rowOff>30903</xdr:rowOff>
    </xdr:to>
    <xdr:sp macro="" textlink="">
      <xdr:nvSpPr>
        <xdr:cNvPr id="4" name="TextBox 1">
          <a:extLst>
            <a:ext uri="{FF2B5EF4-FFF2-40B4-BE49-F238E27FC236}">
              <a16:creationId xmlns:a16="http://schemas.microsoft.com/office/drawing/2014/main" id="{DD460736-118F-4C98-9EE0-843BC36EE8CE}"/>
            </a:ext>
          </a:extLst>
        </xdr:cNvPr>
        <xdr:cNvSpPr txBox="1"/>
      </xdr:nvSpPr>
      <xdr:spPr>
        <a:xfrm>
          <a:off x="8397240" y="609600"/>
          <a:ext cx="3956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Flora Kalimba</a:t>
          </a:r>
        </a:p>
        <a:p>
          <a:r>
            <a:rPr lang="en-US" sz="1100" b="1" baseline="0"/>
            <a:t>Job title: RH/FP Supply chain specialist</a:t>
          </a:r>
        </a:p>
        <a:p>
          <a:r>
            <a:rPr lang="en-US" sz="1100" b="1" baseline="0"/>
            <a:t>Organization: GHSC-PSM</a:t>
          </a:r>
        </a:p>
        <a:p>
          <a:r>
            <a:rPr lang="en-US" sz="1100" b="1" baseline="0"/>
            <a:t>E-mail: fkalimba@ghsc-psm.org</a:t>
          </a:r>
        </a:p>
        <a:p>
          <a:r>
            <a:rPr lang="en-US" sz="1100" b="1" baseline="0"/>
            <a:t>Telephone: +265 999 575 010</a:t>
          </a:r>
        </a:p>
        <a:p>
          <a:r>
            <a:rPr lang="en-US" sz="1100" b="1" baseline="0"/>
            <a:t>Date (dd/mm/yy): 08/12/2019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2DF016-574F-4D79-A065-F9E52775830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1095375</xdr:colOff>
      <xdr:row>3</xdr:row>
      <xdr:rowOff>30903</xdr:rowOff>
    </xdr:to>
    <xdr:sp macro="" textlink="">
      <xdr:nvSpPr>
        <xdr:cNvPr id="4" name="TextBox 1">
          <a:extLst>
            <a:ext uri="{FF2B5EF4-FFF2-40B4-BE49-F238E27FC236}">
              <a16:creationId xmlns:a16="http://schemas.microsoft.com/office/drawing/2014/main" id="{2CF3665F-864B-402B-BD7F-51616917BEC7}"/>
            </a:ext>
          </a:extLst>
        </xdr:cNvPr>
        <xdr:cNvSpPr txBox="1"/>
      </xdr:nvSpPr>
      <xdr:spPr>
        <a:xfrm>
          <a:off x="8340090" y="609600"/>
          <a:ext cx="428053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MARIKO BIBATOU</a:t>
          </a:r>
        </a:p>
        <a:p>
          <a:r>
            <a:rPr lang="fr-FR" sz="1100" b="1"/>
            <a:t>Intitulé du poste : Point focal PF</a:t>
          </a:r>
        </a:p>
        <a:p>
          <a:r>
            <a:rPr lang="fr-FR" sz="1100" b="1"/>
            <a:t>Organisation : Direction</a:t>
          </a:r>
          <a:r>
            <a:rPr lang="fr-FR" sz="1100" b="1" baseline="0"/>
            <a:t> de la Pharmacie et du Médicament</a:t>
          </a:r>
          <a:endParaRPr lang="fr-FR" sz="1100" b="1"/>
        </a:p>
        <a:p>
          <a:r>
            <a:rPr lang="fr-FR" sz="1100" b="1"/>
            <a:t>E-mail : marikobibatou@gmail.com</a:t>
          </a:r>
        </a:p>
        <a:p>
          <a:r>
            <a:rPr lang="fr-FR" sz="1100" b="1"/>
            <a:t>Téléphone : 76647309</a:t>
          </a:r>
        </a:p>
        <a:p>
          <a:r>
            <a:rPr lang="fr-FR" sz="1100" b="1"/>
            <a:t>Date : (jj/mm/aaaa) : 29/07/2019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552450</xdr:colOff>
      <xdr:row>0</xdr:row>
      <xdr:rowOff>437372</xdr:rowOff>
    </xdr:to>
    <xdr:sp macro="" textlink="">
      <xdr:nvSpPr>
        <xdr:cNvPr id="3" name="Text Box 125">
          <a:extLst>
            <a:ext uri="{FF2B5EF4-FFF2-40B4-BE49-F238E27FC236}">
              <a16:creationId xmlns:a16="http://schemas.microsoft.com/office/drawing/2014/main" id="{0BD5EE11-A37F-4EBD-9DC3-F27BFD2E3BCE}"/>
            </a:ext>
          </a:extLst>
        </xdr:cNvPr>
        <xdr:cNvSpPr txBox="1"/>
      </xdr:nvSpPr>
      <xdr:spPr bwMode="auto">
        <a:xfrm>
          <a:off x="160021" y="2"/>
          <a:ext cx="1077086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A9514879-070C-4D0E-93E8-C64A4BBE71BF}"/>
            </a:ext>
          </a:extLst>
        </xdr:cNvPr>
        <xdr:cNvSpPr txBox="1"/>
      </xdr:nvSpPr>
      <xdr:spPr bwMode="auto">
        <a:xfrm>
          <a:off x="146048" y="1"/>
          <a:ext cx="8032752" cy="77469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857250</xdr:colOff>
      <xdr:row>3</xdr:row>
      <xdr:rowOff>30903</xdr:rowOff>
    </xdr:to>
    <xdr:sp macro="" textlink="">
      <xdr:nvSpPr>
        <xdr:cNvPr id="4" name="TextBox 1">
          <a:extLst>
            <a:ext uri="{FF2B5EF4-FFF2-40B4-BE49-F238E27FC236}">
              <a16:creationId xmlns:a16="http://schemas.microsoft.com/office/drawing/2014/main" id="{2DBC91C8-978E-47F0-885F-E4701DAEF4A1}"/>
            </a:ext>
          </a:extLst>
        </xdr:cNvPr>
        <xdr:cNvSpPr txBox="1"/>
      </xdr:nvSpPr>
      <xdr:spPr>
        <a:xfrm>
          <a:off x="7530465" y="609600"/>
          <a:ext cx="4604385" cy="11072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r>
            <a:rPr lang="en-US" sz="1100" b="1" baseline="0">
              <a:solidFill>
                <a:schemeClr val="dk1"/>
              </a:solidFill>
              <a:effectLst/>
              <a:latin typeface="+mn-lt"/>
              <a:ea typeface="+mn-ea"/>
              <a:cs typeface="+mn-cs"/>
            </a:rPr>
            <a:t>Emerson da Costa Ribeiro</a:t>
          </a:r>
          <a:endParaRPr lang="en-US" sz="1100" b="1" baseline="0"/>
        </a:p>
        <a:p>
          <a:r>
            <a:rPr lang="en-US" sz="1100" b="1" baseline="0"/>
            <a:t>Job title: Family Planning Advisor (FASP)</a:t>
          </a:r>
        </a:p>
        <a:p>
          <a:r>
            <a:rPr lang="en-US" sz="1100" b="1" baseline="0"/>
            <a:t>Organization: </a:t>
          </a:r>
          <a:r>
            <a:rPr lang="en-US" sz="1100" b="1" baseline="0">
              <a:solidFill>
                <a:schemeClr val="dk1"/>
              </a:solidFill>
              <a:effectLst/>
              <a:latin typeface="+mn-lt"/>
              <a:ea typeface="+mn-ea"/>
              <a:cs typeface="+mn-cs"/>
            </a:rPr>
            <a:t>GHSC-PSM</a:t>
          </a:r>
          <a:endParaRPr lang="en-US" sz="1100" b="1" baseline="0"/>
        </a:p>
        <a:p>
          <a:r>
            <a:rPr lang="en-US" sz="1100" b="1" baseline="0"/>
            <a:t>E-mail: eribeiro@ghsc-psm.org</a:t>
          </a:r>
        </a:p>
        <a:p>
          <a:r>
            <a:rPr lang="en-US" sz="1100" b="1" baseline="0"/>
            <a:t>Telephone: +258843260660</a:t>
          </a:r>
        </a:p>
        <a:p>
          <a:r>
            <a:rPr lang="en-US" sz="1100" b="1" baseline="0"/>
            <a:t>Date (dd/mm/yy): 29/07/19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38100</xdr:colOff>
      <xdr:row>0</xdr:row>
      <xdr:rowOff>704850</xdr:rowOff>
    </xdr:to>
    <xdr:sp macro="" textlink="">
      <xdr:nvSpPr>
        <xdr:cNvPr id="3" name="Text Box 125">
          <a:extLst>
            <a:ext uri="{FF2B5EF4-FFF2-40B4-BE49-F238E27FC236}">
              <a16:creationId xmlns:a16="http://schemas.microsoft.com/office/drawing/2014/main" id="{EC9BE9C0-69BE-4E1D-8531-71534A71F579}"/>
            </a:ext>
          </a:extLst>
        </xdr:cNvPr>
        <xdr:cNvSpPr txBox="1"/>
      </xdr:nvSpPr>
      <xdr:spPr bwMode="auto">
        <a:xfrm>
          <a:off x="142874" y="1"/>
          <a:ext cx="6189346" cy="70484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707231</xdr:colOff>
      <xdr:row>0</xdr:row>
      <xdr:rowOff>419100</xdr:rowOff>
    </xdr:from>
    <xdr:to>
      <xdr:col>11</xdr:col>
      <xdr:colOff>210502</xdr:colOff>
      <xdr:row>2</xdr:row>
      <xdr:rowOff>302842</xdr:rowOff>
    </xdr:to>
    <xdr:sp macro="" textlink="">
      <xdr:nvSpPr>
        <xdr:cNvPr id="5" name="TextBox 1">
          <a:extLst>
            <a:ext uri="{FF2B5EF4-FFF2-40B4-BE49-F238E27FC236}">
              <a16:creationId xmlns:a16="http://schemas.microsoft.com/office/drawing/2014/main" id="{65DC896F-ED7A-48C4-96C9-36755151D049}"/>
            </a:ext>
          </a:extLst>
        </xdr:cNvPr>
        <xdr:cNvSpPr txBox="1"/>
      </xdr:nvSpPr>
      <xdr:spPr>
        <a:xfrm>
          <a:off x="8041481" y="419100"/>
          <a:ext cx="5861209" cy="1217242"/>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Respondent's</a:t>
          </a:r>
          <a:r>
            <a:rPr lang="en-US" sz="1100" b="1" baseline="0">
              <a:solidFill>
                <a:schemeClr val="dk1"/>
              </a:solidFill>
              <a:effectLst/>
              <a:latin typeface="+mn-lt"/>
              <a:ea typeface="+mn-ea"/>
              <a:cs typeface="+mn-cs"/>
            </a:rPr>
            <a:t> name (survey point person): Balkrishna Khakurel, Manila Vaidya, Romi Gurung</a:t>
          </a:r>
          <a:endParaRPr lang="en-US">
            <a:effectLst/>
          </a:endParaRPr>
        </a:p>
        <a:p>
          <a:r>
            <a:rPr lang="en-US" sz="1100" b="1" baseline="0">
              <a:solidFill>
                <a:schemeClr val="dk1"/>
              </a:solidFill>
              <a:effectLst/>
              <a:latin typeface="+mn-lt"/>
              <a:ea typeface="+mn-ea"/>
              <a:cs typeface="+mn-cs"/>
            </a:rPr>
            <a:t>Job title: Policy and GoN Relations Advisor, Quantification and Stock Analyst, M&amp;E Director</a:t>
          </a:r>
          <a:endParaRPr lang="en-US">
            <a:effectLst/>
          </a:endParaRPr>
        </a:p>
        <a:p>
          <a:r>
            <a:rPr lang="en-US" sz="1100" b="1" baseline="0">
              <a:solidFill>
                <a:schemeClr val="dk1"/>
              </a:solidFill>
              <a:effectLst/>
              <a:latin typeface="+mn-lt"/>
              <a:ea typeface="+mn-ea"/>
              <a:cs typeface="+mn-cs"/>
            </a:rPr>
            <a:t>Organization: GHSC-PSM</a:t>
          </a:r>
          <a:endParaRPr lang="en-US">
            <a:effectLst/>
          </a:endParaRPr>
        </a:p>
        <a:p>
          <a:r>
            <a:rPr lang="en-US" sz="1100" b="1" baseline="0">
              <a:solidFill>
                <a:schemeClr val="dk1"/>
              </a:solidFill>
              <a:effectLst/>
              <a:latin typeface="+mn-lt"/>
              <a:ea typeface="+mn-ea"/>
              <a:cs typeface="+mn-cs"/>
            </a:rPr>
            <a:t>E-mail: bkhakurel@ghsc-psm.org, mvaidya@ghsc-psm.org, rgurung@ghsc-psm.org</a:t>
          </a:r>
          <a:endParaRPr lang="en-US">
            <a:effectLst/>
          </a:endParaRPr>
        </a:p>
        <a:p>
          <a:r>
            <a:rPr lang="en-US" sz="1100" b="1" baseline="0">
              <a:solidFill>
                <a:schemeClr val="dk1"/>
              </a:solidFill>
              <a:effectLst/>
              <a:latin typeface="+mn-lt"/>
              <a:ea typeface="+mn-ea"/>
              <a:cs typeface="+mn-cs"/>
            </a:rPr>
            <a:t>Telephone: 014410182</a:t>
          </a:r>
          <a:endParaRPr lang="en-US">
            <a:effectLst/>
          </a:endParaRPr>
        </a:p>
        <a:p>
          <a:r>
            <a:rPr lang="en-US" sz="1100" b="1" baseline="0">
              <a:solidFill>
                <a:schemeClr val="dk1"/>
              </a:solidFill>
              <a:effectLst/>
              <a:latin typeface="+mn-lt"/>
              <a:ea typeface="+mn-ea"/>
              <a:cs typeface="+mn-cs"/>
            </a:rPr>
            <a:t>Date (dd/mm/yy): 12/08/2019</a:t>
          </a:r>
          <a:endParaRPr lang="en-US">
            <a:effectLst/>
          </a:endParaRP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D7B7EF3-FBE6-4CAD-8D92-234A7AA4048B}"/>
            </a:ext>
          </a:extLst>
        </xdr:cNvPr>
        <xdr:cNvSpPr txBox="1"/>
      </xdr:nvSpPr>
      <xdr:spPr bwMode="auto">
        <a:xfrm>
          <a:off x="160020" y="1"/>
          <a:ext cx="602551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10</xdr:col>
      <xdr:colOff>485775</xdr:colOff>
      <xdr:row>1</xdr:row>
      <xdr:rowOff>114299</xdr:rowOff>
    </xdr:from>
    <xdr:to>
      <xdr:col>13</xdr:col>
      <xdr:colOff>1000125</xdr:colOff>
      <xdr:row>3</xdr:row>
      <xdr:rowOff>200025</xdr:rowOff>
    </xdr:to>
    <xdr:sp macro="" textlink="">
      <xdr:nvSpPr>
        <xdr:cNvPr id="2" name="TextBox 1">
          <a:extLst>
            <a:ext uri="{FF2B5EF4-FFF2-40B4-BE49-F238E27FC236}">
              <a16:creationId xmlns:a16="http://schemas.microsoft.com/office/drawing/2014/main" id="{D73F80C1-DF55-445F-8565-958DC7803D3A}"/>
            </a:ext>
          </a:extLst>
        </xdr:cNvPr>
        <xdr:cNvSpPr txBox="1"/>
      </xdr:nvSpPr>
      <xdr:spPr>
        <a:xfrm>
          <a:off x="13392150" y="885824"/>
          <a:ext cx="4133850" cy="113347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E48BA2DD-06EF-4914-A865-1FD24C273955}"/>
            </a:ext>
          </a:extLst>
        </xdr:cNvPr>
        <xdr:cNvSpPr txBox="1"/>
      </xdr:nvSpPr>
      <xdr:spPr bwMode="auto">
        <a:xfrm>
          <a:off x="146048" y="1"/>
          <a:ext cx="8064502" cy="7746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9</xdr:col>
      <xdr:colOff>1038225</xdr:colOff>
      <xdr:row>3</xdr:row>
      <xdr:rowOff>30903</xdr:rowOff>
    </xdr:to>
    <xdr:sp macro="" textlink="">
      <xdr:nvSpPr>
        <xdr:cNvPr id="4" name="TextBox 1">
          <a:extLst>
            <a:ext uri="{FF2B5EF4-FFF2-40B4-BE49-F238E27FC236}">
              <a16:creationId xmlns:a16="http://schemas.microsoft.com/office/drawing/2014/main" id="{04917C6B-D044-493B-A5E3-6E36F5D203A7}"/>
            </a:ext>
          </a:extLst>
        </xdr:cNvPr>
        <xdr:cNvSpPr txBox="1"/>
      </xdr:nvSpPr>
      <xdr:spPr>
        <a:xfrm>
          <a:off x="8321040" y="609600"/>
          <a:ext cx="4347210" cy="113580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Almoustapha</a:t>
          </a:r>
        </a:p>
        <a:p>
          <a:r>
            <a:rPr lang="fr-FR" sz="1100" b="1"/>
            <a:t>Intitulé du poste : Directeur de la division de la planification familiale</a:t>
          </a:r>
        </a:p>
        <a:p>
          <a:r>
            <a:rPr lang="fr-FR" sz="1100" b="1"/>
            <a:t>Organisation : Etatique</a:t>
          </a:r>
        </a:p>
        <a:p>
          <a:r>
            <a:rPr lang="fr-FR" sz="1100" b="1"/>
            <a:t>E-mail : </a:t>
          </a:r>
        </a:p>
        <a:p>
          <a:r>
            <a:rPr lang="fr-FR" sz="1100" b="1"/>
            <a:t>Téléphone : 93882454</a:t>
          </a:r>
        </a:p>
        <a:p>
          <a:r>
            <a:rPr lang="fr-FR" sz="1100" b="1"/>
            <a:t>Date : (jj/mm/aaaa) : 05/12/2019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609600</xdr:colOff>
      <xdr:row>0</xdr:row>
      <xdr:rowOff>437372</xdr:rowOff>
    </xdr:to>
    <xdr:sp macro="" textlink="">
      <xdr:nvSpPr>
        <xdr:cNvPr id="3" name="Text Box 125">
          <a:extLst>
            <a:ext uri="{FF2B5EF4-FFF2-40B4-BE49-F238E27FC236}">
              <a16:creationId xmlns:a16="http://schemas.microsoft.com/office/drawing/2014/main" id="{E0D74199-E24F-4BF6-9004-DB2CCE8E509C}"/>
            </a:ext>
          </a:extLst>
        </xdr:cNvPr>
        <xdr:cNvSpPr txBox="1"/>
      </xdr:nvSpPr>
      <xdr:spPr bwMode="auto">
        <a:xfrm>
          <a:off x="144781" y="2"/>
          <a:ext cx="10820399" cy="43737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1120140</xdr:colOff>
      <xdr:row>1</xdr:row>
      <xdr:rowOff>0</xdr:rowOff>
    </xdr:from>
    <xdr:to>
      <xdr:col>9</xdr:col>
      <xdr:colOff>952500</xdr:colOff>
      <xdr:row>3</xdr:row>
      <xdr:rowOff>30903</xdr:rowOff>
    </xdr:to>
    <xdr:sp macro="" textlink="">
      <xdr:nvSpPr>
        <xdr:cNvPr id="4" name="TextBox 1">
          <a:extLst>
            <a:ext uri="{FF2B5EF4-FFF2-40B4-BE49-F238E27FC236}">
              <a16:creationId xmlns:a16="http://schemas.microsoft.com/office/drawing/2014/main" id="{CA27B78C-85E2-425C-964D-A8C1D369F728}"/>
            </a:ext>
          </a:extLst>
        </xdr:cNvPr>
        <xdr:cNvSpPr txBox="1"/>
      </xdr:nvSpPr>
      <xdr:spPr>
        <a:xfrm>
          <a:off x="8444865" y="590550"/>
          <a:ext cx="3594735" cy="93577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Vincent Ajulo </a:t>
          </a:r>
        </a:p>
        <a:p>
          <a:r>
            <a:rPr lang="en-US" sz="1100" b="1" baseline="0"/>
            <a:t>Job title: Senior Monitoring and Evaluation Manager</a:t>
          </a:r>
        </a:p>
        <a:p>
          <a:r>
            <a:rPr lang="en-US" sz="1100" b="1" baseline="0"/>
            <a:t>Organization: GHSC-PSM</a:t>
          </a:r>
        </a:p>
        <a:p>
          <a:r>
            <a:rPr lang="en-US" sz="1100" b="1" baseline="0"/>
            <a:t>E-mail: vajulo@ghsc-psm.org</a:t>
          </a:r>
        </a:p>
        <a:p>
          <a:r>
            <a:rPr lang="en-US" sz="1100" b="1" baseline="0"/>
            <a:t>Telephone: +2349087202369</a:t>
          </a:r>
        </a:p>
        <a:p>
          <a:r>
            <a:rPr lang="en-US" sz="1100" b="1" baseline="0"/>
            <a:t>Date (dd/mm/yy): 12/08/19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A0CB8510-B998-4024-AE5D-108E5A26F113}"/>
            </a:ext>
          </a:extLst>
        </xdr:cNvPr>
        <xdr:cNvSpPr txBox="1"/>
      </xdr:nvSpPr>
      <xdr:spPr bwMode="auto">
        <a:xfrm>
          <a:off x="160020" y="1"/>
          <a:ext cx="6025515" cy="59436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1123951</xdr:colOff>
      <xdr:row>0</xdr:row>
      <xdr:rowOff>609600</xdr:rowOff>
    </xdr:from>
    <xdr:to>
      <xdr:col>10</xdr:col>
      <xdr:colOff>66676</xdr:colOff>
      <xdr:row>3</xdr:row>
      <xdr:rowOff>32808</xdr:rowOff>
    </xdr:to>
    <xdr:sp macro="" textlink="">
      <xdr:nvSpPr>
        <xdr:cNvPr id="2" name="TextBox 1">
          <a:extLst>
            <a:ext uri="{FF2B5EF4-FFF2-40B4-BE49-F238E27FC236}">
              <a16:creationId xmlns:a16="http://schemas.microsoft.com/office/drawing/2014/main" id="{B67F8501-6102-446A-B497-4760BDBE384B}"/>
            </a:ext>
          </a:extLst>
        </xdr:cNvPr>
        <xdr:cNvSpPr txBox="1"/>
      </xdr:nvSpPr>
      <xdr:spPr>
        <a:xfrm>
          <a:off x="8191501" y="609600"/>
          <a:ext cx="381000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 name (survey point person): Muhammad Tariq</a:t>
          </a:r>
        </a:p>
        <a:p>
          <a:r>
            <a:rPr lang="en-US" sz="1100" b="1"/>
            <a:t>Job title: Country Director</a:t>
          </a:r>
        </a:p>
        <a:p>
          <a:r>
            <a:rPr lang="en-US" sz="1100" b="1"/>
            <a:t>Organization: Chemonics / USAID GHSC-PSM PROJECT</a:t>
          </a:r>
        </a:p>
        <a:p>
          <a:r>
            <a:rPr lang="en-US" sz="1100" b="1"/>
            <a:t>E-mail: MTariq@ghsc-psm.org</a:t>
          </a:r>
        </a:p>
        <a:p>
          <a:r>
            <a:rPr lang="en-US" sz="1100" b="1"/>
            <a:t>Telephone: +92 51 8350533-8</a:t>
          </a:r>
        </a:p>
        <a:p>
          <a:r>
            <a:rPr lang="en-US" sz="1100" b="1"/>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C5C82C-1D37-4E8C-A295-CF901DECD58F}"/>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111919</xdr:colOff>
      <xdr:row>0</xdr:row>
      <xdr:rowOff>656431</xdr:rowOff>
    </xdr:from>
    <xdr:to>
      <xdr:col>11</xdr:col>
      <xdr:colOff>171450</xdr:colOff>
      <xdr:row>3</xdr:row>
      <xdr:rowOff>79639</xdr:rowOff>
    </xdr:to>
    <xdr:sp macro="" textlink="">
      <xdr:nvSpPr>
        <xdr:cNvPr id="2" name="TextBox 1">
          <a:extLst>
            <a:ext uri="{FF2B5EF4-FFF2-40B4-BE49-F238E27FC236}">
              <a16:creationId xmlns:a16="http://schemas.microsoft.com/office/drawing/2014/main" id="{D5310B3A-88BF-4460-96BC-DC4F2DCB6220}"/>
            </a:ext>
          </a:extLst>
        </xdr:cNvPr>
        <xdr:cNvSpPr txBox="1"/>
      </xdr:nvSpPr>
      <xdr:spPr>
        <a:xfrm>
          <a:off x="8512969" y="656431"/>
          <a:ext cx="4898231"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Nome</a:t>
          </a:r>
          <a:r>
            <a:rPr lang="en-US" sz="1100" b="1" baseline="0"/>
            <a:t> do entrevistado (pessoa de contacto do inquérito):  Mansitambi João Luz</a:t>
          </a:r>
        </a:p>
        <a:p>
          <a:r>
            <a:rPr lang="en-US" sz="1100" b="1" baseline="0"/>
            <a:t>Cargo: Coordenador do Programa Nacional de Planeamento Familiar</a:t>
          </a:r>
        </a:p>
        <a:p>
          <a:r>
            <a:rPr lang="en-US" sz="1100" b="1" baseline="0"/>
            <a:t>Organização: MINSA/DSR</a:t>
          </a:r>
        </a:p>
        <a:p>
          <a:r>
            <a:rPr lang="en-US" sz="1100" b="1" baseline="0"/>
            <a:t>E-mail: jeanlumiere2011@hotmail.com</a:t>
          </a:r>
        </a:p>
        <a:p>
          <a:r>
            <a:rPr lang="en-US" sz="1100" b="1" baseline="0"/>
            <a:t>Telefone: 244 923 306817</a:t>
          </a:r>
        </a:p>
        <a:p>
          <a:r>
            <a:rPr lang="en-US" sz="1100" b="1" baseline="0"/>
            <a:t>Data (09/08/19):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138905</xdr:colOff>
      <xdr:row>0</xdr:row>
      <xdr:rowOff>1</xdr:rowOff>
    </xdr:from>
    <xdr:to>
      <xdr:col>7</xdr:col>
      <xdr:colOff>85725</xdr:colOff>
      <xdr:row>1</xdr:row>
      <xdr:rowOff>3970</xdr:rowOff>
    </xdr:to>
    <xdr:sp macro="" textlink="">
      <xdr:nvSpPr>
        <xdr:cNvPr id="3" name="Text Box 125">
          <a:extLst>
            <a:ext uri="{FF2B5EF4-FFF2-40B4-BE49-F238E27FC236}">
              <a16:creationId xmlns:a16="http://schemas.microsoft.com/office/drawing/2014/main" id="{09C1FC3E-B866-4434-9999-9650E5354968}"/>
            </a:ext>
          </a:extLst>
        </xdr:cNvPr>
        <xdr:cNvSpPr txBox="1"/>
      </xdr:nvSpPr>
      <xdr:spPr bwMode="auto">
        <a:xfrm>
          <a:off x="138905" y="1"/>
          <a:ext cx="8338345" cy="86121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447675</xdr:colOff>
      <xdr:row>0</xdr:row>
      <xdr:rowOff>952500</xdr:rowOff>
    </xdr:from>
    <xdr:to>
      <xdr:col>13</xdr:col>
      <xdr:colOff>847725</xdr:colOff>
      <xdr:row>2</xdr:row>
      <xdr:rowOff>409575</xdr:rowOff>
    </xdr:to>
    <xdr:sp macro="" textlink="">
      <xdr:nvSpPr>
        <xdr:cNvPr id="2" name="TextBox 1">
          <a:extLst>
            <a:ext uri="{FF2B5EF4-FFF2-40B4-BE49-F238E27FC236}">
              <a16:creationId xmlns:a16="http://schemas.microsoft.com/office/drawing/2014/main" id="{0B2AE504-B0BB-4AE6-BA9A-069DFA23CFC8}"/>
            </a:ext>
          </a:extLst>
        </xdr:cNvPr>
        <xdr:cNvSpPr txBox="1"/>
      </xdr:nvSpPr>
      <xdr:spPr>
        <a:xfrm>
          <a:off x="12487275" y="952500"/>
          <a:ext cx="4152900" cy="121920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a:t>
          </a:r>
        </a:p>
        <a:p>
          <a:r>
            <a:rPr lang="x-none" sz="1100" b="1"/>
            <a:t>Organización: </a:t>
          </a:r>
        </a:p>
        <a:p>
          <a:r>
            <a:rPr lang="x-none" sz="1100" b="1"/>
            <a:t>Correo electrónico: </a:t>
          </a:r>
          <a:endParaRPr lang="es-PY" sz="1100" b="1"/>
        </a:p>
        <a:p>
          <a:r>
            <a:rPr lang="x-none" sz="1100" b="1"/>
            <a:t>Teléfono: </a:t>
          </a:r>
        </a:p>
        <a:p>
          <a:r>
            <a:rPr lang="x-none" sz="1100" b="1"/>
            <a:t>Fecha (dd/mm/aa): </a:t>
          </a:r>
        </a:p>
        <a:p>
          <a:endParaRPr lang="en-US" sz="1100" b="1" baseline="0"/>
        </a:p>
        <a:p>
          <a:endParaRPr lang="en-US" sz="1100" b="1" baseline="0"/>
        </a:p>
        <a:p>
          <a:endParaRPr lang="en-US" sz="1100" b="1" baseline="0"/>
        </a:p>
      </xdr:txBody>
    </xdr:sp>
    <xdr:clientData/>
  </xdr:twoCellAnchor>
  <xdr:twoCellAnchor>
    <xdr:from>
      <xdr:col>0</xdr:col>
      <xdr:colOff>244928</xdr:colOff>
      <xdr:row>0</xdr:row>
      <xdr:rowOff>68038</xdr:rowOff>
    </xdr:from>
    <xdr:to>
      <xdr:col>6</xdr:col>
      <xdr:colOff>838199</xdr:colOff>
      <xdr:row>0</xdr:row>
      <xdr:rowOff>847726</xdr:rowOff>
    </xdr:to>
    <xdr:sp macro="" textlink="">
      <xdr:nvSpPr>
        <xdr:cNvPr id="3" name="Text Box 125">
          <a:extLst>
            <a:ext uri="{FF2B5EF4-FFF2-40B4-BE49-F238E27FC236}">
              <a16:creationId xmlns:a16="http://schemas.microsoft.com/office/drawing/2014/main" id="{255F0054-A06D-4C6B-9374-14A8D9F5EB7F}"/>
            </a:ext>
          </a:extLst>
        </xdr:cNvPr>
        <xdr:cNvSpPr txBox="1"/>
      </xdr:nvSpPr>
      <xdr:spPr bwMode="auto">
        <a:xfrm>
          <a:off x="244928" y="68038"/>
          <a:ext cx="8022771" cy="779688"/>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152400</xdr:colOff>
      <xdr:row>0</xdr:row>
      <xdr:rowOff>179069</xdr:rowOff>
    </xdr:from>
    <xdr:to>
      <xdr:col>11</xdr:col>
      <xdr:colOff>1000125</xdr:colOff>
      <xdr:row>1</xdr:row>
      <xdr:rowOff>521970</xdr:rowOff>
    </xdr:to>
    <xdr:sp macro="" textlink="">
      <xdr:nvSpPr>
        <xdr:cNvPr id="4" name="TextBox 1">
          <a:extLst>
            <a:ext uri="{FF2B5EF4-FFF2-40B4-BE49-F238E27FC236}">
              <a16:creationId xmlns:a16="http://schemas.microsoft.com/office/drawing/2014/main" id="{047A0074-722A-4EC4-A33A-1AB35C14A427}"/>
            </a:ext>
          </a:extLst>
        </xdr:cNvPr>
        <xdr:cNvSpPr txBox="1"/>
      </xdr:nvSpPr>
      <xdr:spPr>
        <a:xfrm>
          <a:off x="10839450" y="179069"/>
          <a:ext cx="4781550" cy="111442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 </a:t>
          </a:r>
        </a:p>
        <a:p>
          <a:r>
            <a:rPr lang="x-none" sz="1100" b="1"/>
            <a:t>Nombre del puesto: </a:t>
          </a:r>
        </a:p>
        <a:p>
          <a:r>
            <a:rPr lang="x-none" sz="1100" b="1"/>
            <a:t>Organización: </a:t>
          </a:r>
        </a:p>
        <a:p>
          <a:r>
            <a:rPr lang="x-none" sz="1100" b="1"/>
            <a:t>Correo electrónico: </a:t>
          </a:r>
        </a:p>
        <a:p>
          <a:r>
            <a:rPr lang="x-none" sz="1100" b="1"/>
            <a:t>Teléfono: </a:t>
          </a:r>
        </a:p>
        <a:p>
          <a:r>
            <a:rPr lang="x-none" sz="1100" b="1"/>
            <a:t>Fecha (dd/mm/aa): </a:t>
          </a:r>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6</xdr:col>
      <xdr:colOff>847725</xdr:colOff>
      <xdr:row>0</xdr:row>
      <xdr:rowOff>828675</xdr:rowOff>
    </xdr:to>
    <xdr:sp macro="" textlink="">
      <xdr:nvSpPr>
        <xdr:cNvPr id="3" name="Text Box 125">
          <a:extLst>
            <a:ext uri="{FF2B5EF4-FFF2-40B4-BE49-F238E27FC236}">
              <a16:creationId xmlns:a16="http://schemas.microsoft.com/office/drawing/2014/main" id="{727867E4-779F-4239-8CEA-C7EA24AC56D8}"/>
            </a:ext>
          </a:extLst>
        </xdr:cNvPr>
        <xdr:cNvSpPr txBox="1"/>
      </xdr:nvSpPr>
      <xdr:spPr bwMode="auto">
        <a:xfrm>
          <a:off x="142873" y="1"/>
          <a:ext cx="8233412" cy="76771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123826</xdr:colOff>
      <xdr:row>3</xdr:row>
      <xdr:rowOff>30903</xdr:rowOff>
    </xdr:to>
    <xdr:sp macro="" textlink="">
      <xdr:nvSpPr>
        <xdr:cNvPr id="4" name="TextBox 1">
          <a:extLst>
            <a:ext uri="{FF2B5EF4-FFF2-40B4-BE49-F238E27FC236}">
              <a16:creationId xmlns:a16="http://schemas.microsoft.com/office/drawing/2014/main" id="{98E80DB5-833A-436B-875C-C76EB51B6B9F}"/>
            </a:ext>
          </a:extLst>
        </xdr:cNvPr>
        <xdr:cNvSpPr txBox="1"/>
      </xdr:nvSpPr>
      <xdr:spPr>
        <a:xfrm>
          <a:off x="8387716" y="609600"/>
          <a:ext cx="400431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Helen J. Hipolito</a:t>
          </a:r>
        </a:p>
        <a:p>
          <a:r>
            <a:rPr lang="en-US" sz="1100" b="1" baseline="0"/>
            <a:t>Job title: Project Development Specialist</a:t>
          </a:r>
        </a:p>
        <a:p>
          <a:r>
            <a:rPr lang="en-US" sz="1100" b="1" baseline="0"/>
            <a:t>Organization:  USAID Philippines</a:t>
          </a:r>
        </a:p>
        <a:p>
          <a:r>
            <a:rPr lang="en-US" sz="1100" b="1" baseline="0"/>
            <a:t>E-mail: helen_healthplus@yahoo.com</a:t>
          </a:r>
        </a:p>
        <a:p>
          <a:r>
            <a:rPr lang="en-US" sz="1100" b="1" baseline="0"/>
            <a:t>Telephone: +632-53014872</a:t>
          </a:r>
        </a:p>
        <a:p>
          <a:r>
            <a:rPr lang="en-US" sz="1100" b="1" baseline="0"/>
            <a:t>Date (dd/mm/yy):  12 Dec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140C01DF-A31B-4F35-8068-EA2FA9752398}"/>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10</xdr:col>
      <xdr:colOff>942976</xdr:colOff>
      <xdr:row>3</xdr:row>
      <xdr:rowOff>30903</xdr:rowOff>
    </xdr:to>
    <xdr:sp macro="" textlink="">
      <xdr:nvSpPr>
        <xdr:cNvPr id="5" name="TextBox 1">
          <a:extLst>
            <a:ext uri="{FF2B5EF4-FFF2-40B4-BE49-F238E27FC236}">
              <a16:creationId xmlns:a16="http://schemas.microsoft.com/office/drawing/2014/main" id="{50FD408A-DE4F-4649-9D15-DD81A6152781}"/>
            </a:ext>
          </a:extLst>
        </xdr:cNvPr>
        <xdr:cNvSpPr txBox="1"/>
      </xdr:nvSpPr>
      <xdr:spPr>
        <a:xfrm>
          <a:off x="8416291" y="609600"/>
          <a:ext cx="4823460"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Juvenal Majoro</a:t>
          </a:r>
        </a:p>
        <a:p>
          <a:r>
            <a:rPr lang="en-US" sz="1100" b="1" baseline="0"/>
            <a:t>Job title: Senior Health Systems Strengthening Advisor And FP Focal Person</a:t>
          </a:r>
        </a:p>
        <a:p>
          <a:r>
            <a:rPr lang="en-US" sz="1100" b="1" baseline="0"/>
            <a:t>Organization: GHSC-PSM</a:t>
          </a:r>
        </a:p>
        <a:p>
          <a:r>
            <a:rPr lang="en-US" sz="1100" b="1" baseline="0"/>
            <a:t>E-mail: jmajoro@ghsc-psm.org</a:t>
          </a:r>
        </a:p>
        <a:p>
          <a:r>
            <a:rPr lang="en-US" sz="1100" b="1" baseline="0"/>
            <a:t>Telephone: +250 788 866 871</a:t>
          </a:r>
        </a:p>
        <a:p>
          <a:r>
            <a:rPr lang="en-US" sz="1100" b="1" baseline="0"/>
            <a:t>Date (dd/mm/yy): 8 August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E77CB35B-D808-458B-A722-F642152D1FF2}"/>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142875</xdr:colOff>
      <xdr:row>3</xdr:row>
      <xdr:rowOff>0</xdr:rowOff>
    </xdr:to>
    <xdr:sp macro="" textlink="">
      <xdr:nvSpPr>
        <xdr:cNvPr id="4" name="TextBox 1">
          <a:extLst>
            <a:ext uri="{FF2B5EF4-FFF2-40B4-BE49-F238E27FC236}">
              <a16:creationId xmlns:a16="http://schemas.microsoft.com/office/drawing/2014/main" id="{5159995D-DBA6-4EA2-AB88-3034E2B76345}"/>
            </a:ext>
          </a:extLst>
        </xdr:cNvPr>
        <xdr:cNvSpPr txBox="1"/>
      </xdr:nvSpPr>
      <xdr:spPr>
        <a:xfrm>
          <a:off x="8187690" y="609600"/>
          <a:ext cx="4299585" cy="141922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a:t>
          </a:r>
          <a:r>
            <a:rPr lang="fr-FR" sz="1100" b="0"/>
            <a:t>Dr Fatouma Ndiaye</a:t>
          </a:r>
        </a:p>
        <a:p>
          <a:r>
            <a:rPr lang="fr-FR" sz="1100" b="1"/>
            <a:t>Intitulé du poste : </a:t>
          </a:r>
          <a:r>
            <a:rPr lang="fr-FR" sz="1100" b="0"/>
            <a:t>Pharmacienne</a:t>
          </a:r>
          <a:r>
            <a:rPr lang="fr-FR" sz="1100" b="0" baseline="0"/>
            <a:t>/Logisticienne de la DSME</a:t>
          </a:r>
          <a:endParaRPr lang="fr-FR" sz="1100" b="1"/>
        </a:p>
        <a:p>
          <a:r>
            <a:rPr lang="fr-FR" sz="1100" b="1"/>
            <a:t>Organisation : </a:t>
          </a:r>
          <a:r>
            <a:rPr lang="fr-FR" sz="1100" b="0"/>
            <a:t>DSME</a:t>
          </a:r>
        </a:p>
        <a:p>
          <a:r>
            <a:rPr lang="fr-FR" sz="1100" b="1"/>
            <a:t>E-mail : </a:t>
          </a:r>
          <a:r>
            <a:rPr lang="fr-FR" sz="1100" b="0"/>
            <a:t>antafamadou@yahoo.fr</a:t>
          </a:r>
          <a:endParaRPr lang="fr-FR" sz="1100" b="1"/>
        </a:p>
        <a:p>
          <a:r>
            <a:rPr lang="fr-FR" sz="1100" b="1"/>
            <a:t>Téléphone : </a:t>
          </a:r>
          <a:r>
            <a:rPr lang="fr-FR" sz="1100" b="0"/>
            <a:t>+221776591651</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67BD51F4-6364-44F2-A328-4342C1D52410}"/>
            </a:ext>
          </a:extLst>
        </xdr:cNvPr>
        <xdr:cNvSpPr txBox="1"/>
      </xdr:nvSpPr>
      <xdr:spPr bwMode="auto">
        <a:xfrm>
          <a:off x="144781" y="2"/>
          <a:ext cx="13218833"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1127612</xdr:colOff>
      <xdr:row>0</xdr:row>
      <xdr:rowOff>609451</xdr:rowOff>
    </xdr:from>
    <xdr:to>
      <xdr:col>10</xdr:col>
      <xdr:colOff>133350</xdr:colOff>
      <xdr:row>3</xdr:row>
      <xdr:rowOff>21341</xdr:rowOff>
    </xdr:to>
    <xdr:sp macro="" textlink="">
      <xdr:nvSpPr>
        <xdr:cNvPr id="4" name=" ">
          <a:extLst>
            <a:ext uri="{FF2B5EF4-FFF2-40B4-BE49-F238E27FC236}">
              <a16:creationId xmlns:a16="http://schemas.microsoft.com/office/drawing/2014/main" id="{9F6CBE84-D8C3-4EE3-8A0B-8AFF645EE4FD}"/>
            </a:ext>
          </a:extLst>
        </xdr:cNvPr>
        <xdr:cNvSpPr txBox="1"/>
      </xdr:nvSpPr>
      <xdr:spPr>
        <a:xfrm>
          <a:off x="8414237" y="609451"/>
          <a:ext cx="4006363" cy="1212115"/>
        </a:xfrm>
        <a:prstGeom prst="rect">
          <a:avLst/>
        </a:prstGeom>
        <a:solidFill>
          <a:srgbClr val="FFFFFF"/>
        </a:solidFill>
        <a:ln w="38100" cap="flat" cmpd="sng">
          <a:solidFill>
            <a:srgbClr val="BDD7EE"/>
          </a:solid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90000" tIns="46800" rIns="90000" bIns="46800" anchor="t"/>
        <a:lstStyle/>
        <a:p>
          <a:pPr algn="l"/>
          <a:r>
            <a:rPr lang="en-US" altLang="zh-CN" sz="1100" b="1">
              <a:solidFill>
                <a:srgbClr val="000000"/>
              </a:solidFill>
              <a:latin typeface="Calibri" panose="00000000000000000000" charset="0"/>
              <a:ea typeface="Calibri" panose="00000000000000000000" charset="0"/>
            </a:rPr>
            <a:t>Respondent's name (survey point person): Dr Moses Francis </a:t>
          </a:r>
        </a:p>
        <a:p>
          <a:pPr algn="l"/>
          <a:r>
            <a:rPr lang="en-US" altLang="zh-CN" sz="1100" b="1">
              <a:solidFill>
                <a:srgbClr val="000000"/>
              </a:solidFill>
              <a:latin typeface="Calibri" panose="00000000000000000000" charset="0"/>
              <a:ea typeface="Calibri" panose="00000000000000000000" charset="0"/>
            </a:rPr>
            <a:t>Job title: National RH-FP Manager </a:t>
          </a:r>
        </a:p>
        <a:p>
          <a:pPr algn="l"/>
          <a:r>
            <a:rPr lang="en-US" altLang="zh-CN" sz="1100" b="1">
              <a:solidFill>
                <a:srgbClr val="000000"/>
              </a:solidFill>
              <a:latin typeface="Calibri" panose="00000000000000000000" charset="0"/>
              <a:ea typeface="Calibri" panose="00000000000000000000" charset="0"/>
            </a:rPr>
            <a:t>Organization: MoHS</a:t>
          </a:r>
        </a:p>
        <a:p>
          <a:pPr algn="l"/>
          <a:r>
            <a:rPr lang="en-US" altLang="zh-CN" sz="1100" b="1">
              <a:solidFill>
                <a:srgbClr val="000000"/>
              </a:solidFill>
              <a:latin typeface="Calibri" panose="00000000000000000000" charset="0"/>
              <a:ea typeface="Calibri" panose="00000000000000000000" charset="0"/>
            </a:rPr>
            <a:t>E-mail: </a:t>
          </a:r>
        </a:p>
        <a:p>
          <a:pPr algn="l"/>
          <a:r>
            <a:rPr lang="en-US" altLang="zh-CN" sz="1100" b="1">
              <a:solidFill>
                <a:srgbClr val="000000"/>
              </a:solidFill>
              <a:latin typeface="Calibri" panose="00000000000000000000" charset="0"/>
              <a:ea typeface="Calibri" panose="00000000000000000000" charset="0"/>
            </a:rPr>
            <a:t>Telephone: </a:t>
          </a:r>
        </a:p>
        <a:p>
          <a:pPr algn="l"/>
          <a:r>
            <a:rPr lang="en-US" altLang="zh-CN" sz="1100" b="1">
              <a:solidFill>
                <a:srgbClr val="000000"/>
              </a:solidFill>
              <a:latin typeface="Calibri" panose="00000000000000000000" charset="0"/>
              <a:ea typeface="Calibri" panose="00000000000000000000" charset="0"/>
            </a:rPr>
            <a:t>Date (dd/mm/yy): </a:t>
          </a:r>
        </a:p>
        <a:p>
          <a:pPr algn="l"/>
          <a:endParaRPr/>
        </a:p>
        <a:p>
          <a:pPr algn="l"/>
          <a:endParaRPr/>
        </a:p>
        <a:p>
          <a:pPr algn="l"/>
          <a:endParaRPr/>
        </a:p>
        <a:p>
          <a:pPr algn="l"/>
          <a:r>
            <a:rPr lang="en-US" altLang="zh-CN" sz="1100" b="1">
              <a:solidFill>
                <a:srgbClr val="000000"/>
              </a:solidFill>
              <a:latin typeface="Calibri" panose="00000000000000000000" charset="0"/>
              <a:ea typeface="Calibri" panose="00000000000000000000" charset="0"/>
            </a:rPr>
            <a:t>cut</a:t>
          </a:r>
        </a:p>
      </xdr:txBody>
    </xdr:sp>
    <xdr:clientData/>
  </xdr:twoCellAnchor>
  <xdr:twoCellAnchor>
    <xdr:from>
      <xdr:col>1</xdr:col>
      <xdr:colOff>0</xdr:colOff>
      <xdr:row>0</xdr:row>
      <xdr:rowOff>0</xdr:rowOff>
    </xdr:from>
    <xdr:to>
      <xdr:col>4</xdr:col>
      <xdr:colOff>4067175</xdr:colOff>
      <xdr:row>0</xdr:row>
      <xdr:rowOff>853901</xdr:rowOff>
    </xdr:to>
    <xdr:sp macro="" textlink="">
      <xdr:nvSpPr>
        <xdr:cNvPr id="6" name=" ">
          <a:extLst>
            <a:ext uri="{FF2B5EF4-FFF2-40B4-BE49-F238E27FC236}">
              <a16:creationId xmlns:a16="http://schemas.microsoft.com/office/drawing/2014/main" id="{D708E865-3B4C-4373-B35A-23BEBD5CD05B}"/>
            </a:ext>
          </a:extLst>
        </xdr:cNvPr>
        <xdr:cNvSpPr txBox="1"/>
      </xdr:nvSpPr>
      <xdr:spPr>
        <a:xfrm>
          <a:off x="144780" y="0"/>
          <a:ext cx="6086475" cy="853901"/>
        </a:xfrm>
        <a:prstGeom prst="rect">
          <a:avLst/>
        </a:prstGeom>
        <a:solidFill>
          <a:srgbClr val="FFFFFF"/>
        </a:solidFill>
        <a:ln w="635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0" tIns="0" rIns="0" bIns="0" anchor="t" upright="1"/>
        <a:lstStyle/>
        <a:p>
          <a:pPr algn="l"/>
          <a:r>
            <a:rPr lang="en-US" altLang="zh-CN" sz="2000">
              <a:solidFill>
                <a:srgbClr val="C00000"/>
              </a:solidFill>
              <a:latin typeface="Gill Sans MT" panose="00000000000000000000" charset="0"/>
              <a:ea typeface="Gill Sans MT" panose="00000000000000000000" charset="0"/>
            </a:rPr>
            <a:t>USAID GLOBAL HEALTH SUPPLY CHAIN PROGRAM  </a:t>
          </a:r>
        </a:p>
        <a:p>
          <a:pPr algn="l"/>
          <a:r>
            <a:rPr lang="en-US" altLang="zh-CN" sz="1600">
              <a:solidFill>
                <a:srgbClr val="808080"/>
              </a:solidFill>
              <a:latin typeface="Gill Sans MT" panose="00000000000000000000" charset="0"/>
              <a:ea typeface="Gill Sans MT" panose="00000000000000000000" charset="0"/>
            </a:rPr>
            <a:t>Procurement and Supply Management</a:t>
          </a:r>
        </a:p>
        <a:p>
          <a:pPr algn="l"/>
          <a:r>
            <a:rPr lang="en-US" altLang="zh-CN" sz="1600">
              <a:solidFill>
                <a:srgbClr val="808080"/>
              </a:solidFill>
              <a:latin typeface="Gill Sans MT" panose="00000000000000000000" charset="0"/>
              <a:ea typeface="Gill Sans MT" panose="00000000000000000000" charset="0"/>
            </a:rPr>
            <a:t> </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10</xdr:col>
      <xdr:colOff>95250</xdr:colOff>
      <xdr:row>3</xdr:row>
      <xdr:rowOff>30903</xdr:rowOff>
    </xdr:to>
    <xdr:sp macro="" textlink="">
      <xdr:nvSpPr>
        <xdr:cNvPr id="4" name="TextBox 1">
          <a:extLst>
            <a:ext uri="{FF2B5EF4-FFF2-40B4-BE49-F238E27FC236}">
              <a16:creationId xmlns:a16="http://schemas.microsoft.com/office/drawing/2014/main" id="{6B1BF214-ECCB-4AF2-B8F2-C5A3A7F5E5B2}"/>
            </a:ext>
          </a:extLst>
        </xdr:cNvPr>
        <xdr:cNvSpPr txBox="1"/>
      </xdr:nvSpPr>
      <xdr:spPr>
        <a:xfrm>
          <a:off x="8397240" y="609600"/>
          <a:ext cx="397573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Margaret Betty</a:t>
          </a:r>
        </a:p>
        <a:p>
          <a:r>
            <a:rPr lang="en-US" sz="1100" b="1" baseline="0"/>
            <a:t>Job title: M&amp;E Officer</a:t>
          </a:r>
        </a:p>
        <a:p>
          <a:r>
            <a:rPr lang="en-US" sz="1100" b="1" baseline="0"/>
            <a:t>Organization: GHSC-PSM</a:t>
          </a:r>
        </a:p>
        <a:p>
          <a:r>
            <a:rPr lang="en-US" sz="1100" b="1" baseline="0"/>
            <a:t>E-mail: mlejukole@ghsc-psm.org</a:t>
          </a:r>
        </a:p>
        <a:p>
          <a:r>
            <a:rPr lang="en-US" sz="1100" b="1" baseline="0"/>
            <a:t>Telephone: 211922791316</a:t>
          </a:r>
        </a:p>
        <a:p>
          <a:r>
            <a:rPr lang="en-US" sz="1100" b="1" baseline="0"/>
            <a:t>Date (dd/mm/yy): 15th July 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8EC11B57-D2DC-4C1B-8427-3AB2CE69AFB7}"/>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1120141</xdr:colOff>
      <xdr:row>0</xdr:row>
      <xdr:rowOff>609600</xdr:rowOff>
    </xdr:from>
    <xdr:to>
      <xdr:col>8</xdr:col>
      <xdr:colOff>1770214</xdr:colOff>
      <xdr:row>3</xdr:row>
      <xdr:rowOff>30903</xdr:rowOff>
    </xdr:to>
    <xdr:sp macro="" textlink="">
      <xdr:nvSpPr>
        <xdr:cNvPr id="4" name="TextBox 1">
          <a:extLst>
            <a:ext uri="{FF2B5EF4-FFF2-40B4-BE49-F238E27FC236}">
              <a16:creationId xmlns:a16="http://schemas.microsoft.com/office/drawing/2014/main" id="{0AC0A653-552D-4C53-96AF-DFBFAE625D33}"/>
            </a:ext>
          </a:extLst>
        </xdr:cNvPr>
        <xdr:cNvSpPr txBox="1"/>
      </xdr:nvSpPr>
      <xdr:spPr>
        <a:xfrm>
          <a:off x="6313962" y="609600"/>
          <a:ext cx="3291912" cy="121847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0</xdr:col>
      <xdr:colOff>142874</xdr:colOff>
      <xdr:row>0</xdr:row>
      <xdr:rowOff>1</xdr:rowOff>
    </xdr:from>
    <xdr:to>
      <xdr:col>6</xdr:col>
      <xdr:colOff>962024</xdr:colOff>
      <xdr:row>1</xdr:row>
      <xdr:rowOff>1</xdr:rowOff>
    </xdr:to>
    <xdr:sp macro="" textlink="">
      <xdr:nvSpPr>
        <xdr:cNvPr id="3" name="Text Box 125">
          <a:extLst>
            <a:ext uri="{FF2B5EF4-FFF2-40B4-BE49-F238E27FC236}">
              <a16:creationId xmlns:a16="http://schemas.microsoft.com/office/drawing/2014/main" id="{FAC6500A-8FB4-4B82-8993-DB3E30188F93}"/>
            </a:ext>
          </a:extLst>
        </xdr:cNvPr>
        <xdr:cNvSpPr txBox="1"/>
      </xdr:nvSpPr>
      <xdr:spPr bwMode="auto">
        <a:xfrm>
          <a:off x="142874" y="1"/>
          <a:ext cx="6000750"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1123950</xdr:colOff>
      <xdr:row>0</xdr:row>
      <xdr:rowOff>523875</xdr:rowOff>
    </xdr:from>
    <xdr:to>
      <xdr:col>9</xdr:col>
      <xdr:colOff>942975</xdr:colOff>
      <xdr:row>3</xdr:row>
      <xdr:rowOff>180975</xdr:rowOff>
    </xdr:to>
    <xdr:sp macro="" textlink="">
      <xdr:nvSpPr>
        <xdr:cNvPr id="2" name="TextBox 1">
          <a:extLst>
            <a:ext uri="{FF2B5EF4-FFF2-40B4-BE49-F238E27FC236}">
              <a16:creationId xmlns:a16="http://schemas.microsoft.com/office/drawing/2014/main" id="{E5767415-A8D3-43F6-AF56-8F7BB2032E63}"/>
            </a:ext>
          </a:extLst>
        </xdr:cNvPr>
        <xdr:cNvSpPr txBox="1"/>
      </xdr:nvSpPr>
      <xdr:spPr>
        <a:xfrm>
          <a:off x="8201025" y="523875"/>
          <a:ext cx="4000500" cy="136207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DARE Napo Guitcha Betébe</a:t>
          </a:r>
        </a:p>
        <a:p>
          <a:r>
            <a:rPr lang="fr-FR" sz="1100" b="1"/>
            <a:t>Intitulé du poste : Chargé de suivi évaluation</a:t>
          </a:r>
        </a:p>
        <a:p>
          <a:r>
            <a:rPr lang="fr-FR" sz="1100" b="1"/>
            <a:t>Organisation : Division de la Santé Maternelle</a:t>
          </a:r>
          <a:r>
            <a:rPr lang="fr-FR" sz="1100" b="1" baseline="0"/>
            <a:t> et Infantile et de la PLanification Familiale</a:t>
          </a:r>
          <a:endParaRPr lang="fr-FR" sz="1100" b="1"/>
        </a:p>
        <a:p>
          <a:r>
            <a:rPr lang="fr-FR" sz="1100" b="1"/>
            <a:t>E-mail : r9alfred@yahoo.fr</a:t>
          </a:r>
        </a:p>
        <a:p>
          <a:r>
            <a:rPr lang="fr-FR" sz="1100" b="1"/>
            <a:t>Téléphone : (00228) 90 35 33 09</a:t>
          </a:r>
        </a:p>
        <a:p>
          <a:r>
            <a:rPr lang="fr-FR" sz="1100" b="1"/>
            <a:t>Date : (jj/mm/aaaa) : 10/10/2019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8</xdr:col>
      <xdr:colOff>457200</xdr:colOff>
      <xdr:row>0</xdr:row>
      <xdr:rowOff>437372</xdr:rowOff>
    </xdr:to>
    <xdr:sp macro="" textlink="">
      <xdr:nvSpPr>
        <xdr:cNvPr id="3" name="Text Box 125">
          <a:extLst>
            <a:ext uri="{FF2B5EF4-FFF2-40B4-BE49-F238E27FC236}">
              <a16:creationId xmlns:a16="http://schemas.microsoft.com/office/drawing/2014/main" id="{1DBCB6DA-3AE0-4DEF-AF79-BD4A99F3E57F}"/>
            </a:ext>
          </a:extLst>
        </xdr:cNvPr>
        <xdr:cNvSpPr txBox="1"/>
      </xdr:nvSpPr>
      <xdr:spPr bwMode="auto">
        <a:xfrm>
          <a:off x="144781" y="2"/>
          <a:ext cx="1073657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85725</xdr:colOff>
      <xdr:row>3</xdr:row>
      <xdr:rowOff>30903</xdr:rowOff>
    </xdr:to>
    <xdr:sp macro="" textlink="">
      <xdr:nvSpPr>
        <xdr:cNvPr id="4" name="TextBox 1">
          <a:extLst>
            <a:ext uri="{FF2B5EF4-FFF2-40B4-BE49-F238E27FC236}">
              <a16:creationId xmlns:a16="http://schemas.microsoft.com/office/drawing/2014/main" id="{CCC3BBF4-5D29-42B9-9A0C-41B4AC23D22C}"/>
            </a:ext>
          </a:extLst>
        </xdr:cNvPr>
        <xdr:cNvSpPr txBox="1"/>
      </xdr:nvSpPr>
      <xdr:spPr>
        <a:xfrm>
          <a:off x="8397240" y="609600"/>
          <a:ext cx="5480685" cy="122152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Joyce Achan</a:t>
          </a:r>
        </a:p>
        <a:p>
          <a:r>
            <a:rPr lang="en-US" sz="1100" b="1" baseline="0"/>
            <a:t>Job title: M &amp; E Manager</a:t>
          </a:r>
        </a:p>
        <a:p>
          <a:r>
            <a:rPr lang="en-US" sz="1100" b="1" baseline="0"/>
            <a:t>Organization: Global Health Supply Chain -  Procurement  Supply Management project</a:t>
          </a:r>
        </a:p>
        <a:p>
          <a:r>
            <a:rPr lang="en-US" sz="1100" b="1" baseline="0"/>
            <a:t>E-mail: JAchan@ghsc-psm.org</a:t>
          </a:r>
        </a:p>
        <a:p>
          <a:r>
            <a:rPr lang="en-US" sz="1100" b="1" baseline="0"/>
            <a:t>Telephone: +256 776 175 122</a:t>
          </a:r>
        </a:p>
        <a:p>
          <a:r>
            <a:rPr lang="en-US" sz="1100" b="1" baseline="0"/>
            <a:t>Date (dd/mm/yy):  12/08/2019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16C9E19-40FA-4E45-AE55-28C785990713}"/>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10</xdr:col>
      <xdr:colOff>85725</xdr:colOff>
      <xdr:row>1</xdr:row>
      <xdr:rowOff>19050</xdr:rowOff>
    </xdr:from>
    <xdr:ext cx="4000500" cy="1152525"/>
    <xdr:sp macro="" textlink="">
      <xdr:nvSpPr>
        <xdr:cNvPr id="2" name="Shape 3">
          <a:extLst>
            <a:ext uri="{FF2B5EF4-FFF2-40B4-BE49-F238E27FC236}">
              <a16:creationId xmlns:a16="http://schemas.microsoft.com/office/drawing/2014/main" id="{E3DFF654-3E1A-4438-83BD-FD8146BF9AA4}"/>
            </a:ext>
          </a:extLst>
        </xdr:cNvPr>
        <xdr:cNvSpPr txBox="1"/>
      </xdr:nvSpPr>
      <xdr:spPr>
        <a:xfrm>
          <a:off x="13077825" y="790575"/>
          <a:ext cx="4000500" cy="1152525"/>
        </a:xfrm>
        <a:prstGeom prst="rect">
          <a:avLst/>
        </a:prstGeom>
        <a:solidFill>
          <a:schemeClr val="lt1"/>
        </a:solidFill>
        <a:ln w="38100" cap="flat" cmpd="sng">
          <a:solidFill>
            <a:srgbClr val="BBD6EE"/>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Nombre del encuestado (persona a la que se le hace la encuesta):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Nombre del puesto: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Organización: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Correo electrónico: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Teléfono: </a:t>
          </a:r>
          <a:endParaRPr sz="1400"/>
        </a:p>
        <a:p>
          <a:pPr marL="0" lvl="0" indent="0" algn="l" rtl="0">
            <a:spcBef>
              <a:spcPts val="0"/>
            </a:spcBef>
            <a:spcAft>
              <a:spcPts val="0"/>
            </a:spcAft>
            <a:buClr>
              <a:schemeClr val="dk1"/>
            </a:buClr>
            <a:buSzPts val="1100"/>
            <a:buFont typeface="Calibri"/>
            <a:buNone/>
          </a:pPr>
          <a:r>
            <a:rPr lang="en-US" sz="1100" b="1">
              <a:solidFill>
                <a:schemeClr val="dk1"/>
              </a:solidFill>
              <a:latin typeface="Calibri"/>
              <a:ea typeface="Calibri"/>
              <a:cs typeface="Calibri"/>
              <a:sym typeface="Calibri"/>
            </a:rPr>
            <a:t>Fecha (dd/mm/aa): </a:t>
          </a:r>
          <a:endParaRPr sz="1400"/>
        </a:p>
        <a:p>
          <a:pPr marL="0" lvl="0" indent="0" algn="l" rtl="0">
            <a:spcBef>
              <a:spcPts val="0"/>
            </a:spcBef>
            <a:spcAft>
              <a:spcPts val="0"/>
            </a:spcAft>
            <a:buSzPts val="1100"/>
            <a:buFont typeface="Arial"/>
            <a:buNone/>
          </a:pPr>
          <a:endParaRPr sz="1100" b="1"/>
        </a:p>
        <a:p>
          <a:pPr marL="0" lvl="0" indent="0" algn="l" rtl="0">
            <a:spcBef>
              <a:spcPts val="0"/>
            </a:spcBef>
            <a:spcAft>
              <a:spcPts val="0"/>
            </a:spcAft>
            <a:buSzPts val="1100"/>
            <a:buFont typeface="Arial"/>
            <a:buNone/>
          </a:pPr>
          <a:endParaRPr sz="1100" b="1"/>
        </a:p>
        <a:p>
          <a:pPr marL="0" lvl="0" indent="0" algn="l" rtl="0">
            <a:spcBef>
              <a:spcPts val="0"/>
            </a:spcBef>
            <a:spcAft>
              <a:spcPts val="0"/>
            </a:spcAft>
            <a:buSzPts val="1100"/>
            <a:buFont typeface="Arial"/>
            <a:buNone/>
          </a:pPr>
          <a:endParaRPr sz="1100" b="1"/>
        </a:p>
      </xdr:txBody>
    </xdr:sp>
    <xdr:clientData fLocksWithSheet="0"/>
  </xdr:oneCellAnchor>
  <xdr:oneCellAnchor>
    <xdr:from>
      <xdr:col>1</xdr:col>
      <xdr:colOff>104775</xdr:colOff>
      <xdr:row>0</xdr:row>
      <xdr:rowOff>0</xdr:rowOff>
    </xdr:from>
    <xdr:ext cx="7248525" cy="666750"/>
    <xdr:sp macro="" textlink="">
      <xdr:nvSpPr>
        <xdr:cNvPr id="3" name="Shape 4">
          <a:extLst>
            <a:ext uri="{FF2B5EF4-FFF2-40B4-BE49-F238E27FC236}">
              <a16:creationId xmlns:a16="http://schemas.microsoft.com/office/drawing/2014/main" id="{4EBD68C7-1ED0-4526-AFDA-C6DF0BC0F6A7}"/>
            </a:ext>
          </a:extLst>
        </xdr:cNvPr>
        <xdr:cNvSpPr txBox="1"/>
      </xdr:nvSpPr>
      <xdr:spPr>
        <a:xfrm>
          <a:off x="247650" y="0"/>
          <a:ext cx="7248525" cy="666750"/>
        </a:xfrm>
        <a:prstGeom prst="rect">
          <a:avLst/>
        </a:prstGeom>
        <a:solidFill>
          <a:schemeClr val="lt1"/>
        </a:solidFill>
        <a:ln>
          <a:noFill/>
        </a:ln>
      </xdr:spPr>
      <xdr:txBody>
        <a:bodyPr spcFirstLastPara="1" wrap="square" lIns="0" tIns="0" rIns="0" bIns="0" anchor="t" anchorCtr="0">
          <a:noAutofit/>
        </a:bodyPr>
        <a:lstStyle/>
        <a:p>
          <a:pPr marL="0" marR="0" lvl="0" indent="0" algn="l" rtl="0">
            <a:lnSpc>
              <a:spcPct val="120000"/>
            </a:lnSpc>
            <a:spcBef>
              <a:spcPts val="0"/>
            </a:spcBef>
            <a:spcAft>
              <a:spcPts val="0"/>
            </a:spcAft>
            <a:buClr>
              <a:srgbClr val="C01A3C"/>
            </a:buClr>
            <a:buSzPts val="2000"/>
            <a:buFont typeface="Gill Sans"/>
            <a:buNone/>
          </a:pPr>
          <a:r>
            <a:rPr lang="en-US" sz="2000">
              <a:solidFill>
                <a:srgbClr val="C01A3C"/>
              </a:solidFill>
              <a:latin typeface="Gill Sans"/>
              <a:ea typeface="Gill Sans"/>
              <a:cs typeface="Gill Sans"/>
              <a:sym typeface="Gill Sans"/>
            </a:rPr>
            <a:t>USAID PROGRAMA DE CADENA DE SUMINISTROS DE SALUD GLOBAL</a:t>
          </a:r>
          <a:endParaRPr sz="1200">
            <a:solidFill>
              <a:srgbClr val="000000"/>
            </a:solidFill>
            <a:latin typeface="EB Garamond"/>
            <a:ea typeface="EB Garamond"/>
            <a:cs typeface="EB Garamond"/>
            <a:sym typeface="EB Garamond"/>
          </a:endParaRPr>
        </a:p>
        <a:p>
          <a:pPr marL="0" marR="0" lvl="0" indent="0" algn="l" rtl="0">
            <a:spcBef>
              <a:spcPts val="0"/>
            </a:spcBef>
            <a:spcAft>
              <a:spcPts val="0"/>
            </a:spcAft>
            <a:buClr>
              <a:srgbClr val="7F7F7F"/>
            </a:buClr>
            <a:buSzPts val="1600"/>
            <a:buFont typeface="Gill Sans"/>
            <a:buNone/>
          </a:pPr>
          <a:r>
            <a:rPr lang="en-US" sz="1600" cap="none">
              <a:solidFill>
                <a:srgbClr val="7F7F7F"/>
              </a:solidFill>
              <a:latin typeface="Gill Sans"/>
              <a:ea typeface="Gill Sans"/>
              <a:cs typeface="Gill Sans"/>
              <a:sym typeface="Gill Sans"/>
            </a:rPr>
            <a:t>ADQUISICIONES Y GESTIÓN DE SUMINISTROS </a:t>
          </a:r>
          <a:endParaRPr sz="1400"/>
        </a:p>
        <a:p>
          <a:pPr marL="0" marR="0" lvl="0" indent="0" algn="l" rtl="0">
            <a:spcBef>
              <a:spcPts val="0"/>
            </a:spcBef>
            <a:spcAft>
              <a:spcPts val="0"/>
            </a:spcAft>
            <a:buClr>
              <a:srgbClr val="7F7F7F"/>
            </a:buClr>
            <a:buSzPts val="1600"/>
            <a:buFont typeface="Gill Sans"/>
            <a:buNone/>
          </a:pPr>
          <a:r>
            <a:rPr lang="en-US" sz="1600" cap="none">
              <a:solidFill>
                <a:srgbClr val="7F7F7F"/>
              </a:solidFill>
              <a:latin typeface="Gill Sans"/>
              <a:ea typeface="Gill Sans"/>
              <a:cs typeface="Gill Sans"/>
              <a:sym typeface="Gill Sans"/>
            </a:rPr>
            <a:t> </a:t>
          </a:r>
          <a:endParaRPr sz="900" cap="none">
            <a:solidFill>
              <a:srgbClr val="7F7F7F"/>
            </a:solidFill>
            <a:latin typeface="Gill Sans"/>
            <a:ea typeface="Gill Sans"/>
            <a:cs typeface="Gill Sans"/>
            <a:sym typeface="Gill Sans"/>
          </a:endParaRPr>
        </a:p>
      </xdr:txBody>
    </xdr:sp>
    <xdr:clientData fLocksWithSheet="0"/>
  </xdr:oneCellAnchor>
</xdr:wsDr>
</file>

<file path=xl/drawings/drawing50.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9</xdr:col>
      <xdr:colOff>1076325</xdr:colOff>
      <xdr:row>3</xdr:row>
      <xdr:rowOff>32808</xdr:rowOff>
    </xdr:to>
    <xdr:sp macro="" textlink="">
      <xdr:nvSpPr>
        <xdr:cNvPr id="2" name="TextBox 1">
          <a:extLst>
            <a:ext uri="{FF2B5EF4-FFF2-40B4-BE49-F238E27FC236}">
              <a16:creationId xmlns:a16="http://schemas.microsoft.com/office/drawing/2014/main" id="{D174651F-FB50-47DD-9D28-EA3817189442}"/>
            </a:ext>
          </a:extLst>
        </xdr:cNvPr>
        <xdr:cNvSpPr txBox="1"/>
      </xdr:nvSpPr>
      <xdr:spPr>
        <a:xfrm>
          <a:off x="8220075" y="609600"/>
          <a:ext cx="3609975"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Huy Ngo Quoc</a:t>
          </a:r>
        </a:p>
        <a:p>
          <a:r>
            <a:rPr lang="en-US" sz="1100" b="1" baseline="0"/>
            <a:t>Job title:  Shorterm Technical Officer</a:t>
          </a:r>
        </a:p>
        <a:p>
          <a:r>
            <a:rPr lang="en-US" sz="1100" b="1" baseline="0"/>
            <a:t>Organization: Chemonics/GHSC-PSM</a:t>
          </a:r>
        </a:p>
        <a:p>
          <a:r>
            <a:rPr lang="en-US" sz="1100" b="1" baseline="0"/>
            <a:t>E-mail: nhuy@ghsc-psm.org</a:t>
          </a:r>
        </a:p>
        <a:p>
          <a:r>
            <a:rPr lang="en-US" sz="1100" b="1" baseline="0"/>
            <a:t>Telephone: +84 901 699 663</a:t>
          </a:r>
        </a:p>
        <a:p>
          <a:r>
            <a:rPr lang="en-US" sz="1100" b="1" baseline="0"/>
            <a:t>Date (dd/mm/yy):  09/08/2019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24CAC4FB-62E0-4B91-9266-EB7912D3974D}"/>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1120140</xdr:colOff>
      <xdr:row>0</xdr:row>
      <xdr:rowOff>609600</xdr:rowOff>
    </xdr:from>
    <xdr:to>
      <xdr:col>11</xdr:col>
      <xdr:colOff>176893</xdr:colOff>
      <xdr:row>3</xdr:row>
      <xdr:rowOff>30903</xdr:rowOff>
    </xdr:to>
    <xdr:sp macro="" textlink="">
      <xdr:nvSpPr>
        <xdr:cNvPr id="4" name="TextBox 1">
          <a:extLst>
            <a:ext uri="{FF2B5EF4-FFF2-40B4-BE49-F238E27FC236}">
              <a16:creationId xmlns:a16="http://schemas.microsoft.com/office/drawing/2014/main" id="{20DAB618-9FEB-40A2-BEEF-97B48FDCF810}"/>
            </a:ext>
          </a:extLst>
        </xdr:cNvPr>
        <xdr:cNvSpPr txBox="1"/>
      </xdr:nvSpPr>
      <xdr:spPr>
        <a:xfrm>
          <a:off x="8413569" y="609600"/>
          <a:ext cx="5520145" cy="1217446"/>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Florence Sakala &amp; Nchobeni Luundu</a:t>
          </a:r>
        </a:p>
        <a:p>
          <a:r>
            <a:rPr lang="en-US" sz="1100" b="1" baseline="0"/>
            <a:t>Job title: Monitoring and Evaluation Officer &amp; Task Order Advisor 3</a:t>
          </a:r>
        </a:p>
        <a:p>
          <a:r>
            <a:rPr lang="en-US" sz="1100" b="1" baseline="0"/>
            <a:t>Organization: GHSC- PSM </a:t>
          </a:r>
        </a:p>
        <a:p>
          <a:r>
            <a:rPr lang="en-US" sz="1100" b="1" baseline="0"/>
            <a:t>E-mail: Nluundu@ghsc-psm.org</a:t>
          </a:r>
        </a:p>
        <a:p>
          <a:r>
            <a:rPr lang="en-US" sz="1100" b="1" baseline="0"/>
            <a:t>Telephone: +26-097776091/0977809249</a:t>
          </a:r>
        </a:p>
        <a:p>
          <a:r>
            <a:rPr lang="en-US" sz="1100" b="1" baseline="0"/>
            <a:t>Date (dd/mm/yy): 8/08/2019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586C445E-7A24-41E7-B7F4-419E2C70EA3B}"/>
            </a:ext>
          </a:extLst>
        </xdr:cNvPr>
        <xdr:cNvSpPr txBox="1"/>
      </xdr:nvSpPr>
      <xdr:spPr bwMode="auto">
        <a:xfrm>
          <a:off x="144780" y="1"/>
          <a:ext cx="6010275" cy="85344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133351</xdr:colOff>
      <xdr:row>0</xdr:row>
      <xdr:rowOff>600075</xdr:rowOff>
    </xdr:from>
    <xdr:to>
      <xdr:col>9</xdr:col>
      <xdr:colOff>800101</xdr:colOff>
      <xdr:row>3</xdr:row>
      <xdr:rowOff>23283</xdr:rowOff>
    </xdr:to>
    <xdr:sp macro="" textlink="">
      <xdr:nvSpPr>
        <xdr:cNvPr id="2" name="TextBox 1">
          <a:extLst>
            <a:ext uri="{FF2B5EF4-FFF2-40B4-BE49-F238E27FC236}">
              <a16:creationId xmlns:a16="http://schemas.microsoft.com/office/drawing/2014/main" id="{D7444645-BA0C-406D-8347-CEBC4A824805}"/>
            </a:ext>
          </a:extLst>
        </xdr:cNvPr>
        <xdr:cNvSpPr txBox="1"/>
      </xdr:nvSpPr>
      <xdr:spPr>
        <a:xfrm>
          <a:off x="7229476" y="600075"/>
          <a:ext cx="43243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Alex Matonhodze</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Job title: </a:t>
          </a:r>
          <a:r>
            <a:rPr lang="en-US" sz="1100" b="1" baseline="0">
              <a:solidFill>
                <a:schemeClr val="dk1"/>
              </a:solidFill>
              <a:effectLst/>
              <a:latin typeface="+mn-lt"/>
              <a:ea typeface="+mn-ea"/>
              <a:cs typeface="+mn-cs"/>
            </a:rPr>
            <a:t>Malaria and Essential Medicines Logistics Senior Manager</a:t>
          </a:r>
          <a:endParaRPr lang="en-US" sz="1100" b="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t>Organization: </a:t>
          </a:r>
          <a:r>
            <a:rPr lang="en-US" sz="1100" b="1" baseline="0">
              <a:solidFill>
                <a:schemeClr val="dk1"/>
              </a:solidFill>
              <a:effectLst/>
              <a:latin typeface="+mn-lt"/>
              <a:ea typeface="+mn-ea"/>
              <a:cs typeface="+mn-cs"/>
            </a:rPr>
            <a:t> GHSC-PSM</a:t>
          </a:r>
          <a:endParaRPr lang="en-US" sz="1100" b="1" baseline="0"/>
        </a:p>
        <a:p>
          <a:r>
            <a:rPr lang="en-US" sz="1100" b="1" baseline="0"/>
            <a:t>E-mail: amatonhodze@ghsc-psm.org</a:t>
          </a:r>
        </a:p>
        <a:p>
          <a:r>
            <a:rPr lang="en-US" sz="1100" b="1" baseline="0"/>
            <a:t>Telephone: +263 772 172289</a:t>
          </a:r>
        </a:p>
        <a:p>
          <a:r>
            <a:rPr lang="en-US" sz="1100" b="1" baseline="0"/>
            <a:t>Date (dd/mm/yy): 31/7/2019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F2B42BA4-5823-43CB-A9BC-DCC028F5EA20}"/>
            </a:ext>
          </a:extLst>
        </xdr:cNvPr>
        <xdr:cNvSpPr txBox="1"/>
      </xdr:nvSpPr>
      <xdr:spPr bwMode="auto">
        <a:xfrm>
          <a:off x="144780" y="1"/>
          <a:ext cx="6017895" cy="85344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142876</xdr:colOff>
      <xdr:row>0</xdr:row>
      <xdr:rowOff>590550</xdr:rowOff>
    </xdr:from>
    <xdr:to>
      <xdr:col>9</xdr:col>
      <xdr:colOff>561976</xdr:colOff>
      <xdr:row>3</xdr:row>
      <xdr:rowOff>13758</xdr:rowOff>
    </xdr:to>
    <xdr:sp macro="" textlink="">
      <xdr:nvSpPr>
        <xdr:cNvPr id="2" name="TextBox 1">
          <a:extLst>
            <a:ext uri="{FF2B5EF4-FFF2-40B4-BE49-F238E27FC236}">
              <a16:creationId xmlns:a16="http://schemas.microsoft.com/office/drawing/2014/main" id="{3BFF3E28-450A-4FA9-9691-868741D60FF3}"/>
            </a:ext>
          </a:extLst>
        </xdr:cNvPr>
        <xdr:cNvSpPr txBox="1"/>
      </xdr:nvSpPr>
      <xdr:spPr>
        <a:xfrm>
          <a:off x="7239001" y="590550"/>
          <a:ext cx="4171950" cy="12234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Md. Abdullah</a:t>
          </a:r>
        </a:p>
        <a:p>
          <a:r>
            <a:rPr lang="en-US" sz="1100" b="1" baseline="0"/>
            <a:t>Job title: Principal Technical Advisor and Team Lead Logistics</a:t>
          </a:r>
        </a:p>
        <a:p>
          <a:r>
            <a:rPr lang="en-US" sz="1100" b="1" baseline="0"/>
            <a:t>Organization: USAID MTaPS Program, MSH</a:t>
          </a:r>
        </a:p>
        <a:p>
          <a:r>
            <a:rPr lang="en-US" sz="1100" b="1" baseline="0"/>
            <a:t>E-mail: mabdullah@mtapsprogram.org</a:t>
          </a:r>
        </a:p>
        <a:p>
          <a:r>
            <a:rPr lang="en-US" sz="1100" b="1" baseline="0"/>
            <a:t>Telephone: +8801749309504</a:t>
          </a:r>
        </a:p>
        <a:p>
          <a:r>
            <a:rPr lang="en-US" sz="1100" b="1" baseline="0"/>
            <a:t>Date (dd/mm/yy):  20/10/2019</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4</xdr:col>
      <xdr:colOff>4067175</xdr:colOff>
      <xdr:row>0</xdr:row>
      <xdr:rowOff>914401</xdr:rowOff>
    </xdr:to>
    <xdr:sp macro="" textlink="">
      <xdr:nvSpPr>
        <xdr:cNvPr id="3" name="Text Box 125">
          <a:extLst>
            <a:ext uri="{FF2B5EF4-FFF2-40B4-BE49-F238E27FC236}">
              <a16:creationId xmlns:a16="http://schemas.microsoft.com/office/drawing/2014/main" id="{974ADD39-5C86-4480-96F0-6EC2742206E0}"/>
            </a:ext>
          </a:extLst>
        </xdr:cNvPr>
        <xdr:cNvSpPr txBox="1"/>
      </xdr:nvSpPr>
      <xdr:spPr bwMode="auto">
        <a:xfrm>
          <a:off x="142875" y="1"/>
          <a:ext cx="5972175" cy="857250"/>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1123950</xdr:colOff>
      <xdr:row>0</xdr:row>
      <xdr:rowOff>609600</xdr:rowOff>
    </xdr:from>
    <xdr:to>
      <xdr:col>10</xdr:col>
      <xdr:colOff>600075</xdr:colOff>
      <xdr:row>3</xdr:row>
      <xdr:rowOff>32808</xdr:rowOff>
    </xdr:to>
    <xdr:sp macro="" textlink="">
      <xdr:nvSpPr>
        <xdr:cNvPr id="2" name="TextBox 1">
          <a:extLst>
            <a:ext uri="{FF2B5EF4-FFF2-40B4-BE49-F238E27FC236}">
              <a16:creationId xmlns:a16="http://schemas.microsoft.com/office/drawing/2014/main" id="{284195AC-57F1-4FFF-B6CC-1C70DDC84445}"/>
            </a:ext>
          </a:extLst>
        </xdr:cNvPr>
        <xdr:cNvSpPr txBox="1"/>
      </xdr:nvSpPr>
      <xdr:spPr>
        <a:xfrm>
          <a:off x="8001000" y="609600"/>
          <a:ext cx="4619625" cy="1232958"/>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ZOHOUN</a:t>
          </a:r>
          <a:r>
            <a:rPr lang="fr-FR" sz="1100" b="1" baseline="0"/>
            <a:t> Alimatou</a:t>
          </a:r>
          <a:endParaRPr lang="fr-FR" sz="1100" b="1"/>
        </a:p>
        <a:p>
          <a:r>
            <a:rPr lang="fr-FR" sz="1100" b="1"/>
            <a:t>Intitulé du poste :  Chef Division</a:t>
          </a:r>
          <a:r>
            <a:rPr lang="fr-FR" sz="1100" b="1" baseline="0"/>
            <a:t> Logistique</a:t>
          </a:r>
          <a:endParaRPr lang="fr-FR" sz="1100" b="1"/>
        </a:p>
        <a:p>
          <a:r>
            <a:rPr lang="fr-FR" sz="1100" b="1"/>
            <a:t>Organisation :  Direction</a:t>
          </a:r>
          <a:r>
            <a:rPr lang="fr-FR" sz="1100" b="1" baseline="0"/>
            <a:t> de la Santé de la Mère et de l'Enfant (DSME) MS</a:t>
          </a:r>
          <a:endParaRPr lang="fr-FR" sz="1100" b="1"/>
        </a:p>
        <a:p>
          <a:r>
            <a:rPr lang="fr-FR" sz="1100" b="1"/>
            <a:t>E-mail : azohoun@gouv.bj</a:t>
          </a:r>
        </a:p>
        <a:p>
          <a:r>
            <a:rPr lang="fr-FR" sz="1100" b="1"/>
            <a:t>Téléphone : +22997264640</a:t>
          </a:r>
        </a:p>
        <a:p>
          <a:r>
            <a:rPr lang="fr-FR" sz="1100" b="1"/>
            <a:t>Date : (jj/mm/aaaa) : 22/08/2019</a:t>
          </a:r>
        </a:p>
        <a:p>
          <a:endParaRPr lang="en-US" sz="1100" b="1" baseline="0"/>
        </a:p>
        <a:p>
          <a:endParaRPr lang="en-US" sz="1100" b="1" baseline="0"/>
        </a:p>
        <a:p>
          <a:endParaRPr lang="en-US" sz="1100" b="1" baseline="0"/>
        </a:p>
        <a:p>
          <a:r>
            <a:rPr lang="fr-FR" sz="1100" b="1"/>
            <a:t>couper</a:t>
          </a:r>
        </a:p>
      </xdr:txBody>
    </xdr:sp>
    <xdr:clientData/>
  </xdr:twoCellAnchor>
  <xdr:twoCellAnchor>
    <xdr:from>
      <xdr:col>1</xdr:col>
      <xdr:colOff>1</xdr:colOff>
      <xdr:row>0</xdr:row>
      <xdr:rowOff>2</xdr:rowOff>
    </xdr:from>
    <xdr:to>
      <xdr:col>10</xdr:col>
      <xdr:colOff>1049694</xdr:colOff>
      <xdr:row>0</xdr:row>
      <xdr:rowOff>437372</xdr:rowOff>
    </xdr:to>
    <xdr:sp macro="" textlink="">
      <xdr:nvSpPr>
        <xdr:cNvPr id="3" name="Text Box 125">
          <a:extLst>
            <a:ext uri="{FF2B5EF4-FFF2-40B4-BE49-F238E27FC236}">
              <a16:creationId xmlns:a16="http://schemas.microsoft.com/office/drawing/2014/main" id="{25D2A149-1181-40DE-ACEC-A0F11D300C1F}"/>
            </a:ext>
          </a:extLst>
        </xdr:cNvPr>
        <xdr:cNvSpPr txBox="1"/>
      </xdr:nvSpPr>
      <xdr:spPr bwMode="auto">
        <a:xfrm>
          <a:off x="144781" y="2"/>
          <a:ext cx="12894983" cy="44118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DE L'USAID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1047750</xdr:colOff>
      <xdr:row>0</xdr:row>
      <xdr:rowOff>622298</xdr:rowOff>
    </xdr:from>
    <xdr:to>
      <xdr:col>13</xdr:col>
      <xdr:colOff>812800</xdr:colOff>
      <xdr:row>3</xdr:row>
      <xdr:rowOff>134408</xdr:rowOff>
    </xdr:to>
    <xdr:sp macro="" textlink="">
      <xdr:nvSpPr>
        <xdr:cNvPr id="2" name="TextBox 1">
          <a:extLst>
            <a:ext uri="{FF2B5EF4-FFF2-40B4-BE49-F238E27FC236}">
              <a16:creationId xmlns:a16="http://schemas.microsoft.com/office/drawing/2014/main" id="{08DAE2DD-23E5-4181-A3E8-BF1C5E60EBAA}"/>
            </a:ext>
          </a:extLst>
        </xdr:cNvPr>
        <xdr:cNvSpPr txBox="1"/>
      </xdr:nvSpPr>
      <xdr:spPr>
        <a:xfrm>
          <a:off x="12449175" y="622298"/>
          <a:ext cx="5089525" cy="133138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b="1"/>
            <a:t>Nombre del encuestado (persona a la que se le hace la encuesta):</a:t>
          </a:r>
          <a:r>
            <a:rPr lang="en-US" sz="1100" b="1"/>
            <a:t> PERSONAS</a:t>
          </a:r>
          <a:r>
            <a:rPr lang="en-US" sz="1100" b="1" baseline="0"/>
            <a:t> CLAVE </a:t>
          </a:r>
          <a:endParaRPr lang="x-none" sz="1200" b="1"/>
        </a:p>
        <a:p>
          <a:r>
            <a:rPr lang="x-none" sz="1100" b="1"/>
            <a:t>Nombre del puesto: </a:t>
          </a:r>
          <a:r>
            <a:rPr lang="es-ES" sz="1100" b="1"/>
            <a:t>CONSULTORIA </a:t>
          </a:r>
          <a:r>
            <a:rPr lang="es-ES" sz="1100" b="1">
              <a:solidFill>
                <a:schemeClr val="dk1"/>
              </a:solidFill>
              <a:effectLst/>
              <a:latin typeface="+mn-lt"/>
              <a:ea typeface="+mn-ea"/>
              <a:cs typeface="+mn-cs"/>
            </a:rPr>
            <a:t>CONSOLIDADO BOLIVIA</a:t>
          </a:r>
          <a:endParaRPr lang="x-none" sz="1100" b="1"/>
        </a:p>
        <a:p>
          <a:r>
            <a:rPr lang="x-none" sz="1100" b="1"/>
            <a:t>Organización: </a:t>
          </a:r>
          <a:r>
            <a:rPr lang="es-ES" sz="1100" b="1"/>
            <a:t>MinSalud  AGEMED,SUS,SSR, Mesa de Maternidad y Nac. Seguros,</a:t>
          </a:r>
          <a:r>
            <a:rPr lang="es-ES" sz="1100" b="1" baseline="0"/>
            <a:t> CEASS, UNFPA, IPAS, CIES, PROSALUD, Mercadeo Social, INTI, Plan Internacional.</a:t>
          </a:r>
          <a:endParaRPr lang="x-none" sz="1100" b="1"/>
        </a:p>
        <a:p>
          <a:pPr marL="0" marR="0" indent="0" defTabSz="914400" eaLnBrk="1" fontAlgn="auto" latinLnBrk="0" hangingPunct="1">
            <a:lnSpc>
              <a:spcPct val="100000"/>
            </a:lnSpc>
            <a:spcBef>
              <a:spcPts val="0"/>
            </a:spcBef>
            <a:spcAft>
              <a:spcPts val="0"/>
            </a:spcAft>
            <a:buClrTx/>
            <a:buSzTx/>
            <a:buFontTx/>
            <a:buNone/>
            <a:tabLst/>
            <a:defRPr/>
          </a:pPr>
          <a:r>
            <a:rPr lang="x-none" sz="1100" b="1"/>
            <a:t>Correo electrónico:</a:t>
          </a:r>
          <a:endParaRPr lang="es-MX" sz="1100" b="1"/>
        </a:p>
        <a:p>
          <a:r>
            <a:rPr lang="x-none" sz="1100" b="1"/>
            <a:t> Teléfono: </a:t>
          </a:r>
        </a:p>
        <a:p>
          <a:r>
            <a:rPr lang="x-none" sz="1100" b="1"/>
            <a:t>Fecha (dd/mm/a):</a:t>
          </a:r>
          <a:r>
            <a:rPr lang="es-ES" sz="1100" b="1"/>
            <a:t> Diciembre/2020</a:t>
          </a:r>
          <a:endParaRPr lang="x-none" sz="1100" b="1"/>
        </a:p>
        <a:p>
          <a:endParaRPr lang="en-US" sz="1100" b="1" baseline="0"/>
        </a:p>
        <a:p>
          <a:endParaRPr lang="en-US" sz="1100" b="1" baseline="0"/>
        </a:p>
        <a:p>
          <a:endParaRPr lang="en-US" sz="1100" b="1" baseline="0"/>
        </a:p>
        <a:p>
          <a:r>
            <a:rPr lang="x-none" sz="1100" b="1"/>
            <a:t>cortar</a:t>
          </a:r>
        </a:p>
      </xdr:txBody>
    </xdr:sp>
    <xdr:clientData/>
  </xdr:twoCellAnchor>
  <xdr:twoCellAnchor>
    <xdr:from>
      <xdr:col>0</xdr:col>
      <xdr:colOff>142873</xdr:colOff>
      <xdr:row>0</xdr:row>
      <xdr:rowOff>1</xdr:rowOff>
    </xdr:from>
    <xdr:to>
      <xdr:col>7</xdr:col>
      <xdr:colOff>941916</xdr:colOff>
      <xdr:row>0</xdr:row>
      <xdr:rowOff>771525</xdr:rowOff>
    </xdr:to>
    <xdr:sp macro="" textlink="">
      <xdr:nvSpPr>
        <xdr:cNvPr id="3" name="Text Box 125">
          <a:extLst>
            <a:ext uri="{FF2B5EF4-FFF2-40B4-BE49-F238E27FC236}">
              <a16:creationId xmlns:a16="http://schemas.microsoft.com/office/drawing/2014/main" id="{E1BE4575-76D4-4006-8705-14C72FB6E907}"/>
            </a:ext>
          </a:extLst>
        </xdr:cNvPr>
        <xdr:cNvSpPr txBox="1"/>
      </xdr:nvSpPr>
      <xdr:spPr bwMode="auto">
        <a:xfrm>
          <a:off x="146048" y="1"/>
          <a:ext cx="9555693" cy="774699"/>
        </a:xfrm>
        <a:prstGeom prst="rect">
          <a:avLst/>
        </a:prstGeom>
        <a:solidFill>
          <a:schemeClr val="bg1"/>
        </a:solidFill>
        <a:ln w="6350">
          <a:noFill/>
        </a:ln>
        <a:extLst>
          <a:ext uri="{C572A759-6A51-4108-AA02-DFA0A04FC94B}">
            <ma14:wrappingTextBoxFlag xmlns="" xmlns:ma14="http://schemas.microsoft.com/office/mac/drawingml/2011/main"/>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76200</xdr:colOff>
      <xdr:row>1</xdr:row>
      <xdr:rowOff>28575</xdr:rowOff>
    </xdr:to>
    <xdr:sp macro="" textlink="">
      <xdr:nvSpPr>
        <xdr:cNvPr id="2" name="Text Box 125">
          <a:extLst>
            <a:ext uri="{FF2B5EF4-FFF2-40B4-BE49-F238E27FC236}">
              <a16:creationId xmlns:a16="http://schemas.microsoft.com/office/drawing/2014/main" id="{FFE0DB9C-9FED-4EC4-BB10-DAEA39346D1E}"/>
            </a:ext>
          </a:extLst>
        </xdr:cNvPr>
        <xdr:cNvSpPr txBox="1"/>
      </xdr:nvSpPr>
      <xdr:spPr bwMode="auto">
        <a:xfrm>
          <a:off x="144781" y="2"/>
          <a:ext cx="10035539" cy="708658"/>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a:t>
          </a:r>
          <a:r>
            <a:rPr lang="fr-FR" sz="2000" baseline="0">
              <a:solidFill>
                <a:srgbClr val="C01A3C"/>
              </a:solidFill>
              <a:effectLst/>
              <a:latin typeface="Gill Sans MT" panose="020B0502020104020203" pitchFamily="34" charset="0"/>
              <a:ea typeface="Times New Roman" panose="02020603050405020304" pitchFamily="18" charset="0"/>
              <a:cs typeface="GillSansMT-Bold"/>
            </a:rPr>
            <a:t> </a:t>
          </a:r>
          <a:r>
            <a:rPr lang="fr-FR" sz="2000">
              <a:solidFill>
                <a:srgbClr val="C01A3C"/>
              </a:solidFill>
              <a:effectLst/>
              <a:latin typeface="Gill Sans MT" panose="020B0502020104020203" pitchFamily="34" charset="0"/>
              <a:ea typeface="Times New Roman" panose="02020603050405020304" pitchFamily="18" charset="0"/>
              <a:cs typeface="GillSansMT-Bold"/>
            </a:rPr>
            <a:t>PROGRAMME DE LA CHAÎNE D'APPROVISIONNEMENT DE LA SANTÉ MONDIALE </a:t>
          </a:r>
        </a:p>
        <a:p>
          <a:pPr marL="0" marR="0">
            <a:lnSpc>
              <a:spcPct val="120000"/>
            </a:lnSpc>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6</xdr:col>
      <xdr:colOff>257175</xdr:colOff>
      <xdr:row>0</xdr:row>
      <xdr:rowOff>495300</xdr:rowOff>
    </xdr:from>
    <xdr:to>
      <xdr:col>10</xdr:col>
      <xdr:colOff>495300</xdr:colOff>
      <xdr:row>3</xdr:row>
      <xdr:rowOff>9525</xdr:rowOff>
    </xdr:to>
    <xdr:sp macro="" textlink="">
      <xdr:nvSpPr>
        <xdr:cNvPr id="3" name="TextBox 2">
          <a:extLst>
            <a:ext uri="{FF2B5EF4-FFF2-40B4-BE49-F238E27FC236}">
              <a16:creationId xmlns:a16="http://schemas.microsoft.com/office/drawing/2014/main" id="{BCB69D31-1699-482D-9C74-9F3C573814F0}"/>
            </a:ext>
          </a:extLst>
        </xdr:cNvPr>
        <xdr:cNvSpPr txBox="1"/>
      </xdr:nvSpPr>
      <xdr:spPr>
        <a:xfrm>
          <a:off x="7324725" y="495300"/>
          <a:ext cx="6124575" cy="120015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 du répondant (contact) : Dr MASSIMBO Blaise Pascal</a:t>
          </a:r>
        </a:p>
        <a:p>
          <a:r>
            <a:rPr lang="fr-FR" sz="1100" b="1"/>
            <a:t>Intitulé du poste :  Chef</a:t>
          </a:r>
          <a:r>
            <a:rPr lang="fr-FR" sz="1100" b="1" baseline="0"/>
            <a:t> de service de gestion  des produits de santé et du matériel médico technique</a:t>
          </a:r>
          <a:endParaRPr lang="fr-FR" sz="1100" b="1"/>
        </a:p>
        <a:p>
          <a:r>
            <a:rPr lang="fr-FR" sz="1100" b="1"/>
            <a:t>Organisation : Direction de la santé de la famille  (DSF) ;</a:t>
          </a:r>
          <a:r>
            <a:rPr lang="fr-FR" sz="1100" b="1" baseline="0"/>
            <a:t>  MINISTERE DE L A SANTE</a:t>
          </a:r>
          <a:endParaRPr lang="fr-FR" sz="1100" b="1"/>
        </a:p>
        <a:p>
          <a:r>
            <a:rPr lang="fr-FR" sz="1100" b="1"/>
            <a:t>E-mail :  massimbop@yahoo.fr</a:t>
          </a:r>
        </a:p>
        <a:p>
          <a:r>
            <a:rPr lang="fr-FR" sz="1100" b="1"/>
            <a:t>Téléphone : +226 70 34 95</a:t>
          </a:r>
          <a:r>
            <a:rPr lang="fr-FR" sz="1100" b="1" baseline="0"/>
            <a:t> 93</a:t>
          </a:r>
          <a:endParaRPr lang="fr-FR" sz="1100" b="1"/>
        </a:p>
        <a:p>
          <a:r>
            <a:rPr lang="fr-FR" sz="1100" b="1"/>
            <a:t>Date : (jj/mm/aaaa) : </a:t>
          </a:r>
        </a:p>
        <a:p>
          <a:endParaRPr lang="en-US" sz="1100" b="1" baseline="0"/>
        </a:p>
        <a:p>
          <a:endParaRPr lang="en-US" sz="1100" b="1" baseline="0"/>
        </a:p>
        <a:p>
          <a:endParaRPr lang="en-US" sz="1100" b="1" baseline="0"/>
        </a:p>
        <a:p>
          <a:r>
            <a:rPr lang="fr-FR" sz="1100" b="1"/>
            <a:t>couper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CS%20Indicators%20Survey_2019_Final.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pe_Verde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ominican%20Republic_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round%202\CS%20Indicators%20Survey_2019_Cote%20d'Ivoire_for_validation_Round%20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Users\aelong\Documents\03_GHSC-TA%20Documents\30_GHSC-PSM%20Enquete%20de%20Securite%20Contraceptive\2019%20CSI%20Survey\CS%20Indicators%20Survey_2019_Final_AE%20ed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DRC_Fin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l%20Salvador_fina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Ethiopia_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hana_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Guatemala_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S%20Indicators%20Survey_2019_Guinea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fghanistan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aiti_final.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Honduras_final.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ites\FO000\1300_CL\Monitoring%20and%20Evaluation\CS%20Indicators%20and%20Index\Validated%20Surveys%20-%202019\Validation_final\CS%20Indicators%20Survey_2019_India_Final.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enya_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Kyrgyz_Rep_Final.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Lao%20PDR_Final_12.2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S%20Indicators%20Survey_2019_Liberia%20(4)%20(FINAL)%20(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dagascar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awi_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ali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aude\Desktop\Questionario%20dos%20Indicatorses%20de%20Sa&#250;de%20Reprodutiv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Mozambique_Fin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epal_Final.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_Final.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Nigeria_final.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akistan_f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eru_final.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Philippines_final.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Rwanda_fina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enegal_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ierra_Leone_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Angola_final.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South%20Sudan_Fin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anzania_final.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Togo_Final.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S%20Indicators%20Survey_2019_Uganda_v2_1.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Uganda_final.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Vietnam_fin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ites/FO000/1300_CL/Monitoring%20and%20Evaluation/CS%20Indicators%20and%20Index/Validated%20Surveys%20-%202019/Validation_final/CS%20Indicators%20Survey_2019_Zambia_final.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Zimbabwe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angladesh_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elong\Documents\03_GHSC-TA%20Documents\30_GHSC-PSM%20Enquete%20de%20Securite%20Contraceptive\2019%20CSI%20Survey\CS%20Indicators%20Survey_2019_Final_AE%20edi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enin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Burundi_fina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hemonics.sharepoint.com@SSL\DavWWWRoot\sites\FO000\1300_CL\Monitoring%20and%20Evaluation\CS%20Indicators%20and%20Index\Validated%20Surveys%20-%202019\Validation_final\CS%20Indicators%20Survey_2019_Cameroon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 val="QUESTIONS ANGELA  "/>
    </sheetNames>
    <sheetDataSet>
      <sheetData sheetId="0"/>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7"/>
      <sheetName val="Data sources for dropdown list"/>
    </sheetNames>
    <sheetDataSet>
      <sheetData sheetId="0">
        <row r="16">
          <cell r="H16" t="str">
            <v>Direicão Nacional da Saúde pública/Departamento de saúde reprodutiva , Cecoma, INLS.</v>
          </cell>
        </row>
        <row r="17">
          <cell r="H17" t="str">
            <v>CECOMA</v>
          </cell>
        </row>
      </sheetData>
      <sheetData sheetId="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final"/>
      <sheetName val="Data sources for dropdown list"/>
    </sheetNames>
    <sheetDataSet>
      <sheetData sheetId="0"/>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ources for dropdown list"/>
      <sheetName val="CS Indicator Survey Tool - 2019"/>
    </sheetNames>
    <sheetDataSet>
      <sheetData sheetId="0" refreshError="1"/>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Indicator Survey Tool - 2019"/>
      <sheetName val="Data sources for dropdown list"/>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Suzanne Gold" id="{75434B66-EB19-4822-90D4-FA2635471188}" userId="S::sgold@ghsc-psm.org::579da1de-90c0-4019-9fe0-df410f0d7ac7"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303" dT="2021-05-10T23:45:13.79" personId="{75434B66-EB19-4822-90D4-FA2635471188}" id="{765D5013-58F6-4A07-ADE3-98202C8EE358}">
    <text>The referenced document discusses WHO prequalification of labs but not ISO certification. The ANAB (ANSI National Accreditation Board) also does not list Nicaragua as having an ISO-certified lab.</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4.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4.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un.org/en/development/desa/population/publications/pdf/family/WFP2017_Highlights.pdf"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0.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4.xml"/><Relationship Id="rId1" Type="http://schemas.openxmlformats.org/officeDocument/2006/relationships/printerSettings" Target="../printerSettings/printerSettings30.bin"/><Relationship Id="rId4"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36.xml"/><Relationship Id="rId4" Type="http://schemas.microsoft.com/office/2017/10/relationships/threadedComment" Target="../threadedComments/threadedComment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38.xml"/><Relationship Id="rId1" Type="http://schemas.openxmlformats.org/officeDocument/2006/relationships/printerSettings" Target="../printerSettings/printerSettings33.bin"/><Relationship Id="rId4" Type="http://schemas.openxmlformats.org/officeDocument/2006/relationships/comments" Target="../comments1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9.xml"/><Relationship Id="rId1" Type="http://schemas.openxmlformats.org/officeDocument/2006/relationships/printerSettings" Target="../printerSettings/printerSettings34.bin"/><Relationship Id="rId4" Type="http://schemas.openxmlformats.org/officeDocument/2006/relationships/comments" Target="../comments15.xml"/></Relationships>
</file>

<file path=xl/worksheets/_rels/sheet41.xml.rels><?xml version="1.0" encoding="UTF-8" standalone="yes"?>
<Relationships xmlns="http://schemas.openxmlformats.org/package/2006/relationships"><Relationship Id="rId3" Type="http://schemas.openxmlformats.org/officeDocument/2006/relationships/hyperlink" Target="https://www.puntofarma.com.py/" TargetMode="External"/><Relationship Id="rId2" Type="http://schemas.openxmlformats.org/officeDocument/2006/relationships/hyperlink" Target="http://py.prvademecum.com/" TargetMode="External"/><Relationship Id="rId1" Type="http://schemas.openxmlformats.org/officeDocument/2006/relationships/hyperlink" Target="http://www.familyplanning2020.org/countries?region=10&amp;title=" TargetMode="External"/><Relationship Id="rId4"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1.xml"/><Relationship Id="rId1" Type="http://schemas.openxmlformats.org/officeDocument/2006/relationships/printerSettings" Target="../printerSettings/printerSettings35.bin"/><Relationship Id="rId4" Type="http://schemas.openxmlformats.org/officeDocument/2006/relationships/comments" Target="../comments16.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43.xml"/><Relationship Id="rId1" Type="http://schemas.openxmlformats.org/officeDocument/2006/relationships/printerSettings" Target="../printerSettings/printerSettings37.bin"/><Relationship Id="rId4"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48.xml"/><Relationship Id="rId1" Type="http://schemas.openxmlformats.org/officeDocument/2006/relationships/printerSettings" Target="../printerSettings/printerSettings42.bin"/><Relationship Id="rId4" Type="http://schemas.openxmlformats.org/officeDocument/2006/relationships/comments" Target="../comments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51.xml"/><Relationship Id="rId1" Type="http://schemas.openxmlformats.org/officeDocument/2006/relationships/printerSettings" Target="../printerSettings/printerSettings45.bin"/><Relationship Id="rId4" Type="http://schemas.openxmlformats.org/officeDocument/2006/relationships/comments" Target="../comments19.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9FBBE-9A87-4390-8DC6-B32D617A1673}">
  <sheetPr>
    <tabColor theme="5"/>
    <pageSetUpPr fitToPage="1"/>
  </sheetPr>
  <dimension ref="A1:BT1294"/>
  <sheetViews>
    <sheetView showGridLines="0" tabSelected="1" zoomScale="70" zoomScaleNormal="70" zoomScaleSheetLayoutView="90" workbookViewId="0">
      <pane xSplit="16" ySplit="2" topLeftCell="Q3" activePane="bottomRight" state="frozen"/>
      <selection pane="bottomRight"/>
      <selection pane="bottomLeft" activeCell="A8" sqref="A8"/>
      <selection pane="topRight" activeCell="Q6" sqref="Q6"/>
    </sheetView>
  </sheetViews>
  <sheetFormatPr defaultColWidth="9.140625" defaultRowHeight="15"/>
  <cols>
    <col min="1" max="1" width="2.140625" style="140" customWidth="1"/>
    <col min="2" max="2" width="11.7109375" style="140" customWidth="1"/>
    <col min="3" max="3" width="30.85546875" style="140" customWidth="1"/>
    <col min="4" max="4" width="11.140625" style="140" customWidth="1"/>
    <col min="5" max="5" width="10.85546875" style="140" customWidth="1"/>
    <col min="6" max="6" width="12.42578125" style="140" customWidth="1"/>
    <col min="7" max="7" width="11" style="140" customWidth="1"/>
    <col min="8" max="8" width="12.5703125" style="140" customWidth="1"/>
    <col min="9" max="9" width="14.5703125" style="140" customWidth="1"/>
    <col min="10" max="10" width="15.5703125" style="140" customWidth="1"/>
    <col min="11" max="11" width="16.42578125" style="140" customWidth="1"/>
    <col min="12" max="12" width="14.42578125" style="140" customWidth="1"/>
    <col min="13" max="13" width="15" style="140" customWidth="1"/>
    <col min="14" max="14" width="16.85546875" style="140" customWidth="1"/>
    <col min="15" max="15" width="13" style="201" customWidth="1"/>
    <col min="16" max="16" width="15.42578125" style="201" customWidth="1"/>
    <col min="17" max="24" width="14.5703125" style="140" customWidth="1"/>
    <col min="25" max="27" width="15.140625" style="140" customWidth="1"/>
    <col min="28" max="28" width="14.5703125" style="140" customWidth="1"/>
    <col min="29" max="29" width="17" style="140" customWidth="1"/>
    <col min="30" max="31" width="14.5703125" style="140" customWidth="1"/>
    <col min="32" max="32" width="15" style="140" customWidth="1"/>
    <col min="33" max="34" width="14.5703125" style="140" customWidth="1"/>
    <col min="35" max="35" width="16.42578125" style="140" customWidth="1"/>
    <col min="36" max="36" width="14.5703125" style="140" customWidth="1"/>
    <col min="37" max="37" width="15.7109375" style="140" customWidth="1"/>
    <col min="38" max="38" width="15.42578125" style="140" customWidth="1"/>
    <col min="39" max="40" width="14.5703125" style="140" customWidth="1"/>
    <col min="41" max="41" width="16.5703125" style="140" customWidth="1"/>
    <col min="42" max="48" width="14.5703125" style="140" customWidth="1"/>
    <col min="49" max="50" width="16.5703125" style="140" customWidth="1"/>
    <col min="51" max="54" width="14.5703125" style="140" customWidth="1"/>
    <col min="55" max="55" width="15.140625" style="140" customWidth="1"/>
    <col min="56" max="56" width="15.42578125" style="140" customWidth="1"/>
    <col min="57" max="59" width="14.5703125" style="140" customWidth="1"/>
    <col min="60" max="60" width="16.28515625" style="140" customWidth="1"/>
    <col min="61" max="61" width="14.5703125" style="140" customWidth="1"/>
    <col min="62" max="62" width="18.140625" style="140" customWidth="1"/>
    <col min="63" max="63" width="15.5703125" style="140" customWidth="1"/>
    <col min="64" max="64" width="16.42578125" style="140" customWidth="1"/>
    <col min="65" max="65" width="16.5703125" style="140" customWidth="1"/>
    <col min="66" max="66" width="17.42578125" style="140" customWidth="1"/>
    <col min="67" max="67" width="7.5703125" style="140" customWidth="1"/>
    <col min="68" max="68" width="9.140625" style="140"/>
    <col min="69" max="69" width="12.5703125" style="140" customWidth="1"/>
    <col min="70" max="70" width="10.42578125" style="140" customWidth="1"/>
    <col min="71" max="71" width="23" style="140" customWidth="1"/>
    <col min="72" max="76" width="23.5703125" style="140" customWidth="1"/>
    <col min="77" max="16384" width="9.140625" style="140"/>
  </cols>
  <sheetData>
    <row r="1" spans="2:67" ht="34.5" customHeight="1" thickBot="1">
      <c r="B1" s="146"/>
      <c r="C1" s="146"/>
      <c r="D1" s="146"/>
      <c r="E1" s="146"/>
      <c r="F1" s="566"/>
      <c r="G1" s="146"/>
      <c r="H1" s="146"/>
      <c r="I1" s="146"/>
      <c r="J1" s="146"/>
      <c r="K1" s="146"/>
      <c r="L1" s="146"/>
      <c r="M1" s="1038"/>
      <c r="N1" s="147" t="s">
        <v>0</v>
      </c>
      <c r="O1" s="197" t="s">
        <v>1</v>
      </c>
      <c r="P1" s="197" t="s">
        <v>2</v>
      </c>
      <c r="Q1" s="801" t="s">
        <v>3</v>
      </c>
      <c r="R1" s="801" t="s">
        <v>4</v>
      </c>
      <c r="S1" s="1446" t="s">
        <v>5</v>
      </c>
      <c r="T1" s="801" t="s">
        <v>6</v>
      </c>
      <c r="U1" s="801" t="s">
        <v>7</v>
      </c>
      <c r="V1" s="1446" t="s">
        <v>8</v>
      </c>
      <c r="W1" s="801" t="s">
        <v>9</v>
      </c>
      <c r="X1" s="801" t="s">
        <v>10</v>
      </c>
      <c r="Y1" s="801" t="s">
        <v>11</v>
      </c>
      <c r="Z1" s="801" t="s">
        <v>12</v>
      </c>
      <c r="AA1" s="1446" t="s">
        <v>13</v>
      </c>
      <c r="AB1" s="801" t="s">
        <v>14</v>
      </c>
      <c r="AC1" s="801" t="s">
        <v>15</v>
      </c>
      <c r="AD1" s="801" t="s">
        <v>16</v>
      </c>
      <c r="AE1" s="1446" t="s">
        <v>17</v>
      </c>
      <c r="AF1" s="801" t="s">
        <v>18</v>
      </c>
      <c r="AG1" s="801" t="s">
        <v>19</v>
      </c>
      <c r="AH1" s="801" t="s">
        <v>20</v>
      </c>
      <c r="AI1" s="801" t="s">
        <v>21</v>
      </c>
      <c r="AJ1" s="801" t="s">
        <v>22</v>
      </c>
      <c r="AK1" s="801" t="s">
        <v>23</v>
      </c>
      <c r="AL1" s="801" t="s">
        <v>24</v>
      </c>
      <c r="AM1" s="801" t="s">
        <v>25</v>
      </c>
      <c r="AN1" s="801" t="s">
        <v>26</v>
      </c>
      <c r="AO1" s="801" t="s">
        <v>27</v>
      </c>
      <c r="AP1" s="801" t="s">
        <v>28</v>
      </c>
      <c r="AQ1" s="801" t="s">
        <v>29</v>
      </c>
      <c r="AR1" s="801" t="s">
        <v>30</v>
      </c>
      <c r="AS1" s="801" t="s">
        <v>31</v>
      </c>
      <c r="AT1" s="801" t="s">
        <v>32</v>
      </c>
      <c r="AU1" s="1446" t="s">
        <v>33</v>
      </c>
      <c r="AV1" s="801" t="s">
        <v>34</v>
      </c>
      <c r="AW1" s="801" t="s">
        <v>35</v>
      </c>
      <c r="AX1" s="1446" t="s">
        <v>36</v>
      </c>
      <c r="AY1" s="801" t="s">
        <v>37</v>
      </c>
      <c r="AZ1" s="801" t="s">
        <v>38</v>
      </c>
      <c r="BA1" s="801" t="s">
        <v>39</v>
      </c>
      <c r="BB1" s="1446" t="s">
        <v>40</v>
      </c>
      <c r="BC1" s="801" t="s">
        <v>41</v>
      </c>
      <c r="BD1" s="801" t="s">
        <v>42</v>
      </c>
      <c r="BE1" s="801" t="s">
        <v>43</v>
      </c>
      <c r="BF1" s="801" t="s">
        <v>44</v>
      </c>
      <c r="BG1" s="801" t="s">
        <v>45</v>
      </c>
      <c r="BH1" s="801" t="s">
        <v>46</v>
      </c>
      <c r="BI1" s="801" t="s">
        <v>47</v>
      </c>
      <c r="BJ1" s="801" t="s">
        <v>48</v>
      </c>
      <c r="BK1" s="801" t="s">
        <v>49</v>
      </c>
      <c r="BL1" s="801" t="s">
        <v>50</v>
      </c>
      <c r="BM1" s="801" t="s">
        <v>51</v>
      </c>
      <c r="BN1" s="802" t="s">
        <v>52</v>
      </c>
      <c r="BO1" s="549"/>
    </row>
    <row r="2" spans="2:67" ht="16.5" thickBot="1">
      <c r="B2" s="1849" t="s">
        <v>53</v>
      </c>
      <c r="C2" s="1850"/>
      <c r="D2" s="1850"/>
      <c r="E2" s="1850"/>
      <c r="F2" s="1850"/>
      <c r="G2" s="1850"/>
      <c r="H2" s="1850"/>
      <c r="I2" s="1850"/>
      <c r="J2" s="1850"/>
      <c r="K2" s="1850"/>
      <c r="L2" s="1850"/>
      <c r="M2" s="1851"/>
      <c r="N2" s="943"/>
      <c r="O2" s="944"/>
      <c r="P2" s="944"/>
      <c r="Q2" s="944"/>
      <c r="R2" s="944"/>
      <c r="S2" s="944"/>
      <c r="T2" s="944"/>
      <c r="U2" s="944"/>
      <c r="V2" s="944"/>
      <c r="W2" s="944"/>
      <c r="X2" s="944"/>
      <c r="Y2" s="944"/>
      <c r="Z2" s="944"/>
      <c r="AA2" s="944"/>
      <c r="AB2" s="944"/>
      <c r="AC2" s="944"/>
      <c r="AD2" s="944"/>
      <c r="AE2" s="944"/>
      <c r="AF2" s="944"/>
      <c r="AG2" s="944"/>
      <c r="AH2" s="944"/>
      <c r="AI2" s="944"/>
      <c r="AJ2" s="944"/>
      <c r="AK2" s="944"/>
      <c r="AL2" s="944"/>
      <c r="AM2" s="944"/>
      <c r="AN2" s="944"/>
      <c r="AO2" s="944"/>
      <c r="AP2" s="944"/>
      <c r="AQ2" s="944"/>
      <c r="AR2" s="944"/>
      <c r="AS2" s="944"/>
      <c r="AT2" s="944"/>
      <c r="AU2" s="944"/>
      <c r="AV2" s="944"/>
      <c r="AW2" s="944"/>
      <c r="AX2" s="944"/>
      <c r="AY2" s="944"/>
      <c r="AZ2" s="944"/>
      <c r="BA2" s="944"/>
      <c r="BB2" s="944"/>
      <c r="BC2" s="944"/>
      <c r="BD2" s="944"/>
      <c r="BE2" s="944"/>
      <c r="BF2" s="944"/>
      <c r="BG2" s="944"/>
      <c r="BH2" s="944"/>
      <c r="BI2" s="944"/>
      <c r="BJ2" s="944"/>
      <c r="BK2" s="944"/>
      <c r="BL2" s="944"/>
      <c r="BM2" s="944"/>
      <c r="BN2" s="945"/>
      <c r="BO2" s="550"/>
    </row>
    <row r="3" spans="2:67" ht="36.75" customHeight="1">
      <c r="B3" s="171" t="s">
        <v>54</v>
      </c>
      <c r="C3" s="1852" t="s">
        <v>55</v>
      </c>
      <c r="D3" s="1853"/>
      <c r="E3" s="1853"/>
      <c r="F3" s="1853"/>
      <c r="G3" s="1853"/>
      <c r="H3" s="1853"/>
      <c r="I3" s="1853"/>
      <c r="J3" s="1853"/>
      <c r="K3" s="1853"/>
      <c r="L3" s="1853"/>
      <c r="M3" s="1854"/>
      <c r="N3" s="590">
        <f>O3/P3</f>
        <v>0.92</v>
      </c>
      <c r="O3" s="522">
        <v>46</v>
      </c>
      <c r="P3" s="522">
        <v>50</v>
      </c>
      <c r="Q3" s="194" t="s">
        <v>56</v>
      </c>
      <c r="R3" s="194" t="s">
        <v>56</v>
      </c>
      <c r="S3" s="194" t="s">
        <v>57</v>
      </c>
      <c r="T3" s="194" t="s">
        <v>56</v>
      </c>
      <c r="U3" s="194" t="s">
        <v>56</v>
      </c>
      <c r="V3" s="194" t="s">
        <v>56</v>
      </c>
      <c r="W3" s="194" t="s">
        <v>56</v>
      </c>
      <c r="X3" s="194" t="s">
        <v>56</v>
      </c>
      <c r="Y3" s="194" t="s">
        <v>56</v>
      </c>
      <c r="Z3" s="194" t="s">
        <v>56</v>
      </c>
      <c r="AA3" s="194" t="s">
        <v>56</v>
      </c>
      <c r="AB3" s="194" t="s">
        <v>56</v>
      </c>
      <c r="AC3" s="194" t="s">
        <v>56</v>
      </c>
      <c r="AD3" s="194" t="s">
        <v>56</v>
      </c>
      <c r="AE3" s="194" t="s">
        <v>56</v>
      </c>
      <c r="AF3" s="194" t="s">
        <v>56</v>
      </c>
      <c r="AG3" s="194" t="s">
        <v>56</v>
      </c>
      <c r="AH3" s="194" t="s">
        <v>56</v>
      </c>
      <c r="AI3" s="194" t="s">
        <v>56</v>
      </c>
      <c r="AJ3" s="194" t="s">
        <v>56</v>
      </c>
      <c r="AK3" s="194" t="s">
        <v>56</v>
      </c>
      <c r="AL3" s="194" t="s">
        <v>56</v>
      </c>
      <c r="AM3" s="194" t="s">
        <v>57</v>
      </c>
      <c r="AN3" s="194" t="s">
        <v>56</v>
      </c>
      <c r="AO3" s="194" t="s">
        <v>56</v>
      </c>
      <c r="AP3" s="194" t="s">
        <v>56</v>
      </c>
      <c r="AQ3" s="194" t="s">
        <v>56</v>
      </c>
      <c r="AR3" s="194" t="s">
        <v>56</v>
      </c>
      <c r="AS3" s="194" t="s">
        <v>56</v>
      </c>
      <c r="AT3" s="194" t="s">
        <v>56</v>
      </c>
      <c r="AU3" s="194" t="s">
        <v>56</v>
      </c>
      <c r="AV3" s="194" t="s">
        <v>56</v>
      </c>
      <c r="AW3" s="194" t="s">
        <v>56</v>
      </c>
      <c r="AX3" s="194" t="s">
        <v>57</v>
      </c>
      <c r="AY3" s="194" t="s">
        <v>56</v>
      </c>
      <c r="AZ3" s="194" t="s">
        <v>56</v>
      </c>
      <c r="BA3" s="194" t="s">
        <v>56</v>
      </c>
      <c r="BB3" s="194" t="s">
        <v>56</v>
      </c>
      <c r="BC3" s="194" t="s">
        <v>56</v>
      </c>
      <c r="BD3" s="194" t="s">
        <v>56</v>
      </c>
      <c r="BE3" s="194" t="s">
        <v>56</v>
      </c>
      <c r="BF3" s="194" t="s">
        <v>56</v>
      </c>
      <c r="BG3" s="194" t="s">
        <v>56</v>
      </c>
      <c r="BH3" s="194" t="s">
        <v>56</v>
      </c>
      <c r="BI3" s="194" t="s">
        <v>56</v>
      </c>
      <c r="BJ3" s="194" t="s">
        <v>56</v>
      </c>
      <c r="BK3" s="194" t="s">
        <v>56</v>
      </c>
      <c r="BL3" s="194" t="s">
        <v>57</v>
      </c>
      <c r="BM3" s="194" t="s">
        <v>56</v>
      </c>
      <c r="BN3" s="544" t="s">
        <v>56</v>
      </c>
      <c r="BO3" s="202"/>
    </row>
    <row r="4" spans="2:67" ht="18" customHeight="1">
      <c r="B4" s="151" t="s">
        <v>58</v>
      </c>
      <c r="C4" s="1855" t="s">
        <v>59</v>
      </c>
      <c r="D4" s="1855"/>
      <c r="E4" s="1855"/>
      <c r="F4" s="1855"/>
      <c r="G4" s="1855"/>
      <c r="H4" s="1855"/>
      <c r="I4" s="1855"/>
      <c r="J4" s="1855"/>
      <c r="K4" s="1855"/>
      <c r="L4" s="1855"/>
      <c r="M4" s="1856"/>
      <c r="N4" s="1583"/>
      <c r="O4" s="1583"/>
      <c r="P4" s="1583"/>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545"/>
      <c r="BO4" s="329"/>
    </row>
    <row r="5" spans="2:67" ht="23.25" customHeight="1">
      <c r="B5" s="153"/>
      <c r="C5" s="1823" t="s">
        <v>60</v>
      </c>
      <c r="D5" s="1823"/>
      <c r="E5" s="1823"/>
      <c r="F5" s="1823"/>
      <c r="G5" s="1823"/>
      <c r="H5" s="1823"/>
      <c r="I5" s="1823"/>
      <c r="J5" s="1823"/>
      <c r="K5" s="1823"/>
      <c r="L5" s="1823"/>
      <c r="M5" s="1824"/>
      <c r="N5" s="590">
        <f t="shared" ref="N5:N13" si="0">O5/P5</f>
        <v>0.80434782608695654</v>
      </c>
      <c r="O5" s="564">
        <v>37</v>
      </c>
      <c r="P5" s="564">
        <v>46</v>
      </c>
      <c r="Q5" s="195" t="s">
        <v>56</v>
      </c>
      <c r="R5" s="195" t="s">
        <v>56</v>
      </c>
      <c r="S5" s="195" t="s">
        <v>61</v>
      </c>
      <c r="T5" s="195" t="s">
        <v>56</v>
      </c>
      <c r="U5" s="195" t="s">
        <v>56</v>
      </c>
      <c r="V5" s="194" t="s">
        <v>56</v>
      </c>
      <c r="W5" s="194" t="s">
        <v>56</v>
      </c>
      <c r="X5" s="195" t="s">
        <v>57</v>
      </c>
      <c r="Y5" s="195" t="s">
        <v>56</v>
      </c>
      <c r="Z5" s="195" t="s">
        <v>57</v>
      </c>
      <c r="AA5" s="194" t="s">
        <v>57</v>
      </c>
      <c r="AB5" s="194" t="s">
        <v>56</v>
      </c>
      <c r="AC5" s="194" t="s">
        <v>56</v>
      </c>
      <c r="AD5" s="194" t="s">
        <v>56</v>
      </c>
      <c r="AE5" s="194" t="s">
        <v>57</v>
      </c>
      <c r="AF5" s="195" t="s">
        <v>57</v>
      </c>
      <c r="AG5" s="195" t="s">
        <v>56</v>
      </c>
      <c r="AH5" s="195" t="s">
        <v>56</v>
      </c>
      <c r="AI5" s="194" t="s">
        <v>56</v>
      </c>
      <c r="AJ5" s="194" t="s">
        <v>56</v>
      </c>
      <c r="AK5" s="194" t="s">
        <v>56</v>
      </c>
      <c r="AL5" s="194" t="s">
        <v>56</v>
      </c>
      <c r="AM5" s="865" t="s">
        <v>62</v>
      </c>
      <c r="AN5" s="195" t="s">
        <v>56</v>
      </c>
      <c r="AO5" s="195" t="s">
        <v>57</v>
      </c>
      <c r="AP5" s="195" t="s">
        <v>56</v>
      </c>
      <c r="AQ5" s="195" t="s">
        <v>56</v>
      </c>
      <c r="AR5" s="194" t="s">
        <v>56</v>
      </c>
      <c r="AS5" s="195" t="s">
        <v>56</v>
      </c>
      <c r="AT5" s="194" t="s">
        <v>56</v>
      </c>
      <c r="AU5" s="194" t="s">
        <v>57</v>
      </c>
      <c r="AV5" s="195" t="s">
        <v>56</v>
      </c>
      <c r="AW5" s="195" t="s">
        <v>56</v>
      </c>
      <c r="AX5" s="194" t="s">
        <v>61</v>
      </c>
      <c r="AY5" s="194" t="s">
        <v>56</v>
      </c>
      <c r="AZ5" s="195" t="s">
        <v>56</v>
      </c>
      <c r="BA5" s="195" t="s">
        <v>56</v>
      </c>
      <c r="BB5" s="195" t="s">
        <v>56</v>
      </c>
      <c r="BC5" s="195" t="s">
        <v>57</v>
      </c>
      <c r="BD5" s="195" t="s">
        <v>57</v>
      </c>
      <c r="BE5" s="195" t="s">
        <v>56</v>
      </c>
      <c r="BF5" s="194" t="s">
        <v>56</v>
      </c>
      <c r="BG5" s="195" t="s">
        <v>56</v>
      </c>
      <c r="BH5" s="195" t="s">
        <v>56</v>
      </c>
      <c r="BI5" s="195" t="s">
        <v>56</v>
      </c>
      <c r="BJ5" s="194" t="s">
        <v>56</v>
      </c>
      <c r="BK5" s="195" t="s">
        <v>56</v>
      </c>
      <c r="BL5" s="195" t="s">
        <v>62</v>
      </c>
      <c r="BM5" s="195" t="s">
        <v>56</v>
      </c>
      <c r="BN5" s="532" t="s">
        <v>56</v>
      </c>
      <c r="BO5" s="202"/>
    </row>
    <row r="6" spans="2:67" ht="23.25" customHeight="1">
      <c r="B6" s="153"/>
      <c r="C6" s="1823" t="s">
        <v>63</v>
      </c>
      <c r="D6" s="1823"/>
      <c r="E6" s="1823"/>
      <c r="F6" s="1823"/>
      <c r="G6" s="1823"/>
      <c r="H6" s="1823"/>
      <c r="I6" s="1823"/>
      <c r="J6" s="1823"/>
      <c r="K6" s="1823"/>
      <c r="L6" s="1823"/>
      <c r="M6" s="1824"/>
      <c r="N6" s="590">
        <f t="shared" si="0"/>
        <v>0.91304347826086951</v>
      </c>
      <c r="O6" s="564">
        <v>42</v>
      </c>
      <c r="P6" s="564">
        <v>46</v>
      </c>
      <c r="Q6" s="195" t="s">
        <v>56</v>
      </c>
      <c r="R6" s="195" t="s">
        <v>56</v>
      </c>
      <c r="S6" s="195" t="s">
        <v>61</v>
      </c>
      <c r="T6" s="195" t="s">
        <v>56</v>
      </c>
      <c r="U6" s="195" t="s">
        <v>56</v>
      </c>
      <c r="V6" s="194" t="s">
        <v>56</v>
      </c>
      <c r="W6" s="194" t="s">
        <v>56</v>
      </c>
      <c r="X6" s="195" t="s">
        <v>56</v>
      </c>
      <c r="Y6" s="195" t="s">
        <v>56</v>
      </c>
      <c r="Z6" s="195" t="s">
        <v>57</v>
      </c>
      <c r="AA6" s="194" t="s">
        <v>57</v>
      </c>
      <c r="AB6" s="194" t="s">
        <v>56</v>
      </c>
      <c r="AC6" s="194" t="s">
        <v>56</v>
      </c>
      <c r="AD6" s="194" t="s">
        <v>56</v>
      </c>
      <c r="AE6" s="194" t="s">
        <v>57</v>
      </c>
      <c r="AF6" s="195" t="s">
        <v>57</v>
      </c>
      <c r="AG6" s="195" t="s">
        <v>56</v>
      </c>
      <c r="AH6" s="195" t="s">
        <v>56</v>
      </c>
      <c r="AI6" s="194" t="s">
        <v>56</v>
      </c>
      <c r="AJ6" s="194" t="s">
        <v>56</v>
      </c>
      <c r="AK6" s="194" t="s">
        <v>56</v>
      </c>
      <c r="AL6" s="194" t="s">
        <v>56</v>
      </c>
      <c r="AM6" s="865" t="s">
        <v>62</v>
      </c>
      <c r="AN6" s="195" t="s">
        <v>56</v>
      </c>
      <c r="AO6" s="195" t="s">
        <v>56</v>
      </c>
      <c r="AP6" s="195" t="s">
        <v>56</v>
      </c>
      <c r="AQ6" s="195" t="s">
        <v>56</v>
      </c>
      <c r="AR6" s="194" t="s">
        <v>56</v>
      </c>
      <c r="AS6" s="195" t="s">
        <v>56</v>
      </c>
      <c r="AT6" s="194" t="s">
        <v>56</v>
      </c>
      <c r="AU6" s="194" t="s">
        <v>56</v>
      </c>
      <c r="AV6" s="195" t="s">
        <v>56</v>
      </c>
      <c r="AW6" s="195" t="s">
        <v>56</v>
      </c>
      <c r="AX6" s="194" t="s">
        <v>61</v>
      </c>
      <c r="AY6" s="194" t="s">
        <v>56</v>
      </c>
      <c r="AZ6" s="195" t="s">
        <v>56</v>
      </c>
      <c r="BA6" s="195" t="s">
        <v>56</v>
      </c>
      <c r="BB6" s="194" t="s">
        <v>56</v>
      </c>
      <c r="BC6" s="194" t="s">
        <v>56</v>
      </c>
      <c r="BD6" s="195" t="s">
        <v>56</v>
      </c>
      <c r="BE6" s="195" t="s">
        <v>56</v>
      </c>
      <c r="BF6" s="194" t="s">
        <v>56</v>
      </c>
      <c r="BG6" s="195" t="s">
        <v>56</v>
      </c>
      <c r="BH6" s="195" t="s">
        <v>56</v>
      </c>
      <c r="BI6" s="195" t="s">
        <v>56</v>
      </c>
      <c r="BJ6" s="194" t="s">
        <v>56</v>
      </c>
      <c r="BK6" s="195" t="s">
        <v>56</v>
      </c>
      <c r="BL6" s="195" t="s">
        <v>62</v>
      </c>
      <c r="BM6" s="195" t="s">
        <v>56</v>
      </c>
      <c r="BN6" s="532" t="s">
        <v>56</v>
      </c>
      <c r="BO6" s="202"/>
    </row>
    <row r="7" spans="2:67" ht="23.25" customHeight="1">
      <c r="B7" s="153"/>
      <c r="C7" s="1823" t="s">
        <v>64</v>
      </c>
      <c r="D7" s="1823"/>
      <c r="E7" s="1823"/>
      <c r="F7" s="1823"/>
      <c r="G7" s="1823"/>
      <c r="H7" s="1823"/>
      <c r="I7" s="1823"/>
      <c r="J7" s="1823"/>
      <c r="K7" s="1823"/>
      <c r="L7" s="1823"/>
      <c r="M7" s="1824"/>
      <c r="N7" s="590">
        <f t="shared" si="0"/>
        <v>0.30434782608695654</v>
      </c>
      <c r="O7" s="564">
        <v>14</v>
      </c>
      <c r="P7" s="564">
        <v>46</v>
      </c>
      <c r="Q7" s="195" t="s">
        <v>57</v>
      </c>
      <c r="R7" s="195" t="s">
        <v>57</v>
      </c>
      <c r="S7" s="195" t="s">
        <v>61</v>
      </c>
      <c r="T7" s="195" t="s">
        <v>57</v>
      </c>
      <c r="U7" s="523" t="s">
        <v>57</v>
      </c>
      <c r="V7" s="195" t="s">
        <v>56</v>
      </c>
      <c r="W7" s="195" t="s">
        <v>56</v>
      </c>
      <c r="X7" s="523" t="s">
        <v>57</v>
      </c>
      <c r="Y7" s="195" t="s">
        <v>57</v>
      </c>
      <c r="Z7" s="195" t="s">
        <v>57</v>
      </c>
      <c r="AA7" s="523" t="s">
        <v>57</v>
      </c>
      <c r="AB7" s="523" t="s">
        <v>57</v>
      </c>
      <c r="AC7" s="195" t="s">
        <v>57</v>
      </c>
      <c r="AD7" s="195" t="s">
        <v>57</v>
      </c>
      <c r="AE7" s="195" t="s">
        <v>57</v>
      </c>
      <c r="AF7" s="195" t="s">
        <v>57</v>
      </c>
      <c r="AG7" s="195" t="s">
        <v>57</v>
      </c>
      <c r="AH7" s="195" t="s">
        <v>57</v>
      </c>
      <c r="AI7" s="195" t="s">
        <v>56</v>
      </c>
      <c r="AJ7" s="195" t="s">
        <v>56</v>
      </c>
      <c r="AK7" s="195" t="s">
        <v>56</v>
      </c>
      <c r="AL7" s="195" t="s">
        <v>57</v>
      </c>
      <c r="AM7" s="865" t="s">
        <v>62</v>
      </c>
      <c r="AN7" s="195" t="s">
        <v>57</v>
      </c>
      <c r="AO7" s="195" t="s">
        <v>57</v>
      </c>
      <c r="AP7" s="195" t="s">
        <v>65</v>
      </c>
      <c r="AQ7" s="195" t="s">
        <v>65</v>
      </c>
      <c r="AR7" s="195" t="s">
        <v>57</v>
      </c>
      <c r="AS7" s="195" t="s">
        <v>56</v>
      </c>
      <c r="AT7" s="195" t="s">
        <v>56</v>
      </c>
      <c r="AU7" s="195" t="s">
        <v>57</v>
      </c>
      <c r="AV7" s="195" t="s">
        <v>57</v>
      </c>
      <c r="AW7" s="195" t="s">
        <v>57</v>
      </c>
      <c r="AX7" s="195" t="s">
        <v>61</v>
      </c>
      <c r="AY7" s="195" t="s">
        <v>57</v>
      </c>
      <c r="AZ7" s="195" t="s">
        <v>56</v>
      </c>
      <c r="BA7" s="195" t="s">
        <v>56</v>
      </c>
      <c r="BB7" s="195" t="s">
        <v>57</v>
      </c>
      <c r="BC7" s="195" t="s">
        <v>57</v>
      </c>
      <c r="BD7" s="195" t="s">
        <v>57</v>
      </c>
      <c r="BE7" s="195" t="s">
        <v>57</v>
      </c>
      <c r="BF7" s="195" t="s">
        <v>56</v>
      </c>
      <c r="BG7" s="195" t="s">
        <v>57</v>
      </c>
      <c r="BH7" s="195" t="s">
        <v>57</v>
      </c>
      <c r="BI7" s="195" t="s">
        <v>56</v>
      </c>
      <c r="BJ7" s="195" t="s">
        <v>57</v>
      </c>
      <c r="BK7" s="195" t="s">
        <v>56</v>
      </c>
      <c r="BL7" s="195" t="s">
        <v>62</v>
      </c>
      <c r="BM7" s="195" t="s">
        <v>57</v>
      </c>
      <c r="BN7" s="532" t="s">
        <v>57</v>
      </c>
      <c r="BO7" s="202"/>
    </row>
    <row r="8" spans="2:67" ht="23.25" customHeight="1">
      <c r="B8" s="153"/>
      <c r="C8" s="1823" t="s">
        <v>66</v>
      </c>
      <c r="D8" s="1823"/>
      <c r="E8" s="1823"/>
      <c r="F8" s="1823"/>
      <c r="G8" s="1823"/>
      <c r="H8" s="1823"/>
      <c r="I8" s="1823"/>
      <c r="J8" s="1823"/>
      <c r="K8" s="1823"/>
      <c r="L8" s="1823"/>
      <c r="M8" s="1824"/>
      <c r="N8" s="590">
        <f t="shared" si="0"/>
        <v>0.80434782608695654</v>
      </c>
      <c r="O8" s="564">
        <v>37</v>
      </c>
      <c r="P8" s="564">
        <v>46</v>
      </c>
      <c r="Q8" s="195" t="s">
        <v>56</v>
      </c>
      <c r="R8" s="195" t="s">
        <v>56</v>
      </c>
      <c r="S8" s="195" t="s">
        <v>61</v>
      </c>
      <c r="T8" s="195" t="s">
        <v>56</v>
      </c>
      <c r="U8" s="195" t="s">
        <v>56</v>
      </c>
      <c r="V8" s="194" t="s">
        <v>56</v>
      </c>
      <c r="W8" s="194" t="s">
        <v>56</v>
      </c>
      <c r="X8" s="523" t="s">
        <v>56</v>
      </c>
      <c r="Y8" s="195" t="s">
        <v>56</v>
      </c>
      <c r="Z8" s="195" t="s">
        <v>57</v>
      </c>
      <c r="AA8" s="195" t="s">
        <v>57</v>
      </c>
      <c r="AB8" s="195" t="s">
        <v>56</v>
      </c>
      <c r="AC8" s="194" t="s">
        <v>56</v>
      </c>
      <c r="AD8" s="194" t="s">
        <v>56</v>
      </c>
      <c r="AE8" s="194" t="s">
        <v>57</v>
      </c>
      <c r="AF8" s="195" t="s">
        <v>57</v>
      </c>
      <c r="AG8" s="195" t="s">
        <v>56</v>
      </c>
      <c r="AH8" s="195" t="s">
        <v>56</v>
      </c>
      <c r="AI8" s="195" t="s">
        <v>57</v>
      </c>
      <c r="AJ8" s="194" t="s">
        <v>56</v>
      </c>
      <c r="AK8" s="194" t="s">
        <v>56</v>
      </c>
      <c r="AL8" s="194" t="s">
        <v>56</v>
      </c>
      <c r="AM8" s="865" t="s">
        <v>62</v>
      </c>
      <c r="AN8" s="195" t="s">
        <v>56</v>
      </c>
      <c r="AO8" s="195" t="s">
        <v>57</v>
      </c>
      <c r="AP8" s="195" t="s">
        <v>56</v>
      </c>
      <c r="AQ8" s="195" t="s">
        <v>56</v>
      </c>
      <c r="AR8" s="194" t="s">
        <v>56</v>
      </c>
      <c r="AS8" s="195" t="s">
        <v>56</v>
      </c>
      <c r="AT8" s="194" t="s">
        <v>56</v>
      </c>
      <c r="AU8" s="194" t="s">
        <v>57</v>
      </c>
      <c r="AV8" s="195" t="s">
        <v>56</v>
      </c>
      <c r="AW8" s="195" t="s">
        <v>56</v>
      </c>
      <c r="AX8" s="195" t="s">
        <v>61</v>
      </c>
      <c r="AY8" s="195" t="s">
        <v>57</v>
      </c>
      <c r="AZ8" s="195" t="s">
        <v>56</v>
      </c>
      <c r="BA8" s="195" t="s">
        <v>56</v>
      </c>
      <c r="BB8" s="195" t="s">
        <v>56</v>
      </c>
      <c r="BC8" s="195" t="s">
        <v>57</v>
      </c>
      <c r="BD8" s="195" t="s">
        <v>56</v>
      </c>
      <c r="BE8" s="195" t="s">
        <v>56</v>
      </c>
      <c r="BF8" s="194" t="s">
        <v>56</v>
      </c>
      <c r="BG8" s="195" t="s">
        <v>56</v>
      </c>
      <c r="BH8" s="195" t="s">
        <v>56</v>
      </c>
      <c r="BI8" s="195" t="s">
        <v>56</v>
      </c>
      <c r="BJ8" s="194" t="s">
        <v>56</v>
      </c>
      <c r="BK8" s="195" t="s">
        <v>56</v>
      </c>
      <c r="BL8" s="195" t="s">
        <v>62</v>
      </c>
      <c r="BM8" s="195" t="s">
        <v>56</v>
      </c>
      <c r="BN8" s="532" t="s">
        <v>56</v>
      </c>
      <c r="BO8" s="202"/>
    </row>
    <row r="9" spans="2:67" ht="23.25" customHeight="1">
      <c r="B9" s="153"/>
      <c r="C9" s="1823" t="s">
        <v>67</v>
      </c>
      <c r="D9" s="1823"/>
      <c r="E9" s="1823"/>
      <c r="F9" s="1823"/>
      <c r="G9" s="1823"/>
      <c r="H9" s="1823"/>
      <c r="I9" s="1823"/>
      <c r="J9" s="1823"/>
      <c r="K9" s="1823"/>
      <c r="L9" s="1823"/>
      <c r="M9" s="1824"/>
      <c r="N9" s="590">
        <f t="shared" si="0"/>
        <v>0.91304347826086951</v>
      </c>
      <c r="O9" s="564">
        <v>42</v>
      </c>
      <c r="P9" s="564">
        <v>46</v>
      </c>
      <c r="Q9" s="195" t="s">
        <v>56</v>
      </c>
      <c r="R9" s="195" t="s">
        <v>56</v>
      </c>
      <c r="S9" s="195" t="s">
        <v>61</v>
      </c>
      <c r="T9" s="195" t="s">
        <v>56</v>
      </c>
      <c r="U9" s="195" t="s">
        <v>56</v>
      </c>
      <c r="V9" s="194" t="s">
        <v>56</v>
      </c>
      <c r="W9" s="194" t="s">
        <v>56</v>
      </c>
      <c r="X9" s="523" t="s">
        <v>56</v>
      </c>
      <c r="Y9" s="195" t="s">
        <v>56</v>
      </c>
      <c r="Z9" s="195" t="s">
        <v>56</v>
      </c>
      <c r="AA9" s="195" t="s">
        <v>57</v>
      </c>
      <c r="AB9" s="195" t="s">
        <v>56</v>
      </c>
      <c r="AC9" s="194" t="s">
        <v>56</v>
      </c>
      <c r="AD9" s="194" t="s">
        <v>56</v>
      </c>
      <c r="AE9" s="194" t="s">
        <v>57</v>
      </c>
      <c r="AF9" s="194" t="s">
        <v>56</v>
      </c>
      <c r="AG9" s="195" t="s">
        <v>56</v>
      </c>
      <c r="AH9" s="195" t="s">
        <v>56</v>
      </c>
      <c r="AI9" s="195" t="s">
        <v>57</v>
      </c>
      <c r="AJ9" s="194" t="s">
        <v>56</v>
      </c>
      <c r="AK9" s="194" t="s">
        <v>56</v>
      </c>
      <c r="AL9" s="194" t="s">
        <v>56</v>
      </c>
      <c r="AM9" s="865" t="s">
        <v>62</v>
      </c>
      <c r="AN9" s="195" t="s">
        <v>56</v>
      </c>
      <c r="AO9" s="195" t="s">
        <v>56</v>
      </c>
      <c r="AP9" s="195" t="s">
        <v>57</v>
      </c>
      <c r="AQ9" s="195" t="s">
        <v>56</v>
      </c>
      <c r="AR9" s="194" t="s">
        <v>56</v>
      </c>
      <c r="AS9" s="195" t="s">
        <v>56</v>
      </c>
      <c r="AT9" s="194" t="s">
        <v>56</v>
      </c>
      <c r="AU9" s="194" t="s">
        <v>56</v>
      </c>
      <c r="AV9" s="195" t="s">
        <v>56</v>
      </c>
      <c r="AW9" s="195" t="s">
        <v>56</v>
      </c>
      <c r="AX9" s="194" t="s">
        <v>61</v>
      </c>
      <c r="AY9" s="194" t="s">
        <v>56</v>
      </c>
      <c r="AZ9" s="195" t="s">
        <v>56</v>
      </c>
      <c r="BA9" s="195" t="s">
        <v>56</v>
      </c>
      <c r="BB9" s="194" t="s">
        <v>56</v>
      </c>
      <c r="BC9" s="194" t="s">
        <v>56</v>
      </c>
      <c r="BD9" s="195" t="s">
        <v>56</v>
      </c>
      <c r="BE9" s="195" t="s">
        <v>56</v>
      </c>
      <c r="BF9" s="194" t="s">
        <v>56</v>
      </c>
      <c r="BG9" s="195" t="s">
        <v>56</v>
      </c>
      <c r="BH9" s="195" t="s">
        <v>56</v>
      </c>
      <c r="BI9" s="195" t="s">
        <v>56</v>
      </c>
      <c r="BJ9" s="194" t="s">
        <v>56</v>
      </c>
      <c r="BK9" s="195" t="s">
        <v>56</v>
      </c>
      <c r="BL9" s="195" t="s">
        <v>62</v>
      </c>
      <c r="BM9" s="195" t="s">
        <v>56</v>
      </c>
      <c r="BN9" s="532" t="s">
        <v>56</v>
      </c>
      <c r="BO9" s="202"/>
    </row>
    <row r="10" spans="2:67" ht="23.25" customHeight="1">
      <c r="B10" s="153"/>
      <c r="C10" s="1823" t="s">
        <v>68</v>
      </c>
      <c r="D10" s="1823"/>
      <c r="E10" s="1823"/>
      <c r="F10" s="1823"/>
      <c r="G10" s="1823"/>
      <c r="H10" s="1823"/>
      <c r="I10" s="1823"/>
      <c r="J10" s="1823"/>
      <c r="K10" s="1823"/>
      <c r="L10" s="1823"/>
      <c r="M10" s="1824"/>
      <c r="N10" s="590">
        <f t="shared" si="0"/>
        <v>1</v>
      </c>
      <c r="O10" s="564">
        <v>46</v>
      </c>
      <c r="P10" s="564">
        <v>46</v>
      </c>
      <c r="Q10" s="195" t="s">
        <v>56</v>
      </c>
      <c r="R10" s="195" t="s">
        <v>56</v>
      </c>
      <c r="S10" s="195" t="s">
        <v>61</v>
      </c>
      <c r="T10" s="195" t="s">
        <v>56</v>
      </c>
      <c r="U10" s="195" t="s">
        <v>56</v>
      </c>
      <c r="V10" s="194" t="s">
        <v>56</v>
      </c>
      <c r="W10" s="194" t="s">
        <v>56</v>
      </c>
      <c r="X10" s="523" t="s">
        <v>56</v>
      </c>
      <c r="Y10" s="195" t="s">
        <v>56</v>
      </c>
      <c r="Z10" s="195" t="s">
        <v>56</v>
      </c>
      <c r="AA10" s="195" t="s">
        <v>56</v>
      </c>
      <c r="AB10" s="195" t="s">
        <v>56</v>
      </c>
      <c r="AC10" s="194" t="s">
        <v>56</v>
      </c>
      <c r="AD10" s="194" t="s">
        <v>56</v>
      </c>
      <c r="AE10" s="194" t="s">
        <v>56</v>
      </c>
      <c r="AF10" s="194" t="s">
        <v>56</v>
      </c>
      <c r="AG10" s="195" t="s">
        <v>56</v>
      </c>
      <c r="AH10" s="195" t="s">
        <v>56</v>
      </c>
      <c r="AI10" s="194" t="s">
        <v>56</v>
      </c>
      <c r="AJ10" s="194" t="s">
        <v>56</v>
      </c>
      <c r="AK10" s="194" t="s">
        <v>56</v>
      </c>
      <c r="AL10" s="194" t="s">
        <v>56</v>
      </c>
      <c r="AM10" s="865" t="s">
        <v>62</v>
      </c>
      <c r="AN10" s="195" t="s">
        <v>56</v>
      </c>
      <c r="AO10" s="195" t="s">
        <v>56</v>
      </c>
      <c r="AP10" s="195" t="s">
        <v>56</v>
      </c>
      <c r="AQ10" s="195" t="s">
        <v>56</v>
      </c>
      <c r="AR10" s="194" t="s">
        <v>56</v>
      </c>
      <c r="AS10" s="195" t="s">
        <v>56</v>
      </c>
      <c r="AT10" s="194" t="s">
        <v>56</v>
      </c>
      <c r="AU10" s="194" t="s">
        <v>56</v>
      </c>
      <c r="AV10" s="195" t="s">
        <v>56</v>
      </c>
      <c r="AW10" s="195" t="s">
        <v>56</v>
      </c>
      <c r="AX10" s="194" t="s">
        <v>61</v>
      </c>
      <c r="AY10" s="194" t="s">
        <v>56</v>
      </c>
      <c r="AZ10" s="195" t="s">
        <v>56</v>
      </c>
      <c r="BA10" s="195" t="s">
        <v>56</v>
      </c>
      <c r="BB10" s="194" t="s">
        <v>56</v>
      </c>
      <c r="BC10" s="194" t="s">
        <v>56</v>
      </c>
      <c r="BD10" s="195" t="s">
        <v>56</v>
      </c>
      <c r="BE10" s="195" t="s">
        <v>56</v>
      </c>
      <c r="BF10" s="194" t="s">
        <v>56</v>
      </c>
      <c r="BG10" s="195" t="s">
        <v>56</v>
      </c>
      <c r="BH10" s="195" t="s">
        <v>56</v>
      </c>
      <c r="BI10" s="195" t="s">
        <v>56</v>
      </c>
      <c r="BJ10" s="194" t="s">
        <v>56</v>
      </c>
      <c r="BK10" s="195" t="s">
        <v>56</v>
      </c>
      <c r="BL10" s="195" t="s">
        <v>62</v>
      </c>
      <c r="BM10" s="195" t="s">
        <v>56</v>
      </c>
      <c r="BN10" s="532" t="s">
        <v>56</v>
      </c>
      <c r="BO10" s="202"/>
    </row>
    <row r="11" spans="2:67" ht="23.25" customHeight="1">
      <c r="B11" s="153"/>
      <c r="C11" s="1823" t="s">
        <v>69</v>
      </c>
      <c r="D11" s="1823"/>
      <c r="E11" s="1823"/>
      <c r="F11" s="1823"/>
      <c r="G11" s="1823"/>
      <c r="H11" s="1823"/>
      <c r="I11" s="1823"/>
      <c r="J11" s="1823"/>
      <c r="K11" s="1823"/>
      <c r="L11" s="1823"/>
      <c r="M11" s="1824"/>
      <c r="N11" s="590">
        <f t="shared" si="0"/>
        <v>0.84782608695652173</v>
      </c>
      <c r="O11" s="564">
        <v>39</v>
      </c>
      <c r="P11" s="564">
        <v>46</v>
      </c>
      <c r="Q11" s="195" t="s">
        <v>56</v>
      </c>
      <c r="R11" s="195" t="s">
        <v>56</v>
      </c>
      <c r="S11" s="195" t="s">
        <v>61</v>
      </c>
      <c r="T11" s="195" t="s">
        <v>56</v>
      </c>
      <c r="U11" s="195" t="s">
        <v>56</v>
      </c>
      <c r="V11" s="194" t="s">
        <v>56</v>
      </c>
      <c r="W11" s="194" t="s">
        <v>56</v>
      </c>
      <c r="X11" s="523" t="s">
        <v>56</v>
      </c>
      <c r="Y11" s="195" t="s">
        <v>56</v>
      </c>
      <c r="Z11" s="195" t="s">
        <v>56</v>
      </c>
      <c r="AA11" s="195" t="s">
        <v>56</v>
      </c>
      <c r="AB11" s="195" t="s">
        <v>56</v>
      </c>
      <c r="AC11" s="194" t="s">
        <v>56</v>
      </c>
      <c r="AD11" s="195" t="s">
        <v>57</v>
      </c>
      <c r="AE11" s="195" t="s">
        <v>56</v>
      </c>
      <c r="AF11" s="195" t="s">
        <v>57</v>
      </c>
      <c r="AG11" s="195" t="s">
        <v>56</v>
      </c>
      <c r="AH11" s="195" t="s">
        <v>56</v>
      </c>
      <c r="AI11" s="194" t="s">
        <v>56</v>
      </c>
      <c r="AJ11" s="194" t="s">
        <v>56</v>
      </c>
      <c r="AK11" s="194" t="s">
        <v>56</v>
      </c>
      <c r="AL11" s="194" t="s">
        <v>56</v>
      </c>
      <c r="AM11" s="865" t="s">
        <v>62</v>
      </c>
      <c r="AN11" s="195" t="s">
        <v>56</v>
      </c>
      <c r="AO11" s="195" t="s">
        <v>56</v>
      </c>
      <c r="AP11" s="195" t="s">
        <v>56</v>
      </c>
      <c r="AQ11" s="195" t="s">
        <v>56</v>
      </c>
      <c r="AR11" s="195" t="s">
        <v>57</v>
      </c>
      <c r="AS11" s="195" t="s">
        <v>56</v>
      </c>
      <c r="AT11" s="194" t="s">
        <v>56</v>
      </c>
      <c r="AU11" s="194" t="s">
        <v>57</v>
      </c>
      <c r="AV11" s="195" t="s">
        <v>56</v>
      </c>
      <c r="AW11" s="195" t="s">
        <v>56</v>
      </c>
      <c r="AX11" s="194" t="s">
        <v>61</v>
      </c>
      <c r="AY11" s="194" t="s">
        <v>56</v>
      </c>
      <c r="AZ11" s="195" t="s">
        <v>57</v>
      </c>
      <c r="BA11" s="195" t="s">
        <v>56</v>
      </c>
      <c r="BB11" s="195" t="s">
        <v>56</v>
      </c>
      <c r="BC11" s="195" t="s">
        <v>57</v>
      </c>
      <c r="BD11" s="195" t="s">
        <v>56</v>
      </c>
      <c r="BE11" s="195" t="s">
        <v>57</v>
      </c>
      <c r="BF11" s="194" t="s">
        <v>56</v>
      </c>
      <c r="BG11" s="195" t="s">
        <v>56</v>
      </c>
      <c r="BH11" s="195" t="s">
        <v>56</v>
      </c>
      <c r="BI11" s="195" t="s">
        <v>56</v>
      </c>
      <c r="BJ11" s="194" t="s">
        <v>56</v>
      </c>
      <c r="BK11" s="195" t="s">
        <v>56</v>
      </c>
      <c r="BL11" s="195" t="s">
        <v>62</v>
      </c>
      <c r="BM11" s="195" t="s">
        <v>56</v>
      </c>
      <c r="BN11" s="532" t="s">
        <v>56</v>
      </c>
      <c r="BO11" s="202"/>
    </row>
    <row r="12" spans="2:67" ht="30">
      <c r="B12" s="153"/>
      <c r="C12" s="1823" t="s">
        <v>70</v>
      </c>
      <c r="D12" s="1823"/>
      <c r="E12" s="1823"/>
      <c r="F12" s="1823"/>
      <c r="G12" s="1823"/>
      <c r="H12" s="1823"/>
      <c r="I12" s="1823"/>
      <c r="J12" s="1823"/>
      <c r="K12" s="1823"/>
      <c r="L12" s="1823"/>
      <c r="M12" s="1824"/>
      <c r="N12" s="590">
        <f t="shared" si="0"/>
        <v>0.2978723404255319</v>
      </c>
      <c r="O12" s="564">
        <v>14</v>
      </c>
      <c r="P12" s="564">
        <v>47</v>
      </c>
      <c r="Q12" s="523" t="s">
        <v>71</v>
      </c>
      <c r="R12" s="523" t="s">
        <v>72</v>
      </c>
      <c r="S12" s="523" t="s">
        <v>61</v>
      </c>
      <c r="T12" s="523" t="s">
        <v>71</v>
      </c>
      <c r="U12" s="523" t="s">
        <v>71</v>
      </c>
      <c r="V12" s="523" t="s">
        <v>57</v>
      </c>
      <c r="W12" s="195" t="s">
        <v>56</v>
      </c>
      <c r="X12" s="523" t="s">
        <v>71</v>
      </c>
      <c r="Y12" s="523" t="s">
        <v>71</v>
      </c>
      <c r="Z12" s="523" t="s">
        <v>71</v>
      </c>
      <c r="AA12" s="523" t="s">
        <v>57</v>
      </c>
      <c r="AB12" s="523" t="s">
        <v>73</v>
      </c>
      <c r="AC12" s="523" t="s">
        <v>57</v>
      </c>
      <c r="AD12" s="523" t="s">
        <v>71</v>
      </c>
      <c r="AE12" s="523" t="s">
        <v>57</v>
      </c>
      <c r="AF12" s="523" t="s">
        <v>57</v>
      </c>
      <c r="AG12" s="523" t="s">
        <v>71</v>
      </c>
      <c r="AH12" s="523" t="s">
        <v>71</v>
      </c>
      <c r="AI12" s="195" t="s">
        <v>56</v>
      </c>
      <c r="AJ12" s="523" t="s">
        <v>73</v>
      </c>
      <c r="AK12" s="195" t="s">
        <v>71</v>
      </c>
      <c r="AL12" s="195" t="s">
        <v>57</v>
      </c>
      <c r="AM12" s="1441" t="s">
        <v>62</v>
      </c>
      <c r="AN12" s="523" t="s">
        <v>57</v>
      </c>
      <c r="AO12" s="523" t="s">
        <v>73</v>
      </c>
      <c r="AP12" s="523" t="s">
        <v>71</v>
      </c>
      <c r="AQ12" s="523" t="s">
        <v>74</v>
      </c>
      <c r="AR12" s="523" t="s">
        <v>71</v>
      </c>
      <c r="AS12" s="523" t="s">
        <v>73</v>
      </c>
      <c r="AT12" s="195" t="s">
        <v>71</v>
      </c>
      <c r="AU12" s="523" t="s">
        <v>71</v>
      </c>
      <c r="AV12" s="523" t="s">
        <v>71</v>
      </c>
      <c r="AW12" s="523" t="s">
        <v>71</v>
      </c>
      <c r="AX12" s="523" t="s">
        <v>61</v>
      </c>
      <c r="AY12" s="523" t="s">
        <v>73</v>
      </c>
      <c r="AZ12" s="523" t="s">
        <v>72</v>
      </c>
      <c r="BA12" s="523" t="s">
        <v>73</v>
      </c>
      <c r="BB12" s="523" t="s">
        <v>57</v>
      </c>
      <c r="BC12" s="195" t="s">
        <v>57</v>
      </c>
      <c r="BD12" s="523" t="s">
        <v>71</v>
      </c>
      <c r="BE12" s="523" t="s">
        <v>71</v>
      </c>
      <c r="BF12" s="195" t="s">
        <v>71</v>
      </c>
      <c r="BG12" s="523" t="s">
        <v>65</v>
      </c>
      <c r="BH12" s="523" t="s">
        <v>71</v>
      </c>
      <c r="BI12" s="523" t="s">
        <v>71</v>
      </c>
      <c r="BJ12" s="195" t="s">
        <v>71</v>
      </c>
      <c r="BK12" s="523" t="s">
        <v>74</v>
      </c>
      <c r="BL12" s="523" t="s">
        <v>62</v>
      </c>
      <c r="BM12" s="523" t="s">
        <v>71</v>
      </c>
      <c r="BN12" s="546" t="s">
        <v>71</v>
      </c>
      <c r="BO12" s="202"/>
    </row>
    <row r="13" spans="2:67" ht="23.25" customHeight="1">
      <c r="B13" s="154"/>
      <c r="C13" s="1825" t="s">
        <v>75</v>
      </c>
      <c r="D13" s="1825"/>
      <c r="E13" s="1825"/>
      <c r="F13" s="1825"/>
      <c r="G13" s="1825"/>
      <c r="H13" s="1825"/>
      <c r="I13" s="1825"/>
      <c r="J13" s="1825"/>
      <c r="K13" s="1825"/>
      <c r="L13" s="1825"/>
      <c r="M13" s="1826"/>
      <c r="N13" s="590">
        <f t="shared" si="0"/>
        <v>0.68085106382978722</v>
      </c>
      <c r="O13" s="564">
        <v>32</v>
      </c>
      <c r="P13" s="564">
        <v>47</v>
      </c>
      <c r="Q13" s="195" t="s">
        <v>56</v>
      </c>
      <c r="R13" s="195" t="s">
        <v>56</v>
      </c>
      <c r="S13" s="195" t="s">
        <v>61</v>
      </c>
      <c r="T13" s="195" t="s">
        <v>56</v>
      </c>
      <c r="U13" s="195" t="s">
        <v>56</v>
      </c>
      <c r="V13" s="195" t="s">
        <v>56</v>
      </c>
      <c r="W13" s="195" t="s">
        <v>56</v>
      </c>
      <c r="X13" s="195" t="s">
        <v>56</v>
      </c>
      <c r="Y13" s="195" t="s">
        <v>56</v>
      </c>
      <c r="Z13" s="195" t="s">
        <v>57</v>
      </c>
      <c r="AA13" s="523" t="s">
        <v>57</v>
      </c>
      <c r="AB13" s="523" t="s">
        <v>56</v>
      </c>
      <c r="AC13" s="523" t="s">
        <v>57</v>
      </c>
      <c r="AD13" s="523" t="s">
        <v>56</v>
      </c>
      <c r="AE13" s="523" t="s">
        <v>57</v>
      </c>
      <c r="AF13" s="523" t="s">
        <v>57</v>
      </c>
      <c r="AG13" s="195" t="s">
        <v>57</v>
      </c>
      <c r="AH13" s="195" t="s">
        <v>57</v>
      </c>
      <c r="AI13" s="195" t="s">
        <v>56</v>
      </c>
      <c r="AJ13" s="195" t="s">
        <v>56</v>
      </c>
      <c r="AK13" s="195" t="s">
        <v>56</v>
      </c>
      <c r="AL13" s="195" t="s">
        <v>57</v>
      </c>
      <c r="AM13" s="865" t="s">
        <v>62</v>
      </c>
      <c r="AN13" s="195" t="s">
        <v>57</v>
      </c>
      <c r="AO13" s="195" t="s">
        <v>56</v>
      </c>
      <c r="AP13" s="195" t="s">
        <v>56</v>
      </c>
      <c r="AQ13" s="195" t="s">
        <v>56</v>
      </c>
      <c r="AR13" s="523" t="s">
        <v>57</v>
      </c>
      <c r="AS13" s="195" t="s">
        <v>56</v>
      </c>
      <c r="AT13" s="195" t="s">
        <v>57</v>
      </c>
      <c r="AU13" s="195" t="s">
        <v>56</v>
      </c>
      <c r="AV13" s="195" t="s">
        <v>56</v>
      </c>
      <c r="AW13" s="195" t="s">
        <v>56</v>
      </c>
      <c r="AX13" s="195" t="s">
        <v>61</v>
      </c>
      <c r="AY13" s="195" t="s">
        <v>56</v>
      </c>
      <c r="AZ13" s="195" t="s">
        <v>56</v>
      </c>
      <c r="BA13" s="195" t="s">
        <v>56</v>
      </c>
      <c r="BB13" s="195" t="s">
        <v>57</v>
      </c>
      <c r="BC13" s="195" t="s">
        <v>56</v>
      </c>
      <c r="BD13" s="195" t="s">
        <v>57</v>
      </c>
      <c r="BE13" s="195" t="s">
        <v>56</v>
      </c>
      <c r="BF13" s="195" t="s">
        <v>56</v>
      </c>
      <c r="BG13" s="195" t="s">
        <v>65</v>
      </c>
      <c r="BH13" s="195" t="s">
        <v>57</v>
      </c>
      <c r="BI13" s="195" t="s">
        <v>56</v>
      </c>
      <c r="BJ13" s="195" t="s">
        <v>56</v>
      </c>
      <c r="BK13" s="195" t="s">
        <v>56</v>
      </c>
      <c r="BL13" s="195" t="s">
        <v>62</v>
      </c>
      <c r="BM13" s="195" t="s">
        <v>56</v>
      </c>
      <c r="BN13" s="532" t="s">
        <v>57</v>
      </c>
      <c r="BO13" s="202"/>
    </row>
    <row r="14" spans="2:67" ht="30.75" customHeight="1">
      <c r="B14" s="1840" t="s">
        <v>76</v>
      </c>
      <c r="C14" s="1841"/>
      <c r="D14" s="1841"/>
      <c r="E14" s="1841"/>
      <c r="F14" s="1841"/>
      <c r="G14" s="1841"/>
      <c r="H14" s="1841"/>
      <c r="I14" s="1841"/>
      <c r="J14" s="1841"/>
      <c r="K14" s="1841"/>
      <c r="L14" s="1841"/>
      <c r="M14" s="1842"/>
      <c r="N14" s="720">
        <f>AVERAGE(Q14:BN14)</f>
        <v>6.4565217391304346</v>
      </c>
      <c r="O14" s="564"/>
      <c r="P14" s="564"/>
      <c r="Q14" s="803">
        <v>7</v>
      </c>
      <c r="R14" s="803">
        <v>8</v>
      </c>
      <c r="S14" s="803" t="s">
        <v>61</v>
      </c>
      <c r="T14" s="803">
        <v>7</v>
      </c>
      <c r="U14" s="803">
        <v>7</v>
      </c>
      <c r="V14" s="803">
        <v>8</v>
      </c>
      <c r="W14" s="803">
        <v>9</v>
      </c>
      <c r="X14" s="803">
        <v>6</v>
      </c>
      <c r="Y14" s="803">
        <v>7</v>
      </c>
      <c r="Z14" s="803">
        <v>3</v>
      </c>
      <c r="AA14" s="803">
        <v>2</v>
      </c>
      <c r="AB14" s="803">
        <v>8</v>
      </c>
      <c r="AC14" s="803">
        <v>6</v>
      </c>
      <c r="AD14" s="803">
        <v>6</v>
      </c>
      <c r="AE14" s="803">
        <v>2</v>
      </c>
      <c r="AF14" s="803">
        <v>2</v>
      </c>
      <c r="AG14" s="803">
        <v>6</v>
      </c>
      <c r="AH14" s="803">
        <v>6</v>
      </c>
      <c r="AI14" s="803">
        <v>7</v>
      </c>
      <c r="AJ14" s="803">
        <v>9</v>
      </c>
      <c r="AK14" s="803">
        <v>8</v>
      </c>
      <c r="AL14" s="803">
        <v>6</v>
      </c>
      <c r="AM14" s="803" t="s">
        <v>61</v>
      </c>
      <c r="AN14" s="803">
        <v>6</v>
      </c>
      <c r="AO14" s="803">
        <v>6</v>
      </c>
      <c r="AP14" s="803">
        <v>6</v>
      </c>
      <c r="AQ14" s="803">
        <v>8</v>
      </c>
      <c r="AR14" s="803">
        <v>5</v>
      </c>
      <c r="AS14" s="803">
        <v>9</v>
      </c>
      <c r="AT14" s="803">
        <v>7</v>
      </c>
      <c r="AU14" s="803">
        <v>4</v>
      </c>
      <c r="AV14" s="803">
        <v>7</v>
      </c>
      <c r="AW14" s="803">
        <v>7</v>
      </c>
      <c r="AX14" s="803" t="s">
        <v>61</v>
      </c>
      <c r="AY14" s="803">
        <v>7</v>
      </c>
      <c r="AZ14" s="803">
        <v>8</v>
      </c>
      <c r="BA14" s="803">
        <v>9</v>
      </c>
      <c r="BB14" s="803">
        <v>6</v>
      </c>
      <c r="BC14" s="803">
        <v>4</v>
      </c>
      <c r="BD14" s="803">
        <v>5</v>
      </c>
      <c r="BE14" s="803">
        <v>6</v>
      </c>
      <c r="BF14" s="803">
        <v>8</v>
      </c>
      <c r="BG14" s="803">
        <v>6</v>
      </c>
      <c r="BH14" s="803">
        <v>6</v>
      </c>
      <c r="BI14" s="803">
        <v>8</v>
      </c>
      <c r="BJ14" s="803">
        <v>7</v>
      </c>
      <c r="BK14" s="803">
        <v>9</v>
      </c>
      <c r="BL14" s="195" t="s">
        <v>62</v>
      </c>
      <c r="BM14" s="803">
        <v>7</v>
      </c>
      <c r="BN14" s="803">
        <v>6</v>
      </c>
      <c r="BO14" s="202"/>
    </row>
    <row r="15" spans="2:67" ht="30.75" customHeight="1">
      <c r="B15" s="1840" t="s">
        <v>77</v>
      </c>
      <c r="C15" s="1841"/>
      <c r="D15" s="1841"/>
      <c r="E15" s="1841"/>
      <c r="F15" s="1841"/>
      <c r="G15" s="1841"/>
      <c r="H15" s="1841"/>
      <c r="I15" s="1841"/>
      <c r="J15" s="1841"/>
      <c r="K15" s="1841"/>
      <c r="L15" s="1841"/>
      <c r="M15" s="1842"/>
      <c r="N15" s="592">
        <f>O15/P15</f>
        <v>0.82608695652173914</v>
      </c>
      <c r="O15" s="564">
        <v>38</v>
      </c>
      <c r="P15" s="564">
        <v>46</v>
      </c>
      <c r="Q15" s="803" t="s">
        <v>56</v>
      </c>
      <c r="R15" s="803" t="s">
        <v>56</v>
      </c>
      <c r="S15" s="803" t="s">
        <v>61</v>
      </c>
      <c r="T15" s="803" t="s">
        <v>56</v>
      </c>
      <c r="U15" s="803" t="s">
        <v>56</v>
      </c>
      <c r="V15" s="803" t="s">
        <v>56</v>
      </c>
      <c r="W15" s="803" t="s">
        <v>56</v>
      </c>
      <c r="X15" s="803" t="s">
        <v>56</v>
      </c>
      <c r="Y15" s="803" t="s">
        <v>56</v>
      </c>
      <c r="Z15" s="803" t="s">
        <v>57</v>
      </c>
      <c r="AA15" s="803" t="s">
        <v>57</v>
      </c>
      <c r="AB15" s="803" t="s">
        <v>56</v>
      </c>
      <c r="AC15" s="803" t="s">
        <v>56</v>
      </c>
      <c r="AD15" s="803" t="s">
        <v>56</v>
      </c>
      <c r="AE15" s="804" t="s">
        <v>57</v>
      </c>
      <c r="AF15" s="804" t="s">
        <v>57</v>
      </c>
      <c r="AG15" s="803" t="s">
        <v>56</v>
      </c>
      <c r="AH15" s="803" t="s">
        <v>56</v>
      </c>
      <c r="AI15" s="804" t="s">
        <v>56</v>
      </c>
      <c r="AJ15" s="803" t="s">
        <v>56</v>
      </c>
      <c r="AK15" s="803" t="s">
        <v>56</v>
      </c>
      <c r="AL15" s="803" t="s">
        <v>56</v>
      </c>
      <c r="AM15" s="803" t="s">
        <v>61</v>
      </c>
      <c r="AN15" s="803" t="s">
        <v>56</v>
      </c>
      <c r="AO15" s="803" t="s">
        <v>56</v>
      </c>
      <c r="AP15" s="803" t="s">
        <v>56</v>
      </c>
      <c r="AQ15" s="803" t="s">
        <v>56</v>
      </c>
      <c r="AR15" s="803" t="s">
        <v>57</v>
      </c>
      <c r="AS15" s="803" t="s">
        <v>56</v>
      </c>
      <c r="AT15" s="804" t="s">
        <v>56</v>
      </c>
      <c r="AU15" s="804" t="s">
        <v>57</v>
      </c>
      <c r="AV15" s="803" t="s">
        <v>56</v>
      </c>
      <c r="AW15" s="803" t="s">
        <v>56</v>
      </c>
      <c r="AX15" s="804" t="s">
        <v>61</v>
      </c>
      <c r="AY15" s="804" t="s">
        <v>56</v>
      </c>
      <c r="AZ15" s="803" t="s">
        <v>56</v>
      </c>
      <c r="BA15" s="803" t="s">
        <v>56</v>
      </c>
      <c r="BB15" s="803" t="s">
        <v>56</v>
      </c>
      <c r="BC15" s="803" t="s">
        <v>57</v>
      </c>
      <c r="BD15" s="803" t="s">
        <v>57</v>
      </c>
      <c r="BE15" s="803" t="s">
        <v>56</v>
      </c>
      <c r="BF15" s="803" t="s">
        <v>56</v>
      </c>
      <c r="BG15" s="803" t="s">
        <v>56</v>
      </c>
      <c r="BH15" s="803" t="s">
        <v>56</v>
      </c>
      <c r="BI15" s="803" t="s">
        <v>56</v>
      </c>
      <c r="BJ15" s="803" t="s">
        <v>56</v>
      </c>
      <c r="BK15" s="803" t="s">
        <v>56</v>
      </c>
      <c r="BL15" s="195" t="s">
        <v>62</v>
      </c>
      <c r="BM15" s="803" t="s">
        <v>56</v>
      </c>
      <c r="BN15" s="803" t="s">
        <v>56</v>
      </c>
      <c r="BO15" s="202"/>
    </row>
    <row r="16" spans="2:67" ht="60" customHeight="1">
      <c r="B16" s="151" t="s">
        <v>78</v>
      </c>
      <c r="C16" s="1827" t="s">
        <v>79</v>
      </c>
      <c r="D16" s="1827"/>
      <c r="E16" s="1827"/>
      <c r="F16" s="1827"/>
      <c r="G16" s="1827"/>
      <c r="H16" s="1827"/>
      <c r="I16" s="1827"/>
      <c r="J16" s="1827"/>
      <c r="K16" s="1827"/>
      <c r="L16" s="1827"/>
      <c r="M16" s="1828"/>
      <c r="N16" s="592">
        <f>O16/P16</f>
        <v>0.76086956521739135</v>
      </c>
      <c r="O16" s="564">
        <v>35</v>
      </c>
      <c r="P16" s="564">
        <v>46</v>
      </c>
      <c r="Q16" s="523" t="s">
        <v>57</v>
      </c>
      <c r="R16" s="523" t="s">
        <v>57</v>
      </c>
      <c r="S16" s="523" t="s">
        <v>61</v>
      </c>
      <c r="T16" s="523" t="s">
        <v>56</v>
      </c>
      <c r="U16" s="195" t="s">
        <v>56</v>
      </c>
      <c r="V16" s="523" t="s">
        <v>56</v>
      </c>
      <c r="W16" s="523" t="s">
        <v>56</v>
      </c>
      <c r="X16" s="523" t="s">
        <v>56</v>
      </c>
      <c r="Y16" s="523" t="s">
        <v>56</v>
      </c>
      <c r="Z16" s="523" t="s">
        <v>57</v>
      </c>
      <c r="AA16" s="523" t="s">
        <v>57</v>
      </c>
      <c r="AB16" s="195" t="s">
        <v>56</v>
      </c>
      <c r="AC16" s="523" t="s">
        <v>56</v>
      </c>
      <c r="AD16" s="523" t="s">
        <v>57</v>
      </c>
      <c r="AE16" s="1340" t="s">
        <v>56</v>
      </c>
      <c r="AF16" s="194" t="s">
        <v>56</v>
      </c>
      <c r="AG16" s="523" t="s">
        <v>57</v>
      </c>
      <c r="AH16" s="523" t="s">
        <v>56</v>
      </c>
      <c r="AI16" s="194" t="s">
        <v>56</v>
      </c>
      <c r="AJ16" s="195" t="s">
        <v>56</v>
      </c>
      <c r="AK16" s="195" t="s">
        <v>56</v>
      </c>
      <c r="AL16" s="195" t="s">
        <v>56</v>
      </c>
      <c r="AM16" s="1441" t="s">
        <v>62</v>
      </c>
      <c r="AN16" s="523" t="s">
        <v>56</v>
      </c>
      <c r="AO16" s="523" t="s">
        <v>56</v>
      </c>
      <c r="AP16" s="523" t="s">
        <v>56</v>
      </c>
      <c r="AQ16" s="523" t="s">
        <v>56</v>
      </c>
      <c r="AR16" s="523" t="s">
        <v>57</v>
      </c>
      <c r="AS16" s="523" t="s">
        <v>57</v>
      </c>
      <c r="AT16" s="194" t="s">
        <v>56</v>
      </c>
      <c r="AU16" s="1340" t="s">
        <v>57</v>
      </c>
      <c r="AV16" s="523" t="s">
        <v>56</v>
      </c>
      <c r="AW16" s="523" t="s">
        <v>56</v>
      </c>
      <c r="AX16" s="1340" t="s">
        <v>61</v>
      </c>
      <c r="AY16" s="194" t="s">
        <v>56</v>
      </c>
      <c r="AZ16" s="523" t="s">
        <v>56</v>
      </c>
      <c r="BA16" s="523" t="s">
        <v>56</v>
      </c>
      <c r="BB16" s="523" t="s">
        <v>56</v>
      </c>
      <c r="BC16" s="195" t="s">
        <v>56</v>
      </c>
      <c r="BD16" s="523" t="s">
        <v>56</v>
      </c>
      <c r="BE16" s="523" t="s">
        <v>56</v>
      </c>
      <c r="BF16" s="195" t="s">
        <v>56</v>
      </c>
      <c r="BG16" s="523" t="s">
        <v>57</v>
      </c>
      <c r="BH16" s="523" t="s">
        <v>56</v>
      </c>
      <c r="BI16" s="523" t="s">
        <v>56</v>
      </c>
      <c r="BJ16" s="195" t="s">
        <v>56</v>
      </c>
      <c r="BK16" s="523" t="s">
        <v>56</v>
      </c>
      <c r="BL16" s="523" t="s">
        <v>62</v>
      </c>
      <c r="BM16" s="523" t="s">
        <v>56</v>
      </c>
      <c r="BN16" s="546" t="s">
        <v>57</v>
      </c>
      <c r="BO16" s="202"/>
    </row>
    <row r="17" spans="2:67" ht="39.75" customHeight="1">
      <c r="B17" s="151"/>
      <c r="C17" s="1843" t="s">
        <v>80</v>
      </c>
      <c r="D17" s="1843"/>
      <c r="E17" s="1843"/>
      <c r="F17" s="1843"/>
      <c r="G17" s="1843"/>
      <c r="H17" s="1843"/>
      <c r="I17" s="1843"/>
      <c r="J17" s="1843"/>
      <c r="K17" s="1843"/>
      <c r="L17" s="1843"/>
      <c r="M17" s="1844"/>
      <c r="N17" s="805">
        <f>O17/P17</f>
        <v>0.82608695652173914</v>
      </c>
      <c r="O17" s="564">
        <v>38</v>
      </c>
      <c r="P17" s="1462">
        <v>46</v>
      </c>
      <c r="Q17" s="523" t="s">
        <v>56</v>
      </c>
      <c r="R17" s="523" t="s">
        <v>56</v>
      </c>
      <c r="S17" s="523" t="s">
        <v>61</v>
      </c>
      <c r="T17" s="523" t="s">
        <v>56</v>
      </c>
      <c r="U17" s="523" t="s">
        <v>56</v>
      </c>
      <c r="V17" s="523" t="s">
        <v>56</v>
      </c>
      <c r="W17" s="523" t="s">
        <v>56</v>
      </c>
      <c r="X17" s="523" t="s">
        <v>56</v>
      </c>
      <c r="Y17" s="523" t="s">
        <v>56</v>
      </c>
      <c r="Z17" s="523" t="s">
        <v>57</v>
      </c>
      <c r="AA17" s="523" t="s">
        <v>57</v>
      </c>
      <c r="AB17" s="523" t="s">
        <v>56</v>
      </c>
      <c r="AC17" s="523" t="s">
        <v>56</v>
      </c>
      <c r="AD17" s="523" t="s">
        <v>57</v>
      </c>
      <c r="AE17" s="523" t="s">
        <v>57</v>
      </c>
      <c r="AF17" s="523" t="s">
        <v>57</v>
      </c>
      <c r="AG17" s="523" t="s">
        <v>56</v>
      </c>
      <c r="AH17" s="523" t="s">
        <v>56</v>
      </c>
      <c r="AI17" s="523" t="s">
        <v>56</v>
      </c>
      <c r="AJ17" s="523" t="s">
        <v>56</v>
      </c>
      <c r="AK17" s="523" t="s">
        <v>56</v>
      </c>
      <c r="AL17" s="523" t="s">
        <v>56</v>
      </c>
      <c r="AM17" s="1441" t="s">
        <v>62</v>
      </c>
      <c r="AN17" s="523" t="s">
        <v>56</v>
      </c>
      <c r="AO17" s="523" t="s">
        <v>56</v>
      </c>
      <c r="AP17" s="523" t="s">
        <v>56</v>
      </c>
      <c r="AQ17" s="523" t="s">
        <v>56</v>
      </c>
      <c r="AR17" s="523" t="s">
        <v>56</v>
      </c>
      <c r="AS17" s="523" t="s">
        <v>57</v>
      </c>
      <c r="AT17" s="523" t="s">
        <v>56</v>
      </c>
      <c r="AU17" s="523" t="s">
        <v>56</v>
      </c>
      <c r="AV17" s="523" t="s">
        <v>56</v>
      </c>
      <c r="AW17" s="523" t="s">
        <v>56</v>
      </c>
      <c r="AX17" s="523" t="s">
        <v>61</v>
      </c>
      <c r="AY17" s="523" t="s">
        <v>56</v>
      </c>
      <c r="AZ17" s="523" t="s">
        <v>56</v>
      </c>
      <c r="BA17" s="523" t="s">
        <v>56</v>
      </c>
      <c r="BB17" s="523" t="s">
        <v>57</v>
      </c>
      <c r="BC17" s="523" t="s">
        <v>57</v>
      </c>
      <c r="BD17" s="523" t="s">
        <v>56</v>
      </c>
      <c r="BE17" s="523" t="s">
        <v>56</v>
      </c>
      <c r="BF17" s="523" t="s">
        <v>56</v>
      </c>
      <c r="BG17" s="523" t="s">
        <v>56</v>
      </c>
      <c r="BH17" s="523" t="s">
        <v>56</v>
      </c>
      <c r="BI17" s="523" t="s">
        <v>56</v>
      </c>
      <c r="BJ17" s="523" t="s">
        <v>56</v>
      </c>
      <c r="BK17" s="523" t="s">
        <v>56</v>
      </c>
      <c r="BL17" s="523" t="s">
        <v>62</v>
      </c>
      <c r="BM17" s="523" t="s">
        <v>56</v>
      </c>
      <c r="BN17" s="546" t="s">
        <v>56</v>
      </c>
      <c r="BO17" s="202"/>
    </row>
    <row r="18" spans="2:67" ht="30" customHeight="1">
      <c r="B18" s="156" t="s">
        <v>81</v>
      </c>
      <c r="C18" s="1829" t="s">
        <v>82</v>
      </c>
      <c r="D18" s="1829"/>
      <c r="E18" s="1829"/>
      <c r="F18" s="1829"/>
      <c r="G18" s="1829"/>
      <c r="H18" s="1830"/>
      <c r="I18" s="1831"/>
      <c r="J18" s="1466" t="s">
        <v>83</v>
      </c>
      <c r="K18" s="1466" t="s">
        <v>84</v>
      </c>
      <c r="L18" s="563" t="s">
        <v>85</v>
      </c>
      <c r="M18" s="588" t="s">
        <v>86</v>
      </c>
      <c r="N18" s="1713"/>
      <c r="O18" s="1722"/>
      <c r="P18" s="1728">
        <v>46</v>
      </c>
      <c r="Q18" s="1711" t="s">
        <v>87</v>
      </c>
      <c r="R18" s="1711" t="s">
        <v>88</v>
      </c>
      <c r="S18" s="1711" t="s">
        <v>62</v>
      </c>
      <c r="T18" s="1711" t="s">
        <v>89</v>
      </c>
      <c r="U18" s="1726" t="s">
        <v>89</v>
      </c>
      <c r="V18" s="1726" t="s">
        <v>88</v>
      </c>
      <c r="W18" s="1711" t="s">
        <v>87</v>
      </c>
      <c r="X18" s="1711" t="s">
        <v>83</v>
      </c>
      <c r="Y18" s="1711" t="s">
        <v>88</v>
      </c>
      <c r="Z18" s="1711" t="s">
        <v>87</v>
      </c>
      <c r="AA18" s="1711" t="s">
        <v>88</v>
      </c>
      <c r="AB18" s="1711" t="s">
        <v>87</v>
      </c>
      <c r="AC18" s="1711" t="s">
        <v>88</v>
      </c>
      <c r="AD18" s="1711" t="s">
        <v>89</v>
      </c>
      <c r="AE18" s="1711" t="s">
        <v>87</v>
      </c>
      <c r="AF18" s="1711" t="s">
        <v>88</v>
      </c>
      <c r="AG18" s="1711" t="s">
        <v>88</v>
      </c>
      <c r="AH18" s="1711" t="s">
        <v>88</v>
      </c>
      <c r="AI18" s="1711" t="s">
        <v>88</v>
      </c>
      <c r="AJ18" s="1711" t="s">
        <v>89</v>
      </c>
      <c r="AK18" s="1711" t="s">
        <v>88</v>
      </c>
      <c r="AL18" s="1711" t="s">
        <v>89</v>
      </c>
      <c r="AM18" s="1864" t="s">
        <v>62</v>
      </c>
      <c r="AN18" s="1711" t="s">
        <v>87</v>
      </c>
      <c r="AO18" s="1711" t="s">
        <v>89</v>
      </c>
      <c r="AP18" s="1711" t="s">
        <v>87</v>
      </c>
      <c r="AQ18" s="1711" t="s">
        <v>88</v>
      </c>
      <c r="AR18" s="1711" t="s">
        <v>88</v>
      </c>
      <c r="AS18" s="1711" t="s">
        <v>88</v>
      </c>
      <c r="AT18" s="1711" t="s">
        <v>87</v>
      </c>
      <c r="AU18" s="1711" t="s">
        <v>83</v>
      </c>
      <c r="AV18" s="1711" t="s">
        <v>88</v>
      </c>
      <c r="AW18" s="1711" t="s">
        <v>83</v>
      </c>
      <c r="AX18" s="1711" t="s">
        <v>62</v>
      </c>
      <c r="AY18" s="1711" t="s">
        <v>88</v>
      </c>
      <c r="AZ18" s="1711" t="s">
        <v>88</v>
      </c>
      <c r="BA18" s="1711" t="s">
        <v>88</v>
      </c>
      <c r="BB18" s="1711" t="s">
        <v>83</v>
      </c>
      <c r="BC18" s="1711" t="s">
        <v>87</v>
      </c>
      <c r="BD18" s="1711" t="s">
        <v>88</v>
      </c>
      <c r="BE18" s="1711" t="s">
        <v>88</v>
      </c>
      <c r="BF18" s="1711" t="s">
        <v>88</v>
      </c>
      <c r="BG18" s="1711" t="s">
        <v>87</v>
      </c>
      <c r="BH18" s="1711" t="s">
        <v>88</v>
      </c>
      <c r="BI18" s="1711" t="s">
        <v>87</v>
      </c>
      <c r="BJ18" s="1711" t="s">
        <v>87</v>
      </c>
      <c r="BK18" s="1711" t="s">
        <v>88</v>
      </c>
      <c r="BL18" s="1711" t="s">
        <v>62</v>
      </c>
      <c r="BM18" s="1711" t="s">
        <v>88</v>
      </c>
      <c r="BN18" s="1857" t="s">
        <v>87</v>
      </c>
      <c r="BO18" s="202"/>
    </row>
    <row r="19" spans="2:67" ht="22.5" customHeight="1">
      <c r="B19" s="1837"/>
      <c r="C19" s="1838"/>
      <c r="D19" s="1838"/>
      <c r="E19" s="1838"/>
      <c r="F19" s="1838"/>
      <c r="G19" s="1838"/>
      <c r="H19" s="1838"/>
      <c r="I19" s="1839"/>
      <c r="J19" s="174">
        <f>J20/P18</f>
        <v>8.6956521739130432E-2</v>
      </c>
      <c r="K19" s="174">
        <f>K20/P18</f>
        <v>0.13043478260869565</v>
      </c>
      <c r="L19" s="174">
        <f>L20/P18</f>
        <v>0.28260869565217389</v>
      </c>
      <c r="M19" s="521">
        <f>M20/P18</f>
        <v>0.5</v>
      </c>
      <c r="N19" s="1714"/>
      <c r="O19" s="1722"/>
      <c r="P19" s="1728"/>
      <c r="Q19" s="1712"/>
      <c r="R19" s="1712"/>
      <c r="S19" s="1712"/>
      <c r="T19" s="1712"/>
      <c r="U19" s="1727"/>
      <c r="V19" s="1727"/>
      <c r="W19" s="1712"/>
      <c r="X19" s="1712"/>
      <c r="Y19" s="1712"/>
      <c r="Z19" s="1712"/>
      <c r="AA19" s="1712"/>
      <c r="AB19" s="1712"/>
      <c r="AC19" s="1712"/>
      <c r="AD19" s="1712"/>
      <c r="AE19" s="1712"/>
      <c r="AF19" s="1712"/>
      <c r="AG19" s="1712"/>
      <c r="AH19" s="1712"/>
      <c r="AI19" s="1712"/>
      <c r="AJ19" s="1712"/>
      <c r="AK19" s="1712"/>
      <c r="AL19" s="1712"/>
      <c r="AM19" s="1865"/>
      <c r="AN19" s="1712"/>
      <c r="AO19" s="1712"/>
      <c r="AP19" s="1712"/>
      <c r="AQ19" s="1712"/>
      <c r="AR19" s="1712"/>
      <c r="AS19" s="1712"/>
      <c r="AT19" s="1712"/>
      <c r="AU19" s="1712"/>
      <c r="AV19" s="1712"/>
      <c r="AW19" s="1712"/>
      <c r="AX19" s="1712"/>
      <c r="AY19" s="1712"/>
      <c r="AZ19" s="1712"/>
      <c r="BA19" s="1712"/>
      <c r="BB19" s="1712"/>
      <c r="BC19" s="1712"/>
      <c r="BD19" s="1712"/>
      <c r="BE19" s="1712"/>
      <c r="BF19" s="1712"/>
      <c r="BG19" s="1712"/>
      <c r="BH19" s="1712"/>
      <c r="BI19" s="1712"/>
      <c r="BJ19" s="1712"/>
      <c r="BK19" s="1712"/>
      <c r="BL19" s="1712"/>
      <c r="BM19" s="1712"/>
      <c r="BN19" s="1858"/>
      <c r="BO19" s="202"/>
    </row>
    <row r="20" spans="2:67" ht="18.75" customHeight="1">
      <c r="B20" s="1484"/>
      <c r="C20" s="1485"/>
      <c r="D20" s="1485"/>
      <c r="E20" s="938"/>
      <c r="F20" s="1485"/>
      <c r="G20" s="1485"/>
      <c r="H20" s="1485"/>
      <c r="I20" s="1472" t="s">
        <v>90</v>
      </c>
      <c r="J20" s="565">
        <v>4</v>
      </c>
      <c r="K20" s="565">
        <v>6</v>
      </c>
      <c r="L20" s="565">
        <v>13</v>
      </c>
      <c r="M20" s="589">
        <v>23</v>
      </c>
      <c r="N20" s="1723"/>
      <c r="O20" s="1722"/>
      <c r="P20" s="1728"/>
      <c r="Q20" s="946"/>
      <c r="R20" s="947"/>
      <c r="S20" s="947"/>
      <c r="T20" s="947"/>
      <c r="U20" s="947"/>
      <c r="V20" s="947"/>
      <c r="W20" s="947"/>
      <c r="X20" s="947"/>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7"/>
      <c r="AX20" s="947"/>
      <c r="AY20" s="947"/>
      <c r="AZ20" s="947"/>
      <c r="BA20" s="947"/>
      <c r="BB20" s="947"/>
      <c r="BC20" s="947"/>
      <c r="BD20" s="947"/>
      <c r="BE20" s="947"/>
      <c r="BF20" s="947"/>
      <c r="BG20" s="947"/>
      <c r="BH20" s="947"/>
      <c r="BI20" s="947"/>
      <c r="BJ20" s="947"/>
      <c r="BK20" s="947"/>
      <c r="BL20" s="947"/>
      <c r="BM20" s="947"/>
      <c r="BN20" s="609"/>
      <c r="BO20" s="202"/>
    </row>
    <row r="21" spans="2:67" ht="17.100000000000001" customHeight="1">
      <c r="B21" s="156" t="s">
        <v>91</v>
      </c>
      <c r="C21" s="1832" t="s">
        <v>92</v>
      </c>
      <c r="D21" s="1832"/>
      <c r="E21" s="1832"/>
      <c r="F21" s="1832"/>
      <c r="G21" s="1832"/>
      <c r="H21" s="1832"/>
      <c r="I21" s="1832"/>
      <c r="J21" s="1832"/>
      <c r="K21" s="1832"/>
      <c r="L21" s="1832"/>
      <c r="M21" s="1832"/>
      <c r="N21" s="948"/>
      <c r="O21" s="949"/>
      <c r="P21" s="949"/>
      <c r="Q21" s="949"/>
      <c r="R21" s="949"/>
      <c r="S21" s="949"/>
      <c r="T21" s="949"/>
      <c r="U21" s="949"/>
      <c r="V21" s="949"/>
      <c r="W21" s="949"/>
      <c r="X21" s="949"/>
      <c r="Y21" s="949"/>
      <c r="Z21" s="949"/>
      <c r="AA21" s="949"/>
      <c r="AB21" s="949"/>
      <c r="AC21" s="949"/>
      <c r="AD21" s="949"/>
      <c r="AE21" s="949"/>
      <c r="AF21" s="949"/>
      <c r="AG21" s="949"/>
      <c r="AH21" s="949"/>
      <c r="AI21" s="949"/>
      <c r="AJ21" s="949"/>
      <c r="AK21" s="949"/>
      <c r="AL21" s="949"/>
      <c r="AM21" s="949"/>
      <c r="AN21" s="949"/>
      <c r="AO21" s="949"/>
      <c r="AP21" s="949"/>
      <c r="AQ21" s="949"/>
      <c r="AR21" s="949"/>
      <c r="AS21" s="949"/>
      <c r="AT21" s="949"/>
      <c r="AU21" s="949"/>
      <c r="AV21" s="949"/>
      <c r="AW21" s="949"/>
      <c r="AX21" s="949"/>
      <c r="AY21" s="949"/>
      <c r="AZ21" s="949"/>
      <c r="BA21" s="949"/>
      <c r="BB21" s="949"/>
      <c r="BC21" s="949"/>
      <c r="BD21" s="949"/>
      <c r="BE21" s="949"/>
      <c r="BF21" s="949"/>
      <c r="BG21" s="949"/>
      <c r="BH21" s="949"/>
      <c r="BI21" s="949"/>
      <c r="BJ21" s="949"/>
      <c r="BK21" s="949"/>
      <c r="BL21" s="949"/>
      <c r="BM21" s="949"/>
      <c r="BN21" s="950"/>
      <c r="BO21" s="202"/>
    </row>
    <row r="22" spans="2:67" ht="22.5" customHeight="1">
      <c r="B22" s="150"/>
      <c r="C22" s="1833" t="s">
        <v>93</v>
      </c>
      <c r="D22" s="1833"/>
      <c r="E22" s="1833"/>
      <c r="F22" s="1833"/>
      <c r="G22" s="1833"/>
      <c r="H22" s="1833"/>
      <c r="I22" s="1833"/>
      <c r="J22" s="1833"/>
      <c r="K22" s="1833"/>
      <c r="L22" s="1833"/>
      <c r="M22" s="1834"/>
      <c r="N22" s="590">
        <f>O22/P22</f>
        <v>0.92</v>
      </c>
      <c r="O22" s="564">
        <v>46</v>
      </c>
      <c r="P22" s="564">
        <v>50</v>
      </c>
      <c r="Q22" s="194" t="s">
        <v>56</v>
      </c>
      <c r="R22" s="194" t="s">
        <v>56</v>
      </c>
      <c r="S22" s="194" t="s">
        <v>57</v>
      </c>
      <c r="T22" s="194" t="s">
        <v>56</v>
      </c>
      <c r="U22" s="194" t="s">
        <v>56</v>
      </c>
      <c r="V22" s="194" t="s">
        <v>56</v>
      </c>
      <c r="W22" s="194" t="s">
        <v>56</v>
      </c>
      <c r="X22" s="194" t="s">
        <v>56</v>
      </c>
      <c r="Y22" s="194" t="s">
        <v>56</v>
      </c>
      <c r="Z22" s="194" t="s">
        <v>56</v>
      </c>
      <c r="AA22" s="194" t="s">
        <v>56</v>
      </c>
      <c r="AB22" s="194" t="s">
        <v>56</v>
      </c>
      <c r="AC22" s="194" t="s">
        <v>56</v>
      </c>
      <c r="AD22" s="194" t="s">
        <v>56</v>
      </c>
      <c r="AE22" s="194" t="s">
        <v>56</v>
      </c>
      <c r="AF22" s="194" t="s">
        <v>56</v>
      </c>
      <c r="AG22" s="194" t="s">
        <v>56</v>
      </c>
      <c r="AH22" s="194" t="s">
        <v>56</v>
      </c>
      <c r="AI22" s="194" t="s">
        <v>56</v>
      </c>
      <c r="AJ22" s="194" t="s">
        <v>56</v>
      </c>
      <c r="AK22" s="194" t="s">
        <v>56</v>
      </c>
      <c r="AL22" s="194" t="s">
        <v>56</v>
      </c>
      <c r="AM22" s="194" t="s">
        <v>57</v>
      </c>
      <c r="AN22" s="194" t="s">
        <v>56</v>
      </c>
      <c r="AO22" s="194" t="s">
        <v>56</v>
      </c>
      <c r="AP22" s="194" t="s">
        <v>56</v>
      </c>
      <c r="AQ22" s="194" t="s">
        <v>56</v>
      </c>
      <c r="AR22" s="194" t="s">
        <v>56</v>
      </c>
      <c r="AS22" s="194" t="s">
        <v>56</v>
      </c>
      <c r="AT22" s="194" t="s">
        <v>56</v>
      </c>
      <c r="AU22" s="194" t="s">
        <v>56</v>
      </c>
      <c r="AV22" s="194" t="s">
        <v>56</v>
      </c>
      <c r="AW22" s="194" t="s">
        <v>56</v>
      </c>
      <c r="AX22" s="194" t="s">
        <v>57</v>
      </c>
      <c r="AY22" s="194" t="s">
        <v>56</v>
      </c>
      <c r="AZ22" s="194" t="s">
        <v>56</v>
      </c>
      <c r="BA22" s="194" t="s">
        <v>56</v>
      </c>
      <c r="BB22" s="194" t="s">
        <v>56</v>
      </c>
      <c r="BC22" s="194" t="s">
        <v>56</v>
      </c>
      <c r="BD22" s="194" t="s">
        <v>56</v>
      </c>
      <c r="BE22" s="194" t="s">
        <v>56</v>
      </c>
      <c r="BF22" s="194" t="s">
        <v>56</v>
      </c>
      <c r="BG22" s="194" t="s">
        <v>56</v>
      </c>
      <c r="BH22" s="194" t="s">
        <v>56</v>
      </c>
      <c r="BI22" s="194" t="s">
        <v>56</v>
      </c>
      <c r="BJ22" s="194" t="s">
        <v>56</v>
      </c>
      <c r="BK22" s="194" t="s">
        <v>56</v>
      </c>
      <c r="BL22" s="194" t="s">
        <v>57</v>
      </c>
      <c r="BM22" s="194" t="s">
        <v>56</v>
      </c>
      <c r="BN22" s="544" t="s">
        <v>56</v>
      </c>
      <c r="BO22" s="202"/>
    </row>
    <row r="23" spans="2:67" ht="25.5" customHeight="1">
      <c r="B23" s="150"/>
      <c r="C23" s="1833" t="s">
        <v>94</v>
      </c>
      <c r="D23" s="1833"/>
      <c r="E23" s="1833"/>
      <c r="F23" s="1833"/>
      <c r="G23" s="1833"/>
      <c r="H23" s="1833"/>
      <c r="I23" s="1833"/>
      <c r="J23" s="1833"/>
      <c r="K23" s="1833"/>
      <c r="L23" s="1833"/>
      <c r="M23" s="1834"/>
      <c r="N23" s="590">
        <f>O23/P23</f>
        <v>0.77777777777777779</v>
      </c>
      <c r="O23" s="564">
        <v>35</v>
      </c>
      <c r="P23" s="564">
        <v>45</v>
      </c>
      <c r="Q23" s="523" t="s">
        <v>56</v>
      </c>
      <c r="R23" s="523" t="s">
        <v>56</v>
      </c>
      <c r="S23" s="523" t="s">
        <v>61</v>
      </c>
      <c r="T23" s="523" t="s">
        <v>56</v>
      </c>
      <c r="U23" s="523" t="s">
        <v>56</v>
      </c>
      <c r="V23" s="523" t="s">
        <v>56</v>
      </c>
      <c r="W23" s="523" t="s">
        <v>57</v>
      </c>
      <c r="X23" s="523" t="s">
        <v>57</v>
      </c>
      <c r="Y23" s="523" t="s">
        <v>56</v>
      </c>
      <c r="Z23" s="523" t="s">
        <v>57</v>
      </c>
      <c r="AA23" s="523" t="s">
        <v>65</v>
      </c>
      <c r="AB23" s="523" t="s">
        <v>56</v>
      </c>
      <c r="AC23" s="523" t="s">
        <v>56</v>
      </c>
      <c r="AD23" s="523" t="s">
        <v>57</v>
      </c>
      <c r="AE23" s="1340" t="s">
        <v>56</v>
      </c>
      <c r="AF23" s="194" t="s">
        <v>56</v>
      </c>
      <c r="AG23" s="523" t="s">
        <v>56</v>
      </c>
      <c r="AH23" s="523" t="s">
        <v>56</v>
      </c>
      <c r="AI23" s="194" t="s">
        <v>56</v>
      </c>
      <c r="AJ23" s="194" t="s">
        <v>56</v>
      </c>
      <c r="AK23" s="194" t="s">
        <v>56</v>
      </c>
      <c r="AL23" s="523" t="s">
        <v>57</v>
      </c>
      <c r="AM23" s="523" t="s">
        <v>62</v>
      </c>
      <c r="AN23" s="523" t="s">
        <v>56</v>
      </c>
      <c r="AO23" s="523" t="s">
        <v>56</v>
      </c>
      <c r="AP23" s="523" t="s">
        <v>56</v>
      </c>
      <c r="AQ23" s="523" t="s">
        <v>56</v>
      </c>
      <c r="AR23" s="194" t="s">
        <v>56</v>
      </c>
      <c r="AS23" s="523" t="s">
        <v>57</v>
      </c>
      <c r="AT23" s="194" t="s">
        <v>56</v>
      </c>
      <c r="AU23" s="1340" t="s">
        <v>57</v>
      </c>
      <c r="AV23" s="523" t="s">
        <v>57</v>
      </c>
      <c r="AW23" s="523" t="s">
        <v>56</v>
      </c>
      <c r="AX23" s="1340" t="s">
        <v>61</v>
      </c>
      <c r="AY23" s="194" t="s">
        <v>56</v>
      </c>
      <c r="AZ23" s="523" t="s">
        <v>56</v>
      </c>
      <c r="BA23" s="523" t="s">
        <v>56</v>
      </c>
      <c r="BB23" s="1340" t="s">
        <v>57</v>
      </c>
      <c r="BC23" s="194" t="s">
        <v>56</v>
      </c>
      <c r="BD23" s="523" t="s">
        <v>56</v>
      </c>
      <c r="BE23" s="523" t="s">
        <v>56</v>
      </c>
      <c r="BF23" s="194" t="s">
        <v>56</v>
      </c>
      <c r="BG23" s="523" t="s">
        <v>56</v>
      </c>
      <c r="BH23" s="523" t="s">
        <v>56</v>
      </c>
      <c r="BI23" s="523" t="s">
        <v>56</v>
      </c>
      <c r="BJ23" s="523" t="s">
        <v>57</v>
      </c>
      <c r="BK23" s="523" t="s">
        <v>56</v>
      </c>
      <c r="BL23" s="523" t="s">
        <v>62</v>
      </c>
      <c r="BM23" s="523" t="s">
        <v>56</v>
      </c>
      <c r="BN23" s="546" t="s">
        <v>56</v>
      </c>
      <c r="BO23" s="202"/>
    </row>
    <row r="24" spans="2:67" ht="27" customHeight="1" thickBot="1">
      <c r="B24" s="157"/>
      <c r="C24" s="1835" t="s">
        <v>95</v>
      </c>
      <c r="D24" s="1835"/>
      <c r="E24" s="1835"/>
      <c r="F24" s="1835"/>
      <c r="G24" s="1835"/>
      <c r="H24" s="1835"/>
      <c r="I24" s="1835"/>
      <c r="J24" s="1835"/>
      <c r="K24" s="1835"/>
      <c r="L24" s="1835"/>
      <c r="M24" s="1836"/>
      <c r="N24" s="590">
        <f>O24/P24</f>
        <v>0.88571428571428568</v>
      </c>
      <c r="O24" s="564">
        <v>31</v>
      </c>
      <c r="P24" s="564">
        <v>35</v>
      </c>
      <c r="Q24" s="195" t="s">
        <v>56</v>
      </c>
      <c r="R24" s="195" t="s">
        <v>56</v>
      </c>
      <c r="S24" s="195" t="s">
        <v>61</v>
      </c>
      <c r="T24" s="195" t="s">
        <v>56</v>
      </c>
      <c r="U24" s="195" t="s">
        <v>56</v>
      </c>
      <c r="V24" s="195" t="s">
        <v>56</v>
      </c>
      <c r="W24" s="195" t="s">
        <v>62</v>
      </c>
      <c r="X24" s="195" t="s">
        <v>62</v>
      </c>
      <c r="Y24" s="195" t="s">
        <v>56</v>
      </c>
      <c r="Z24" s="195" t="s">
        <v>62</v>
      </c>
      <c r="AA24" s="195" t="s">
        <v>65</v>
      </c>
      <c r="AB24" s="195" t="s">
        <v>56</v>
      </c>
      <c r="AC24" s="195" t="s">
        <v>56</v>
      </c>
      <c r="AD24" s="195" t="s">
        <v>61</v>
      </c>
      <c r="AE24" s="195" t="s">
        <v>56</v>
      </c>
      <c r="AF24" s="195" t="s">
        <v>56</v>
      </c>
      <c r="AG24" s="195" t="s">
        <v>56</v>
      </c>
      <c r="AH24" s="195" t="s">
        <v>56</v>
      </c>
      <c r="AI24" s="195" t="s">
        <v>56</v>
      </c>
      <c r="AJ24" s="195" t="s">
        <v>56</v>
      </c>
      <c r="AK24" s="195" t="s">
        <v>56</v>
      </c>
      <c r="AL24" s="195" t="s">
        <v>62</v>
      </c>
      <c r="AM24" s="195" t="s">
        <v>62</v>
      </c>
      <c r="AN24" s="195" t="s">
        <v>57</v>
      </c>
      <c r="AO24" s="195" t="s">
        <v>57</v>
      </c>
      <c r="AP24" s="195" t="s">
        <v>56</v>
      </c>
      <c r="AQ24" s="195" t="s">
        <v>65</v>
      </c>
      <c r="AR24" s="195" t="s">
        <v>56</v>
      </c>
      <c r="AS24" s="195" t="s">
        <v>62</v>
      </c>
      <c r="AT24" s="195" t="s">
        <v>56</v>
      </c>
      <c r="AU24" s="195" t="s">
        <v>62</v>
      </c>
      <c r="AV24" s="195" t="s">
        <v>62</v>
      </c>
      <c r="AW24" s="195" t="s">
        <v>56</v>
      </c>
      <c r="AX24" s="195" t="s">
        <v>61</v>
      </c>
      <c r="AY24" s="195" t="s">
        <v>56</v>
      </c>
      <c r="AZ24" s="195" t="s">
        <v>56</v>
      </c>
      <c r="BA24" s="195" t="s">
        <v>56</v>
      </c>
      <c r="BB24" s="195" t="s">
        <v>96</v>
      </c>
      <c r="BC24" s="195" t="s">
        <v>57</v>
      </c>
      <c r="BD24" s="195" t="s">
        <v>56</v>
      </c>
      <c r="BE24" s="195" t="s">
        <v>56</v>
      </c>
      <c r="BF24" s="195" t="s">
        <v>56</v>
      </c>
      <c r="BG24" s="195" t="s">
        <v>56</v>
      </c>
      <c r="BH24" s="195" t="s">
        <v>56</v>
      </c>
      <c r="BI24" s="195" t="s">
        <v>56</v>
      </c>
      <c r="BJ24" s="195" t="s">
        <v>57</v>
      </c>
      <c r="BK24" s="195" t="s">
        <v>56</v>
      </c>
      <c r="BL24" s="195" t="s">
        <v>62</v>
      </c>
      <c r="BM24" s="195" t="s">
        <v>56</v>
      </c>
      <c r="BN24" s="175" t="s">
        <v>56</v>
      </c>
      <c r="BO24" s="202"/>
    </row>
    <row r="25" spans="2:67" ht="16.5" thickBot="1">
      <c r="B25" s="1849" t="s">
        <v>97</v>
      </c>
      <c r="C25" s="1850"/>
      <c r="D25" s="1850"/>
      <c r="E25" s="1850"/>
      <c r="F25" s="1850"/>
      <c r="G25" s="1850"/>
      <c r="H25" s="1850"/>
      <c r="I25" s="1850"/>
      <c r="J25" s="1850"/>
      <c r="K25" s="1850"/>
      <c r="L25" s="1850"/>
      <c r="M25" s="1851"/>
      <c r="N25" s="943"/>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5"/>
      <c r="BO25" s="551"/>
    </row>
    <row r="26" spans="2:67" ht="15.75">
      <c r="B26" s="12" t="s">
        <v>98</v>
      </c>
      <c r="C26" s="1860" t="s">
        <v>99</v>
      </c>
      <c r="D26" s="1860"/>
      <c r="E26" s="1860"/>
      <c r="F26" s="1860"/>
      <c r="G26" s="1860"/>
      <c r="H26" s="1861"/>
      <c r="I26" s="1861"/>
      <c r="J26" s="1861"/>
      <c r="K26" s="1861"/>
      <c r="L26" s="1862"/>
      <c r="M26" s="1863"/>
      <c r="N26" s="951"/>
      <c r="O26" s="952"/>
      <c r="P26" s="952"/>
      <c r="Q26" s="952"/>
      <c r="R26" s="952"/>
      <c r="S26" s="952"/>
      <c r="T26" s="952"/>
      <c r="U26" s="952"/>
      <c r="V26" s="952"/>
      <c r="W26" s="952"/>
      <c r="X26" s="952"/>
      <c r="Y26" s="952"/>
      <c r="Z26" s="952"/>
      <c r="AA26" s="952"/>
      <c r="AB26" s="952"/>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c r="BG26" s="952"/>
      <c r="BH26" s="952"/>
      <c r="BI26" s="952"/>
      <c r="BJ26" s="952"/>
      <c r="BK26" s="952"/>
      <c r="BL26" s="952"/>
      <c r="BM26" s="952"/>
      <c r="BN26" s="952"/>
      <c r="BO26" s="552"/>
    </row>
    <row r="27" spans="2:67" ht="20.25" customHeight="1">
      <c r="B27" s="12"/>
      <c r="C27" s="1833" t="s">
        <v>100</v>
      </c>
      <c r="D27" s="1833"/>
      <c r="E27" s="1833"/>
      <c r="F27" s="1833"/>
      <c r="G27" s="1833"/>
      <c r="H27" s="1833"/>
      <c r="I27" s="1833"/>
      <c r="J27" s="1833"/>
      <c r="K27" s="1833"/>
      <c r="L27" s="1833"/>
      <c r="M27" s="1834"/>
      <c r="N27" s="590">
        <f>O27/P27</f>
        <v>0.72916666666666663</v>
      </c>
      <c r="O27" s="1461">
        <v>35</v>
      </c>
      <c r="P27" s="1461">
        <v>48</v>
      </c>
      <c r="Q27" s="158" t="s">
        <v>101</v>
      </c>
      <c r="R27" s="158" t="s">
        <v>56</v>
      </c>
      <c r="S27" s="158" t="s">
        <v>56</v>
      </c>
      <c r="T27" s="158" t="s">
        <v>56</v>
      </c>
      <c r="U27" s="158" t="s">
        <v>56</v>
      </c>
      <c r="V27" s="158" t="s">
        <v>57</v>
      </c>
      <c r="W27" s="158" t="s">
        <v>56</v>
      </c>
      <c r="X27" s="158" t="s">
        <v>56</v>
      </c>
      <c r="Y27" s="158" t="s">
        <v>65</v>
      </c>
      <c r="Z27" s="158" t="s">
        <v>56</v>
      </c>
      <c r="AA27" s="158" t="s">
        <v>56</v>
      </c>
      <c r="AB27" s="158" t="s">
        <v>56</v>
      </c>
      <c r="AC27" s="158" t="s">
        <v>57</v>
      </c>
      <c r="AD27" s="158" t="s">
        <v>56</v>
      </c>
      <c r="AE27" s="158" t="s">
        <v>57</v>
      </c>
      <c r="AF27" s="158" t="s">
        <v>57</v>
      </c>
      <c r="AG27" s="158" t="s">
        <v>56</v>
      </c>
      <c r="AH27" s="158" t="s">
        <v>57</v>
      </c>
      <c r="AI27" s="158" t="s">
        <v>56</v>
      </c>
      <c r="AJ27" s="158" t="s">
        <v>56</v>
      </c>
      <c r="AK27" s="158" t="s">
        <v>56</v>
      </c>
      <c r="AL27" s="158" t="s">
        <v>56</v>
      </c>
      <c r="AM27" s="158" t="s">
        <v>56</v>
      </c>
      <c r="AN27" s="158" t="s">
        <v>56</v>
      </c>
      <c r="AO27" s="158" t="s">
        <v>57</v>
      </c>
      <c r="AP27" s="158" t="s">
        <v>56</v>
      </c>
      <c r="AQ27" s="158" t="s">
        <v>57</v>
      </c>
      <c r="AR27" s="158" t="s">
        <v>56</v>
      </c>
      <c r="AS27" s="158" t="s">
        <v>56</v>
      </c>
      <c r="AT27" s="158" t="s">
        <v>57</v>
      </c>
      <c r="AU27" s="158" t="s">
        <v>57</v>
      </c>
      <c r="AV27" s="158" t="s">
        <v>56</v>
      </c>
      <c r="AW27" s="158" t="s">
        <v>56</v>
      </c>
      <c r="AX27" s="158" t="s">
        <v>56</v>
      </c>
      <c r="AY27" s="158" t="s">
        <v>56</v>
      </c>
      <c r="AZ27" s="158" t="s">
        <v>56</v>
      </c>
      <c r="BA27" s="158" t="s">
        <v>56</v>
      </c>
      <c r="BB27" s="158" t="s">
        <v>56</v>
      </c>
      <c r="BC27" s="158" t="s">
        <v>56</v>
      </c>
      <c r="BD27" s="158" t="s">
        <v>56</v>
      </c>
      <c r="BE27" s="158" t="s">
        <v>56</v>
      </c>
      <c r="BF27" s="158" t="s">
        <v>56</v>
      </c>
      <c r="BG27" s="158" t="s">
        <v>57</v>
      </c>
      <c r="BH27" s="158" t="s">
        <v>57</v>
      </c>
      <c r="BI27" s="158" t="s">
        <v>56</v>
      </c>
      <c r="BJ27" s="158" t="s">
        <v>56</v>
      </c>
      <c r="BK27" s="158" t="s">
        <v>56</v>
      </c>
      <c r="BL27" s="158" t="s">
        <v>57</v>
      </c>
      <c r="BM27" s="158" t="s">
        <v>56</v>
      </c>
      <c r="BN27" s="1506" t="s">
        <v>57</v>
      </c>
      <c r="BO27" s="552"/>
    </row>
    <row r="28" spans="2:67" ht="20.25" customHeight="1">
      <c r="B28" s="12"/>
      <c r="C28" s="1833" t="s">
        <v>102</v>
      </c>
      <c r="D28" s="1833"/>
      <c r="E28" s="1833"/>
      <c r="F28" s="1833"/>
      <c r="G28" s="1833"/>
      <c r="H28" s="1833"/>
      <c r="I28" s="1833"/>
      <c r="J28" s="1833"/>
      <c r="K28" s="1833"/>
      <c r="L28" s="1833"/>
      <c r="M28" s="1834"/>
      <c r="N28" s="590">
        <f>O28/P28</f>
        <v>0.87755102040816324</v>
      </c>
      <c r="O28" s="1461">
        <v>43</v>
      </c>
      <c r="P28" s="1461">
        <v>49</v>
      </c>
      <c r="Q28" s="158" t="s">
        <v>56</v>
      </c>
      <c r="R28" s="158" t="s">
        <v>56</v>
      </c>
      <c r="S28" s="158" t="s">
        <v>56</v>
      </c>
      <c r="T28" s="158" t="s">
        <v>56</v>
      </c>
      <c r="U28" s="158" t="s">
        <v>56</v>
      </c>
      <c r="V28" s="158" t="s">
        <v>56</v>
      </c>
      <c r="W28" s="158" t="s">
        <v>56</v>
      </c>
      <c r="X28" s="158" t="s">
        <v>56</v>
      </c>
      <c r="Y28" s="158" t="s">
        <v>65</v>
      </c>
      <c r="Z28" s="158" t="s">
        <v>56</v>
      </c>
      <c r="AA28" s="158" t="s">
        <v>56</v>
      </c>
      <c r="AB28" s="158" t="s">
        <v>56</v>
      </c>
      <c r="AC28" s="158" t="s">
        <v>56</v>
      </c>
      <c r="AD28" s="158" t="s">
        <v>57</v>
      </c>
      <c r="AE28" s="158" t="s">
        <v>56</v>
      </c>
      <c r="AF28" s="158" t="s">
        <v>56</v>
      </c>
      <c r="AG28" s="158" t="s">
        <v>56</v>
      </c>
      <c r="AH28" s="158" t="s">
        <v>56</v>
      </c>
      <c r="AI28" s="158" t="s">
        <v>56</v>
      </c>
      <c r="AJ28" s="158" t="s">
        <v>56</v>
      </c>
      <c r="AK28" s="158" t="s">
        <v>57</v>
      </c>
      <c r="AL28" s="158" t="s">
        <v>56</v>
      </c>
      <c r="AM28" s="158" t="s">
        <v>56</v>
      </c>
      <c r="AN28" s="158" t="s">
        <v>56</v>
      </c>
      <c r="AO28" s="158" t="s">
        <v>56</v>
      </c>
      <c r="AP28" s="158" t="s">
        <v>56</v>
      </c>
      <c r="AQ28" s="158" t="s">
        <v>57</v>
      </c>
      <c r="AR28" s="158" t="s">
        <v>56</v>
      </c>
      <c r="AS28" s="158" t="s">
        <v>56</v>
      </c>
      <c r="AT28" s="158" t="s">
        <v>56</v>
      </c>
      <c r="AU28" s="158" t="s">
        <v>56</v>
      </c>
      <c r="AV28" s="158" t="s">
        <v>56</v>
      </c>
      <c r="AW28" s="158" t="s">
        <v>56</v>
      </c>
      <c r="AX28" s="158" t="s">
        <v>56</v>
      </c>
      <c r="AY28" s="158" t="s">
        <v>56</v>
      </c>
      <c r="AZ28" s="158" t="s">
        <v>56</v>
      </c>
      <c r="BA28" s="158" t="s">
        <v>56</v>
      </c>
      <c r="BB28" s="158" t="s">
        <v>56</v>
      </c>
      <c r="BC28" s="158" t="s">
        <v>56</v>
      </c>
      <c r="BD28" s="158" t="s">
        <v>56</v>
      </c>
      <c r="BE28" s="158" t="s">
        <v>56</v>
      </c>
      <c r="BF28" s="158" t="s">
        <v>56</v>
      </c>
      <c r="BG28" s="158" t="s">
        <v>57</v>
      </c>
      <c r="BH28" s="158" t="s">
        <v>57</v>
      </c>
      <c r="BI28" s="158" t="s">
        <v>56</v>
      </c>
      <c r="BJ28" s="158" t="s">
        <v>56</v>
      </c>
      <c r="BK28" s="158" t="s">
        <v>56</v>
      </c>
      <c r="BL28" s="158" t="s">
        <v>56</v>
      </c>
      <c r="BM28" s="158" t="s">
        <v>56</v>
      </c>
      <c r="BN28" s="1506" t="s">
        <v>57</v>
      </c>
      <c r="BO28" s="552"/>
    </row>
    <row r="29" spans="2:67" ht="20.25" customHeight="1">
      <c r="B29" s="12"/>
      <c r="C29" s="1833" t="s">
        <v>103</v>
      </c>
      <c r="D29" s="1833"/>
      <c r="E29" s="1833"/>
      <c r="F29" s="1833"/>
      <c r="G29" s="1833"/>
      <c r="H29" s="1833"/>
      <c r="I29" s="1833"/>
      <c r="J29" s="1833"/>
      <c r="K29" s="1833"/>
      <c r="L29" s="1833"/>
      <c r="M29" s="1834"/>
      <c r="N29" s="590">
        <f>O29/P29</f>
        <v>0.81632653061224492</v>
      </c>
      <c r="O29" s="1461">
        <v>40</v>
      </c>
      <c r="P29" s="1461">
        <v>49</v>
      </c>
      <c r="Q29" s="158" t="s">
        <v>56</v>
      </c>
      <c r="R29" s="158" t="s">
        <v>56</v>
      </c>
      <c r="S29" s="158" t="s">
        <v>56</v>
      </c>
      <c r="T29" s="158" t="s">
        <v>56</v>
      </c>
      <c r="U29" s="158" t="s">
        <v>56</v>
      </c>
      <c r="V29" s="158" t="s">
        <v>56</v>
      </c>
      <c r="W29" s="158" t="s">
        <v>56</v>
      </c>
      <c r="X29" s="158" t="s">
        <v>56</v>
      </c>
      <c r="Y29" s="158" t="s">
        <v>65</v>
      </c>
      <c r="Z29" s="158" t="s">
        <v>56</v>
      </c>
      <c r="AA29" s="158" t="s">
        <v>56</v>
      </c>
      <c r="AB29" s="158" t="s">
        <v>57</v>
      </c>
      <c r="AC29" s="158" t="s">
        <v>56</v>
      </c>
      <c r="AD29" s="158" t="s">
        <v>57</v>
      </c>
      <c r="AE29" s="158" t="s">
        <v>56</v>
      </c>
      <c r="AF29" s="158" t="s">
        <v>56</v>
      </c>
      <c r="AG29" s="158" t="s">
        <v>56</v>
      </c>
      <c r="AH29" s="158" t="s">
        <v>56</v>
      </c>
      <c r="AI29" s="158" t="s">
        <v>56</v>
      </c>
      <c r="AJ29" s="158" t="s">
        <v>56</v>
      </c>
      <c r="AK29" s="158" t="s">
        <v>57</v>
      </c>
      <c r="AL29" s="158" t="s">
        <v>56</v>
      </c>
      <c r="AM29" s="158" t="s">
        <v>56</v>
      </c>
      <c r="AN29" s="158" t="s">
        <v>56</v>
      </c>
      <c r="AO29" s="158" t="s">
        <v>56</v>
      </c>
      <c r="AP29" s="158" t="s">
        <v>56</v>
      </c>
      <c r="AQ29" s="158" t="s">
        <v>57</v>
      </c>
      <c r="AR29" s="158" t="s">
        <v>56</v>
      </c>
      <c r="AS29" s="158" t="s">
        <v>56</v>
      </c>
      <c r="AT29" s="158" t="s">
        <v>57</v>
      </c>
      <c r="AU29" s="158" t="s">
        <v>56</v>
      </c>
      <c r="AV29" s="158" t="s">
        <v>56</v>
      </c>
      <c r="AW29" s="158" t="s">
        <v>56</v>
      </c>
      <c r="AX29" s="158" t="s">
        <v>56</v>
      </c>
      <c r="AY29" s="158" t="s">
        <v>56</v>
      </c>
      <c r="AZ29" s="158" t="s">
        <v>56</v>
      </c>
      <c r="BA29" s="158" t="s">
        <v>56</v>
      </c>
      <c r="BB29" s="158" t="s">
        <v>56</v>
      </c>
      <c r="BC29" s="158" t="s">
        <v>56</v>
      </c>
      <c r="BD29" s="158" t="s">
        <v>56</v>
      </c>
      <c r="BE29" s="158" t="s">
        <v>57</v>
      </c>
      <c r="BF29" s="158" t="s">
        <v>56</v>
      </c>
      <c r="BG29" s="158" t="s">
        <v>57</v>
      </c>
      <c r="BH29" s="158" t="s">
        <v>57</v>
      </c>
      <c r="BI29" s="158" t="s">
        <v>56</v>
      </c>
      <c r="BJ29" s="158" t="s">
        <v>56</v>
      </c>
      <c r="BK29" s="158" t="s">
        <v>56</v>
      </c>
      <c r="BL29" s="158" t="s">
        <v>56</v>
      </c>
      <c r="BM29" s="158" t="s">
        <v>56</v>
      </c>
      <c r="BN29" s="1506" t="s">
        <v>57</v>
      </c>
      <c r="BO29" s="552"/>
    </row>
    <row r="30" spans="2:67" ht="45" customHeight="1">
      <c r="B30" s="1840" t="s">
        <v>104</v>
      </c>
      <c r="C30" s="1841"/>
      <c r="D30" s="1841"/>
      <c r="E30" s="1841"/>
      <c r="F30" s="1841"/>
      <c r="G30" s="1841"/>
      <c r="H30" s="1841"/>
      <c r="I30" s="1841"/>
      <c r="J30" s="1841"/>
      <c r="K30" s="1841"/>
      <c r="L30" s="1841"/>
      <c r="M30" s="1842"/>
      <c r="N30" s="590">
        <f>O30/P30</f>
        <v>0.48936170212765956</v>
      </c>
      <c r="O30" s="564">
        <v>23</v>
      </c>
      <c r="P30" s="564">
        <v>47</v>
      </c>
      <c r="Q30" s="33" t="s">
        <v>105</v>
      </c>
      <c r="R30" s="33" t="s">
        <v>105</v>
      </c>
      <c r="S30" s="33" t="s">
        <v>105</v>
      </c>
      <c r="T30" s="33" t="s">
        <v>106</v>
      </c>
      <c r="U30" s="33" t="s">
        <v>105</v>
      </c>
      <c r="V30" s="33" t="s">
        <v>106</v>
      </c>
      <c r="W30" s="33" t="s">
        <v>106</v>
      </c>
      <c r="X30" s="33" t="s">
        <v>105</v>
      </c>
      <c r="Y30" s="33" t="s">
        <v>106</v>
      </c>
      <c r="Z30" s="33" t="s">
        <v>106</v>
      </c>
      <c r="AA30" s="33" t="s">
        <v>106</v>
      </c>
      <c r="AB30" s="33" t="s">
        <v>105</v>
      </c>
      <c r="AC30" s="33" t="s">
        <v>106</v>
      </c>
      <c r="AD30" s="33" t="s">
        <v>105</v>
      </c>
      <c r="AE30" s="33" t="s">
        <v>107</v>
      </c>
      <c r="AF30" s="33" t="s">
        <v>106</v>
      </c>
      <c r="AG30" s="33" t="s">
        <v>106</v>
      </c>
      <c r="AH30" s="33" t="s">
        <v>105</v>
      </c>
      <c r="AI30" s="33" t="s">
        <v>106</v>
      </c>
      <c r="AJ30" s="33" t="s">
        <v>106</v>
      </c>
      <c r="AK30" s="33" t="s">
        <v>105</v>
      </c>
      <c r="AL30" s="33" t="s">
        <v>106</v>
      </c>
      <c r="AM30" s="33" t="s">
        <v>61</v>
      </c>
      <c r="AN30" s="33" t="s">
        <v>105</v>
      </c>
      <c r="AO30" s="33" t="s">
        <v>61</v>
      </c>
      <c r="AP30" s="33" t="s">
        <v>105</v>
      </c>
      <c r="AQ30" s="33" t="s">
        <v>105</v>
      </c>
      <c r="AR30" s="33" t="s">
        <v>105</v>
      </c>
      <c r="AS30" s="33" t="s">
        <v>106</v>
      </c>
      <c r="AT30" s="33" t="s">
        <v>106</v>
      </c>
      <c r="AU30" s="33" t="s">
        <v>105</v>
      </c>
      <c r="AV30" s="33" t="s">
        <v>106</v>
      </c>
      <c r="AW30" s="33" t="s">
        <v>106</v>
      </c>
      <c r="AX30" s="33" t="s">
        <v>106</v>
      </c>
      <c r="AY30" s="33" t="s">
        <v>106</v>
      </c>
      <c r="AZ30" s="33" t="s">
        <v>105</v>
      </c>
      <c r="BA30" s="33" t="s">
        <v>106</v>
      </c>
      <c r="BB30" s="33" t="s">
        <v>106</v>
      </c>
      <c r="BC30" s="33" t="s">
        <v>105</v>
      </c>
      <c r="BD30" s="33" t="s">
        <v>105</v>
      </c>
      <c r="BE30" s="33" t="s">
        <v>106</v>
      </c>
      <c r="BF30" s="33" t="s">
        <v>105</v>
      </c>
      <c r="BG30" s="33" t="s">
        <v>106</v>
      </c>
      <c r="BH30" s="33" t="s">
        <v>106</v>
      </c>
      <c r="BI30" s="33" t="s">
        <v>105</v>
      </c>
      <c r="BJ30" s="33" t="s">
        <v>105</v>
      </c>
      <c r="BK30" s="33" t="s">
        <v>106</v>
      </c>
      <c r="BL30" s="33" t="s">
        <v>105</v>
      </c>
      <c r="BM30" s="33" t="s">
        <v>105</v>
      </c>
      <c r="BN30" s="1523" t="s">
        <v>105</v>
      </c>
      <c r="BO30" s="552"/>
    </row>
    <row r="31" spans="2:67" ht="18" customHeight="1">
      <c r="B31" s="12" t="s">
        <v>108</v>
      </c>
      <c r="C31" s="1829" t="s">
        <v>109</v>
      </c>
      <c r="D31" s="1829"/>
      <c r="E31" s="1829"/>
      <c r="F31" s="1829"/>
      <c r="G31" s="1829"/>
      <c r="H31" s="1829"/>
      <c r="I31" s="1829"/>
      <c r="J31" s="1829"/>
      <c r="K31" s="1829"/>
      <c r="L31" s="1829"/>
      <c r="M31" s="1859"/>
      <c r="N31" s="951"/>
      <c r="O31" s="952"/>
      <c r="P31" s="952"/>
      <c r="Q31" s="952"/>
      <c r="R31" s="952"/>
      <c r="S31" s="952"/>
      <c r="T31" s="952"/>
      <c r="U31" s="952"/>
      <c r="V31" s="952"/>
      <c r="W31" s="952"/>
      <c r="X31" s="952"/>
      <c r="Y31" s="952"/>
      <c r="Z31" s="952"/>
      <c r="AA31" s="952"/>
      <c r="AB31" s="952"/>
      <c r="AC31" s="952"/>
      <c r="AD31" s="952"/>
      <c r="AE31" s="952"/>
      <c r="AF31" s="952"/>
      <c r="AG31" s="952"/>
      <c r="AH31" s="952"/>
      <c r="AI31" s="952"/>
      <c r="AJ31" s="952"/>
      <c r="AK31" s="952"/>
      <c r="AL31" s="952"/>
      <c r="AM31" s="952"/>
      <c r="AN31" s="952"/>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552"/>
    </row>
    <row r="32" spans="2:67" ht="21.75" customHeight="1">
      <c r="B32" s="1815" t="s">
        <v>110</v>
      </c>
      <c r="C32" s="1767"/>
      <c r="D32" s="1767"/>
      <c r="E32" s="1767"/>
      <c r="F32" s="1767"/>
      <c r="G32" s="1767"/>
      <c r="H32" s="1767"/>
      <c r="I32" s="1767"/>
      <c r="J32" s="1767"/>
      <c r="K32" s="1767"/>
      <c r="L32" s="1767"/>
      <c r="M32" s="1768"/>
      <c r="N32" s="721">
        <v>0.341420187082844</v>
      </c>
      <c r="O32" s="660"/>
      <c r="P32" s="533">
        <v>48</v>
      </c>
      <c r="Q32" s="160">
        <v>0.10286146698578065</v>
      </c>
      <c r="R32" s="160">
        <v>0</v>
      </c>
      <c r="S32" s="160">
        <v>1</v>
      </c>
      <c r="T32" s="160">
        <v>0.19194981173028189</v>
      </c>
      <c r="U32" s="160">
        <v>0.50615608839545945</v>
      </c>
      <c r="V32" s="160">
        <v>0.94487331120198592</v>
      </c>
      <c r="W32" s="160">
        <v>0.24274325408617764</v>
      </c>
      <c r="X32" s="160">
        <v>4.3927971257006461E-2</v>
      </c>
      <c r="Y32" s="160" t="s">
        <v>61</v>
      </c>
      <c r="Z32" s="160">
        <v>0.50534163336309601</v>
      </c>
      <c r="AA32" s="160">
        <v>1</v>
      </c>
      <c r="AB32" s="160">
        <v>0</v>
      </c>
      <c r="AC32" s="160">
        <v>0.39058948854664682</v>
      </c>
      <c r="AD32" s="160">
        <v>0</v>
      </c>
      <c r="AE32" s="160">
        <v>1</v>
      </c>
      <c r="AF32" s="160">
        <v>0.2683174729709531</v>
      </c>
      <c r="AG32" s="160">
        <v>2.8284054244468011E-2</v>
      </c>
      <c r="AH32" s="160">
        <v>0</v>
      </c>
      <c r="AI32" s="160">
        <v>0.99730120151132717</v>
      </c>
      <c r="AJ32" s="160">
        <v>0.41591225580873187</v>
      </c>
      <c r="AK32" s="160">
        <v>0</v>
      </c>
      <c r="AL32" s="160">
        <v>0.52221395148757244</v>
      </c>
      <c r="AM32" s="160">
        <v>1</v>
      </c>
      <c r="AN32" s="160">
        <v>0</v>
      </c>
      <c r="AO32" s="160">
        <v>0.22344889898119072</v>
      </c>
      <c r="AP32" s="160">
        <v>0.48974684636477189</v>
      </c>
      <c r="AQ32" s="160">
        <v>0</v>
      </c>
      <c r="AR32" s="160">
        <v>4.4499233938945434E-3</v>
      </c>
      <c r="AS32" s="160">
        <v>8.3152130472834013E-3</v>
      </c>
      <c r="AT32" s="160">
        <v>0</v>
      </c>
      <c r="AU32" s="160">
        <v>1</v>
      </c>
      <c r="AV32" s="160">
        <v>2.2369268997314666E-2</v>
      </c>
      <c r="AW32" s="160">
        <v>1.7408310321789335E-3</v>
      </c>
      <c r="AX32" s="160">
        <v>1</v>
      </c>
      <c r="AY32" s="160" t="s">
        <v>61</v>
      </c>
      <c r="AZ32" s="160">
        <v>0</v>
      </c>
      <c r="BA32" s="160">
        <v>0.99512978923302997</v>
      </c>
      <c r="BB32" s="160">
        <v>0.83876241368372251</v>
      </c>
      <c r="BC32" s="160">
        <v>1</v>
      </c>
      <c r="BD32" s="160">
        <v>0.97939189288159034</v>
      </c>
      <c r="BE32" s="160">
        <v>0</v>
      </c>
      <c r="BF32" s="160">
        <v>6.6689458778572533E-2</v>
      </c>
      <c r="BG32" s="160">
        <v>0</v>
      </c>
      <c r="BH32" s="160">
        <v>0</v>
      </c>
      <c r="BI32" s="160">
        <v>9.0851265012883875E-2</v>
      </c>
      <c r="BJ32" s="160">
        <v>0.21730459519258266</v>
      </c>
      <c r="BK32" s="160">
        <v>6.2507910791202229E-3</v>
      </c>
      <c r="BL32" s="160">
        <v>0.79622078408168662</v>
      </c>
      <c r="BM32" s="160">
        <v>2.392108676902624E-2</v>
      </c>
      <c r="BN32" s="159">
        <v>0</v>
      </c>
      <c r="BO32" s="552"/>
    </row>
    <row r="33" spans="2:67" ht="21.75" customHeight="1">
      <c r="B33" s="1815" t="s">
        <v>111</v>
      </c>
      <c r="C33" s="1767"/>
      <c r="D33" s="1767"/>
      <c r="E33" s="1767"/>
      <c r="F33" s="1767"/>
      <c r="G33" s="1767"/>
      <c r="H33" s="1767"/>
      <c r="I33" s="1767"/>
      <c r="J33" s="1767"/>
      <c r="K33" s="1767"/>
      <c r="L33" s="1767"/>
      <c r="M33" s="1768"/>
      <c r="N33" s="590">
        <v>0.14268841721329764</v>
      </c>
      <c r="O33" s="661"/>
      <c r="P33" s="533">
        <v>46</v>
      </c>
      <c r="Q33" s="160">
        <v>0</v>
      </c>
      <c r="R33" s="1470">
        <v>0.63660697770394115</v>
      </c>
      <c r="S33" s="1470">
        <v>0</v>
      </c>
      <c r="T33" s="161">
        <v>0.7116205037475648</v>
      </c>
      <c r="U33" s="161">
        <v>0</v>
      </c>
      <c r="V33" s="161">
        <v>0</v>
      </c>
      <c r="W33" s="161">
        <v>0</v>
      </c>
      <c r="X33" s="161">
        <v>0</v>
      </c>
      <c r="Y33" s="161" t="s">
        <v>61</v>
      </c>
      <c r="Z33" s="161">
        <v>0</v>
      </c>
      <c r="AA33" s="161">
        <v>0</v>
      </c>
      <c r="AB33" s="161">
        <v>0</v>
      </c>
      <c r="AC33" s="161">
        <v>0</v>
      </c>
      <c r="AD33" s="161">
        <v>0</v>
      </c>
      <c r="AE33" s="161">
        <v>0</v>
      </c>
      <c r="AF33" s="161">
        <v>0</v>
      </c>
      <c r="AG33" s="161">
        <v>0.49247239870316356</v>
      </c>
      <c r="AH33" s="161">
        <v>0.11663292473721501</v>
      </c>
      <c r="AI33" s="161">
        <v>0</v>
      </c>
      <c r="AJ33" s="161">
        <v>0</v>
      </c>
      <c r="AK33" s="161">
        <v>0</v>
      </c>
      <c r="AL33" s="161">
        <v>0</v>
      </c>
      <c r="AM33" s="161">
        <v>0</v>
      </c>
      <c r="AN33" s="161">
        <v>0.34447698454153108</v>
      </c>
      <c r="AO33" s="161">
        <v>0.77655110101880931</v>
      </c>
      <c r="AP33" s="161">
        <v>0</v>
      </c>
      <c r="AQ33" s="161">
        <v>0</v>
      </c>
      <c r="AR33" s="161">
        <v>0</v>
      </c>
      <c r="AS33" s="161">
        <v>0</v>
      </c>
      <c r="AT33" s="161">
        <v>0</v>
      </c>
      <c r="AU33" s="161">
        <v>0</v>
      </c>
      <c r="AV33" s="161">
        <v>0</v>
      </c>
      <c r="AW33" s="161">
        <v>0.36201642494000202</v>
      </c>
      <c r="AX33" s="161">
        <v>0</v>
      </c>
      <c r="AY33" s="161" t="s">
        <v>61</v>
      </c>
      <c r="AZ33" s="161">
        <v>8.2046571690112743E-2</v>
      </c>
      <c r="BA33" s="161">
        <v>0</v>
      </c>
      <c r="BB33" s="161">
        <v>0</v>
      </c>
      <c r="BC33" s="161">
        <v>0</v>
      </c>
      <c r="BD33" s="161">
        <v>0</v>
      </c>
      <c r="BE33" s="161">
        <v>0</v>
      </c>
      <c r="BF33" s="161" t="s">
        <v>61</v>
      </c>
      <c r="BG33" s="161">
        <v>0</v>
      </c>
      <c r="BH33" s="1470">
        <v>0</v>
      </c>
      <c r="BI33" s="1470">
        <v>0</v>
      </c>
      <c r="BJ33" s="1470" t="s">
        <v>61</v>
      </c>
      <c r="BK33" s="1470">
        <v>0</v>
      </c>
      <c r="BL33" s="1470">
        <v>0</v>
      </c>
      <c r="BM33" s="1470">
        <v>2.2560191608288368E-2</v>
      </c>
      <c r="BN33" s="1467">
        <v>0</v>
      </c>
      <c r="BO33" s="552"/>
    </row>
    <row r="34" spans="2:67" ht="21.75" customHeight="1">
      <c r="B34" s="1845" t="s">
        <v>112</v>
      </c>
      <c r="C34" s="1817"/>
      <c r="D34" s="1817"/>
      <c r="E34" s="1817"/>
      <c r="F34" s="1817"/>
      <c r="G34" s="1817"/>
      <c r="H34" s="1817"/>
      <c r="I34" s="1817"/>
      <c r="J34" s="1817"/>
      <c r="K34" s="1817"/>
      <c r="L34" s="1817"/>
      <c r="M34" s="1818"/>
      <c r="N34" s="722">
        <v>0.48410860429614161</v>
      </c>
      <c r="O34" s="661"/>
      <c r="P34" s="533">
        <v>48</v>
      </c>
      <c r="Q34" s="160">
        <v>0.10286146698578065</v>
      </c>
      <c r="R34" s="1470">
        <v>0.63660697770394115</v>
      </c>
      <c r="S34" s="1470">
        <v>1</v>
      </c>
      <c r="T34" s="161">
        <v>0.90357031547784672</v>
      </c>
      <c r="U34" s="161">
        <v>0.50615608839545945</v>
      </c>
      <c r="V34" s="161">
        <v>0.94487331120198592</v>
      </c>
      <c r="W34" s="161">
        <v>0.24274325408617764</v>
      </c>
      <c r="X34" s="161">
        <v>4.3927971257006461E-2</v>
      </c>
      <c r="Y34" s="161" t="s">
        <v>61</v>
      </c>
      <c r="Z34" s="161">
        <v>0.50534163336309601</v>
      </c>
      <c r="AA34" s="161">
        <v>1</v>
      </c>
      <c r="AB34" s="161">
        <v>0</v>
      </c>
      <c r="AC34" s="161">
        <v>0.39058948854664682</v>
      </c>
      <c r="AD34" s="161">
        <v>0</v>
      </c>
      <c r="AE34" s="161">
        <v>1</v>
      </c>
      <c r="AF34" s="161">
        <v>0.2683174729709531</v>
      </c>
      <c r="AG34" s="161">
        <v>0.52075645294763151</v>
      </c>
      <c r="AH34" s="161">
        <v>0.11663292473721501</v>
      </c>
      <c r="AI34" s="716">
        <v>0.99730120151132717</v>
      </c>
      <c r="AJ34" s="161">
        <v>0.41591225580873187</v>
      </c>
      <c r="AK34" s="161">
        <v>0</v>
      </c>
      <c r="AL34" s="161">
        <v>0.52221395148757244</v>
      </c>
      <c r="AM34" s="161">
        <v>1</v>
      </c>
      <c r="AN34" s="161">
        <v>0.34447698454153114</v>
      </c>
      <c r="AO34" s="161">
        <v>1</v>
      </c>
      <c r="AP34" s="161">
        <v>0.48974684636477189</v>
      </c>
      <c r="AQ34" s="161">
        <v>0</v>
      </c>
      <c r="AR34" s="161">
        <v>4.4499233938945434E-3</v>
      </c>
      <c r="AS34" s="161">
        <v>8.3152130472834013E-3</v>
      </c>
      <c r="AT34" s="161">
        <v>0</v>
      </c>
      <c r="AU34" s="161">
        <v>1</v>
      </c>
      <c r="AV34" s="161">
        <v>2.2369268997314666E-2</v>
      </c>
      <c r="AW34" s="161">
        <v>0.36375725597218095</v>
      </c>
      <c r="AX34" s="161">
        <v>1</v>
      </c>
      <c r="AY34" s="161" t="s">
        <v>61</v>
      </c>
      <c r="AZ34" s="161">
        <v>8.2046571690112743E-2</v>
      </c>
      <c r="BA34" s="161">
        <v>0.99512978923302997</v>
      </c>
      <c r="BB34" s="161">
        <v>0.83876241368372251</v>
      </c>
      <c r="BC34" s="161">
        <v>1</v>
      </c>
      <c r="BD34" s="161">
        <v>0.97939189288159034</v>
      </c>
      <c r="BE34" s="161">
        <v>0</v>
      </c>
      <c r="BF34" s="161">
        <v>6.6689458778572533E-2</v>
      </c>
      <c r="BG34" s="161">
        <v>0</v>
      </c>
      <c r="BH34" s="1470">
        <v>0</v>
      </c>
      <c r="BI34" s="1470">
        <v>9.0851265012883861E-2</v>
      </c>
      <c r="BJ34" s="1470">
        <v>0.21730459519258266</v>
      </c>
      <c r="BK34" s="1470">
        <v>6.2507910791202229E-3</v>
      </c>
      <c r="BL34" s="1470">
        <v>0.79622078408168662</v>
      </c>
      <c r="BM34" s="1470">
        <v>4.6481278377314611E-2</v>
      </c>
      <c r="BN34" s="1467">
        <v>0</v>
      </c>
      <c r="BO34" s="552"/>
    </row>
    <row r="35" spans="2:67" ht="21.75" customHeight="1">
      <c r="B35" s="1815" t="s">
        <v>113</v>
      </c>
      <c r="C35" s="1767"/>
      <c r="D35" s="1767"/>
      <c r="E35" s="1767"/>
      <c r="F35" s="1767"/>
      <c r="G35" s="1767"/>
      <c r="H35" s="1767"/>
      <c r="I35" s="1767"/>
      <c r="J35" s="1767"/>
      <c r="K35" s="1767"/>
      <c r="L35" s="1767"/>
      <c r="M35" s="1768"/>
      <c r="N35" s="590">
        <v>0.14877974130576613</v>
      </c>
      <c r="O35" s="661"/>
      <c r="P35" s="533">
        <v>48</v>
      </c>
      <c r="Q35" s="160">
        <v>0</v>
      </c>
      <c r="R35" s="1470">
        <v>6.9123377025229013E-2</v>
      </c>
      <c r="S35" s="1470">
        <v>0</v>
      </c>
      <c r="T35" s="161">
        <v>5.4909553508172532E-2</v>
      </c>
      <c r="U35" s="161">
        <v>0.42278738381056263</v>
      </c>
      <c r="V35" s="161">
        <v>0</v>
      </c>
      <c r="W35" s="161">
        <v>0.12627000532262081</v>
      </c>
      <c r="X35" s="161">
        <v>0</v>
      </c>
      <c r="Y35" s="161" t="s">
        <v>61</v>
      </c>
      <c r="Z35" s="161">
        <v>0</v>
      </c>
      <c r="AA35" s="161">
        <v>0</v>
      </c>
      <c r="AB35" s="161">
        <v>0.30828362238470552</v>
      </c>
      <c r="AC35" s="161">
        <v>0.14175309537596512</v>
      </c>
      <c r="AD35" s="161">
        <v>0.3309948003342566</v>
      </c>
      <c r="AE35" s="161">
        <v>0</v>
      </c>
      <c r="AF35" s="161">
        <v>0</v>
      </c>
      <c r="AG35" s="161">
        <v>1.6704079611434032E-2</v>
      </c>
      <c r="AH35" s="161">
        <v>0.66830919597049387</v>
      </c>
      <c r="AI35" s="161">
        <v>0</v>
      </c>
      <c r="AJ35" s="161">
        <v>6.0359113717392256E-2</v>
      </c>
      <c r="AK35" s="161">
        <v>0.62334301026317518</v>
      </c>
      <c r="AL35" s="161">
        <v>0</v>
      </c>
      <c r="AM35" s="161">
        <v>0</v>
      </c>
      <c r="AN35" s="161">
        <v>0</v>
      </c>
      <c r="AO35" s="161">
        <v>0</v>
      </c>
      <c r="AP35" s="161">
        <v>6.4908905862964231E-2</v>
      </c>
      <c r="AQ35" s="161">
        <v>0.48561146616401429</v>
      </c>
      <c r="AR35" s="161">
        <v>0.54661294755104539</v>
      </c>
      <c r="AS35" s="161">
        <v>0.11340687621610883</v>
      </c>
      <c r="AT35" s="161">
        <v>0.64988626852191478</v>
      </c>
      <c r="AU35" s="161">
        <v>0</v>
      </c>
      <c r="AV35" s="161">
        <v>0.36517020159206087</v>
      </c>
      <c r="AW35" s="161">
        <v>0.60414630325988172</v>
      </c>
      <c r="AX35" s="161">
        <v>0</v>
      </c>
      <c r="AY35" s="161" t="s">
        <v>61</v>
      </c>
      <c r="AZ35" s="161">
        <v>0.19221291566763482</v>
      </c>
      <c r="BA35" s="161">
        <v>0</v>
      </c>
      <c r="BB35" s="161">
        <v>0</v>
      </c>
      <c r="BC35" s="161">
        <v>0</v>
      </c>
      <c r="BD35" s="161">
        <v>0</v>
      </c>
      <c r="BE35" s="161">
        <v>0.80750323338722552</v>
      </c>
      <c r="BF35" s="161">
        <v>0.51540740579731659</v>
      </c>
      <c r="BG35" s="161">
        <v>0</v>
      </c>
      <c r="BH35" s="1470">
        <v>0</v>
      </c>
      <c r="BI35" s="1470">
        <v>0.10226960034741536</v>
      </c>
      <c r="BJ35" s="1470">
        <v>2.5009783410346334E-2</v>
      </c>
      <c r="BK35" s="1470">
        <v>0.19650665242491636</v>
      </c>
      <c r="BL35" s="1470">
        <v>0</v>
      </c>
      <c r="BM35" s="1470">
        <v>0.58057138602253788</v>
      </c>
      <c r="BN35" s="1467">
        <v>0.48298573700899478</v>
      </c>
      <c r="BO35" s="552"/>
    </row>
    <row r="36" spans="2:67" ht="21.75" customHeight="1">
      <c r="B36" s="1815" t="s">
        <v>114</v>
      </c>
      <c r="C36" s="1767"/>
      <c r="D36" s="1767"/>
      <c r="E36" s="1767"/>
      <c r="F36" s="1767"/>
      <c r="G36" s="1767"/>
      <c r="H36" s="1767"/>
      <c r="I36" s="1767"/>
      <c r="J36" s="1767"/>
      <c r="K36" s="1767"/>
      <c r="L36" s="1767"/>
      <c r="M36" s="1768"/>
      <c r="N36" s="590">
        <v>0.25084575622276711</v>
      </c>
      <c r="O36" s="661"/>
      <c r="P36" s="533">
        <v>48</v>
      </c>
      <c r="Q36" s="160">
        <v>0.89713853301421931</v>
      </c>
      <c r="R36" s="1470">
        <v>7.2210272873959078E-2</v>
      </c>
      <c r="S36" s="1470">
        <v>0</v>
      </c>
      <c r="T36" s="161">
        <v>4.1520131013980797E-2</v>
      </c>
      <c r="U36" s="161">
        <v>7.1056527793977961E-2</v>
      </c>
      <c r="V36" s="161">
        <v>5.5126688798014072E-2</v>
      </c>
      <c r="W36" s="161">
        <v>0.39601682814715394</v>
      </c>
      <c r="X36" s="161">
        <v>0.16258986645354417</v>
      </c>
      <c r="Y36" s="161" t="s">
        <v>61</v>
      </c>
      <c r="Z36" s="161">
        <v>0</v>
      </c>
      <c r="AA36" s="161">
        <v>0</v>
      </c>
      <c r="AB36" s="161">
        <v>0.6144289127758501</v>
      </c>
      <c r="AC36" s="161">
        <v>1.9698723442052663E-2</v>
      </c>
      <c r="AD36" s="161">
        <v>0.50228252540784046</v>
      </c>
      <c r="AE36" s="161">
        <v>0</v>
      </c>
      <c r="AF36" s="161">
        <v>0.48677071396542276</v>
      </c>
      <c r="AG36" s="161">
        <v>0.32142397892467045</v>
      </c>
      <c r="AH36" s="161">
        <v>0.21505787929229103</v>
      </c>
      <c r="AI36" s="161">
        <v>0</v>
      </c>
      <c r="AJ36" s="161">
        <v>0.52372863047387586</v>
      </c>
      <c r="AK36" s="161">
        <v>0.30078136700683011</v>
      </c>
      <c r="AL36" s="161">
        <v>0.47778604851242756</v>
      </c>
      <c r="AM36" s="161">
        <v>0</v>
      </c>
      <c r="AN36" s="161">
        <v>0.46725104237404935</v>
      </c>
      <c r="AO36" s="161">
        <v>0</v>
      </c>
      <c r="AP36" s="161">
        <v>0.37588089322602503</v>
      </c>
      <c r="AQ36" s="161">
        <v>0.51438853383598571</v>
      </c>
      <c r="AR36" s="161">
        <v>0.44893712905506011</v>
      </c>
      <c r="AS36" s="161">
        <v>0.62406171202210836</v>
      </c>
      <c r="AT36" s="161">
        <v>0.3468918213759507</v>
      </c>
      <c r="AU36" s="161">
        <v>0</v>
      </c>
      <c r="AV36" s="161">
        <v>0.61246052941062434</v>
      </c>
      <c r="AW36" s="161">
        <v>3.2096440767937322E-2</v>
      </c>
      <c r="AX36" s="161">
        <v>0</v>
      </c>
      <c r="AY36" s="161" t="s">
        <v>61</v>
      </c>
      <c r="AZ36" s="161">
        <v>0.49448746747800082</v>
      </c>
      <c r="BA36" s="161">
        <v>3.4150423515084041E-3</v>
      </c>
      <c r="BB36" s="161">
        <v>0.15605250957714173</v>
      </c>
      <c r="BC36" s="161">
        <v>0</v>
      </c>
      <c r="BD36" s="161">
        <v>0</v>
      </c>
      <c r="BE36" s="161">
        <v>0.19249676661277457</v>
      </c>
      <c r="BF36" s="161">
        <v>0.41790313542411084</v>
      </c>
      <c r="BG36" s="161">
        <v>0.95707785666984901</v>
      </c>
      <c r="BH36" s="1470">
        <v>1</v>
      </c>
      <c r="BI36" s="1470">
        <v>0.43493957664596522</v>
      </c>
      <c r="BJ36" s="1470">
        <v>0.75768562139707096</v>
      </c>
      <c r="BK36" s="1470">
        <v>0.27440411633501205</v>
      </c>
      <c r="BL36" s="1470">
        <v>0</v>
      </c>
      <c r="BM36" s="1470">
        <v>0.22139610579397187</v>
      </c>
      <c r="BN36" s="1467">
        <v>0.51675885512257358</v>
      </c>
      <c r="BO36" s="552"/>
    </row>
    <row r="37" spans="2:67" ht="21.75" customHeight="1">
      <c r="B37" s="1815" t="s">
        <v>115</v>
      </c>
      <c r="C37" s="1767"/>
      <c r="D37" s="1767"/>
      <c r="E37" s="1767"/>
      <c r="F37" s="1767"/>
      <c r="G37" s="1767"/>
      <c r="H37" s="1767"/>
      <c r="I37" s="1767"/>
      <c r="J37" s="1767"/>
      <c r="K37" s="1767"/>
      <c r="L37" s="1767"/>
      <c r="M37" s="1768"/>
      <c r="N37" s="590">
        <v>4.3315336014520353E-2</v>
      </c>
      <c r="O37" s="661"/>
      <c r="P37" s="533">
        <v>48</v>
      </c>
      <c r="Q37" s="160">
        <v>0</v>
      </c>
      <c r="R37" s="1470">
        <v>0</v>
      </c>
      <c r="S37" s="1470">
        <v>0</v>
      </c>
      <c r="T37" s="161">
        <v>0</v>
      </c>
      <c r="U37" s="161">
        <v>0</v>
      </c>
      <c r="V37" s="161">
        <v>0</v>
      </c>
      <c r="W37" s="161">
        <v>0</v>
      </c>
      <c r="X37" s="161">
        <v>0.59817823082165145</v>
      </c>
      <c r="Y37" s="161" t="s">
        <v>61</v>
      </c>
      <c r="Z37" s="161">
        <v>0</v>
      </c>
      <c r="AA37" s="161">
        <v>0</v>
      </c>
      <c r="AB37" s="161">
        <v>0</v>
      </c>
      <c r="AC37" s="161">
        <v>0</v>
      </c>
      <c r="AD37" s="161">
        <v>0</v>
      </c>
      <c r="AE37" s="161">
        <v>0</v>
      </c>
      <c r="AF37" s="161">
        <v>0</v>
      </c>
      <c r="AG37" s="161">
        <v>0</v>
      </c>
      <c r="AH37" s="161">
        <v>0</v>
      </c>
      <c r="AI37" s="161">
        <v>0</v>
      </c>
      <c r="AJ37" s="161">
        <v>0</v>
      </c>
      <c r="AK37" s="161">
        <v>0</v>
      </c>
      <c r="AL37" s="161">
        <v>0</v>
      </c>
      <c r="AM37" s="161">
        <v>0</v>
      </c>
      <c r="AN37" s="161">
        <v>0.18827197308441943</v>
      </c>
      <c r="AO37" s="161">
        <v>0</v>
      </c>
      <c r="AP37" s="161">
        <v>0</v>
      </c>
      <c r="AQ37" s="161">
        <v>0</v>
      </c>
      <c r="AR37" s="161">
        <v>0</v>
      </c>
      <c r="AS37" s="161">
        <v>0.17474860436027395</v>
      </c>
      <c r="AT37" s="161">
        <v>0</v>
      </c>
      <c r="AU37" s="161">
        <v>0</v>
      </c>
      <c r="AV37" s="161">
        <v>0</v>
      </c>
      <c r="AW37" s="161">
        <v>0</v>
      </c>
      <c r="AX37" s="161">
        <v>0</v>
      </c>
      <c r="AY37" s="161" t="s">
        <v>61</v>
      </c>
      <c r="AZ37" s="161">
        <v>0</v>
      </c>
      <c r="BA37" s="161">
        <v>0</v>
      </c>
      <c r="BB37" s="161">
        <v>0</v>
      </c>
      <c r="BC37" s="161">
        <v>0</v>
      </c>
      <c r="BD37" s="161">
        <v>0</v>
      </c>
      <c r="BE37" s="161">
        <v>0</v>
      </c>
      <c r="BF37" s="161">
        <v>0</v>
      </c>
      <c r="BG37" s="161">
        <v>0</v>
      </c>
      <c r="BH37" s="1470">
        <v>0</v>
      </c>
      <c r="BI37" s="1470">
        <v>6.5910999145785923E-2</v>
      </c>
      <c r="BJ37" s="1470">
        <v>0</v>
      </c>
      <c r="BK37" s="1470">
        <v>0.36392663545741744</v>
      </c>
      <c r="BL37" s="1470">
        <v>0</v>
      </c>
      <c r="BM37" s="1470">
        <v>4.6462110839839428E-2</v>
      </c>
      <c r="BN37" s="1467">
        <v>0</v>
      </c>
      <c r="BO37" s="552"/>
    </row>
    <row r="38" spans="2:67" ht="21.75" customHeight="1">
      <c r="B38" s="1815" t="s">
        <v>116</v>
      </c>
      <c r="C38" s="1767"/>
      <c r="D38" s="1767"/>
      <c r="E38" s="1767"/>
      <c r="F38" s="1767"/>
      <c r="G38" s="1767"/>
      <c r="H38" s="1767"/>
      <c r="I38" s="1767"/>
      <c r="J38" s="1767"/>
      <c r="K38" s="1767"/>
      <c r="L38" s="1767"/>
      <c r="M38" s="1768"/>
      <c r="N38" s="590">
        <v>2.6266101680047602E-2</v>
      </c>
      <c r="O38" s="661"/>
      <c r="P38" s="533">
        <v>48</v>
      </c>
      <c r="Q38" s="160">
        <v>0</v>
      </c>
      <c r="R38" s="1470">
        <v>0</v>
      </c>
      <c r="S38" s="1470">
        <v>0</v>
      </c>
      <c r="T38" s="161">
        <v>0</v>
      </c>
      <c r="U38" s="161">
        <v>0</v>
      </c>
      <c r="V38" s="161">
        <v>0</v>
      </c>
      <c r="W38" s="161">
        <v>0</v>
      </c>
      <c r="X38" s="161">
        <v>0.19530393146779793</v>
      </c>
      <c r="Y38" s="161" t="s">
        <v>61</v>
      </c>
      <c r="Z38" s="161">
        <v>0</v>
      </c>
      <c r="AA38" s="161">
        <v>0</v>
      </c>
      <c r="AB38" s="161">
        <v>0</v>
      </c>
      <c r="AC38" s="161">
        <v>0</v>
      </c>
      <c r="AD38" s="161">
        <v>7.5019165758949555E-2</v>
      </c>
      <c r="AE38" s="161">
        <v>0</v>
      </c>
      <c r="AF38" s="161">
        <v>0</v>
      </c>
      <c r="AG38" s="161">
        <v>0</v>
      </c>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t="s">
        <v>61</v>
      </c>
      <c r="AZ38" s="161">
        <v>0.17384850490869061</v>
      </c>
      <c r="BA38" s="161">
        <v>0</v>
      </c>
      <c r="BB38" s="161">
        <v>0</v>
      </c>
      <c r="BC38" s="161">
        <v>0</v>
      </c>
      <c r="BD38" s="161">
        <v>0</v>
      </c>
      <c r="BE38" s="161">
        <v>0</v>
      </c>
      <c r="BF38" s="161">
        <v>0</v>
      </c>
      <c r="BG38" s="161">
        <v>0</v>
      </c>
      <c r="BH38" s="1470">
        <v>0</v>
      </c>
      <c r="BI38" s="1470">
        <v>0.29889420365497305</v>
      </c>
      <c r="BJ38" s="1470">
        <v>0</v>
      </c>
      <c r="BK38" s="1470">
        <v>0</v>
      </c>
      <c r="BL38" s="1470">
        <v>0</v>
      </c>
      <c r="BM38" s="1470">
        <v>0</v>
      </c>
      <c r="BN38" s="1467">
        <v>0</v>
      </c>
      <c r="BO38" s="552"/>
    </row>
    <row r="39" spans="2:67" ht="21.75" customHeight="1">
      <c r="B39" s="1815" t="s">
        <v>117</v>
      </c>
      <c r="C39" s="1767"/>
      <c r="D39" s="1767"/>
      <c r="E39" s="1767"/>
      <c r="F39" s="1767"/>
      <c r="G39" s="1767"/>
      <c r="H39" s="1767"/>
      <c r="I39" s="1767"/>
      <c r="J39" s="1767"/>
      <c r="K39" s="1767"/>
      <c r="L39" s="1767"/>
      <c r="M39" s="1768"/>
      <c r="N39" s="590">
        <v>4.6684460480757195E-2</v>
      </c>
      <c r="O39" s="661"/>
      <c r="P39" s="533">
        <v>48</v>
      </c>
      <c r="Q39" s="160">
        <v>0</v>
      </c>
      <c r="R39" s="1470">
        <v>0.22205937239687071</v>
      </c>
      <c r="S39" s="1470">
        <v>0</v>
      </c>
      <c r="T39" s="161">
        <v>0</v>
      </c>
      <c r="U39" s="161">
        <v>0</v>
      </c>
      <c r="V39" s="161">
        <v>0</v>
      </c>
      <c r="W39" s="161">
        <v>0.23496991244404766</v>
      </c>
      <c r="X39" s="161">
        <v>0</v>
      </c>
      <c r="Y39" s="161" t="s">
        <v>61</v>
      </c>
      <c r="Z39" s="161">
        <v>0.49465836663690393</v>
      </c>
      <c r="AA39" s="161">
        <v>2.5540786843162498E-4</v>
      </c>
      <c r="AB39" s="161">
        <v>7.728746483944432E-2</v>
      </c>
      <c r="AC39" s="161">
        <v>0.44795869263533533</v>
      </c>
      <c r="AD39" s="161">
        <v>9.1703508498953409E-2</v>
      </c>
      <c r="AE39" s="161">
        <v>0</v>
      </c>
      <c r="AF39" s="161">
        <v>0.24491181306362414</v>
      </c>
      <c r="AG39" s="161">
        <v>0.14111548851626399</v>
      </c>
      <c r="AH39" s="161">
        <v>0</v>
      </c>
      <c r="AI39" s="161">
        <v>2.6987984886728462E-3</v>
      </c>
      <c r="AJ39" s="161">
        <v>0</v>
      </c>
      <c r="AK39" s="161">
        <v>7.5875622729994804E-2</v>
      </c>
      <c r="AL39" s="161">
        <v>0</v>
      </c>
      <c r="AM39" s="161">
        <v>0</v>
      </c>
      <c r="AN39" s="161">
        <v>0</v>
      </c>
      <c r="AO39" s="161">
        <v>0</v>
      </c>
      <c r="AP39" s="161">
        <v>6.9463354546238934E-2</v>
      </c>
      <c r="AQ39" s="161">
        <v>0</v>
      </c>
      <c r="AR39" s="161">
        <v>0</v>
      </c>
      <c r="AS39" s="161">
        <v>7.9467594354225513E-2</v>
      </c>
      <c r="AT39" s="161">
        <v>3.2219101021345718E-3</v>
      </c>
      <c r="AU39" s="161">
        <v>0</v>
      </c>
      <c r="AV39" s="161">
        <v>0</v>
      </c>
      <c r="AW39" s="161">
        <v>0</v>
      </c>
      <c r="AX39" s="161">
        <v>0</v>
      </c>
      <c r="AY39" s="161" t="s">
        <v>61</v>
      </c>
      <c r="AZ39" s="161">
        <v>5.7404540255560903E-2</v>
      </c>
      <c r="BA39" s="161">
        <v>1.4551684154616733E-3</v>
      </c>
      <c r="BB39" s="161">
        <v>5.185076739135739E-3</v>
      </c>
      <c r="BC39" s="161">
        <v>0</v>
      </c>
      <c r="BD39" s="161">
        <v>2.0608107118409706E-2</v>
      </c>
      <c r="BE39" s="161">
        <v>0</v>
      </c>
      <c r="BF39" s="161">
        <v>0</v>
      </c>
      <c r="BG39" s="161">
        <v>4.2922143330150993E-2</v>
      </c>
      <c r="BH39" s="1470">
        <v>0</v>
      </c>
      <c r="BI39" s="1470">
        <v>7.1343551929766661E-3</v>
      </c>
      <c r="BJ39" s="1470">
        <v>0</v>
      </c>
      <c r="BK39" s="1470">
        <v>0.15891180470353394</v>
      </c>
      <c r="BL39" s="1470">
        <v>0.20377921591831341</v>
      </c>
      <c r="BM39" s="1470">
        <v>0.10508911896633623</v>
      </c>
      <c r="BN39" s="1467">
        <v>2.5540786843162476E-4</v>
      </c>
      <c r="BO39" s="552"/>
    </row>
    <row r="40" spans="2:67" ht="21.75" customHeight="1">
      <c r="B40" s="1875" t="s">
        <v>118</v>
      </c>
      <c r="C40" s="1876"/>
      <c r="D40" s="1876"/>
      <c r="E40" s="1876"/>
      <c r="F40" s="1876"/>
      <c r="G40" s="1876"/>
      <c r="H40" s="1876"/>
      <c r="I40" s="1876"/>
      <c r="J40" s="1876"/>
      <c r="K40" s="1876"/>
      <c r="L40" s="1876"/>
      <c r="M40" s="1877"/>
      <c r="N40" s="723">
        <v>0.51589139570385834</v>
      </c>
      <c r="O40" s="662"/>
      <c r="P40" s="533">
        <v>48</v>
      </c>
      <c r="Q40" s="160">
        <v>0.89713853301421931</v>
      </c>
      <c r="R40" s="1470">
        <v>0.36339302229605885</v>
      </c>
      <c r="S40" s="1470">
        <v>0</v>
      </c>
      <c r="T40" s="161">
        <v>9.6429684522153322E-2</v>
      </c>
      <c r="U40" s="161">
        <v>0.49384391160454061</v>
      </c>
      <c r="V40" s="161">
        <v>5.5126688798014072E-2</v>
      </c>
      <c r="W40" s="161">
        <v>0.75725674591382242</v>
      </c>
      <c r="X40" s="161">
        <v>0.95607202874299357</v>
      </c>
      <c r="Y40" s="161" t="s">
        <v>61</v>
      </c>
      <c r="Z40" s="161">
        <v>0.49465836663690393</v>
      </c>
      <c r="AA40" s="161">
        <v>0</v>
      </c>
      <c r="AB40" s="161">
        <v>1</v>
      </c>
      <c r="AC40" s="161">
        <v>0.60941051145335312</v>
      </c>
      <c r="AD40" s="161">
        <v>1</v>
      </c>
      <c r="AE40" s="161">
        <v>0</v>
      </c>
      <c r="AF40" s="161">
        <v>0.7316825270290469</v>
      </c>
      <c r="AG40" s="161">
        <v>0.47924354705236849</v>
      </c>
      <c r="AH40" s="161">
        <v>0.88336707526278491</v>
      </c>
      <c r="AI40" s="716">
        <v>2.6987984886728462E-3</v>
      </c>
      <c r="AJ40" s="161">
        <v>0.58408774419126819</v>
      </c>
      <c r="AK40" s="161">
        <v>1</v>
      </c>
      <c r="AL40" s="161">
        <v>0.47778604851242756</v>
      </c>
      <c r="AM40" s="161">
        <v>0</v>
      </c>
      <c r="AN40" s="161">
        <v>0.65552301545846892</v>
      </c>
      <c r="AO40" s="161">
        <v>0</v>
      </c>
      <c r="AP40" s="161">
        <v>0.51025315363522816</v>
      </c>
      <c r="AQ40" s="161">
        <v>1</v>
      </c>
      <c r="AR40" s="161">
        <v>0.99555007660610551</v>
      </c>
      <c r="AS40" s="161">
        <v>0.99168478695271656</v>
      </c>
      <c r="AT40" s="161">
        <v>1</v>
      </c>
      <c r="AU40" s="161">
        <v>0</v>
      </c>
      <c r="AV40" s="161">
        <v>0.97763073100268538</v>
      </c>
      <c r="AW40" s="161">
        <v>0.636242744027819</v>
      </c>
      <c r="AX40" s="161">
        <v>0</v>
      </c>
      <c r="AY40" s="161" t="s">
        <v>61</v>
      </c>
      <c r="AZ40" s="161">
        <v>0.91795342830988724</v>
      </c>
      <c r="BA40" s="161">
        <v>4.8702107669700775E-3</v>
      </c>
      <c r="BB40" s="161">
        <v>0.16123758631627749</v>
      </c>
      <c r="BC40" s="161">
        <v>0</v>
      </c>
      <c r="BD40" s="161">
        <v>2.0608107118409706E-2</v>
      </c>
      <c r="BE40" s="161">
        <v>1</v>
      </c>
      <c r="BF40" s="161">
        <v>0.93331054122142743</v>
      </c>
      <c r="BG40" s="161">
        <v>1</v>
      </c>
      <c r="BH40" s="1470">
        <v>1</v>
      </c>
      <c r="BI40" s="1470">
        <v>0.90914873498711612</v>
      </c>
      <c r="BJ40" s="1470">
        <v>0.78269540480741728</v>
      </c>
      <c r="BK40" s="1470">
        <v>0.99374920892087981</v>
      </c>
      <c r="BL40" s="1470">
        <v>0.20377921591831341</v>
      </c>
      <c r="BM40" s="1470">
        <v>0.95351872162268536</v>
      </c>
      <c r="BN40" s="1467">
        <v>1</v>
      </c>
      <c r="BO40" s="552"/>
    </row>
    <row r="41" spans="2:67" ht="28.5" customHeight="1">
      <c r="B41" s="1488"/>
      <c r="C41" s="1841" t="s">
        <v>119</v>
      </c>
      <c r="D41" s="1841"/>
      <c r="E41" s="1841"/>
      <c r="F41" s="1841"/>
      <c r="G41" s="1841"/>
      <c r="H41" s="1841"/>
      <c r="I41" s="1841"/>
      <c r="J41" s="1841"/>
      <c r="K41" s="1841"/>
      <c r="L41" s="1841"/>
      <c r="M41" s="1842"/>
      <c r="N41" s="724">
        <f>SUM(Q41:BN41)</f>
        <v>421806468.78235531</v>
      </c>
      <c r="O41" s="534"/>
      <c r="P41" s="533">
        <v>48</v>
      </c>
      <c r="Q41" s="535">
        <v>488112.39193083567</v>
      </c>
      <c r="R41" s="537">
        <v>9693760</v>
      </c>
      <c r="S41" s="537">
        <v>12494607</v>
      </c>
      <c r="T41" s="536">
        <v>39789157</v>
      </c>
      <c r="U41" s="536">
        <v>1505701</v>
      </c>
      <c r="V41" s="536">
        <v>1224288.1065759601</v>
      </c>
      <c r="W41" s="536">
        <v>5740873.8089285716</v>
      </c>
      <c r="X41" s="536">
        <v>3865790</v>
      </c>
      <c r="Y41" s="536">
        <v>2824496.8152244501</v>
      </c>
      <c r="Z41" s="536">
        <v>143466.99</v>
      </c>
      <c r="AA41" s="536">
        <v>18930214.079999998</v>
      </c>
      <c r="AB41" s="536">
        <v>4153595</v>
      </c>
      <c r="AC41" s="536">
        <v>1321844.45</v>
      </c>
      <c r="AD41" s="536">
        <v>16087795</v>
      </c>
      <c r="AE41" s="536">
        <v>8002294</v>
      </c>
      <c r="AF41" s="536">
        <v>405314</v>
      </c>
      <c r="AG41" s="536">
        <v>28798491.460000001</v>
      </c>
      <c r="AH41" s="536">
        <v>7689318</v>
      </c>
      <c r="AI41" s="536">
        <v>2557184</v>
      </c>
      <c r="AJ41" s="536">
        <v>1995256</v>
      </c>
      <c r="AK41" s="536">
        <v>3986457</v>
      </c>
      <c r="AL41" s="536">
        <v>247649</v>
      </c>
      <c r="AM41" s="536" t="s">
        <v>61</v>
      </c>
      <c r="AN41" s="536">
        <v>17121692.5</v>
      </c>
      <c r="AO41" s="536" t="s">
        <v>61</v>
      </c>
      <c r="AP41" s="536">
        <v>706000</v>
      </c>
      <c r="AQ41" s="536">
        <v>2465044</v>
      </c>
      <c r="AR41" s="536">
        <v>7644165</v>
      </c>
      <c r="AS41" s="536">
        <v>14193867.119999999</v>
      </c>
      <c r="AT41" s="536">
        <v>4442825</v>
      </c>
      <c r="AU41" s="536">
        <v>41340000</v>
      </c>
      <c r="AV41" s="536">
        <v>8375380</v>
      </c>
      <c r="AW41" s="536">
        <v>3942633</v>
      </c>
      <c r="AX41" s="536">
        <v>1405830</v>
      </c>
      <c r="AY41" s="536">
        <v>2186254</v>
      </c>
      <c r="AZ41" s="536">
        <v>26270886.079599999</v>
      </c>
      <c r="BA41" s="536">
        <v>24990000</v>
      </c>
      <c r="BB41" s="536">
        <v>1058000</v>
      </c>
      <c r="BC41" s="536">
        <v>10000000</v>
      </c>
      <c r="BD41" s="536">
        <v>4488269</v>
      </c>
      <c r="BE41" s="536">
        <v>3692109</v>
      </c>
      <c r="BF41" s="536">
        <v>3335451</v>
      </c>
      <c r="BG41" s="536">
        <v>1684731.1267674353</v>
      </c>
      <c r="BH41" s="537">
        <v>894425</v>
      </c>
      <c r="BI41" s="537">
        <v>24742875.253328003</v>
      </c>
      <c r="BJ41" s="537">
        <v>1127048</v>
      </c>
      <c r="BK41" s="537">
        <v>13556662.6</v>
      </c>
      <c r="BL41" s="537">
        <v>3347619</v>
      </c>
      <c r="BM41" s="537">
        <v>13291397</v>
      </c>
      <c r="BN41" s="538">
        <v>13557640</v>
      </c>
      <c r="BO41" s="552"/>
    </row>
    <row r="42" spans="2:67" ht="32.25" customHeight="1" thickBot="1">
      <c r="B42" s="11" t="s">
        <v>120</v>
      </c>
      <c r="C42" s="1866" t="s">
        <v>121</v>
      </c>
      <c r="D42" s="1866"/>
      <c r="E42" s="1866"/>
      <c r="F42" s="1866"/>
      <c r="G42" s="1866"/>
      <c r="H42" s="1867"/>
      <c r="I42" s="1867"/>
      <c r="J42" s="1867"/>
      <c r="K42" s="1867"/>
      <c r="L42" s="1868"/>
      <c r="M42" s="1869"/>
      <c r="N42" s="721">
        <v>1.0217000000000001</v>
      </c>
      <c r="O42" s="198"/>
      <c r="P42" s="198"/>
      <c r="Q42" s="160">
        <v>0.1164</v>
      </c>
      <c r="R42" s="160">
        <v>0.16889999999999999</v>
      </c>
      <c r="S42" s="160">
        <v>0.73509999999999998</v>
      </c>
      <c r="T42" s="160">
        <v>1.2151000000000001</v>
      </c>
      <c r="U42" s="160">
        <v>0.44550000000000001</v>
      </c>
      <c r="V42" s="160">
        <v>1.0583</v>
      </c>
      <c r="W42" s="160">
        <v>1.0250999999999999</v>
      </c>
      <c r="X42" s="160">
        <v>0.36249999999999999</v>
      </c>
      <c r="Y42" s="160">
        <v>1.054</v>
      </c>
      <c r="Z42" s="160">
        <v>1.9789000000000001</v>
      </c>
      <c r="AA42" s="160">
        <v>1</v>
      </c>
      <c r="AB42" s="160">
        <v>0.5595</v>
      </c>
      <c r="AC42" s="160">
        <v>2.5602</v>
      </c>
      <c r="AD42" s="160">
        <v>0.79310000000000003</v>
      </c>
      <c r="AE42" s="160" t="s">
        <v>107</v>
      </c>
      <c r="AF42" s="160">
        <v>1.9807999999999999</v>
      </c>
      <c r="AG42" s="160">
        <v>1.1854</v>
      </c>
      <c r="AH42" s="160">
        <v>0.90249999999999997</v>
      </c>
      <c r="AI42" s="160">
        <v>1.0026999999999999</v>
      </c>
      <c r="AJ42" s="160">
        <v>1.7121</v>
      </c>
      <c r="AK42" s="160">
        <v>0.66539999999999999</v>
      </c>
      <c r="AL42" s="160">
        <v>1.9149</v>
      </c>
      <c r="AM42" s="160" t="s">
        <v>61</v>
      </c>
      <c r="AN42" s="160">
        <v>0.65039999999999998</v>
      </c>
      <c r="AO42" s="160">
        <v>0.65039999999999998</v>
      </c>
      <c r="AP42" s="160" t="s">
        <v>61</v>
      </c>
      <c r="AQ42" s="160">
        <v>0.49049999999999999</v>
      </c>
      <c r="AR42" s="160">
        <v>0.97009999999999996</v>
      </c>
      <c r="AS42" s="160">
        <v>1.7283999999999999</v>
      </c>
      <c r="AT42" s="160">
        <v>1.0511999999999999</v>
      </c>
      <c r="AU42" s="160">
        <v>0.85</v>
      </c>
      <c r="AV42" s="160">
        <v>1.2585999999999999</v>
      </c>
      <c r="AW42" s="160">
        <v>1.6361000000000001</v>
      </c>
      <c r="AX42" s="160">
        <v>1</v>
      </c>
      <c r="AY42" s="160">
        <v>1.1099000000000001</v>
      </c>
      <c r="AZ42" s="160">
        <v>0.92789999999999995</v>
      </c>
      <c r="BA42" s="160">
        <v>1.0536000000000001</v>
      </c>
      <c r="BB42" s="160">
        <v>1.2396</v>
      </c>
      <c r="BC42" s="160">
        <v>0.96360000000000001</v>
      </c>
      <c r="BD42" s="160">
        <v>0.6845</v>
      </c>
      <c r="BE42" s="160">
        <v>1.3403</v>
      </c>
      <c r="BF42" s="160">
        <v>0.90480000000000005</v>
      </c>
      <c r="BG42" s="160">
        <v>1.4449000000000001</v>
      </c>
      <c r="BH42" s="160">
        <v>1.2375</v>
      </c>
      <c r="BI42" s="160">
        <v>0.79110000000000003</v>
      </c>
      <c r="BJ42" s="160">
        <v>0.94320000000000004</v>
      </c>
      <c r="BK42" s="160">
        <v>1.9875</v>
      </c>
      <c r="BL42" s="160">
        <v>0.96730000000000005</v>
      </c>
      <c r="BM42" s="160">
        <v>0.56520000000000004</v>
      </c>
      <c r="BN42" s="159">
        <v>0.86060000000000003</v>
      </c>
      <c r="BO42" s="552"/>
    </row>
    <row r="43" spans="2:67" ht="31.35" customHeight="1" thickBot="1">
      <c r="B43" s="1849" t="s">
        <v>122</v>
      </c>
      <c r="C43" s="1850"/>
      <c r="D43" s="1850"/>
      <c r="E43" s="1850"/>
      <c r="F43" s="1850"/>
      <c r="G43" s="1850"/>
      <c r="H43" s="1850"/>
      <c r="I43" s="1850"/>
      <c r="J43" s="1850"/>
      <c r="K43" s="1850"/>
      <c r="L43" s="1850"/>
      <c r="M43" s="1851"/>
      <c r="N43" s="149"/>
      <c r="O43" s="149"/>
      <c r="P43" s="149"/>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547"/>
      <c r="BO43" s="551"/>
    </row>
    <row r="44" spans="2:67" ht="20.25" customHeight="1">
      <c r="B44" s="12" t="s">
        <v>123</v>
      </c>
      <c r="C44" s="1870" t="s">
        <v>124</v>
      </c>
      <c r="D44" s="1870"/>
      <c r="E44" s="1870"/>
      <c r="F44" s="1870"/>
      <c r="G44" s="1870"/>
      <c r="H44" s="1870"/>
      <c r="I44" s="1870"/>
      <c r="J44" s="1870"/>
      <c r="K44" s="1870"/>
      <c r="L44" s="1870"/>
      <c r="M44" s="1871"/>
      <c r="N44" s="17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953"/>
      <c r="AR44" s="953"/>
      <c r="AS44" s="953"/>
      <c r="AT44" s="953"/>
      <c r="AU44" s="953"/>
      <c r="AV44" s="953"/>
      <c r="AW44" s="953"/>
      <c r="AX44" s="953"/>
      <c r="AY44" s="953"/>
      <c r="AZ44" s="953"/>
      <c r="BA44" s="953"/>
      <c r="BB44" s="953"/>
      <c r="BC44" s="953"/>
      <c r="BD44" s="953"/>
      <c r="BE44" s="953"/>
      <c r="BF44" s="953"/>
      <c r="BG44" s="953"/>
      <c r="BH44" s="953"/>
      <c r="BI44" s="953"/>
      <c r="BJ44" s="953"/>
      <c r="BK44" s="953"/>
      <c r="BL44" s="953"/>
      <c r="BM44" s="953"/>
      <c r="BN44" s="954"/>
      <c r="BO44" s="551"/>
    </row>
    <row r="45" spans="2:67" ht="17.100000000000001" customHeight="1">
      <c r="B45" s="1872" t="s">
        <v>125</v>
      </c>
      <c r="C45" s="1873"/>
      <c r="D45" s="1873"/>
      <c r="E45" s="1873"/>
      <c r="F45" s="1873"/>
      <c r="G45" s="1873"/>
      <c r="H45" s="1873"/>
      <c r="I45" s="1873"/>
      <c r="J45" s="1873"/>
      <c r="K45" s="1873"/>
      <c r="L45" s="1873"/>
      <c r="M45" s="1874"/>
      <c r="N45" s="8"/>
      <c r="O45" s="955"/>
      <c r="P45" s="955"/>
      <c r="Q45" s="955"/>
      <c r="R45" s="955"/>
      <c r="S45" s="955"/>
      <c r="T45" s="955"/>
      <c r="U45" s="955"/>
      <c r="V45" s="955"/>
      <c r="W45" s="955"/>
      <c r="X45" s="955"/>
      <c r="Y45" s="955"/>
      <c r="Z45" s="955"/>
      <c r="AA45" s="955"/>
      <c r="AB45" s="955"/>
      <c r="AC45" s="955"/>
      <c r="AD45" s="955"/>
      <c r="AE45" s="955"/>
      <c r="AF45" s="955"/>
      <c r="AG45" s="955"/>
      <c r="AH45" s="955"/>
      <c r="AI45" s="955"/>
      <c r="AJ45" s="955"/>
      <c r="AK45" s="955"/>
      <c r="AL45" s="955"/>
      <c r="AM45" s="955"/>
      <c r="AN45" s="955"/>
      <c r="AO45" s="955"/>
      <c r="AP45" s="955"/>
      <c r="AQ45" s="955"/>
      <c r="AR45" s="955"/>
      <c r="AS45" s="955"/>
      <c r="AT45" s="955"/>
      <c r="AU45" s="955"/>
      <c r="AV45" s="955"/>
      <c r="AW45" s="955"/>
      <c r="AX45" s="955"/>
      <c r="AY45" s="955"/>
      <c r="AZ45" s="955"/>
      <c r="BA45" s="955"/>
      <c r="BB45" s="955"/>
      <c r="BC45" s="955"/>
      <c r="BD45" s="955"/>
      <c r="BE45" s="955"/>
      <c r="BF45" s="955"/>
      <c r="BG45" s="955"/>
      <c r="BH45" s="955"/>
      <c r="BI45" s="955"/>
      <c r="BJ45" s="955"/>
      <c r="BK45" s="955"/>
      <c r="BL45" s="955"/>
      <c r="BM45" s="955"/>
      <c r="BN45" s="956"/>
      <c r="BO45" s="551"/>
    </row>
    <row r="46" spans="2:67" ht="17.100000000000001" customHeight="1">
      <c r="B46" s="1846" t="s">
        <v>126</v>
      </c>
      <c r="C46" s="1847"/>
      <c r="D46" s="1847"/>
      <c r="E46" s="1847"/>
      <c r="F46" s="1847"/>
      <c r="G46" s="1847"/>
      <c r="H46" s="1847"/>
      <c r="I46" s="1847"/>
      <c r="J46" s="1847"/>
      <c r="K46" s="1847"/>
      <c r="L46" s="1847"/>
      <c r="M46" s="1848"/>
      <c r="N46" s="590">
        <f>O46/P46</f>
        <v>1</v>
      </c>
      <c r="O46" s="672">
        <v>48</v>
      </c>
      <c r="P46" s="672">
        <v>48</v>
      </c>
      <c r="Q46" s="577" t="s">
        <v>56</v>
      </c>
      <c r="R46" s="518" t="s">
        <v>56</v>
      </c>
      <c r="S46" s="518" t="s">
        <v>56</v>
      </c>
      <c r="T46" s="518" t="s">
        <v>56</v>
      </c>
      <c r="U46" s="518" t="s">
        <v>56</v>
      </c>
      <c r="V46" s="518" t="s">
        <v>56</v>
      </c>
      <c r="W46" s="518" t="s">
        <v>56</v>
      </c>
      <c r="X46" s="518" t="s">
        <v>65</v>
      </c>
      <c r="Y46" s="518" t="s">
        <v>56</v>
      </c>
      <c r="Z46" s="518" t="s">
        <v>56</v>
      </c>
      <c r="AA46" s="518" t="s">
        <v>56</v>
      </c>
      <c r="AB46" s="518" t="s">
        <v>56</v>
      </c>
      <c r="AC46" s="518" t="s">
        <v>56</v>
      </c>
      <c r="AD46" s="518" t="s">
        <v>56</v>
      </c>
      <c r="AE46" s="518" t="s">
        <v>56</v>
      </c>
      <c r="AF46" s="518" t="s">
        <v>56</v>
      </c>
      <c r="AG46" s="518" t="s">
        <v>56</v>
      </c>
      <c r="AH46" s="518" t="s">
        <v>56</v>
      </c>
      <c r="AI46" s="518" t="s">
        <v>56</v>
      </c>
      <c r="AJ46" s="518" t="s">
        <v>56</v>
      </c>
      <c r="AK46" s="518" t="s">
        <v>56</v>
      </c>
      <c r="AL46" s="518" t="s">
        <v>56</v>
      </c>
      <c r="AM46" s="518" t="s">
        <v>56</v>
      </c>
      <c r="AN46" s="518" t="s">
        <v>56</v>
      </c>
      <c r="AO46" s="518" t="s">
        <v>56</v>
      </c>
      <c r="AP46" s="518" t="s">
        <v>56</v>
      </c>
      <c r="AQ46" s="518" t="s">
        <v>56</v>
      </c>
      <c r="AR46" s="518" t="s">
        <v>56</v>
      </c>
      <c r="AS46" s="518" t="s">
        <v>56</v>
      </c>
      <c r="AT46" s="518" t="s">
        <v>56</v>
      </c>
      <c r="AU46" s="518" t="s">
        <v>56</v>
      </c>
      <c r="AV46" s="518" t="s">
        <v>56</v>
      </c>
      <c r="AW46" s="518" t="s">
        <v>56</v>
      </c>
      <c r="AX46" s="518" t="s">
        <v>56</v>
      </c>
      <c r="AY46" s="518" t="s">
        <v>56</v>
      </c>
      <c r="AZ46" s="518" t="s">
        <v>56</v>
      </c>
      <c r="BA46" s="518" t="s">
        <v>56</v>
      </c>
      <c r="BB46" s="518" t="s">
        <v>56</v>
      </c>
      <c r="BC46" s="518" t="s">
        <v>56</v>
      </c>
      <c r="BD46" s="518" t="s">
        <v>56</v>
      </c>
      <c r="BE46" s="518" t="s">
        <v>56</v>
      </c>
      <c r="BF46" s="518" t="s">
        <v>56</v>
      </c>
      <c r="BG46" s="518" t="s">
        <v>65</v>
      </c>
      <c r="BH46" s="518" t="s">
        <v>56</v>
      </c>
      <c r="BI46" s="518" t="s">
        <v>56</v>
      </c>
      <c r="BJ46" s="518" t="s">
        <v>56</v>
      </c>
      <c r="BK46" s="518" t="s">
        <v>56</v>
      </c>
      <c r="BL46" s="518" t="s">
        <v>56</v>
      </c>
      <c r="BM46" s="518" t="s">
        <v>56</v>
      </c>
      <c r="BN46" s="576" t="s">
        <v>56</v>
      </c>
      <c r="BO46" s="551"/>
    </row>
    <row r="47" spans="2:67" ht="16.5" customHeight="1">
      <c r="B47" s="1846" t="s">
        <v>127</v>
      </c>
      <c r="C47" s="1847"/>
      <c r="D47" s="1847"/>
      <c r="E47" s="1847"/>
      <c r="F47" s="1847"/>
      <c r="G47" s="1847"/>
      <c r="H47" s="1847"/>
      <c r="I47" s="1847"/>
      <c r="J47" s="1847"/>
      <c r="K47" s="1847"/>
      <c r="L47" s="1847"/>
      <c r="M47" s="1848"/>
      <c r="N47" s="590">
        <f t="shared" ref="N47:N58" si="1">O47/P47</f>
        <v>0.8936170212765957</v>
      </c>
      <c r="O47" s="672">
        <v>42</v>
      </c>
      <c r="P47" s="672">
        <v>47</v>
      </c>
      <c r="Q47" s="577" t="s">
        <v>56</v>
      </c>
      <c r="R47" s="518" t="s">
        <v>56</v>
      </c>
      <c r="S47" s="518" t="s">
        <v>56</v>
      </c>
      <c r="T47" s="518" t="s">
        <v>56</v>
      </c>
      <c r="U47" s="518" t="s">
        <v>56</v>
      </c>
      <c r="V47" s="518" t="s">
        <v>56</v>
      </c>
      <c r="W47" s="518" t="s">
        <v>56</v>
      </c>
      <c r="X47" s="518" t="s">
        <v>65</v>
      </c>
      <c r="Y47" s="518" t="s">
        <v>56</v>
      </c>
      <c r="Z47" s="518" t="s">
        <v>56</v>
      </c>
      <c r="AA47" s="518" t="s">
        <v>56</v>
      </c>
      <c r="AB47" s="518" t="s">
        <v>57</v>
      </c>
      <c r="AC47" s="518" t="s">
        <v>56</v>
      </c>
      <c r="AD47" s="518" t="s">
        <v>56</v>
      </c>
      <c r="AE47" s="518" t="s">
        <v>56</v>
      </c>
      <c r="AF47" s="518" t="s">
        <v>56</v>
      </c>
      <c r="AG47" s="518" t="s">
        <v>56</v>
      </c>
      <c r="AH47" s="518" t="s">
        <v>57</v>
      </c>
      <c r="AI47" s="518" t="s">
        <v>56</v>
      </c>
      <c r="AJ47" s="518" t="s">
        <v>57</v>
      </c>
      <c r="AK47" s="518" t="s">
        <v>57</v>
      </c>
      <c r="AL47" s="518" t="s">
        <v>56</v>
      </c>
      <c r="AM47" s="518" t="s">
        <v>56</v>
      </c>
      <c r="AN47" s="518" t="s">
        <v>56</v>
      </c>
      <c r="AO47" s="518" t="s">
        <v>57</v>
      </c>
      <c r="AP47" s="518" t="s">
        <v>56</v>
      </c>
      <c r="AQ47" s="518" t="s">
        <v>65</v>
      </c>
      <c r="AR47" s="518" t="s">
        <v>56</v>
      </c>
      <c r="AS47" s="518" t="s">
        <v>56</v>
      </c>
      <c r="AT47" s="518" t="s">
        <v>56</v>
      </c>
      <c r="AU47" s="518" t="s">
        <v>56</v>
      </c>
      <c r="AV47" s="518" t="s">
        <v>56</v>
      </c>
      <c r="AW47" s="518" t="s">
        <v>56</v>
      </c>
      <c r="AX47" s="518" t="s">
        <v>56</v>
      </c>
      <c r="AY47" s="518" t="s">
        <v>56</v>
      </c>
      <c r="AZ47" s="518" t="s">
        <v>56</v>
      </c>
      <c r="BA47" s="518" t="s">
        <v>56</v>
      </c>
      <c r="BB47" s="518" t="s">
        <v>56</v>
      </c>
      <c r="BC47" s="518" t="s">
        <v>56</v>
      </c>
      <c r="BD47" s="518" t="s">
        <v>56</v>
      </c>
      <c r="BE47" s="518" t="s">
        <v>56</v>
      </c>
      <c r="BF47" s="518" t="s">
        <v>56</v>
      </c>
      <c r="BG47" s="518" t="s">
        <v>65</v>
      </c>
      <c r="BH47" s="518" t="s">
        <v>56</v>
      </c>
      <c r="BI47" s="518" t="s">
        <v>56</v>
      </c>
      <c r="BJ47" s="518" t="s">
        <v>56</v>
      </c>
      <c r="BK47" s="518" t="s">
        <v>56</v>
      </c>
      <c r="BL47" s="518" t="s">
        <v>56</v>
      </c>
      <c r="BM47" s="518" t="s">
        <v>56</v>
      </c>
      <c r="BN47" s="576" t="s">
        <v>56</v>
      </c>
      <c r="BO47" s="551"/>
    </row>
    <row r="48" spans="2:67" ht="17.100000000000001" customHeight="1">
      <c r="B48" s="1846" t="s">
        <v>128</v>
      </c>
      <c r="C48" s="1847"/>
      <c r="D48" s="1847"/>
      <c r="E48" s="1847"/>
      <c r="F48" s="1847"/>
      <c r="G48" s="1847"/>
      <c r="H48" s="1847"/>
      <c r="I48" s="1847"/>
      <c r="J48" s="1847"/>
      <c r="K48" s="1847"/>
      <c r="L48" s="1847"/>
      <c r="M48" s="1848"/>
      <c r="N48" s="590">
        <f t="shared" si="1"/>
        <v>0.87234042553191493</v>
      </c>
      <c r="O48" s="672">
        <v>41</v>
      </c>
      <c r="P48" s="672">
        <v>47</v>
      </c>
      <c r="Q48" s="577" t="s">
        <v>56</v>
      </c>
      <c r="R48" s="518" t="s">
        <v>56</v>
      </c>
      <c r="S48" s="518" t="s">
        <v>56</v>
      </c>
      <c r="T48" s="518" t="s">
        <v>56</v>
      </c>
      <c r="U48" s="518" t="s">
        <v>56</v>
      </c>
      <c r="V48" s="518" t="s">
        <v>56</v>
      </c>
      <c r="W48" s="518" t="s">
        <v>57</v>
      </c>
      <c r="X48" s="518" t="s">
        <v>65</v>
      </c>
      <c r="Y48" s="518" t="s">
        <v>57</v>
      </c>
      <c r="Z48" s="518" t="s">
        <v>57</v>
      </c>
      <c r="AA48" s="518" t="s">
        <v>56</v>
      </c>
      <c r="AB48" s="518" t="s">
        <v>65</v>
      </c>
      <c r="AC48" s="518" t="s">
        <v>56</v>
      </c>
      <c r="AD48" s="518" t="s">
        <v>56</v>
      </c>
      <c r="AE48" s="518" t="s">
        <v>56</v>
      </c>
      <c r="AF48" s="518" t="s">
        <v>56</v>
      </c>
      <c r="AG48" s="518" t="s">
        <v>56</v>
      </c>
      <c r="AH48" s="518" t="s">
        <v>56</v>
      </c>
      <c r="AI48" s="518" t="s">
        <v>57</v>
      </c>
      <c r="AJ48" s="518" t="s">
        <v>56</v>
      </c>
      <c r="AK48" s="518" t="s">
        <v>56</v>
      </c>
      <c r="AL48" s="518" t="s">
        <v>56</v>
      </c>
      <c r="AM48" s="518" t="s">
        <v>56</v>
      </c>
      <c r="AN48" s="518" t="s">
        <v>56</v>
      </c>
      <c r="AO48" s="518" t="s">
        <v>57</v>
      </c>
      <c r="AP48" s="518" t="s">
        <v>56</v>
      </c>
      <c r="AQ48" s="518" t="s">
        <v>56</v>
      </c>
      <c r="AR48" s="518" t="s">
        <v>57</v>
      </c>
      <c r="AS48" s="518" t="s">
        <v>56</v>
      </c>
      <c r="AT48" s="518" t="s">
        <v>56</v>
      </c>
      <c r="AU48" s="518" t="s">
        <v>56</v>
      </c>
      <c r="AV48" s="518" t="s">
        <v>56</v>
      </c>
      <c r="AW48" s="518" t="s">
        <v>56</v>
      </c>
      <c r="AX48" s="518" t="s">
        <v>56</v>
      </c>
      <c r="AY48" s="518" t="s">
        <v>56</v>
      </c>
      <c r="AZ48" s="518" t="s">
        <v>56</v>
      </c>
      <c r="BA48" s="518" t="s">
        <v>56</v>
      </c>
      <c r="BB48" s="518" t="s">
        <v>56</v>
      </c>
      <c r="BC48" s="518" t="s">
        <v>56</v>
      </c>
      <c r="BD48" s="518" t="s">
        <v>56</v>
      </c>
      <c r="BE48" s="518" t="s">
        <v>56</v>
      </c>
      <c r="BF48" s="518" t="s">
        <v>56</v>
      </c>
      <c r="BG48" s="518" t="s">
        <v>65</v>
      </c>
      <c r="BH48" s="518" t="s">
        <v>56</v>
      </c>
      <c r="BI48" s="518" t="s">
        <v>56</v>
      </c>
      <c r="BJ48" s="518" t="s">
        <v>56</v>
      </c>
      <c r="BK48" s="518" t="s">
        <v>56</v>
      </c>
      <c r="BL48" s="518" t="s">
        <v>56</v>
      </c>
      <c r="BM48" s="518" t="s">
        <v>56</v>
      </c>
      <c r="BN48" s="576" t="s">
        <v>56</v>
      </c>
      <c r="BO48" s="551"/>
    </row>
    <row r="49" spans="2:67" ht="17.100000000000001" customHeight="1">
      <c r="B49" s="1846" t="s">
        <v>129</v>
      </c>
      <c r="C49" s="1847"/>
      <c r="D49" s="1847"/>
      <c r="E49" s="1847"/>
      <c r="F49" s="1847"/>
      <c r="G49" s="1847"/>
      <c r="H49" s="1847"/>
      <c r="I49" s="1847"/>
      <c r="J49" s="1847"/>
      <c r="K49" s="1847"/>
      <c r="L49" s="1847"/>
      <c r="M49" s="1848"/>
      <c r="N49" s="590">
        <f t="shared" si="1"/>
        <v>0.72340425531914898</v>
      </c>
      <c r="O49" s="672">
        <v>34</v>
      </c>
      <c r="P49" s="672">
        <v>47</v>
      </c>
      <c r="Q49" s="577" t="s">
        <v>56</v>
      </c>
      <c r="R49" s="518" t="s">
        <v>56</v>
      </c>
      <c r="S49" s="518" t="s">
        <v>56</v>
      </c>
      <c r="T49" s="518" t="s">
        <v>56</v>
      </c>
      <c r="U49" s="518" t="s">
        <v>56</v>
      </c>
      <c r="V49" s="518" t="s">
        <v>56</v>
      </c>
      <c r="W49" s="518" t="s">
        <v>57</v>
      </c>
      <c r="X49" s="518" t="s">
        <v>57</v>
      </c>
      <c r="Y49" s="518" t="s">
        <v>57</v>
      </c>
      <c r="Z49" s="518" t="s">
        <v>57</v>
      </c>
      <c r="AA49" s="518" t="s">
        <v>56</v>
      </c>
      <c r="AB49" s="518" t="s">
        <v>57</v>
      </c>
      <c r="AC49" s="518" t="s">
        <v>56</v>
      </c>
      <c r="AD49" s="518" t="s">
        <v>56</v>
      </c>
      <c r="AE49" s="518" t="s">
        <v>56</v>
      </c>
      <c r="AF49" s="518" t="s">
        <v>56</v>
      </c>
      <c r="AG49" s="518" t="s">
        <v>56</v>
      </c>
      <c r="AH49" s="518" t="s">
        <v>56</v>
      </c>
      <c r="AI49" s="518" t="s">
        <v>57</v>
      </c>
      <c r="AJ49" s="518" t="s">
        <v>57</v>
      </c>
      <c r="AK49" s="518" t="s">
        <v>57</v>
      </c>
      <c r="AL49" s="518" t="s">
        <v>56</v>
      </c>
      <c r="AM49" s="518" t="s">
        <v>56</v>
      </c>
      <c r="AN49" s="518" t="s">
        <v>56</v>
      </c>
      <c r="AO49" s="518" t="s">
        <v>57</v>
      </c>
      <c r="AP49" s="518" t="s">
        <v>56</v>
      </c>
      <c r="AQ49" s="518" t="s">
        <v>56</v>
      </c>
      <c r="AR49" s="518" t="s">
        <v>57</v>
      </c>
      <c r="AS49" s="518" t="s">
        <v>56</v>
      </c>
      <c r="AT49" s="518" t="s">
        <v>57</v>
      </c>
      <c r="AU49" s="518" t="s">
        <v>56</v>
      </c>
      <c r="AV49" s="518" t="s">
        <v>56</v>
      </c>
      <c r="AW49" s="518" t="s">
        <v>57</v>
      </c>
      <c r="AX49" s="518" t="s">
        <v>56</v>
      </c>
      <c r="AY49" s="518" t="s">
        <v>56</v>
      </c>
      <c r="AZ49" s="518" t="s">
        <v>57</v>
      </c>
      <c r="BA49" s="518" t="s">
        <v>56</v>
      </c>
      <c r="BB49" s="518" t="s">
        <v>57</v>
      </c>
      <c r="BC49" s="518" t="s">
        <v>56</v>
      </c>
      <c r="BD49" s="518" t="s">
        <v>56</v>
      </c>
      <c r="BE49" s="518" t="s">
        <v>65</v>
      </c>
      <c r="BF49" s="518" t="s">
        <v>56</v>
      </c>
      <c r="BG49" s="518" t="s">
        <v>65</v>
      </c>
      <c r="BH49" s="518" t="s">
        <v>56</v>
      </c>
      <c r="BI49" s="518" t="s">
        <v>56</v>
      </c>
      <c r="BJ49" s="518" t="s">
        <v>56</v>
      </c>
      <c r="BK49" s="518" t="s">
        <v>56</v>
      </c>
      <c r="BL49" s="518" t="s">
        <v>56</v>
      </c>
      <c r="BM49" s="518" t="s">
        <v>56</v>
      </c>
      <c r="BN49" s="576" t="s">
        <v>56</v>
      </c>
      <c r="BO49" s="551"/>
    </row>
    <row r="50" spans="2:67" ht="17.100000000000001" customHeight="1">
      <c r="B50" s="1846" t="s">
        <v>130</v>
      </c>
      <c r="C50" s="1847"/>
      <c r="D50" s="1847"/>
      <c r="E50" s="1847"/>
      <c r="F50" s="1847"/>
      <c r="G50" s="1847"/>
      <c r="H50" s="1847"/>
      <c r="I50" s="1847"/>
      <c r="J50" s="1847"/>
      <c r="K50" s="1847"/>
      <c r="L50" s="1847"/>
      <c r="M50" s="1848"/>
      <c r="N50" s="590">
        <f t="shared" si="1"/>
        <v>0.74468085106382975</v>
      </c>
      <c r="O50" s="672">
        <v>35</v>
      </c>
      <c r="P50" s="672">
        <v>47</v>
      </c>
      <c r="Q50" s="577" t="s">
        <v>56</v>
      </c>
      <c r="R50" s="518" t="s">
        <v>57</v>
      </c>
      <c r="S50" s="518" t="s">
        <v>56</v>
      </c>
      <c r="T50" s="518" t="s">
        <v>56</v>
      </c>
      <c r="U50" s="518" t="s">
        <v>56</v>
      </c>
      <c r="V50" s="518" t="s">
        <v>56</v>
      </c>
      <c r="W50" s="518" t="s">
        <v>57</v>
      </c>
      <c r="X50" s="518" t="s">
        <v>65</v>
      </c>
      <c r="Y50" s="518" t="s">
        <v>57</v>
      </c>
      <c r="Z50" s="518" t="s">
        <v>56</v>
      </c>
      <c r="AA50" s="518" t="s">
        <v>56</v>
      </c>
      <c r="AB50" s="518" t="s">
        <v>57</v>
      </c>
      <c r="AC50" s="518" t="s">
        <v>56</v>
      </c>
      <c r="AD50" s="518" t="s">
        <v>56</v>
      </c>
      <c r="AE50" s="518" t="s">
        <v>56</v>
      </c>
      <c r="AF50" s="518" t="s">
        <v>56</v>
      </c>
      <c r="AG50" s="518" t="s">
        <v>56</v>
      </c>
      <c r="AH50" s="518" t="s">
        <v>56</v>
      </c>
      <c r="AI50" s="518" t="s">
        <v>57</v>
      </c>
      <c r="AJ50" s="518" t="s">
        <v>57</v>
      </c>
      <c r="AK50" s="518" t="s">
        <v>57</v>
      </c>
      <c r="AL50" s="518" t="s">
        <v>56</v>
      </c>
      <c r="AM50" s="518" t="s">
        <v>56</v>
      </c>
      <c r="AN50" s="518" t="s">
        <v>56</v>
      </c>
      <c r="AO50" s="518" t="s">
        <v>56</v>
      </c>
      <c r="AP50" s="518" t="s">
        <v>56</v>
      </c>
      <c r="AQ50" s="518" t="s">
        <v>56</v>
      </c>
      <c r="AR50" s="518" t="s">
        <v>57</v>
      </c>
      <c r="AS50" s="518" t="s">
        <v>56</v>
      </c>
      <c r="AT50" s="518" t="s">
        <v>57</v>
      </c>
      <c r="AU50" s="518" t="s">
        <v>56</v>
      </c>
      <c r="AV50" s="518" t="s">
        <v>57</v>
      </c>
      <c r="AW50" s="518" t="s">
        <v>57</v>
      </c>
      <c r="AX50" s="518" t="s">
        <v>56</v>
      </c>
      <c r="AY50" s="518" t="s">
        <v>56</v>
      </c>
      <c r="AZ50" s="518" t="s">
        <v>57</v>
      </c>
      <c r="BA50" s="518" t="s">
        <v>56</v>
      </c>
      <c r="BB50" s="518" t="s">
        <v>56</v>
      </c>
      <c r="BC50" s="518" t="s">
        <v>56</v>
      </c>
      <c r="BD50" s="518" t="s">
        <v>56</v>
      </c>
      <c r="BE50" s="518" t="s">
        <v>65</v>
      </c>
      <c r="BF50" s="518" t="s">
        <v>56</v>
      </c>
      <c r="BG50" s="518" t="s">
        <v>65</v>
      </c>
      <c r="BH50" s="518" t="s">
        <v>56</v>
      </c>
      <c r="BI50" s="518" t="s">
        <v>56</v>
      </c>
      <c r="BJ50" s="518" t="s">
        <v>56</v>
      </c>
      <c r="BK50" s="518" t="s">
        <v>56</v>
      </c>
      <c r="BL50" s="518" t="s">
        <v>56</v>
      </c>
      <c r="BM50" s="518" t="s">
        <v>56</v>
      </c>
      <c r="BN50" s="576" t="s">
        <v>56</v>
      </c>
      <c r="BO50" s="551"/>
    </row>
    <row r="51" spans="2:67" ht="17.100000000000001" customHeight="1">
      <c r="B51" s="1846" t="s">
        <v>131</v>
      </c>
      <c r="C51" s="1847"/>
      <c r="D51" s="1847"/>
      <c r="E51" s="1847"/>
      <c r="F51" s="1847"/>
      <c r="G51" s="1847"/>
      <c r="H51" s="1847"/>
      <c r="I51" s="1847"/>
      <c r="J51" s="1847"/>
      <c r="K51" s="1847"/>
      <c r="L51" s="1847"/>
      <c r="M51" s="1848"/>
      <c r="N51" s="590">
        <f t="shared" si="1"/>
        <v>1</v>
      </c>
      <c r="O51" s="672">
        <v>49</v>
      </c>
      <c r="P51" s="672">
        <v>49</v>
      </c>
      <c r="Q51" s="577" t="s">
        <v>56</v>
      </c>
      <c r="R51" s="518" t="s">
        <v>56</v>
      </c>
      <c r="S51" s="518" t="s">
        <v>56</v>
      </c>
      <c r="T51" s="518" t="s">
        <v>56</v>
      </c>
      <c r="U51" s="518" t="s">
        <v>56</v>
      </c>
      <c r="V51" s="518" t="s">
        <v>56</v>
      </c>
      <c r="W51" s="518" t="s">
        <v>56</v>
      </c>
      <c r="X51" s="518" t="s">
        <v>56</v>
      </c>
      <c r="Y51" s="518" t="s">
        <v>56</v>
      </c>
      <c r="Z51" s="518" t="s">
        <v>56</v>
      </c>
      <c r="AA51" s="518" t="s">
        <v>56</v>
      </c>
      <c r="AB51" s="518" t="s">
        <v>56</v>
      </c>
      <c r="AC51" s="518" t="s">
        <v>56</v>
      </c>
      <c r="AD51" s="518" t="s">
        <v>56</v>
      </c>
      <c r="AE51" s="518" t="s">
        <v>56</v>
      </c>
      <c r="AF51" s="518" t="s">
        <v>56</v>
      </c>
      <c r="AG51" s="518" t="s">
        <v>56</v>
      </c>
      <c r="AH51" s="518" t="s">
        <v>56</v>
      </c>
      <c r="AI51" s="518" t="s">
        <v>56</v>
      </c>
      <c r="AJ51" s="518" t="s">
        <v>56</v>
      </c>
      <c r="AK51" s="518" t="s">
        <v>56</v>
      </c>
      <c r="AL51" s="518" t="s">
        <v>56</v>
      </c>
      <c r="AM51" s="518" t="s">
        <v>56</v>
      </c>
      <c r="AN51" s="518" t="s">
        <v>56</v>
      </c>
      <c r="AO51" s="518" t="s">
        <v>56</v>
      </c>
      <c r="AP51" s="518" t="s">
        <v>56</v>
      </c>
      <c r="AQ51" s="518" t="s">
        <v>56</v>
      </c>
      <c r="AR51" s="518" t="s">
        <v>56</v>
      </c>
      <c r="AS51" s="518" t="s">
        <v>56</v>
      </c>
      <c r="AT51" s="518" t="s">
        <v>56</v>
      </c>
      <c r="AU51" s="518" t="s">
        <v>56</v>
      </c>
      <c r="AV51" s="518" t="s">
        <v>56</v>
      </c>
      <c r="AW51" s="518" t="s">
        <v>56</v>
      </c>
      <c r="AX51" s="518" t="s">
        <v>56</v>
      </c>
      <c r="AY51" s="518" t="s">
        <v>56</v>
      </c>
      <c r="AZ51" s="518" t="s">
        <v>56</v>
      </c>
      <c r="BA51" s="518" t="s">
        <v>56</v>
      </c>
      <c r="BB51" s="518" t="s">
        <v>56</v>
      </c>
      <c r="BC51" s="518" t="s">
        <v>56</v>
      </c>
      <c r="BD51" s="518" t="s">
        <v>56</v>
      </c>
      <c r="BE51" s="518" t="s">
        <v>56</v>
      </c>
      <c r="BF51" s="518" t="s">
        <v>56</v>
      </c>
      <c r="BG51" s="518" t="s">
        <v>65</v>
      </c>
      <c r="BH51" s="518" t="s">
        <v>56</v>
      </c>
      <c r="BI51" s="518" t="s">
        <v>56</v>
      </c>
      <c r="BJ51" s="518" t="s">
        <v>56</v>
      </c>
      <c r="BK51" s="518" t="s">
        <v>56</v>
      </c>
      <c r="BL51" s="518" t="s">
        <v>56</v>
      </c>
      <c r="BM51" s="518" t="s">
        <v>56</v>
      </c>
      <c r="BN51" s="576" t="s">
        <v>56</v>
      </c>
      <c r="BO51" s="551"/>
    </row>
    <row r="52" spans="2:67" ht="17.100000000000001" customHeight="1">
      <c r="B52" s="1846" t="s">
        <v>132</v>
      </c>
      <c r="C52" s="1847"/>
      <c r="D52" s="1847"/>
      <c r="E52" s="1847"/>
      <c r="F52" s="1847"/>
      <c r="G52" s="1847"/>
      <c r="H52" s="1847"/>
      <c r="I52" s="1847"/>
      <c r="J52" s="1847"/>
      <c r="K52" s="1847"/>
      <c r="L52" s="1847"/>
      <c r="M52" s="1848"/>
      <c r="N52" s="590">
        <f t="shared" si="1"/>
        <v>0.59090909090909094</v>
      </c>
      <c r="O52" s="672">
        <v>26</v>
      </c>
      <c r="P52" s="672">
        <v>44</v>
      </c>
      <c r="Q52" s="577" t="s">
        <v>57</v>
      </c>
      <c r="R52" s="518" t="s">
        <v>56</v>
      </c>
      <c r="S52" s="518" t="s">
        <v>57</v>
      </c>
      <c r="T52" s="518" t="s">
        <v>57</v>
      </c>
      <c r="U52" s="518" t="s">
        <v>56</v>
      </c>
      <c r="V52" s="518" t="s">
        <v>56</v>
      </c>
      <c r="W52" s="518" t="s">
        <v>57</v>
      </c>
      <c r="X52" s="518" t="s">
        <v>65</v>
      </c>
      <c r="Y52" s="518" t="s">
        <v>56</v>
      </c>
      <c r="Z52" s="518" t="s">
        <v>57</v>
      </c>
      <c r="AA52" s="518" t="s">
        <v>56</v>
      </c>
      <c r="AB52" s="518" t="s">
        <v>57</v>
      </c>
      <c r="AC52" s="518" t="s">
        <v>57</v>
      </c>
      <c r="AD52" s="518" t="s">
        <v>56</v>
      </c>
      <c r="AE52" s="518" t="s">
        <v>56</v>
      </c>
      <c r="AF52" s="518" t="s">
        <v>56</v>
      </c>
      <c r="AG52" s="518" t="s">
        <v>56</v>
      </c>
      <c r="AH52" s="518" t="s">
        <v>57</v>
      </c>
      <c r="AI52" s="518" t="s">
        <v>57</v>
      </c>
      <c r="AJ52" s="518" t="s">
        <v>56</v>
      </c>
      <c r="AK52" s="518" t="s">
        <v>57</v>
      </c>
      <c r="AL52" s="518" t="s">
        <v>57</v>
      </c>
      <c r="AM52" s="518" t="s">
        <v>56</v>
      </c>
      <c r="AN52" s="518" t="s">
        <v>56</v>
      </c>
      <c r="AO52" s="518" t="s">
        <v>57</v>
      </c>
      <c r="AP52" s="518" t="s">
        <v>65</v>
      </c>
      <c r="AQ52" s="518" t="s">
        <v>65</v>
      </c>
      <c r="AR52" s="518" t="s">
        <v>56</v>
      </c>
      <c r="AS52" s="518" t="s">
        <v>56</v>
      </c>
      <c r="AT52" s="518" t="s">
        <v>56</v>
      </c>
      <c r="AU52" s="518" t="s">
        <v>56</v>
      </c>
      <c r="AV52" s="518" t="s">
        <v>56</v>
      </c>
      <c r="AW52" s="518" t="s">
        <v>65</v>
      </c>
      <c r="AX52" s="518" t="s">
        <v>57</v>
      </c>
      <c r="AY52" s="518" t="s">
        <v>56</v>
      </c>
      <c r="AZ52" s="518" t="s">
        <v>56</v>
      </c>
      <c r="BA52" s="518" t="s">
        <v>56</v>
      </c>
      <c r="BB52" s="518" t="s">
        <v>57</v>
      </c>
      <c r="BC52" s="518" t="s">
        <v>57</v>
      </c>
      <c r="BD52" s="518" t="s">
        <v>57</v>
      </c>
      <c r="BE52" s="518" t="s">
        <v>65</v>
      </c>
      <c r="BF52" s="518" t="s">
        <v>56</v>
      </c>
      <c r="BG52" s="518" t="s">
        <v>65</v>
      </c>
      <c r="BH52" s="518" t="s">
        <v>57</v>
      </c>
      <c r="BI52" s="518" t="s">
        <v>56</v>
      </c>
      <c r="BJ52" s="518" t="s">
        <v>56</v>
      </c>
      <c r="BK52" s="518" t="s">
        <v>57</v>
      </c>
      <c r="BL52" s="518" t="s">
        <v>56</v>
      </c>
      <c r="BM52" s="518" t="s">
        <v>56</v>
      </c>
      <c r="BN52" s="576" t="s">
        <v>56</v>
      </c>
      <c r="BO52" s="551"/>
    </row>
    <row r="53" spans="2:67" ht="17.100000000000001" customHeight="1">
      <c r="B53" s="1846" t="s">
        <v>133</v>
      </c>
      <c r="C53" s="1847"/>
      <c r="D53" s="1847"/>
      <c r="E53" s="1847"/>
      <c r="F53" s="1847"/>
      <c r="G53" s="1847"/>
      <c r="H53" s="1847"/>
      <c r="I53" s="1847"/>
      <c r="J53" s="1847"/>
      <c r="K53" s="1847"/>
      <c r="L53" s="1847"/>
      <c r="M53" s="1848"/>
      <c r="N53" s="590">
        <f t="shared" si="1"/>
        <v>0.9375</v>
      </c>
      <c r="O53" s="672">
        <v>45</v>
      </c>
      <c r="P53" s="672">
        <v>48</v>
      </c>
      <c r="Q53" s="577" t="s">
        <v>56</v>
      </c>
      <c r="R53" s="518" t="s">
        <v>56</v>
      </c>
      <c r="S53" s="518" t="s">
        <v>56</v>
      </c>
      <c r="T53" s="518" t="s">
        <v>56</v>
      </c>
      <c r="U53" s="518" t="s">
        <v>56</v>
      </c>
      <c r="V53" s="518" t="s">
        <v>56</v>
      </c>
      <c r="W53" s="518" t="s">
        <v>56</v>
      </c>
      <c r="X53" s="518" t="s">
        <v>65</v>
      </c>
      <c r="Y53" s="518" t="s">
        <v>56</v>
      </c>
      <c r="Z53" s="518" t="s">
        <v>56</v>
      </c>
      <c r="AA53" s="518" t="s">
        <v>56</v>
      </c>
      <c r="AB53" s="518" t="s">
        <v>57</v>
      </c>
      <c r="AC53" s="518" t="s">
        <v>56</v>
      </c>
      <c r="AD53" s="518" t="s">
        <v>56</v>
      </c>
      <c r="AE53" s="518" t="s">
        <v>56</v>
      </c>
      <c r="AF53" s="518" t="s">
        <v>56</v>
      </c>
      <c r="AG53" s="518" t="s">
        <v>56</v>
      </c>
      <c r="AH53" s="518" t="s">
        <v>56</v>
      </c>
      <c r="AI53" s="518" t="s">
        <v>56</v>
      </c>
      <c r="AJ53" s="518" t="s">
        <v>56</v>
      </c>
      <c r="AK53" s="518" t="s">
        <v>56</v>
      </c>
      <c r="AL53" s="518" t="s">
        <v>57</v>
      </c>
      <c r="AM53" s="518" t="s">
        <v>56</v>
      </c>
      <c r="AN53" s="518" t="s">
        <v>56</v>
      </c>
      <c r="AO53" s="518" t="s">
        <v>56</v>
      </c>
      <c r="AP53" s="518" t="s">
        <v>56</v>
      </c>
      <c r="AQ53" s="518" t="s">
        <v>56</v>
      </c>
      <c r="AR53" s="518" t="s">
        <v>56</v>
      </c>
      <c r="AS53" s="518" t="s">
        <v>56</v>
      </c>
      <c r="AT53" s="518" t="s">
        <v>56</v>
      </c>
      <c r="AU53" s="518" t="s">
        <v>56</v>
      </c>
      <c r="AV53" s="518" t="s">
        <v>56</v>
      </c>
      <c r="AW53" s="518" t="s">
        <v>56</v>
      </c>
      <c r="AX53" s="518" t="s">
        <v>56</v>
      </c>
      <c r="AY53" s="518" t="s">
        <v>56</v>
      </c>
      <c r="AZ53" s="518" t="s">
        <v>56</v>
      </c>
      <c r="BA53" s="518" t="s">
        <v>56</v>
      </c>
      <c r="BB53" s="518" t="s">
        <v>56</v>
      </c>
      <c r="BC53" s="518" t="s">
        <v>56</v>
      </c>
      <c r="BD53" s="518" t="s">
        <v>57</v>
      </c>
      <c r="BE53" s="518" t="s">
        <v>56</v>
      </c>
      <c r="BF53" s="518" t="s">
        <v>56</v>
      </c>
      <c r="BG53" s="518" t="s">
        <v>65</v>
      </c>
      <c r="BH53" s="518" t="s">
        <v>56</v>
      </c>
      <c r="BI53" s="518" t="s">
        <v>56</v>
      </c>
      <c r="BJ53" s="518" t="s">
        <v>56</v>
      </c>
      <c r="BK53" s="518" t="s">
        <v>56</v>
      </c>
      <c r="BL53" s="518" t="s">
        <v>56</v>
      </c>
      <c r="BM53" s="518" t="s">
        <v>56</v>
      </c>
      <c r="BN53" s="576" t="s">
        <v>56</v>
      </c>
      <c r="BO53" s="551"/>
    </row>
    <row r="54" spans="2:67" ht="17.100000000000001" customHeight="1">
      <c r="B54" s="1846" t="s">
        <v>134</v>
      </c>
      <c r="C54" s="1847"/>
      <c r="D54" s="1847"/>
      <c r="E54" s="1847"/>
      <c r="F54" s="1847"/>
      <c r="G54" s="1847"/>
      <c r="H54" s="1847"/>
      <c r="I54" s="1847"/>
      <c r="J54" s="1847"/>
      <c r="K54" s="1847"/>
      <c r="L54" s="1847"/>
      <c r="M54" s="1848"/>
      <c r="N54" s="590">
        <f t="shared" si="1"/>
        <v>0.63043478260869568</v>
      </c>
      <c r="O54" s="672">
        <v>29</v>
      </c>
      <c r="P54" s="672">
        <v>46</v>
      </c>
      <c r="Q54" s="577" t="s">
        <v>56</v>
      </c>
      <c r="R54" s="518" t="s">
        <v>57</v>
      </c>
      <c r="S54" s="518" t="s">
        <v>56</v>
      </c>
      <c r="T54" s="518" t="s">
        <v>57</v>
      </c>
      <c r="U54" s="518" t="s">
        <v>65</v>
      </c>
      <c r="V54" s="518" t="s">
        <v>56</v>
      </c>
      <c r="W54" s="518" t="s">
        <v>57</v>
      </c>
      <c r="X54" s="518" t="s">
        <v>65</v>
      </c>
      <c r="Y54" s="518" t="s">
        <v>57</v>
      </c>
      <c r="Z54" s="518" t="s">
        <v>57</v>
      </c>
      <c r="AA54" s="518" t="s">
        <v>56</v>
      </c>
      <c r="AB54" s="518" t="s">
        <v>57</v>
      </c>
      <c r="AC54" s="518" t="s">
        <v>56</v>
      </c>
      <c r="AD54" s="518" t="s">
        <v>56</v>
      </c>
      <c r="AE54" s="518" t="s">
        <v>56</v>
      </c>
      <c r="AF54" s="518" t="s">
        <v>56</v>
      </c>
      <c r="AG54" s="518" t="s">
        <v>56</v>
      </c>
      <c r="AH54" s="518" t="s">
        <v>56</v>
      </c>
      <c r="AI54" s="518" t="s">
        <v>57</v>
      </c>
      <c r="AJ54" s="518" t="s">
        <v>57</v>
      </c>
      <c r="AK54" s="518" t="s">
        <v>56</v>
      </c>
      <c r="AL54" s="518" t="s">
        <v>56</v>
      </c>
      <c r="AM54" s="518" t="s">
        <v>56</v>
      </c>
      <c r="AN54" s="518" t="s">
        <v>56</v>
      </c>
      <c r="AO54" s="518" t="s">
        <v>57</v>
      </c>
      <c r="AP54" s="518" t="s">
        <v>56</v>
      </c>
      <c r="AQ54" s="518" t="s">
        <v>57</v>
      </c>
      <c r="AR54" s="518" t="s">
        <v>57</v>
      </c>
      <c r="AS54" s="518" t="s">
        <v>56</v>
      </c>
      <c r="AT54" s="518" t="s">
        <v>57</v>
      </c>
      <c r="AU54" s="518" t="s">
        <v>56</v>
      </c>
      <c r="AV54" s="518" t="s">
        <v>57</v>
      </c>
      <c r="AW54" s="518" t="s">
        <v>56</v>
      </c>
      <c r="AX54" s="518" t="s">
        <v>56</v>
      </c>
      <c r="AY54" s="518" t="s">
        <v>57</v>
      </c>
      <c r="AZ54" s="518" t="s">
        <v>57</v>
      </c>
      <c r="BA54" s="518" t="s">
        <v>56</v>
      </c>
      <c r="BB54" s="518" t="s">
        <v>56</v>
      </c>
      <c r="BC54" s="518" t="s">
        <v>56</v>
      </c>
      <c r="BD54" s="518" t="s">
        <v>56</v>
      </c>
      <c r="BE54" s="518" t="s">
        <v>65</v>
      </c>
      <c r="BF54" s="518" t="s">
        <v>57</v>
      </c>
      <c r="BG54" s="518" t="s">
        <v>65</v>
      </c>
      <c r="BH54" s="518" t="s">
        <v>56</v>
      </c>
      <c r="BI54" s="518" t="s">
        <v>56</v>
      </c>
      <c r="BJ54" s="518" t="s">
        <v>57</v>
      </c>
      <c r="BK54" s="518" t="s">
        <v>56</v>
      </c>
      <c r="BL54" s="518" t="s">
        <v>56</v>
      </c>
      <c r="BM54" s="518" t="s">
        <v>56</v>
      </c>
      <c r="BN54" s="576" t="s">
        <v>56</v>
      </c>
      <c r="BO54" s="551"/>
    </row>
    <row r="55" spans="2:67" ht="17.100000000000001" customHeight="1">
      <c r="B55" s="1846" t="s">
        <v>135</v>
      </c>
      <c r="C55" s="1847"/>
      <c r="D55" s="1847"/>
      <c r="E55" s="1847"/>
      <c r="F55" s="1847"/>
      <c r="G55" s="1847"/>
      <c r="H55" s="1847"/>
      <c r="I55" s="1847"/>
      <c r="J55" s="1847"/>
      <c r="K55" s="1847"/>
      <c r="L55" s="1847"/>
      <c r="M55" s="1848"/>
      <c r="N55" s="590">
        <f t="shared" si="1"/>
        <v>0.74468085106382975</v>
      </c>
      <c r="O55" s="672">
        <v>35</v>
      </c>
      <c r="P55" s="672">
        <v>47</v>
      </c>
      <c r="Q55" s="577" t="s">
        <v>56</v>
      </c>
      <c r="R55" s="518" t="s">
        <v>57</v>
      </c>
      <c r="S55" s="518" t="s">
        <v>56</v>
      </c>
      <c r="T55" s="518" t="s">
        <v>56</v>
      </c>
      <c r="U55" s="518" t="s">
        <v>56</v>
      </c>
      <c r="V55" s="518" t="s">
        <v>56</v>
      </c>
      <c r="W55" s="518" t="s">
        <v>57</v>
      </c>
      <c r="X55" s="518" t="s">
        <v>56</v>
      </c>
      <c r="Y55" s="518" t="s">
        <v>57</v>
      </c>
      <c r="Z55" s="518" t="s">
        <v>57</v>
      </c>
      <c r="AA55" s="518" t="s">
        <v>56</v>
      </c>
      <c r="AB55" s="518" t="s">
        <v>57</v>
      </c>
      <c r="AC55" s="518" t="s">
        <v>56</v>
      </c>
      <c r="AD55" s="518" t="s">
        <v>56</v>
      </c>
      <c r="AE55" s="518" t="s">
        <v>56</v>
      </c>
      <c r="AF55" s="518" t="s">
        <v>56</v>
      </c>
      <c r="AG55" s="518" t="s">
        <v>56</v>
      </c>
      <c r="AH55" s="518" t="s">
        <v>56</v>
      </c>
      <c r="AI55" s="518" t="s">
        <v>57</v>
      </c>
      <c r="AJ55" s="518" t="s">
        <v>57</v>
      </c>
      <c r="AK55" s="518" t="s">
        <v>56</v>
      </c>
      <c r="AL55" s="518" t="s">
        <v>56</v>
      </c>
      <c r="AM55" s="518" t="s">
        <v>56</v>
      </c>
      <c r="AN55" s="518" t="s">
        <v>56</v>
      </c>
      <c r="AO55" s="518" t="s">
        <v>56</v>
      </c>
      <c r="AP55" s="518" t="s">
        <v>56</v>
      </c>
      <c r="AQ55" s="518" t="s">
        <v>65</v>
      </c>
      <c r="AR55" s="518" t="s">
        <v>57</v>
      </c>
      <c r="AS55" s="518" t="s">
        <v>56</v>
      </c>
      <c r="AT55" s="518" t="s">
        <v>57</v>
      </c>
      <c r="AU55" s="518" t="s">
        <v>56</v>
      </c>
      <c r="AV55" s="518" t="s">
        <v>56</v>
      </c>
      <c r="AW55" s="518" t="s">
        <v>56</v>
      </c>
      <c r="AX55" s="518" t="s">
        <v>56</v>
      </c>
      <c r="AY55" s="518" t="s">
        <v>56</v>
      </c>
      <c r="AZ55" s="518" t="s">
        <v>57</v>
      </c>
      <c r="BA55" s="518" t="s">
        <v>56</v>
      </c>
      <c r="BB55" s="518" t="s">
        <v>56</v>
      </c>
      <c r="BC55" s="518" t="s">
        <v>56</v>
      </c>
      <c r="BD55" s="518" t="s">
        <v>56</v>
      </c>
      <c r="BE55" s="518" t="s">
        <v>65</v>
      </c>
      <c r="BF55" s="518" t="s">
        <v>57</v>
      </c>
      <c r="BG55" s="518" t="s">
        <v>65</v>
      </c>
      <c r="BH55" s="518" t="s">
        <v>56</v>
      </c>
      <c r="BI55" s="518" t="s">
        <v>56</v>
      </c>
      <c r="BJ55" s="518" t="s">
        <v>57</v>
      </c>
      <c r="BK55" s="518" t="s">
        <v>56</v>
      </c>
      <c r="BL55" s="518" t="s">
        <v>56</v>
      </c>
      <c r="BM55" s="518" t="s">
        <v>56</v>
      </c>
      <c r="BN55" s="576" t="s">
        <v>56</v>
      </c>
      <c r="BO55" s="551"/>
    </row>
    <row r="56" spans="2:67" ht="17.100000000000001" customHeight="1">
      <c r="B56" s="1846" t="s">
        <v>136</v>
      </c>
      <c r="C56" s="1847"/>
      <c r="D56" s="1847"/>
      <c r="E56" s="1847"/>
      <c r="F56" s="1847"/>
      <c r="G56" s="1847"/>
      <c r="H56" s="1847"/>
      <c r="I56" s="1847"/>
      <c r="J56" s="1847"/>
      <c r="K56" s="1847"/>
      <c r="L56" s="1847"/>
      <c r="M56" s="1848"/>
      <c r="N56" s="590">
        <f t="shared" si="1"/>
        <v>0.29268292682926828</v>
      </c>
      <c r="O56" s="672">
        <v>12</v>
      </c>
      <c r="P56" s="672">
        <v>41</v>
      </c>
      <c r="Q56" s="577" t="s">
        <v>57</v>
      </c>
      <c r="R56" s="518" t="s">
        <v>57</v>
      </c>
      <c r="S56" s="518" t="s">
        <v>56</v>
      </c>
      <c r="T56" s="518" t="s">
        <v>65</v>
      </c>
      <c r="U56" s="518" t="s">
        <v>56</v>
      </c>
      <c r="V56" s="518" t="s">
        <v>56</v>
      </c>
      <c r="W56" s="518" t="s">
        <v>57</v>
      </c>
      <c r="X56" s="518" t="s">
        <v>57</v>
      </c>
      <c r="Y56" s="518" t="s">
        <v>57</v>
      </c>
      <c r="Z56" s="518" t="s">
        <v>57</v>
      </c>
      <c r="AA56" s="518" t="s">
        <v>56</v>
      </c>
      <c r="AB56" s="518" t="s">
        <v>57</v>
      </c>
      <c r="AC56" s="518" t="s">
        <v>65</v>
      </c>
      <c r="AD56" s="518" t="s">
        <v>57</v>
      </c>
      <c r="AE56" s="518" t="s">
        <v>56</v>
      </c>
      <c r="AF56" s="518" t="s">
        <v>56</v>
      </c>
      <c r="AG56" s="518" t="s">
        <v>57</v>
      </c>
      <c r="AH56" s="518" t="s">
        <v>57</v>
      </c>
      <c r="AI56" s="518" t="s">
        <v>57</v>
      </c>
      <c r="AJ56" s="518" t="s">
        <v>57</v>
      </c>
      <c r="AK56" s="518" t="s">
        <v>57</v>
      </c>
      <c r="AL56" s="518" t="s">
        <v>56</v>
      </c>
      <c r="AM56" s="518" t="s">
        <v>57</v>
      </c>
      <c r="AN56" s="518" t="s">
        <v>56</v>
      </c>
      <c r="AO56" s="518" t="s">
        <v>57</v>
      </c>
      <c r="AP56" s="518" t="s">
        <v>57</v>
      </c>
      <c r="AQ56" s="518" t="s">
        <v>65</v>
      </c>
      <c r="AR56" s="518" t="s">
        <v>57</v>
      </c>
      <c r="AS56" s="518" t="s">
        <v>57</v>
      </c>
      <c r="AT56" s="518" t="s">
        <v>57</v>
      </c>
      <c r="AU56" s="518" t="s">
        <v>56</v>
      </c>
      <c r="AV56" s="518" t="s">
        <v>57</v>
      </c>
      <c r="AW56" s="518" t="s">
        <v>57</v>
      </c>
      <c r="AX56" s="518" t="s">
        <v>57</v>
      </c>
      <c r="AY56" s="518" t="s">
        <v>57</v>
      </c>
      <c r="AZ56" s="518" t="s">
        <v>65</v>
      </c>
      <c r="BA56" s="518" t="s">
        <v>57</v>
      </c>
      <c r="BB56" s="518" t="s">
        <v>56</v>
      </c>
      <c r="BC56" s="518" t="s">
        <v>56</v>
      </c>
      <c r="BD56" s="518" t="s">
        <v>57</v>
      </c>
      <c r="BE56" s="518" t="s">
        <v>65</v>
      </c>
      <c r="BF56" s="518" t="s">
        <v>65</v>
      </c>
      <c r="BG56" s="518" t="s">
        <v>65</v>
      </c>
      <c r="BH56" s="518" t="s">
        <v>57</v>
      </c>
      <c r="BI56" s="518" t="s">
        <v>57</v>
      </c>
      <c r="BJ56" s="518" t="s">
        <v>65</v>
      </c>
      <c r="BK56" s="518" t="s">
        <v>57</v>
      </c>
      <c r="BL56" s="518" t="s">
        <v>56</v>
      </c>
      <c r="BM56" s="518" t="s">
        <v>57</v>
      </c>
      <c r="BN56" s="576" t="s">
        <v>65</v>
      </c>
      <c r="BO56" s="551"/>
    </row>
    <row r="57" spans="2:67" ht="17.100000000000001" customHeight="1">
      <c r="B57" s="1846" t="s">
        <v>137</v>
      </c>
      <c r="C57" s="1847"/>
      <c r="D57" s="1847"/>
      <c r="E57" s="1847"/>
      <c r="F57" s="1847"/>
      <c r="G57" s="1847"/>
      <c r="H57" s="1847"/>
      <c r="I57" s="1847"/>
      <c r="J57" s="1847"/>
      <c r="K57" s="1847"/>
      <c r="L57" s="1847"/>
      <c r="M57" s="1848"/>
      <c r="N57" s="590">
        <f t="shared" si="1"/>
        <v>0.35</v>
      </c>
      <c r="O57" s="672">
        <v>14</v>
      </c>
      <c r="P57" s="672">
        <v>40</v>
      </c>
      <c r="Q57" s="577" t="s">
        <v>57</v>
      </c>
      <c r="R57" s="518" t="s">
        <v>57</v>
      </c>
      <c r="S57" s="518" t="s">
        <v>56</v>
      </c>
      <c r="T57" s="518" t="s">
        <v>65</v>
      </c>
      <c r="U57" s="518" t="s">
        <v>57</v>
      </c>
      <c r="V57" s="518" t="s">
        <v>57</v>
      </c>
      <c r="W57" s="518" t="s">
        <v>57</v>
      </c>
      <c r="X57" s="518" t="s">
        <v>57</v>
      </c>
      <c r="Y57" s="518" t="s">
        <v>57</v>
      </c>
      <c r="Z57" s="518" t="s">
        <v>57</v>
      </c>
      <c r="AA57" s="518" t="s">
        <v>56</v>
      </c>
      <c r="AB57" s="518" t="s">
        <v>57</v>
      </c>
      <c r="AC57" s="518" t="s">
        <v>65</v>
      </c>
      <c r="AD57" s="518" t="s">
        <v>57</v>
      </c>
      <c r="AE57" s="518" t="s">
        <v>56</v>
      </c>
      <c r="AF57" s="518" t="s">
        <v>56</v>
      </c>
      <c r="AG57" s="518" t="s">
        <v>57</v>
      </c>
      <c r="AH57" s="518" t="s">
        <v>57</v>
      </c>
      <c r="AI57" s="518" t="s">
        <v>56</v>
      </c>
      <c r="AJ57" s="518" t="s">
        <v>57</v>
      </c>
      <c r="AK57" s="518" t="s">
        <v>57</v>
      </c>
      <c r="AL57" s="518" t="s">
        <v>56</v>
      </c>
      <c r="AM57" s="518" t="s">
        <v>57</v>
      </c>
      <c r="AN57" s="518" t="s">
        <v>56</v>
      </c>
      <c r="AO57" s="518" t="s">
        <v>57</v>
      </c>
      <c r="AP57" s="518" t="s">
        <v>57</v>
      </c>
      <c r="AQ57" s="518" t="s">
        <v>65</v>
      </c>
      <c r="AR57" s="518" t="s">
        <v>57</v>
      </c>
      <c r="AS57" s="518" t="s">
        <v>57</v>
      </c>
      <c r="AT57" s="518" t="s">
        <v>57</v>
      </c>
      <c r="AU57" s="518" t="s">
        <v>56</v>
      </c>
      <c r="AV57" s="518" t="s">
        <v>57</v>
      </c>
      <c r="AW57" s="518" t="s">
        <v>57</v>
      </c>
      <c r="AX57" s="518" t="s">
        <v>57</v>
      </c>
      <c r="AY57" s="518" t="s">
        <v>65</v>
      </c>
      <c r="AZ57" s="518" t="s">
        <v>65</v>
      </c>
      <c r="BA57" s="518" t="s">
        <v>57</v>
      </c>
      <c r="BB57" s="518" t="s">
        <v>56</v>
      </c>
      <c r="BC57" s="518" t="s">
        <v>56</v>
      </c>
      <c r="BD57" s="518" t="s">
        <v>56</v>
      </c>
      <c r="BE57" s="518" t="s">
        <v>65</v>
      </c>
      <c r="BF57" s="518" t="s">
        <v>56</v>
      </c>
      <c r="BG57" s="518" t="s">
        <v>65</v>
      </c>
      <c r="BH57" s="518" t="s">
        <v>57</v>
      </c>
      <c r="BI57" s="518" t="s">
        <v>56</v>
      </c>
      <c r="BJ57" s="518" t="s">
        <v>65</v>
      </c>
      <c r="BK57" s="518" t="s">
        <v>57</v>
      </c>
      <c r="BL57" s="518" t="s">
        <v>56</v>
      </c>
      <c r="BM57" s="518" t="s">
        <v>57</v>
      </c>
      <c r="BN57" s="576" t="s">
        <v>65</v>
      </c>
      <c r="BO57" s="551"/>
    </row>
    <row r="58" spans="2:67" ht="17.100000000000001" customHeight="1">
      <c r="B58" s="1878" t="s">
        <v>138</v>
      </c>
      <c r="C58" s="1879"/>
      <c r="D58" s="1879"/>
      <c r="E58" s="1879"/>
      <c r="F58" s="1879"/>
      <c r="G58" s="1879"/>
      <c r="H58" s="1879"/>
      <c r="I58" s="1879"/>
      <c r="J58" s="1879"/>
      <c r="K58" s="1879"/>
      <c r="L58" s="1879"/>
      <c r="M58" s="1880"/>
      <c r="N58" s="590">
        <f t="shared" si="1"/>
        <v>0.34146341463414637</v>
      </c>
      <c r="O58" s="672">
        <v>14</v>
      </c>
      <c r="P58" s="672">
        <v>41</v>
      </c>
      <c r="Q58" s="577" t="s">
        <v>56</v>
      </c>
      <c r="R58" s="518" t="s">
        <v>57</v>
      </c>
      <c r="S58" s="518" t="s">
        <v>57</v>
      </c>
      <c r="T58" s="518" t="s">
        <v>57</v>
      </c>
      <c r="U58" s="518" t="s">
        <v>56</v>
      </c>
      <c r="V58" s="518" t="s">
        <v>56</v>
      </c>
      <c r="W58" s="518" t="s">
        <v>57</v>
      </c>
      <c r="X58" s="518" t="s">
        <v>57</v>
      </c>
      <c r="Y58" s="518" t="s">
        <v>57</v>
      </c>
      <c r="Z58" s="518" t="s">
        <v>57</v>
      </c>
      <c r="AA58" s="518" t="s">
        <v>56</v>
      </c>
      <c r="AB58" s="518" t="s">
        <v>57</v>
      </c>
      <c r="AC58" s="518" t="s">
        <v>65</v>
      </c>
      <c r="AD58" s="518" t="s">
        <v>56</v>
      </c>
      <c r="AE58" s="518" t="s">
        <v>56</v>
      </c>
      <c r="AF58" s="518" t="s">
        <v>56</v>
      </c>
      <c r="AG58" s="518" t="s">
        <v>56</v>
      </c>
      <c r="AH58" s="518" t="s">
        <v>57</v>
      </c>
      <c r="AI58" s="518" t="s">
        <v>57</v>
      </c>
      <c r="AJ58" s="518" t="s">
        <v>57</v>
      </c>
      <c r="AK58" s="518" t="s">
        <v>57</v>
      </c>
      <c r="AL58" s="518" t="s">
        <v>56</v>
      </c>
      <c r="AM58" s="518" t="s">
        <v>57</v>
      </c>
      <c r="AN58" s="518" t="s">
        <v>56</v>
      </c>
      <c r="AO58" s="518" t="s">
        <v>65</v>
      </c>
      <c r="AP58" s="518" t="s">
        <v>65</v>
      </c>
      <c r="AQ58" s="518" t="s">
        <v>57</v>
      </c>
      <c r="AR58" s="518" t="s">
        <v>57</v>
      </c>
      <c r="AS58" s="518" t="s">
        <v>57</v>
      </c>
      <c r="AT58" s="518" t="s">
        <v>57</v>
      </c>
      <c r="AU58" s="518" t="s">
        <v>57</v>
      </c>
      <c r="AV58" s="518" t="s">
        <v>57</v>
      </c>
      <c r="AW58" s="518" t="s">
        <v>57</v>
      </c>
      <c r="AX58" s="518" t="s">
        <v>57</v>
      </c>
      <c r="AY58" s="518" t="s">
        <v>56</v>
      </c>
      <c r="AZ58" s="518" t="s">
        <v>57</v>
      </c>
      <c r="BA58" s="518" t="s">
        <v>57</v>
      </c>
      <c r="BB58" s="518" t="s">
        <v>57</v>
      </c>
      <c r="BC58" s="518" t="s">
        <v>57</v>
      </c>
      <c r="BD58" s="518" t="s">
        <v>56</v>
      </c>
      <c r="BE58" s="518" t="s">
        <v>65</v>
      </c>
      <c r="BF58" s="518" t="s">
        <v>56</v>
      </c>
      <c r="BG58" s="518" t="s">
        <v>65</v>
      </c>
      <c r="BH58" s="518" t="s">
        <v>57</v>
      </c>
      <c r="BI58" s="518" t="s">
        <v>65</v>
      </c>
      <c r="BJ58" s="518" t="s">
        <v>65</v>
      </c>
      <c r="BK58" s="518" t="s">
        <v>56</v>
      </c>
      <c r="BL58" s="518" t="s">
        <v>57</v>
      </c>
      <c r="BM58" s="518" t="s">
        <v>65</v>
      </c>
      <c r="BN58" s="576" t="s">
        <v>65</v>
      </c>
      <c r="BO58" s="551"/>
    </row>
    <row r="59" spans="2:67" ht="17.100000000000001" customHeight="1">
      <c r="B59" s="1884" t="s">
        <v>139</v>
      </c>
      <c r="C59" s="1885"/>
      <c r="D59" s="1885"/>
      <c r="E59" s="1885"/>
      <c r="F59" s="1885"/>
      <c r="G59" s="1885"/>
      <c r="H59" s="1885"/>
      <c r="I59" s="1885"/>
      <c r="J59" s="1885"/>
      <c r="K59" s="1885"/>
      <c r="L59" s="1885"/>
      <c r="M59" s="1886"/>
      <c r="N59" s="670">
        <f>AVERAGE(Q59:BN59)</f>
        <v>8.612244897959183</v>
      </c>
      <c r="O59" s="672"/>
      <c r="P59" s="573"/>
      <c r="Q59" s="518">
        <v>10</v>
      </c>
      <c r="R59" s="518">
        <v>7</v>
      </c>
      <c r="S59" s="518">
        <v>11</v>
      </c>
      <c r="T59" s="518">
        <v>8</v>
      </c>
      <c r="U59" s="518">
        <v>11</v>
      </c>
      <c r="V59" s="518">
        <v>12</v>
      </c>
      <c r="W59" s="518">
        <v>4</v>
      </c>
      <c r="X59" s="518" t="s">
        <v>61</v>
      </c>
      <c r="Y59" s="518">
        <v>5</v>
      </c>
      <c r="Z59" s="518">
        <v>5</v>
      </c>
      <c r="AA59" s="518">
        <v>13</v>
      </c>
      <c r="AB59" s="518">
        <v>2</v>
      </c>
      <c r="AC59" s="518">
        <v>9</v>
      </c>
      <c r="AD59" s="518">
        <v>11</v>
      </c>
      <c r="AE59" s="518">
        <v>13</v>
      </c>
      <c r="AF59" s="518">
        <v>13</v>
      </c>
      <c r="AG59" s="518">
        <v>11</v>
      </c>
      <c r="AH59" s="518">
        <v>8</v>
      </c>
      <c r="AI59" s="518">
        <v>5</v>
      </c>
      <c r="AJ59" s="518">
        <v>5</v>
      </c>
      <c r="AK59" s="518">
        <v>6</v>
      </c>
      <c r="AL59" s="518">
        <v>11</v>
      </c>
      <c r="AM59" s="518">
        <v>10</v>
      </c>
      <c r="AN59" s="518">
        <v>13</v>
      </c>
      <c r="AO59" s="518">
        <v>5</v>
      </c>
      <c r="AP59" s="518">
        <v>9</v>
      </c>
      <c r="AQ59" s="518">
        <v>6</v>
      </c>
      <c r="AR59" s="518">
        <v>5</v>
      </c>
      <c r="AS59" s="518">
        <v>10</v>
      </c>
      <c r="AT59" s="518">
        <v>6</v>
      </c>
      <c r="AU59" s="518">
        <v>12</v>
      </c>
      <c r="AV59" s="518">
        <v>8</v>
      </c>
      <c r="AW59" s="518">
        <v>7</v>
      </c>
      <c r="AX59" s="518">
        <v>9</v>
      </c>
      <c r="AY59" s="518">
        <v>10</v>
      </c>
      <c r="AZ59" s="518">
        <v>6</v>
      </c>
      <c r="BA59" s="518">
        <v>10</v>
      </c>
      <c r="BB59" s="518">
        <v>10</v>
      </c>
      <c r="BC59" s="518">
        <v>11</v>
      </c>
      <c r="BD59" s="518">
        <v>10</v>
      </c>
      <c r="BE59" s="518">
        <v>5</v>
      </c>
      <c r="BF59" s="518">
        <v>10</v>
      </c>
      <c r="BG59" s="518">
        <v>0</v>
      </c>
      <c r="BH59" s="518">
        <v>9</v>
      </c>
      <c r="BI59" s="518">
        <v>11</v>
      </c>
      <c r="BJ59" s="518">
        <v>8</v>
      </c>
      <c r="BK59" s="518">
        <v>10</v>
      </c>
      <c r="BL59" s="518">
        <v>12</v>
      </c>
      <c r="BM59" s="518">
        <v>10</v>
      </c>
      <c r="BN59" s="574">
        <v>10</v>
      </c>
      <c r="BO59" s="551"/>
    </row>
    <row r="60" spans="2:67" ht="17.100000000000001" customHeight="1">
      <c r="B60" s="1884" t="s">
        <v>140</v>
      </c>
      <c r="C60" s="1885"/>
      <c r="D60" s="1885"/>
      <c r="E60" s="1885"/>
      <c r="F60" s="1885"/>
      <c r="G60" s="1885"/>
      <c r="H60" s="1885"/>
      <c r="I60" s="1885"/>
      <c r="J60" s="1885"/>
      <c r="K60" s="1885"/>
      <c r="L60" s="1885"/>
      <c r="M60" s="1886"/>
      <c r="N60" s="590">
        <f>O60/P60</f>
        <v>0.65306122448979587</v>
      </c>
      <c r="O60" s="579">
        <v>32</v>
      </c>
      <c r="P60" s="573">
        <v>49</v>
      </c>
      <c r="Q60" s="518" t="s">
        <v>56</v>
      </c>
      <c r="R60" s="518" t="s">
        <v>57</v>
      </c>
      <c r="S60" s="518" t="s">
        <v>56</v>
      </c>
      <c r="T60" s="518" t="s">
        <v>56</v>
      </c>
      <c r="U60" s="518" t="s">
        <v>56</v>
      </c>
      <c r="V60" s="518" t="s">
        <v>56</v>
      </c>
      <c r="W60" s="518" t="s">
        <v>57</v>
      </c>
      <c r="X60" s="518" t="s">
        <v>61</v>
      </c>
      <c r="Y60" s="518" t="s">
        <v>57</v>
      </c>
      <c r="Z60" s="518" t="s">
        <v>57</v>
      </c>
      <c r="AA60" s="518" t="s">
        <v>56</v>
      </c>
      <c r="AB60" s="518" t="s">
        <v>57</v>
      </c>
      <c r="AC60" s="518" t="s">
        <v>56</v>
      </c>
      <c r="AD60" s="518" t="s">
        <v>56</v>
      </c>
      <c r="AE60" s="518" t="s">
        <v>56</v>
      </c>
      <c r="AF60" s="518" t="s">
        <v>56</v>
      </c>
      <c r="AG60" s="518" t="s">
        <v>56</v>
      </c>
      <c r="AH60" s="518" t="s">
        <v>56</v>
      </c>
      <c r="AI60" s="518" t="s">
        <v>57</v>
      </c>
      <c r="AJ60" s="518" t="s">
        <v>57</v>
      </c>
      <c r="AK60" s="518" t="s">
        <v>57</v>
      </c>
      <c r="AL60" s="518" t="s">
        <v>56</v>
      </c>
      <c r="AM60" s="518" t="s">
        <v>56</v>
      </c>
      <c r="AN60" s="518" t="s">
        <v>56</v>
      </c>
      <c r="AO60" s="518" t="s">
        <v>57</v>
      </c>
      <c r="AP60" s="518" t="s">
        <v>56</v>
      </c>
      <c r="AQ60" s="518" t="s">
        <v>56</v>
      </c>
      <c r="AR60" s="518" t="s">
        <v>57</v>
      </c>
      <c r="AS60" s="518" t="s">
        <v>56</v>
      </c>
      <c r="AT60" s="518" t="s">
        <v>57</v>
      </c>
      <c r="AU60" s="518" t="s">
        <v>56</v>
      </c>
      <c r="AV60" s="518" t="s">
        <v>57</v>
      </c>
      <c r="AW60" s="518" t="s">
        <v>57</v>
      </c>
      <c r="AX60" s="518" t="s">
        <v>56</v>
      </c>
      <c r="AY60" s="518" t="s">
        <v>56</v>
      </c>
      <c r="AZ60" s="518" t="s">
        <v>57</v>
      </c>
      <c r="BA60" s="518" t="s">
        <v>56</v>
      </c>
      <c r="BB60" s="518" t="s">
        <v>57</v>
      </c>
      <c r="BC60" s="518" t="s">
        <v>56</v>
      </c>
      <c r="BD60" s="518" t="s">
        <v>56</v>
      </c>
      <c r="BE60" s="518" t="s">
        <v>57</v>
      </c>
      <c r="BF60" s="518" t="s">
        <v>56</v>
      </c>
      <c r="BG60" s="518"/>
      <c r="BH60" s="518" t="s">
        <v>56</v>
      </c>
      <c r="BI60" s="518" t="s">
        <v>56</v>
      </c>
      <c r="BJ60" s="518" t="s">
        <v>56</v>
      </c>
      <c r="BK60" s="518" t="s">
        <v>56</v>
      </c>
      <c r="BL60" s="518" t="s">
        <v>56</v>
      </c>
      <c r="BM60" s="518" t="s">
        <v>56</v>
      </c>
      <c r="BN60" s="574" t="s">
        <v>56</v>
      </c>
      <c r="BO60" s="551"/>
    </row>
    <row r="61" spans="2:67" ht="17.100000000000001" customHeight="1">
      <c r="B61" s="1881" t="s">
        <v>141</v>
      </c>
      <c r="C61" s="1882"/>
      <c r="D61" s="1882"/>
      <c r="E61" s="1882"/>
      <c r="F61" s="1882"/>
      <c r="G61" s="1882"/>
      <c r="H61" s="1882"/>
      <c r="I61" s="1882"/>
      <c r="J61" s="1882"/>
      <c r="K61" s="1882"/>
      <c r="L61" s="1882"/>
      <c r="M61" s="1883"/>
      <c r="N61" s="957"/>
      <c r="O61" s="957"/>
      <c r="P61" s="957"/>
      <c r="Q61" s="957"/>
      <c r="R61" s="957"/>
      <c r="S61" s="957"/>
      <c r="T61" s="957"/>
      <c r="U61" s="957"/>
      <c r="V61" s="957"/>
      <c r="W61" s="957"/>
      <c r="X61" s="957"/>
      <c r="Y61" s="957"/>
      <c r="Z61" s="957"/>
      <c r="AA61" s="957"/>
      <c r="AB61" s="957"/>
      <c r="AC61" s="957"/>
      <c r="AD61" s="957"/>
      <c r="AE61" s="957"/>
      <c r="AF61" s="957"/>
      <c r="AG61" s="957"/>
      <c r="AH61" s="957"/>
      <c r="AI61" s="957"/>
      <c r="AJ61" s="957"/>
      <c r="AK61" s="957"/>
      <c r="AL61" s="957"/>
      <c r="AM61" s="957"/>
      <c r="AN61" s="957"/>
      <c r="AO61" s="957"/>
      <c r="AP61" s="957"/>
      <c r="AQ61" s="957"/>
      <c r="AR61" s="957"/>
      <c r="AS61" s="957"/>
      <c r="AT61" s="957"/>
      <c r="AU61" s="957"/>
      <c r="AV61" s="957"/>
      <c r="AW61" s="957"/>
      <c r="AX61" s="957"/>
      <c r="AY61" s="957"/>
      <c r="AZ61" s="957"/>
      <c r="BA61" s="957"/>
      <c r="BB61" s="957"/>
      <c r="BC61" s="957"/>
      <c r="BD61" s="957"/>
      <c r="BE61" s="957"/>
      <c r="BF61" s="957"/>
      <c r="BG61" s="957"/>
      <c r="BH61" s="957"/>
      <c r="BI61" s="957"/>
      <c r="BJ61" s="957"/>
      <c r="BK61" s="957"/>
      <c r="BL61" s="957"/>
      <c r="BM61" s="957"/>
      <c r="BN61" s="957"/>
      <c r="BO61" s="551"/>
    </row>
    <row r="62" spans="2:67" ht="17.100000000000001" customHeight="1">
      <c r="B62" s="1846" t="s">
        <v>126</v>
      </c>
      <c r="C62" s="1847"/>
      <c r="D62" s="1847"/>
      <c r="E62" s="1847"/>
      <c r="F62" s="1847"/>
      <c r="G62" s="1847"/>
      <c r="H62" s="1847"/>
      <c r="I62" s="1847"/>
      <c r="J62" s="1847"/>
      <c r="K62" s="1847"/>
      <c r="L62" s="1847"/>
      <c r="M62" s="1848"/>
      <c r="N62" s="590">
        <f>O62/P62</f>
        <v>1</v>
      </c>
      <c r="O62" s="672">
        <v>50</v>
      </c>
      <c r="P62" s="672">
        <v>50</v>
      </c>
      <c r="Q62" s="196" t="s">
        <v>56</v>
      </c>
      <c r="R62" s="196" t="s">
        <v>56</v>
      </c>
      <c r="S62" s="196" t="s">
        <v>56</v>
      </c>
      <c r="T62" s="196" t="s">
        <v>56</v>
      </c>
      <c r="U62" s="196" t="s">
        <v>56</v>
      </c>
      <c r="V62" s="196" t="s">
        <v>56</v>
      </c>
      <c r="W62" s="196" t="s">
        <v>56</v>
      </c>
      <c r="X62" s="196" t="s">
        <v>56</v>
      </c>
      <c r="Y62" s="196" t="s">
        <v>56</v>
      </c>
      <c r="Z62" s="196" t="s">
        <v>56</v>
      </c>
      <c r="AA62" s="196" t="s">
        <v>56</v>
      </c>
      <c r="AB62" s="196" t="s">
        <v>56</v>
      </c>
      <c r="AC62" s="196" t="s">
        <v>56</v>
      </c>
      <c r="AD62" s="196" t="s">
        <v>56</v>
      </c>
      <c r="AE62" s="196" t="s">
        <v>56</v>
      </c>
      <c r="AF62" s="196" t="s">
        <v>56</v>
      </c>
      <c r="AG62" s="196" t="s">
        <v>56</v>
      </c>
      <c r="AH62" s="196" t="s">
        <v>56</v>
      </c>
      <c r="AI62" s="196" t="s">
        <v>56</v>
      </c>
      <c r="AJ62" s="196" t="s">
        <v>56</v>
      </c>
      <c r="AK62" s="196" t="s">
        <v>56</v>
      </c>
      <c r="AL62" s="196" t="s">
        <v>56</v>
      </c>
      <c r="AM62" s="196" t="s">
        <v>56</v>
      </c>
      <c r="AN62" s="196" t="s">
        <v>56</v>
      </c>
      <c r="AO62" s="196" t="s">
        <v>56</v>
      </c>
      <c r="AP62" s="196" t="s">
        <v>56</v>
      </c>
      <c r="AQ62" s="196" t="s">
        <v>56</v>
      </c>
      <c r="AR62" s="196" t="s">
        <v>56</v>
      </c>
      <c r="AS62" s="196" t="s">
        <v>56</v>
      </c>
      <c r="AT62" s="196" t="s">
        <v>56</v>
      </c>
      <c r="AU62" s="196" t="s">
        <v>56</v>
      </c>
      <c r="AV62" s="196" t="s">
        <v>56</v>
      </c>
      <c r="AW62" s="196" t="s">
        <v>56</v>
      </c>
      <c r="AX62" s="196" t="s">
        <v>56</v>
      </c>
      <c r="AY62" s="196" t="s">
        <v>56</v>
      </c>
      <c r="AZ62" s="196" t="s">
        <v>56</v>
      </c>
      <c r="BA62" s="196" t="s">
        <v>56</v>
      </c>
      <c r="BB62" s="196" t="s">
        <v>56</v>
      </c>
      <c r="BC62" s="196" t="s">
        <v>56</v>
      </c>
      <c r="BD62" s="196" t="s">
        <v>56</v>
      </c>
      <c r="BE62" s="196" t="s">
        <v>56</v>
      </c>
      <c r="BF62" s="196" t="s">
        <v>56</v>
      </c>
      <c r="BG62" s="196" t="s">
        <v>56</v>
      </c>
      <c r="BH62" s="196" t="s">
        <v>56</v>
      </c>
      <c r="BI62" s="196" t="s">
        <v>56</v>
      </c>
      <c r="BJ62" s="196" t="s">
        <v>56</v>
      </c>
      <c r="BK62" s="196" t="s">
        <v>56</v>
      </c>
      <c r="BL62" s="196" t="s">
        <v>56</v>
      </c>
      <c r="BM62" s="196" t="s">
        <v>56</v>
      </c>
      <c r="BN62" s="1536" t="s">
        <v>56</v>
      </c>
      <c r="BO62" s="551"/>
    </row>
    <row r="63" spans="2:67" ht="17.100000000000001" customHeight="1">
      <c r="B63" s="1846" t="s">
        <v>127</v>
      </c>
      <c r="C63" s="1847"/>
      <c r="D63" s="1847"/>
      <c r="E63" s="1847"/>
      <c r="F63" s="1847"/>
      <c r="G63" s="1847"/>
      <c r="H63" s="1847"/>
      <c r="I63" s="1847"/>
      <c r="J63" s="1847"/>
      <c r="K63" s="1847"/>
      <c r="L63" s="1847"/>
      <c r="M63" s="1848"/>
      <c r="N63" s="590">
        <f t="shared" ref="N63:N74" si="2">O63/P63</f>
        <v>0.82</v>
      </c>
      <c r="O63" s="672">
        <v>41</v>
      </c>
      <c r="P63" s="672">
        <v>50</v>
      </c>
      <c r="Q63" s="196" t="s">
        <v>56</v>
      </c>
      <c r="R63" s="196" t="s">
        <v>56</v>
      </c>
      <c r="S63" s="196" t="s">
        <v>56</v>
      </c>
      <c r="T63" s="196" t="s">
        <v>56</v>
      </c>
      <c r="U63" s="196" t="s">
        <v>56</v>
      </c>
      <c r="V63" s="196" t="s">
        <v>57</v>
      </c>
      <c r="W63" s="196" t="s">
        <v>56</v>
      </c>
      <c r="X63" s="196" t="s">
        <v>56</v>
      </c>
      <c r="Y63" s="196" t="s">
        <v>56</v>
      </c>
      <c r="Z63" s="196" t="s">
        <v>56</v>
      </c>
      <c r="AA63" s="196" t="s">
        <v>56</v>
      </c>
      <c r="AB63" s="196" t="s">
        <v>56</v>
      </c>
      <c r="AC63" s="196" t="s">
        <v>56</v>
      </c>
      <c r="AD63" s="196" t="s">
        <v>56</v>
      </c>
      <c r="AE63" s="196" t="s">
        <v>56</v>
      </c>
      <c r="AF63" s="196" t="s">
        <v>56</v>
      </c>
      <c r="AG63" s="196" t="s">
        <v>56</v>
      </c>
      <c r="AH63" s="196" t="s">
        <v>56</v>
      </c>
      <c r="AI63" s="196" t="s">
        <v>57</v>
      </c>
      <c r="AJ63" s="196" t="s">
        <v>56</v>
      </c>
      <c r="AK63" s="196" t="s">
        <v>57</v>
      </c>
      <c r="AL63" s="196" t="s">
        <v>57</v>
      </c>
      <c r="AM63" s="196" t="s">
        <v>57</v>
      </c>
      <c r="AN63" s="196" t="s">
        <v>56</v>
      </c>
      <c r="AO63" s="196" t="s">
        <v>57</v>
      </c>
      <c r="AP63" s="196" t="s">
        <v>56</v>
      </c>
      <c r="AQ63" s="196" t="s">
        <v>56</v>
      </c>
      <c r="AR63" s="196" t="s">
        <v>56</v>
      </c>
      <c r="AS63" s="196" t="s">
        <v>56</v>
      </c>
      <c r="AT63" s="196" t="s">
        <v>56</v>
      </c>
      <c r="AU63" s="196" t="s">
        <v>56</v>
      </c>
      <c r="AV63" s="196" t="s">
        <v>56</v>
      </c>
      <c r="AW63" s="196" t="s">
        <v>57</v>
      </c>
      <c r="AX63" s="196" t="s">
        <v>57</v>
      </c>
      <c r="AY63" s="196" t="s">
        <v>56</v>
      </c>
      <c r="AZ63" s="196" t="s">
        <v>56</v>
      </c>
      <c r="BA63" s="196" t="s">
        <v>56</v>
      </c>
      <c r="BB63" s="196" t="s">
        <v>56</v>
      </c>
      <c r="BC63" s="196" t="s">
        <v>57</v>
      </c>
      <c r="BD63" s="196" t="s">
        <v>56</v>
      </c>
      <c r="BE63" s="196" t="s">
        <v>56</v>
      </c>
      <c r="BF63" s="196" t="s">
        <v>56</v>
      </c>
      <c r="BG63" s="196" t="s">
        <v>56</v>
      </c>
      <c r="BH63" s="196" t="s">
        <v>56</v>
      </c>
      <c r="BI63" s="196" t="s">
        <v>56</v>
      </c>
      <c r="BJ63" s="196" t="s">
        <v>56</v>
      </c>
      <c r="BK63" s="196" t="s">
        <v>56</v>
      </c>
      <c r="BL63" s="196" t="s">
        <v>56</v>
      </c>
      <c r="BM63" s="196" t="s">
        <v>56</v>
      </c>
      <c r="BN63" s="1536" t="s">
        <v>56</v>
      </c>
      <c r="BO63" s="551"/>
    </row>
    <row r="64" spans="2:67" ht="17.100000000000001" customHeight="1">
      <c r="B64" s="1846" t="s">
        <v>128</v>
      </c>
      <c r="C64" s="1847"/>
      <c r="D64" s="1847"/>
      <c r="E64" s="1847"/>
      <c r="F64" s="1847"/>
      <c r="G64" s="1847"/>
      <c r="H64" s="1847"/>
      <c r="I64" s="1847"/>
      <c r="J64" s="1847"/>
      <c r="K64" s="1847"/>
      <c r="L64" s="1847"/>
      <c r="M64" s="1848"/>
      <c r="N64" s="590">
        <f t="shared" si="2"/>
        <v>1</v>
      </c>
      <c r="O64" s="672">
        <v>50</v>
      </c>
      <c r="P64" s="672">
        <v>50</v>
      </c>
      <c r="Q64" s="196" t="s">
        <v>56</v>
      </c>
      <c r="R64" s="196" t="s">
        <v>56</v>
      </c>
      <c r="S64" s="196" t="s">
        <v>56</v>
      </c>
      <c r="T64" s="196" t="s">
        <v>56</v>
      </c>
      <c r="U64" s="196" t="s">
        <v>56</v>
      </c>
      <c r="V64" s="196" t="s">
        <v>56</v>
      </c>
      <c r="W64" s="196" t="s">
        <v>56</v>
      </c>
      <c r="X64" s="196" t="s">
        <v>56</v>
      </c>
      <c r="Y64" s="196" t="s">
        <v>56</v>
      </c>
      <c r="Z64" s="196" t="s">
        <v>56</v>
      </c>
      <c r="AA64" s="196" t="s">
        <v>56</v>
      </c>
      <c r="AB64" s="196" t="s">
        <v>56</v>
      </c>
      <c r="AC64" s="196" t="s">
        <v>56</v>
      </c>
      <c r="AD64" s="196" t="s">
        <v>56</v>
      </c>
      <c r="AE64" s="196" t="s">
        <v>56</v>
      </c>
      <c r="AF64" s="196" t="s">
        <v>56</v>
      </c>
      <c r="AG64" s="196" t="s">
        <v>56</v>
      </c>
      <c r="AH64" s="196" t="s">
        <v>56</v>
      </c>
      <c r="AI64" s="196" t="s">
        <v>56</v>
      </c>
      <c r="AJ64" s="196" t="s">
        <v>56</v>
      </c>
      <c r="AK64" s="196" t="s">
        <v>56</v>
      </c>
      <c r="AL64" s="196" t="s">
        <v>56</v>
      </c>
      <c r="AM64" s="196" t="s">
        <v>56</v>
      </c>
      <c r="AN64" s="196" t="s">
        <v>56</v>
      </c>
      <c r="AO64" s="196" t="s">
        <v>56</v>
      </c>
      <c r="AP64" s="196" t="s">
        <v>56</v>
      </c>
      <c r="AQ64" s="196" t="s">
        <v>56</v>
      </c>
      <c r="AR64" s="196" t="s">
        <v>56</v>
      </c>
      <c r="AS64" s="196" t="s">
        <v>56</v>
      </c>
      <c r="AT64" s="196" t="s">
        <v>56</v>
      </c>
      <c r="AU64" s="196" t="s">
        <v>56</v>
      </c>
      <c r="AV64" s="196" t="s">
        <v>56</v>
      </c>
      <c r="AW64" s="196" t="s">
        <v>56</v>
      </c>
      <c r="AX64" s="196" t="s">
        <v>56</v>
      </c>
      <c r="AY64" s="196" t="s">
        <v>56</v>
      </c>
      <c r="AZ64" s="196" t="s">
        <v>56</v>
      </c>
      <c r="BA64" s="196" t="s">
        <v>56</v>
      </c>
      <c r="BB64" s="196" t="s">
        <v>56</v>
      </c>
      <c r="BC64" s="196" t="s">
        <v>56</v>
      </c>
      <c r="BD64" s="196" t="s">
        <v>56</v>
      </c>
      <c r="BE64" s="196" t="s">
        <v>56</v>
      </c>
      <c r="BF64" s="196" t="s">
        <v>56</v>
      </c>
      <c r="BG64" s="196" t="s">
        <v>56</v>
      </c>
      <c r="BH64" s="196" t="s">
        <v>56</v>
      </c>
      <c r="BI64" s="196" t="s">
        <v>56</v>
      </c>
      <c r="BJ64" s="196" t="s">
        <v>56</v>
      </c>
      <c r="BK64" s="196" t="s">
        <v>56</v>
      </c>
      <c r="BL64" s="196" t="s">
        <v>56</v>
      </c>
      <c r="BM64" s="196" t="s">
        <v>56</v>
      </c>
      <c r="BN64" s="1536" t="s">
        <v>56</v>
      </c>
      <c r="BO64" s="551"/>
    </row>
    <row r="65" spans="2:67" ht="17.100000000000001" customHeight="1">
      <c r="B65" s="1846" t="s">
        <v>129</v>
      </c>
      <c r="C65" s="1847"/>
      <c r="D65" s="1847"/>
      <c r="E65" s="1847"/>
      <c r="F65" s="1847"/>
      <c r="G65" s="1847"/>
      <c r="H65" s="1847"/>
      <c r="I65" s="1847"/>
      <c r="J65" s="1847"/>
      <c r="K65" s="1847"/>
      <c r="L65" s="1847"/>
      <c r="M65" s="1848"/>
      <c r="N65" s="590">
        <f t="shared" si="2"/>
        <v>0.94</v>
      </c>
      <c r="O65" s="672">
        <v>47</v>
      </c>
      <c r="P65" s="672">
        <v>50</v>
      </c>
      <c r="Q65" s="196" t="s">
        <v>56</v>
      </c>
      <c r="R65" s="196" t="s">
        <v>56</v>
      </c>
      <c r="S65" s="196" t="s">
        <v>56</v>
      </c>
      <c r="T65" s="196" t="s">
        <v>56</v>
      </c>
      <c r="U65" s="196" t="s">
        <v>56</v>
      </c>
      <c r="V65" s="196" t="s">
        <v>56</v>
      </c>
      <c r="W65" s="196" t="s">
        <v>56</v>
      </c>
      <c r="X65" s="196" t="s">
        <v>56</v>
      </c>
      <c r="Y65" s="196" t="s">
        <v>56</v>
      </c>
      <c r="Z65" s="196" t="s">
        <v>56</v>
      </c>
      <c r="AA65" s="196" t="s">
        <v>56</v>
      </c>
      <c r="AB65" s="196" t="s">
        <v>56</v>
      </c>
      <c r="AC65" s="196" t="s">
        <v>56</v>
      </c>
      <c r="AD65" s="196" t="s">
        <v>56</v>
      </c>
      <c r="AE65" s="196" t="s">
        <v>56</v>
      </c>
      <c r="AF65" s="196" t="s">
        <v>56</v>
      </c>
      <c r="AG65" s="196" t="s">
        <v>56</v>
      </c>
      <c r="AH65" s="196" t="s">
        <v>56</v>
      </c>
      <c r="AI65" s="196" t="s">
        <v>56</v>
      </c>
      <c r="AJ65" s="196" t="s">
        <v>56</v>
      </c>
      <c r="AK65" s="196" t="s">
        <v>56</v>
      </c>
      <c r="AL65" s="196" t="s">
        <v>56</v>
      </c>
      <c r="AM65" s="196" t="s">
        <v>57</v>
      </c>
      <c r="AN65" s="196" t="s">
        <v>56</v>
      </c>
      <c r="AO65" s="196" t="s">
        <v>57</v>
      </c>
      <c r="AP65" s="196" t="s">
        <v>56</v>
      </c>
      <c r="AQ65" s="196" t="s">
        <v>56</v>
      </c>
      <c r="AR65" s="196" t="s">
        <v>56</v>
      </c>
      <c r="AS65" s="196" t="s">
        <v>56</v>
      </c>
      <c r="AT65" s="196" t="s">
        <v>56</v>
      </c>
      <c r="AU65" s="196" t="s">
        <v>56</v>
      </c>
      <c r="AV65" s="196" t="s">
        <v>56</v>
      </c>
      <c r="AW65" s="196" t="s">
        <v>56</v>
      </c>
      <c r="AX65" s="196" t="s">
        <v>57</v>
      </c>
      <c r="AY65" s="196" t="s">
        <v>56</v>
      </c>
      <c r="AZ65" s="196" t="s">
        <v>56</v>
      </c>
      <c r="BA65" s="196" t="s">
        <v>56</v>
      </c>
      <c r="BB65" s="196" t="s">
        <v>56</v>
      </c>
      <c r="BC65" s="196" t="s">
        <v>56</v>
      </c>
      <c r="BD65" s="196" t="s">
        <v>56</v>
      </c>
      <c r="BE65" s="196" t="s">
        <v>56</v>
      </c>
      <c r="BF65" s="196" t="s">
        <v>56</v>
      </c>
      <c r="BG65" s="196" t="s">
        <v>56</v>
      </c>
      <c r="BH65" s="196" t="s">
        <v>56</v>
      </c>
      <c r="BI65" s="196" t="s">
        <v>56</v>
      </c>
      <c r="BJ65" s="196" t="s">
        <v>56</v>
      </c>
      <c r="BK65" s="196" t="s">
        <v>56</v>
      </c>
      <c r="BL65" s="196" t="s">
        <v>56</v>
      </c>
      <c r="BM65" s="196" t="s">
        <v>56</v>
      </c>
      <c r="BN65" s="1536" t="s">
        <v>56</v>
      </c>
      <c r="BO65" s="551"/>
    </row>
    <row r="66" spans="2:67" ht="17.100000000000001" customHeight="1">
      <c r="B66" s="1846" t="s">
        <v>130</v>
      </c>
      <c r="C66" s="1847"/>
      <c r="D66" s="1847"/>
      <c r="E66" s="1847"/>
      <c r="F66" s="1847"/>
      <c r="G66" s="1847"/>
      <c r="H66" s="1847"/>
      <c r="I66" s="1847"/>
      <c r="J66" s="1847"/>
      <c r="K66" s="1847"/>
      <c r="L66" s="1847"/>
      <c r="M66" s="1848"/>
      <c r="N66" s="590">
        <f t="shared" si="2"/>
        <v>1</v>
      </c>
      <c r="O66" s="672">
        <v>50</v>
      </c>
      <c r="P66" s="672">
        <v>50</v>
      </c>
      <c r="Q66" s="196" t="s">
        <v>56</v>
      </c>
      <c r="R66" s="196" t="s">
        <v>56</v>
      </c>
      <c r="S66" s="196" t="s">
        <v>56</v>
      </c>
      <c r="T66" s="196" t="s">
        <v>56</v>
      </c>
      <c r="U66" s="196" t="s">
        <v>56</v>
      </c>
      <c r="V66" s="196" t="s">
        <v>56</v>
      </c>
      <c r="W66" s="196" t="s">
        <v>56</v>
      </c>
      <c r="X66" s="196" t="s">
        <v>56</v>
      </c>
      <c r="Y66" s="196" t="s">
        <v>56</v>
      </c>
      <c r="Z66" s="196" t="s">
        <v>56</v>
      </c>
      <c r="AA66" s="196" t="s">
        <v>56</v>
      </c>
      <c r="AB66" s="196" t="s">
        <v>56</v>
      </c>
      <c r="AC66" s="196" t="s">
        <v>56</v>
      </c>
      <c r="AD66" s="196" t="s">
        <v>56</v>
      </c>
      <c r="AE66" s="196" t="s">
        <v>56</v>
      </c>
      <c r="AF66" s="196" t="s">
        <v>56</v>
      </c>
      <c r="AG66" s="196" t="s">
        <v>56</v>
      </c>
      <c r="AH66" s="196" t="s">
        <v>56</v>
      </c>
      <c r="AI66" s="196" t="s">
        <v>56</v>
      </c>
      <c r="AJ66" s="196" t="s">
        <v>56</v>
      </c>
      <c r="AK66" s="196" t="s">
        <v>56</v>
      </c>
      <c r="AL66" s="196" t="s">
        <v>56</v>
      </c>
      <c r="AM66" s="196" t="s">
        <v>56</v>
      </c>
      <c r="AN66" s="196" t="s">
        <v>56</v>
      </c>
      <c r="AO66" s="196" t="s">
        <v>56</v>
      </c>
      <c r="AP66" s="196" t="s">
        <v>56</v>
      </c>
      <c r="AQ66" s="196" t="s">
        <v>56</v>
      </c>
      <c r="AR66" s="196" t="s">
        <v>56</v>
      </c>
      <c r="AS66" s="196" t="s">
        <v>56</v>
      </c>
      <c r="AT66" s="196" t="s">
        <v>56</v>
      </c>
      <c r="AU66" s="196" t="s">
        <v>56</v>
      </c>
      <c r="AV66" s="196" t="s">
        <v>56</v>
      </c>
      <c r="AW66" s="196" t="s">
        <v>56</v>
      </c>
      <c r="AX66" s="196" t="s">
        <v>56</v>
      </c>
      <c r="AY66" s="196" t="s">
        <v>56</v>
      </c>
      <c r="AZ66" s="196" t="s">
        <v>56</v>
      </c>
      <c r="BA66" s="196" t="s">
        <v>56</v>
      </c>
      <c r="BB66" s="196" t="s">
        <v>56</v>
      </c>
      <c r="BC66" s="196" t="s">
        <v>56</v>
      </c>
      <c r="BD66" s="196" t="s">
        <v>56</v>
      </c>
      <c r="BE66" s="196" t="s">
        <v>56</v>
      </c>
      <c r="BF66" s="196" t="s">
        <v>56</v>
      </c>
      <c r="BG66" s="196" t="s">
        <v>56</v>
      </c>
      <c r="BH66" s="196" t="s">
        <v>56</v>
      </c>
      <c r="BI66" s="196" t="s">
        <v>56</v>
      </c>
      <c r="BJ66" s="196" t="s">
        <v>56</v>
      </c>
      <c r="BK66" s="196" t="s">
        <v>56</v>
      </c>
      <c r="BL66" s="196" t="s">
        <v>56</v>
      </c>
      <c r="BM66" s="196" t="s">
        <v>56</v>
      </c>
      <c r="BN66" s="1536" t="s">
        <v>56</v>
      </c>
      <c r="BO66" s="551"/>
    </row>
    <row r="67" spans="2:67" ht="17.100000000000001" customHeight="1">
      <c r="B67" s="1846" t="s">
        <v>131</v>
      </c>
      <c r="C67" s="1847"/>
      <c r="D67" s="1847"/>
      <c r="E67" s="1847"/>
      <c r="F67" s="1847"/>
      <c r="G67" s="1847"/>
      <c r="H67" s="1847"/>
      <c r="I67" s="1847"/>
      <c r="J67" s="1847"/>
      <c r="K67" s="1847"/>
      <c r="L67" s="1847"/>
      <c r="M67" s="1848"/>
      <c r="N67" s="590">
        <f t="shared" si="2"/>
        <v>1</v>
      </c>
      <c r="O67" s="672">
        <v>50</v>
      </c>
      <c r="P67" s="672">
        <v>50</v>
      </c>
      <c r="Q67" s="196" t="s">
        <v>56</v>
      </c>
      <c r="R67" s="196" t="s">
        <v>56</v>
      </c>
      <c r="S67" s="196" t="s">
        <v>56</v>
      </c>
      <c r="T67" s="196" t="s">
        <v>56</v>
      </c>
      <c r="U67" s="196" t="s">
        <v>56</v>
      </c>
      <c r="V67" s="196" t="s">
        <v>56</v>
      </c>
      <c r="W67" s="196" t="s">
        <v>56</v>
      </c>
      <c r="X67" s="196" t="s">
        <v>56</v>
      </c>
      <c r="Y67" s="196" t="s">
        <v>56</v>
      </c>
      <c r="Z67" s="196" t="s">
        <v>56</v>
      </c>
      <c r="AA67" s="196" t="s">
        <v>56</v>
      </c>
      <c r="AB67" s="196" t="s">
        <v>56</v>
      </c>
      <c r="AC67" s="196" t="s">
        <v>56</v>
      </c>
      <c r="AD67" s="196" t="s">
        <v>56</v>
      </c>
      <c r="AE67" s="196" t="s">
        <v>56</v>
      </c>
      <c r="AF67" s="196" t="s">
        <v>56</v>
      </c>
      <c r="AG67" s="196" t="s">
        <v>56</v>
      </c>
      <c r="AH67" s="196" t="s">
        <v>56</v>
      </c>
      <c r="AI67" s="196" t="s">
        <v>56</v>
      </c>
      <c r="AJ67" s="196" t="s">
        <v>56</v>
      </c>
      <c r="AK67" s="196" t="s">
        <v>56</v>
      </c>
      <c r="AL67" s="196" t="s">
        <v>56</v>
      </c>
      <c r="AM67" s="196" t="s">
        <v>56</v>
      </c>
      <c r="AN67" s="196" t="s">
        <v>56</v>
      </c>
      <c r="AO67" s="196" t="s">
        <v>56</v>
      </c>
      <c r="AP67" s="196" t="s">
        <v>56</v>
      </c>
      <c r="AQ67" s="196" t="s">
        <v>56</v>
      </c>
      <c r="AR67" s="196" t="s">
        <v>56</v>
      </c>
      <c r="AS67" s="196" t="s">
        <v>56</v>
      </c>
      <c r="AT67" s="196" t="s">
        <v>56</v>
      </c>
      <c r="AU67" s="196" t="s">
        <v>56</v>
      </c>
      <c r="AV67" s="196" t="s">
        <v>56</v>
      </c>
      <c r="AW67" s="196" t="s">
        <v>56</v>
      </c>
      <c r="AX67" s="196" t="s">
        <v>56</v>
      </c>
      <c r="AY67" s="196" t="s">
        <v>56</v>
      </c>
      <c r="AZ67" s="196" t="s">
        <v>56</v>
      </c>
      <c r="BA67" s="196" t="s">
        <v>56</v>
      </c>
      <c r="BB67" s="196" t="s">
        <v>56</v>
      </c>
      <c r="BC67" s="196" t="s">
        <v>56</v>
      </c>
      <c r="BD67" s="196" t="s">
        <v>56</v>
      </c>
      <c r="BE67" s="196" t="s">
        <v>56</v>
      </c>
      <c r="BF67" s="196" t="s">
        <v>56</v>
      </c>
      <c r="BG67" s="196" t="s">
        <v>56</v>
      </c>
      <c r="BH67" s="196" t="s">
        <v>56</v>
      </c>
      <c r="BI67" s="196" t="s">
        <v>56</v>
      </c>
      <c r="BJ67" s="196" t="s">
        <v>56</v>
      </c>
      <c r="BK67" s="196" t="s">
        <v>56</v>
      </c>
      <c r="BL67" s="196" t="s">
        <v>56</v>
      </c>
      <c r="BM67" s="196" t="s">
        <v>56</v>
      </c>
      <c r="BN67" s="1536" t="s">
        <v>56</v>
      </c>
      <c r="BO67" s="551"/>
    </row>
    <row r="68" spans="2:67" ht="17.100000000000001" customHeight="1">
      <c r="B68" s="1846" t="s">
        <v>132</v>
      </c>
      <c r="C68" s="1847"/>
      <c r="D68" s="1847"/>
      <c r="E68" s="1847"/>
      <c r="F68" s="1847"/>
      <c r="G68" s="1847"/>
      <c r="H68" s="1847"/>
      <c r="I68" s="1847"/>
      <c r="J68" s="1847"/>
      <c r="K68" s="1847"/>
      <c r="L68" s="1847"/>
      <c r="M68" s="1848"/>
      <c r="N68" s="590">
        <f t="shared" si="2"/>
        <v>0.73469387755102045</v>
      </c>
      <c r="O68" s="672">
        <v>36</v>
      </c>
      <c r="P68" s="672">
        <v>49</v>
      </c>
      <c r="Q68" s="196" t="s">
        <v>57</v>
      </c>
      <c r="R68" s="196" t="s">
        <v>56</v>
      </c>
      <c r="S68" s="196" t="s">
        <v>57</v>
      </c>
      <c r="T68" s="196" t="s">
        <v>57</v>
      </c>
      <c r="U68" s="196" t="s">
        <v>56</v>
      </c>
      <c r="V68" s="196" t="s">
        <v>56</v>
      </c>
      <c r="W68" s="196" t="s">
        <v>56</v>
      </c>
      <c r="X68" s="196" t="s">
        <v>56</v>
      </c>
      <c r="Y68" s="196" t="s">
        <v>56</v>
      </c>
      <c r="Z68" s="196" t="s">
        <v>56</v>
      </c>
      <c r="AA68" s="196" t="s">
        <v>56</v>
      </c>
      <c r="AB68" s="196" t="s">
        <v>56</v>
      </c>
      <c r="AC68" s="196" t="s">
        <v>56</v>
      </c>
      <c r="AD68" s="196" t="s">
        <v>56</v>
      </c>
      <c r="AE68" s="196" t="s">
        <v>56</v>
      </c>
      <c r="AF68" s="196" t="s">
        <v>56</v>
      </c>
      <c r="AG68" s="196" t="s">
        <v>56</v>
      </c>
      <c r="AH68" s="196" t="s">
        <v>56</v>
      </c>
      <c r="AI68" s="196" t="s">
        <v>57</v>
      </c>
      <c r="AJ68" s="196" t="s">
        <v>56</v>
      </c>
      <c r="AK68" s="196" t="s">
        <v>57</v>
      </c>
      <c r="AL68" s="196" t="s">
        <v>57</v>
      </c>
      <c r="AM68" s="196" t="s">
        <v>57</v>
      </c>
      <c r="AN68" s="196" t="s">
        <v>56</v>
      </c>
      <c r="AO68" s="196" t="s">
        <v>57</v>
      </c>
      <c r="AP68" s="196" t="s">
        <v>65</v>
      </c>
      <c r="AQ68" s="196" t="s">
        <v>56</v>
      </c>
      <c r="AR68" s="196" t="s">
        <v>56</v>
      </c>
      <c r="AS68" s="196" t="s">
        <v>56</v>
      </c>
      <c r="AT68" s="196" t="s">
        <v>56</v>
      </c>
      <c r="AU68" s="196" t="s">
        <v>56</v>
      </c>
      <c r="AV68" s="196" t="s">
        <v>56</v>
      </c>
      <c r="AW68" s="196" t="s">
        <v>57</v>
      </c>
      <c r="AX68" s="196" t="s">
        <v>57</v>
      </c>
      <c r="AY68" s="196" t="s">
        <v>56</v>
      </c>
      <c r="AZ68" s="196" t="s">
        <v>56</v>
      </c>
      <c r="BA68" s="196" t="s">
        <v>57</v>
      </c>
      <c r="BB68" s="196" t="s">
        <v>56</v>
      </c>
      <c r="BC68" s="196" t="s">
        <v>56</v>
      </c>
      <c r="BD68" s="196" t="s">
        <v>57</v>
      </c>
      <c r="BE68" s="196" t="s">
        <v>56</v>
      </c>
      <c r="BF68" s="196" t="s">
        <v>56</v>
      </c>
      <c r="BG68" s="196" t="s">
        <v>56</v>
      </c>
      <c r="BH68" s="196" t="s">
        <v>57</v>
      </c>
      <c r="BI68" s="196" t="s">
        <v>56</v>
      </c>
      <c r="BJ68" s="196" t="s">
        <v>56</v>
      </c>
      <c r="BK68" s="196" t="s">
        <v>56</v>
      </c>
      <c r="BL68" s="196" t="s">
        <v>56</v>
      </c>
      <c r="BM68" s="196" t="s">
        <v>56</v>
      </c>
      <c r="BN68" s="1536" t="s">
        <v>56</v>
      </c>
      <c r="BO68" s="551"/>
    </row>
    <row r="69" spans="2:67" ht="17.100000000000001" customHeight="1">
      <c r="B69" s="1846" t="s">
        <v>133</v>
      </c>
      <c r="C69" s="1847"/>
      <c r="D69" s="1847"/>
      <c r="E69" s="1847"/>
      <c r="F69" s="1847"/>
      <c r="G69" s="1847"/>
      <c r="H69" s="1847"/>
      <c r="I69" s="1847"/>
      <c r="J69" s="1847"/>
      <c r="K69" s="1847"/>
      <c r="L69" s="1847"/>
      <c r="M69" s="1848"/>
      <c r="N69" s="590">
        <f t="shared" si="2"/>
        <v>0.76</v>
      </c>
      <c r="O69" s="672">
        <v>38</v>
      </c>
      <c r="P69" s="672">
        <v>50</v>
      </c>
      <c r="Q69" s="196" t="s">
        <v>56</v>
      </c>
      <c r="R69" s="196" t="s">
        <v>56</v>
      </c>
      <c r="S69" s="196" t="s">
        <v>56</v>
      </c>
      <c r="T69" s="196" t="s">
        <v>56</v>
      </c>
      <c r="U69" s="196" t="s">
        <v>56</v>
      </c>
      <c r="V69" s="196" t="s">
        <v>56</v>
      </c>
      <c r="W69" s="196" t="s">
        <v>57</v>
      </c>
      <c r="X69" s="196" t="s">
        <v>56</v>
      </c>
      <c r="Y69" s="196" t="s">
        <v>56</v>
      </c>
      <c r="Z69" s="196" t="s">
        <v>57</v>
      </c>
      <c r="AA69" s="196" t="s">
        <v>56</v>
      </c>
      <c r="AB69" s="196" t="s">
        <v>56</v>
      </c>
      <c r="AC69" s="196" t="s">
        <v>56</v>
      </c>
      <c r="AD69" s="196" t="s">
        <v>56</v>
      </c>
      <c r="AE69" s="196" t="s">
        <v>56</v>
      </c>
      <c r="AF69" s="196" t="s">
        <v>57</v>
      </c>
      <c r="AG69" s="196" t="s">
        <v>56</v>
      </c>
      <c r="AH69" s="196" t="s">
        <v>56</v>
      </c>
      <c r="AI69" s="196" t="s">
        <v>56</v>
      </c>
      <c r="AJ69" s="196" t="s">
        <v>57</v>
      </c>
      <c r="AK69" s="196" t="s">
        <v>56</v>
      </c>
      <c r="AL69" s="196" t="s">
        <v>57</v>
      </c>
      <c r="AM69" s="196" t="s">
        <v>56</v>
      </c>
      <c r="AN69" s="196" t="s">
        <v>56</v>
      </c>
      <c r="AO69" s="196" t="s">
        <v>56</v>
      </c>
      <c r="AP69" s="196" t="s">
        <v>56</v>
      </c>
      <c r="AQ69" s="196" t="s">
        <v>56</v>
      </c>
      <c r="AR69" s="196" t="s">
        <v>56</v>
      </c>
      <c r="AS69" s="196" t="s">
        <v>56</v>
      </c>
      <c r="AT69" s="196" t="s">
        <v>57</v>
      </c>
      <c r="AU69" s="196" t="s">
        <v>56</v>
      </c>
      <c r="AV69" s="196" t="s">
        <v>56</v>
      </c>
      <c r="AW69" s="196" t="s">
        <v>57</v>
      </c>
      <c r="AX69" s="196" t="s">
        <v>57</v>
      </c>
      <c r="AY69" s="196" t="s">
        <v>57</v>
      </c>
      <c r="AZ69" s="196" t="s">
        <v>57</v>
      </c>
      <c r="BA69" s="196" t="s">
        <v>56</v>
      </c>
      <c r="BB69" s="196" t="s">
        <v>56</v>
      </c>
      <c r="BC69" s="196" t="s">
        <v>56</v>
      </c>
      <c r="BD69" s="196" t="s">
        <v>57</v>
      </c>
      <c r="BE69" s="196" t="s">
        <v>57</v>
      </c>
      <c r="BF69" s="196" t="s">
        <v>56</v>
      </c>
      <c r="BG69" s="196" t="s">
        <v>56</v>
      </c>
      <c r="BH69" s="196" t="s">
        <v>56</v>
      </c>
      <c r="BI69" s="196" t="s">
        <v>56</v>
      </c>
      <c r="BJ69" s="196" t="s">
        <v>56</v>
      </c>
      <c r="BK69" s="196" t="s">
        <v>56</v>
      </c>
      <c r="BL69" s="196" t="s">
        <v>56</v>
      </c>
      <c r="BM69" s="196" t="s">
        <v>56</v>
      </c>
      <c r="BN69" s="1536" t="s">
        <v>56</v>
      </c>
      <c r="BO69" s="551"/>
    </row>
    <row r="70" spans="2:67" ht="17.100000000000001" customHeight="1">
      <c r="B70" s="1846" t="s">
        <v>134</v>
      </c>
      <c r="C70" s="1847"/>
      <c r="D70" s="1847"/>
      <c r="E70" s="1847"/>
      <c r="F70" s="1847"/>
      <c r="G70" s="1847"/>
      <c r="H70" s="1847"/>
      <c r="I70" s="1847"/>
      <c r="J70" s="1847"/>
      <c r="K70" s="1847"/>
      <c r="L70" s="1847"/>
      <c r="M70" s="1848"/>
      <c r="N70" s="590">
        <f t="shared" si="2"/>
        <v>0.81632653061224492</v>
      </c>
      <c r="O70" s="672">
        <v>40</v>
      </c>
      <c r="P70" s="672">
        <v>49</v>
      </c>
      <c r="Q70" s="196" t="s">
        <v>56</v>
      </c>
      <c r="R70" s="196" t="s">
        <v>57</v>
      </c>
      <c r="S70" s="196" t="s">
        <v>56</v>
      </c>
      <c r="T70" s="196" t="s">
        <v>56</v>
      </c>
      <c r="U70" s="196" t="s">
        <v>56</v>
      </c>
      <c r="V70" s="196" t="s">
        <v>56</v>
      </c>
      <c r="W70" s="196" t="s">
        <v>57</v>
      </c>
      <c r="X70" s="196" t="s">
        <v>56</v>
      </c>
      <c r="Y70" s="196" t="s">
        <v>57</v>
      </c>
      <c r="Z70" s="196" t="s">
        <v>56</v>
      </c>
      <c r="AA70" s="196" t="s">
        <v>56</v>
      </c>
      <c r="AB70" s="196" t="s">
        <v>57</v>
      </c>
      <c r="AC70" s="196" t="s">
        <v>57</v>
      </c>
      <c r="AD70" s="196" t="s">
        <v>56</v>
      </c>
      <c r="AE70" s="196" t="s">
        <v>56</v>
      </c>
      <c r="AF70" s="196" t="s">
        <v>57</v>
      </c>
      <c r="AG70" s="196" t="s">
        <v>56</v>
      </c>
      <c r="AH70" s="196" t="s">
        <v>56</v>
      </c>
      <c r="AI70" s="196" t="s">
        <v>56</v>
      </c>
      <c r="AJ70" s="196" t="s">
        <v>56</v>
      </c>
      <c r="AK70" s="196" t="s">
        <v>56</v>
      </c>
      <c r="AL70" s="196" t="s">
        <v>56</v>
      </c>
      <c r="AM70" s="196" t="s">
        <v>56</v>
      </c>
      <c r="AN70" s="196" t="s">
        <v>56</v>
      </c>
      <c r="AO70" s="196" t="s">
        <v>57</v>
      </c>
      <c r="AP70" s="196" t="s">
        <v>56</v>
      </c>
      <c r="AQ70" s="196" t="s">
        <v>56</v>
      </c>
      <c r="AR70" s="196" t="s">
        <v>56</v>
      </c>
      <c r="AS70" s="196" t="s">
        <v>56</v>
      </c>
      <c r="AT70" s="196" t="s">
        <v>56</v>
      </c>
      <c r="AU70" s="196" t="s">
        <v>56</v>
      </c>
      <c r="AV70" s="196" t="s">
        <v>56</v>
      </c>
      <c r="AW70" s="196" t="s">
        <v>56</v>
      </c>
      <c r="AX70" s="196" t="s">
        <v>56</v>
      </c>
      <c r="AY70" s="196" t="s">
        <v>57</v>
      </c>
      <c r="AZ70" s="196" t="s">
        <v>56</v>
      </c>
      <c r="BA70" s="196" t="s">
        <v>56</v>
      </c>
      <c r="BB70" s="196" t="s">
        <v>56</v>
      </c>
      <c r="BC70" s="196" t="s">
        <v>56</v>
      </c>
      <c r="BD70" s="196" t="s">
        <v>56</v>
      </c>
      <c r="BE70" s="196" t="s">
        <v>56</v>
      </c>
      <c r="BF70" s="196" t="s">
        <v>57</v>
      </c>
      <c r="BG70" s="196" t="s">
        <v>65</v>
      </c>
      <c r="BH70" s="196" t="s">
        <v>56</v>
      </c>
      <c r="BI70" s="196" t="s">
        <v>56</v>
      </c>
      <c r="BJ70" s="196" t="s">
        <v>56</v>
      </c>
      <c r="BK70" s="196" t="s">
        <v>56</v>
      </c>
      <c r="BL70" s="196" t="s">
        <v>56</v>
      </c>
      <c r="BM70" s="196" t="s">
        <v>56</v>
      </c>
      <c r="BN70" s="1536" t="s">
        <v>56</v>
      </c>
      <c r="BO70" s="551"/>
    </row>
    <row r="71" spans="2:67" ht="17.100000000000001" customHeight="1">
      <c r="B71" s="1846" t="s">
        <v>135</v>
      </c>
      <c r="C71" s="1847"/>
      <c r="D71" s="1847"/>
      <c r="E71" s="1847"/>
      <c r="F71" s="1847"/>
      <c r="G71" s="1847"/>
      <c r="H71" s="1847"/>
      <c r="I71" s="1847"/>
      <c r="J71" s="1847"/>
      <c r="K71" s="1847"/>
      <c r="L71" s="1847"/>
      <c r="M71" s="1848"/>
      <c r="N71" s="590">
        <f t="shared" si="2"/>
        <v>0.91836734693877553</v>
      </c>
      <c r="O71" s="672">
        <v>45</v>
      </c>
      <c r="P71" s="672">
        <v>49</v>
      </c>
      <c r="Q71" s="196" t="s">
        <v>56</v>
      </c>
      <c r="R71" s="196" t="s">
        <v>57</v>
      </c>
      <c r="S71" s="196" t="s">
        <v>56</v>
      </c>
      <c r="T71" s="196" t="s">
        <v>56</v>
      </c>
      <c r="U71" s="196" t="s">
        <v>56</v>
      </c>
      <c r="V71" s="196" t="s">
        <v>56</v>
      </c>
      <c r="W71" s="196" t="s">
        <v>57</v>
      </c>
      <c r="X71" s="196" t="s">
        <v>56</v>
      </c>
      <c r="Y71" s="196" t="s">
        <v>56</v>
      </c>
      <c r="Z71" s="196" t="s">
        <v>56</v>
      </c>
      <c r="AA71" s="196" t="s">
        <v>56</v>
      </c>
      <c r="AB71" s="196" t="s">
        <v>57</v>
      </c>
      <c r="AC71" s="196" t="s">
        <v>56</v>
      </c>
      <c r="AD71" s="196" t="s">
        <v>56</v>
      </c>
      <c r="AE71" s="196" t="s">
        <v>56</v>
      </c>
      <c r="AF71" s="196" t="s">
        <v>57</v>
      </c>
      <c r="AG71" s="196" t="s">
        <v>56</v>
      </c>
      <c r="AH71" s="196" t="s">
        <v>56</v>
      </c>
      <c r="AI71" s="196" t="s">
        <v>56</v>
      </c>
      <c r="AJ71" s="196" t="s">
        <v>56</v>
      </c>
      <c r="AK71" s="196" t="s">
        <v>56</v>
      </c>
      <c r="AL71" s="196" t="s">
        <v>56</v>
      </c>
      <c r="AM71" s="196" t="s">
        <v>56</v>
      </c>
      <c r="AN71" s="196" t="s">
        <v>56</v>
      </c>
      <c r="AO71" s="196" t="s">
        <v>56</v>
      </c>
      <c r="AP71" s="196" t="s">
        <v>56</v>
      </c>
      <c r="AQ71" s="196" t="s">
        <v>56</v>
      </c>
      <c r="AR71" s="196" t="s">
        <v>56</v>
      </c>
      <c r="AS71" s="196" t="s">
        <v>56</v>
      </c>
      <c r="AT71" s="196" t="s">
        <v>56</v>
      </c>
      <c r="AU71" s="196" t="s">
        <v>56</v>
      </c>
      <c r="AV71" s="196" t="s">
        <v>56</v>
      </c>
      <c r="AW71" s="196" t="s">
        <v>56</v>
      </c>
      <c r="AX71" s="196" t="s">
        <v>56</v>
      </c>
      <c r="AY71" s="196" t="s">
        <v>56</v>
      </c>
      <c r="AZ71" s="196" t="s">
        <v>56</v>
      </c>
      <c r="BA71" s="196" t="s">
        <v>56</v>
      </c>
      <c r="BB71" s="196" t="s">
        <v>56</v>
      </c>
      <c r="BC71" s="196" t="s">
        <v>56</v>
      </c>
      <c r="BD71" s="196" t="s">
        <v>56</v>
      </c>
      <c r="BE71" s="196" t="s">
        <v>56</v>
      </c>
      <c r="BF71" s="196" t="s">
        <v>56</v>
      </c>
      <c r="BG71" s="196" t="s">
        <v>65</v>
      </c>
      <c r="BH71" s="196" t="s">
        <v>56</v>
      </c>
      <c r="BI71" s="196" t="s">
        <v>56</v>
      </c>
      <c r="BJ71" s="196" t="s">
        <v>56</v>
      </c>
      <c r="BK71" s="196" t="s">
        <v>56</v>
      </c>
      <c r="BL71" s="196" t="s">
        <v>56</v>
      </c>
      <c r="BM71" s="196" t="s">
        <v>56</v>
      </c>
      <c r="BN71" s="1536" t="s">
        <v>56</v>
      </c>
      <c r="BO71" s="551"/>
    </row>
    <row r="72" spans="2:67" ht="17.100000000000001" customHeight="1">
      <c r="B72" s="1846" t="s">
        <v>142</v>
      </c>
      <c r="C72" s="1847"/>
      <c r="D72" s="1847"/>
      <c r="E72" s="1847"/>
      <c r="F72" s="1847"/>
      <c r="G72" s="1847"/>
      <c r="H72" s="1847"/>
      <c r="I72" s="1847"/>
      <c r="J72" s="1847"/>
      <c r="K72" s="1847"/>
      <c r="L72" s="1847"/>
      <c r="M72" s="1848"/>
      <c r="N72" s="590">
        <f t="shared" si="2"/>
        <v>0.10416666666666667</v>
      </c>
      <c r="O72" s="672">
        <v>5</v>
      </c>
      <c r="P72" s="672">
        <v>48</v>
      </c>
      <c r="Q72" s="196" t="s">
        <v>57</v>
      </c>
      <c r="R72" s="196" t="s">
        <v>57</v>
      </c>
      <c r="S72" s="196" t="s">
        <v>57</v>
      </c>
      <c r="T72" s="196" t="s">
        <v>65</v>
      </c>
      <c r="U72" s="196" t="s">
        <v>57</v>
      </c>
      <c r="V72" s="196" t="s">
        <v>57</v>
      </c>
      <c r="W72" s="196" t="s">
        <v>57</v>
      </c>
      <c r="X72" s="196" t="s">
        <v>57</v>
      </c>
      <c r="Y72" s="196" t="s">
        <v>57</v>
      </c>
      <c r="Z72" s="196" t="s">
        <v>57</v>
      </c>
      <c r="AA72" s="196" t="s">
        <v>57</v>
      </c>
      <c r="AB72" s="196" t="s">
        <v>57</v>
      </c>
      <c r="AC72" s="196" t="s">
        <v>57</v>
      </c>
      <c r="AD72" s="196" t="s">
        <v>57</v>
      </c>
      <c r="AE72" s="196" t="s">
        <v>57</v>
      </c>
      <c r="AF72" s="196" t="s">
        <v>57</v>
      </c>
      <c r="AG72" s="196" t="s">
        <v>57</v>
      </c>
      <c r="AH72" s="196" t="s">
        <v>57</v>
      </c>
      <c r="AI72" s="196" t="s">
        <v>57</v>
      </c>
      <c r="AJ72" s="196" t="s">
        <v>56</v>
      </c>
      <c r="AK72" s="196" t="s">
        <v>57</v>
      </c>
      <c r="AL72" s="196" t="s">
        <v>57</v>
      </c>
      <c r="AM72" s="196" t="s">
        <v>57</v>
      </c>
      <c r="AN72" s="196" t="s">
        <v>57</v>
      </c>
      <c r="AO72" s="196" t="s">
        <v>57</v>
      </c>
      <c r="AP72" s="196" t="s">
        <v>57</v>
      </c>
      <c r="AQ72" s="196" t="s">
        <v>56</v>
      </c>
      <c r="AR72" s="196" t="s">
        <v>57</v>
      </c>
      <c r="AS72" s="196" t="s">
        <v>57</v>
      </c>
      <c r="AT72" s="196" t="s">
        <v>57</v>
      </c>
      <c r="AU72" s="196" t="s">
        <v>56</v>
      </c>
      <c r="AV72" s="196" t="s">
        <v>57</v>
      </c>
      <c r="AW72" s="196" t="s">
        <v>57</v>
      </c>
      <c r="AX72" s="196" t="s">
        <v>57</v>
      </c>
      <c r="AY72" s="196" t="s">
        <v>57</v>
      </c>
      <c r="AZ72" s="196" t="s">
        <v>57</v>
      </c>
      <c r="BA72" s="196" t="s">
        <v>57</v>
      </c>
      <c r="BB72" s="196" t="s">
        <v>57</v>
      </c>
      <c r="BC72" s="196" t="s">
        <v>57</v>
      </c>
      <c r="BD72" s="196" t="s">
        <v>57</v>
      </c>
      <c r="BE72" s="196" t="s">
        <v>57</v>
      </c>
      <c r="BF72" s="196" t="s">
        <v>65</v>
      </c>
      <c r="BG72" s="196" t="s">
        <v>57</v>
      </c>
      <c r="BH72" s="196" t="s">
        <v>56</v>
      </c>
      <c r="BI72" s="196" t="s">
        <v>57</v>
      </c>
      <c r="BJ72" s="196" t="s">
        <v>57</v>
      </c>
      <c r="BK72" s="196" t="s">
        <v>57</v>
      </c>
      <c r="BL72" s="196" t="s">
        <v>56</v>
      </c>
      <c r="BM72" s="196" t="s">
        <v>57</v>
      </c>
      <c r="BN72" s="1536" t="s">
        <v>57</v>
      </c>
      <c r="BO72" s="551"/>
    </row>
    <row r="73" spans="2:67" ht="17.100000000000001" customHeight="1">
      <c r="B73" s="1846" t="s">
        <v>143</v>
      </c>
      <c r="C73" s="1847"/>
      <c r="D73" s="1847"/>
      <c r="E73" s="1847"/>
      <c r="F73" s="1847"/>
      <c r="G73" s="1847"/>
      <c r="H73" s="1847"/>
      <c r="I73" s="1847"/>
      <c r="J73" s="1847"/>
      <c r="K73" s="1847"/>
      <c r="L73" s="1847"/>
      <c r="M73" s="1848"/>
      <c r="N73" s="590">
        <f t="shared" si="2"/>
        <v>0.125</v>
      </c>
      <c r="O73" s="672">
        <v>6</v>
      </c>
      <c r="P73" s="672">
        <v>48</v>
      </c>
      <c r="Q73" s="196" t="s">
        <v>57</v>
      </c>
      <c r="R73" s="196" t="s">
        <v>57</v>
      </c>
      <c r="S73" s="196" t="s">
        <v>57</v>
      </c>
      <c r="T73" s="196" t="s">
        <v>65</v>
      </c>
      <c r="U73" s="196" t="s">
        <v>56</v>
      </c>
      <c r="V73" s="196" t="s">
        <v>57</v>
      </c>
      <c r="W73" s="196" t="s">
        <v>57</v>
      </c>
      <c r="X73" s="196" t="s">
        <v>57</v>
      </c>
      <c r="Y73" s="196" t="s">
        <v>57</v>
      </c>
      <c r="Z73" s="196" t="s">
        <v>57</v>
      </c>
      <c r="AA73" s="196" t="s">
        <v>57</v>
      </c>
      <c r="AB73" s="196" t="s">
        <v>57</v>
      </c>
      <c r="AC73" s="196" t="s">
        <v>57</v>
      </c>
      <c r="AD73" s="196" t="s">
        <v>57</v>
      </c>
      <c r="AE73" s="196" t="s">
        <v>57</v>
      </c>
      <c r="AF73" s="196" t="s">
        <v>57</v>
      </c>
      <c r="AG73" s="196" t="s">
        <v>57</v>
      </c>
      <c r="AH73" s="196" t="s">
        <v>57</v>
      </c>
      <c r="AI73" s="196" t="s">
        <v>57</v>
      </c>
      <c r="AJ73" s="196" t="s">
        <v>56</v>
      </c>
      <c r="AK73" s="196" t="s">
        <v>57</v>
      </c>
      <c r="AL73" s="196" t="s">
        <v>57</v>
      </c>
      <c r="AM73" s="196" t="s">
        <v>57</v>
      </c>
      <c r="AN73" s="196" t="s">
        <v>57</v>
      </c>
      <c r="AO73" s="196" t="s">
        <v>57</v>
      </c>
      <c r="AP73" s="196" t="s">
        <v>57</v>
      </c>
      <c r="AQ73" s="196" t="s">
        <v>56</v>
      </c>
      <c r="AR73" s="196" t="s">
        <v>57</v>
      </c>
      <c r="AS73" s="196" t="s">
        <v>57</v>
      </c>
      <c r="AT73" s="196" t="s">
        <v>56</v>
      </c>
      <c r="AU73" s="196" t="s">
        <v>57</v>
      </c>
      <c r="AV73" s="196" t="s">
        <v>57</v>
      </c>
      <c r="AW73" s="196" t="s">
        <v>57</v>
      </c>
      <c r="AX73" s="196" t="s">
        <v>57</v>
      </c>
      <c r="AY73" s="196" t="s">
        <v>65</v>
      </c>
      <c r="AZ73" s="196" t="s">
        <v>57</v>
      </c>
      <c r="BA73" s="196" t="s">
        <v>57</v>
      </c>
      <c r="BB73" s="196" t="s">
        <v>57</v>
      </c>
      <c r="BC73" s="196" t="s">
        <v>57</v>
      </c>
      <c r="BD73" s="196" t="s">
        <v>57</v>
      </c>
      <c r="BE73" s="196" t="s">
        <v>57</v>
      </c>
      <c r="BF73" s="196" t="s">
        <v>56</v>
      </c>
      <c r="BG73" s="196" t="s">
        <v>57</v>
      </c>
      <c r="BH73" s="196" t="s">
        <v>57</v>
      </c>
      <c r="BI73" s="196" t="s">
        <v>57</v>
      </c>
      <c r="BJ73" s="196" t="s">
        <v>57</v>
      </c>
      <c r="BK73" s="196" t="s">
        <v>57</v>
      </c>
      <c r="BL73" s="196" t="s">
        <v>56</v>
      </c>
      <c r="BM73" s="196" t="s">
        <v>57</v>
      </c>
      <c r="BN73" s="1536" t="s">
        <v>57</v>
      </c>
      <c r="BO73" s="551"/>
    </row>
    <row r="74" spans="2:67" ht="17.100000000000001" customHeight="1">
      <c r="B74" s="1878" t="s">
        <v>144</v>
      </c>
      <c r="C74" s="1879"/>
      <c r="D74" s="1879"/>
      <c r="E74" s="1879"/>
      <c r="F74" s="1879"/>
      <c r="G74" s="1879"/>
      <c r="H74" s="1879"/>
      <c r="I74" s="1879"/>
      <c r="J74" s="1879"/>
      <c r="K74" s="1879"/>
      <c r="L74" s="1879"/>
      <c r="M74" s="1880"/>
      <c r="N74" s="590">
        <f t="shared" si="2"/>
        <v>0.60416666666666663</v>
      </c>
      <c r="O74" s="672">
        <v>29</v>
      </c>
      <c r="P74" s="672">
        <v>48</v>
      </c>
      <c r="Q74" s="196" t="s">
        <v>56</v>
      </c>
      <c r="R74" s="196" t="s">
        <v>56</v>
      </c>
      <c r="S74" s="196" t="s">
        <v>57</v>
      </c>
      <c r="T74" s="196" t="s">
        <v>57</v>
      </c>
      <c r="U74" s="196" t="s">
        <v>56</v>
      </c>
      <c r="V74" s="196" t="s">
        <v>56</v>
      </c>
      <c r="W74" s="196" t="s">
        <v>56</v>
      </c>
      <c r="X74" s="196" t="s">
        <v>57</v>
      </c>
      <c r="Y74" s="196" t="s">
        <v>57</v>
      </c>
      <c r="Z74" s="196" t="s">
        <v>57</v>
      </c>
      <c r="AA74" s="196" t="s">
        <v>56</v>
      </c>
      <c r="AB74" s="196" t="s">
        <v>57</v>
      </c>
      <c r="AC74" s="196" t="s">
        <v>57</v>
      </c>
      <c r="AD74" s="196" t="s">
        <v>56</v>
      </c>
      <c r="AE74" s="196" t="s">
        <v>56</v>
      </c>
      <c r="AF74" s="196" t="s">
        <v>57</v>
      </c>
      <c r="AG74" s="196" t="s">
        <v>56</v>
      </c>
      <c r="AH74" s="196" t="s">
        <v>56</v>
      </c>
      <c r="AI74" s="196" t="s">
        <v>56</v>
      </c>
      <c r="AJ74" s="196" t="s">
        <v>56</v>
      </c>
      <c r="AK74" s="196" t="s">
        <v>56</v>
      </c>
      <c r="AL74" s="196" t="s">
        <v>56</v>
      </c>
      <c r="AM74" s="196" t="s">
        <v>57</v>
      </c>
      <c r="AN74" s="196" t="s">
        <v>56</v>
      </c>
      <c r="AO74" s="196" t="s">
        <v>56</v>
      </c>
      <c r="AP74" s="196" t="s">
        <v>56</v>
      </c>
      <c r="AQ74" s="196" t="s">
        <v>56</v>
      </c>
      <c r="AR74" s="196" t="s">
        <v>57</v>
      </c>
      <c r="AS74" s="196" t="s">
        <v>57</v>
      </c>
      <c r="AT74" s="196" t="s">
        <v>56</v>
      </c>
      <c r="AU74" s="196" t="s">
        <v>57</v>
      </c>
      <c r="AV74" s="196" t="s">
        <v>56</v>
      </c>
      <c r="AW74" s="196" t="s">
        <v>57</v>
      </c>
      <c r="AX74" s="196" t="s">
        <v>57</v>
      </c>
      <c r="AY74" s="196" t="s">
        <v>56</v>
      </c>
      <c r="AZ74" s="196" t="s">
        <v>56</v>
      </c>
      <c r="BA74" s="196" t="s">
        <v>57</v>
      </c>
      <c r="BB74" s="196" t="s">
        <v>57</v>
      </c>
      <c r="BC74" s="196" t="s">
        <v>65</v>
      </c>
      <c r="BD74" s="196" t="s">
        <v>56</v>
      </c>
      <c r="BE74" s="196" t="s">
        <v>56</v>
      </c>
      <c r="BF74" s="196" t="s">
        <v>56</v>
      </c>
      <c r="BG74" s="196" t="s">
        <v>65</v>
      </c>
      <c r="BH74" s="196" t="s">
        <v>57</v>
      </c>
      <c r="BI74" s="196" t="s">
        <v>56</v>
      </c>
      <c r="BJ74" s="196" t="s">
        <v>56</v>
      </c>
      <c r="BK74" s="196" t="s">
        <v>56</v>
      </c>
      <c r="BL74" s="196" t="s">
        <v>57</v>
      </c>
      <c r="BM74" s="196" t="s">
        <v>56</v>
      </c>
      <c r="BN74" s="1536" t="s">
        <v>57</v>
      </c>
      <c r="BO74" s="551"/>
    </row>
    <row r="75" spans="2:67" ht="17.100000000000001" customHeight="1">
      <c r="B75" s="1884" t="s">
        <v>145</v>
      </c>
      <c r="C75" s="1885"/>
      <c r="D75" s="1885"/>
      <c r="E75" s="1885"/>
      <c r="F75" s="1885"/>
      <c r="G75" s="1885"/>
      <c r="H75" s="1885"/>
      <c r="I75" s="1885"/>
      <c r="J75" s="1885"/>
      <c r="K75" s="1885"/>
      <c r="L75" s="1885"/>
      <c r="M75" s="1886"/>
      <c r="N75" s="670">
        <f>AVERAGE(Q75:BN75)</f>
        <v>9.74</v>
      </c>
      <c r="O75" s="573"/>
      <c r="P75" s="579"/>
      <c r="Q75" s="518">
        <v>10</v>
      </c>
      <c r="R75" s="518">
        <v>9</v>
      </c>
      <c r="S75" s="518">
        <v>9</v>
      </c>
      <c r="T75" s="518">
        <v>9</v>
      </c>
      <c r="U75" s="518">
        <v>12</v>
      </c>
      <c r="V75" s="518">
        <v>10</v>
      </c>
      <c r="W75" s="518">
        <v>8</v>
      </c>
      <c r="X75" s="518">
        <v>10</v>
      </c>
      <c r="Y75" s="518">
        <v>9</v>
      </c>
      <c r="Z75" s="518">
        <v>9</v>
      </c>
      <c r="AA75" s="518">
        <v>11</v>
      </c>
      <c r="AB75" s="518">
        <v>8</v>
      </c>
      <c r="AC75" s="518">
        <v>9</v>
      </c>
      <c r="AD75" s="518">
        <v>11</v>
      </c>
      <c r="AE75" s="518">
        <v>11</v>
      </c>
      <c r="AF75" s="518">
        <v>7</v>
      </c>
      <c r="AG75" s="518">
        <v>11</v>
      </c>
      <c r="AH75" s="518">
        <v>11</v>
      </c>
      <c r="AI75" s="518">
        <v>9</v>
      </c>
      <c r="AJ75" s="518">
        <v>12</v>
      </c>
      <c r="AK75" s="518">
        <v>9</v>
      </c>
      <c r="AL75" s="518">
        <v>8</v>
      </c>
      <c r="AM75" s="518">
        <v>7</v>
      </c>
      <c r="AN75" s="518">
        <v>11</v>
      </c>
      <c r="AO75" s="518">
        <v>7</v>
      </c>
      <c r="AP75" s="518">
        <v>10</v>
      </c>
      <c r="AQ75" s="518">
        <v>13</v>
      </c>
      <c r="AR75" s="518">
        <v>10</v>
      </c>
      <c r="AS75" s="518">
        <v>10</v>
      </c>
      <c r="AT75" s="518">
        <v>11</v>
      </c>
      <c r="AU75" s="518">
        <v>11</v>
      </c>
      <c r="AV75" s="518">
        <v>11</v>
      </c>
      <c r="AW75" s="518">
        <v>7</v>
      </c>
      <c r="AX75" s="518">
        <v>6</v>
      </c>
      <c r="AY75" s="518">
        <v>9</v>
      </c>
      <c r="AZ75" s="518">
        <v>10</v>
      </c>
      <c r="BA75" s="518">
        <v>9</v>
      </c>
      <c r="BB75" s="518">
        <v>10</v>
      </c>
      <c r="BC75" s="518">
        <v>9</v>
      </c>
      <c r="BD75" s="518">
        <v>9</v>
      </c>
      <c r="BE75" s="518">
        <v>10</v>
      </c>
      <c r="BF75" s="518">
        <v>11</v>
      </c>
      <c r="BG75" s="518">
        <v>8</v>
      </c>
      <c r="BH75" s="518">
        <v>10</v>
      </c>
      <c r="BI75" s="518">
        <v>11</v>
      </c>
      <c r="BJ75" s="518">
        <v>11</v>
      </c>
      <c r="BK75" s="518">
        <v>11</v>
      </c>
      <c r="BL75" s="518">
        <v>12</v>
      </c>
      <c r="BM75" s="518">
        <v>11</v>
      </c>
      <c r="BN75" s="574">
        <v>10</v>
      </c>
      <c r="BO75" s="551"/>
    </row>
    <row r="76" spans="2:67" ht="17.100000000000001" customHeight="1">
      <c r="B76" s="1884" t="s">
        <v>146</v>
      </c>
      <c r="C76" s="1885"/>
      <c r="D76" s="1885"/>
      <c r="E76" s="1885"/>
      <c r="F76" s="1885"/>
      <c r="G76" s="1885"/>
      <c r="H76" s="1885"/>
      <c r="I76" s="1885"/>
      <c r="J76" s="1885"/>
      <c r="K76" s="1885"/>
      <c r="L76" s="1885"/>
      <c r="M76" s="1886"/>
      <c r="N76" s="590">
        <f>O76/P76</f>
        <v>0.94</v>
      </c>
      <c r="O76" s="573">
        <v>47</v>
      </c>
      <c r="P76" s="579">
        <v>50</v>
      </c>
      <c r="Q76" s="518" t="s">
        <v>56</v>
      </c>
      <c r="R76" s="518" t="s">
        <v>56</v>
      </c>
      <c r="S76" s="518" t="s">
        <v>56</v>
      </c>
      <c r="T76" s="518" t="s">
        <v>56</v>
      </c>
      <c r="U76" s="518" t="s">
        <v>56</v>
      </c>
      <c r="V76" s="518" t="s">
        <v>56</v>
      </c>
      <c r="W76" s="518" t="s">
        <v>56</v>
      </c>
      <c r="X76" s="518" t="s">
        <v>56</v>
      </c>
      <c r="Y76" s="518" t="s">
        <v>56</v>
      </c>
      <c r="Z76" s="518" t="s">
        <v>56</v>
      </c>
      <c r="AA76" s="518" t="s">
        <v>56</v>
      </c>
      <c r="AB76" s="518" t="s">
        <v>56</v>
      </c>
      <c r="AC76" s="518" t="s">
        <v>56</v>
      </c>
      <c r="AD76" s="518" t="s">
        <v>56</v>
      </c>
      <c r="AE76" s="518" t="s">
        <v>56</v>
      </c>
      <c r="AF76" s="518" t="s">
        <v>56</v>
      </c>
      <c r="AG76" s="518" t="s">
        <v>56</v>
      </c>
      <c r="AH76" s="518" t="s">
        <v>56</v>
      </c>
      <c r="AI76" s="518" t="s">
        <v>56</v>
      </c>
      <c r="AJ76" s="518" t="s">
        <v>56</v>
      </c>
      <c r="AK76" s="518" t="s">
        <v>56</v>
      </c>
      <c r="AL76" s="518" t="s">
        <v>56</v>
      </c>
      <c r="AM76" s="518" t="s">
        <v>57</v>
      </c>
      <c r="AN76" s="518" t="s">
        <v>56</v>
      </c>
      <c r="AO76" s="518" t="s">
        <v>57</v>
      </c>
      <c r="AP76" s="518" t="s">
        <v>56</v>
      </c>
      <c r="AQ76" s="518" t="s">
        <v>56</v>
      </c>
      <c r="AR76" s="518" t="s">
        <v>56</v>
      </c>
      <c r="AS76" s="518" t="s">
        <v>56</v>
      </c>
      <c r="AT76" s="518" t="s">
        <v>56</v>
      </c>
      <c r="AU76" s="518" t="s">
        <v>56</v>
      </c>
      <c r="AV76" s="518" t="s">
        <v>56</v>
      </c>
      <c r="AW76" s="518" t="s">
        <v>56</v>
      </c>
      <c r="AX76" s="518" t="s">
        <v>57</v>
      </c>
      <c r="AY76" s="518" t="s">
        <v>56</v>
      </c>
      <c r="AZ76" s="518" t="s">
        <v>56</v>
      </c>
      <c r="BA76" s="518" t="s">
        <v>56</v>
      </c>
      <c r="BB76" s="518" t="s">
        <v>56</v>
      </c>
      <c r="BC76" s="518" t="s">
        <v>56</v>
      </c>
      <c r="BD76" s="518" t="s">
        <v>56</v>
      </c>
      <c r="BE76" s="518" t="s">
        <v>56</v>
      </c>
      <c r="BF76" s="518" t="s">
        <v>56</v>
      </c>
      <c r="BG76" s="518" t="s">
        <v>56</v>
      </c>
      <c r="BH76" s="518" t="s">
        <v>56</v>
      </c>
      <c r="BI76" s="518" t="s">
        <v>56</v>
      </c>
      <c r="BJ76" s="518" t="s">
        <v>56</v>
      </c>
      <c r="BK76" s="518" t="s">
        <v>56</v>
      </c>
      <c r="BL76" s="518" t="s">
        <v>56</v>
      </c>
      <c r="BM76" s="518" t="s">
        <v>56</v>
      </c>
      <c r="BN76" s="574" t="s">
        <v>56</v>
      </c>
      <c r="BO76" s="551"/>
    </row>
    <row r="77" spans="2:67" ht="17.100000000000001" customHeight="1">
      <c r="B77" s="1884" t="s">
        <v>147</v>
      </c>
      <c r="C77" s="1885"/>
      <c r="D77" s="1885"/>
      <c r="E77" s="1885"/>
      <c r="F77" s="1885"/>
      <c r="G77" s="1885"/>
      <c r="H77" s="1885"/>
      <c r="I77" s="1885"/>
      <c r="J77" s="1885"/>
      <c r="K77" s="1885"/>
      <c r="L77" s="1885"/>
      <c r="M77" s="1886"/>
      <c r="N77" s="591">
        <f>O77/P77</f>
        <v>0.9</v>
      </c>
      <c r="O77" s="573">
        <v>45</v>
      </c>
      <c r="P77" s="579">
        <v>50</v>
      </c>
      <c r="Q77" s="518" t="s">
        <v>56</v>
      </c>
      <c r="R77" s="518" t="s">
        <v>56</v>
      </c>
      <c r="S77" s="518" t="s">
        <v>56</v>
      </c>
      <c r="T77" s="518" t="s">
        <v>56</v>
      </c>
      <c r="U77" s="518" t="s">
        <v>56</v>
      </c>
      <c r="V77" s="518" t="s">
        <v>56</v>
      </c>
      <c r="W77" s="518" t="s">
        <v>56</v>
      </c>
      <c r="X77" s="518" t="s">
        <v>56</v>
      </c>
      <c r="Y77" s="518" t="s">
        <v>56</v>
      </c>
      <c r="Z77" s="518" t="s">
        <v>56</v>
      </c>
      <c r="AA77" s="518" t="s">
        <v>56</v>
      </c>
      <c r="AB77" s="518" t="s">
        <v>56</v>
      </c>
      <c r="AC77" s="518" t="s">
        <v>56</v>
      </c>
      <c r="AD77" s="518" t="s">
        <v>56</v>
      </c>
      <c r="AE77" s="518" t="s">
        <v>56</v>
      </c>
      <c r="AF77" s="518" t="s">
        <v>57</v>
      </c>
      <c r="AG77" s="518" t="s">
        <v>56</v>
      </c>
      <c r="AH77" s="518" t="s">
        <v>56</v>
      </c>
      <c r="AI77" s="518" t="s">
        <v>56</v>
      </c>
      <c r="AJ77" s="518" t="s">
        <v>56</v>
      </c>
      <c r="AK77" s="518" t="s">
        <v>56</v>
      </c>
      <c r="AL77" s="518" t="s">
        <v>56</v>
      </c>
      <c r="AM77" s="518" t="s">
        <v>57</v>
      </c>
      <c r="AN77" s="518" t="s">
        <v>56</v>
      </c>
      <c r="AO77" s="518" t="s">
        <v>57</v>
      </c>
      <c r="AP77" s="518" t="s">
        <v>56</v>
      </c>
      <c r="AQ77" s="518" t="s">
        <v>56</v>
      </c>
      <c r="AR77" s="518" t="s">
        <v>56</v>
      </c>
      <c r="AS77" s="518" t="s">
        <v>56</v>
      </c>
      <c r="AT77" s="518" t="s">
        <v>56</v>
      </c>
      <c r="AU77" s="518" t="s">
        <v>56</v>
      </c>
      <c r="AV77" s="518" t="s">
        <v>56</v>
      </c>
      <c r="AW77" s="518" t="s">
        <v>57</v>
      </c>
      <c r="AX77" s="518" t="s">
        <v>57</v>
      </c>
      <c r="AY77" s="518" t="s">
        <v>56</v>
      </c>
      <c r="AZ77" s="518" t="s">
        <v>56</v>
      </c>
      <c r="BA77" s="518" t="s">
        <v>56</v>
      </c>
      <c r="BB77" s="518" t="s">
        <v>56</v>
      </c>
      <c r="BC77" s="518" t="s">
        <v>56</v>
      </c>
      <c r="BD77" s="518" t="s">
        <v>56</v>
      </c>
      <c r="BE77" s="518" t="s">
        <v>56</v>
      </c>
      <c r="BF77" s="518" t="s">
        <v>56</v>
      </c>
      <c r="BG77" s="518" t="s">
        <v>56</v>
      </c>
      <c r="BH77" s="518" t="s">
        <v>56</v>
      </c>
      <c r="BI77" s="518" t="s">
        <v>56</v>
      </c>
      <c r="BJ77" s="518" t="s">
        <v>56</v>
      </c>
      <c r="BK77" s="518" t="s">
        <v>56</v>
      </c>
      <c r="BL77" s="518" t="s">
        <v>56</v>
      </c>
      <c r="BM77" s="518" t="s">
        <v>56</v>
      </c>
      <c r="BN77" s="574" t="s">
        <v>56</v>
      </c>
      <c r="BO77" s="551"/>
    </row>
    <row r="78" spans="2:67" ht="17.100000000000001" customHeight="1">
      <c r="B78" s="1881" t="s">
        <v>148</v>
      </c>
      <c r="C78" s="1882"/>
      <c r="D78" s="1882"/>
      <c r="E78" s="1882"/>
      <c r="F78" s="1882"/>
      <c r="G78" s="1882"/>
      <c r="H78" s="1882"/>
      <c r="I78" s="1882"/>
      <c r="J78" s="1882"/>
      <c r="K78" s="1882"/>
      <c r="L78" s="1882"/>
      <c r="M78" s="1883"/>
      <c r="N78" s="958"/>
      <c r="O78" s="958"/>
      <c r="P78" s="958"/>
      <c r="Q78" s="958"/>
      <c r="R78" s="958"/>
      <c r="S78" s="958"/>
      <c r="T78" s="958"/>
      <c r="U78" s="958"/>
      <c r="V78" s="958"/>
      <c r="W78" s="958"/>
      <c r="X78" s="958"/>
      <c r="Y78" s="958"/>
      <c r="Z78" s="958"/>
      <c r="AA78" s="958"/>
      <c r="AB78" s="958"/>
      <c r="AC78" s="958"/>
      <c r="AD78" s="958"/>
      <c r="AE78" s="958"/>
      <c r="AF78" s="958"/>
      <c r="AG78" s="958"/>
      <c r="AH78" s="958"/>
      <c r="AI78" s="958"/>
      <c r="AJ78" s="958"/>
      <c r="AK78" s="958"/>
      <c r="AL78" s="958"/>
      <c r="AM78" s="958"/>
      <c r="AN78" s="958"/>
      <c r="AO78" s="958"/>
      <c r="AP78" s="958"/>
      <c r="AQ78" s="958"/>
      <c r="AR78" s="958"/>
      <c r="AS78" s="958"/>
      <c r="AT78" s="958"/>
      <c r="AU78" s="958"/>
      <c r="AV78" s="958"/>
      <c r="AW78" s="958"/>
      <c r="AX78" s="958"/>
      <c r="AY78" s="958"/>
      <c r="AZ78" s="958"/>
      <c r="BA78" s="958"/>
      <c r="BB78" s="958"/>
      <c r="BC78" s="958"/>
      <c r="BD78" s="958"/>
      <c r="BE78" s="958"/>
      <c r="BF78" s="958"/>
      <c r="BG78" s="958"/>
      <c r="BH78" s="958"/>
      <c r="BI78" s="958"/>
      <c r="BJ78" s="958"/>
      <c r="BK78" s="958"/>
      <c r="BL78" s="958"/>
      <c r="BM78" s="958"/>
      <c r="BN78" s="958"/>
      <c r="BO78" s="551"/>
    </row>
    <row r="79" spans="2:67" ht="17.100000000000001" customHeight="1">
      <c r="B79" s="1846" t="s">
        <v>126</v>
      </c>
      <c r="C79" s="1847"/>
      <c r="D79" s="1847"/>
      <c r="E79" s="1847"/>
      <c r="F79" s="1847"/>
      <c r="G79" s="1847"/>
      <c r="H79" s="1847"/>
      <c r="I79" s="1847"/>
      <c r="J79" s="1847"/>
      <c r="K79" s="1847"/>
      <c r="L79" s="1847"/>
      <c r="M79" s="1848"/>
      <c r="N79" s="590">
        <f>O79/P79</f>
        <v>0.97872340425531912</v>
      </c>
      <c r="O79" s="672">
        <v>46</v>
      </c>
      <c r="P79" s="672">
        <v>47</v>
      </c>
      <c r="Q79" s="196" t="s">
        <v>56</v>
      </c>
      <c r="R79" s="196" t="s">
        <v>56</v>
      </c>
      <c r="S79" s="196" t="s">
        <v>61</v>
      </c>
      <c r="T79" s="196" t="s">
        <v>56</v>
      </c>
      <c r="U79" s="196" t="s">
        <v>56</v>
      </c>
      <c r="V79" s="196" t="s">
        <v>56</v>
      </c>
      <c r="W79" s="196" t="s">
        <v>56</v>
      </c>
      <c r="X79" s="196" t="s">
        <v>61</v>
      </c>
      <c r="Y79" s="196" t="s">
        <v>56</v>
      </c>
      <c r="Z79" s="196" t="s">
        <v>56</v>
      </c>
      <c r="AA79" s="196" t="s">
        <v>56</v>
      </c>
      <c r="AB79" s="196" t="s">
        <v>56</v>
      </c>
      <c r="AC79" s="196" t="s">
        <v>56</v>
      </c>
      <c r="AD79" s="196" t="s">
        <v>56</v>
      </c>
      <c r="AE79" s="196" t="s">
        <v>56</v>
      </c>
      <c r="AF79" s="196" t="s">
        <v>56</v>
      </c>
      <c r="AG79" s="196" t="s">
        <v>56</v>
      </c>
      <c r="AH79" s="196" t="s">
        <v>56</v>
      </c>
      <c r="AI79" s="196" t="s">
        <v>56</v>
      </c>
      <c r="AJ79" s="196" t="s">
        <v>56</v>
      </c>
      <c r="AK79" s="196" t="s">
        <v>56</v>
      </c>
      <c r="AL79" s="196" t="s">
        <v>56</v>
      </c>
      <c r="AM79" s="196" t="s">
        <v>56</v>
      </c>
      <c r="AN79" s="196" t="s">
        <v>56</v>
      </c>
      <c r="AO79" s="196" t="s">
        <v>65</v>
      </c>
      <c r="AP79" s="196" t="s">
        <v>57</v>
      </c>
      <c r="AQ79" s="196" t="s">
        <v>56</v>
      </c>
      <c r="AR79" s="196" t="s">
        <v>56</v>
      </c>
      <c r="AS79" s="196" t="s">
        <v>56</v>
      </c>
      <c r="AT79" s="196" t="s">
        <v>56</v>
      </c>
      <c r="AU79" s="196" t="s">
        <v>56</v>
      </c>
      <c r="AV79" s="196" t="s">
        <v>56</v>
      </c>
      <c r="AW79" s="196" t="s">
        <v>56</v>
      </c>
      <c r="AX79" s="196" t="s">
        <v>56</v>
      </c>
      <c r="AY79" s="196" t="s">
        <v>56</v>
      </c>
      <c r="AZ79" s="196" t="s">
        <v>56</v>
      </c>
      <c r="BA79" s="196" t="s">
        <v>56</v>
      </c>
      <c r="BB79" s="196" t="s">
        <v>56</v>
      </c>
      <c r="BC79" s="196" t="s">
        <v>56</v>
      </c>
      <c r="BD79" s="196" t="s">
        <v>56</v>
      </c>
      <c r="BE79" s="196" t="s">
        <v>56</v>
      </c>
      <c r="BF79" s="196" t="s">
        <v>56</v>
      </c>
      <c r="BG79" s="196" t="s">
        <v>56</v>
      </c>
      <c r="BH79" s="196" t="s">
        <v>56</v>
      </c>
      <c r="BI79" s="196" t="s">
        <v>56</v>
      </c>
      <c r="BJ79" s="196" t="s">
        <v>56</v>
      </c>
      <c r="BK79" s="196" t="s">
        <v>56</v>
      </c>
      <c r="BL79" s="196" t="s">
        <v>56</v>
      </c>
      <c r="BM79" s="196" t="s">
        <v>56</v>
      </c>
      <c r="BN79" s="1536" t="s">
        <v>56</v>
      </c>
      <c r="BO79" s="551"/>
    </row>
    <row r="80" spans="2:67" ht="17.100000000000001" customHeight="1">
      <c r="B80" s="1846" t="s">
        <v>127</v>
      </c>
      <c r="C80" s="1847"/>
      <c r="D80" s="1847"/>
      <c r="E80" s="1847"/>
      <c r="F80" s="1847"/>
      <c r="G80" s="1847"/>
      <c r="H80" s="1847"/>
      <c r="I80" s="1847"/>
      <c r="J80" s="1847"/>
      <c r="K80" s="1847"/>
      <c r="L80" s="1847"/>
      <c r="M80" s="1848"/>
      <c r="N80" s="590">
        <f t="shared" ref="N80:N91" si="3">O80/P80</f>
        <v>0.84782608695652173</v>
      </c>
      <c r="O80" s="672">
        <v>39</v>
      </c>
      <c r="P80" s="672">
        <v>46</v>
      </c>
      <c r="Q80" s="196" t="s">
        <v>56</v>
      </c>
      <c r="R80" s="196" t="s">
        <v>56</v>
      </c>
      <c r="S80" s="196" t="s">
        <v>61</v>
      </c>
      <c r="T80" s="196" t="s">
        <v>56</v>
      </c>
      <c r="U80" s="196" t="s">
        <v>56</v>
      </c>
      <c r="V80" s="196" t="s">
        <v>56</v>
      </c>
      <c r="W80" s="196" t="s">
        <v>56</v>
      </c>
      <c r="X80" s="196" t="s">
        <v>61</v>
      </c>
      <c r="Y80" s="196" t="s">
        <v>56</v>
      </c>
      <c r="Z80" s="196" t="s">
        <v>56</v>
      </c>
      <c r="AA80" s="196" t="s">
        <v>56</v>
      </c>
      <c r="AB80" s="196" t="s">
        <v>56</v>
      </c>
      <c r="AC80" s="196" t="s">
        <v>56</v>
      </c>
      <c r="AD80" s="196" t="s">
        <v>56</v>
      </c>
      <c r="AE80" s="196" t="s">
        <v>56</v>
      </c>
      <c r="AF80" s="196" t="s">
        <v>57</v>
      </c>
      <c r="AG80" s="196" t="s">
        <v>56</v>
      </c>
      <c r="AH80" s="196" t="s">
        <v>57</v>
      </c>
      <c r="AI80" s="196" t="s">
        <v>56</v>
      </c>
      <c r="AJ80" s="196" t="s">
        <v>56</v>
      </c>
      <c r="AK80" s="196" t="s">
        <v>57</v>
      </c>
      <c r="AL80" s="196" t="s">
        <v>65</v>
      </c>
      <c r="AM80" s="196" t="s">
        <v>57</v>
      </c>
      <c r="AN80" s="196" t="s">
        <v>56</v>
      </c>
      <c r="AO80" s="196" t="s">
        <v>65</v>
      </c>
      <c r="AP80" s="196" t="s">
        <v>57</v>
      </c>
      <c r="AQ80" s="196" t="s">
        <v>56</v>
      </c>
      <c r="AR80" s="196" t="s">
        <v>57</v>
      </c>
      <c r="AS80" s="196" t="s">
        <v>56</v>
      </c>
      <c r="AT80" s="196" t="s">
        <v>56</v>
      </c>
      <c r="AU80" s="196" t="s">
        <v>56</v>
      </c>
      <c r="AV80" s="196" t="s">
        <v>56</v>
      </c>
      <c r="AW80" s="196" t="s">
        <v>57</v>
      </c>
      <c r="AX80" s="196" t="s">
        <v>56</v>
      </c>
      <c r="AY80" s="196" t="s">
        <v>56</v>
      </c>
      <c r="AZ80" s="196" t="s">
        <v>56</v>
      </c>
      <c r="BA80" s="196" t="s">
        <v>56</v>
      </c>
      <c r="BB80" s="196" t="s">
        <v>56</v>
      </c>
      <c r="BC80" s="196" t="s">
        <v>56</v>
      </c>
      <c r="BD80" s="196" t="s">
        <v>56</v>
      </c>
      <c r="BE80" s="196" t="s">
        <v>56</v>
      </c>
      <c r="BF80" s="196" t="s">
        <v>56</v>
      </c>
      <c r="BG80" s="196" t="s">
        <v>56</v>
      </c>
      <c r="BH80" s="196" t="s">
        <v>56</v>
      </c>
      <c r="BI80" s="196" t="s">
        <v>56</v>
      </c>
      <c r="BJ80" s="196" t="s">
        <v>56</v>
      </c>
      <c r="BK80" s="196" t="s">
        <v>56</v>
      </c>
      <c r="BL80" s="196" t="s">
        <v>56</v>
      </c>
      <c r="BM80" s="196" t="s">
        <v>56</v>
      </c>
      <c r="BN80" s="1536" t="s">
        <v>56</v>
      </c>
      <c r="BO80" s="551"/>
    </row>
    <row r="81" spans="2:67" ht="17.100000000000001" customHeight="1">
      <c r="B81" s="1846" t="s">
        <v>128</v>
      </c>
      <c r="C81" s="1847"/>
      <c r="D81" s="1847"/>
      <c r="E81" s="1847"/>
      <c r="F81" s="1847"/>
      <c r="G81" s="1847"/>
      <c r="H81" s="1847"/>
      <c r="I81" s="1847"/>
      <c r="J81" s="1847"/>
      <c r="K81" s="1847"/>
      <c r="L81" s="1847"/>
      <c r="M81" s="1848"/>
      <c r="N81" s="590">
        <f t="shared" si="3"/>
        <v>0.95652173913043481</v>
      </c>
      <c r="O81" s="672">
        <v>44</v>
      </c>
      <c r="P81" s="672">
        <v>46</v>
      </c>
      <c r="Q81" s="196" t="s">
        <v>56</v>
      </c>
      <c r="R81" s="196" t="s">
        <v>56</v>
      </c>
      <c r="S81" s="196" t="s">
        <v>61</v>
      </c>
      <c r="T81" s="196" t="s">
        <v>56</v>
      </c>
      <c r="U81" s="196" t="s">
        <v>56</v>
      </c>
      <c r="V81" s="196" t="s">
        <v>56</v>
      </c>
      <c r="W81" s="196" t="s">
        <v>56</v>
      </c>
      <c r="X81" s="196" t="s">
        <v>61</v>
      </c>
      <c r="Y81" s="196" t="s">
        <v>56</v>
      </c>
      <c r="Z81" s="196" t="s">
        <v>56</v>
      </c>
      <c r="AA81" s="196" t="s">
        <v>56</v>
      </c>
      <c r="AB81" s="196" t="s">
        <v>56</v>
      </c>
      <c r="AC81" s="196" t="s">
        <v>56</v>
      </c>
      <c r="AD81" s="196" t="s">
        <v>56</v>
      </c>
      <c r="AE81" s="196" t="s">
        <v>56</v>
      </c>
      <c r="AF81" s="196" t="s">
        <v>56</v>
      </c>
      <c r="AG81" s="196" t="s">
        <v>56</v>
      </c>
      <c r="AH81" s="196" t="s">
        <v>56</v>
      </c>
      <c r="AI81" s="196" t="s">
        <v>56</v>
      </c>
      <c r="AJ81" s="196" t="s">
        <v>56</v>
      </c>
      <c r="AK81" s="196" t="s">
        <v>56</v>
      </c>
      <c r="AL81" s="196" t="s">
        <v>65</v>
      </c>
      <c r="AM81" s="196" t="s">
        <v>56</v>
      </c>
      <c r="AN81" s="196" t="s">
        <v>56</v>
      </c>
      <c r="AO81" s="196" t="s">
        <v>65</v>
      </c>
      <c r="AP81" s="196" t="s">
        <v>57</v>
      </c>
      <c r="AQ81" s="196" t="s">
        <v>56</v>
      </c>
      <c r="AR81" s="196" t="s">
        <v>56</v>
      </c>
      <c r="AS81" s="196" t="s">
        <v>56</v>
      </c>
      <c r="AT81" s="196" t="s">
        <v>56</v>
      </c>
      <c r="AU81" s="196" t="s">
        <v>56</v>
      </c>
      <c r="AV81" s="196" t="s">
        <v>56</v>
      </c>
      <c r="AW81" s="196" t="s">
        <v>56</v>
      </c>
      <c r="AX81" s="196" t="s">
        <v>56</v>
      </c>
      <c r="AY81" s="196" t="s">
        <v>56</v>
      </c>
      <c r="AZ81" s="196" t="s">
        <v>56</v>
      </c>
      <c r="BA81" s="196" t="s">
        <v>56</v>
      </c>
      <c r="BB81" s="196" t="s">
        <v>56</v>
      </c>
      <c r="BC81" s="196" t="s">
        <v>56</v>
      </c>
      <c r="BD81" s="196" t="s">
        <v>56</v>
      </c>
      <c r="BE81" s="196" t="s">
        <v>56</v>
      </c>
      <c r="BF81" s="196" t="s">
        <v>56</v>
      </c>
      <c r="BG81" s="196" t="s">
        <v>56</v>
      </c>
      <c r="BH81" s="196" t="s">
        <v>56</v>
      </c>
      <c r="BI81" s="196" t="s">
        <v>56</v>
      </c>
      <c r="BJ81" s="196" t="s">
        <v>56</v>
      </c>
      <c r="BK81" s="196" t="s">
        <v>56</v>
      </c>
      <c r="BL81" s="196" t="s">
        <v>57</v>
      </c>
      <c r="BM81" s="196" t="s">
        <v>56</v>
      </c>
      <c r="BN81" s="1536" t="s">
        <v>56</v>
      </c>
      <c r="BO81" s="551"/>
    </row>
    <row r="82" spans="2:67" ht="17.100000000000001" customHeight="1">
      <c r="B82" s="1846" t="s">
        <v>129</v>
      </c>
      <c r="C82" s="1847"/>
      <c r="D82" s="1847"/>
      <c r="E82" s="1847"/>
      <c r="F82" s="1847"/>
      <c r="G82" s="1847"/>
      <c r="H82" s="1847"/>
      <c r="I82" s="1847"/>
      <c r="J82" s="1847"/>
      <c r="K82" s="1847"/>
      <c r="L82" s="1847"/>
      <c r="M82" s="1848"/>
      <c r="N82" s="590">
        <f t="shared" si="3"/>
        <v>0.91111111111111109</v>
      </c>
      <c r="O82" s="672">
        <v>41</v>
      </c>
      <c r="P82" s="672">
        <v>45</v>
      </c>
      <c r="Q82" s="196" t="s">
        <v>56</v>
      </c>
      <c r="R82" s="196" t="s">
        <v>56</v>
      </c>
      <c r="S82" s="196" t="s">
        <v>61</v>
      </c>
      <c r="T82" s="196" t="s">
        <v>56</v>
      </c>
      <c r="U82" s="196" t="s">
        <v>56</v>
      </c>
      <c r="V82" s="196" t="s">
        <v>56</v>
      </c>
      <c r="W82" s="196" t="s">
        <v>56</v>
      </c>
      <c r="X82" s="196" t="s">
        <v>61</v>
      </c>
      <c r="Y82" s="196" t="s">
        <v>56</v>
      </c>
      <c r="Z82" s="196" t="s">
        <v>56</v>
      </c>
      <c r="AA82" s="196" t="s">
        <v>56</v>
      </c>
      <c r="AB82" s="196" t="s">
        <v>56</v>
      </c>
      <c r="AC82" s="196" t="s">
        <v>56</v>
      </c>
      <c r="AD82" s="196" t="s">
        <v>56</v>
      </c>
      <c r="AE82" s="196" t="s">
        <v>56</v>
      </c>
      <c r="AF82" s="196" t="s">
        <v>56</v>
      </c>
      <c r="AG82" s="196" t="s">
        <v>56</v>
      </c>
      <c r="AH82" s="196" t="s">
        <v>56</v>
      </c>
      <c r="AI82" s="196" t="s">
        <v>56</v>
      </c>
      <c r="AJ82" s="196" t="s">
        <v>56</v>
      </c>
      <c r="AK82" s="196" t="s">
        <v>56</v>
      </c>
      <c r="AL82" s="196" t="s">
        <v>65</v>
      </c>
      <c r="AM82" s="196" t="s">
        <v>57</v>
      </c>
      <c r="AN82" s="196" t="s">
        <v>56</v>
      </c>
      <c r="AO82" s="196" t="s">
        <v>65</v>
      </c>
      <c r="AP82" s="196" t="s">
        <v>57</v>
      </c>
      <c r="AQ82" s="196" t="s">
        <v>56</v>
      </c>
      <c r="AR82" s="196" t="s">
        <v>56</v>
      </c>
      <c r="AS82" s="196" t="s">
        <v>56</v>
      </c>
      <c r="AT82" s="196" t="s">
        <v>56</v>
      </c>
      <c r="AU82" s="196" t="s">
        <v>56</v>
      </c>
      <c r="AV82" s="196" t="s">
        <v>56</v>
      </c>
      <c r="AW82" s="196" t="s">
        <v>57</v>
      </c>
      <c r="AX82" s="196" t="s">
        <v>56</v>
      </c>
      <c r="AY82" s="196" t="s">
        <v>56</v>
      </c>
      <c r="AZ82" s="196" t="s">
        <v>56</v>
      </c>
      <c r="BA82" s="196" t="s">
        <v>56</v>
      </c>
      <c r="BB82" s="196" t="s">
        <v>56</v>
      </c>
      <c r="BC82" s="196" t="s">
        <v>56</v>
      </c>
      <c r="BD82" s="196" t="s">
        <v>56</v>
      </c>
      <c r="BE82" s="196" t="s">
        <v>65</v>
      </c>
      <c r="BF82" s="196" t="s">
        <v>56</v>
      </c>
      <c r="BG82" s="196" t="s">
        <v>56</v>
      </c>
      <c r="BH82" s="196" t="s">
        <v>56</v>
      </c>
      <c r="BI82" s="196" t="s">
        <v>56</v>
      </c>
      <c r="BJ82" s="196" t="s">
        <v>56</v>
      </c>
      <c r="BK82" s="196" t="s">
        <v>56</v>
      </c>
      <c r="BL82" s="196" t="s">
        <v>57</v>
      </c>
      <c r="BM82" s="196" t="s">
        <v>56</v>
      </c>
      <c r="BN82" s="1536" t="s">
        <v>56</v>
      </c>
      <c r="BO82" s="551"/>
    </row>
    <row r="83" spans="2:67" ht="17.100000000000001" customHeight="1">
      <c r="B83" s="1846" t="s">
        <v>130</v>
      </c>
      <c r="C83" s="1847"/>
      <c r="D83" s="1847"/>
      <c r="E83" s="1847"/>
      <c r="F83" s="1847"/>
      <c r="G83" s="1847"/>
      <c r="H83" s="1847"/>
      <c r="I83" s="1847"/>
      <c r="J83" s="1847"/>
      <c r="K83" s="1847"/>
      <c r="L83" s="1847"/>
      <c r="M83" s="1848"/>
      <c r="N83" s="590">
        <f t="shared" si="3"/>
        <v>0.93181818181818177</v>
      </c>
      <c r="O83" s="672">
        <v>41</v>
      </c>
      <c r="P83" s="672">
        <v>44</v>
      </c>
      <c r="Q83" s="196" t="s">
        <v>56</v>
      </c>
      <c r="R83" s="196" t="s">
        <v>56</v>
      </c>
      <c r="S83" s="196" t="s">
        <v>61</v>
      </c>
      <c r="T83" s="196" t="s">
        <v>56</v>
      </c>
      <c r="U83" s="196" t="s">
        <v>56</v>
      </c>
      <c r="V83" s="196" t="s">
        <v>56</v>
      </c>
      <c r="W83" s="196" t="s">
        <v>56</v>
      </c>
      <c r="X83" s="196" t="s">
        <v>61</v>
      </c>
      <c r="Y83" s="196" t="s">
        <v>56</v>
      </c>
      <c r="Z83" s="196" t="s">
        <v>56</v>
      </c>
      <c r="AA83" s="196" t="s">
        <v>56</v>
      </c>
      <c r="AB83" s="196" t="s">
        <v>56</v>
      </c>
      <c r="AC83" s="196" t="s">
        <v>56</v>
      </c>
      <c r="AD83" s="196" t="s">
        <v>56</v>
      </c>
      <c r="AE83" s="196" t="s">
        <v>56</v>
      </c>
      <c r="AF83" s="196" t="s">
        <v>56</v>
      </c>
      <c r="AG83" s="196" t="s">
        <v>56</v>
      </c>
      <c r="AH83" s="196" t="s">
        <v>56</v>
      </c>
      <c r="AI83" s="196" t="s">
        <v>56</v>
      </c>
      <c r="AJ83" s="196" t="s">
        <v>56</v>
      </c>
      <c r="AK83" s="196" t="s">
        <v>56</v>
      </c>
      <c r="AL83" s="196" t="s">
        <v>65</v>
      </c>
      <c r="AM83" s="196" t="s">
        <v>56</v>
      </c>
      <c r="AN83" s="196" t="s">
        <v>56</v>
      </c>
      <c r="AO83" s="196" t="s">
        <v>65</v>
      </c>
      <c r="AP83" s="196" t="s">
        <v>57</v>
      </c>
      <c r="AQ83" s="196" t="s">
        <v>56</v>
      </c>
      <c r="AR83" s="196" t="s">
        <v>56</v>
      </c>
      <c r="AS83" s="196" t="s">
        <v>56</v>
      </c>
      <c r="AT83" s="196" t="s">
        <v>56</v>
      </c>
      <c r="AU83" s="196" t="s">
        <v>56</v>
      </c>
      <c r="AV83" s="196" t="s">
        <v>56</v>
      </c>
      <c r="AW83" s="196" t="s">
        <v>57</v>
      </c>
      <c r="AX83" s="196" t="s">
        <v>56</v>
      </c>
      <c r="AY83" s="196" t="s">
        <v>56</v>
      </c>
      <c r="AZ83" s="196" t="s">
        <v>56</v>
      </c>
      <c r="BA83" s="196" t="s">
        <v>56</v>
      </c>
      <c r="BB83" s="196" t="s">
        <v>56</v>
      </c>
      <c r="BC83" s="196" t="s">
        <v>56</v>
      </c>
      <c r="BD83" s="196" t="s">
        <v>56</v>
      </c>
      <c r="BE83" s="196" t="s">
        <v>65</v>
      </c>
      <c r="BF83" s="196" t="s">
        <v>56</v>
      </c>
      <c r="BG83" s="196" t="s">
        <v>65</v>
      </c>
      <c r="BH83" s="196" t="s">
        <v>56</v>
      </c>
      <c r="BI83" s="196" t="s">
        <v>56</v>
      </c>
      <c r="BJ83" s="196" t="s">
        <v>56</v>
      </c>
      <c r="BK83" s="196" t="s">
        <v>56</v>
      </c>
      <c r="BL83" s="196" t="s">
        <v>57</v>
      </c>
      <c r="BM83" s="196" t="s">
        <v>56</v>
      </c>
      <c r="BN83" s="1536" t="s">
        <v>56</v>
      </c>
      <c r="BO83" s="551"/>
    </row>
    <row r="84" spans="2:67" ht="17.100000000000001" customHeight="1">
      <c r="B84" s="1846" t="s">
        <v>131</v>
      </c>
      <c r="C84" s="1847"/>
      <c r="D84" s="1847"/>
      <c r="E84" s="1847"/>
      <c r="F84" s="1847"/>
      <c r="G84" s="1847"/>
      <c r="H84" s="1847"/>
      <c r="I84" s="1847"/>
      <c r="J84" s="1847"/>
      <c r="K84" s="1847"/>
      <c r="L84" s="1847"/>
      <c r="M84" s="1848"/>
      <c r="N84" s="590">
        <f t="shared" si="3"/>
        <v>0.97916666666666663</v>
      </c>
      <c r="O84" s="672">
        <v>47</v>
      </c>
      <c r="P84" s="672">
        <v>48</v>
      </c>
      <c r="Q84" s="196" t="s">
        <v>56</v>
      </c>
      <c r="R84" s="196" t="s">
        <v>56</v>
      </c>
      <c r="S84" s="196" t="s">
        <v>61</v>
      </c>
      <c r="T84" s="196" t="s">
        <v>56</v>
      </c>
      <c r="U84" s="196" t="s">
        <v>56</v>
      </c>
      <c r="V84" s="196" t="s">
        <v>56</v>
      </c>
      <c r="W84" s="196" t="s">
        <v>56</v>
      </c>
      <c r="X84" s="196" t="s">
        <v>61</v>
      </c>
      <c r="Y84" s="196" t="s">
        <v>56</v>
      </c>
      <c r="Z84" s="196" t="s">
        <v>56</v>
      </c>
      <c r="AA84" s="196" t="s">
        <v>56</v>
      </c>
      <c r="AB84" s="196" t="s">
        <v>56</v>
      </c>
      <c r="AC84" s="196" t="s">
        <v>56</v>
      </c>
      <c r="AD84" s="196" t="s">
        <v>56</v>
      </c>
      <c r="AE84" s="196" t="s">
        <v>56</v>
      </c>
      <c r="AF84" s="196" t="s">
        <v>56</v>
      </c>
      <c r="AG84" s="196" t="s">
        <v>56</v>
      </c>
      <c r="AH84" s="196" t="s">
        <v>56</v>
      </c>
      <c r="AI84" s="196" t="s">
        <v>56</v>
      </c>
      <c r="AJ84" s="196" t="s">
        <v>56</v>
      </c>
      <c r="AK84" s="196" t="s">
        <v>56</v>
      </c>
      <c r="AL84" s="196" t="s">
        <v>56</v>
      </c>
      <c r="AM84" s="196" t="s">
        <v>56</v>
      </c>
      <c r="AN84" s="196" t="s">
        <v>56</v>
      </c>
      <c r="AO84" s="196" t="s">
        <v>56</v>
      </c>
      <c r="AP84" s="196" t="s">
        <v>57</v>
      </c>
      <c r="AQ84" s="196" t="s">
        <v>56</v>
      </c>
      <c r="AR84" s="196" t="s">
        <v>56</v>
      </c>
      <c r="AS84" s="196" t="s">
        <v>56</v>
      </c>
      <c r="AT84" s="196" t="s">
        <v>56</v>
      </c>
      <c r="AU84" s="196" t="s">
        <v>56</v>
      </c>
      <c r="AV84" s="196" t="s">
        <v>56</v>
      </c>
      <c r="AW84" s="196" t="s">
        <v>56</v>
      </c>
      <c r="AX84" s="196" t="s">
        <v>56</v>
      </c>
      <c r="AY84" s="196" t="s">
        <v>56</v>
      </c>
      <c r="AZ84" s="196" t="s">
        <v>56</v>
      </c>
      <c r="BA84" s="196" t="s">
        <v>56</v>
      </c>
      <c r="BB84" s="196" t="s">
        <v>56</v>
      </c>
      <c r="BC84" s="196" t="s">
        <v>56</v>
      </c>
      <c r="BD84" s="196" t="s">
        <v>56</v>
      </c>
      <c r="BE84" s="196" t="s">
        <v>56</v>
      </c>
      <c r="BF84" s="196" t="s">
        <v>56</v>
      </c>
      <c r="BG84" s="196" t="s">
        <v>56</v>
      </c>
      <c r="BH84" s="196" t="s">
        <v>56</v>
      </c>
      <c r="BI84" s="196" t="s">
        <v>56</v>
      </c>
      <c r="BJ84" s="196" t="s">
        <v>56</v>
      </c>
      <c r="BK84" s="196" t="s">
        <v>56</v>
      </c>
      <c r="BL84" s="196" t="s">
        <v>56</v>
      </c>
      <c r="BM84" s="196" t="s">
        <v>56</v>
      </c>
      <c r="BN84" s="1536" t="s">
        <v>56</v>
      </c>
      <c r="BO84" s="551"/>
    </row>
    <row r="85" spans="2:67" ht="17.100000000000001" customHeight="1">
      <c r="B85" s="1846" t="s">
        <v>132</v>
      </c>
      <c r="C85" s="1847"/>
      <c r="D85" s="1847"/>
      <c r="E85" s="1847"/>
      <c r="F85" s="1847"/>
      <c r="G85" s="1847"/>
      <c r="H85" s="1847"/>
      <c r="I85" s="1847"/>
      <c r="J85" s="1847"/>
      <c r="K85" s="1847"/>
      <c r="L85" s="1847"/>
      <c r="M85" s="1848"/>
      <c r="N85" s="590">
        <f t="shared" si="3"/>
        <v>0.71111111111111114</v>
      </c>
      <c r="O85" s="672">
        <v>32</v>
      </c>
      <c r="P85" s="672">
        <v>45</v>
      </c>
      <c r="Q85" s="196" t="s">
        <v>57</v>
      </c>
      <c r="R85" s="196" t="s">
        <v>56</v>
      </c>
      <c r="S85" s="196" t="s">
        <v>61</v>
      </c>
      <c r="T85" s="196" t="s">
        <v>57</v>
      </c>
      <c r="U85" s="196" t="s">
        <v>56</v>
      </c>
      <c r="V85" s="196" t="s">
        <v>56</v>
      </c>
      <c r="W85" s="196" t="s">
        <v>56</v>
      </c>
      <c r="X85" s="196" t="s">
        <v>61</v>
      </c>
      <c r="Y85" s="196" t="s">
        <v>56</v>
      </c>
      <c r="Z85" s="196" t="s">
        <v>56</v>
      </c>
      <c r="AA85" s="196" t="s">
        <v>56</v>
      </c>
      <c r="AB85" s="196" t="s">
        <v>56</v>
      </c>
      <c r="AC85" s="196" t="s">
        <v>57</v>
      </c>
      <c r="AD85" s="196" t="s">
        <v>56</v>
      </c>
      <c r="AE85" s="196" t="s">
        <v>56</v>
      </c>
      <c r="AF85" s="196" t="s">
        <v>57</v>
      </c>
      <c r="AG85" s="196" t="s">
        <v>56</v>
      </c>
      <c r="AH85" s="196" t="s">
        <v>56</v>
      </c>
      <c r="AI85" s="196" t="s">
        <v>57</v>
      </c>
      <c r="AJ85" s="196" t="s">
        <v>56</v>
      </c>
      <c r="AK85" s="196" t="s">
        <v>57</v>
      </c>
      <c r="AL85" s="196" t="s">
        <v>65</v>
      </c>
      <c r="AM85" s="196" t="s">
        <v>57</v>
      </c>
      <c r="AN85" s="196" t="s">
        <v>56</v>
      </c>
      <c r="AO85" s="196" t="s">
        <v>65</v>
      </c>
      <c r="AP85" s="196" t="s">
        <v>57</v>
      </c>
      <c r="AQ85" s="196" t="s">
        <v>56</v>
      </c>
      <c r="AR85" s="196" t="s">
        <v>56</v>
      </c>
      <c r="AS85" s="196" t="s">
        <v>56</v>
      </c>
      <c r="AT85" s="196" t="s">
        <v>56</v>
      </c>
      <c r="AU85" s="196" t="s">
        <v>56</v>
      </c>
      <c r="AV85" s="196" t="s">
        <v>56</v>
      </c>
      <c r="AW85" s="196" t="s">
        <v>57</v>
      </c>
      <c r="AX85" s="196" t="s">
        <v>57</v>
      </c>
      <c r="AY85" s="196" t="s">
        <v>56</v>
      </c>
      <c r="AZ85" s="196" t="s">
        <v>56</v>
      </c>
      <c r="BA85" s="196" t="s">
        <v>56</v>
      </c>
      <c r="BB85" s="196" t="s">
        <v>56</v>
      </c>
      <c r="BC85" s="196" t="s">
        <v>57</v>
      </c>
      <c r="BD85" s="196" t="s">
        <v>57</v>
      </c>
      <c r="BE85" s="196" t="s">
        <v>65</v>
      </c>
      <c r="BF85" s="196" t="s">
        <v>56</v>
      </c>
      <c r="BG85" s="196" t="s">
        <v>56</v>
      </c>
      <c r="BH85" s="196" t="s">
        <v>57</v>
      </c>
      <c r="BI85" s="196" t="s">
        <v>56</v>
      </c>
      <c r="BJ85" s="196" t="s">
        <v>56</v>
      </c>
      <c r="BK85" s="196" t="s">
        <v>56</v>
      </c>
      <c r="BL85" s="196" t="s">
        <v>56</v>
      </c>
      <c r="BM85" s="196" t="s">
        <v>56</v>
      </c>
      <c r="BN85" s="1536" t="s">
        <v>56</v>
      </c>
      <c r="BO85" s="551"/>
    </row>
    <row r="86" spans="2:67" ht="17.100000000000001" customHeight="1">
      <c r="B86" s="1846" t="s">
        <v>133</v>
      </c>
      <c r="C86" s="1847"/>
      <c r="D86" s="1847"/>
      <c r="E86" s="1847"/>
      <c r="F86" s="1847"/>
      <c r="G86" s="1847"/>
      <c r="H86" s="1847"/>
      <c r="I86" s="1847"/>
      <c r="J86" s="1847"/>
      <c r="K86" s="1847"/>
      <c r="L86" s="1847"/>
      <c r="M86" s="1848"/>
      <c r="N86" s="590">
        <f t="shared" si="3"/>
        <v>0.88636363636363635</v>
      </c>
      <c r="O86" s="672">
        <v>39</v>
      </c>
      <c r="P86" s="672">
        <v>44</v>
      </c>
      <c r="Q86" s="196" t="s">
        <v>56</v>
      </c>
      <c r="R86" s="196" t="s">
        <v>56</v>
      </c>
      <c r="S86" s="196" t="s">
        <v>61</v>
      </c>
      <c r="T86" s="196" t="s">
        <v>56</v>
      </c>
      <c r="U86" s="196" t="s">
        <v>56</v>
      </c>
      <c r="V86" s="196" t="s">
        <v>56</v>
      </c>
      <c r="W86" s="196" t="s">
        <v>56</v>
      </c>
      <c r="X86" s="196" t="s">
        <v>61</v>
      </c>
      <c r="Y86" s="196" t="s">
        <v>56</v>
      </c>
      <c r="Z86" s="196" t="s">
        <v>57</v>
      </c>
      <c r="AA86" s="196" t="s">
        <v>56</v>
      </c>
      <c r="AB86" s="196" t="s">
        <v>57</v>
      </c>
      <c r="AC86" s="196" t="s">
        <v>56</v>
      </c>
      <c r="AD86" s="196" t="s">
        <v>56</v>
      </c>
      <c r="AE86" s="196" t="s">
        <v>56</v>
      </c>
      <c r="AF86" s="196" t="s">
        <v>56</v>
      </c>
      <c r="AG86" s="196" t="s">
        <v>56</v>
      </c>
      <c r="AH86" s="196" t="s">
        <v>56</v>
      </c>
      <c r="AI86" s="196" t="s">
        <v>56</v>
      </c>
      <c r="AJ86" s="196" t="s">
        <v>56</v>
      </c>
      <c r="AK86" s="196" t="s">
        <v>57</v>
      </c>
      <c r="AL86" s="196" t="s">
        <v>65</v>
      </c>
      <c r="AM86" s="196" t="s">
        <v>56</v>
      </c>
      <c r="AN86" s="196" t="s">
        <v>56</v>
      </c>
      <c r="AO86" s="196" t="s">
        <v>65</v>
      </c>
      <c r="AP86" s="196" t="s">
        <v>57</v>
      </c>
      <c r="AQ86" s="196" t="s">
        <v>65</v>
      </c>
      <c r="AR86" s="196" t="s">
        <v>56</v>
      </c>
      <c r="AS86" s="196" t="s">
        <v>56</v>
      </c>
      <c r="AT86" s="196" t="s">
        <v>56</v>
      </c>
      <c r="AU86" s="196" t="s">
        <v>56</v>
      </c>
      <c r="AV86" s="196" t="s">
        <v>56</v>
      </c>
      <c r="AW86" s="196" t="s">
        <v>56</v>
      </c>
      <c r="AX86" s="196" t="s">
        <v>56</v>
      </c>
      <c r="AY86" s="196" t="s">
        <v>56</v>
      </c>
      <c r="AZ86" s="196" t="s">
        <v>56</v>
      </c>
      <c r="BA86" s="196" t="s">
        <v>56</v>
      </c>
      <c r="BB86" s="196" t="s">
        <v>56</v>
      </c>
      <c r="BC86" s="196" t="s">
        <v>56</v>
      </c>
      <c r="BD86" s="196" t="s">
        <v>57</v>
      </c>
      <c r="BE86" s="196" t="s">
        <v>65</v>
      </c>
      <c r="BF86" s="196" t="s">
        <v>56</v>
      </c>
      <c r="BG86" s="196" t="s">
        <v>56</v>
      </c>
      <c r="BH86" s="196" t="s">
        <v>56</v>
      </c>
      <c r="BI86" s="196" t="s">
        <v>56</v>
      </c>
      <c r="BJ86" s="196" t="s">
        <v>56</v>
      </c>
      <c r="BK86" s="196" t="s">
        <v>56</v>
      </c>
      <c r="BL86" s="196" t="s">
        <v>56</v>
      </c>
      <c r="BM86" s="196" t="s">
        <v>56</v>
      </c>
      <c r="BN86" s="1536" t="s">
        <v>56</v>
      </c>
      <c r="BO86" s="551"/>
    </row>
    <row r="87" spans="2:67" ht="17.100000000000001" customHeight="1">
      <c r="B87" s="1846" t="s">
        <v>134</v>
      </c>
      <c r="C87" s="1847"/>
      <c r="D87" s="1847"/>
      <c r="E87" s="1847"/>
      <c r="F87" s="1847"/>
      <c r="G87" s="1847"/>
      <c r="H87" s="1847"/>
      <c r="I87" s="1847"/>
      <c r="J87" s="1847"/>
      <c r="K87" s="1847"/>
      <c r="L87" s="1847"/>
      <c r="M87" s="1848"/>
      <c r="N87" s="590">
        <f t="shared" si="3"/>
        <v>0.59090909090909094</v>
      </c>
      <c r="O87" s="672">
        <v>26</v>
      </c>
      <c r="P87" s="672">
        <v>44</v>
      </c>
      <c r="Q87" s="196" t="s">
        <v>56</v>
      </c>
      <c r="R87" s="196" t="s">
        <v>57</v>
      </c>
      <c r="S87" s="196" t="s">
        <v>61</v>
      </c>
      <c r="T87" s="196" t="s">
        <v>56</v>
      </c>
      <c r="U87" s="196" t="s">
        <v>57</v>
      </c>
      <c r="V87" s="196" t="s">
        <v>56</v>
      </c>
      <c r="W87" s="196" t="s">
        <v>56</v>
      </c>
      <c r="X87" s="196" t="s">
        <v>61</v>
      </c>
      <c r="Y87" s="196" t="s">
        <v>57</v>
      </c>
      <c r="Z87" s="196" t="s">
        <v>57</v>
      </c>
      <c r="AA87" s="196" t="s">
        <v>57</v>
      </c>
      <c r="AB87" s="196" t="s">
        <v>57</v>
      </c>
      <c r="AC87" s="196" t="s">
        <v>56</v>
      </c>
      <c r="AD87" s="196" t="s">
        <v>56</v>
      </c>
      <c r="AE87" s="196" t="s">
        <v>56</v>
      </c>
      <c r="AF87" s="196" t="s">
        <v>56</v>
      </c>
      <c r="AG87" s="196" t="s">
        <v>56</v>
      </c>
      <c r="AH87" s="196" t="s">
        <v>57</v>
      </c>
      <c r="AI87" s="196" t="s">
        <v>56</v>
      </c>
      <c r="AJ87" s="196" t="s">
        <v>57</v>
      </c>
      <c r="AK87" s="196" t="s">
        <v>56</v>
      </c>
      <c r="AL87" s="196" t="s">
        <v>65</v>
      </c>
      <c r="AM87" s="196" t="s">
        <v>56</v>
      </c>
      <c r="AN87" s="196" t="s">
        <v>56</v>
      </c>
      <c r="AO87" s="196" t="s">
        <v>57</v>
      </c>
      <c r="AP87" s="196" t="s">
        <v>57</v>
      </c>
      <c r="AQ87" s="196" t="s">
        <v>57</v>
      </c>
      <c r="AR87" s="196" t="s">
        <v>56</v>
      </c>
      <c r="AS87" s="196" t="s">
        <v>56</v>
      </c>
      <c r="AT87" s="196" t="s">
        <v>56</v>
      </c>
      <c r="AU87" s="196" t="s">
        <v>56</v>
      </c>
      <c r="AV87" s="196" t="s">
        <v>57</v>
      </c>
      <c r="AW87" s="196" t="s">
        <v>57</v>
      </c>
      <c r="AX87" s="196" t="s">
        <v>56</v>
      </c>
      <c r="AY87" s="196" t="s">
        <v>57</v>
      </c>
      <c r="AZ87" s="196" t="s">
        <v>57</v>
      </c>
      <c r="BA87" s="196" t="s">
        <v>56</v>
      </c>
      <c r="BB87" s="196" t="s">
        <v>56</v>
      </c>
      <c r="BC87" s="196" t="s">
        <v>56</v>
      </c>
      <c r="BD87" s="196" t="s">
        <v>56</v>
      </c>
      <c r="BE87" s="196" t="s">
        <v>65</v>
      </c>
      <c r="BF87" s="196" t="s">
        <v>57</v>
      </c>
      <c r="BG87" s="196" t="s">
        <v>65</v>
      </c>
      <c r="BH87" s="196" t="s">
        <v>56</v>
      </c>
      <c r="BI87" s="196" t="s">
        <v>65</v>
      </c>
      <c r="BJ87" s="196" t="s">
        <v>56</v>
      </c>
      <c r="BK87" s="196" t="s">
        <v>56</v>
      </c>
      <c r="BL87" s="196" t="s">
        <v>57</v>
      </c>
      <c r="BM87" s="196" t="s">
        <v>57</v>
      </c>
      <c r="BN87" s="1536" t="s">
        <v>56</v>
      </c>
      <c r="BO87" s="551"/>
    </row>
    <row r="88" spans="2:67" ht="17.100000000000001" customHeight="1">
      <c r="B88" s="1846" t="s">
        <v>135</v>
      </c>
      <c r="C88" s="1847"/>
      <c r="D88" s="1847"/>
      <c r="E88" s="1847"/>
      <c r="F88" s="1847"/>
      <c r="G88" s="1847"/>
      <c r="H88" s="1847"/>
      <c r="I88" s="1847"/>
      <c r="J88" s="1847"/>
      <c r="K88" s="1847"/>
      <c r="L88" s="1847"/>
      <c r="M88" s="1848"/>
      <c r="N88" s="590">
        <f t="shared" si="3"/>
        <v>0.59090909090909094</v>
      </c>
      <c r="O88" s="672">
        <v>26</v>
      </c>
      <c r="P88" s="672">
        <v>44</v>
      </c>
      <c r="Q88" s="196" t="s">
        <v>56</v>
      </c>
      <c r="R88" s="196" t="s">
        <v>57</v>
      </c>
      <c r="S88" s="196" t="s">
        <v>61</v>
      </c>
      <c r="T88" s="196" t="s">
        <v>56</v>
      </c>
      <c r="U88" s="196" t="s">
        <v>57</v>
      </c>
      <c r="V88" s="196" t="s">
        <v>56</v>
      </c>
      <c r="W88" s="196" t="s">
        <v>56</v>
      </c>
      <c r="X88" s="196" t="s">
        <v>61</v>
      </c>
      <c r="Y88" s="196" t="s">
        <v>57</v>
      </c>
      <c r="Z88" s="196" t="s">
        <v>57</v>
      </c>
      <c r="AA88" s="196" t="s">
        <v>57</v>
      </c>
      <c r="AB88" s="196" t="s">
        <v>57</v>
      </c>
      <c r="AC88" s="196" t="s">
        <v>56</v>
      </c>
      <c r="AD88" s="196" t="s">
        <v>56</v>
      </c>
      <c r="AE88" s="196" t="s">
        <v>56</v>
      </c>
      <c r="AF88" s="196" t="s">
        <v>56</v>
      </c>
      <c r="AG88" s="196" t="s">
        <v>56</v>
      </c>
      <c r="AH88" s="196" t="s">
        <v>57</v>
      </c>
      <c r="AI88" s="196" t="s">
        <v>56</v>
      </c>
      <c r="AJ88" s="196" t="s">
        <v>57</v>
      </c>
      <c r="AK88" s="196" t="s">
        <v>56</v>
      </c>
      <c r="AL88" s="196" t="s">
        <v>65</v>
      </c>
      <c r="AM88" s="196" t="s">
        <v>56</v>
      </c>
      <c r="AN88" s="196" t="s">
        <v>56</v>
      </c>
      <c r="AO88" s="196" t="s">
        <v>57</v>
      </c>
      <c r="AP88" s="196" t="s">
        <v>57</v>
      </c>
      <c r="AQ88" s="196" t="s">
        <v>57</v>
      </c>
      <c r="AR88" s="196" t="s">
        <v>56</v>
      </c>
      <c r="AS88" s="196" t="s">
        <v>56</v>
      </c>
      <c r="AT88" s="196" t="s">
        <v>56</v>
      </c>
      <c r="AU88" s="196" t="s">
        <v>56</v>
      </c>
      <c r="AV88" s="196" t="s">
        <v>57</v>
      </c>
      <c r="AW88" s="196" t="s">
        <v>57</v>
      </c>
      <c r="AX88" s="196" t="s">
        <v>56</v>
      </c>
      <c r="AY88" s="196" t="s">
        <v>57</v>
      </c>
      <c r="AZ88" s="196" t="s">
        <v>57</v>
      </c>
      <c r="BA88" s="196" t="s">
        <v>56</v>
      </c>
      <c r="BB88" s="196" t="s">
        <v>56</v>
      </c>
      <c r="BC88" s="196" t="s">
        <v>56</v>
      </c>
      <c r="BD88" s="196" t="s">
        <v>56</v>
      </c>
      <c r="BE88" s="196" t="s">
        <v>65</v>
      </c>
      <c r="BF88" s="196" t="s">
        <v>57</v>
      </c>
      <c r="BG88" s="196" t="s">
        <v>65</v>
      </c>
      <c r="BH88" s="196" t="s">
        <v>56</v>
      </c>
      <c r="BI88" s="196" t="s">
        <v>65</v>
      </c>
      <c r="BJ88" s="196" t="s">
        <v>56</v>
      </c>
      <c r="BK88" s="196" t="s">
        <v>56</v>
      </c>
      <c r="BL88" s="196" t="s">
        <v>57</v>
      </c>
      <c r="BM88" s="196" t="s">
        <v>57</v>
      </c>
      <c r="BN88" s="1536" t="s">
        <v>56</v>
      </c>
      <c r="BO88" s="551"/>
    </row>
    <row r="89" spans="2:67" ht="17.100000000000001" customHeight="1">
      <c r="B89" s="1846" t="s">
        <v>142</v>
      </c>
      <c r="C89" s="1847"/>
      <c r="D89" s="1847"/>
      <c r="E89" s="1847"/>
      <c r="F89" s="1847"/>
      <c r="G89" s="1847"/>
      <c r="H89" s="1847"/>
      <c r="I89" s="1847"/>
      <c r="J89" s="1847"/>
      <c r="K89" s="1847"/>
      <c r="L89" s="1847"/>
      <c r="M89" s="1848"/>
      <c r="N89" s="590">
        <f t="shared" si="3"/>
        <v>0.14634146341463414</v>
      </c>
      <c r="O89" s="672">
        <v>6</v>
      </c>
      <c r="P89" s="672">
        <v>41</v>
      </c>
      <c r="Q89" s="196" t="s">
        <v>57</v>
      </c>
      <c r="R89" s="196" t="s">
        <v>57</v>
      </c>
      <c r="S89" s="196" t="s">
        <v>61</v>
      </c>
      <c r="T89" s="196" t="s">
        <v>65</v>
      </c>
      <c r="U89" s="196" t="s">
        <v>57</v>
      </c>
      <c r="V89" s="196" t="s">
        <v>56</v>
      </c>
      <c r="W89" s="196" t="s">
        <v>57</v>
      </c>
      <c r="X89" s="196" t="s">
        <v>61</v>
      </c>
      <c r="Y89" s="196" t="s">
        <v>57</v>
      </c>
      <c r="Z89" s="196" t="s">
        <v>57</v>
      </c>
      <c r="AA89" s="196" t="s">
        <v>56</v>
      </c>
      <c r="AB89" s="196" t="s">
        <v>57</v>
      </c>
      <c r="AC89" s="196" t="s">
        <v>65</v>
      </c>
      <c r="AD89" s="196" t="s">
        <v>57</v>
      </c>
      <c r="AE89" s="196" t="s">
        <v>57</v>
      </c>
      <c r="AF89" s="196" t="s">
        <v>57</v>
      </c>
      <c r="AG89" s="196" t="s">
        <v>57</v>
      </c>
      <c r="AH89" s="196" t="s">
        <v>57</v>
      </c>
      <c r="AI89" s="196" t="s">
        <v>57</v>
      </c>
      <c r="AJ89" s="196" t="s">
        <v>56</v>
      </c>
      <c r="AK89" s="196" t="s">
        <v>57</v>
      </c>
      <c r="AL89" s="196" t="s">
        <v>65</v>
      </c>
      <c r="AM89" s="196" t="s">
        <v>57</v>
      </c>
      <c r="AN89" s="196" t="s">
        <v>57</v>
      </c>
      <c r="AO89" s="196" t="s">
        <v>57</v>
      </c>
      <c r="AP89" s="196" t="s">
        <v>57</v>
      </c>
      <c r="AQ89" s="196" t="s">
        <v>57</v>
      </c>
      <c r="AR89" s="196" t="s">
        <v>57</v>
      </c>
      <c r="AS89" s="196" t="s">
        <v>57</v>
      </c>
      <c r="AT89" s="196" t="s">
        <v>57</v>
      </c>
      <c r="AU89" s="196" t="s">
        <v>56</v>
      </c>
      <c r="AV89" s="196" t="s">
        <v>57</v>
      </c>
      <c r="AW89" s="196" t="s">
        <v>57</v>
      </c>
      <c r="AX89" s="196" t="s">
        <v>57</v>
      </c>
      <c r="AY89" s="196" t="s">
        <v>57</v>
      </c>
      <c r="AZ89" s="196" t="s">
        <v>65</v>
      </c>
      <c r="BA89" s="196" t="s">
        <v>57</v>
      </c>
      <c r="BB89" s="196" t="s">
        <v>56</v>
      </c>
      <c r="BC89" s="196" t="s">
        <v>57</v>
      </c>
      <c r="BD89" s="196" t="s">
        <v>57</v>
      </c>
      <c r="BE89" s="196" t="s">
        <v>65</v>
      </c>
      <c r="BF89" s="196" t="s">
        <v>57</v>
      </c>
      <c r="BG89" s="196" t="s">
        <v>65</v>
      </c>
      <c r="BH89" s="196" t="s">
        <v>56</v>
      </c>
      <c r="BI89" s="196" t="s">
        <v>57</v>
      </c>
      <c r="BJ89" s="196" t="s">
        <v>57</v>
      </c>
      <c r="BK89" s="196" t="s">
        <v>57</v>
      </c>
      <c r="BL89" s="196" t="s">
        <v>65</v>
      </c>
      <c r="BM89" s="196" t="s">
        <v>57</v>
      </c>
      <c r="BN89" s="1536" t="s">
        <v>57</v>
      </c>
      <c r="BO89" s="551"/>
    </row>
    <row r="90" spans="2:67" ht="17.100000000000001" customHeight="1">
      <c r="B90" s="1846" t="s">
        <v>143</v>
      </c>
      <c r="C90" s="1847"/>
      <c r="D90" s="1847"/>
      <c r="E90" s="1847"/>
      <c r="F90" s="1847"/>
      <c r="G90" s="1847"/>
      <c r="H90" s="1847"/>
      <c r="I90" s="1847"/>
      <c r="J90" s="1847"/>
      <c r="K90" s="1847"/>
      <c r="L90" s="1847"/>
      <c r="M90" s="1848"/>
      <c r="N90" s="590">
        <f t="shared" si="3"/>
        <v>0.12195121951219512</v>
      </c>
      <c r="O90" s="672">
        <v>5</v>
      </c>
      <c r="P90" s="672">
        <v>41</v>
      </c>
      <c r="Q90" s="196" t="s">
        <v>57</v>
      </c>
      <c r="R90" s="196" t="s">
        <v>65</v>
      </c>
      <c r="S90" s="196" t="s">
        <v>61</v>
      </c>
      <c r="T90" s="196" t="s">
        <v>65</v>
      </c>
      <c r="U90" s="196" t="s">
        <v>57</v>
      </c>
      <c r="V90" s="196" t="s">
        <v>57</v>
      </c>
      <c r="W90" s="196" t="s">
        <v>57</v>
      </c>
      <c r="X90" s="196" t="s">
        <v>61</v>
      </c>
      <c r="Y90" s="196" t="s">
        <v>57</v>
      </c>
      <c r="Z90" s="196" t="s">
        <v>57</v>
      </c>
      <c r="AA90" s="196" t="s">
        <v>56</v>
      </c>
      <c r="AB90" s="196" t="s">
        <v>57</v>
      </c>
      <c r="AC90" s="196" t="s">
        <v>57</v>
      </c>
      <c r="AD90" s="196" t="s">
        <v>57</v>
      </c>
      <c r="AE90" s="196" t="s">
        <v>57</v>
      </c>
      <c r="AF90" s="196" t="s">
        <v>57</v>
      </c>
      <c r="AG90" s="196" t="s">
        <v>57</v>
      </c>
      <c r="AH90" s="196" t="s">
        <v>57</v>
      </c>
      <c r="AI90" s="196" t="s">
        <v>57</v>
      </c>
      <c r="AJ90" s="196" t="s">
        <v>56</v>
      </c>
      <c r="AK90" s="196" t="s">
        <v>57</v>
      </c>
      <c r="AL90" s="196" t="s">
        <v>65</v>
      </c>
      <c r="AM90" s="196" t="s">
        <v>57</v>
      </c>
      <c r="AN90" s="196" t="s">
        <v>57</v>
      </c>
      <c r="AO90" s="196" t="s">
        <v>57</v>
      </c>
      <c r="AP90" s="196" t="s">
        <v>57</v>
      </c>
      <c r="AQ90" s="196" t="s">
        <v>57</v>
      </c>
      <c r="AR90" s="196" t="s">
        <v>57</v>
      </c>
      <c r="AS90" s="196" t="s">
        <v>57</v>
      </c>
      <c r="AT90" s="196" t="s">
        <v>56</v>
      </c>
      <c r="AU90" s="196" t="s">
        <v>56</v>
      </c>
      <c r="AV90" s="196" t="s">
        <v>57</v>
      </c>
      <c r="AW90" s="196" t="s">
        <v>57</v>
      </c>
      <c r="AX90" s="196" t="s">
        <v>57</v>
      </c>
      <c r="AY90" s="196" t="s">
        <v>65</v>
      </c>
      <c r="AZ90" s="196" t="s">
        <v>56</v>
      </c>
      <c r="BA90" s="196" t="s">
        <v>57</v>
      </c>
      <c r="BB90" s="196" t="s">
        <v>57</v>
      </c>
      <c r="BC90" s="196" t="s">
        <v>57</v>
      </c>
      <c r="BD90" s="196" t="s">
        <v>57</v>
      </c>
      <c r="BE90" s="196" t="s">
        <v>65</v>
      </c>
      <c r="BF90" s="196" t="s">
        <v>57</v>
      </c>
      <c r="BG90" s="196" t="s">
        <v>65</v>
      </c>
      <c r="BH90" s="196" t="s">
        <v>57</v>
      </c>
      <c r="BI90" s="196" t="s">
        <v>57</v>
      </c>
      <c r="BJ90" s="196" t="s">
        <v>57</v>
      </c>
      <c r="BK90" s="196" t="s">
        <v>57</v>
      </c>
      <c r="BL90" s="196" t="s">
        <v>57</v>
      </c>
      <c r="BM90" s="196" t="s">
        <v>57</v>
      </c>
      <c r="BN90" s="1536" t="s">
        <v>65</v>
      </c>
      <c r="BO90" s="551"/>
    </row>
    <row r="91" spans="2:67" ht="17.100000000000001" customHeight="1">
      <c r="B91" s="1878" t="s">
        <v>144</v>
      </c>
      <c r="C91" s="1879"/>
      <c r="D91" s="1879"/>
      <c r="E91" s="1879"/>
      <c r="F91" s="1879"/>
      <c r="G91" s="1879"/>
      <c r="H91" s="1879"/>
      <c r="I91" s="1879"/>
      <c r="J91" s="1879"/>
      <c r="K91" s="1879"/>
      <c r="L91" s="1879"/>
      <c r="M91" s="1880"/>
      <c r="N91" s="590">
        <f t="shared" si="3"/>
        <v>0.55813953488372092</v>
      </c>
      <c r="O91" s="672">
        <v>24</v>
      </c>
      <c r="P91" s="672">
        <v>43</v>
      </c>
      <c r="Q91" s="518" t="s">
        <v>56</v>
      </c>
      <c r="R91" s="518" t="s">
        <v>57</v>
      </c>
      <c r="S91" s="518" t="s">
        <v>61</v>
      </c>
      <c r="T91" s="518" t="s">
        <v>57</v>
      </c>
      <c r="U91" s="518" t="s">
        <v>56</v>
      </c>
      <c r="V91" s="518" t="s">
        <v>56</v>
      </c>
      <c r="W91" s="518" t="s">
        <v>56</v>
      </c>
      <c r="X91" s="518" t="s">
        <v>61</v>
      </c>
      <c r="Y91" s="518" t="s">
        <v>57</v>
      </c>
      <c r="Z91" s="518" t="s">
        <v>57</v>
      </c>
      <c r="AA91" s="518" t="s">
        <v>56</v>
      </c>
      <c r="AB91" s="518" t="s">
        <v>57</v>
      </c>
      <c r="AC91" s="518" t="s">
        <v>57</v>
      </c>
      <c r="AD91" s="518" t="s">
        <v>56</v>
      </c>
      <c r="AE91" s="518" t="s">
        <v>56</v>
      </c>
      <c r="AF91" s="518" t="s">
        <v>56</v>
      </c>
      <c r="AG91" s="518" t="s">
        <v>56</v>
      </c>
      <c r="AH91" s="518" t="s">
        <v>57</v>
      </c>
      <c r="AI91" s="518" t="s">
        <v>56</v>
      </c>
      <c r="AJ91" s="518" t="s">
        <v>56</v>
      </c>
      <c r="AK91" s="518" t="s">
        <v>56</v>
      </c>
      <c r="AL91" s="518" t="s">
        <v>65</v>
      </c>
      <c r="AM91" s="196" t="s">
        <v>57</v>
      </c>
      <c r="AN91" s="518" t="s">
        <v>56</v>
      </c>
      <c r="AO91" s="518" t="s">
        <v>65</v>
      </c>
      <c r="AP91" s="518" t="s">
        <v>57</v>
      </c>
      <c r="AQ91" s="518" t="s">
        <v>56</v>
      </c>
      <c r="AR91" s="518" t="s">
        <v>56</v>
      </c>
      <c r="AS91" s="196" t="s">
        <v>57</v>
      </c>
      <c r="AT91" s="518" t="s">
        <v>56</v>
      </c>
      <c r="AU91" s="518" t="s">
        <v>57</v>
      </c>
      <c r="AV91" s="518" t="s">
        <v>57</v>
      </c>
      <c r="AW91" s="518" t="s">
        <v>56</v>
      </c>
      <c r="AX91" s="518" t="s">
        <v>57</v>
      </c>
      <c r="AY91" s="518" t="s">
        <v>56</v>
      </c>
      <c r="AZ91" s="518" t="s">
        <v>56</v>
      </c>
      <c r="BA91" s="518" t="s">
        <v>57</v>
      </c>
      <c r="BB91" s="518" t="s">
        <v>57</v>
      </c>
      <c r="BC91" s="518" t="s">
        <v>57</v>
      </c>
      <c r="BD91" s="518" t="s">
        <v>56</v>
      </c>
      <c r="BE91" s="518" t="s">
        <v>56</v>
      </c>
      <c r="BF91" s="518" t="s">
        <v>56</v>
      </c>
      <c r="BG91" s="518" t="s">
        <v>65</v>
      </c>
      <c r="BH91" s="518" t="s">
        <v>57</v>
      </c>
      <c r="BI91" s="518" t="s">
        <v>65</v>
      </c>
      <c r="BJ91" s="518" t="s">
        <v>56</v>
      </c>
      <c r="BK91" s="518" t="s">
        <v>56</v>
      </c>
      <c r="BL91" s="196" t="s">
        <v>57</v>
      </c>
      <c r="BM91" s="518" t="s">
        <v>57</v>
      </c>
      <c r="BN91" s="574" t="s">
        <v>65</v>
      </c>
      <c r="BO91" s="551"/>
    </row>
    <row r="92" spans="2:67" ht="17.100000000000001" customHeight="1">
      <c r="B92" s="1884" t="s">
        <v>149</v>
      </c>
      <c r="C92" s="1885"/>
      <c r="D92" s="1885"/>
      <c r="E92" s="1885"/>
      <c r="F92" s="1885"/>
      <c r="G92" s="1885"/>
      <c r="H92" s="1885"/>
      <c r="I92" s="1885"/>
      <c r="J92" s="1885"/>
      <c r="K92" s="1885"/>
      <c r="L92" s="1885"/>
      <c r="M92" s="1886"/>
      <c r="N92" s="575">
        <v>8.67</v>
      </c>
      <c r="O92" s="579"/>
      <c r="P92" s="580"/>
      <c r="Q92" s="518">
        <v>10</v>
      </c>
      <c r="R92" s="518">
        <v>8</v>
      </c>
      <c r="S92" s="518" t="s">
        <v>61</v>
      </c>
      <c r="T92" s="518">
        <v>9</v>
      </c>
      <c r="U92" s="518">
        <v>9</v>
      </c>
      <c r="V92" s="518">
        <v>12</v>
      </c>
      <c r="W92" s="518">
        <v>11</v>
      </c>
      <c r="X92" s="518" t="s">
        <v>61</v>
      </c>
      <c r="Y92" s="518">
        <v>8</v>
      </c>
      <c r="Z92" s="518">
        <v>7</v>
      </c>
      <c r="AA92" s="518">
        <v>11</v>
      </c>
      <c r="AB92" s="518">
        <v>7</v>
      </c>
      <c r="AC92" s="518">
        <v>9</v>
      </c>
      <c r="AD92" s="518">
        <v>11</v>
      </c>
      <c r="AE92" s="518">
        <v>11</v>
      </c>
      <c r="AF92" s="518">
        <v>9</v>
      </c>
      <c r="AG92" s="518">
        <v>11</v>
      </c>
      <c r="AH92" s="518">
        <v>7</v>
      </c>
      <c r="AI92" s="518">
        <v>10</v>
      </c>
      <c r="AJ92" s="518">
        <v>11</v>
      </c>
      <c r="AK92" s="518">
        <v>8</v>
      </c>
      <c r="AL92" s="518">
        <v>2</v>
      </c>
      <c r="AM92" s="518">
        <v>7</v>
      </c>
      <c r="AN92" s="518">
        <v>11</v>
      </c>
      <c r="AO92" s="518">
        <v>1</v>
      </c>
      <c r="AP92" s="518">
        <v>0</v>
      </c>
      <c r="AQ92" s="518">
        <v>8</v>
      </c>
      <c r="AR92" s="518">
        <v>10</v>
      </c>
      <c r="AS92" s="518">
        <v>10</v>
      </c>
      <c r="AT92" s="518">
        <v>12</v>
      </c>
      <c r="AU92" s="518">
        <v>12</v>
      </c>
      <c r="AV92" s="518">
        <v>8</v>
      </c>
      <c r="AW92" s="518">
        <v>5</v>
      </c>
      <c r="AX92" s="518">
        <v>9</v>
      </c>
      <c r="AY92" s="518">
        <v>9</v>
      </c>
      <c r="AZ92" s="518">
        <v>10</v>
      </c>
      <c r="BA92" s="518">
        <v>10</v>
      </c>
      <c r="BB92" s="518">
        <v>11</v>
      </c>
      <c r="BC92" s="518">
        <v>9</v>
      </c>
      <c r="BD92" s="518">
        <v>9</v>
      </c>
      <c r="BE92" s="518">
        <v>5</v>
      </c>
      <c r="BF92" s="518">
        <v>9</v>
      </c>
      <c r="BG92" s="518">
        <v>7</v>
      </c>
      <c r="BH92" s="518">
        <v>10</v>
      </c>
      <c r="BI92" s="518">
        <v>8</v>
      </c>
      <c r="BJ92" s="518">
        <v>11</v>
      </c>
      <c r="BK92" s="518">
        <v>11</v>
      </c>
      <c r="BL92" s="518">
        <v>5</v>
      </c>
      <c r="BM92" s="518">
        <v>8</v>
      </c>
      <c r="BN92" s="574">
        <v>10</v>
      </c>
      <c r="BO92" s="551"/>
    </row>
    <row r="93" spans="2:67" ht="17.100000000000001" customHeight="1">
      <c r="B93" s="1884" t="s">
        <v>150</v>
      </c>
      <c r="C93" s="1885"/>
      <c r="D93" s="1885"/>
      <c r="E93" s="1885"/>
      <c r="F93" s="1885"/>
      <c r="G93" s="1885"/>
      <c r="H93" s="1885"/>
      <c r="I93" s="1885"/>
      <c r="J93" s="1885"/>
      <c r="K93" s="1885"/>
      <c r="L93" s="1885"/>
      <c r="M93" s="1886"/>
      <c r="N93" s="578">
        <f>O93/P93</f>
        <v>0.85106382978723405</v>
      </c>
      <c r="O93" s="579">
        <v>40</v>
      </c>
      <c r="P93" s="581">
        <v>47</v>
      </c>
      <c r="Q93" s="518" t="s">
        <v>56</v>
      </c>
      <c r="R93" s="518" t="s">
        <v>56</v>
      </c>
      <c r="S93" s="518" t="s">
        <v>61</v>
      </c>
      <c r="T93" s="518" t="s">
        <v>56</v>
      </c>
      <c r="U93" s="518" t="s">
        <v>56</v>
      </c>
      <c r="V93" s="518" t="s">
        <v>56</v>
      </c>
      <c r="W93" s="518" t="s">
        <v>56</v>
      </c>
      <c r="X93" s="518" t="s">
        <v>61</v>
      </c>
      <c r="Y93" s="518" t="s">
        <v>56</v>
      </c>
      <c r="Z93" s="518" t="s">
        <v>56</v>
      </c>
      <c r="AA93" s="518" t="s">
        <v>56</v>
      </c>
      <c r="AB93" s="518" t="s">
        <v>56</v>
      </c>
      <c r="AC93" s="518" t="s">
        <v>56</v>
      </c>
      <c r="AD93" s="518" t="s">
        <v>56</v>
      </c>
      <c r="AE93" s="518" t="s">
        <v>56</v>
      </c>
      <c r="AF93" s="518" t="s">
        <v>56</v>
      </c>
      <c r="AG93" s="518" t="s">
        <v>56</v>
      </c>
      <c r="AH93" s="518" t="s">
        <v>56</v>
      </c>
      <c r="AI93" s="518" t="s">
        <v>56</v>
      </c>
      <c r="AJ93" s="518" t="s">
        <v>56</v>
      </c>
      <c r="AK93" s="518" t="s">
        <v>56</v>
      </c>
      <c r="AL93" s="518" t="s">
        <v>61</v>
      </c>
      <c r="AM93" s="518" t="s">
        <v>57</v>
      </c>
      <c r="AN93" s="518" t="s">
        <v>56</v>
      </c>
      <c r="AO93" s="518" t="s">
        <v>61</v>
      </c>
      <c r="AP93" s="518" t="s">
        <v>57</v>
      </c>
      <c r="AQ93" s="518" t="s">
        <v>56</v>
      </c>
      <c r="AR93" s="518" t="s">
        <v>56</v>
      </c>
      <c r="AS93" s="518" t="s">
        <v>56</v>
      </c>
      <c r="AT93" s="518" t="s">
        <v>56</v>
      </c>
      <c r="AU93" s="518" t="s">
        <v>56</v>
      </c>
      <c r="AV93" s="518" t="s">
        <v>56</v>
      </c>
      <c r="AW93" s="518" t="s">
        <v>57</v>
      </c>
      <c r="AX93" s="518" t="s">
        <v>56</v>
      </c>
      <c r="AY93" s="518" t="s">
        <v>56</v>
      </c>
      <c r="AZ93" s="518" t="s">
        <v>56</v>
      </c>
      <c r="BA93" s="518" t="s">
        <v>56</v>
      </c>
      <c r="BB93" s="518" t="s">
        <v>56</v>
      </c>
      <c r="BC93" s="518" t="s">
        <v>56</v>
      </c>
      <c r="BD93" s="518" t="s">
        <v>56</v>
      </c>
      <c r="BE93" s="518" t="s">
        <v>57</v>
      </c>
      <c r="BF93" s="518" t="s">
        <v>56</v>
      </c>
      <c r="BG93" s="518" t="s">
        <v>57</v>
      </c>
      <c r="BH93" s="518" t="s">
        <v>56</v>
      </c>
      <c r="BI93" s="518" t="s">
        <v>56</v>
      </c>
      <c r="BJ93" s="518" t="s">
        <v>56</v>
      </c>
      <c r="BK93" s="518" t="s">
        <v>56</v>
      </c>
      <c r="BL93" s="518" t="s">
        <v>57</v>
      </c>
      <c r="BM93" s="518" t="s">
        <v>56</v>
      </c>
      <c r="BN93" s="574" t="s">
        <v>56</v>
      </c>
      <c r="BO93" s="551"/>
    </row>
    <row r="94" spans="2:67" ht="17.100000000000001" customHeight="1">
      <c r="B94" s="1881" t="s">
        <v>151</v>
      </c>
      <c r="C94" s="1882"/>
      <c r="D94" s="1882"/>
      <c r="E94" s="1882"/>
      <c r="F94" s="1882"/>
      <c r="G94" s="1882"/>
      <c r="H94" s="1882"/>
      <c r="I94" s="1882"/>
      <c r="J94" s="1882"/>
      <c r="K94" s="1882"/>
      <c r="L94" s="1882"/>
      <c r="M94" s="1883"/>
      <c r="N94" s="958"/>
      <c r="O94" s="958"/>
      <c r="P94" s="958"/>
      <c r="Q94" s="958"/>
      <c r="R94" s="958"/>
      <c r="S94" s="958"/>
      <c r="T94" s="958"/>
      <c r="U94" s="958"/>
      <c r="V94" s="958"/>
      <c r="W94" s="958"/>
      <c r="X94" s="958"/>
      <c r="Y94" s="958"/>
      <c r="Z94" s="958"/>
      <c r="AA94" s="958"/>
      <c r="AB94" s="958"/>
      <c r="AC94" s="958"/>
      <c r="AD94" s="958"/>
      <c r="AE94" s="958"/>
      <c r="AF94" s="958"/>
      <c r="AG94" s="958"/>
      <c r="AH94" s="958"/>
      <c r="AI94" s="958"/>
      <c r="AJ94" s="958"/>
      <c r="AK94" s="958"/>
      <c r="AL94" s="958"/>
      <c r="AM94" s="958"/>
      <c r="AN94" s="958"/>
      <c r="AO94" s="958"/>
      <c r="AP94" s="958"/>
      <c r="AQ94" s="958"/>
      <c r="AR94" s="958"/>
      <c r="AS94" s="958"/>
      <c r="AT94" s="958"/>
      <c r="AU94" s="958"/>
      <c r="AV94" s="958"/>
      <c r="AW94" s="958"/>
      <c r="AX94" s="958"/>
      <c r="AY94" s="958"/>
      <c r="AZ94" s="958"/>
      <c r="BA94" s="958"/>
      <c r="BB94" s="958"/>
      <c r="BC94" s="958"/>
      <c r="BD94" s="958"/>
      <c r="BE94" s="958"/>
      <c r="BF94" s="958"/>
      <c r="BG94" s="958"/>
      <c r="BH94" s="958"/>
      <c r="BI94" s="958"/>
      <c r="BJ94" s="958"/>
      <c r="BK94" s="958"/>
      <c r="BL94" s="958"/>
      <c r="BM94" s="958"/>
      <c r="BN94" s="958"/>
      <c r="BO94" s="551"/>
    </row>
    <row r="95" spans="2:67" ht="17.100000000000001" customHeight="1">
      <c r="B95" s="1846" t="s">
        <v>126</v>
      </c>
      <c r="C95" s="1847"/>
      <c r="D95" s="1847"/>
      <c r="E95" s="1847"/>
      <c r="F95" s="1847"/>
      <c r="G95" s="1847"/>
      <c r="H95" s="1847"/>
      <c r="I95" s="1847"/>
      <c r="J95" s="1847"/>
      <c r="K95" s="1847"/>
      <c r="L95" s="1847"/>
      <c r="M95" s="1848"/>
      <c r="N95" s="590">
        <f>O95/P95</f>
        <v>0.91111111111111109</v>
      </c>
      <c r="O95" s="672">
        <v>41</v>
      </c>
      <c r="P95" s="672">
        <v>45</v>
      </c>
      <c r="Q95" s="196" t="s">
        <v>56</v>
      </c>
      <c r="R95" s="196" t="s">
        <v>56</v>
      </c>
      <c r="S95" s="196" t="s">
        <v>61</v>
      </c>
      <c r="T95" s="196" t="s">
        <v>56</v>
      </c>
      <c r="U95" s="196" t="s">
        <v>56</v>
      </c>
      <c r="V95" s="196" t="s">
        <v>56</v>
      </c>
      <c r="W95" s="196" t="s">
        <v>56</v>
      </c>
      <c r="X95" s="196" t="s">
        <v>56</v>
      </c>
      <c r="Y95" s="196" t="s">
        <v>56</v>
      </c>
      <c r="Z95" s="196" t="s">
        <v>56</v>
      </c>
      <c r="AA95" s="196" t="s">
        <v>56</v>
      </c>
      <c r="AB95" s="196" t="s">
        <v>56</v>
      </c>
      <c r="AC95" s="196" t="s">
        <v>56</v>
      </c>
      <c r="AD95" s="196" t="s">
        <v>56</v>
      </c>
      <c r="AE95" s="196" t="s">
        <v>57</v>
      </c>
      <c r="AF95" s="196" t="s">
        <v>56</v>
      </c>
      <c r="AG95" s="196" t="s">
        <v>56</v>
      </c>
      <c r="AH95" s="196" t="s">
        <v>56</v>
      </c>
      <c r="AI95" s="196" t="s">
        <v>56</v>
      </c>
      <c r="AJ95" s="196" t="s">
        <v>56</v>
      </c>
      <c r="AK95" s="196" t="s">
        <v>56</v>
      </c>
      <c r="AL95" s="196" t="s">
        <v>65</v>
      </c>
      <c r="AM95" s="196" t="s">
        <v>56</v>
      </c>
      <c r="AN95" s="196" t="s">
        <v>56</v>
      </c>
      <c r="AO95" s="196" t="s">
        <v>65</v>
      </c>
      <c r="AP95" s="196" t="s">
        <v>56</v>
      </c>
      <c r="AQ95" s="196" t="s">
        <v>56</v>
      </c>
      <c r="AR95" s="196" t="s">
        <v>56</v>
      </c>
      <c r="AS95" s="196" t="s">
        <v>56</v>
      </c>
      <c r="AT95" s="196" t="s">
        <v>56</v>
      </c>
      <c r="AU95" s="196" t="s">
        <v>56</v>
      </c>
      <c r="AV95" s="196" t="s">
        <v>56</v>
      </c>
      <c r="AW95" s="196" t="s">
        <v>56</v>
      </c>
      <c r="AX95" s="196" t="s">
        <v>56</v>
      </c>
      <c r="AY95" s="196" t="s">
        <v>56</v>
      </c>
      <c r="AZ95" s="196" t="s">
        <v>56</v>
      </c>
      <c r="BA95" s="196" t="s">
        <v>56</v>
      </c>
      <c r="BB95" s="196" t="s">
        <v>56</v>
      </c>
      <c r="BC95" s="196" t="s">
        <v>57</v>
      </c>
      <c r="BD95" s="196" t="s">
        <v>61</v>
      </c>
      <c r="BE95" s="196" t="s">
        <v>56</v>
      </c>
      <c r="BF95" s="196" t="s">
        <v>56</v>
      </c>
      <c r="BG95" s="196" t="s">
        <v>65</v>
      </c>
      <c r="BH95" s="196" t="s">
        <v>57</v>
      </c>
      <c r="BI95" s="196" t="s">
        <v>56</v>
      </c>
      <c r="BJ95" s="196" t="s">
        <v>56</v>
      </c>
      <c r="BK95" s="196" t="s">
        <v>56</v>
      </c>
      <c r="BL95" s="196" t="s">
        <v>56</v>
      </c>
      <c r="BM95" s="196" t="s">
        <v>57</v>
      </c>
      <c r="BN95" s="1536" t="s">
        <v>56</v>
      </c>
      <c r="BO95" s="551"/>
    </row>
    <row r="96" spans="2:67" ht="17.100000000000001" customHeight="1">
      <c r="B96" s="1846" t="s">
        <v>127</v>
      </c>
      <c r="C96" s="1847"/>
      <c r="D96" s="1847"/>
      <c r="E96" s="1847"/>
      <c r="F96" s="1847"/>
      <c r="G96" s="1847"/>
      <c r="H96" s="1847"/>
      <c r="I96" s="1847"/>
      <c r="J96" s="1847"/>
      <c r="K96" s="1847"/>
      <c r="L96" s="1847"/>
      <c r="M96" s="1848"/>
      <c r="N96" s="590">
        <f t="shared" ref="N96:N107" si="4">O96/P96</f>
        <v>0.61363636363636365</v>
      </c>
      <c r="O96" s="672">
        <v>27</v>
      </c>
      <c r="P96" s="672">
        <v>44</v>
      </c>
      <c r="Q96" s="196" t="s">
        <v>56</v>
      </c>
      <c r="R96" s="196" t="s">
        <v>56</v>
      </c>
      <c r="S96" s="196" t="s">
        <v>61</v>
      </c>
      <c r="T96" s="196" t="s">
        <v>56</v>
      </c>
      <c r="U96" s="196" t="s">
        <v>57</v>
      </c>
      <c r="V96" s="196" t="s">
        <v>57</v>
      </c>
      <c r="W96" s="196" t="s">
        <v>57</v>
      </c>
      <c r="X96" s="196" t="s">
        <v>57</v>
      </c>
      <c r="Y96" s="196" t="s">
        <v>56</v>
      </c>
      <c r="Z96" s="196" t="s">
        <v>56</v>
      </c>
      <c r="AA96" s="196" t="s">
        <v>56</v>
      </c>
      <c r="AB96" s="196" t="s">
        <v>57</v>
      </c>
      <c r="AC96" s="196" t="s">
        <v>56</v>
      </c>
      <c r="AD96" s="196" t="s">
        <v>56</v>
      </c>
      <c r="AE96" s="196" t="s">
        <v>57</v>
      </c>
      <c r="AF96" s="196" t="s">
        <v>56</v>
      </c>
      <c r="AG96" s="196" t="s">
        <v>56</v>
      </c>
      <c r="AH96" s="196" t="s">
        <v>57</v>
      </c>
      <c r="AI96" s="196" t="s">
        <v>57</v>
      </c>
      <c r="AJ96" s="196" t="s">
        <v>57</v>
      </c>
      <c r="AK96" s="196" t="s">
        <v>57</v>
      </c>
      <c r="AL96" s="196" t="s">
        <v>65</v>
      </c>
      <c r="AM96" s="196" t="s">
        <v>57</v>
      </c>
      <c r="AN96" s="196" t="s">
        <v>56</v>
      </c>
      <c r="AO96" s="196" t="s">
        <v>65</v>
      </c>
      <c r="AP96" s="196" t="s">
        <v>56</v>
      </c>
      <c r="AQ96" s="196" t="s">
        <v>65</v>
      </c>
      <c r="AR96" s="196" t="s">
        <v>57</v>
      </c>
      <c r="AS96" s="196" t="s">
        <v>56</v>
      </c>
      <c r="AT96" s="196" t="s">
        <v>56</v>
      </c>
      <c r="AU96" s="196" t="s">
        <v>57</v>
      </c>
      <c r="AV96" s="196" t="s">
        <v>56</v>
      </c>
      <c r="AW96" s="196" t="s">
        <v>56</v>
      </c>
      <c r="AX96" s="196" t="s">
        <v>57</v>
      </c>
      <c r="AY96" s="196" t="s">
        <v>56</v>
      </c>
      <c r="AZ96" s="196" t="s">
        <v>56</v>
      </c>
      <c r="BA96" s="196" t="s">
        <v>56</v>
      </c>
      <c r="BB96" s="196" t="s">
        <v>56</v>
      </c>
      <c r="BC96" s="196" t="s">
        <v>57</v>
      </c>
      <c r="BD96" s="196" t="s">
        <v>61</v>
      </c>
      <c r="BE96" s="196" t="s">
        <v>56</v>
      </c>
      <c r="BF96" s="196" t="s">
        <v>56</v>
      </c>
      <c r="BG96" s="196" t="s">
        <v>65</v>
      </c>
      <c r="BH96" s="196" t="s">
        <v>57</v>
      </c>
      <c r="BI96" s="196" t="s">
        <v>56</v>
      </c>
      <c r="BJ96" s="196" t="s">
        <v>57</v>
      </c>
      <c r="BK96" s="196" t="s">
        <v>56</v>
      </c>
      <c r="BL96" s="196" t="s">
        <v>56</v>
      </c>
      <c r="BM96" s="196" t="s">
        <v>56</v>
      </c>
      <c r="BN96" s="1536" t="s">
        <v>56</v>
      </c>
      <c r="BO96" s="551"/>
    </row>
    <row r="97" spans="2:67" ht="17.100000000000001" customHeight="1">
      <c r="B97" s="1846" t="s">
        <v>128</v>
      </c>
      <c r="C97" s="1847"/>
      <c r="D97" s="1847"/>
      <c r="E97" s="1847"/>
      <c r="F97" s="1847"/>
      <c r="G97" s="1847"/>
      <c r="H97" s="1847"/>
      <c r="I97" s="1847"/>
      <c r="J97" s="1847"/>
      <c r="K97" s="1847"/>
      <c r="L97" s="1847"/>
      <c r="M97" s="1848"/>
      <c r="N97" s="590">
        <f t="shared" si="4"/>
        <v>0.77777777777777779</v>
      </c>
      <c r="O97" s="672">
        <v>35</v>
      </c>
      <c r="P97" s="672">
        <v>45</v>
      </c>
      <c r="Q97" s="196" t="s">
        <v>56</v>
      </c>
      <c r="R97" s="196" t="s">
        <v>56</v>
      </c>
      <c r="S97" s="196" t="s">
        <v>61</v>
      </c>
      <c r="T97" s="196" t="s">
        <v>56</v>
      </c>
      <c r="U97" s="196" t="s">
        <v>56</v>
      </c>
      <c r="V97" s="196" t="s">
        <v>56</v>
      </c>
      <c r="W97" s="196" t="s">
        <v>57</v>
      </c>
      <c r="X97" s="196" t="s">
        <v>56</v>
      </c>
      <c r="Y97" s="196" t="s">
        <v>56</v>
      </c>
      <c r="Z97" s="196" t="s">
        <v>57</v>
      </c>
      <c r="AA97" s="196" t="s">
        <v>56</v>
      </c>
      <c r="AB97" s="196" t="s">
        <v>56</v>
      </c>
      <c r="AC97" s="196" t="s">
        <v>56</v>
      </c>
      <c r="AD97" s="196" t="s">
        <v>56</v>
      </c>
      <c r="AE97" s="196" t="s">
        <v>57</v>
      </c>
      <c r="AF97" s="196" t="s">
        <v>56</v>
      </c>
      <c r="AG97" s="196" t="s">
        <v>56</v>
      </c>
      <c r="AH97" s="196" t="s">
        <v>56</v>
      </c>
      <c r="AI97" s="196" t="s">
        <v>57</v>
      </c>
      <c r="AJ97" s="196" t="s">
        <v>56</v>
      </c>
      <c r="AK97" s="196" t="s">
        <v>57</v>
      </c>
      <c r="AL97" s="196" t="s">
        <v>65</v>
      </c>
      <c r="AM97" s="196" t="s">
        <v>56</v>
      </c>
      <c r="AN97" s="196" t="s">
        <v>56</v>
      </c>
      <c r="AO97" s="196" t="s">
        <v>65</v>
      </c>
      <c r="AP97" s="196" t="s">
        <v>56</v>
      </c>
      <c r="AQ97" s="196" t="s">
        <v>56</v>
      </c>
      <c r="AR97" s="196" t="s">
        <v>56</v>
      </c>
      <c r="AS97" s="196" t="s">
        <v>56</v>
      </c>
      <c r="AT97" s="196" t="s">
        <v>56</v>
      </c>
      <c r="AU97" s="196" t="s">
        <v>56</v>
      </c>
      <c r="AV97" s="196" t="s">
        <v>56</v>
      </c>
      <c r="AW97" s="196" t="s">
        <v>56</v>
      </c>
      <c r="AX97" s="196" t="s">
        <v>57</v>
      </c>
      <c r="AY97" s="196" t="s">
        <v>56</v>
      </c>
      <c r="AZ97" s="196" t="s">
        <v>56</v>
      </c>
      <c r="BA97" s="196" t="s">
        <v>56</v>
      </c>
      <c r="BB97" s="196" t="s">
        <v>57</v>
      </c>
      <c r="BC97" s="196" t="s">
        <v>57</v>
      </c>
      <c r="BD97" s="196" t="s">
        <v>61</v>
      </c>
      <c r="BE97" s="196" t="s">
        <v>56</v>
      </c>
      <c r="BF97" s="196" t="s">
        <v>56</v>
      </c>
      <c r="BG97" s="196" t="s">
        <v>65</v>
      </c>
      <c r="BH97" s="196" t="s">
        <v>57</v>
      </c>
      <c r="BI97" s="196" t="s">
        <v>56</v>
      </c>
      <c r="BJ97" s="196" t="s">
        <v>56</v>
      </c>
      <c r="BK97" s="196" t="s">
        <v>56</v>
      </c>
      <c r="BL97" s="196" t="s">
        <v>56</v>
      </c>
      <c r="BM97" s="196" t="s">
        <v>57</v>
      </c>
      <c r="BN97" s="1536" t="s">
        <v>56</v>
      </c>
      <c r="BO97" s="551"/>
    </row>
    <row r="98" spans="2:67" ht="17.100000000000001" customHeight="1">
      <c r="B98" s="1846" t="s">
        <v>129</v>
      </c>
      <c r="C98" s="1847"/>
      <c r="D98" s="1847"/>
      <c r="E98" s="1847"/>
      <c r="F98" s="1847"/>
      <c r="G98" s="1847"/>
      <c r="H98" s="1847"/>
      <c r="I98" s="1847"/>
      <c r="J98" s="1847"/>
      <c r="K98" s="1847"/>
      <c r="L98" s="1847"/>
      <c r="M98" s="1848"/>
      <c r="N98" s="590">
        <f t="shared" si="4"/>
        <v>0.65909090909090906</v>
      </c>
      <c r="O98" s="672">
        <v>29</v>
      </c>
      <c r="P98" s="672">
        <v>44</v>
      </c>
      <c r="Q98" s="196" t="s">
        <v>56</v>
      </c>
      <c r="R98" s="196" t="s">
        <v>56</v>
      </c>
      <c r="S98" s="196" t="s">
        <v>61</v>
      </c>
      <c r="T98" s="196" t="s">
        <v>56</v>
      </c>
      <c r="U98" s="196" t="s">
        <v>56</v>
      </c>
      <c r="V98" s="196" t="s">
        <v>57</v>
      </c>
      <c r="W98" s="196" t="s">
        <v>57</v>
      </c>
      <c r="X98" s="196" t="s">
        <v>56</v>
      </c>
      <c r="Y98" s="196" t="s">
        <v>56</v>
      </c>
      <c r="Z98" s="196" t="s">
        <v>57</v>
      </c>
      <c r="AA98" s="196" t="s">
        <v>56</v>
      </c>
      <c r="AB98" s="196" t="s">
        <v>56</v>
      </c>
      <c r="AC98" s="196" t="s">
        <v>56</v>
      </c>
      <c r="AD98" s="196" t="s">
        <v>56</v>
      </c>
      <c r="AE98" s="196" t="s">
        <v>57</v>
      </c>
      <c r="AF98" s="196" t="s">
        <v>56</v>
      </c>
      <c r="AG98" s="196" t="s">
        <v>56</v>
      </c>
      <c r="AH98" s="196" t="s">
        <v>56</v>
      </c>
      <c r="AI98" s="196" t="s">
        <v>57</v>
      </c>
      <c r="AJ98" s="196" t="s">
        <v>57</v>
      </c>
      <c r="AK98" s="196" t="s">
        <v>57</v>
      </c>
      <c r="AL98" s="196" t="s">
        <v>65</v>
      </c>
      <c r="AM98" s="196" t="s">
        <v>57</v>
      </c>
      <c r="AN98" s="196" t="s">
        <v>56</v>
      </c>
      <c r="AO98" s="196" t="s">
        <v>65</v>
      </c>
      <c r="AP98" s="196" t="s">
        <v>57</v>
      </c>
      <c r="AQ98" s="196" t="s">
        <v>56</v>
      </c>
      <c r="AR98" s="196" t="s">
        <v>56</v>
      </c>
      <c r="AS98" s="196" t="s">
        <v>56</v>
      </c>
      <c r="AT98" s="196" t="s">
        <v>56</v>
      </c>
      <c r="AU98" s="196" t="s">
        <v>56</v>
      </c>
      <c r="AV98" s="196" t="s">
        <v>56</v>
      </c>
      <c r="AW98" s="196" t="s">
        <v>56</v>
      </c>
      <c r="AX98" s="196" t="s">
        <v>56</v>
      </c>
      <c r="AY98" s="196" t="s">
        <v>65</v>
      </c>
      <c r="AZ98" s="196" t="s">
        <v>56</v>
      </c>
      <c r="BA98" s="196" t="s">
        <v>56</v>
      </c>
      <c r="BB98" s="196" t="s">
        <v>57</v>
      </c>
      <c r="BC98" s="196" t="s">
        <v>57</v>
      </c>
      <c r="BD98" s="196" t="s">
        <v>61</v>
      </c>
      <c r="BE98" s="196" t="s">
        <v>57</v>
      </c>
      <c r="BF98" s="196" t="s">
        <v>56</v>
      </c>
      <c r="BG98" s="196" t="s">
        <v>65</v>
      </c>
      <c r="BH98" s="196" t="s">
        <v>57</v>
      </c>
      <c r="BI98" s="196" t="s">
        <v>56</v>
      </c>
      <c r="BJ98" s="196" t="s">
        <v>57</v>
      </c>
      <c r="BK98" s="196" t="s">
        <v>56</v>
      </c>
      <c r="BL98" s="196" t="s">
        <v>56</v>
      </c>
      <c r="BM98" s="196" t="s">
        <v>57</v>
      </c>
      <c r="BN98" s="1536" t="s">
        <v>56</v>
      </c>
      <c r="BO98" s="551"/>
    </row>
    <row r="99" spans="2:67" ht="17.100000000000001" customHeight="1">
      <c r="B99" s="1846" t="s">
        <v>130</v>
      </c>
      <c r="C99" s="1847"/>
      <c r="D99" s="1847"/>
      <c r="E99" s="1847"/>
      <c r="F99" s="1847"/>
      <c r="G99" s="1847"/>
      <c r="H99" s="1847"/>
      <c r="I99" s="1847"/>
      <c r="J99" s="1847"/>
      <c r="K99" s="1847"/>
      <c r="L99" s="1847"/>
      <c r="M99" s="1848"/>
      <c r="N99" s="590">
        <f t="shared" si="4"/>
        <v>0.68181818181818177</v>
      </c>
      <c r="O99" s="672">
        <v>30</v>
      </c>
      <c r="P99" s="672">
        <v>44</v>
      </c>
      <c r="Q99" s="196" t="s">
        <v>56</v>
      </c>
      <c r="R99" s="196" t="s">
        <v>65</v>
      </c>
      <c r="S99" s="196" t="s">
        <v>61</v>
      </c>
      <c r="T99" s="196" t="s">
        <v>56</v>
      </c>
      <c r="U99" s="196" t="s">
        <v>56</v>
      </c>
      <c r="V99" s="196" t="s">
        <v>56</v>
      </c>
      <c r="W99" s="196" t="s">
        <v>57</v>
      </c>
      <c r="X99" s="196" t="s">
        <v>56</v>
      </c>
      <c r="Y99" s="196" t="s">
        <v>56</v>
      </c>
      <c r="Z99" s="196" t="s">
        <v>56</v>
      </c>
      <c r="AA99" s="196" t="s">
        <v>56</v>
      </c>
      <c r="AB99" s="196" t="s">
        <v>56</v>
      </c>
      <c r="AC99" s="196" t="s">
        <v>56</v>
      </c>
      <c r="AD99" s="196" t="s">
        <v>56</v>
      </c>
      <c r="AE99" s="196" t="s">
        <v>57</v>
      </c>
      <c r="AF99" s="196" t="s">
        <v>56</v>
      </c>
      <c r="AG99" s="196" t="s">
        <v>56</v>
      </c>
      <c r="AH99" s="196" t="s">
        <v>57</v>
      </c>
      <c r="AI99" s="196" t="s">
        <v>57</v>
      </c>
      <c r="AJ99" s="196" t="s">
        <v>57</v>
      </c>
      <c r="AK99" s="196" t="s">
        <v>57</v>
      </c>
      <c r="AL99" s="196" t="s">
        <v>65</v>
      </c>
      <c r="AM99" s="196" t="s">
        <v>56</v>
      </c>
      <c r="AN99" s="196" t="s">
        <v>56</v>
      </c>
      <c r="AO99" s="196" t="s">
        <v>65</v>
      </c>
      <c r="AP99" s="196" t="s">
        <v>57</v>
      </c>
      <c r="AQ99" s="196" t="s">
        <v>56</v>
      </c>
      <c r="AR99" s="196" t="s">
        <v>56</v>
      </c>
      <c r="AS99" s="196" t="s">
        <v>56</v>
      </c>
      <c r="AT99" s="196" t="s">
        <v>56</v>
      </c>
      <c r="AU99" s="196" t="s">
        <v>56</v>
      </c>
      <c r="AV99" s="196" t="s">
        <v>56</v>
      </c>
      <c r="AW99" s="196" t="s">
        <v>56</v>
      </c>
      <c r="AX99" s="196" t="s">
        <v>56</v>
      </c>
      <c r="AY99" s="196" t="s">
        <v>57</v>
      </c>
      <c r="AZ99" s="196" t="s">
        <v>56</v>
      </c>
      <c r="BA99" s="196" t="s">
        <v>56</v>
      </c>
      <c r="BB99" s="196" t="s">
        <v>57</v>
      </c>
      <c r="BC99" s="196" t="s">
        <v>57</v>
      </c>
      <c r="BD99" s="196" t="s">
        <v>61</v>
      </c>
      <c r="BE99" s="196" t="s">
        <v>57</v>
      </c>
      <c r="BF99" s="196" t="s">
        <v>56</v>
      </c>
      <c r="BG99" s="196" t="s">
        <v>65</v>
      </c>
      <c r="BH99" s="196" t="s">
        <v>57</v>
      </c>
      <c r="BI99" s="196" t="s">
        <v>56</v>
      </c>
      <c r="BJ99" s="196" t="s">
        <v>57</v>
      </c>
      <c r="BK99" s="196" t="s">
        <v>56</v>
      </c>
      <c r="BL99" s="196" t="s">
        <v>56</v>
      </c>
      <c r="BM99" s="196" t="s">
        <v>57</v>
      </c>
      <c r="BN99" s="1536" t="s">
        <v>56</v>
      </c>
      <c r="BO99" s="551"/>
    </row>
    <row r="100" spans="2:67" ht="17.100000000000001" customHeight="1">
      <c r="B100" s="1846" t="s">
        <v>131</v>
      </c>
      <c r="C100" s="1847"/>
      <c r="D100" s="1847"/>
      <c r="E100" s="1847"/>
      <c r="F100" s="1847"/>
      <c r="G100" s="1847"/>
      <c r="H100" s="1847"/>
      <c r="I100" s="1847"/>
      <c r="J100" s="1847"/>
      <c r="K100" s="1847"/>
      <c r="L100" s="1847"/>
      <c r="M100" s="1848"/>
      <c r="N100" s="590">
        <f t="shared" si="4"/>
        <v>0.97872340425531912</v>
      </c>
      <c r="O100" s="672">
        <v>46</v>
      </c>
      <c r="P100" s="672">
        <v>47</v>
      </c>
      <c r="Q100" s="196" t="s">
        <v>56</v>
      </c>
      <c r="R100" s="196" t="s">
        <v>56</v>
      </c>
      <c r="S100" s="196" t="s">
        <v>61</v>
      </c>
      <c r="T100" s="196" t="s">
        <v>56</v>
      </c>
      <c r="U100" s="196" t="s">
        <v>56</v>
      </c>
      <c r="V100" s="196" t="s">
        <v>56</v>
      </c>
      <c r="W100" s="196" t="s">
        <v>56</v>
      </c>
      <c r="X100" s="196" t="s">
        <v>56</v>
      </c>
      <c r="Y100" s="196" t="s">
        <v>56</v>
      </c>
      <c r="Z100" s="196" t="s">
        <v>56</v>
      </c>
      <c r="AA100" s="196" t="s">
        <v>56</v>
      </c>
      <c r="AB100" s="196" t="s">
        <v>56</v>
      </c>
      <c r="AC100" s="196" t="s">
        <v>56</v>
      </c>
      <c r="AD100" s="196" t="s">
        <v>56</v>
      </c>
      <c r="AE100" s="196" t="s">
        <v>56</v>
      </c>
      <c r="AF100" s="196" t="s">
        <v>56</v>
      </c>
      <c r="AG100" s="196" t="s">
        <v>56</v>
      </c>
      <c r="AH100" s="196" t="s">
        <v>56</v>
      </c>
      <c r="AI100" s="196" t="s">
        <v>56</v>
      </c>
      <c r="AJ100" s="196" t="s">
        <v>56</v>
      </c>
      <c r="AK100" s="196" t="s">
        <v>56</v>
      </c>
      <c r="AL100" s="196" t="s">
        <v>56</v>
      </c>
      <c r="AM100" s="196" t="s">
        <v>56</v>
      </c>
      <c r="AN100" s="196" t="s">
        <v>56</v>
      </c>
      <c r="AO100" s="196" t="s">
        <v>65</v>
      </c>
      <c r="AP100" s="196" t="s">
        <v>56</v>
      </c>
      <c r="AQ100" s="196" t="s">
        <v>56</v>
      </c>
      <c r="AR100" s="196" t="s">
        <v>56</v>
      </c>
      <c r="AS100" s="196" t="s">
        <v>56</v>
      </c>
      <c r="AT100" s="196" t="s">
        <v>56</v>
      </c>
      <c r="AU100" s="196" t="s">
        <v>56</v>
      </c>
      <c r="AV100" s="196" t="s">
        <v>56</v>
      </c>
      <c r="AW100" s="196" t="s">
        <v>56</v>
      </c>
      <c r="AX100" s="196" t="s">
        <v>56</v>
      </c>
      <c r="AY100" s="196" t="s">
        <v>56</v>
      </c>
      <c r="AZ100" s="196" t="s">
        <v>56</v>
      </c>
      <c r="BA100" s="196" t="s">
        <v>56</v>
      </c>
      <c r="BB100" s="196" t="s">
        <v>56</v>
      </c>
      <c r="BC100" s="196" t="s">
        <v>56</v>
      </c>
      <c r="BD100" s="196" t="s">
        <v>61</v>
      </c>
      <c r="BE100" s="196" t="s">
        <v>56</v>
      </c>
      <c r="BF100" s="196" t="s">
        <v>56</v>
      </c>
      <c r="BG100" s="196" t="s">
        <v>56</v>
      </c>
      <c r="BH100" s="196" t="s">
        <v>57</v>
      </c>
      <c r="BI100" s="196" t="s">
        <v>56</v>
      </c>
      <c r="BJ100" s="196" t="s">
        <v>56</v>
      </c>
      <c r="BK100" s="196" t="s">
        <v>56</v>
      </c>
      <c r="BL100" s="196" t="s">
        <v>56</v>
      </c>
      <c r="BM100" s="196" t="s">
        <v>56</v>
      </c>
      <c r="BN100" s="1536" t="s">
        <v>56</v>
      </c>
      <c r="BO100" s="551"/>
    </row>
    <row r="101" spans="2:67" ht="17.100000000000001" customHeight="1">
      <c r="B101" s="1846" t="s">
        <v>132</v>
      </c>
      <c r="C101" s="1847"/>
      <c r="D101" s="1847"/>
      <c r="E101" s="1847"/>
      <c r="F101" s="1847"/>
      <c r="G101" s="1847"/>
      <c r="H101" s="1847"/>
      <c r="I101" s="1847"/>
      <c r="J101" s="1847"/>
      <c r="K101" s="1847"/>
      <c r="L101" s="1847"/>
      <c r="M101" s="1848"/>
      <c r="N101" s="590">
        <f t="shared" si="4"/>
        <v>0.62790697674418605</v>
      </c>
      <c r="O101" s="672">
        <v>27</v>
      </c>
      <c r="P101" s="672">
        <v>43</v>
      </c>
      <c r="Q101" s="196" t="s">
        <v>57</v>
      </c>
      <c r="R101" s="196" t="s">
        <v>56</v>
      </c>
      <c r="S101" s="196" t="s">
        <v>61</v>
      </c>
      <c r="T101" s="196" t="s">
        <v>57</v>
      </c>
      <c r="U101" s="196" t="s">
        <v>56</v>
      </c>
      <c r="V101" s="196" t="s">
        <v>57</v>
      </c>
      <c r="W101" s="196" t="s">
        <v>56</v>
      </c>
      <c r="X101" s="196" t="s">
        <v>57</v>
      </c>
      <c r="Y101" s="196" t="s">
        <v>56</v>
      </c>
      <c r="Z101" s="196" t="s">
        <v>57</v>
      </c>
      <c r="AA101" s="196" t="s">
        <v>56</v>
      </c>
      <c r="AB101" s="196" t="s">
        <v>56</v>
      </c>
      <c r="AC101" s="196" t="s">
        <v>57</v>
      </c>
      <c r="AD101" s="196" t="s">
        <v>56</v>
      </c>
      <c r="AE101" s="196" t="s">
        <v>57</v>
      </c>
      <c r="AF101" s="196" t="s">
        <v>56</v>
      </c>
      <c r="AG101" s="196" t="s">
        <v>56</v>
      </c>
      <c r="AH101" s="196" t="s">
        <v>56</v>
      </c>
      <c r="AI101" s="196" t="s">
        <v>57</v>
      </c>
      <c r="AJ101" s="196" t="s">
        <v>56</v>
      </c>
      <c r="AK101" s="196" t="s">
        <v>57</v>
      </c>
      <c r="AL101" s="196" t="s">
        <v>65</v>
      </c>
      <c r="AM101" s="196" t="s">
        <v>57</v>
      </c>
      <c r="AN101" s="196" t="s">
        <v>56</v>
      </c>
      <c r="AO101" s="196" t="s">
        <v>65</v>
      </c>
      <c r="AP101" s="196" t="s">
        <v>65</v>
      </c>
      <c r="AQ101" s="196" t="s">
        <v>65</v>
      </c>
      <c r="AR101" s="196" t="s">
        <v>56</v>
      </c>
      <c r="AS101" s="196" t="s">
        <v>56</v>
      </c>
      <c r="AT101" s="196" t="s">
        <v>56</v>
      </c>
      <c r="AU101" s="196" t="s">
        <v>56</v>
      </c>
      <c r="AV101" s="196" t="s">
        <v>56</v>
      </c>
      <c r="AW101" s="196" t="s">
        <v>65</v>
      </c>
      <c r="AX101" s="196" t="s">
        <v>57</v>
      </c>
      <c r="AY101" s="196" t="s">
        <v>56</v>
      </c>
      <c r="AZ101" s="196" t="s">
        <v>56</v>
      </c>
      <c r="BA101" s="196" t="s">
        <v>57</v>
      </c>
      <c r="BB101" s="196" t="s">
        <v>56</v>
      </c>
      <c r="BC101" s="196" t="s">
        <v>57</v>
      </c>
      <c r="BD101" s="196" t="s">
        <v>61</v>
      </c>
      <c r="BE101" s="196" t="s">
        <v>57</v>
      </c>
      <c r="BF101" s="196" t="s">
        <v>57</v>
      </c>
      <c r="BG101" s="196" t="s">
        <v>56</v>
      </c>
      <c r="BH101" s="196" t="s">
        <v>57</v>
      </c>
      <c r="BI101" s="196" t="s">
        <v>56</v>
      </c>
      <c r="BJ101" s="196" t="s">
        <v>56</v>
      </c>
      <c r="BK101" s="196" t="s">
        <v>56</v>
      </c>
      <c r="BL101" s="196" t="s">
        <v>56</v>
      </c>
      <c r="BM101" s="196" t="s">
        <v>56</v>
      </c>
      <c r="BN101" s="1536" t="s">
        <v>56</v>
      </c>
      <c r="BO101" s="551"/>
    </row>
    <row r="102" spans="2:67" ht="17.100000000000001" customHeight="1">
      <c r="B102" s="1846" t="s">
        <v>133</v>
      </c>
      <c r="C102" s="1847"/>
      <c r="D102" s="1847"/>
      <c r="E102" s="1847"/>
      <c r="F102" s="1847"/>
      <c r="G102" s="1847"/>
      <c r="H102" s="1847"/>
      <c r="I102" s="1847"/>
      <c r="J102" s="1847"/>
      <c r="K102" s="1847"/>
      <c r="L102" s="1847"/>
      <c r="M102" s="1848"/>
      <c r="N102" s="590">
        <f t="shared" si="4"/>
        <v>0.66666666666666663</v>
      </c>
      <c r="O102" s="672">
        <v>30</v>
      </c>
      <c r="P102" s="672">
        <v>45</v>
      </c>
      <c r="Q102" s="196" t="s">
        <v>56</v>
      </c>
      <c r="R102" s="196" t="s">
        <v>56</v>
      </c>
      <c r="S102" s="196" t="s">
        <v>61</v>
      </c>
      <c r="T102" s="196" t="s">
        <v>56</v>
      </c>
      <c r="U102" s="196" t="s">
        <v>57</v>
      </c>
      <c r="V102" s="196" t="s">
        <v>57</v>
      </c>
      <c r="W102" s="196" t="s">
        <v>57</v>
      </c>
      <c r="X102" s="196" t="s">
        <v>56</v>
      </c>
      <c r="Y102" s="196" t="s">
        <v>56</v>
      </c>
      <c r="Z102" s="196" t="s">
        <v>56</v>
      </c>
      <c r="AA102" s="196" t="s">
        <v>56</v>
      </c>
      <c r="AB102" s="196" t="s">
        <v>56</v>
      </c>
      <c r="AC102" s="196" t="s">
        <v>56</v>
      </c>
      <c r="AD102" s="196" t="s">
        <v>56</v>
      </c>
      <c r="AE102" s="196" t="s">
        <v>56</v>
      </c>
      <c r="AF102" s="196" t="s">
        <v>56</v>
      </c>
      <c r="AG102" s="196" t="s">
        <v>56</v>
      </c>
      <c r="AH102" s="196" t="s">
        <v>56</v>
      </c>
      <c r="AI102" s="196" t="s">
        <v>56</v>
      </c>
      <c r="AJ102" s="196" t="s">
        <v>57</v>
      </c>
      <c r="AK102" s="196" t="s">
        <v>57</v>
      </c>
      <c r="AL102" s="196" t="s">
        <v>65</v>
      </c>
      <c r="AM102" s="196" t="s">
        <v>56</v>
      </c>
      <c r="AN102" s="196" t="s">
        <v>56</v>
      </c>
      <c r="AO102" s="196" t="s">
        <v>65</v>
      </c>
      <c r="AP102" s="196" t="s">
        <v>57</v>
      </c>
      <c r="AQ102" s="196" t="s">
        <v>56</v>
      </c>
      <c r="AR102" s="196" t="s">
        <v>57</v>
      </c>
      <c r="AS102" s="196" t="s">
        <v>56</v>
      </c>
      <c r="AT102" s="196" t="s">
        <v>57</v>
      </c>
      <c r="AU102" s="196" t="s">
        <v>56</v>
      </c>
      <c r="AV102" s="196" t="s">
        <v>56</v>
      </c>
      <c r="AW102" s="196" t="s">
        <v>56</v>
      </c>
      <c r="AX102" s="196" t="s">
        <v>57</v>
      </c>
      <c r="AY102" s="196" t="s">
        <v>57</v>
      </c>
      <c r="AZ102" s="196" t="s">
        <v>56</v>
      </c>
      <c r="BA102" s="196" t="s">
        <v>56</v>
      </c>
      <c r="BB102" s="196" t="s">
        <v>56</v>
      </c>
      <c r="BC102" s="196" t="s">
        <v>57</v>
      </c>
      <c r="BD102" s="196" t="s">
        <v>61</v>
      </c>
      <c r="BE102" s="196" t="s">
        <v>57</v>
      </c>
      <c r="BF102" s="196" t="s">
        <v>57</v>
      </c>
      <c r="BG102" s="196" t="s">
        <v>65</v>
      </c>
      <c r="BH102" s="196" t="s">
        <v>57</v>
      </c>
      <c r="BI102" s="196" t="s">
        <v>56</v>
      </c>
      <c r="BJ102" s="196" t="s">
        <v>56</v>
      </c>
      <c r="BK102" s="196" t="s">
        <v>56</v>
      </c>
      <c r="BL102" s="196" t="s">
        <v>56</v>
      </c>
      <c r="BM102" s="196" t="s">
        <v>57</v>
      </c>
      <c r="BN102" s="1536" t="s">
        <v>56</v>
      </c>
      <c r="BO102" s="551"/>
    </row>
    <row r="103" spans="2:67" ht="17.100000000000001" customHeight="1">
      <c r="B103" s="1846" t="s">
        <v>134</v>
      </c>
      <c r="C103" s="1847"/>
      <c r="D103" s="1847"/>
      <c r="E103" s="1847"/>
      <c r="F103" s="1847"/>
      <c r="G103" s="1847"/>
      <c r="H103" s="1847"/>
      <c r="I103" s="1847"/>
      <c r="J103" s="1847"/>
      <c r="K103" s="1847"/>
      <c r="L103" s="1847"/>
      <c r="M103" s="1848"/>
      <c r="N103" s="590">
        <f t="shared" si="4"/>
        <v>0.13953488372093023</v>
      </c>
      <c r="O103" s="672">
        <v>6</v>
      </c>
      <c r="P103" s="672">
        <v>43</v>
      </c>
      <c r="Q103" s="196" t="s">
        <v>57</v>
      </c>
      <c r="R103" s="196" t="s">
        <v>57</v>
      </c>
      <c r="S103" s="196" t="s">
        <v>61</v>
      </c>
      <c r="T103" s="196" t="s">
        <v>57</v>
      </c>
      <c r="U103" s="196" t="s">
        <v>57</v>
      </c>
      <c r="V103" s="196" t="s">
        <v>56</v>
      </c>
      <c r="W103" s="196" t="s">
        <v>57</v>
      </c>
      <c r="X103" s="196" t="s">
        <v>57</v>
      </c>
      <c r="Y103" s="196" t="s">
        <v>57</v>
      </c>
      <c r="Z103" s="196" t="s">
        <v>57</v>
      </c>
      <c r="AA103" s="196" t="s">
        <v>57</v>
      </c>
      <c r="AB103" s="196" t="s">
        <v>57</v>
      </c>
      <c r="AC103" s="196" t="s">
        <v>57</v>
      </c>
      <c r="AD103" s="196" t="s">
        <v>56</v>
      </c>
      <c r="AE103" s="196" t="s">
        <v>57</v>
      </c>
      <c r="AF103" s="196" t="s">
        <v>56</v>
      </c>
      <c r="AG103" s="196" t="s">
        <v>57</v>
      </c>
      <c r="AH103" s="196" t="s">
        <v>57</v>
      </c>
      <c r="AI103" s="196" t="s">
        <v>57</v>
      </c>
      <c r="AJ103" s="196" t="s">
        <v>57</v>
      </c>
      <c r="AK103" s="196" t="s">
        <v>57</v>
      </c>
      <c r="AL103" s="196" t="s">
        <v>65</v>
      </c>
      <c r="AM103" s="196" t="s">
        <v>57</v>
      </c>
      <c r="AN103" s="196" t="s">
        <v>56</v>
      </c>
      <c r="AO103" s="196" t="s">
        <v>65</v>
      </c>
      <c r="AP103" s="196" t="s">
        <v>57</v>
      </c>
      <c r="AQ103" s="196" t="s">
        <v>57</v>
      </c>
      <c r="AR103" s="196" t="s">
        <v>57</v>
      </c>
      <c r="AS103" s="196" t="s">
        <v>57</v>
      </c>
      <c r="AT103" s="196" t="s">
        <v>65</v>
      </c>
      <c r="AU103" s="196" t="s">
        <v>57</v>
      </c>
      <c r="AV103" s="196" t="s">
        <v>57</v>
      </c>
      <c r="AW103" s="196" t="s">
        <v>57</v>
      </c>
      <c r="AX103" s="196" t="s">
        <v>57</v>
      </c>
      <c r="AY103" s="196" t="s">
        <v>57</v>
      </c>
      <c r="AZ103" s="196" t="s">
        <v>65</v>
      </c>
      <c r="BA103" s="196" t="s">
        <v>56</v>
      </c>
      <c r="BB103" s="196" t="s">
        <v>57</v>
      </c>
      <c r="BC103" s="196" t="s">
        <v>57</v>
      </c>
      <c r="BD103" s="196" t="s">
        <v>61</v>
      </c>
      <c r="BE103" s="196" t="s">
        <v>57</v>
      </c>
      <c r="BF103" s="196" t="s">
        <v>57</v>
      </c>
      <c r="BG103" s="196" t="s">
        <v>65</v>
      </c>
      <c r="BH103" s="196" t="s">
        <v>57</v>
      </c>
      <c r="BI103" s="196" t="s">
        <v>57</v>
      </c>
      <c r="BJ103" s="196" t="s">
        <v>57</v>
      </c>
      <c r="BK103" s="196" t="s">
        <v>57</v>
      </c>
      <c r="BL103" s="196" t="s">
        <v>57</v>
      </c>
      <c r="BM103" s="196" t="s">
        <v>57</v>
      </c>
      <c r="BN103" s="1536" t="s">
        <v>56</v>
      </c>
      <c r="BO103" s="551"/>
    </row>
    <row r="104" spans="2:67" ht="17.100000000000001" customHeight="1">
      <c r="B104" s="1846" t="s">
        <v>135</v>
      </c>
      <c r="C104" s="1847"/>
      <c r="D104" s="1847"/>
      <c r="E104" s="1847"/>
      <c r="F104" s="1847"/>
      <c r="G104" s="1847"/>
      <c r="H104" s="1847"/>
      <c r="I104" s="1847"/>
      <c r="J104" s="1847"/>
      <c r="K104" s="1847"/>
      <c r="L104" s="1847"/>
      <c r="M104" s="1848"/>
      <c r="N104" s="590">
        <f t="shared" si="4"/>
        <v>0.18181818181818182</v>
      </c>
      <c r="O104" s="672">
        <v>8</v>
      </c>
      <c r="P104" s="672">
        <v>44</v>
      </c>
      <c r="Q104" s="196" t="s">
        <v>57</v>
      </c>
      <c r="R104" s="196" t="s">
        <v>57</v>
      </c>
      <c r="S104" s="196" t="s">
        <v>61</v>
      </c>
      <c r="T104" s="196" t="s">
        <v>57</v>
      </c>
      <c r="U104" s="196" t="s">
        <v>57</v>
      </c>
      <c r="V104" s="196" t="s">
        <v>56</v>
      </c>
      <c r="W104" s="196" t="s">
        <v>57</v>
      </c>
      <c r="X104" s="196" t="s">
        <v>57</v>
      </c>
      <c r="Y104" s="196" t="s">
        <v>57</v>
      </c>
      <c r="Z104" s="196" t="s">
        <v>57</v>
      </c>
      <c r="AA104" s="196" t="s">
        <v>57</v>
      </c>
      <c r="AB104" s="196" t="s">
        <v>57</v>
      </c>
      <c r="AC104" s="196" t="s">
        <v>57</v>
      </c>
      <c r="AD104" s="196" t="s">
        <v>56</v>
      </c>
      <c r="AE104" s="196" t="s">
        <v>57</v>
      </c>
      <c r="AF104" s="196" t="s">
        <v>56</v>
      </c>
      <c r="AG104" s="196" t="s">
        <v>56</v>
      </c>
      <c r="AH104" s="196" t="s">
        <v>57</v>
      </c>
      <c r="AI104" s="196" t="s">
        <v>57</v>
      </c>
      <c r="AJ104" s="196" t="s">
        <v>57</v>
      </c>
      <c r="AK104" s="196" t="s">
        <v>57</v>
      </c>
      <c r="AL104" s="196" t="s">
        <v>56</v>
      </c>
      <c r="AM104" s="196" t="s">
        <v>57</v>
      </c>
      <c r="AN104" s="196" t="s">
        <v>56</v>
      </c>
      <c r="AO104" s="196" t="s">
        <v>65</v>
      </c>
      <c r="AP104" s="196" t="s">
        <v>57</v>
      </c>
      <c r="AQ104" s="196" t="s">
        <v>57</v>
      </c>
      <c r="AR104" s="196" t="s">
        <v>57</v>
      </c>
      <c r="AS104" s="196" t="s">
        <v>57</v>
      </c>
      <c r="AT104" s="196" t="s">
        <v>65</v>
      </c>
      <c r="AU104" s="196" t="s">
        <v>57</v>
      </c>
      <c r="AV104" s="196" t="s">
        <v>57</v>
      </c>
      <c r="AW104" s="196" t="s">
        <v>57</v>
      </c>
      <c r="AX104" s="196" t="s">
        <v>57</v>
      </c>
      <c r="AY104" s="196" t="s">
        <v>57</v>
      </c>
      <c r="AZ104" s="196" t="s">
        <v>65</v>
      </c>
      <c r="BA104" s="196" t="s">
        <v>56</v>
      </c>
      <c r="BB104" s="196" t="s">
        <v>57</v>
      </c>
      <c r="BC104" s="196" t="s">
        <v>57</v>
      </c>
      <c r="BD104" s="196" t="s">
        <v>61</v>
      </c>
      <c r="BE104" s="196" t="s">
        <v>57</v>
      </c>
      <c r="BF104" s="196" t="s">
        <v>57</v>
      </c>
      <c r="BG104" s="196" t="s">
        <v>65</v>
      </c>
      <c r="BH104" s="196" t="s">
        <v>57</v>
      </c>
      <c r="BI104" s="196" t="s">
        <v>57</v>
      </c>
      <c r="BJ104" s="196" t="s">
        <v>57</v>
      </c>
      <c r="BK104" s="196" t="s">
        <v>57</v>
      </c>
      <c r="BL104" s="196" t="s">
        <v>57</v>
      </c>
      <c r="BM104" s="196" t="s">
        <v>57</v>
      </c>
      <c r="BN104" s="1536" t="s">
        <v>56</v>
      </c>
      <c r="BO104" s="551"/>
    </row>
    <row r="105" spans="2:67" ht="17.100000000000001" customHeight="1">
      <c r="B105" s="1846" t="s">
        <v>142</v>
      </c>
      <c r="C105" s="1847"/>
      <c r="D105" s="1847"/>
      <c r="E105" s="1847"/>
      <c r="F105" s="1847"/>
      <c r="G105" s="1847"/>
      <c r="H105" s="1847"/>
      <c r="I105" s="1847"/>
      <c r="J105" s="1847"/>
      <c r="K105" s="1847"/>
      <c r="L105" s="1847"/>
      <c r="M105" s="1848"/>
      <c r="N105" s="590">
        <f t="shared" si="4"/>
        <v>0.1</v>
      </c>
      <c r="O105" s="672">
        <v>4</v>
      </c>
      <c r="P105" s="672">
        <v>40</v>
      </c>
      <c r="Q105" s="1537" t="s">
        <v>57</v>
      </c>
      <c r="R105" s="196" t="s">
        <v>57</v>
      </c>
      <c r="S105" s="196" t="s">
        <v>61</v>
      </c>
      <c r="T105" s="196" t="s">
        <v>65</v>
      </c>
      <c r="U105" s="196" t="s">
        <v>57</v>
      </c>
      <c r="V105" s="196" t="s">
        <v>57</v>
      </c>
      <c r="W105" s="196" t="s">
        <v>57</v>
      </c>
      <c r="X105" s="196" t="s">
        <v>57</v>
      </c>
      <c r="Y105" s="196" t="s">
        <v>57</v>
      </c>
      <c r="Z105" s="196" t="s">
        <v>57</v>
      </c>
      <c r="AA105" s="196" t="s">
        <v>56</v>
      </c>
      <c r="AB105" s="196" t="s">
        <v>57</v>
      </c>
      <c r="AC105" s="196" t="s">
        <v>65</v>
      </c>
      <c r="AD105" s="196" t="s">
        <v>57</v>
      </c>
      <c r="AE105" s="196" t="s">
        <v>57</v>
      </c>
      <c r="AF105" s="196" t="s">
        <v>56</v>
      </c>
      <c r="AG105" s="196" t="s">
        <v>57</v>
      </c>
      <c r="AH105" s="196" t="s">
        <v>57</v>
      </c>
      <c r="AI105" s="196" t="s">
        <v>57</v>
      </c>
      <c r="AJ105" s="196" t="s">
        <v>57</v>
      </c>
      <c r="AK105" s="196" t="s">
        <v>57</v>
      </c>
      <c r="AL105" s="196" t="s">
        <v>65</v>
      </c>
      <c r="AM105" s="196" t="s">
        <v>57</v>
      </c>
      <c r="AN105" s="196" t="s">
        <v>57</v>
      </c>
      <c r="AO105" s="196" t="s">
        <v>65</v>
      </c>
      <c r="AP105" s="196" t="s">
        <v>57</v>
      </c>
      <c r="AQ105" s="196" t="s">
        <v>57</v>
      </c>
      <c r="AR105" s="196" t="s">
        <v>57</v>
      </c>
      <c r="AS105" s="196" t="s">
        <v>57</v>
      </c>
      <c r="AT105" s="196" t="s">
        <v>65</v>
      </c>
      <c r="AU105" s="196" t="s">
        <v>57</v>
      </c>
      <c r="AV105" s="196" t="s">
        <v>57</v>
      </c>
      <c r="AW105" s="196" t="s">
        <v>57</v>
      </c>
      <c r="AX105" s="196" t="s">
        <v>57</v>
      </c>
      <c r="AY105" s="196" t="s">
        <v>57</v>
      </c>
      <c r="AZ105" s="196" t="s">
        <v>65</v>
      </c>
      <c r="BA105" s="196" t="s">
        <v>57</v>
      </c>
      <c r="BB105" s="196" t="s">
        <v>56</v>
      </c>
      <c r="BC105" s="196" t="s">
        <v>57</v>
      </c>
      <c r="BD105" s="196" t="s">
        <v>61</v>
      </c>
      <c r="BE105" s="196" t="s">
        <v>57</v>
      </c>
      <c r="BF105" s="196" t="s">
        <v>57</v>
      </c>
      <c r="BG105" s="196" t="s">
        <v>65</v>
      </c>
      <c r="BH105" s="196" t="s">
        <v>57</v>
      </c>
      <c r="BI105" s="196" t="s">
        <v>57</v>
      </c>
      <c r="BJ105" s="196" t="s">
        <v>57</v>
      </c>
      <c r="BK105" s="196" t="s">
        <v>57</v>
      </c>
      <c r="BL105" s="196" t="s">
        <v>56</v>
      </c>
      <c r="BM105" s="196" t="s">
        <v>57</v>
      </c>
      <c r="BN105" s="1536" t="s">
        <v>65</v>
      </c>
      <c r="BO105" s="551"/>
    </row>
    <row r="106" spans="2:67" ht="17.100000000000001" customHeight="1">
      <c r="B106" s="1846" t="s">
        <v>143</v>
      </c>
      <c r="C106" s="1847"/>
      <c r="D106" s="1847"/>
      <c r="E106" s="1847"/>
      <c r="F106" s="1847"/>
      <c r="G106" s="1847"/>
      <c r="H106" s="1847"/>
      <c r="I106" s="1847"/>
      <c r="J106" s="1847"/>
      <c r="K106" s="1847"/>
      <c r="L106" s="1847"/>
      <c r="M106" s="1848"/>
      <c r="N106" s="590">
        <f t="shared" si="4"/>
        <v>7.3170731707317069E-2</v>
      </c>
      <c r="O106" s="672">
        <v>3</v>
      </c>
      <c r="P106" s="672">
        <v>41</v>
      </c>
      <c r="Q106" s="1537" t="s">
        <v>57</v>
      </c>
      <c r="R106" s="196" t="s">
        <v>57</v>
      </c>
      <c r="S106" s="196" t="s">
        <v>61</v>
      </c>
      <c r="T106" s="196" t="s">
        <v>65</v>
      </c>
      <c r="U106" s="196" t="s">
        <v>57</v>
      </c>
      <c r="V106" s="196" t="s">
        <v>57</v>
      </c>
      <c r="W106" s="196" t="s">
        <v>57</v>
      </c>
      <c r="X106" s="196" t="s">
        <v>57</v>
      </c>
      <c r="Y106" s="196" t="s">
        <v>57</v>
      </c>
      <c r="Z106" s="196" t="s">
        <v>57</v>
      </c>
      <c r="AA106" s="196" t="s">
        <v>56</v>
      </c>
      <c r="AB106" s="196" t="s">
        <v>57</v>
      </c>
      <c r="AC106" s="196" t="s">
        <v>57</v>
      </c>
      <c r="AD106" s="196" t="s">
        <v>57</v>
      </c>
      <c r="AE106" s="196" t="s">
        <v>57</v>
      </c>
      <c r="AF106" s="196" t="s">
        <v>56</v>
      </c>
      <c r="AG106" s="196" t="s">
        <v>57</v>
      </c>
      <c r="AH106" s="196" t="s">
        <v>57</v>
      </c>
      <c r="AI106" s="196" t="s">
        <v>57</v>
      </c>
      <c r="AJ106" s="196" t="s">
        <v>57</v>
      </c>
      <c r="AK106" s="196" t="s">
        <v>57</v>
      </c>
      <c r="AL106" s="196" t="s">
        <v>65</v>
      </c>
      <c r="AM106" s="196" t="s">
        <v>57</v>
      </c>
      <c r="AN106" s="196" t="s">
        <v>57</v>
      </c>
      <c r="AO106" s="196" t="s">
        <v>65</v>
      </c>
      <c r="AP106" s="196" t="s">
        <v>57</v>
      </c>
      <c r="AQ106" s="196" t="s">
        <v>57</v>
      </c>
      <c r="AR106" s="196" t="s">
        <v>57</v>
      </c>
      <c r="AS106" s="196" t="s">
        <v>57</v>
      </c>
      <c r="AT106" s="196" t="s">
        <v>65</v>
      </c>
      <c r="AU106" s="196" t="s">
        <v>57</v>
      </c>
      <c r="AV106" s="196" t="s">
        <v>57</v>
      </c>
      <c r="AW106" s="196" t="s">
        <v>57</v>
      </c>
      <c r="AX106" s="196" t="s">
        <v>57</v>
      </c>
      <c r="AY106" s="196" t="s">
        <v>65</v>
      </c>
      <c r="AZ106" s="196" t="s">
        <v>56</v>
      </c>
      <c r="BA106" s="196" t="s">
        <v>57</v>
      </c>
      <c r="BB106" s="196" t="s">
        <v>57</v>
      </c>
      <c r="BC106" s="196" t="s">
        <v>57</v>
      </c>
      <c r="BD106" s="196" t="s">
        <v>61</v>
      </c>
      <c r="BE106" s="196" t="s">
        <v>57</v>
      </c>
      <c r="BF106" s="196" t="s">
        <v>57</v>
      </c>
      <c r="BG106" s="196" t="s">
        <v>65</v>
      </c>
      <c r="BH106" s="196" t="s">
        <v>57</v>
      </c>
      <c r="BI106" s="196" t="s">
        <v>57</v>
      </c>
      <c r="BJ106" s="196" t="s">
        <v>57</v>
      </c>
      <c r="BK106" s="196" t="s">
        <v>57</v>
      </c>
      <c r="BL106" s="196" t="s">
        <v>57</v>
      </c>
      <c r="BM106" s="196" t="s">
        <v>57</v>
      </c>
      <c r="BN106" s="1536" t="s">
        <v>65</v>
      </c>
      <c r="BO106" s="551"/>
    </row>
    <row r="107" spans="2:67" ht="17.100000000000001" customHeight="1">
      <c r="B107" s="1878" t="s">
        <v>144</v>
      </c>
      <c r="C107" s="1879"/>
      <c r="D107" s="1879"/>
      <c r="E107" s="1879"/>
      <c r="F107" s="1879"/>
      <c r="G107" s="1879"/>
      <c r="H107" s="1879"/>
      <c r="I107" s="1879"/>
      <c r="J107" s="1879"/>
      <c r="K107" s="1879"/>
      <c r="L107" s="1879"/>
      <c r="M107" s="1880"/>
      <c r="N107" s="590">
        <f t="shared" si="4"/>
        <v>0.37209302325581395</v>
      </c>
      <c r="O107" s="672">
        <v>16</v>
      </c>
      <c r="P107" s="672">
        <v>43</v>
      </c>
      <c r="Q107" s="1537" t="s">
        <v>56</v>
      </c>
      <c r="R107" s="196" t="s">
        <v>56</v>
      </c>
      <c r="S107" s="196" t="s">
        <v>61</v>
      </c>
      <c r="T107" s="196" t="s">
        <v>57</v>
      </c>
      <c r="U107" s="196" t="s">
        <v>56</v>
      </c>
      <c r="V107" s="196" t="s">
        <v>56</v>
      </c>
      <c r="W107" s="196" t="s">
        <v>57</v>
      </c>
      <c r="X107" s="196" t="s">
        <v>57</v>
      </c>
      <c r="Y107" s="196" t="s">
        <v>57</v>
      </c>
      <c r="Z107" s="196" t="s">
        <v>57</v>
      </c>
      <c r="AA107" s="196" t="s">
        <v>56</v>
      </c>
      <c r="AB107" s="196" t="s">
        <v>57</v>
      </c>
      <c r="AC107" s="196" t="s">
        <v>57</v>
      </c>
      <c r="AD107" s="196" t="s">
        <v>56</v>
      </c>
      <c r="AE107" s="196" t="s">
        <v>57</v>
      </c>
      <c r="AF107" s="196" t="s">
        <v>56</v>
      </c>
      <c r="AG107" s="196" t="s">
        <v>56</v>
      </c>
      <c r="AH107" s="196" t="s">
        <v>57</v>
      </c>
      <c r="AI107" s="196" t="s">
        <v>57</v>
      </c>
      <c r="AJ107" s="196" t="s">
        <v>57</v>
      </c>
      <c r="AK107" s="196" t="s">
        <v>57</v>
      </c>
      <c r="AL107" s="196" t="s">
        <v>56</v>
      </c>
      <c r="AM107" s="196" t="s">
        <v>57</v>
      </c>
      <c r="AN107" s="196" t="s">
        <v>56</v>
      </c>
      <c r="AO107" s="196" t="s">
        <v>65</v>
      </c>
      <c r="AP107" s="196" t="s">
        <v>57</v>
      </c>
      <c r="AQ107" s="196" t="s">
        <v>57</v>
      </c>
      <c r="AR107" s="196" t="s">
        <v>56</v>
      </c>
      <c r="AS107" s="196" t="s">
        <v>57</v>
      </c>
      <c r="AT107" s="196" t="s">
        <v>65</v>
      </c>
      <c r="AU107" s="196" t="s">
        <v>57</v>
      </c>
      <c r="AV107" s="196" t="s">
        <v>57</v>
      </c>
      <c r="AW107" s="196" t="s">
        <v>56</v>
      </c>
      <c r="AX107" s="196" t="s">
        <v>57</v>
      </c>
      <c r="AY107" s="196" t="s">
        <v>56</v>
      </c>
      <c r="AZ107" s="196" t="s">
        <v>56</v>
      </c>
      <c r="BA107" s="196" t="s">
        <v>57</v>
      </c>
      <c r="BB107" s="196" t="s">
        <v>57</v>
      </c>
      <c r="BC107" s="196" t="s">
        <v>57</v>
      </c>
      <c r="BD107" s="196" t="s">
        <v>61</v>
      </c>
      <c r="BE107" s="196" t="s">
        <v>57</v>
      </c>
      <c r="BF107" s="196" t="s">
        <v>57</v>
      </c>
      <c r="BG107" s="196" t="s">
        <v>65</v>
      </c>
      <c r="BH107" s="196" t="s">
        <v>57</v>
      </c>
      <c r="BI107" s="196" t="s">
        <v>65</v>
      </c>
      <c r="BJ107" s="196" t="s">
        <v>56</v>
      </c>
      <c r="BK107" s="196" t="s">
        <v>56</v>
      </c>
      <c r="BL107" s="196" t="s">
        <v>57</v>
      </c>
      <c r="BM107" s="196" t="s">
        <v>57</v>
      </c>
      <c r="BN107" s="1536" t="s">
        <v>65</v>
      </c>
      <c r="BO107" s="551"/>
    </row>
    <row r="108" spans="2:67" ht="17.100000000000001" customHeight="1">
      <c r="B108" s="1884" t="s">
        <v>152</v>
      </c>
      <c r="C108" s="1885"/>
      <c r="D108" s="1885"/>
      <c r="E108" s="1885"/>
      <c r="F108" s="1885"/>
      <c r="G108" s="1885"/>
      <c r="H108" s="1885"/>
      <c r="I108" s="1885"/>
      <c r="J108" s="1885"/>
      <c r="K108" s="1885"/>
      <c r="L108" s="1885"/>
      <c r="M108" s="1886"/>
      <c r="N108" s="575">
        <f>AVERAGE(Q108:BN108)</f>
        <v>6.291666666666667</v>
      </c>
      <c r="O108" s="579"/>
      <c r="P108" s="672"/>
      <c r="Q108" s="518">
        <v>8</v>
      </c>
      <c r="R108" s="518">
        <v>8</v>
      </c>
      <c r="S108" s="518" t="s">
        <v>61</v>
      </c>
      <c r="T108" s="518">
        <v>7</v>
      </c>
      <c r="U108" s="518">
        <v>7</v>
      </c>
      <c r="V108" s="518">
        <v>7</v>
      </c>
      <c r="W108" s="518">
        <v>3</v>
      </c>
      <c r="X108" s="518">
        <v>6</v>
      </c>
      <c r="Y108" s="518">
        <v>8</v>
      </c>
      <c r="Z108" s="518">
        <v>5</v>
      </c>
      <c r="AA108" s="518">
        <v>11</v>
      </c>
      <c r="AB108" s="518">
        <v>7</v>
      </c>
      <c r="AC108" s="518">
        <v>7</v>
      </c>
      <c r="AD108" s="518">
        <v>11</v>
      </c>
      <c r="AE108" s="518">
        <v>2</v>
      </c>
      <c r="AF108" s="518">
        <v>13</v>
      </c>
      <c r="AG108" s="518">
        <v>10</v>
      </c>
      <c r="AH108" s="518">
        <v>6</v>
      </c>
      <c r="AI108" s="518">
        <v>3</v>
      </c>
      <c r="AJ108" s="518">
        <v>4</v>
      </c>
      <c r="AK108" s="518">
        <v>2</v>
      </c>
      <c r="AL108" s="518">
        <v>3</v>
      </c>
      <c r="AM108" s="518">
        <v>5</v>
      </c>
      <c r="AN108" s="518">
        <v>11</v>
      </c>
      <c r="AO108" s="518">
        <v>0</v>
      </c>
      <c r="AP108" s="518">
        <v>4</v>
      </c>
      <c r="AQ108" s="518">
        <v>6</v>
      </c>
      <c r="AR108" s="518">
        <v>7</v>
      </c>
      <c r="AS108" s="518">
        <v>8</v>
      </c>
      <c r="AT108" s="518">
        <v>7</v>
      </c>
      <c r="AU108" s="518">
        <v>7</v>
      </c>
      <c r="AV108" s="518">
        <v>8</v>
      </c>
      <c r="AW108" s="518">
        <v>8</v>
      </c>
      <c r="AX108" s="518">
        <v>4</v>
      </c>
      <c r="AY108" s="518">
        <v>6</v>
      </c>
      <c r="AZ108" s="518">
        <v>10</v>
      </c>
      <c r="BA108" s="518">
        <v>9</v>
      </c>
      <c r="BB108" s="518">
        <v>6</v>
      </c>
      <c r="BC108" s="518">
        <v>1</v>
      </c>
      <c r="BD108" s="196" t="s">
        <v>61</v>
      </c>
      <c r="BE108" s="518">
        <v>4</v>
      </c>
      <c r="BF108" s="518">
        <v>6</v>
      </c>
      <c r="BG108" s="518">
        <v>2</v>
      </c>
      <c r="BH108" s="518">
        <v>0</v>
      </c>
      <c r="BI108" s="518">
        <v>8</v>
      </c>
      <c r="BJ108" s="518">
        <v>6</v>
      </c>
      <c r="BK108" s="518">
        <v>9</v>
      </c>
      <c r="BL108" s="518">
        <v>9</v>
      </c>
      <c r="BM108" s="518">
        <v>3</v>
      </c>
      <c r="BN108" s="574">
        <v>10</v>
      </c>
      <c r="BO108" s="551"/>
    </row>
    <row r="109" spans="2:67" ht="17.100000000000001" customHeight="1">
      <c r="B109" s="1884" t="s">
        <v>153</v>
      </c>
      <c r="C109" s="1885"/>
      <c r="D109" s="1885"/>
      <c r="E109" s="1885"/>
      <c r="F109" s="1885"/>
      <c r="G109" s="1885"/>
      <c r="H109" s="1885"/>
      <c r="I109" s="1885"/>
      <c r="J109" s="1885"/>
      <c r="K109" s="1885"/>
      <c r="L109" s="1885"/>
      <c r="M109" s="1886"/>
      <c r="N109" s="578">
        <f>O109/P109</f>
        <v>0.56521739130434778</v>
      </c>
      <c r="O109" s="579">
        <v>26</v>
      </c>
      <c r="P109" s="579">
        <v>46</v>
      </c>
      <c r="Q109" s="518" t="s">
        <v>56</v>
      </c>
      <c r="R109" s="518" t="s">
        <v>57</v>
      </c>
      <c r="S109" s="518" t="s">
        <v>61</v>
      </c>
      <c r="T109" s="518" t="s">
        <v>56</v>
      </c>
      <c r="U109" s="518" t="s">
        <v>56</v>
      </c>
      <c r="V109" s="518" t="s">
        <v>57</v>
      </c>
      <c r="W109" s="518" t="s">
        <v>57</v>
      </c>
      <c r="X109" s="518" t="s">
        <v>56</v>
      </c>
      <c r="Y109" s="518" t="s">
        <v>56</v>
      </c>
      <c r="Z109" s="518" t="s">
        <v>57</v>
      </c>
      <c r="AA109" s="518" t="s">
        <v>56</v>
      </c>
      <c r="AB109" s="518" t="s">
        <v>56</v>
      </c>
      <c r="AC109" s="518" t="s">
        <v>56</v>
      </c>
      <c r="AD109" s="518" t="s">
        <v>56</v>
      </c>
      <c r="AE109" s="518" t="s">
        <v>57</v>
      </c>
      <c r="AF109" s="518" t="s">
        <v>56</v>
      </c>
      <c r="AG109" s="518" t="s">
        <v>56</v>
      </c>
      <c r="AH109" s="518" t="s">
        <v>57</v>
      </c>
      <c r="AI109" s="518" t="s">
        <v>57</v>
      </c>
      <c r="AJ109" s="518" t="s">
        <v>57</v>
      </c>
      <c r="AK109" s="518" t="s">
        <v>57</v>
      </c>
      <c r="AL109" s="518" t="s">
        <v>61</v>
      </c>
      <c r="AM109" s="518" t="s">
        <v>57</v>
      </c>
      <c r="AN109" s="518" t="s">
        <v>56</v>
      </c>
      <c r="AO109" s="518" t="s">
        <v>61</v>
      </c>
      <c r="AP109" s="518" t="s">
        <v>57</v>
      </c>
      <c r="AQ109" s="518" t="s">
        <v>56</v>
      </c>
      <c r="AR109" s="518" t="s">
        <v>56</v>
      </c>
      <c r="AS109" s="518" t="s">
        <v>56</v>
      </c>
      <c r="AT109" s="518" t="s">
        <v>56</v>
      </c>
      <c r="AU109" s="518" t="s">
        <v>56</v>
      </c>
      <c r="AV109" s="518" t="s">
        <v>56</v>
      </c>
      <c r="AW109" s="518" t="s">
        <v>56</v>
      </c>
      <c r="AX109" s="518" t="s">
        <v>57</v>
      </c>
      <c r="AY109" s="518" t="s">
        <v>57</v>
      </c>
      <c r="AZ109" s="518" t="s">
        <v>56</v>
      </c>
      <c r="BA109" s="518" t="s">
        <v>56</v>
      </c>
      <c r="BB109" s="518" t="s">
        <v>57</v>
      </c>
      <c r="BC109" s="518" t="s">
        <v>57</v>
      </c>
      <c r="BD109" s="196" t="s">
        <v>61</v>
      </c>
      <c r="BE109" s="518" t="s">
        <v>57</v>
      </c>
      <c r="BF109" s="518" t="s">
        <v>56</v>
      </c>
      <c r="BG109" s="196" t="s">
        <v>61</v>
      </c>
      <c r="BH109" s="518" t="s">
        <v>57</v>
      </c>
      <c r="BI109" s="518" t="s">
        <v>56</v>
      </c>
      <c r="BJ109" s="518" t="s">
        <v>57</v>
      </c>
      <c r="BK109" s="518" t="s">
        <v>56</v>
      </c>
      <c r="BL109" s="518" t="s">
        <v>56</v>
      </c>
      <c r="BM109" s="518" t="s">
        <v>57</v>
      </c>
      <c r="BN109" s="574" t="s">
        <v>56</v>
      </c>
      <c r="BO109" s="551"/>
    </row>
    <row r="110" spans="2:67" ht="17.100000000000001" customHeight="1" thickBot="1">
      <c r="B110" s="1898" t="s">
        <v>154</v>
      </c>
      <c r="C110" s="1899"/>
      <c r="D110" s="1899"/>
      <c r="E110" s="1899"/>
      <c r="F110" s="1899"/>
      <c r="G110" s="1899"/>
      <c r="H110" s="1899"/>
      <c r="I110" s="1899"/>
      <c r="J110" s="1899"/>
      <c r="K110" s="1899"/>
      <c r="L110" s="1899"/>
      <c r="M110" s="1900"/>
      <c r="N110" s="575">
        <f>AVERAGE(Q59:BN59,Q75:BN75,Q92:BN92,Q108:BN108)</f>
        <v>8.3435897435897441</v>
      </c>
      <c r="O110" s="594"/>
      <c r="P110" s="579"/>
      <c r="Q110" s="574"/>
      <c r="R110" s="574"/>
      <c r="S110" s="574"/>
      <c r="T110" s="574"/>
      <c r="U110" s="574"/>
      <c r="V110" s="574"/>
      <c r="W110" s="574"/>
      <c r="X110" s="574"/>
      <c r="Y110" s="574"/>
      <c r="Z110" s="574"/>
      <c r="AA110" s="574"/>
      <c r="AB110" s="574"/>
      <c r="AC110" s="574"/>
      <c r="AD110" s="574"/>
      <c r="AE110" s="574"/>
      <c r="AF110" s="574"/>
      <c r="AG110" s="574"/>
      <c r="AH110" s="574"/>
      <c r="AI110" s="574"/>
      <c r="AJ110" s="574"/>
      <c r="AK110" s="574"/>
      <c r="AL110" s="574"/>
      <c r="AM110" s="574"/>
      <c r="AN110" s="574"/>
      <c r="AO110" s="574"/>
      <c r="AP110" s="574"/>
      <c r="AQ110" s="574"/>
      <c r="AR110" s="574"/>
      <c r="AS110" s="574"/>
      <c r="AT110" s="574"/>
      <c r="AU110" s="574"/>
      <c r="AV110" s="574"/>
      <c r="AW110" s="574"/>
      <c r="AX110" s="574"/>
      <c r="AY110" s="574"/>
      <c r="AZ110" s="574"/>
      <c r="BA110" s="574"/>
      <c r="BB110" s="574"/>
      <c r="BC110" s="574"/>
      <c r="BD110" s="574"/>
      <c r="BE110" s="574"/>
      <c r="BF110" s="574"/>
      <c r="BG110" s="574"/>
      <c r="BH110" s="574"/>
      <c r="BI110" s="574"/>
      <c r="BJ110" s="574"/>
      <c r="BK110" s="574"/>
      <c r="BL110" s="574"/>
      <c r="BM110" s="574"/>
      <c r="BN110" s="574"/>
      <c r="BO110" s="551"/>
    </row>
    <row r="111" spans="2:67" ht="26.45" customHeight="1" thickBot="1">
      <c r="B111" s="1894" t="s">
        <v>155</v>
      </c>
      <c r="C111" s="1895"/>
      <c r="D111" s="1895"/>
      <c r="E111" s="1895"/>
      <c r="F111" s="1895"/>
      <c r="G111" s="1895"/>
      <c r="H111" s="1895"/>
      <c r="I111" s="1895"/>
      <c r="J111" s="1895"/>
      <c r="K111" s="1895"/>
      <c r="L111" s="1895"/>
      <c r="M111" s="1896"/>
      <c r="N111" s="943"/>
      <c r="O111" s="944"/>
      <c r="P111" s="944"/>
      <c r="Q111" s="944"/>
      <c r="R111" s="944"/>
      <c r="S111" s="944"/>
      <c r="T111" s="944"/>
      <c r="U111" s="944"/>
      <c r="V111" s="944"/>
      <c r="W111" s="944"/>
      <c r="X111" s="944"/>
      <c r="Y111" s="944"/>
      <c r="Z111" s="944"/>
      <c r="AA111" s="944"/>
      <c r="AB111" s="944"/>
      <c r="AC111" s="944"/>
      <c r="AD111" s="944"/>
      <c r="AE111" s="944"/>
      <c r="AF111" s="944"/>
      <c r="AG111" s="944"/>
      <c r="AH111" s="944"/>
      <c r="AI111" s="944"/>
      <c r="AJ111" s="944"/>
      <c r="AK111" s="944"/>
      <c r="AL111" s="944"/>
      <c r="AM111" s="944"/>
      <c r="AN111" s="944"/>
      <c r="AO111" s="944"/>
      <c r="AP111" s="944"/>
      <c r="AQ111" s="944"/>
      <c r="AR111" s="944"/>
      <c r="AS111" s="944"/>
      <c r="AT111" s="944"/>
      <c r="AU111" s="944"/>
      <c r="AV111" s="944"/>
      <c r="AW111" s="944"/>
      <c r="AX111" s="944"/>
      <c r="AY111" s="944"/>
      <c r="AZ111" s="944"/>
      <c r="BA111" s="944"/>
      <c r="BB111" s="944"/>
      <c r="BC111" s="944"/>
      <c r="BD111" s="944"/>
      <c r="BE111" s="944"/>
      <c r="BF111" s="944"/>
      <c r="BG111" s="944"/>
      <c r="BH111" s="944"/>
      <c r="BI111" s="944"/>
      <c r="BJ111" s="944"/>
      <c r="BK111" s="944"/>
      <c r="BL111" s="944"/>
      <c r="BM111" s="944"/>
      <c r="BN111" s="945"/>
      <c r="BO111" s="551"/>
    </row>
    <row r="112" spans="2:67" ht="16.5" customHeight="1">
      <c r="B112" s="162" t="s">
        <v>156</v>
      </c>
      <c r="C112" s="1829" t="s">
        <v>157</v>
      </c>
      <c r="D112" s="1829"/>
      <c r="E112" s="1829"/>
      <c r="F112" s="1829"/>
      <c r="G112" s="1829"/>
      <c r="H112" s="1830"/>
      <c r="I112" s="1830"/>
      <c r="J112" s="1830"/>
      <c r="K112" s="1830"/>
      <c r="L112" s="1830"/>
      <c r="M112" s="1897"/>
      <c r="N112" s="959"/>
      <c r="O112" s="958"/>
      <c r="P112" s="958"/>
      <c r="Q112" s="958"/>
      <c r="R112" s="958"/>
      <c r="S112" s="958"/>
      <c r="T112" s="958"/>
      <c r="U112" s="958"/>
      <c r="V112" s="958"/>
      <c r="W112" s="958"/>
      <c r="X112" s="958"/>
      <c r="Y112" s="958"/>
      <c r="Z112" s="958"/>
      <c r="AA112" s="958"/>
      <c r="AB112" s="958"/>
      <c r="AC112" s="958"/>
      <c r="AD112" s="958"/>
      <c r="AE112" s="958"/>
      <c r="AF112" s="958"/>
      <c r="AG112" s="958"/>
      <c r="AH112" s="958"/>
      <c r="AI112" s="958"/>
      <c r="AJ112" s="958"/>
      <c r="AK112" s="958"/>
      <c r="AL112" s="958"/>
      <c r="AM112" s="958"/>
      <c r="AN112" s="958"/>
      <c r="AO112" s="958"/>
      <c r="AP112" s="958"/>
      <c r="AQ112" s="958"/>
      <c r="AR112" s="958"/>
      <c r="AS112" s="958"/>
      <c r="AT112" s="958"/>
      <c r="AU112" s="958"/>
      <c r="AV112" s="958"/>
      <c r="AW112" s="958"/>
      <c r="AX112" s="958"/>
      <c r="AY112" s="958"/>
      <c r="AZ112" s="958"/>
      <c r="BA112" s="958"/>
      <c r="BB112" s="958"/>
      <c r="BC112" s="958"/>
      <c r="BD112" s="958"/>
      <c r="BE112" s="958"/>
      <c r="BF112" s="958"/>
      <c r="BG112" s="958"/>
      <c r="BH112" s="958"/>
      <c r="BI112" s="958"/>
      <c r="BJ112" s="958"/>
      <c r="BK112" s="958"/>
      <c r="BL112" s="958"/>
      <c r="BM112" s="958"/>
      <c r="BN112" s="958"/>
      <c r="BO112" s="202"/>
    </row>
    <row r="113" spans="1:68" ht="23.1" customHeight="1">
      <c r="B113" s="12"/>
      <c r="C113" s="1887" t="s">
        <v>158</v>
      </c>
      <c r="D113" s="1887"/>
      <c r="E113" s="1887"/>
      <c r="F113" s="1887"/>
      <c r="G113" s="1887"/>
      <c r="H113" s="1887"/>
      <c r="I113" s="1887"/>
      <c r="J113" s="1887"/>
      <c r="K113" s="1887"/>
      <c r="L113" s="1887"/>
      <c r="M113" s="1888"/>
      <c r="N113" s="592">
        <f>O113/P113</f>
        <v>0.17391304347826086</v>
      </c>
      <c r="O113" s="673">
        <v>8</v>
      </c>
      <c r="P113" s="673">
        <v>46</v>
      </c>
      <c r="Q113" s="92" t="s">
        <v>57</v>
      </c>
      <c r="R113" s="92" t="s">
        <v>57</v>
      </c>
      <c r="S113" s="92" t="s">
        <v>56</v>
      </c>
      <c r="T113" s="92" t="s">
        <v>56</v>
      </c>
      <c r="U113" s="92" t="s">
        <v>56</v>
      </c>
      <c r="V113" s="92" t="s">
        <v>56</v>
      </c>
      <c r="W113" s="92" t="s">
        <v>57</v>
      </c>
      <c r="X113" s="92" t="s">
        <v>57</v>
      </c>
      <c r="Y113" s="92" t="s">
        <v>57</v>
      </c>
      <c r="Z113" s="92" t="s">
        <v>57</v>
      </c>
      <c r="AA113" s="92" t="s">
        <v>57</v>
      </c>
      <c r="AB113" s="92" t="s">
        <v>65</v>
      </c>
      <c r="AC113" s="92" t="s">
        <v>65</v>
      </c>
      <c r="AD113" s="92" t="s">
        <v>57</v>
      </c>
      <c r="AE113" s="92" t="s">
        <v>57</v>
      </c>
      <c r="AF113" s="92" t="s">
        <v>57</v>
      </c>
      <c r="AG113" s="92" t="s">
        <v>57</v>
      </c>
      <c r="AH113" s="92" t="s">
        <v>56</v>
      </c>
      <c r="AI113" s="92" t="s">
        <v>57</v>
      </c>
      <c r="AJ113" s="92" t="s">
        <v>57</v>
      </c>
      <c r="AK113" s="92" t="s">
        <v>57</v>
      </c>
      <c r="AL113" s="92" t="s">
        <v>57</v>
      </c>
      <c r="AM113" s="92" t="s">
        <v>57</v>
      </c>
      <c r="AN113" s="92" t="s">
        <v>57</v>
      </c>
      <c r="AO113" s="92" t="s">
        <v>57</v>
      </c>
      <c r="AP113" s="92" t="s">
        <v>57</v>
      </c>
      <c r="AQ113" s="92" t="s">
        <v>65</v>
      </c>
      <c r="AR113" s="92" t="s">
        <v>57</v>
      </c>
      <c r="AS113" s="92" t="s">
        <v>57</v>
      </c>
      <c r="AT113" s="92" t="s">
        <v>57</v>
      </c>
      <c r="AU113" s="92" t="s">
        <v>57</v>
      </c>
      <c r="AV113" s="92" t="s">
        <v>57</v>
      </c>
      <c r="AW113" s="92" t="s">
        <v>57</v>
      </c>
      <c r="AX113" s="92" t="s">
        <v>56</v>
      </c>
      <c r="AY113" s="92" t="s">
        <v>57</v>
      </c>
      <c r="AZ113" s="92" t="s">
        <v>57</v>
      </c>
      <c r="BA113" s="92" t="s">
        <v>57</v>
      </c>
      <c r="BB113" s="92" t="s">
        <v>56</v>
      </c>
      <c r="BC113" s="92" t="s">
        <v>57</v>
      </c>
      <c r="BD113" s="92" t="s">
        <v>56</v>
      </c>
      <c r="BE113" s="92" t="s">
        <v>57</v>
      </c>
      <c r="BF113" s="92" t="s">
        <v>57</v>
      </c>
      <c r="BG113" s="92" t="s">
        <v>57</v>
      </c>
      <c r="BH113" s="92" t="s">
        <v>57</v>
      </c>
      <c r="BI113" s="92" t="s">
        <v>57</v>
      </c>
      <c r="BJ113" s="92" t="s">
        <v>57</v>
      </c>
      <c r="BK113" s="92" t="s">
        <v>57</v>
      </c>
      <c r="BL113" s="92" t="s">
        <v>57</v>
      </c>
      <c r="BM113" s="92" t="s">
        <v>57</v>
      </c>
      <c r="BN113" s="1471" t="s">
        <v>65</v>
      </c>
      <c r="BO113" s="202"/>
    </row>
    <row r="114" spans="1:68" ht="24" customHeight="1">
      <c r="B114" s="8"/>
      <c r="C114" s="1889" t="s">
        <v>159</v>
      </c>
      <c r="D114" s="1889"/>
      <c r="E114" s="1889"/>
      <c r="F114" s="1889"/>
      <c r="G114" s="1889"/>
      <c r="H114" s="1889"/>
      <c r="I114" s="1889"/>
      <c r="J114" s="1889"/>
      <c r="K114" s="1889"/>
      <c r="L114" s="1889"/>
      <c r="M114" s="1890"/>
      <c r="N114" s="592">
        <f>O114/P114</f>
        <v>0.82608695652173914</v>
      </c>
      <c r="O114" s="673">
        <v>38</v>
      </c>
      <c r="P114" s="524">
        <v>46</v>
      </c>
      <c r="Q114" s="942" t="s">
        <v>56</v>
      </c>
      <c r="R114" s="942" t="s">
        <v>65</v>
      </c>
      <c r="S114" s="942" t="s">
        <v>57</v>
      </c>
      <c r="T114" s="942" t="s">
        <v>56</v>
      </c>
      <c r="U114" s="942" t="s">
        <v>56</v>
      </c>
      <c r="V114" s="942" t="s">
        <v>57</v>
      </c>
      <c r="W114" s="942" t="s">
        <v>56</v>
      </c>
      <c r="X114" s="942" t="s">
        <v>56</v>
      </c>
      <c r="Y114" s="942" t="s">
        <v>56</v>
      </c>
      <c r="Z114" s="942" t="s">
        <v>65</v>
      </c>
      <c r="AA114" s="942" t="s">
        <v>56</v>
      </c>
      <c r="AB114" s="942" t="s">
        <v>56</v>
      </c>
      <c r="AC114" s="942" t="s">
        <v>57</v>
      </c>
      <c r="AD114" s="942" t="s">
        <v>56</v>
      </c>
      <c r="AE114" s="942" t="s">
        <v>57</v>
      </c>
      <c r="AF114" s="942" t="s">
        <v>57</v>
      </c>
      <c r="AG114" s="942" t="s">
        <v>56</v>
      </c>
      <c r="AH114" s="942" t="s">
        <v>56</v>
      </c>
      <c r="AI114" s="942" t="s">
        <v>56</v>
      </c>
      <c r="AJ114" s="942" t="s">
        <v>56</v>
      </c>
      <c r="AK114" s="942" t="s">
        <v>56</v>
      </c>
      <c r="AL114" s="942" t="s">
        <v>56</v>
      </c>
      <c r="AM114" s="942" t="s">
        <v>56</v>
      </c>
      <c r="AN114" s="942" t="s">
        <v>56</v>
      </c>
      <c r="AO114" s="942" t="s">
        <v>57</v>
      </c>
      <c r="AP114" s="942" t="s">
        <v>56</v>
      </c>
      <c r="AQ114" s="942" t="s">
        <v>65</v>
      </c>
      <c r="AR114" s="942" t="s">
        <v>56</v>
      </c>
      <c r="AS114" s="942" t="s">
        <v>56</v>
      </c>
      <c r="AT114" s="942" t="s">
        <v>56</v>
      </c>
      <c r="AU114" s="942" t="s">
        <v>57</v>
      </c>
      <c r="AV114" s="942" t="s">
        <v>56</v>
      </c>
      <c r="AW114" s="942" t="s">
        <v>56</v>
      </c>
      <c r="AX114" s="942" t="s">
        <v>56</v>
      </c>
      <c r="AY114" s="942" t="s">
        <v>56</v>
      </c>
      <c r="AZ114" s="942" t="s">
        <v>56</v>
      </c>
      <c r="BA114" s="942" t="s">
        <v>56</v>
      </c>
      <c r="BB114" s="942" t="s">
        <v>56</v>
      </c>
      <c r="BC114" s="942" t="s">
        <v>57</v>
      </c>
      <c r="BD114" s="942" t="s">
        <v>56</v>
      </c>
      <c r="BE114" s="942" t="s">
        <v>56</v>
      </c>
      <c r="BF114" s="942" t="s">
        <v>56</v>
      </c>
      <c r="BG114" s="942" t="s">
        <v>65</v>
      </c>
      <c r="BH114" s="942" t="s">
        <v>56</v>
      </c>
      <c r="BI114" s="942" t="s">
        <v>56</v>
      </c>
      <c r="BJ114" s="942" t="s">
        <v>56</v>
      </c>
      <c r="BK114" s="942" t="s">
        <v>56</v>
      </c>
      <c r="BL114" s="942" t="s">
        <v>56</v>
      </c>
      <c r="BM114" s="942" t="s">
        <v>56</v>
      </c>
      <c r="BN114" s="937" t="s">
        <v>56</v>
      </c>
      <c r="BO114" s="202"/>
      <c r="BP114" s="163"/>
    </row>
    <row r="115" spans="1:68" s="164" customFormat="1" ht="16.5" customHeight="1">
      <c r="B115" s="151" t="s">
        <v>160</v>
      </c>
      <c r="C115" s="1829" t="s">
        <v>161</v>
      </c>
      <c r="D115" s="1829"/>
      <c r="E115" s="1829"/>
      <c r="F115" s="1829"/>
      <c r="G115" s="1829"/>
      <c r="H115" s="1830"/>
      <c r="I115" s="1830"/>
      <c r="J115" s="1830"/>
      <c r="K115" s="1830"/>
      <c r="L115" s="1830"/>
      <c r="M115" s="1830"/>
      <c r="N115" s="960"/>
      <c r="O115" s="961"/>
      <c r="P115" s="961"/>
      <c r="Q115" s="961"/>
      <c r="R115" s="961"/>
      <c r="S115" s="961"/>
      <c r="T115" s="961"/>
      <c r="U115" s="961"/>
      <c r="V115" s="961"/>
      <c r="W115" s="961"/>
      <c r="X115" s="961"/>
      <c r="Y115" s="961"/>
      <c r="Z115" s="961"/>
      <c r="AA115" s="961"/>
      <c r="AB115" s="961"/>
      <c r="AC115" s="961"/>
      <c r="AD115" s="961"/>
      <c r="AE115" s="961"/>
      <c r="AF115" s="961"/>
      <c r="AG115" s="961"/>
      <c r="AH115" s="961"/>
      <c r="AI115" s="961"/>
      <c r="AJ115" s="961"/>
      <c r="AK115" s="961"/>
      <c r="AL115" s="961"/>
      <c r="AM115" s="961"/>
      <c r="AN115" s="961"/>
      <c r="AO115" s="961"/>
      <c r="AP115" s="961"/>
      <c r="AQ115" s="961"/>
      <c r="AR115" s="961"/>
      <c r="AS115" s="961"/>
      <c r="AT115" s="961"/>
      <c r="AU115" s="961"/>
      <c r="AV115" s="961"/>
      <c r="AW115" s="961"/>
      <c r="AX115" s="961"/>
      <c r="AY115" s="961"/>
      <c r="AZ115" s="961"/>
      <c r="BA115" s="961"/>
      <c r="BB115" s="961"/>
      <c r="BC115" s="961"/>
      <c r="BD115" s="961"/>
      <c r="BE115" s="961"/>
      <c r="BF115" s="961"/>
      <c r="BG115" s="961"/>
      <c r="BH115" s="961"/>
      <c r="BI115" s="961"/>
      <c r="BJ115" s="961"/>
      <c r="BK115" s="961"/>
      <c r="BL115" s="961"/>
      <c r="BM115" s="961"/>
      <c r="BN115" s="962"/>
      <c r="BO115" s="202"/>
    </row>
    <row r="116" spans="1:68" s="164" customFormat="1" ht="39" customHeight="1">
      <c r="A116" s="1656"/>
      <c r="B116" s="1891" t="s">
        <v>141</v>
      </c>
      <c r="C116" s="1892"/>
      <c r="D116" s="1892"/>
      <c r="E116" s="1892"/>
      <c r="F116" s="1892"/>
      <c r="G116" s="1892"/>
      <c r="H116" s="1892"/>
      <c r="I116" s="1892"/>
      <c r="J116" s="1892"/>
      <c r="K116" s="1892"/>
      <c r="L116" s="1893"/>
      <c r="M116" s="1893"/>
      <c r="N116" s="963"/>
      <c r="O116" s="964"/>
      <c r="P116" s="964"/>
      <c r="Q116" s="964"/>
      <c r="R116" s="964"/>
      <c r="S116" s="964"/>
      <c r="T116" s="964"/>
      <c r="U116" s="964"/>
      <c r="V116" s="964"/>
      <c r="W116" s="964"/>
      <c r="X116" s="964"/>
      <c r="Y116" s="964"/>
      <c r="Z116" s="964"/>
      <c r="AA116" s="964"/>
      <c r="AB116" s="964"/>
      <c r="AC116" s="964"/>
      <c r="AD116" s="964"/>
      <c r="AE116" s="964"/>
      <c r="AF116" s="964"/>
      <c r="AG116" s="964"/>
      <c r="AH116" s="964"/>
      <c r="AI116" s="964"/>
      <c r="AJ116" s="964"/>
      <c r="AK116" s="964"/>
      <c r="AL116" s="964"/>
      <c r="AM116" s="964"/>
      <c r="AN116" s="964"/>
      <c r="AO116" s="964"/>
      <c r="AP116" s="964"/>
      <c r="AQ116" s="964"/>
      <c r="AR116" s="964"/>
      <c r="AS116" s="964"/>
      <c r="AT116" s="964"/>
      <c r="AU116" s="964"/>
      <c r="AV116" s="964"/>
      <c r="AW116" s="964"/>
      <c r="AX116" s="964"/>
      <c r="AY116" s="964"/>
      <c r="AZ116" s="964"/>
      <c r="BA116" s="964"/>
      <c r="BB116" s="964"/>
      <c r="BC116" s="964"/>
      <c r="BD116" s="964"/>
      <c r="BE116" s="964"/>
      <c r="BF116" s="964"/>
      <c r="BG116" s="964"/>
      <c r="BH116" s="964"/>
      <c r="BI116" s="964"/>
      <c r="BJ116" s="964"/>
      <c r="BK116" s="964"/>
      <c r="BL116" s="964"/>
      <c r="BM116" s="964"/>
      <c r="BN116" s="965"/>
      <c r="BO116" s="202"/>
    </row>
    <row r="117" spans="1:68" s="164" customFormat="1" ht="39.75" customHeight="1">
      <c r="A117" s="1656"/>
      <c r="B117" s="568"/>
      <c r="C117" s="1479" t="s">
        <v>162</v>
      </c>
      <c r="D117" s="1809" t="s">
        <v>163</v>
      </c>
      <c r="E117" s="1809"/>
      <c r="F117" s="1809" t="s">
        <v>164</v>
      </c>
      <c r="G117" s="1809"/>
      <c r="H117" s="1479" t="s">
        <v>165</v>
      </c>
      <c r="I117" s="1809" t="s">
        <v>166</v>
      </c>
      <c r="J117" s="1809"/>
      <c r="K117" s="1479" t="s">
        <v>167</v>
      </c>
      <c r="L117" s="1802" t="s">
        <v>126</v>
      </c>
      <c r="M117" s="1803"/>
      <c r="N117" s="1715"/>
      <c r="O117" s="1498"/>
      <c r="P117" s="1462">
        <v>50</v>
      </c>
      <c r="Q117" s="1465" t="s">
        <v>168</v>
      </c>
      <c r="R117" s="1465" t="s">
        <v>163</v>
      </c>
      <c r="S117" s="1465" t="s">
        <v>165</v>
      </c>
      <c r="T117" s="1465" t="s">
        <v>168</v>
      </c>
      <c r="U117" s="1465" t="s">
        <v>168</v>
      </c>
      <c r="V117" s="1465" t="s">
        <v>163</v>
      </c>
      <c r="W117" s="1465" t="s">
        <v>168</v>
      </c>
      <c r="X117" s="1465" t="s">
        <v>168</v>
      </c>
      <c r="Y117" s="1465" t="s">
        <v>168</v>
      </c>
      <c r="Z117" s="1465" t="s">
        <v>165</v>
      </c>
      <c r="AA117" s="1465" t="s">
        <v>165</v>
      </c>
      <c r="AB117" s="1465" t="s">
        <v>168</v>
      </c>
      <c r="AC117" s="1465" t="s">
        <v>165</v>
      </c>
      <c r="AD117" s="1465" t="s">
        <v>168</v>
      </c>
      <c r="AE117" s="1465" t="s">
        <v>165</v>
      </c>
      <c r="AF117" s="1465" t="s">
        <v>168</v>
      </c>
      <c r="AG117" s="1465" t="s">
        <v>168</v>
      </c>
      <c r="AH117" s="1465" t="s">
        <v>168</v>
      </c>
      <c r="AI117" s="1465" t="s">
        <v>163</v>
      </c>
      <c r="AJ117" s="1465" t="s">
        <v>168</v>
      </c>
      <c r="AK117" s="1465" t="s">
        <v>168</v>
      </c>
      <c r="AL117" s="1465" t="s">
        <v>163</v>
      </c>
      <c r="AM117" s="1465" t="s">
        <v>168</v>
      </c>
      <c r="AN117" s="1465" t="s">
        <v>168</v>
      </c>
      <c r="AO117" s="1465" t="s">
        <v>167</v>
      </c>
      <c r="AP117" s="1465" t="s">
        <v>168</v>
      </c>
      <c r="AQ117" s="1465" t="s">
        <v>168</v>
      </c>
      <c r="AR117" s="1465" t="s">
        <v>168</v>
      </c>
      <c r="AS117" s="1465" t="s">
        <v>168</v>
      </c>
      <c r="AT117" s="1465" t="s">
        <v>168</v>
      </c>
      <c r="AU117" s="1465" t="s">
        <v>168</v>
      </c>
      <c r="AV117" s="1465" t="s">
        <v>168</v>
      </c>
      <c r="AW117" s="1465" t="s">
        <v>164</v>
      </c>
      <c r="AX117" s="1465" t="s">
        <v>168</v>
      </c>
      <c r="AY117" s="1465" t="s">
        <v>168</v>
      </c>
      <c r="AZ117" s="1465" t="s">
        <v>168</v>
      </c>
      <c r="BA117" s="1465" t="s">
        <v>168</v>
      </c>
      <c r="BB117" s="1465" t="s">
        <v>168</v>
      </c>
      <c r="BC117" s="1465" t="s">
        <v>163</v>
      </c>
      <c r="BD117" s="1465" t="s">
        <v>164</v>
      </c>
      <c r="BE117" s="1465" t="s">
        <v>168</v>
      </c>
      <c r="BF117" s="1465" t="s">
        <v>168</v>
      </c>
      <c r="BG117" s="1465" t="s">
        <v>164</v>
      </c>
      <c r="BH117" s="1465" t="s">
        <v>163</v>
      </c>
      <c r="BI117" s="1465" t="s">
        <v>168</v>
      </c>
      <c r="BJ117" s="1465" t="s">
        <v>168</v>
      </c>
      <c r="BK117" s="1465" t="s">
        <v>165</v>
      </c>
      <c r="BL117" s="1465" t="s">
        <v>164</v>
      </c>
      <c r="BM117" s="1465" t="s">
        <v>168</v>
      </c>
      <c r="BN117" s="1027" t="s">
        <v>168</v>
      </c>
      <c r="BO117" s="202"/>
    </row>
    <row r="118" spans="1:68" s="164" customFormat="1" ht="22.5" customHeight="1">
      <c r="A118" s="1656"/>
      <c r="B118" s="153"/>
      <c r="C118" s="1470">
        <f>C119/P117</f>
        <v>0.66</v>
      </c>
      <c r="D118" s="1738">
        <f>D119/P117</f>
        <v>0.12</v>
      </c>
      <c r="E118" s="1739"/>
      <c r="F118" s="1738">
        <f>F119/P117</f>
        <v>0.08</v>
      </c>
      <c r="G118" s="1739"/>
      <c r="H118" s="1470">
        <f>H119/P117</f>
        <v>0.12</v>
      </c>
      <c r="I118" s="1753">
        <f>I119/P117</f>
        <v>0</v>
      </c>
      <c r="J118" s="1753"/>
      <c r="K118" s="1470">
        <f>K119/P117</f>
        <v>0.02</v>
      </c>
      <c r="L118" s="1802"/>
      <c r="M118" s="1803"/>
      <c r="N118" s="1716"/>
      <c r="O118" s="1498"/>
      <c r="P118" s="1498"/>
      <c r="Q118" s="1434"/>
      <c r="R118" s="1028"/>
      <c r="S118" s="1028"/>
      <c r="T118" s="1028"/>
      <c r="U118" s="1028"/>
      <c r="V118" s="1028"/>
      <c r="W118" s="1028"/>
      <c r="X118" s="1028"/>
      <c r="Y118" s="1028"/>
      <c r="Z118" s="1028"/>
      <c r="AA118" s="1028"/>
      <c r="AB118" s="1028"/>
      <c r="AC118" s="1028"/>
      <c r="AD118" s="1028"/>
      <c r="AE118" s="1028"/>
      <c r="AF118" s="1028"/>
      <c r="AG118" s="1028"/>
      <c r="AH118" s="1028"/>
      <c r="AI118" s="1028"/>
      <c r="AJ118" s="1028"/>
      <c r="AK118" s="1028"/>
      <c r="AL118" s="1028"/>
      <c r="AM118" s="1028"/>
      <c r="AN118" s="1028"/>
      <c r="AO118" s="1028"/>
      <c r="AP118" s="1028"/>
      <c r="AQ118" s="1028"/>
      <c r="AR118" s="1028"/>
      <c r="AS118" s="1028"/>
      <c r="AT118" s="1028"/>
      <c r="AU118" s="1028"/>
      <c r="AV118" s="1028"/>
      <c r="AW118" s="1028"/>
      <c r="AX118" s="1028"/>
      <c r="AY118" s="1028"/>
      <c r="AZ118" s="1028"/>
      <c r="BA118" s="1028"/>
      <c r="BB118" s="1028"/>
      <c r="BC118" s="1028"/>
      <c r="BD118" s="1028"/>
      <c r="BE118" s="1028"/>
      <c r="BF118" s="1028"/>
      <c r="BG118" s="1028"/>
      <c r="BH118" s="1028"/>
      <c r="BI118" s="1028"/>
      <c r="BJ118" s="1028"/>
      <c r="BK118" s="1028"/>
      <c r="BL118" s="1028"/>
      <c r="BM118" s="1028"/>
      <c r="BN118" s="1029"/>
      <c r="BO118" s="202"/>
    </row>
    <row r="119" spans="1:68" s="164" customFormat="1" ht="18" customHeight="1">
      <c r="A119" s="1656"/>
      <c r="B119" s="1493" t="s">
        <v>90</v>
      </c>
      <c r="C119" s="92">
        <v>33</v>
      </c>
      <c r="D119" s="1335">
        <v>6</v>
      </c>
      <c r="E119" s="1436"/>
      <c r="F119" s="1754">
        <v>4</v>
      </c>
      <c r="G119" s="1755"/>
      <c r="H119" s="92">
        <v>6</v>
      </c>
      <c r="I119" s="1754">
        <v>0</v>
      </c>
      <c r="J119" s="1755"/>
      <c r="K119" s="92">
        <v>1</v>
      </c>
      <c r="L119" s="1802"/>
      <c r="M119" s="1803"/>
      <c r="N119" s="1716"/>
      <c r="O119" s="1498"/>
      <c r="P119" s="1498"/>
      <c r="Q119" s="1435"/>
      <c r="R119" s="1030"/>
      <c r="S119" s="1030"/>
      <c r="T119" s="1030"/>
      <c r="U119" s="1030"/>
      <c r="V119" s="1030"/>
      <c r="W119" s="1030"/>
      <c r="X119" s="1030"/>
      <c r="Y119" s="1030"/>
      <c r="Z119" s="1030"/>
      <c r="AA119" s="1030"/>
      <c r="AB119" s="1030"/>
      <c r="AC119" s="1030"/>
      <c r="AD119" s="1030"/>
      <c r="AE119" s="1030"/>
      <c r="AF119" s="1030"/>
      <c r="AG119" s="1030"/>
      <c r="AH119" s="1030"/>
      <c r="AI119" s="1030"/>
      <c r="AJ119" s="1030"/>
      <c r="AK119" s="1030"/>
      <c r="AL119" s="1030"/>
      <c r="AM119" s="1030"/>
      <c r="AN119" s="1030"/>
      <c r="AO119" s="1030"/>
      <c r="AP119" s="1030"/>
      <c r="AQ119" s="1030"/>
      <c r="AR119" s="1030"/>
      <c r="AS119" s="1030"/>
      <c r="AT119" s="1030"/>
      <c r="AU119" s="1030"/>
      <c r="AV119" s="1030"/>
      <c r="AW119" s="1030"/>
      <c r="AX119" s="1030"/>
      <c r="AY119" s="1030"/>
      <c r="AZ119" s="1030"/>
      <c r="BA119" s="1030"/>
      <c r="BB119" s="1030"/>
      <c r="BC119" s="1030"/>
      <c r="BD119" s="1030"/>
      <c r="BE119" s="1030"/>
      <c r="BF119" s="1030"/>
      <c r="BG119" s="1030"/>
      <c r="BH119" s="1030"/>
      <c r="BI119" s="1030"/>
      <c r="BJ119" s="1030"/>
      <c r="BK119" s="1030"/>
      <c r="BL119" s="1030"/>
      <c r="BM119" s="1030"/>
      <c r="BN119" s="1031"/>
      <c r="BO119" s="202"/>
    </row>
    <row r="120" spans="1:68" s="164" customFormat="1" ht="20.25" customHeight="1">
      <c r="A120" s="1656"/>
      <c r="B120" s="1804"/>
      <c r="C120" s="1805"/>
      <c r="D120" s="1805"/>
      <c r="E120" s="1805"/>
      <c r="F120" s="1805"/>
      <c r="G120" s="1805"/>
      <c r="H120" s="1805"/>
      <c r="I120" s="1805"/>
      <c r="J120" s="1805"/>
      <c r="K120" s="1805"/>
      <c r="L120" s="1805"/>
      <c r="M120" s="1806"/>
      <c r="N120" s="1716"/>
      <c r="O120" s="1498"/>
      <c r="P120" s="1498"/>
      <c r="Q120" s="1048"/>
      <c r="R120" s="1032"/>
      <c r="S120" s="1032"/>
      <c r="T120" s="1032"/>
      <c r="U120" s="1032"/>
      <c r="V120" s="1032"/>
      <c r="W120" s="1032"/>
      <c r="X120" s="1032"/>
      <c r="Y120" s="1032"/>
      <c r="Z120" s="1032"/>
      <c r="AA120" s="1032"/>
      <c r="AB120" s="1032"/>
      <c r="AC120" s="1032"/>
      <c r="AD120" s="1032"/>
      <c r="AE120" s="1032"/>
      <c r="AF120" s="1032"/>
      <c r="AG120" s="1032"/>
      <c r="AH120" s="1032"/>
      <c r="AI120" s="1032"/>
      <c r="AJ120" s="1032"/>
      <c r="AK120" s="1032"/>
      <c r="AL120" s="1032"/>
      <c r="AM120" s="1032"/>
      <c r="AN120" s="1032"/>
      <c r="AO120" s="1032"/>
      <c r="AP120" s="1032"/>
      <c r="AQ120" s="1032"/>
      <c r="AR120" s="1032"/>
      <c r="AS120" s="1032"/>
      <c r="AT120" s="1032"/>
      <c r="AU120" s="1032"/>
      <c r="AV120" s="1032"/>
      <c r="AW120" s="1032"/>
      <c r="AX120" s="1032"/>
      <c r="AY120" s="1032"/>
      <c r="AZ120" s="1032"/>
      <c r="BA120" s="1032"/>
      <c r="BB120" s="1032"/>
      <c r="BC120" s="1032"/>
      <c r="BD120" s="1032"/>
      <c r="BE120" s="1032"/>
      <c r="BF120" s="1032"/>
      <c r="BG120" s="1032"/>
      <c r="BH120" s="1032"/>
      <c r="BI120" s="1032"/>
      <c r="BJ120" s="1032"/>
      <c r="BK120" s="1032"/>
      <c r="BL120" s="1032"/>
      <c r="BM120" s="1032"/>
      <c r="BN120" s="1033"/>
      <c r="BO120" s="202"/>
    </row>
    <row r="121" spans="1:68" s="164" customFormat="1" ht="42" customHeight="1">
      <c r="A121" s="1656"/>
      <c r="B121" s="153"/>
      <c r="C121" s="1466" t="s">
        <v>162</v>
      </c>
      <c r="D121" s="1737" t="s">
        <v>163</v>
      </c>
      <c r="E121" s="1737"/>
      <c r="F121" s="1737" t="s">
        <v>164</v>
      </c>
      <c r="G121" s="1737"/>
      <c r="H121" s="1466" t="s">
        <v>165</v>
      </c>
      <c r="I121" s="1737" t="s">
        <v>166</v>
      </c>
      <c r="J121" s="1737"/>
      <c r="K121" s="1466" t="s">
        <v>167</v>
      </c>
      <c r="L121" s="1807" t="s">
        <v>127</v>
      </c>
      <c r="M121" s="1808"/>
      <c r="N121" s="1716"/>
      <c r="O121" s="1498"/>
      <c r="P121" s="1462">
        <v>43</v>
      </c>
      <c r="Q121" s="1465" t="s">
        <v>164</v>
      </c>
      <c r="R121" s="1465" t="s">
        <v>163</v>
      </c>
      <c r="S121" s="1465" t="s">
        <v>165</v>
      </c>
      <c r="T121" s="1465" t="s">
        <v>168</v>
      </c>
      <c r="U121" s="1465" t="s">
        <v>168</v>
      </c>
      <c r="V121" s="1465" t="s">
        <v>62</v>
      </c>
      <c r="W121" s="1465" t="s">
        <v>164</v>
      </c>
      <c r="X121" s="1465" t="s">
        <v>168</v>
      </c>
      <c r="Y121" s="1465" t="s">
        <v>168</v>
      </c>
      <c r="Z121" s="1465" t="s">
        <v>165</v>
      </c>
      <c r="AA121" s="1465" t="s">
        <v>165</v>
      </c>
      <c r="AB121" s="1465" t="s">
        <v>168</v>
      </c>
      <c r="AC121" s="1465" t="s">
        <v>165</v>
      </c>
      <c r="AD121" s="1465" t="s">
        <v>168</v>
      </c>
      <c r="AE121" s="1465" t="s">
        <v>165</v>
      </c>
      <c r="AF121" s="1465" t="s">
        <v>168</v>
      </c>
      <c r="AG121" s="1465" t="s">
        <v>168</v>
      </c>
      <c r="AH121" s="1465" t="s">
        <v>168</v>
      </c>
      <c r="AI121" s="1465" t="s">
        <v>62</v>
      </c>
      <c r="AJ121" s="1465" t="s">
        <v>168</v>
      </c>
      <c r="AK121" s="1465" t="s">
        <v>62</v>
      </c>
      <c r="AL121" s="1465" t="s">
        <v>163</v>
      </c>
      <c r="AM121" s="1465" t="s">
        <v>62</v>
      </c>
      <c r="AN121" s="1465" t="s">
        <v>168</v>
      </c>
      <c r="AO121" s="1465" t="s">
        <v>167</v>
      </c>
      <c r="AP121" s="1465" t="s">
        <v>168</v>
      </c>
      <c r="AQ121" s="1465" t="s">
        <v>168</v>
      </c>
      <c r="AR121" s="1465" t="s">
        <v>168</v>
      </c>
      <c r="AS121" s="1465" t="s">
        <v>168</v>
      </c>
      <c r="AT121" s="1465" t="s">
        <v>168</v>
      </c>
      <c r="AU121" s="1465" t="s">
        <v>168</v>
      </c>
      <c r="AV121" s="1465" t="s">
        <v>168</v>
      </c>
      <c r="AW121" s="1465" t="s">
        <v>62</v>
      </c>
      <c r="AX121" s="1465" t="s">
        <v>62</v>
      </c>
      <c r="AY121" s="1465" t="s">
        <v>168</v>
      </c>
      <c r="AZ121" s="1465" t="s">
        <v>168</v>
      </c>
      <c r="BA121" s="1465" t="s">
        <v>168</v>
      </c>
      <c r="BB121" s="1465" t="s">
        <v>168</v>
      </c>
      <c r="BC121" s="1465" t="s">
        <v>163</v>
      </c>
      <c r="BD121" s="1465" t="s">
        <v>164</v>
      </c>
      <c r="BE121" s="1465" t="s">
        <v>168</v>
      </c>
      <c r="BF121" s="1465" t="s">
        <v>168</v>
      </c>
      <c r="BG121" s="1465" t="s">
        <v>65</v>
      </c>
      <c r="BH121" s="1465" t="s">
        <v>163</v>
      </c>
      <c r="BI121" s="1465" t="s">
        <v>168</v>
      </c>
      <c r="BJ121" s="1465" t="s">
        <v>168</v>
      </c>
      <c r="BK121" s="1465" t="s">
        <v>165</v>
      </c>
      <c r="BL121" s="1465" t="s">
        <v>164</v>
      </c>
      <c r="BM121" s="1465" t="s">
        <v>168</v>
      </c>
      <c r="BN121" s="1027" t="s">
        <v>168</v>
      </c>
      <c r="BO121" s="202"/>
    </row>
    <row r="122" spans="1:68" s="164" customFormat="1" ht="23.25" customHeight="1">
      <c r="A122" s="1656"/>
      <c r="B122" s="153"/>
      <c r="C122" s="1470">
        <f>C123/P121</f>
        <v>0.65116279069767447</v>
      </c>
      <c r="D122" s="1738">
        <f>D123/P121</f>
        <v>9.3023255813953487E-2</v>
      </c>
      <c r="E122" s="1739"/>
      <c r="F122" s="1738">
        <f>F123/P121</f>
        <v>9.3023255813953487E-2</v>
      </c>
      <c r="G122" s="1739"/>
      <c r="H122" s="1470">
        <f>H123/P121</f>
        <v>0.13953488372093023</v>
      </c>
      <c r="I122" s="1753">
        <f>I123/P121</f>
        <v>0</v>
      </c>
      <c r="J122" s="1753"/>
      <c r="K122" s="1470">
        <f>K123/P121</f>
        <v>2.3255813953488372E-2</v>
      </c>
      <c r="L122" s="1802"/>
      <c r="M122" s="1803"/>
      <c r="N122" s="1716"/>
      <c r="O122" s="1498"/>
      <c r="P122" s="1498"/>
      <c r="Q122" s="1434"/>
      <c r="R122" s="1028"/>
      <c r="S122" s="1028"/>
      <c r="T122" s="1028"/>
      <c r="U122" s="1028"/>
      <c r="V122" s="1028"/>
      <c r="W122" s="1028"/>
      <c r="X122" s="1028"/>
      <c r="Y122" s="1028"/>
      <c r="Z122" s="1028"/>
      <c r="AA122" s="1028"/>
      <c r="AB122" s="1028"/>
      <c r="AC122" s="1028"/>
      <c r="AD122" s="1028"/>
      <c r="AE122" s="1028"/>
      <c r="AF122" s="1028"/>
      <c r="AG122" s="1028"/>
      <c r="AH122" s="1028"/>
      <c r="AI122" s="1028"/>
      <c r="AJ122" s="1028"/>
      <c r="AK122" s="1028"/>
      <c r="AL122" s="1028"/>
      <c r="AM122" s="1028"/>
      <c r="AN122" s="1028"/>
      <c r="AO122" s="1028"/>
      <c r="AP122" s="1028"/>
      <c r="AQ122" s="1028"/>
      <c r="AR122" s="1028"/>
      <c r="AS122" s="1028"/>
      <c r="AT122" s="1028"/>
      <c r="AU122" s="1028"/>
      <c r="AV122" s="1028"/>
      <c r="AW122" s="1028"/>
      <c r="AX122" s="1028"/>
      <c r="AY122" s="1028"/>
      <c r="AZ122" s="1028"/>
      <c r="BA122" s="1028"/>
      <c r="BB122" s="1028"/>
      <c r="BC122" s="1028"/>
      <c r="BD122" s="1028"/>
      <c r="BE122" s="1028"/>
      <c r="BF122" s="1028"/>
      <c r="BG122" s="1028"/>
      <c r="BH122" s="1028"/>
      <c r="BI122" s="1028"/>
      <c r="BJ122" s="1028"/>
      <c r="BK122" s="1028"/>
      <c r="BL122" s="1028"/>
      <c r="BM122" s="1028"/>
      <c r="BN122" s="1029"/>
      <c r="BO122" s="202"/>
    </row>
    <row r="123" spans="1:68" s="164" customFormat="1" ht="17.25" customHeight="1">
      <c r="A123" s="1656"/>
      <c r="B123" s="1493" t="s">
        <v>90</v>
      </c>
      <c r="C123" s="92">
        <v>28</v>
      </c>
      <c r="D123" s="1335">
        <v>4</v>
      </c>
      <c r="E123" s="1436"/>
      <c r="F123" s="1754">
        <v>4</v>
      </c>
      <c r="G123" s="1755"/>
      <c r="H123" s="92">
        <v>6</v>
      </c>
      <c r="I123" s="1754">
        <v>0</v>
      </c>
      <c r="J123" s="1755"/>
      <c r="K123" s="92">
        <v>1</v>
      </c>
      <c r="L123" s="1802"/>
      <c r="M123" s="1803"/>
      <c r="N123" s="1716"/>
      <c r="O123" s="1498"/>
      <c r="P123" s="1498"/>
      <c r="Q123" s="1435"/>
      <c r="R123" s="1030"/>
      <c r="S123" s="1030"/>
      <c r="T123" s="1030"/>
      <c r="U123" s="1030"/>
      <c r="V123" s="1030"/>
      <c r="W123" s="1030"/>
      <c r="X123" s="1030"/>
      <c r="Y123" s="1030"/>
      <c r="Z123" s="1030"/>
      <c r="AA123" s="1030"/>
      <c r="AB123" s="1030"/>
      <c r="AC123" s="1030"/>
      <c r="AD123" s="1030"/>
      <c r="AE123" s="1030"/>
      <c r="AF123" s="1030"/>
      <c r="AG123" s="1030"/>
      <c r="AH123" s="1030"/>
      <c r="AI123" s="1030"/>
      <c r="AJ123" s="1030"/>
      <c r="AK123" s="1030"/>
      <c r="AL123" s="1030"/>
      <c r="AM123" s="1030"/>
      <c r="AN123" s="1030"/>
      <c r="AO123" s="1030"/>
      <c r="AP123" s="1030"/>
      <c r="AQ123" s="1030"/>
      <c r="AR123" s="1030"/>
      <c r="AS123" s="1030"/>
      <c r="AT123" s="1030"/>
      <c r="AU123" s="1030"/>
      <c r="AV123" s="1030"/>
      <c r="AW123" s="1030"/>
      <c r="AX123" s="1030"/>
      <c r="AY123" s="1030"/>
      <c r="AZ123" s="1030"/>
      <c r="BA123" s="1030"/>
      <c r="BB123" s="1030"/>
      <c r="BC123" s="1030"/>
      <c r="BD123" s="1030"/>
      <c r="BE123" s="1030"/>
      <c r="BF123" s="1030"/>
      <c r="BG123" s="1030"/>
      <c r="BH123" s="1030"/>
      <c r="BI123" s="1030"/>
      <c r="BJ123" s="1030"/>
      <c r="BK123" s="1030"/>
      <c r="BL123" s="1030"/>
      <c r="BM123" s="1030"/>
      <c r="BN123" s="1031"/>
      <c r="BO123" s="202"/>
    </row>
    <row r="124" spans="1:68" s="164" customFormat="1" ht="15.75" customHeight="1">
      <c r="A124" s="1656"/>
      <c r="B124" s="1804"/>
      <c r="C124" s="1805"/>
      <c r="D124" s="1805"/>
      <c r="E124" s="1805"/>
      <c r="F124" s="1805"/>
      <c r="G124" s="1805"/>
      <c r="H124" s="1805"/>
      <c r="I124" s="1805"/>
      <c r="J124" s="1805"/>
      <c r="K124" s="1805"/>
      <c r="L124" s="1805"/>
      <c r="M124" s="1806"/>
      <c r="N124" s="1716"/>
      <c r="O124" s="1499"/>
      <c r="P124" s="1498"/>
      <c r="Q124" s="1048"/>
      <c r="R124" s="1032"/>
      <c r="S124" s="1032"/>
      <c r="T124" s="1032"/>
      <c r="U124" s="1032"/>
      <c r="V124" s="1032"/>
      <c r="W124" s="1032"/>
      <c r="X124" s="1032"/>
      <c r="Y124" s="1032"/>
      <c r="Z124" s="1032"/>
      <c r="AA124" s="1032"/>
      <c r="AB124" s="1032"/>
      <c r="AC124" s="1032"/>
      <c r="AD124" s="1032"/>
      <c r="AE124" s="1032"/>
      <c r="AF124" s="1032"/>
      <c r="AG124" s="1032"/>
      <c r="AH124" s="1032"/>
      <c r="AI124" s="1032"/>
      <c r="AJ124" s="1032"/>
      <c r="AK124" s="1032"/>
      <c r="AL124" s="1032"/>
      <c r="AM124" s="1032"/>
      <c r="AN124" s="1032"/>
      <c r="AO124" s="1032"/>
      <c r="AP124" s="1032"/>
      <c r="AQ124" s="1032"/>
      <c r="AR124" s="1032"/>
      <c r="AS124" s="1032"/>
      <c r="AT124" s="1032"/>
      <c r="AU124" s="1032"/>
      <c r="AV124" s="1032"/>
      <c r="AW124" s="1032"/>
      <c r="AX124" s="1032"/>
      <c r="AY124" s="1032"/>
      <c r="AZ124" s="1032"/>
      <c r="BA124" s="1032"/>
      <c r="BB124" s="1032"/>
      <c r="BC124" s="1032"/>
      <c r="BD124" s="1032"/>
      <c r="BE124" s="1032"/>
      <c r="BF124" s="1032"/>
      <c r="BG124" s="1032"/>
      <c r="BH124" s="1032"/>
      <c r="BI124" s="1032"/>
      <c r="BJ124" s="1032"/>
      <c r="BK124" s="1032"/>
      <c r="BL124" s="1032"/>
      <c r="BM124" s="1032"/>
      <c r="BN124" s="1033"/>
      <c r="BO124" s="202"/>
    </row>
    <row r="125" spans="1:68" s="164" customFormat="1" ht="40.5" customHeight="1">
      <c r="A125" s="1656"/>
      <c r="B125" s="153"/>
      <c r="C125" s="1466" t="s">
        <v>162</v>
      </c>
      <c r="D125" s="1737" t="s">
        <v>163</v>
      </c>
      <c r="E125" s="1737"/>
      <c r="F125" s="1737" t="s">
        <v>164</v>
      </c>
      <c r="G125" s="1737"/>
      <c r="H125" s="1466" t="s">
        <v>165</v>
      </c>
      <c r="I125" s="1737" t="s">
        <v>166</v>
      </c>
      <c r="J125" s="1737"/>
      <c r="K125" s="1466" t="s">
        <v>167</v>
      </c>
      <c r="L125" s="1807" t="s">
        <v>169</v>
      </c>
      <c r="M125" s="1808"/>
      <c r="N125" s="1716"/>
      <c r="O125" s="1498"/>
      <c r="P125" s="1462">
        <v>39</v>
      </c>
      <c r="Q125" s="1465" t="s">
        <v>164</v>
      </c>
      <c r="R125" s="1465" t="s">
        <v>163</v>
      </c>
      <c r="S125" s="1465" t="s">
        <v>62</v>
      </c>
      <c r="T125" s="1465" t="s">
        <v>168</v>
      </c>
      <c r="U125" s="1465" t="s">
        <v>168</v>
      </c>
      <c r="V125" s="1465" t="s">
        <v>62</v>
      </c>
      <c r="W125" s="1465" t="s">
        <v>168</v>
      </c>
      <c r="X125" s="1465" t="s">
        <v>163</v>
      </c>
      <c r="Y125" s="1465" t="s">
        <v>168</v>
      </c>
      <c r="Z125" s="1465" t="s">
        <v>62</v>
      </c>
      <c r="AA125" s="1465" t="s">
        <v>165</v>
      </c>
      <c r="AB125" s="1465" t="s">
        <v>168</v>
      </c>
      <c r="AC125" s="1465" t="s">
        <v>62</v>
      </c>
      <c r="AD125" s="1465" t="s">
        <v>168</v>
      </c>
      <c r="AE125" s="1465" t="s">
        <v>165</v>
      </c>
      <c r="AF125" s="1465" t="s">
        <v>163</v>
      </c>
      <c r="AG125" s="1465" t="s">
        <v>62</v>
      </c>
      <c r="AH125" s="1465" t="s">
        <v>168</v>
      </c>
      <c r="AI125" s="1465" t="s">
        <v>163</v>
      </c>
      <c r="AJ125" s="1465" t="s">
        <v>168</v>
      </c>
      <c r="AK125" s="1465" t="s">
        <v>165</v>
      </c>
      <c r="AL125" s="1465" t="s">
        <v>163</v>
      </c>
      <c r="AM125" s="1465" t="s">
        <v>62</v>
      </c>
      <c r="AN125" s="1465" t="s">
        <v>165</v>
      </c>
      <c r="AO125" s="1465" t="s">
        <v>167</v>
      </c>
      <c r="AP125" s="1465" t="s">
        <v>164</v>
      </c>
      <c r="AQ125" s="1465" t="s">
        <v>168</v>
      </c>
      <c r="AR125" s="1465" t="s">
        <v>168</v>
      </c>
      <c r="AS125" s="1465" t="s">
        <v>168</v>
      </c>
      <c r="AT125" s="1465" t="s">
        <v>164</v>
      </c>
      <c r="AU125" s="1465" t="s">
        <v>168</v>
      </c>
      <c r="AV125" s="1465" t="s">
        <v>168</v>
      </c>
      <c r="AW125" s="1465" t="s">
        <v>62</v>
      </c>
      <c r="AX125" s="1465" t="s">
        <v>62</v>
      </c>
      <c r="AY125" s="1465" t="s">
        <v>165</v>
      </c>
      <c r="AZ125" s="1465" t="s">
        <v>168</v>
      </c>
      <c r="BA125" s="1465" t="s">
        <v>168</v>
      </c>
      <c r="BB125" s="1465" t="s">
        <v>163</v>
      </c>
      <c r="BC125" s="1465" t="s">
        <v>163</v>
      </c>
      <c r="BD125" s="1465" t="s">
        <v>164</v>
      </c>
      <c r="BE125" s="1465" t="s">
        <v>62</v>
      </c>
      <c r="BF125" s="1465" t="s">
        <v>168</v>
      </c>
      <c r="BG125" s="1465" t="s">
        <v>65</v>
      </c>
      <c r="BH125" s="1465" t="s">
        <v>165</v>
      </c>
      <c r="BI125" s="1465" t="s">
        <v>62</v>
      </c>
      <c r="BJ125" s="1465" t="s">
        <v>168</v>
      </c>
      <c r="BK125" s="1465" t="s">
        <v>168</v>
      </c>
      <c r="BL125" s="1465" t="s">
        <v>167</v>
      </c>
      <c r="BM125" s="1465" t="s">
        <v>168</v>
      </c>
      <c r="BN125" s="1027" t="s">
        <v>165</v>
      </c>
      <c r="BO125" s="202"/>
    </row>
    <row r="126" spans="1:68" s="164" customFormat="1" ht="20.25" customHeight="1">
      <c r="A126" s="1656"/>
      <c r="B126" s="153"/>
      <c r="C126" s="1470">
        <f>C127/P125</f>
        <v>0.48717948717948717</v>
      </c>
      <c r="D126" s="1738">
        <f>D127/P125</f>
        <v>0.17948717948717949</v>
      </c>
      <c r="E126" s="1739"/>
      <c r="F126" s="1738">
        <f>F127/P125</f>
        <v>0.10256410256410256</v>
      </c>
      <c r="G126" s="1739"/>
      <c r="H126" s="1470">
        <f>H127/P125</f>
        <v>0.17948717948717949</v>
      </c>
      <c r="I126" s="1753">
        <f>I127/P125</f>
        <v>0</v>
      </c>
      <c r="J126" s="1753"/>
      <c r="K126" s="1470">
        <f>K127/P125</f>
        <v>5.128205128205128E-2</v>
      </c>
      <c r="L126" s="1802"/>
      <c r="M126" s="1803"/>
      <c r="N126" s="1716"/>
      <c r="O126" s="1498"/>
      <c r="P126" s="1498"/>
      <c r="Q126" s="1434"/>
      <c r="R126" s="1028"/>
      <c r="S126" s="1028"/>
      <c r="T126" s="1028"/>
      <c r="U126" s="1028"/>
      <c r="V126" s="1028"/>
      <c r="W126" s="1028"/>
      <c r="X126" s="1028"/>
      <c r="Y126" s="1028"/>
      <c r="Z126" s="1028"/>
      <c r="AA126" s="1028"/>
      <c r="AB126" s="1028"/>
      <c r="AC126" s="1028"/>
      <c r="AD126" s="1028"/>
      <c r="AE126" s="1028"/>
      <c r="AF126" s="1028"/>
      <c r="AG126" s="1028"/>
      <c r="AH126" s="1028"/>
      <c r="AI126" s="1028"/>
      <c r="AJ126" s="1028"/>
      <c r="AK126" s="1028"/>
      <c r="AL126" s="1028"/>
      <c r="AM126" s="1028"/>
      <c r="AN126" s="1028"/>
      <c r="AO126" s="1028"/>
      <c r="AP126" s="1028"/>
      <c r="AQ126" s="1028"/>
      <c r="AR126" s="1028"/>
      <c r="AS126" s="1028"/>
      <c r="AT126" s="1028"/>
      <c r="AU126" s="1028"/>
      <c r="AV126" s="1028"/>
      <c r="AW126" s="1028"/>
      <c r="AX126" s="1028"/>
      <c r="AY126" s="1028"/>
      <c r="AZ126" s="1028"/>
      <c r="BA126" s="1028"/>
      <c r="BB126" s="1028"/>
      <c r="BC126" s="1028"/>
      <c r="BD126" s="1028"/>
      <c r="BE126" s="1028"/>
      <c r="BF126" s="1028"/>
      <c r="BG126" s="1028"/>
      <c r="BH126" s="1028"/>
      <c r="BI126" s="1028"/>
      <c r="BJ126" s="1028"/>
      <c r="BK126" s="1028"/>
      <c r="BL126" s="1028"/>
      <c r="BM126" s="1028"/>
      <c r="BN126" s="1029"/>
      <c r="BO126" s="202"/>
    </row>
    <row r="127" spans="1:68" s="164" customFormat="1" ht="17.25" customHeight="1">
      <c r="A127" s="1656"/>
      <c r="B127" s="1493" t="s">
        <v>90</v>
      </c>
      <c r="C127" s="92">
        <v>19</v>
      </c>
      <c r="D127" s="1335">
        <v>7</v>
      </c>
      <c r="E127" s="1436"/>
      <c r="F127" s="1754">
        <v>4</v>
      </c>
      <c r="G127" s="1755"/>
      <c r="H127" s="92">
        <v>7</v>
      </c>
      <c r="I127" s="1754">
        <v>0</v>
      </c>
      <c r="J127" s="1755"/>
      <c r="K127" s="92">
        <v>2</v>
      </c>
      <c r="L127" s="1802"/>
      <c r="M127" s="1803"/>
      <c r="N127" s="1716"/>
      <c r="O127" s="1498"/>
      <c r="P127" s="1498"/>
      <c r="Q127" s="1435"/>
      <c r="R127" s="1030"/>
      <c r="S127" s="1030"/>
      <c r="T127" s="1030"/>
      <c r="U127" s="1030"/>
      <c r="V127" s="1030"/>
      <c r="W127" s="1030"/>
      <c r="X127" s="1030"/>
      <c r="Y127" s="1030"/>
      <c r="Z127" s="1030"/>
      <c r="AA127" s="1030"/>
      <c r="AB127" s="1030"/>
      <c r="AC127" s="1030"/>
      <c r="AD127" s="1030"/>
      <c r="AE127" s="1030"/>
      <c r="AF127" s="1030"/>
      <c r="AG127" s="1030"/>
      <c r="AH127" s="1030"/>
      <c r="AI127" s="1030"/>
      <c r="AJ127" s="1030"/>
      <c r="AK127" s="1030"/>
      <c r="AL127" s="1030"/>
      <c r="AM127" s="1030"/>
      <c r="AN127" s="1030"/>
      <c r="AO127" s="1030"/>
      <c r="AP127" s="1030"/>
      <c r="AQ127" s="1030"/>
      <c r="AR127" s="1030"/>
      <c r="AS127" s="1030"/>
      <c r="AT127" s="1030"/>
      <c r="AU127" s="1030"/>
      <c r="AV127" s="1030"/>
      <c r="AW127" s="1030"/>
      <c r="AX127" s="1030"/>
      <c r="AY127" s="1030"/>
      <c r="AZ127" s="1030"/>
      <c r="BA127" s="1030"/>
      <c r="BB127" s="1030"/>
      <c r="BC127" s="1030"/>
      <c r="BD127" s="1030"/>
      <c r="BE127" s="1030"/>
      <c r="BF127" s="1030"/>
      <c r="BG127" s="1030"/>
      <c r="BH127" s="1030"/>
      <c r="BI127" s="1030"/>
      <c r="BJ127" s="1030"/>
      <c r="BK127" s="1030"/>
      <c r="BL127" s="1030"/>
      <c r="BM127" s="1030"/>
      <c r="BN127" s="1031"/>
      <c r="BO127" s="202"/>
    </row>
    <row r="128" spans="1:68" s="164" customFormat="1" ht="17.25" customHeight="1">
      <c r="A128" s="1656"/>
      <c r="B128" s="1804"/>
      <c r="C128" s="1805"/>
      <c r="D128" s="1805"/>
      <c r="E128" s="1805"/>
      <c r="F128" s="1805"/>
      <c r="G128" s="1805"/>
      <c r="H128" s="1805"/>
      <c r="I128" s="1805"/>
      <c r="J128" s="1805"/>
      <c r="K128" s="1805"/>
      <c r="L128" s="1805"/>
      <c r="M128" s="1806"/>
      <c r="N128" s="1716"/>
      <c r="O128" s="1498"/>
      <c r="P128" s="1498"/>
      <c r="Q128" s="1048"/>
      <c r="R128" s="1032"/>
      <c r="S128" s="1032"/>
      <c r="T128" s="1032"/>
      <c r="U128" s="1032"/>
      <c r="V128" s="1032"/>
      <c r="W128" s="1032"/>
      <c r="X128" s="1032"/>
      <c r="Y128" s="1032"/>
      <c r="Z128" s="1032"/>
      <c r="AA128" s="1032"/>
      <c r="AB128" s="1032"/>
      <c r="AC128" s="1032"/>
      <c r="AD128" s="1032"/>
      <c r="AE128" s="1032"/>
      <c r="AF128" s="1032"/>
      <c r="AG128" s="1032"/>
      <c r="AH128" s="1032"/>
      <c r="AI128" s="1032"/>
      <c r="AJ128" s="1032"/>
      <c r="AK128" s="1032"/>
      <c r="AL128" s="1032"/>
      <c r="AM128" s="1032"/>
      <c r="AN128" s="1032"/>
      <c r="AO128" s="1032"/>
      <c r="AP128" s="1032"/>
      <c r="AQ128" s="1032"/>
      <c r="AR128" s="1032"/>
      <c r="AS128" s="1032"/>
      <c r="AT128" s="1032"/>
      <c r="AU128" s="1032"/>
      <c r="AV128" s="1032"/>
      <c r="AW128" s="1032"/>
      <c r="AX128" s="1032"/>
      <c r="AY128" s="1032"/>
      <c r="AZ128" s="1032"/>
      <c r="BA128" s="1032"/>
      <c r="BB128" s="1032"/>
      <c r="BC128" s="1032"/>
      <c r="BD128" s="1032"/>
      <c r="BE128" s="1032"/>
      <c r="BF128" s="1032"/>
      <c r="BG128" s="1032"/>
      <c r="BH128" s="1032"/>
      <c r="BI128" s="1032"/>
      <c r="BJ128" s="1032"/>
      <c r="BK128" s="1032"/>
      <c r="BL128" s="1032"/>
      <c r="BM128" s="1032"/>
      <c r="BN128" s="1033"/>
      <c r="BO128" s="202"/>
    </row>
    <row r="129" spans="1:67" s="164" customFormat="1" ht="39" customHeight="1">
      <c r="A129" s="1656"/>
      <c r="B129" s="153"/>
      <c r="C129" s="1466" t="s">
        <v>162</v>
      </c>
      <c r="D129" s="1737" t="s">
        <v>163</v>
      </c>
      <c r="E129" s="1737"/>
      <c r="F129" s="1737" t="s">
        <v>164</v>
      </c>
      <c r="G129" s="1737"/>
      <c r="H129" s="1466" t="s">
        <v>165</v>
      </c>
      <c r="I129" s="1737" t="s">
        <v>166</v>
      </c>
      <c r="J129" s="1737"/>
      <c r="K129" s="1466" t="s">
        <v>167</v>
      </c>
      <c r="L129" s="1807" t="s">
        <v>170</v>
      </c>
      <c r="M129" s="1808"/>
      <c r="N129" s="1716"/>
      <c r="O129" s="199"/>
      <c r="P129" s="1462">
        <v>49</v>
      </c>
      <c r="Q129" s="1465" t="s">
        <v>164</v>
      </c>
      <c r="R129" s="1465" t="s">
        <v>163</v>
      </c>
      <c r="S129" s="1465" t="s">
        <v>165</v>
      </c>
      <c r="T129" s="1465" t="s">
        <v>168</v>
      </c>
      <c r="U129" s="1465" t="s">
        <v>168</v>
      </c>
      <c r="V129" s="1465" t="s">
        <v>163</v>
      </c>
      <c r="W129" s="1465" t="s">
        <v>164</v>
      </c>
      <c r="X129" s="1465" t="s">
        <v>163</v>
      </c>
      <c r="Y129" s="1465" t="s">
        <v>163</v>
      </c>
      <c r="Z129" s="1465" t="s">
        <v>165</v>
      </c>
      <c r="AA129" s="1465" t="s">
        <v>165</v>
      </c>
      <c r="AB129" s="1465" t="s">
        <v>168</v>
      </c>
      <c r="AC129" s="1465" t="s">
        <v>165</v>
      </c>
      <c r="AD129" s="1465" t="s">
        <v>165</v>
      </c>
      <c r="AE129" s="1465" t="s">
        <v>165</v>
      </c>
      <c r="AF129" s="1465" t="s">
        <v>163</v>
      </c>
      <c r="AG129" s="1465" t="s">
        <v>168</v>
      </c>
      <c r="AH129" s="1465" t="s">
        <v>168</v>
      </c>
      <c r="AI129" s="1465" t="s">
        <v>163</v>
      </c>
      <c r="AJ129" s="1465" t="s">
        <v>164</v>
      </c>
      <c r="AK129" s="1465" t="s">
        <v>165</v>
      </c>
      <c r="AL129" s="1465" t="s">
        <v>163</v>
      </c>
      <c r="AM129" s="1465" t="s">
        <v>165</v>
      </c>
      <c r="AN129" s="1465" t="s">
        <v>165</v>
      </c>
      <c r="AO129" s="1465" t="s">
        <v>167</v>
      </c>
      <c r="AP129" s="1465" t="s">
        <v>164</v>
      </c>
      <c r="AQ129" s="1465" t="s">
        <v>166</v>
      </c>
      <c r="AR129" s="1465" t="s">
        <v>168</v>
      </c>
      <c r="AS129" s="1465" t="s">
        <v>168</v>
      </c>
      <c r="AT129" s="1465" t="s">
        <v>164</v>
      </c>
      <c r="AU129" s="1465" t="s">
        <v>168</v>
      </c>
      <c r="AV129" s="1465" t="s">
        <v>168</v>
      </c>
      <c r="AW129" s="1465" t="s">
        <v>164</v>
      </c>
      <c r="AX129" s="1465" t="s">
        <v>163</v>
      </c>
      <c r="AY129" s="1465" t="s">
        <v>165</v>
      </c>
      <c r="AZ129" s="1465" t="s">
        <v>168</v>
      </c>
      <c r="BA129" s="1465" t="s">
        <v>167</v>
      </c>
      <c r="BB129" s="1465" t="s">
        <v>163</v>
      </c>
      <c r="BC129" s="1465" t="s">
        <v>163</v>
      </c>
      <c r="BD129" s="1465" t="s">
        <v>164</v>
      </c>
      <c r="BE129" s="1465" t="s">
        <v>168</v>
      </c>
      <c r="BF129" s="1465" t="s">
        <v>168</v>
      </c>
      <c r="BG129" s="1465" t="s">
        <v>65</v>
      </c>
      <c r="BH129" s="1465" t="s">
        <v>165</v>
      </c>
      <c r="BI129" s="1465" t="s">
        <v>163</v>
      </c>
      <c r="BJ129" s="1465" t="s">
        <v>168</v>
      </c>
      <c r="BK129" s="1465" t="s">
        <v>165</v>
      </c>
      <c r="BL129" s="1465" t="s">
        <v>167</v>
      </c>
      <c r="BM129" s="1465" t="s">
        <v>168</v>
      </c>
      <c r="BN129" s="1027" t="s">
        <v>165</v>
      </c>
      <c r="BO129" s="202"/>
    </row>
    <row r="130" spans="1:67" s="164" customFormat="1" ht="21" customHeight="1">
      <c r="A130" s="1656"/>
      <c r="B130" s="153"/>
      <c r="C130" s="1470">
        <f>C131/P129</f>
        <v>0.2857142857142857</v>
      </c>
      <c r="D130" s="1738">
        <f>D131/P129</f>
        <v>0.22448979591836735</v>
      </c>
      <c r="E130" s="1739"/>
      <c r="F130" s="1738">
        <f>F131/P129</f>
        <v>0.14285714285714285</v>
      </c>
      <c r="G130" s="1739"/>
      <c r="H130" s="1470">
        <f>H131/P129</f>
        <v>0.26530612244897961</v>
      </c>
      <c r="I130" s="1753">
        <f>I131/P129</f>
        <v>2.0408163265306121E-2</v>
      </c>
      <c r="J130" s="1753"/>
      <c r="K130" s="1470">
        <f>K131/P129</f>
        <v>6.1224489795918366E-2</v>
      </c>
      <c r="L130" s="1802"/>
      <c r="M130" s="1803"/>
      <c r="N130" s="1716"/>
      <c r="O130" s="1498"/>
      <c r="P130" s="1498"/>
      <c r="Q130" s="1434"/>
      <c r="R130" s="1028"/>
      <c r="S130" s="1028"/>
      <c r="T130" s="1028"/>
      <c r="U130" s="1028"/>
      <c r="V130" s="1028"/>
      <c r="W130" s="1028"/>
      <c r="X130" s="1028"/>
      <c r="Y130" s="1028"/>
      <c r="Z130" s="1028"/>
      <c r="AA130" s="1028"/>
      <c r="AB130" s="1028"/>
      <c r="AC130" s="1028"/>
      <c r="AD130" s="1028"/>
      <c r="AE130" s="1028"/>
      <c r="AF130" s="1028"/>
      <c r="AG130" s="1028"/>
      <c r="AH130" s="1028"/>
      <c r="AI130" s="1028"/>
      <c r="AJ130" s="1028"/>
      <c r="AK130" s="1028"/>
      <c r="AL130" s="1028"/>
      <c r="AM130" s="1028"/>
      <c r="AN130" s="1028"/>
      <c r="AO130" s="1028"/>
      <c r="AP130" s="1028"/>
      <c r="AQ130" s="1028"/>
      <c r="AR130" s="1028"/>
      <c r="AS130" s="1028"/>
      <c r="AT130" s="1028"/>
      <c r="AU130" s="1028"/>
      <c r="AV130" s="1028"/>
      <c r="AW130" s="1028"/>
      <c r="AX130" s="1028"/>
      <c r="AY130" s="1028"/>
      <c r="AZ130" s="1028"/>
      <c r="BA130" s="1028"/>
      <c r="BB130" s="1028"/>
      <c r="BC130" s="1028"/>
      <c r="BD130" s="1028"/>
      <c r="BE130" s="1028"/>
      <c r="BF130" s="1028"/>
      <c r="BG130" s="1028"/>
      <c r="BH130" s="1028"/>
      <c r="BI130" s="1028"/>
      <c r="BJ130" s="1028"/>
      <c r="BK130" s="1028"/>
      <c r="BL130" s="1028"/>
      <c r="BM130" s="1028"/>
      <c r="BN130" s="1029"/>
      <c r="BO130" s="202"/>
    </row>
    <row r="131" spans="1:67" s="164" customFormat="1" ht="20.25" customHeight="1">
      <c r="A131" s="1656"/>
      <c r="B131" s="1493" t="s">
        <v>90</v>
      </c>
      <c r="C131" s="92">
        <v>14</v>
      </c>
      <c r="D131" s="1335">
        <v>11</v>
      </c>
      <c r="E131" s="1436"/>
      <c r="F131" s="1754">
        <v>7</v>
      </c>
      <c r="G131" s="1755"/>
      <c r="H131" s="92">
        <v>13</v>
      </c>
      <c r="I131" s="1754">
        <v>1</v>
      </c>
      <c r="J131" s="1755"/>
      <c r="K131" s="92">
        <v>3</v>
      </c>
      <c r="L131" s="1802"/>
      <c r="M131" s="1803"/>
      <c r="N131" s="1716"/>
      <c r="O131" s="1498"/>
      <c r="P131" s="1498"/>
      <c r="Q131" s="1435"/>
      <c r="R131" s="1030"/>
      <c r="S131" s="1030"/>
      <c r="T131" s="1030"/>
      <c r="U131" s="1030"/>
      <c r="V131" s="1030"/>
      <c r="W131" s="1030"/>
      <c r="X131" s="1030"/>
      <c r="Y131" s="1030"/>
      <c r="Z131" s="1030"/>
      <c r="AA131" s="1030"/>
      <c r="AB131" s="1030"/>
      <c r="AC131" s="1030"/>
      <c r="AD131" s="1030"/>
      <c r="AE131" s="1030"/>
      <c r="AF131" s="1030"/>
      <c r="AG131" s="1030"/>
      <c r="AH131" s="1030"/>
      <c r="AI131" s="1030"/>
      <c r="AJ131" s="1030"/>
      <c r="AK131" s="1030"/>
      <c r="AL131" s="1030"/>
      <c r="AM131" s="1030"/>
      <c r="AN131" s="1030"/>
      <c r="AO131" s="1030"/>
      <c r="AP131" s="1030"/>
      <c r="AQ131" s="1030"/>
      <c r="AR131" s="1030"/>
      <c r="AS131" s="1030"/>
      <c r="AT131" s="1030"/>
      <c r="AU131" s="1030"/>
      <c r="AV131" s="1030"/>
      <c r="AW131" s="1030"/>
      <c r="AX131" s="1030"/>
      <c r="AY131" s="1030"/>
      <c r="AZ131" s="1030"/>
      <c r="BA131" s="1030"/>
      <c r="BB131" s="1030"/>
      <c r="BC131" s="1030"/>
      <c r="BD131" s="1030"/>
      <c r="BE131" s="1030"/>
      <c r="BF131" s="1030"/>
      <c r="BG131" s="1030"/>
      <c r="BH131" s="1030"/>
      <c r="BI131" s="1030"/>
      <c r="BJ131" s="1030"/>
      <c r="BK131" s="1030"/>
      <c r="BL131" s="1030"/>
      <c r="BM131" s="1030"/>
      <c r="BN131" s="1031"/>
      <c r="BO131" s="202"/>
    </row>
    <row r="132" spans="1:67" s="164" customFormat="1" ht="20.25" customHeight="1">
      <c r="A132" s="1656"/>
      <c r="B132" s="1810"/>
      <c r="C132" s="1811"/>
      <c r="D132" s="1811"/>
      <c r="E132" s="1811"/>
      <c r="F132" s="1811"/>
      <c r="G132" s="1811"/>
      <c r="H132" s="1811"/>
      <c r="I132" s="1811"/>
      <c r="J132" s="1811"/>
      <c r="K132" s="1811"/>
      <c r="L132" s="1811"/>
      <c r="M132" s="1812"/>
      <c r="N132" s="1716"/>
      <c r="O132" s="1498"/>
      <c r="P132" s="1498"/>
      <c r="Q132" s="1048"/>
      <c r="R132" s="1032"/>
      <c r="S132" s="1032"/>
      <c r="T132" s="1032"/>
      <c r="U132" s="1032"/>
      <c r="V132" s="1032"/>
      <c r="W132" s="1032"/>
      <c r="X132" s="1032"/>
      <c r="Y132" s="1032"/>
      <c r="Z132" s="1032"/>
      <c r="AA132" s="1032"/>
      <c r="AB132" s="1032"/>
      <c r="AC132" s="1032"/>
      <c r="AD132" s="1032"/>
      <c r="AE132" s="1032"/>
      <c r="AF132" s="1032"/>
      <c r="AG132" s="1032"/>
      <c r="AH132" s="1032"/>
      <c r="AI132" s="1032"/>
      <c r="AJ132" s="1032"/>
      <c r="AK132" s="1032"/>
      <c r="AL132" s="1032"/>
      <c r="AM132" s="1032"/>
      <c r="AN132" s="1032"/>
      <c r="AO132" s="1032"/>
      <c r="AP132" s="1032"/>
      <c r="AQ132" s="1032"/>
      <c r="AR132" s="1032"/>
      <c r="AS132" s="1032"/>
      <c r="AT132" s="1032"/>
      <c r="AU132" s="1032"/>
      <c r="AV132" s="1032"/>
      <c r="AW132" s="1032"/>
      <c r="AX132" s="1032"/>
      <c r="AY132" s="1032"/>
      <c r="AZ132" s="1032"/>
      <c r="BA132" s="1032"/>
      <c r="BB132" s="1032"/>
      <c r="BC132" s="1032"/>
      <c r="BD132" s="1032"/>
      <c r="BE132" s="1032"/>
      <c r="BF132" s="1032"/>
      <c r="BG132" s="1032"/>
      <c r="BH132" s="1032"/>
      <c r="BI132" s="1032"/>
      <c r="BJ132" s="1032"/>
      <c r="BK132" s="1032"/>
      <c r="BL132" s="1032"/>
      <c r="BM132" s="1032"/>
      <c r="BN132" s="1033"/>
      <c r="BO132" s="202"/>
    </row>
    <row r="133" spans="1:67" s="164" customFormat="1" ht="42.6" customHeight="1">
      <c r="A133" s="1656"/>
      <c r="B133" s="165"/>
      <c r="C133" s="1466" t="s">
        <v>162</v>
      </c>
      <c r="D133" s="1737" t="s">
        <v>163</v>
      </c>
      <c r="E133" s="1737"/>
      <c r="F133" s="1737" t="s">
        <v>164</v>
      </c>
      <c r="G133" s="1737"/>
      <c r="H133" s="1466" t="s">
        <v>165</v>
      </c>
      <c r="I133" s="1737" t="s">
        <v>166</v>
      </c>
      <c r="J133" s="1737"/>
      <c r="K133" s="1466" t="s">
        <v>167</v>
      </c>
      <c r="L133" s="1807" t="s">
        <v>129</v>
      </c>
      <c r="M133" s="1808"/>
      <c r="N133" s="1716"/>
      <c r="O133" s="199"/>
      <c r="P133" s="1462">
        <v>46</v>
      </c>
      <c r="Q133" s="1465" t="s">
        <v>167</v>
      </c>
      <c r="R133" s="1465" t="s">
        <v>163</v>
      </c>
      <c r="S133" s="1465" t="s">
        <v>165</v>
      </c>
      <c r="T133" s="1465" t="s">
        <v>167</v>
      </c>
      <c r="U133" s="1465" t="s">
        <v>165</v>
      </c>
      <c r="V133" s="1465" t="s">
        <v>167</v>
      </c>
      <c r="W133" s="1465" t="s">
        <v>164</v>
      </c>
      <c r="X133" s="1465" t="s">
        <v>163</v>
      </c>
      <c r="Y133" s="1465" t="s">
        <v>163</v>
      </c>
      <c r="Z133" s="1465" t="s">
        <v>165</v>
      </c>
      <c r="AA133" s="1465" t="s">
        <v>165</v>
      </c>
      <c r="AB133" s="1465" t="s">
        <v>166</v>
      </c>
      <c r="AC133" s="1465" t="s">
        <v>167</v>
      </c>
      <c r="AD133" s="1465" t="s">
        <v>165</v>
      </c>
      <c r="AE133" s="1465" t="s">
        <v>167</v>
      </c>
      <c r="AF133" s="1465" t="s">
        <v>166</v>
      </c>
      <c r="AG133" s="1465" t="s">
        <v>168</v>
      </c>
      <c r="AH133" s="1465" t="s">
        <v>168</v>
      </c>
      <c r="AI133" s="1465" t="s">
        <v>167</v>
      </c>
      <c r="AJ133" s="1465" t="s">
        <v>164</v>
      </c>
      <c r="AK133" s="1465" t="s">
        <v>165</v>
      </c>
      <c r="AL133" s="1465" t="s">
        <v>167</v>
      </c>
      <c r="AM133" s="1465" t="s">
        <v>62</v>
      </c>
      <c r="AN133" s="1465" t="s">
        <v>165</v>
      </c>
      <c r="AO133" s="1465" t="s">
        <v>62</v>
      </c>
      <c r="AP133" s="1465" t="s">
        <v>164</v>
      </c>
      <c r="AQ133" s="1465" t="s">
        <v>166</v>
      </c>
      <c r="AR133" s="1465" t="s">
        <v>164</v>
      </c>
      <c r="AS133" s="1465" t="s">
        <v>165</v>
      </c>
      <c r="AT133" s="1465" t="s">
        <v>164</v>
      </c>
      <c r="AU133" s="1465" t="s">
        <v>163</v>
      </c>
      <c r="AV133" s="1465" t="s">
        <v>165</v>
      </c>
      <c r="AW133" s="1465" t="s">
        <v>165</v>
      </c>
      <c r="AX133" s="1465" t="s">
        <v>62</v>
      </c>
      <c r="AY133" s="1465" t="s">
        <v>165</v>
      </c>
      <c r="AZ133" s="1465" t="s">
        <v>168</v>
      </c>
      <c r="BA133" s="1465" t="s">
        <v>164</v>
      </c>
      <c r="BB133" s="1465" t="s">
        <v>167</v>
      </c>
      <c r="BC133" s="1465" t="s">
        <v>167</v>
      </c>
      <c r="BD133" s="1465" t="s">
        <v>164</v>
      </c>
      <c r="BE133" s="1465" t="s">
        <v>165</v>
      </c>
      <c r="BF133" s="1465" t="s">
        <v>168</v>
      </c>
      <c r="BG133" s="1465" t="s">
        <v>65</v>
      </c>
      <c r="BH133" s="1465" t="s">
        <v>166</v>
      </c>
      <c r="BI133" s="1465" t="s">
        <v>165</v>
      </c>
      <c r="BJ133" s="1465" t="s">
        <v>163</v>
      </c>
      <c r="BK133" s="1465" t="s">
        <v>164</v>
      </c>
      <c r="BL133" s="1465" t="s">
        <v>167</v>
      </c>
      <c r="BM133" s="1465" t="s">
        <v>165</v>
      </c>
      <c r="BN133" s="1027" t="s">
        <v>165</v>
      </c>
      <c r="BO133" s="202"/>
    </row>
    <row r="134" spans="1:67" s="164" customFormat="1" ht="21.75" customHeight="1">
      <c r="A134" s="1656"/>
      <c r="B134" s="165"/>
      <c r="C134" s="1470">
        <f>C135/P133</f>
        <v>8.6956521739130432E-2</v>
      </c>
      <c r="D134" s="1738">
        <f>D135/P133</f>
        <v>0.10869565217391304</v>
      </c>
      <c r="E134" s="1739"/>
      <c r="F134" s="1738">
        <f>F135/P133</f>
        <v>0.17391304347826086</v>
      </c>
      <c r="G134" s="1739"/>
      <c r="H134" s="1470">
        <f>H135/P133</f>
        <v>0.32608695652173914</v>
      </c>
      <c r="I134" s="1753">
        <f>I135/P133</f>
        <v>8.6956521739130432E-2</v>
      </c>
      <c r="J134" s="1753"/>
      <c r="K134" s="1470">
        <f>K135/P133</f>
        <v>0.21739130434782608</v>
      </c>
      <c r="L134" s="1802"/>
      <c r="M134" s="1803"/>
      <c r="N134" s="1716"/>
      <c r="O134" s="1498"/>
      <c r="P134" s="1498"/>
      <c r="Q134" s="1434"/>
      <c r="R134" s="1028"/>
      <c r="S134" s="1028"/>
      <c r="T134" s="1028"/>
      <c r="U134" s="1028"/>
      <c r="V134" s="1028"/>
      <c r="W134" s="1028"/>
      <c r="X134" s="1028"/>
      <c r="Y134" s="1028"/>
      <c r="Z134" s="1028"/>
      <c r="AA134" s="1028"/>
      <c r="AB134" s="1028"/>
      <c r="AC134" s="1028"/>
      <c r="AD134" s="1028"/>
      <c r="AE134" s="1028"/>
      <c r="AF134" s="1028"/>
      <c r="AG134" s="1028"/>
      <c r="AH134" s="1028"/>
      <c r="AI134" s="1028"/>
      <c r="AJ134" s="1028"/>
      <c r="AK134" s="1028"/>
      <c r="AL134" s="1028"/>
      <c r="AM134" s="1028"/>
      <c r="AN134" s="1028"/>
      <c r="AO134" s="1028"/>
      <c r="AP134" s="1028"/>
      <c r="AQ134" s="1028"/>
      <c r="AR134" s="1028"/>
      <c r="AS134" s="1028"/>
      <c r="AT134" s="1028"/>
      <c r="AU134" s="1028"/>
      <c r="AV134" s="1028"/>
      <c r="AW134" s="1028"/>
      <c r="AX134" s="1028"/>
      <c r="AY134" s="1028"/>
      <c r="AZ134" s="1028"/>
      <c r="BA134" s="1028"/>
      <c r="BB134" s="1028"/>
      <c r="BC134" s="1028"/>
      <c r="BD134" s="1028"/>
      <c r="BE134" s="1028"/>
      <c r="BF134" s="1028"/>
      <c r="BG134" s="1028"/>
      <c r="BH134" s="1028"/>
      <c r="BI134" s="1028"/>
      <c r="BJ134" s="1028"/>
      <c r="BK134" s="1028"/>
      <c r="BL134" s="1028"/>
      <c r="BM134" s="1028"/>
      <c r="BN134" s="1029"/>
      <c r="BO134" s="202"/>
    </row>
    <row r="135" spans="1:67" s="164" customFormat="1" ht="21" customHeight="1">
      <c r="A135" s="1656"/>
      <c r="B135" s="113" t="s">
        <v>90</v>
      </c>
      <c r="C135" s="92">
        <v>4</v>
      </c>
      <c r="D135" s="1335">
        <v>5</v>
      </c>
      <c r="E135" s="1436"/>
      <c r="F135" s="1754">
        <v>8</v>
      </c>
      <c r="G135" s="1755"/>
      <c r="H135" s="92">
        <v>15</v>
      </c>
      <c r="I135" s="1754">
        <v>4</v>
      </c>
      <c r="J135" s="1755"/>
      <c r="K135" s="92">
        <v>10</v>
      </c>
      <c r="L135" s="1802"/>
      <c r="M135" s="1803"/>
      <c r="N135" s="1716"/>
      <c r="O135" s="1498"/>
      <c r="P135" s="1498"/>
      <c r="Q135" s="1435"/>
      <c r="R135" s="1030"/>
      <c r="S135" s="1030"/>
      <c r="T135" s="1030"/>
      <c r="U135" s="1030"/>
      <c r="V135" s="1030"/>
      <c r="W135" s="1030"/>
      <c r="X135" s="1030"/>
      <c r="Y135" s="1030"/>
      <c r="Z135" s="1030"/>
      <c r="AA135" s="1030"/>
      <c r="AB135" s="1030"/>
      <c r="AC135" s="1030"/>
      <c r="AD135" s="1030"/>
      <c r="AE135" s="1030"/>
      <c r="AF135" s="1030"/>
      <c r="AG135" s="1030"/>
      <c r="AH135" s="1030"/>
      <c r="AI135" s="1030"/>
      <c r="AJ135" s="1030"/>
      <c r="AK135" s="1030"/>
      <c r="AL135" s="1030"/>
      <c r="AM135" s="1030"/>
      <c r="AN135" s="1030"/>
      <c r="AO135" s="1030"/>
      <c r="AP135" s="1030"/>
      <c r="AQ135" s="1030"/>
      <c r="AR135" s="1030"/>
      <c r="AS135" s="1030"/>
      <c r="AT135" s="1030"/>
      <c r="AU135" s="1030"/>
      <c r="AV135" s="1030"/>
      <c r="AW135" s="1030"/>
      <c r="AX135" s="1030"/>
      <c r="AY135" s="1030"/>
      <c r="AZ135" s="1030"/>
      <c r="BA135" s="1030"/>
      <c r="BB135" s="1030"/>
      <c r="BC135" s="1030"/>
      <c r="BD135" s="1030"/>
      <c r="BE135" s="1030"/>
      <c r="BF135" s="1030"/>
      <c r="BG135" s="1030"/>
      <c r="BH135" s="1030"/>
      <c r="BI135" s="1030"/>
      <c r="BJ135" s="1030"/>
      <c r="BK135" s="1030"/>
      <c r="BL135" s="1030"/>
      <c r="BM135" s="1030"/>
      <c r="BN135" s="1031"/>
      <c r="BO135" s="202"/>
    </row>
    <row r="136" spans="1:67" s="164" customFormat="1" ht="21" customHeight="1">
      <c r="A136" s="1656"/>
      <c r="B136" s="1810"/>
      <c r="C136" s="1811"/>
      <c r="D136" s="1811"/>
      <c r="E136" s="1811"/>
      <c r="F136" s="1811"/>
      <c r="G136" s="1811"/>
      <c r="H136" s="1811"/>
      <c r="I136" s="1811"/>
      <c r="J136" s="1811"/>
      <c r="K136" s="1811"/>
      <c r="L136" s="1811"/>
      <c r="M136" s="1812"/>
      <c r="N136" s="1716"/>
      <c r="O136" s="1499"/>
      <c r="P136" s="1498"/>
      <c r="Q136" s="1048"/>
      <c r="R136" s="1032"/>
      <c r="S136" s="1032"/>
      <c r="T136" s="1032"/>
      <c r="U136" s="1032"/>
      <c r="V136" s="1032"/>
      <c r="W136" s="1032"/>
      <c r="X136" s="1032"/>
      <c r="Y136" s="1032"/>
      <c r="Z136" s="1032"/>
      <c r="AA136" s="1032"/>
      <c r="AB136" s="1032"/>
      <c r="AC136" s="1032"/>
      <c r="AD136" s="1032"/>
      <c r="AE136" s="1032"/>
      <c r="AF136" s="1032"/>
      <c r="AG136" s="1032"/>
      <c r="AH136" s="1032"/>
      <c r="AI136" s="1032"/>
      <c r="AJ136" s="1032"/>
      <c r="AK136" s="1032"/>
      <c r="AL136" s="1032"/>
      <c r="AM136" s="1032"/>
      <c r="AN136" s="1032"/>
      <c r="AO136" s="1032"/>
      <c r="AP136" s="1032"/>
      <c r="AQ136" s="1032"/>
      <c r="AR136" s="1032"/>
      <c r="AS136" s="1032"/>
      <c r="AT136" s="1032"/>
      <c r="AU136" s="1032"/>
      <c r="AV136" s="1032"/>
      <c r="AW136" s="1032"/>
      <c r="AX136" s="1032"/>
      <c r="AY136" s="1032"/>
      <c r="AZ136" s="1032"/>
      <c r="BA136" s="1032"/>
      <c r="BB136" s="1032"/>
      <c r="BC136" s="1032"/>
      <c r="BD136" s="1032"/>
      <c r="BE136" s="1032"/>
      <c r="BF136" s="1032"/>
      <c r="BG136" s="1032"/>
      <c r="BH136" s="1032"/>
      <c r="BI136" s="1032"/>
      <c r="BJ136" s="1032"/>
      <c r="BK136" s="1032"/>
      <c r="BL136" s="1032"/>
      <c r="BM136" s="1032"/>
      <c r="BN136" s="1033"/>
      <c r="BO136" s="202"/>
    </row>
    <row r="137" spans="1:67" s="164" customFormat="1" ht="42.6" customHeight="1">
      <c r="A137" s="1656"/>
      <c r="B137" s="165"/>
      <c r="C137" s="1466" t="s">
        <v>162</v>
      </c>
      <c r="D137" s="1737" t="s">
        <v>163</v>
      </c>
      <c r="E137" s="1737"/>
      <c r="F137" s="1737" t="s">
        <v>164</v>
      </c>
      <c r="G137" s="1737"/>
      <c r="H137" s="1466" t="s">
        <v>165</v>
      </c>
      <c r="I137" s="1737" t="s">
        <v>166</v>
      </c>
      <c r="J137" s="1737"/>
      <c r="K137" s="1466" t="s">
        <v>167</v>
      </c>
      <c r="L137" s="1807" t="s">
        <v>130</v>
      </c>
      <c r="M137" s="1808"/>
      <c r="N137" s="1716"/>
      <c r="O137" s="1498"/>
      <c r="P137" s="1462">
        <v>49</v>
      </c>
      <c r="Q137" s="1465" t="s">
        <v>164</v>
      </c>
      <c r="R137" s="1465" t="s">
        <v>167</v>
      </c>
      <c r="S137" s="1465" t="s">
        <v>165</v>
      </c>
      <c r="T137" s="1465" t="s">
        <v>163</v>
      </c>
      <c r="U137" s="1465" t="s">
        <v>165</v>
      </c>
      <c r="V137" s="1465" t="s">
        <v>167</v>
      </c>
      <c r="W137" s="1465" t="s">
        <v>164</v>
      </c>
      <c r="X137" s="1465" t="s">
        <v>163</v>
      </c>
      <c r="Y137" s="1465" t="s">
        <v>163</v>
      </c>
      <c r="Z137" s="1465" t="s">
        <v>167</v>
      </c>
      <c r="AA137" s="1465" t="s">
        <v>165</v>
      </c>
      <c r="AB137" s="1465" t="s">
        <v>166</v>
      </c>
      <c r="AC137" s="1465" t="s">
        <v>167</v>
      </c>
      <c r="AD137" s="1465" t="s">
        <v>165</v>
      </c>
      <c r="AE137" s="1465" t="s">
        <v>167</v>
      </c>
      <c r="AF137" s="1465" t="s">
        <v>167</v>
      </c>
      <c r="AG137" s="1465" t="s">
        <v>165</v>
      </c>
      <c r="AH137" s="1465" t="s">
        <v>164</v>
      </c>
      <c r="AI137" s="1465" t="s">
        <v>163</v>
      </c>
      <c r="AJ137" s="1465" t="s">
        <v>164</v>
      </c>
      <c r="AK137" s="1465" t="s">
        <v>167</v>
      </c>
      <c r="AL137" s="1465" t="s">
        <v>167</v>
      </c>
      <c r="AM137" s="1465" t="s">
        <v>164</v>
      </c>
      <c r="AN137" s="1465" t="s">
        <v>165</v>
      </c>
      <c r="AO137" s="1465" t="s">
        <v>165</v>
      </c>
      <c r="AP137" s="1465" t="s">
        <v>164</v>
      </c>
      <c r="AQ137" s="1465" t="s">
        <v>166</v>
      </c>
      <c r="AR137" s="1465" t="s">
        <v>164</v>
      </c>
      <c r="AS137" s="1465" t="s">
        <v>165</v>
      </c>
      <c r="AT137" s="1465" t="s">
        <v>164</v>
      </c>
      <c r="AU137" s="1465" t="s">
        <v>163</v>
      </c>
      <c r="AV137" s="1465" t="s">
        <v>165</v>
      </c>
      <c r="AW137" s="1465" t="s">
        <v>165</v>
      </c>
      <c r="AX137" s="1465" t="s">
        <v>165</v>
      </c>
      <c r="AY137" s="1465" t="s">
        <v>165</v>
      </c>
      <c r="AZ137" s="1465" t="s">
        <v>168</v>
      </c>
      <c r="BA137" s="1465" t="s">
        <v>168</v>
      </c>
      <c r="BB137" s="1465" t="s">
        <v>164</v>
      </c>
      <c r="BC137" s="1465" t="s">
        <v>167</v>
      </c>
      <c r="BD137" s="1465" t="s">
        <v>164</v>
      </c>
      <c r="BE137" s="1465" t="s">
        <v>165</v>
      </c>
      <c r="BF137" s="1465" t="s">
        <v>168</v>
      </c>
      <c r="BG137" s="1465" t="s">
        <v>65</v>
      </c>
      <c r="BH137" s="1465" t="s">
        <v>166</v>
      </c>
      <c r="BI137" s="1465" t="s">
        <v>165</v>
      </c>
      <c r="BJ137" s="1465" t="s">
        <v>163</v>
      </c>
      <c r="BK137" s="1465" t="s">
        <v>164</v>
      </c>
      <c r="BL137" s="1465" t="s">
        <v>167</v>
      </c>
      <c r="BM137" s="1465" t="s">
        <v>165</v>
      </c>
      <c r="BN137" s="1027" t="s">
        <v>165</v>
      </c>
      <c r="BO137" s="202"/>
    </row>
    <row r="138" spans="1:67" s="164" customFormat="1" ht="21.75" customHeight="1">
      <c r="A138" s="1656"/>
      <c r="B138" s="165"/>
      <c r="C138" s="1470">
        <f>C139/P137</f>
        <v>6.1224489795918366E-2</v>
      </c>
      <c r="D138" s="1738">
        <f>D139/P137</f>
        <v>0.12244897959183673</v>
      </c>
      <c r="E138" s="1739"/>
      <c r="F138" s="1738">
        <f>F139/P137</f>
        <v>0.22448979591836735</v>
      </c>
      <c r="G138" s="1739"/>
      <c r="H138" s="1470">
        <f>H139/P137</f>
        <v>0.32653061224489793</v>
      </c>
      <c r="I138" s="1753">
        <f>I139/P137</f>
        <v>6.1224489795918366E-2</v>
      </c>
      <c r="J138" s="1753"/>
      <c r="K138" s="1470">
        <f>K139/P137</f>
        <v>0.20408163265306123</v>
      </c>
      <c r="L138" s="1802"/>
      <c r="M138" s="1803"/>
      <c r="N138" s="1716"/>
      <c r="O138" s="1498"/>
      <c r="P138" s="1498"/>
      <c r="Q138" s="1434"/>
      <c r="R138" s="1028"/>
      <c r="S138" s="1028"/>
      <c r="T138" s="1028"/>
      <c r="U138" s="1028"/>
      <c r="V138" s="1028"/>
      <c r="W138" s="1028"/>
      <c r="X138" s="1028"/>
      <c r="Y138" s="1028"/>
      <c r="Z138" s="1028"/>
      <c r="AA138" s="1028"/>
      <c r="AB138" s="1028"/>
      <c r="AC138" s="1028"/>
      <c r="AD138" s="1028"/>
      <c r="AE138" s="1028"/>
      <c r="AF138" s="1028"/>
      <c r="AG138" s="1028"/>
      <c r="AH138" s="1028"/>
      <c r="AI138" s="1028"/>
      <c r="AJ138" s="1028"/>
      <c r="AK138" s="1028"/>
      <c r="AL138" s="1028"/>
      <c r="AM138" s="1028"/>
      <c r="AN138" s="1028"/>
      <c r="AO138" s="1028"/>
      <c r="AP138" s="1028"/>
      <c r="AQ138" s="1028"/>
      <c r="AR138" s="1028"/>
      <c r="AS138" s="1028"/>
      <c r="AT138" s="1028"/>
      <c r="AU138" s="1028"/>
      <c r="AV138" s="1028"/>
      <c r="AW138" s="1028"/>
      <c r="AX138" s="1028"/>
      <c r="AY138" s="1028"/>
      <c r="AZ138" s="1028"/>
      <c r="BA138" s="1028"/>
      <c r="BB138" s="1028"/>
      <c r="BC138" s="1028"/>
      <c r="BD138" s="1028"/>
      <c r="BE138" s="1028"/>
      <c r="BF138" s="1028"/>
      <c r="BG138" s="1028"/>
      <c r="BH138" s="1028"/>
      <c r="BI138" s="1028"/>
      <c r="BJ138" s="1028"/>
      <c r="BK138" s="1028"/>
      <c r="BL138" s="1028"/>
      <c r="BM138" s="1028"/>
      <c r="BN138" s="1029"/>
      <c r="BO138" s="202"/>
    </row>
    <row r="139" spans="1:67" s="164" customFormat="1" ht="20.25" customHeight="1">
      <c r="A139" s="1656"/>
      <c r="B139" s="113" t="s">
        <v>90</v>
      </c>
      <c r="C139" s="92">
        <v>3</v>
      </c>
      <c r="D139" s="1335">
        <v>6</v>
      </c>
      <c r="E139" s="1436"/>
      <c r="F139" s="1754">
        <v>11</v>
      </c>
      <c r="G139" s="1755"/>
      <c r="H139" s="92">
        <v>16</v>
      </c>
      <c r="I139" s="1754">
        <v>3</v>
      </c>
      <c r="J139" s="1755"/>
      <c r="K139" s="92">
        <v>10</v>
      </c>
      <c r="L139" s="1802"/>
      <c r="M139" s="1803"/>
      <c r="N139" s="1716"/>
      <c r="O139" s="1498"/>
      <c r="P139" s="1498"/>
      <c r="Q139" s="1435"/>
      <c r="R139" s="1030"/>
      <c r="S139" s="1030"/>
      <c r="T139" s="1030"/>
      <c r="U139" s="1030"/>
      <c r="V139" s="1030"/>
      <c r="W139" s="1030"/>
      <c r="X139" s="1030"/>
      <c r="Y139" s="1030"/>
      <c r="Z139" s="1030"/>
      <c r="AA139" s="1030"/>
      <c r="AB139" s="1030"/>
      <c r="AC139" s="1030"/>
      <c r="AD139" s="1030"/>
      <c r="AE139" s="1030"/>
      <c r="AF139" s="1030"/>
      <c r="AG139" s="1030"/>
      <c r="AH139" s="1030"/>
      <c r="AI139" s="1030"/>
      <c r="AJ139" s="1030"/>
      <c r="AK139" s="1030"/>
      <c r="AL139" s="1030"/>
      <c r="AM139" s="1030"/>
      <c r="AN139" s="1030"/>
      <c r="AO139" s="1030"/>
      <c r="AP139" s="1030"/>
      <c r="AQ139" s="1030"/>
      <c r="AR139" s="1030"/>
      <c r="AS139" s="1030"/>
      <c r="AT139" s="1030"/>
      <c r="AU139" s="1030"/>
      <c r="AV139" s="1030"/>
      <c r="AW139" s="1030"/>
      <c r="AX139" s="1030"/>
      <c r="AY139" s="1030"/>
      <c r="AZ139" s="1030"/>
      <c r="BA139" s="1030"/>
      <c r="BB139" s="1030"/>
      <c r="BC139" s="1030"/>
      <c r="BD139" s="1030"/>
      <c r="BE139" s="1030"/>
      <c r="BF139" s="1030"/>
      <c r="BG139" s="1030"/>
      <c r="BH139" s="1030"/>
      <c r="BI139" s="1030"/>
      <c r="BJ139" s="1030"/>
      <c r="BK139" s="1030"/>
      <c r="BL139" s="1030"/>
      <c r="BM139" s="1030"/>
      <c r="BN139" s="1031"/>
      <c r="BO139" s="202"/>
    </row>
    <row r="140" spans="1:67" s="164" customFormat="1" ht="20.25" customHeight="1">
      <c r="A140" s="1656"/>
      <c r="B140" s="1804"/>
      <c r="C140" s="1813"/>
      <c r="D140" s="1813"/>
      <c r="E140" s="1813"/>
      <c r="F140" s="1813"/>
      <c r="G140" s="1813"/>
      <c r="H140" s="1813"/>
      <c r="I140" s="1813"/>
      <c r="J140" s="1813"/>
      <c r="K140" s="1813"/>
      <c r="L140" s="1813"/>
      <c r="M140" s="1814"/>
      <c r="N140" s="1716"/>
      <c r="O140" s="1499"/>
      <c r="P140" s="1498"/>
      <c r="Q140" s="1048"/>
      <c r="R140" s="1032"/>
      <c r="S140" s="1032"/>
      <c r="T140" s="1032"/>
      <c r="U140" s="1032"/>
      <c r="V140" s="1032"/>
      <c r="W140" s="1032"/>
      <c r="X140" s="1032"/>
      <c r="Y140" s="1032"/>
      <c r="Z140" s="1032"/>
      <c r="AA140" s="1032"/>
      <c r="AB140" s="1032"/>
      <c r="AC140" s="1032"/>
      <c r="AD140" s="1032"/>
      <c r="AE140" s="1032"/>
      <c r="AF140" s="1032"/>
      <c r="AG140" s="1032"/>
      <c r="AH140" s="1032"/>
      <c r="AI140" s="1032"/>
      <c r="AJ140" s="1032"/>
      <c r="AK140" s="1032"/>
      <c r="AL140" s="1032"/>
      <c r="AM140" s="1032"/>
      <c r="AN140" s="1032"/>
      <c r="AO140" s="1032"/>
      <c r="AP140" s="1032"/>
      <c r="AQ140" s="1032"/>
      <c r="AR140" s="1032"/>
      <c r="AS140" s="1032"/>
      <c r="AT140" s="1032"/>
      <c r="AU140" s="1032"/>
      <c r="AV140" s="1032"/>
      <c r="AW140" s="1032"/>
      <c r="AX140" s="1032"/>
      <c r="AY140" s="1032"/>
      <c r="AZ140" s="1032"/>
      <c r="BA140" s="1032"/>
      <c r="BB140" s="1032"/>
      <c r="BC140" s="1032"/>
      <c r="BD140" s="1032"/>
      <c r="BE140" s="1032"/>
      <c r="BF140" s="1032"/>
      <c r="BG140" s="1032"/>
      <c r="BH140" s="1032"/>
      <c r="BI140" s="1032"/>
      <c r="BJ140" s="1032"/>
      <c r="BK140" s="1032"/>
      <c r="BL140" s="1032"/>
      <c r="BM140" s="1032"/>
      <c r="BN140" s="1033"/>
      <c r="BO140" s="202"/>
    </row>
    <row r="141" spans="1:67" s="164" customFormat="1" ht="40.5" customHeight="1">
      <c r="A141" s="1656"/>
      <c r="B141" s="568"/>
      <c r="C141" s="1479" t="s">
        <v>162</v>
      </c>
      <c r="D141" s="1809" t="s">
        <v>163</v>
      </c>
      <c r="E141" s="1809"/>
      <c r="F141" s="1809" t="s">
        <v>164</v>
      </c>
      <c r="G141" s="1809"/>
      <c r="H141" s="1479" t="s">
        <v>165</v>
      </c>
      <c r="I141" s="1809" t="s">
        <v>166</v>
      </c>
      <c r="J141" s="1809"/>
      <c r="K141" s="1479" t="s">
        <v>167</v>
      </c>
      <c r="L141" s="1816" t="s">
        <v>131</v>
      </c>
      <c r="M141" s="1803"/>
      <c r="N141" s="1716"/>
      <c r="O141" s="1498"/>
      <c r="P141" s="1462">
        <v>49</v>
      </c>
      <c r="Q141" s="1465" t="s">
        <v>168</v>
      </c>
      <c r="R141" s="1465" t="s">
        <v>163</v>
      </c>
      <c r="S141" s="1465" t="s">
        <v>168</v>
      </c>
      <c r="T141" s="1465" t="s">
        <v>168</v>
      </c>
      <c r="U141" s="1465" t="s">
        <v>168</v>
      </c>
      <c r="V141" s="1465" t="s">
        <v>163</v>
      </c>
      <c r="W141" s="1465" t="s">
        <v>168</v>
      </c>
      <c r="X141" s="1465" t="s">
        <v>168</v>
      </c>
      <c r="Y141" s="1465" t="s">
        <v>168</v>
      </c>
      <c r="Z141" s="1465" t="s">
        <v>166</v>
      </c>
      <c r="AA141" s="1465" t="s">
        <v>168</v>
      </c>
      <c r="AB141" s="1465" t="s">
        <v>168</v>
      </c>
      <c r="AC141" s="1465" t="s">
        <v>168</v>
      </c>
      <c r="AD141" s="1465" t="s">
        <v>168</v>
      </c>
      <c r="AE141" s="1465" t="s">
        <v>168</v>
      </c>
      <c r="AF141" s="1465" t="s">
        <v>168</v>
      </c>
      <c r="AG141" s="1465" t="s">
        <v>168</v>
      </c>
      <c r="AH141" s="1465" t="s">
        <v>168</v>
      </c>
      <c r="AI141" s="1465" t="s">
        <v>163</v>
      </c>
      <c r="AJ141" s="1465" t="s">
        <v>168</v>
      </c>
      <c r="AK141" s="1465" t="s">
        <v>168</v>
      </c>
      <c r="AL141" s="1465" t="s">
        <v>168</v>
      </c>
      <c r="AM141" s="1465" t="s">
        <v>168</v>
      </c>
      <c r="AN141" s="1465" t="s">
        <v>168</v>
      </c>
      <c r="AO141" s="1465" t="s">
        <v>168</v>
      </c>
      <c r="AP141" s="1465" t="s">
        <v>168</v>
      </c>
      <c r="AQ141" s="1465" t="s">
        <v>168</v>
      </c>
      <c r="AR141" s="1465" t="s">
        <v>168</v>
      </c>
      <c r="AS141" s="1465" t="s">
        <v>168</v>
      </c>
      <c r="AT141" s="1465" t="s">
        <v>168</v>
      </c>
      <c r="AU141" s="1465" t="s">
        <v>168</v>
      </c>
      <c r="AV141" s="1465" t="s">
        <v>168</v>
      </c>
      <c r="AW141" s="1465" t="s">
        <v>168</v>
      </c>
      <c r="AX141" s="1465" t="s">
        <v>168</v>
      </c>
      <c r="AY141" s="1465" t="s">
        <v>168</v>
      </c>
      <c r="AZ141" s="1465" t="s">
        <v>168</v>
      </c>
      <c r="BA141" s="1465" t="s">
        <v>164</v>
      </c>
      <c r="BB141" s="1465" t="s">
        <v>168</v>
      </c>
      <c r="BC141" s="1465" t="s">
        <v>168</v>
      </c>
      <c r="BD141" s="1465" t="s">
        <v>168</v>
      </c>
      <c r="BE141" s="1465" t="s">
        <v>168</v>
      </c>
      <c r="BF141" s="1465" t="s">
        <v>168</v>
      </c>
      <c r="BG141" s="1465" t="s">
        <v>65</v>
      </c>
      <c r="BH141" s="1465" t="s">
        <v>168</v>
      </c>
      <c r="BI141" s="1465" t="s">
        <v>168</v>
      </c>
      <c r="BJ141" s="1465" t="s">
        <v>168</v>
      </c>
      <c r="BK141" s="1465" t="s">
        <v>168</v>
      </c>
      <c r="BL141" s="1465" t="s">
        <v>164</v>
      </c>
      <c r="BM141" s="1465" t="s">
        <v>168</v>
      </c>
      <c r="BN141" s="1027" t="s">
        <v>168</v>
      </c>
      <c r="BO141" s="202"/>
    </row>
    <row r="142" spans="1:67" s="164" customFormat="1" ht="18.75" customHeight="1">
      <c r="A142" s="1656"/>
      <c r="B142" s="165"/>
      <c r="C142" s="1470">
        <f>C143/P141</f>
        <v>0.87755102040816324</v>
      </c>
      <c r="D142" s="1738">
        <f>D143/P141</f>
        <v>6.1224489795918366E-2</v>
      </c>
      <c r="E142" s="1739"/>
      <c r="F142" s="1738">
        <f>F143/P141</f>
        <v>4.0816326530612242E-2</v>
      </c>
      <c r="G142" s="1739"/>
      <c r="H142" s="1470">
        <f>H143/P141</f>
        <v>0</v>
      </c>
      <c r="I142" s="1753">
        <f>I143/P141</f>
        <v>2.0408163265306121E-2</v>
      </c>
      <c r="J142" s="1753"/>
      <c r="K142" s="1470">
        <f>K143/P141</f>
        <v>0</v>
      </c>
      <c r="L142" s="1816"/>
      <c r="M142" s="1803"/>
      <c r="N142" s="1716"/>
      <c r="O142" s="1498"/>
      <c r="P142" s="1498"/>
      <c r="Q142" s="1434"/>
      <c r="R142" s="1028"/>
      <c r="S142" s="1028"/>
      <c r="T142" s="1028"/>
      <c r="U142" s="1028"/>
      <c r="V142" s="1028"/>
      <c r="W142" s="1028"/>
      <c r="X142" s="1028"/>
      <c r="Y142" s="1028"/>
      <c r="Z142" s="1028"/>
      <c r="AA142" s="1028"/>
      <c r="AB142" s="1028"/>
      <c r="AC142" s="1028"/>
      <c r="AD142" s="1028"/>
      <c r="AE142" s="1028"/>
      <c r="AF142" s="1028"/>
      <c r="AG142" s="1028"/>
      <c r="AH142" s="1028"/>
      <c r="AI142" s="1028"/>
      <c r="AJ142" s="1028"/>
      <c r="AK142" s="1028"/>
      <c r="AL142" s="1028"/>
      <c r="AM142" s="1028"/>
      <c r="AN142" s="1028"/>
      <c r="AO142" s="1028"/>
      <c r="AP142" s="1028"/>
      <c r="AQ142" s="1028"/>
      <c r="AR142" s="1028"/>
      <c r="AS142" s="1028"/>
      <c r="AT142" s="1028"/>
      <c r="AU142" s="1028"/>
      <c r="AV142" s="1028"/>
      <c r="AW142" s="1028"/>
      <c r="AX142" s="1028"/>
      <c r="AY142" s="1028"/>
      <c r="AZ142" s="1028"/>
      <c r="BA142" s="1028"/>
      <c r="BB142" s="1028"/>
      <c r="BC142" s="1028"/>
      <c r="BD142" s="1028"/>
      <c r="BE142" s="1028"/>
      <c r="BF142" s="1028"/>
      <c r="BG142" s="1028"/>
      <c r="BH142" s="1028"/>
      <c r="BI142" s="1028"/>
      <c r="BJ142" s="1028"/>
      <c r="BK142" s="1028"/>
      <c r="BL142" s="1028"/>
      <c r="BM142" s="1028"/>
      <c r="BN142" s="1029"/>
      <c r="BO142" s="202"/>
    </row>
    <row r="143" spans="1:67" s="164" customFormat="1" ht="22.5" customHeight="1">
      <c r="A143" s="1656"/>
      <c r="B143" s="113" t="s">
        <v>90</v>
      </c>
      <c r="C143" s="92">
        <v>43</v>
      </c>
      <c r="D143" s="1335">
        <v>3</v>
      </c>
      <c r="E143" s="1436"/>
      <c r="F143" s="1754">
        <v>2</v>
      </c>
      <c r="G143" s="1755"/>
      <c r="H143" s="92">
        <v>0</v>
      </c>
      <c r="I143" s="1754">
        <v>1</v>
      </c>
      <c r="J143" s="1755"/>
      <c r="K143" s="92">
        <v>0</v>
      </c>
      <c r="L143" s="1816"/>
      <c r="M143" s="1803"/>
      <c r="N143" s="1716"/>
      <c r="O143" s="1498"/>
      <c r="P143" s="1498"/>
      <c r="Q143" s="1435"/>
      <c r="R143" s="1030"/>
      <c r="S143" s="1030"/>
      <c r="T143" s="1030"/>
      <c r="U143" s="1030"/>
      <c r="V143" s="1030"/>
      <c r="W143" s="1030"/>
      <c r="X143" s="1030"/>
      <c r="Y143" s="1030"/>
      <c r="Z143" s="1030"/>
      <c r="AA143" s="1030"/>
      <c r="AB143" s="1030"/>
      <c r="AC143" s="1030"/>
      <c r="AD143" s="1030"/>
      <c r="AE143" s="1030"/>
      <c r="AF143" s="1030"/>
      <c r="AG143" s="1030"/>
      <c r="AH143" s="1030"/>
      <c r="AI143" s="1030"/>
      <c r="AJ143" s="1030"/>
      <c r="AK143" s="1030"/>
      <c r="AL143" s="1030"/>
      <c r="AM143" s="1030"/>
      <c r="AN143" s="1030"/>
      <c r="AO143" s="1030"/>
      <c r="AP143" s="1030"/>
      <c r="AQ143" s="1030"/>
      <c r="AR143" s="1030"/>
      <c r="AS143" s="1030"/>
      <c r="AT143" s="1030"/>
      <c r="AU143" s="1030"/>
      <c r="AV143" s="1030"/>
      <c r="AW143" s="1030"/>
      <c r="AX143" s="1030"/>
      <c r="AY143" s="1030"/>
      <c r="AZ143" s="1030"/>
      <c r="BA143" s="1030"/>
      <c r="BB143" s="1030"/>
      <c r="BC143" s="1030"/>
      <c r="BD143" s="1030"/>
      <c r="BE143" s="1030"/>
      <c r="BF143" s="1030"/>
      <c r="BG143" s="1030"/>
      <c r="BH143" s="1030"/>
      <c r="BI143" s="1030"/>
      <c r="BJ143" s="1030"/>
      <c r="BK143" s="1030"/>
      <c r="BL143" s="1030"/>
      <c r="BM143" s="1030"/>
      <c r="BN143" s="1031"/>
      <c r="BO143" s="202"/>
    </row>
    <row r="144" spans="1:67" s="164" customFormat="1" ht="21" customHeight="1">
      <c r="A144" s="1656"/>
      <c r="B144" s="1804"/>
      <c r="C144" s="1813"/>
      <c r="D144" s="1813"/>
      <c r="E144" s="1813"/>
      <c r="F144" s="1813"/>
      <c r="G144" s="1813"/>
      <c r="H144" s="1813"/>
      <c r="I144" s="1813"/>
      <c r="J144" s="1813"/>
      <c r="K144" s="1813"/>
      <c r="L144" s="1813"/>
      <c r="M144" s="1814"/>
      <c r="N144" s="1716"/>
      <c r="O144" s="1498"/>
      <c r="P144" s="1498"/>
      <c r="Q144" s="1048"/>
      <c r="R144" s="1032"/>
      <c r="S144" s="1032"/>
      <c r="T144" s="1032"/>
      <c r="U144" s="1032"/>
      <c r="V144" s="1032"/>
      <c r="W144" s="1032"/>
      <c r="X144" s="1032"/>
      <c r="Y144" s="1032"/>
      <c r="Z144" s="1032"/>
      <c r="AA144" s="1032"/>
      <c r="AB144" s="1032"/>
      <c r="AC144" s="1032"/>
      <c r="AD144" s="1032"/>
      <c r="AE144" s="1032"/>
      <c r="AF144" s="1032"/>
      <c r="AG144" s="1032"/>
      <c r="AH144" s="1032"/>
      <c r="AI144" s="1032"/>
      <c r="AJ144" s="1032"/>
      <c r="AK144" s="1032"/>
      <c r="AL144" s="1032"/>
      <c r="AM144" s="1032"/>
      <c r="AN144" s="1032"/>
      <c r="AO144" s="1032"/>
      <c r="AP144" s="1032"/>
      <c r="AQ144" s="1032"/>
      <c r="AR144" s="1032"/>
      <c r="AS144" s="1032"/>
      <c r="AT144" s="1032"/>
      <c r="AU144" s="1032"/>
      <c r="AV144" s="1032"/>
      <c r="AW144" s="1032"/>
      <c r="AX144" s="1032"/>
      <c r="AY144" s="1032"/>
      <c r="AZ144" s="1032"/>
      <c r="BA144" s="1032"/>
      <c r="BB144" s="1032"/>
      <c r="BC144" s="1032"/>
      <c r="BD144" s="1032"/>
      <c r="BE144" s="1032"/>
      <c r="BF144" s="1032"/>
      <c r="BG144" s="1032"/>
      <c r="BH144" s="1032"/>
      <c r="BI144" s="1032"/>
      <c r="BJ144" s="1032"/>
      <c r="BK144" s="1032"/>
      <c r="BL144" s="1032"/>
      <c r="BM144" s="1032"/>
      <c r="BN144" s="1033"/>
      <c r="BO144" s="202"/>
    </row>
    <row r="145" spans="1:67" s="164" customFormat="1" ht="36.75" customHeight="1">
      <c r="A145" s="1656"/>
      <c r="B145" s="568"/>
      <c r="C145" s="1479" t="s">
        <v>162</v>
      </c>
      <c r="D145" s="1809" t="s">
        <v>163</v>
      </c>
      <c r="E145" s="1809"/>
      <c r="F145" s="1809" t="s">
        <v>164</v>
      </c>
      <c r="G145" s="1809"/>
      <c r="H145" s="1479" t="s">
        <v>165</v>
      </c>
      <c r="I145" s="1809" t="s">
        <v>166</v>
      </c>
      <c r="J145" s="1809"/>
      <c r="K145" s="1479" t="s">
        <v>167</v>
      </c>
      <c r="L145" s="1802" t="s">
        <v>132</v>
      </c>
      <c r="M145" s="1803"/>
      <c r="N145" s="1716"/>
      <c r="O145" s="199"/>
      <c r="P145" s="1462">
        <v>37</v>
      </c>
      <c r="Q145" s="1465" t="s">
        <v>62</v>
      </c>
      <c r="R145" s="1465" t="s">
        <v>163</v>
      </c>
      <c r="S145" s="1465" t="s">
        <v>62</v>
      </c>
      <c r="T145" s="1465" t="s">
        <v>62</v>
      </c>
      <c r="U145" s="1465" t="s">
        <v>168</v>
      </c>
      <c r="V145" s="1465" t="s">
        <v>163</v>
      </c>
      <c r="W145" s="1465" t="s">
        <v>168</v>
      </c>
      <c r="X145" s="1465" t="s">
        <v>168</v>
      </c>
      <c r="Y145" s="1465" t="s">
        <v>168</v>
      </c>
      <c r="Z145" s="1465" t="s">
        <v>166</v>
      </c>
      <c r="AA145" s="1465" t="s">
        <v>165</v>
      </c>
      <c r="AB145" s="1465" t="s">
        <v>168</v>
      </c>
      <c r="AC145" s="1465" t="s">
        <v>168</v>
      </c>
      <c r="AD145" s="1465" t="s">
        <v>168</v>
      </c>
      <c r="AE145" s="1465" t="s">
        <v>168</v>
      </c>
      <c r="AF145" s="1465" t="s">
        <v>168</v>
      </c>
      <c r="AG145" s="1465" t="s">
        <v>168</v>
      </c>
      <c r="AH145" s="1465" t="s">
        <v>168</v>
      </c>
      <c r="AI145" s="1465" t="s">
        <v>62</v>
      </c>
      <c r="AJ145" s="1465" t="s">
        <v>168</v>
      </c>
      <c r="AK145" s="1465" t="s">
        <v>62</v>
      </c>
      <c r="AL145" s="1465" t="s">
        <v>168</v>
      </c>
      <c r="AM145" s="1465" t="s">
        <v>62</v>
      </c>
      <c r="AN145" s="1465" t="s">
        <v>168</v>
      </c>
      <c r="AO145" s="1465" t="s">
        <v>168</v>
      </c>
      <c r="AP145" s="1465" t="s">
        <v>65</v>
      </c>
      <c r="AQ145" s="1465" t="s">
        <v>168</v>
      </c>
      <c r="AR145" s="1465" t="s">
        <v>168</v>
      </c>
      <c r="AS145" s="1465" t="s">
        <v>168</v>
      </c>
      <c r="AT145" s="1465" t="s">
        <v>168</v>
      </c>
      <c r="AU145" s="1465" t="s">
        <v>168</v>
      </c>
      <c r="AV145" s="1465" t="s">
        <v>168</v>
      </c>
      <c r="AW145" s="1465" t="s">
        <v>62</v>
      </c>
      <c r="AX145" s="1465" t="s">
        <v>62</v>
      </c>
      <c r="AY145" s="1465" t="s">
        <v>168</v>
      </c>
      <c r="AZ145" s="1465" t="s">
        <v>168</v>
      </c>
      <c r="BA145" s="1465" t="s">
        <v>164</v>
      </c>
      <c r="BB145" s="1465" t="s">
        <v>62</v>
      </c>
      <c r="BC145" s="1465" t="s">
        <v>165</v>
      </c>
      <c r="BD145" s="1465" t="s">
        <v>62</v>
      </c>
      <c r="BE145" s="1465" t="s">
        <v>168</v>
      </c>
      <c r="BF145" s="1465" t="s">
        <v>168</v>
      </c>
      <c r="BG145" s="1465" t="s">
        <v>65</v>
      </c>
      <c r="BH145" s="1465" t="s">
        <v>62</v>
      </c>
      <c r="BI145" s="1465" t="s">
        <v>168</v>
      </c>
      <c r="BJ145" s="1465" t="s">
        <v>168</v>
      </c>
      <c r="BK145" s="1465" t="s">
        <v>168</v>
      </c>
      <c r="BL145" s="1465" t="s">
        <v>164</v>
      </c>
      <c r="BM145" s="1465" t="s">
        <v>168</v>
      </c>
      <c r="BN145" s="1027" t="s">
        <v>168</v>
      </c>
      <c r="BO145" s="202"/>
    </row>
    <row r="146" spans="1:67" s="164" customFormat="1" ht="18.75" customHeight="1">
      <c r="A146" s="1656"/>
      <c r="B146" s="165"/>
      <c r="C146" s="1470">
        <f>C147/P145</f>
        <v>0.81081081081081086</v>
      </c>
      <c r="D146" s="1738">
        <f>D147/P145</f>
        <v>5.4054054054054057E-2</v>
      </c>
      <c r="E146" s="1739"/>
      <c r="F146" s="1738">
        <f>F147/P145</f>
        <v>5.4054054054054057E-2</v>
      </c>
      <c r="G146" s="1739"/>
      <c r="H146" s="1470">
        <f>H147/P145</f>
        <v>5.4054054054054057E-2</v>
      </c>
      <c r="I146" s="1753">
        <f>I147/P145</f>
        <v>2.7027027027027029E-2</v>
      </c>
      <c r="J146" s="1753"/>
      <c r="K146" s="1470">
        <f>K147/P145</f>
        <v>0</v>
      </c>
      <c r="L146" s="1802"/>
      <c r="M146" s="1803"/>
      <c r="N146" s="1716"/>
      <c r="O146" s="1498"/>
      <c r="P146" s="1498"/>
      <c r="Q146" s="1434"/>
      <c r="R146" s="1028"/>
      <c r="S146" s="1028"/>
      <c r="T146" s="1028"/>
      <c r="U146" s="1028"/>
      <c r="V146" s="1028"/>
      <c r="W146" s="1028"/>
      <c r="X146" s="1028"/>
      <c r="Y146" s="1028"/>
      <c r="Z146" s="1028"/>
      <c r="AA146" s="1028"/>
      <c r="AB146" s="1028"/>
      <c r="AC146" s="1028"/>
      <c r="AD146" s="1028"/>
      <c r="AE146" s="1028"/>
      <c r="AF146" s="1028"/>
      <c r="AG146" s="1028"/>
      <c r="AH146" s="1028"/>
      <c r="AI146" s="1028"/>
      <c r="AJ146" s="1028"/>
      <c r="AK146" s="1028"/>
      <c r="AL146" s="1028"/>
      <c r="AM146" s="1028"/>
      <c r="AN146" s="1028"/>
      <c r="AO146" s="1028"/>
      <c r="AP146" s="1028"/>
      <c r="AQ146" s="1028"/>
      <c r="AR146" s="1028"/>
      <c r="AS146" s="1028"/>
      <c r="AT146" s="1028"/>
      <c r="AU146" s="1028"/>
      <c r="AV146" s="1028"/>
      <c r="AW146" s="1028"/>
      <c r="AX146" s="1028"/>
      <c r="AY146" s="1028"/>
      <c r="AZ146" s="1028"/>
      <c r="BA146" s="1028"/>
      <c r="BB146" s="1028"/>
      <c r="BC146" s="1028"/>
      <c r="BD146" s="1028"/>
      <c r="BE146" s="1028"/>
      <c r="BF146" s="1028"/>
      <c r="BG146" s="1028"/>
      <c r="BH146" s="1028"/>
      <c r="BI146" s="1028"/>
      <c r="BJ146" s="1028"/>
      <c r="BK146" s="1028"/>
      <c r="BL146" s="1028"/>
      <c r="BM146" s="1028"/>
      <c r="BN146" s="1029"/>
      <c r="BO146" s="202"/>
    </row>
    <row r="147" spans="1:67" s="164" customFormat="1" ht="20.25" customHeight="1">
      <c r="A147" s="1656"/>
      <c r="B147" s="113" t="s">
        <v>90</v>
      </c>
      <c r="C147" s="92">
        <v>30</v>
      </c>
      <c r="D147" s="1335">
        <v>2</v>
      </c>
      <c r="E147" s="1436"/>
      <c r="F147" s="1754">
        <v>2</v>
      </c>
      <c r="G147" s="1755"/>
      <c r="H147" s="92">
        <v>2</v>
      </c>
      <c r="I147" s="1754">
        <v>1</v>
      </c>
      <c r="J147" s="1755"/>
      <c r="K147" s="92">
        <v>0</v>
      </c>
      <c r="L147" s="1802"/>
      <c r="M147" s="1803"/>
      <c r="N147" s="1716"/>
      <c r="O147" s="1498"/>
      <c r="P147" s="1498"/>
      <c r="Q147" s="1435"/>
      <c r="R147" s="1030"/>
      <c r="S147" s="1030"/>
      <c r="T147" s="1030"/>
      <c r="U147" s="1030"/>
      <c r="V147" s="1030"/>
      <c r="W147" s="1030"/>
      <c r="X147" s="1030"/>
      <c r="Y147" s="1030"/>
      <c r="Z147" s="1030"/>
      <c r="AA147" s="1030"/>
      <c r="AB147" s="1030"/>
      <c r="AC147" s="1030"/>
      <c r="AD147" s="1030"/>
      <c r="AE147" s="1030"/>
      <c r="AF147" s="1030"/>
      <c r="AG147" s="1030"/>
      <c r="AH147" s="1030"/>
      <c r="AI147" s="1030"/>
      <c r="AJ147" s="1030"/>
      <c r="AK147" s="1030"/>
      <c r="AL147" s="1030"/>
      <c r="AM147" s="1030"/>
      <c r="AN147" s="1030"/>
      <c r="AO147" s="1030"/>
      <c r="AP147" s="1030"/>
      <c r="AQ147" s="1030"/>
      <c r="AR147" s="1030"/>
      <c r="AS147" s="1030"/>
      <c r="AT147" s="1030"/>
      <c r="AU147" s="1030"/>
      <c r="AV147" s="1030"/>
      <c r="AW147" s="1030"/>
      <c r="AX147" s="1030"/>
      <c r="AY147" s="1030"/>
      <c r="AZ147" s="1030"/>
      <c r="BA147" s="1030"/>
      <c r="BB147" s="1030"/>
      <c r="BC147" s="1030"/>
      <c r="BD147" s="1030"/>
      <c r="BE147" s="1030"/>
      <c r="BF147" s="1030"/>
      <c r="BG147" s="1030"/>
      <c r="BH147" s="1030"/>
      <c r="BI147" s="1030"/>
      <c r="BJ147" s="1030"/>
      <c r="BK147" s="1030"/>
      <c r="BL147" s="1030"/>
      <c r="BM147" s="1030"/>
      <c r="BN147" s="1031"/>
      <c r="BO147" s="202"/>
    </row>
    <row r="148" spans="1:67" s="164" customFormat="1" ht="19.5" customHeight="1">
      <c r="A148" s="1656"/>
      <c r="B148" s="1804"/>
      <c r="C148" s="1805"/>
      <c r="D148" s="1805"/>
      <c r="E148" s="1805"/>
      <c r="F148" s="1805"/>
      <c r="G148" s="1805"/>
      <c r="H148" s="1805"/>
      <c r="I148" s="1805"/>
      <c r="J148" s="1805"/>
      <c r="K148" s="1805"/>
      <c r="L148" s="1805"/>
      <c r="M148" s="1806"/>
      <c r="N148" s="1716"/>
      <c r="O148" s="1499"/>
      <c r="P148" s="1498"/>
      <c r="Q148" s="1048"/>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032"/>
      <c r="AM148" s="1032"/>
      <c r="AN148" s="1032"/>
      <c r="AO148" s="1032"/>
      <c r="AP148" s="1032"/>
      <c r="AQ148" s="1032"/>
      <c r="AR148" s="1032"/>
      <c r="AS148" s="1032"/>
      <c r="AT148" s="1032"/>
      <c r="AU148" s="1032"/>
      <c r="AV148" s="1032"/>
      <c r="AW148" s="1032"/>
      <c r="AX148" s="1032"/>
      <c r="AY148" s="1032"/>
      <c r="AZ148" s="1032"/>
      <c r="BA148" s="1032"/>
      <c r="BB148" s="1032"/>
      <c r="BC148" s="1032"/>
      <c r="BD148" s="1032"/>
      <c r="BE148" s="1032"/>
      <c r="BF148" s="1032"/>
      <c r="BG148" s="1032"/>
      <c r="BH148" s="1032"/>
      <c r="BI148" s="1032"/>
      <c r="BJ148" s="1032"/>
      <c r="BK148" s="1032"/>
      <c r="BL148" s="1032"/>
      <c r="BM148" s="1032"/>
      <c r="BN148" s="1033"/>
      <c r="BO148" s="202"/>
    </row>
    <row r="149" spans="1:67" s="164" customFormat="1" ht="39.75" customHeight="1">
      <c r="A149" s="1656"/>
      <c r="B149" s="165"/>
      <c r="C149" s="1466" t="s">
        <v>162</v>
      </c>
      <c r="D149" s="1737" t="s">
        <v>163</v>
      </c>
      <c r="E149" s="1737"/>
      <c r="F149" s="1737" t="s">
        <v>164</v>
      </c>
      <c r="G149" s="1737"/>
      <c r="H149" s="1466" t="s">
        <v>165</v>
      </c>
      <c r="I149" s="1737" t="s">
        <v>166</v>
      </c>
      <c r="J149" s="1737"/>
      <c r="K149" s="1466" t="s">
        <v>167</v>
      </c>
      <c r="L149" s="1807" t="s">
        <v>133</v>
      </c>
      <c r="M149" s="1808"/>
      <c r="N149" s="1716"/>
      <c r="O149" s="1498"/>
      <c r="P149" s="1462">
        <v>42</v>
      </c>
      <c r="Q149" s="1465" t="s">
        <v>164</v>
      </c>
      <c r="R149" s="1465" t="s">
        <v>163</v>
      </c>
      <c r="S149" s="1465" t="s">
        <v>165</v>
      </c>
      <c r="T149" s="1465" t="s">
        <v>168</v>
      </c>
      <c r="U149" s="1465" t="s">
        <v>165</v>
      </c>
      <c r="V149" s="1465" t="s">
        <v>163</v>
      </c>
      <c r="W149" s="1465" t="s">
        <v>164</v>
      </c>
      <c r="X149" s="1465" t="s">
        <v>163</v>
      </c>
      <c r="Y149" s="1465" t="s">
        <v>163</v>
      </c>
      <c r="Z149" s="1465" t="s">
        <v>165</v>
      </c>
      <c r="AA149" s="1465" t="s">
        <v>165</v>
      </c>
      <c r="AB149" s="1465" t="s">
        <v>164</v>
      </c>
      <c r="AC149" s="1465" t="s">
        <v>165</v>
      </c>
      <c r="AD149" s="1465" t="s">
        <v>168</v>
      </c>
      <c r="AE149" s="1465" t="s">
        <v>165</v>
      </c>
      <c r="AF149" s="1465" t="s">
        <v>62</v>
      </c>
      <c r="AG149" s="1465" t="s">
        <v>168</v>
      </c>
      <c r="AH149" s="1465" t="s">
        <v>168</v>
      </c>
      <c r="AI149" s="1465" t="s">
        <v>165</v>
      </c>
      <c r="AJ149" s="1465" t="s">
        <v>168</v>
      </c>
      <c r="AK149" s="1465" t="s">
        <v>167</v>
      </c>
      <c r="AL149" s="1465" t="s">
        <v>62</v>
      </c>
      <c r="AM149" s="1465" t="s">
        <v>168</v>
      </c>
      <c r="AN149" s="1465" t="s">
        <v>168</v>
      </c>
      <c r="AO149" s="1465" t="s">
        <v>167</v>
      </c>
      <c r="AP149" s="1465" t="s">
        <v>164</v>
      </c>
      <c r="AQ149" s="1465" t="s">
        <v>166</v>
      </c>
      <c r="AR149" s="1465" t="s">
        <v>164</v>
      </c>
      <c r="AS149" s="1465" t="s">
        <v>165</v>
      </c>
      <c r="AT149" s="1465" t="s">
        <v>62</v>
      </c>
      <c r="AU149" s="1465" t="s">
        <v>168</v>
      </c>
      <c r="AV149" s="1465" t="s">
        <v>165</v>
      </c>
      <c r="AW149" s="1465" t="s">
        <v>165</v>
      </c>
      <c r="AX149" s="1465" t="s">
        <v>62</v>
      </c>
      <c r="AY149" s="1465" t="s">
        <v>62</v>
      </c>
      <c r="AZ149" s="1465" t="s">
        <v>168</v>
      </c>
      <c r="BA149" s="1465" t="s">
        <v>167</v>
      </c>
      <c r="BB149" s="1465" t="s">
        <v>168</v>
      </c>
      <c r="BC149" s="1465" t="s">
        <v>163</v>
      </c>
      <c r="BD149" s="1465" t="s">
        <v>62</v>
      </c>
      <c r="BE149" s="1465" t="s">
        <v>62</v>
      </c>
      <c r="BF149" s="1465" t="s">
        <v>168</v>
      </c>
      <c r="BG149" s="1465" t="s">
        <v>65</v>
      </c>
      <c r="BH149" s="1465" t="s">
        <v>163</v>
      </c>
      <c r="BI149" s="1465" t="s">
        <v>163</v>
      </c>
      <c r="BJ149" s="1465" t="s">
        <v>163</v>
      </c>
      <c r="BK149" s="1465" t="s">
        <v>165</v>
      </c>
      <c r="BL149" s="1465" t="s">
        <v>164</v>
      </c>
      <c r="BM149" s="1465" t="s">
        <v>165</v>
      </c>
      <c r="BN149" s="1027" t="s">
        <v>165</v>
      </c>
      <c r="BO149" s="202"/>
    </row>
    <row r="150" spans="1:67" s="164" customFormat="1" ht="20.25" customHeight="1">
      <c r="A150" s="1656"/>
      <c r="B150" s="165"/>
      <c r="C150" s="1470">
        <f>C151/P149</f>
        <v>0.26190476190476192</v>
      </c>
      <c r="D150" s="1738">
        <f>D151/P149</f>
        <v>0.19047619047619047</v>
      </c>
      <c r="E150" s="1739"/>
      <c r="F150" s="1738">
        <f>F151/P149</f>
        <v>0.14285714285714285</v>
      </c>
      <c r="G150" s="1739"/>
      <c r="H150" s="1470">
        <f>H151/P149</f>
        <v>0.30952380952380953</v>
      </c>
      <c r="I150" s="1753">
        <f>I151/P149</f>
        <v>2.3809523809523808E-2</v>
      </c>
      <c r="J150" s="1753"/>
      <c r="K150" s="1470">
        <f>K151/P149</f>
        <v>7.1428571428571425E-2</v>
      </c>
      <c r="L150" s="1802"/>
      <c r="M150" s="1803"/>
      <c r="N150" s="1716"/>
      <c r="O150" s="1498"/>
      <c r="P150" s="1498"/>
      <c r="Q150" s="1434"/>
      <c r="R150" s="1028"/>
      <c r="S150" s="1028"/>
      <c r="T150" s="1028"/>
      <c r="U150" s="1028"/>
      <c r="V150" s="1028"/>
      <c r="W150" s="1028"/>
      <c r="X150" s="1028"/>
      <c r="Y150" s="1028"/>
      <c r="Z150" s="1028"/>
      <c r="AA150" s="1028"/>
      <c r="AB150" s="1028"/>
      <c r="AC150" s="1028"/>
      <c r="AD150" s="1028"/>
      <c r="AE150" s="1028"/>
      <c r="AF150" s="1028"/>
      <c r="AG150" s="1028"/>
      <c r="AH150" s="1028"/>
      <c r="AI150" s="1028"/>
      <c r="AJ150" s="1028"/>
      <c r="AK150" s="1028"/>
      <c r="AL150" s="1028"/>
      <c r="AM150" s="1028"/>
      <c r="AN150" s="1028"/>
      <c r="AO150" s="1028"/>
      <c r="AP150" s="1028"/>
      <c r="AQ150" s="1028"/>
      <c r="AR150" s="1028"/>
      <c r="AS150" s="1028"/>
      <c r="AT150" s="1028"/>
      <c r="AU150" s="1028"/>
      <c r="AV150" s="1028"/>
      <c r="AW150" s="1028"/>
      <c r="AX150" s="1028"/>
      <c r="AY150" s="1028"/>
      <c r="AZ150" s="1028"/>
      <c r="BA150" s="1028"/>
      <c r="BB150" s="1028"/>
      <c r="BC150" s="1028"/>
      <c r="BD150" s="1028"/>
      <c r="BE150" s="1028"/>
      <c r="BF150" s="1028"/>
      <c r="BG150" s="1028"/>
      <c r="BH150" s="1028"/>
      <c r="BI150" s="1028"/>
      <c r="BJ150" s="1028"/>
      <c r="BK150" s="1028"/>
      <c r="BL150" s="1028"/>
      <c r="BM150" s="1028"/>
      <c r="BN150" s="1029"/>
      <c r="BO150" s="202"/>
    </row>
    <row r="151" spans="1:67" s="164" customFormat="1" ht="20.25" customHeight="1">
      <c r="A151" s="1656"/>
      <c r="B151" s="113" t="s">
        <v>90</v>
      </c>
      <c r="C151" s="92">
        <v>11</v>
      </c>
      <c r="D151" s="1335">
        <v>8</v>
      </c>
      <c r="E151" s="1436"/>
      <c r="F151" s="1754">
        <v>6</v>
      </c>
      <c r="G151" s="1755"/>
      <c r="H151" s="92">
        <v>13</v>
      </c>
      <c r="I151" s="1754">
        <v>1</v>
      </c>
      <c r="J151" s="1755"/>
      <c r="K151" s="92">
        <v>3</v>
      </c>
      <c r="L151" s="1802"/>
      <c r="M151" s="1803"/>
      <c r="N151" s="1716"/>
      <c r="O151" s="1498"/>
      <c r="P151" s="1498"/>
      <c r="Q151" s="1435"/>
      <c r="R151" s="1030"/>
      <c r="S151" s="1030"/>
      <c r="T151" s="1030"/>
      <c r="U151" s="1030"/>
      <c r="V151" s="1030"/>
      <c r="W151" s="1030"/>
      <c r="X151" s="1030"/>
      <c r="Y151" s="1030"/>
      <c r="Z151" s="1030"/>
      <c r="AA151" s="1030"/>
      <c r="AB151" s="1030"/>
      <c r="AC151" s="1030"/>
      <c r="AD151" s="1030"/>
      <c r="AE151" s="1030"/>
      <c r="AF151" s="1030"/>
      <c r="AG151" s="1030"/>
      <c r="AH151" s="1030"/>
      <c r="AI151" s="1030"/>
      <c r="AJ151" s="1030"/>
      <c r="AK151" s="1030"/>
      <c r="AL151" s="1030"/>
      <c r="AM151" s="1030"/>
      <c r="AN151" s="1030"/>
      <c r="AO151" s="1030"/>
      <c r="AP151" s="1030"/>
      <c r="AQ151" s="1030"/>
      <c r="AR151" s="1030"/>
      <c r="AS151" s="1030"/>
      <c r="AT151" s="1030"/>
      <c r="AU151" s="1030"/>
      <c r="AV151" s="1030"/>
      <c r="AW151" s="1030"/>
      <c r="AX151" s="1030"/>
      <c r="AY151" s="1030"/>
      <c r="AZ151" s="1030"/>
      <c r="BA151" s="1030"/>
      <c r="BB151" s="1030"/>
      <c r="BC151" s="1030"/>
      <c r="BD151" s="1030"/>
      <c r="BE151" s="1030"/>
      <c r="BF151" s="1030"/>
      <c r="BG151" s="1030"/>
      <c r="BH151" s="1030"/>
      <c r="BI151" s="1030"/>
      <c r="BJ151" s="1030"/>
      <c r="BK151" s="1030"/>
      <c r="BL151" s="1030"/>
      <c r="BM151" s="1030"/>
      <c r="BN151" s="1031"/>
      <c r="BO151" s="202"/>
    </row>
    <row r="152" spans="1:67" s="164" customFormat="1" ht="18" customHeight="1">
      <c r="A152" s="1656"/>
      <c r="B152" s="1804"/>
      <c r="C152" s="1813"/>
      <c r="D152" s="1813"/>
      <c r="E152" s="1813"/>
      <c r="F152" s="1813"/>
      <c r="G152" s="1813"/>
      <c r="H152" s="1813"/>
      <c r="I152" s="1813"/>
      <c r="J152" s="1813"/>
      <c r="K152" s="1813"/>
      <c r="L152" s="1813"/>
      <c r="M152" s="1814"/>
      <c r="N152" s="1716"/>
      <c r="O152" s="1498"/>
      <c r="P152" s="1498"/>
      <c r="Q152" s="1048"/>
      <c r="R152" s="1032"/>
      <c r="S152" s="1032"/>
      <c r="T152" s="1032"/>
      <c r="U152" s="1032"/>
      <c r="V152" s="1032"/>
      <c r="W152" s="1032"/>
      <c r="X152" s="1032"/>
      <c r="Y152" s="1032"/>
      <c r="Z152" s="1032"/>
      <c r="AA152" s="1032"/>
      <c r="AB152" s="1032"/>
      <c r="AC152" s="1032"/>
      <c r="AD152" s="1032"/>
      <c r="AE152" s="1032"/>
      <c r="AF152" s="1032"/>
      <c r="AG152" s="1032"/>
      <c r="AH152" s="1032"/>
      <c r="AI152" s="1032"/>
      <c r="AJ152" s="1032"/>
      <c r="AK152" s="1032"/>
      <c r="AL152" s="1032"/>
      <c r="AM152" s="1032"/>
      <c r="AN152" s="1032"/>
      <c r="AO152" s="1032"/>
      <c r="AP152" s="1032"/>
      <c r="AQ152" s="1032"/>
      <c r="AR152" s="1032"/>
      <c r="AS152" s="1032"/>
      <c r="AT152" s="1032"/>
      <c r="AU152" s="1032"/>
      <c r="AV152" s="1032"/>
      <c r="AW152" s="1032"/>
      <c r="AX152" s="1032"/>
      <c r="AY152" s="1032"/>
      <c r="AZ152" s="1032"/>
      <c r="BA152" s="1032"/>
      <c r="BB152" s="1032"/>
      <c r="BC152" s="1032"/>
      <c r="BD152" s="1032"/>
      <c r="BE152" s="1032"/>
      <c r="BF152" s="1032"/>
      <c r="BG152" s="1032"/>
      <c r="BH152" s="1032"/>
      <c r="BI152" s="1032"/>
      <c r="BJ152" s="1032"/>
      <c r="BK152" s="1032"/>
      <c r="BL152" s="1032"/>
      <c r="BM152" s="1032"/>
      <c r="BN152" s="1033"/>
      <c r="BO152" s="202"/>
    </row>
    <row r="153" spans="1:67" s="164" customFormat="1" ht="42.6" customHeight="1">
      <c r="A153" s="1656"/>
      <c r="B153" s="568"/>
      <c r="C153" s="1479" t="s">
        <v>162</v>
      </c>
      <c r="D153" s="1809" t="s">
        <v>163</v>
      </c>
      <c r="E153" s="1809"/>
      <c r="F153" s="1809" t="s">
        <v>164</v>
      </c>
      <c r="G153" s="1809"/>
      <c r="H153" s="1479" t="s">
        <v>165</v>
      </c>
      <c r="I153" s="1809" t="s">
        <v>166</v>
      </c>
      <c r="J153" s="1809"/>
      <c r="K153" s="1479" t="s">
        <v>167</v>
      </c>
      <c r="L153" s="1816" t="s">
        <v>134</v>
      </c>
      <c r="M153" s="1803"/>
      <c r="N153" s="1716"/>
      <c r="O153" s="199"/>
      <c r="P153" s="1462">
        <v>46</v>
      </c>
      <c r="Q153" s="1465" t="s">
        <v>167</v>
      </c>
      <c r="R153" s="1465" t="s">
        <v>167</v>
      </c>
      <c r="S153" s="1465" t="s">
        <v>165</v>
      </c>
      <c r="T153" s="1465" t="s">
        <v>167</v>
      </c>
      <c r="U153" s="1465" t="s">
        <v>167</v>
      </c>
      <c r="V153" s="1465" t="s">
        <v>167</v>
      </c>
      <c r="W153" s="1465" t="s">
        <v>167</v>
      </c>
      <c r="X153" s="1465" t="s">
        <v>167</v>
      </c>
      <c r="Y153" s="1465" t="s">
        <v>167</v>
      </c>
      <c r="Z153" s="1465" t="s">
        <v>167</v>
      </c>
      <c r="AA153" s="1465" t="s">
        <v>167</v>
      </c>
      <c r="AB153" s="1465" t="s">
        <v>62</v>
      </c>
      <c r="AC153" s="1465" t="s">
        <v>62</v>
      </c>
      <c r="AD153" s="1465" t="s">
        <v>167</v>
      </c>
      <c r="AE153" s="1465" t="s">
        <v>167</v>
      </c>
      <c r="AF153" s="1465" t="s">
        <v>62</v>
      </c>
      <c r="AG153" s="1465" t="s">
        <v>167</v>
      </c>
      <c r="AH153" s="1465" t="s">
        <v>167</v>
      </c>
      <c r="AI153" s="1465" t="s">
        <v>167</v>
      </c>
      <c r="AJ153" s="1465" t="s">
        <v>167</v>
      </c>
      <c r="AK153" s="1465" t="s">
        <v>167</v>
      </c>
      <c r="AL153" s="1465" t="s">
        <v>167</v>
      </c>
      <c r="AM153" s="1465" t="s">
        <v>167</v>
      </c>
      <c r="AN153" s="1465" t="s">
        <v>167</v>
      </c>
      <c r="AO153" s="1465" t="s">
        <v>62</v>
      </c>
      <c r="AP153" s="1465" t="s">
        <v>167</v>
      </c>
      <c r="AQ153" s="1465" t="s">
        <v>167</v>
      </c>
      <c r="AR153" s="1465" t="s">
        <v>167</v>
      </c>
      <c r="AS153" s="1465" t="s">
        <v>166</v>
      </c>
      <c r="AT153" s="1465" t="s">
        <v>167</v>
      </c>
      <c r="AU153" s="1465" t="s">
        <v>167</v>
      </c>
      <c r="AV153" s="1465" t="s">
        <v>166</v>
      </c>
      <c r="AW153" s="1465" t="s">
        <v>167</v>
      </c>
      <c r="AX153" s="1465" t="s">
        <v>167</v>
      </c>
      <c r="AY153" s="1465" t="s">
        <v>167</v>
      </c>
      <c r="AZ153" s="1465" t="s">
        <v>167</v>
      </c>
      <c r="BA153" s="1465" t="s">
        <v>167</v>
      </c>
      <c r="BB153" s="1465" t="s">
        <v>167</v>
      </c>
      <c r="BC153" s="1465" t="s">
        <v>167</v>
      </c>
      <c r="BD153" s="1465" t="s">
        <v>167</v>
      </c>
      <c r="BE153" s="1465" t="s">
        <v>167</v>
      </c>
      <c r="BF153" s="1465" t="s">
        <v>167</v>
      </c>
      <c r="BG153" s="1465" t="s">
        <v>167</v>
      </c>
      <c r="BH153" s="1465" t="s">
        <v>167</v>
      </c>
      <c r="BI153" s="1465" t="s">
        <v>167</v>
      </c>
      <c r="BJ153" s="1465" t="s">
        <v>167</v>
      </c>
      <c r="BK153" s="1465" t="s">
        <v>167</v>
      </c>
      <c r="BL153" s="1465" t="s">
        <v>167</v>
      </c>
      <c r="BM153" s="1465" t="s">
        <v>167</v>
      </c>
      <c r="BN153" s="1027" t="s">
        <v>165</v>
      </c>
      <c r="BO153" s="202"/>
    </row>
    <row r="154" spans="1:67" s="164" customFormat="1" ht="18.75" customHeight="1">
      <c r="A154" s="1656"/>
      <c r="B154" s="165"/>
      <c r="C154" s="1470">
        <f>C155/P153</f>
        <v>0</v>
      </c>
      <c r="D154" s="1738">
        <f>D155/P153</f>
        <v>0</v>
      </c>
      <c r="E154" s="1739"/>
      <c r="F154" s="1738">
        <f>F155/P153</f>
        <v>0</v>
      </c>
      <c r="G154" s="1739"/>
      <c r="H154" s="1470">
        <f>H155/P153</f>
        <v>4.3478260869565216E-2</v>
      </c>
      <c r="I154" s="1753">
        <f>I155/P153</f>
        <v>4.3478260869565216E-2</v>
      </c>
      <c r="J154" s="1753"/>
      <c r="K154" s="1470">
        <f>K155/P153</f>
        <v>0.91304347826086951</v>
      </c>
      <c r="L154" s="1816"/>
      <c r="M154" s="1803"/>
      <c r="N154" s="1716"/>
      <c r="O154" s="1498"/>
      <c r="P154" s="1498"/>
      <c r="Q154" s="1434"/>
      <c r="R154" s="1028"/>
      <c r="S154" s="1028"/>
      <c r="T154" s="1028"/>
      <c r="U154" s="1028"/>
      <c r="V154" s="1028"/>
      <c r="W154" s="1028"/>
      <c r="X154" s="1028"/>
      <c r="Y154" s="1028"/>
      <c r="Z154" s="1028"/>
      <c r="AA154" s="1028"/>
      <c r="AB154" s="1028"/>
      <c r="AC154" s="1028"/>
      <c r="AD154" s="1028"/>
      <c r="AE154" s="1028"/>
      <c r="AF154" s="1028"/>
      <c r="AG154" s="1028"/>
      <c r="AH154" s="1028"/>
      <c r="AI154" s="1028"/>
      <c r="AJ154" s="1028"/>
      <c r="AK154" s="1028"/>
      <c r="AL154" s="1028"/>
      <c r="AM154" s="1028"/>
      <c r="AN154" s="1028"/>
      <c r="AO154" s="1028"/>
      <c r="AP154" s="1028"/>
      <c r="AQ154" s="1028"/>
      <c r="AR154" s="1028"/>
      <c r="AS154" s="1028"/>
      <c r="AT154" s="1028"/>
      <c r="AU154" s="1028"/>
      <c r="AV154" s="1028"/>
      <c r="AW154" s="1028"/>
      <c r="AX154" s="1028"/>
      <c r="AY154" s="1028"/>
      <c r="AZ154" s="1028"/>
      <c r="BA154" s="1028"/>
      <c r="BB154" s="1028"/>
      <c r="BC154" s="1028"/>
      <c r="BD154" s="1028"/>
      <c r="BE154" s="1028"/>
      <c r="BF154" s="1028"/>
      <c r="BG154" s="1028"/>
      <c r="BH154" s="1028"/>
      <c r="BI154" s="1028"/>
      <c r="BJ154" s="1028"/>
      <c r="BK154" s="1028"/>
      <c r="BL154" s="1028"/>
      <c r="BM154" s="1028"/>
      <c r="BN154" s="1029"/>
      <c r="BO154" s="202"/>
    </row>
    <row r="155" spans="1:67" s="164" customFormat="1" ht="21.75" customHeight="1">
      <c r="A155" s="1656"/>
      <c r="B155" s="113" t="s">
        <v>90</v>
      </c>
      <c r="C155" s="92">
        <v>0</v>
      </c>
      <c r="D155" s="1335">
        <v>0</v>
      </c>
      <c r="E155" s="1436"/>
      <c r="F155" s="1754">
        <v>0</v>
      </c>
      <c r="G155" s="1755"/>
      <c r="H155" s="92">
        <v>2</v>
      </c>
      <c r="I155" s="1754">
        <v>2</v>
      </c>
      <c r="J155" s="1755"/>
      <c r="K155" s="92">
        <v>42</v>
      </c>
      <c r="L155" s="1816"/>
      <c r="M155" s="1803"/>
      <c r="N155" s="1716"/>
      <c r="O155" s="1498"/>
      <c r="P155" s="1498"/>
      <c r="Q155" s="1435"/>
      <c r="R155" s="1030"/>
      <c r="S155" s="1030"/>
      <c r="T155" s="1030"/>
      <c r="U155" s="1030"/>
      <c r="V155" s="1030"/>
      <c r="W155" s="1030"/>
      <c r="X155" s="1030"/>
      <c r="Y155" s="1030"/>
      <c r="Z155" s="1030"/>
      <c r="AA155" s="1030"/>
      <c r="AB155" s="1030"/>
      <c r="AC155" s="1030"/>
      <c r="AD155" s="1030"/>
      <c r="AE155" s="1030"/>
      <c r="AF155" s="1030"/>
      <c r="AG155" s="1030"/>
      <c r="AH155" s="1030"/>
      <c r="AI155" s="1030"/>
      <c r="AJ155" s="1030"/>
      <c r="AK155" s="1030"/>
      <c r="AL155" s="1030"/>
      <c r="AM155" s="1030"/>
      <c r="AN155" s="1030"/>
      <c r="AO155" s="1030"/>
      <c r="AP155" s="1030"/>
      <c r="AQ155" s="1030"/>
      <c r="AR155" s="1030"/>
      <c r="AS155" s="1030"/>
      <c r="AT155" s="1030"/>
      <c r="AU155" s="1030"/>
      <c r="AV155" s="1030"/>
      <c r="AW155" s="1030"/>
      <c r="AX155" s="1030"/>
      <c r="AY155" s="1030"/>
      <c r="AZ155" s="1030"/>
      <c r="BA155" s="1030"/>
      <c r="BB155" s="1030"/>
      <c r="BC155" s="1030"/>
      <c r="BD155" s="1030"/>
      <c r="BE155" s="1030"/>
      <c r="BF155" s="1030"/>
      <c r="BG155" s="1030"/>
      <c r="BH155" s="1030"/>
      <c r="BI155" s="1030"/>
      <c r="BJ155" s="1030"/>
      <c r="BK155" s="1030"/>
      <c r="BL155" s="1030"/>
      <c r="BM155" s="1030"/>
      <c r="BN155" s="1031"/>
      <c r="BO155" s="202"/>
    </row>
    <row r="156" spans="1:67" s="164" customFormat="1" ht="20.25" customHeight="1">
      <c r="A156" s="1656"/>
      <c r="B156" s="1804"/>
      <c r="C156" s="1805"/>
      <c r="D156" s="1805"/>
      <c r="E156" s="1805"/>
      <c r="F156" s="1805"/>
      <c r="G156" s="1805"/>
      <c r="H156" s="1805"/>
      <c r="I156" s="1805"/>
      <c r="J156" s="1805"/>
      <c r="K156" s="1805"/>
      <c r="L156" s="1805"/>
      <c r="M156" s="1806"/>
      <c r="N156" s="1716"/>
      <c r="O156" s="1498"/>
      <c r="P156" s="1498"/>
      <c r="Q156" s="1048"/>
      <c r="R156" s="1032"/>
      <c r="S156" s="1032"/>
      <c r="T156" s="1032"/>
      <c r="U156" s="1032"/>
      <c r="V156" s="1032"/>
      <c r="W156" s="1032"/>
      <c r="X156" s="1032"/>
      <c r="Y156" s="1032"/>
      <c r="Z156" s="1032"/>
      <c r="AA156" s="1032"/>
      <c r="AB156" s="1032"/>
      <c r="AC156" s="1032"/>
      <c r="AD156" s="1032"/>
      <c r="AE156" s="1032"/>
      <c r="AF156" s="1032"/>
      <c r="AG156" s="1032"/>
      <c r="AH156" s="1032"/>
      <c r="AI156" s="1032"/>
      <c r="AJ156" s="1032"/>
      <c r="AK156" s="1032"/>
      <c r="AL156" s="1032"/>
      <c r="AM156" s="1032"/>
      <c r="AN156" s="1032"/>
      <c r="AO156" s="1032"/>
      <c r="AP156" s="1032"/>
      <c r="AQ156" s="1032"/>
      <c r="AR156" s="1032"/>
      <c r="AS156" s="1032"/>
      <c r="AT156" s="1032"/>
      <c r="AU156" s="1032"/>
      <c r="AV156" s="1032"/>
      <c r="AW156" s="1032"/>
      <c r="AX156" s="1032"/>
      <c r="AY156" s="1032"/>
      <c r="AZ156" s="1032"/>
      <c r="BA156" s="1032"/>
      <c r="BB156" s="1032"/>
      <c r="BC156" s="1032"/>
      <c r="BD156" s="1032"/>
      <c r="BE156" s="1032"/>
      <c r="BF156" s="1032"/>
      <c r="BG156" s="1032"/>
      <c r="BH156" s="1032"/>
      <c r="BI156" s="1032"/>
      <c r="BJ156" s="1032"/>
      <c r="BK156" s="1032"/>
      <c r="BL156" s="1032"/>
      <c r="BM156" s="1032"/>
      <c r="BN156" s="1033"/>
      <c r="BO156" s="202"/>
    </row>
    <row r="157" spans="1:67" s="164" customFormat="1" ht="42.6" customHeight="1">
      <c r="A157" s="1656"/>
      <c r="B157" s="165"/>
      <c r="C157" s="1466" t="s">
        <v>162</v>
      </c>
      <c r="D157" s="1737" t="s">
        <v>163</v>
      </c>
      <c r="E157" s="1737"/>
      <c r="F157" s="1737" t="s">
        <v>164</v>
      </c>
      <c r="G157" s="1737"/>
      <c r="H157" s="1466" t="s">
        <v>165</v>
      </c>
      <c r="I157" s="1737" t="s">
        <v>166</v>
      </c>
      <c r="J157" s="1737"/>
      <c r="K157" s="1466" t="s">
        <v>167</v>
      </c>
      <c r="L157" s="1807" t="s">
        <v>135</v>
      </c>
      <c r="M157" s="1808"/>
      <c r="N157" s="1716"/>
      <c r="O157" s="199"/>
      <c r="P157" s="1462">
        <v>47</v>
      </c>
      <c r="Q157" s="1465" t="s">
        <v>167</v>
      </c>
      <c r="R157" s="1465" t="s">
        <v>167</v>
      </c>
      <c r="S157" s="1465" t="s">
        <v>167</v>
      </c>
      <c r="T157" s="1465" t="s">
        <v>167</v>
      </c>
      <c r="U157" s="1465" t="s">
        <v>166</v>
      </c>
      <c r="V157" s="1465" t="s">
        <v>167</v>
      </c>
      <c r="W157" s="1465" t="s">
        <v>167</v>
      </c>
      <c r="X157" s="1465" t="s">
        <v>167</v>
      </c>
      <c r="Y157" s="1465" t="s">
        <v>167</v>
      </c>
      <c r="Z157" s="1465" t="s">
        <v>167</v>
      </c>
      <c r="AA157" s="1465" t="s">
        <v>167</v>
      </c>
      <c r="AB157" s="1465" t="s">
        <v>62</v>
      </c>
      <c r="AC157" s="1465" t="s">
        <v>167</v>
      </c>
      <c r="AD157" s="1465" t="s">
        <v>167</v>
      </c>
      <c r="AE157" s="1465" t="s">
        <v>167</v>
      </c>
      <c r="AF157" s="1465" t="s">
        <v>62</v>
      </c>
      <c r="AG157" s="1465" t="s">
        <v>167</v>
      </c>
      <c r="AH157" s="1465" t="s">
        <v>167</v>
      </c>
      <c r="AI157" s="1465" t="s">
        <v>167</v>
      </c>
      <c r="AJ157" s="1465" t="s">
        <v>167</v>
      </c>
      <c r="AK157" s="1465" t="s">
        <v>167</v>
      </c>
      <c r="AL157" s="1465" t="s">
        <v>167</v>
      </c>
      <c r="AM157" s="1465" t="s">
        <v>167</v>
      </c>
      <c r="AN157" s="1465" t="s">
        <v>167</v>
      </c>
      <c r="AO157" s="1465" t="s">
        <v>167</v>
      </c>
      <c r="AP157" s="1465" t="s">
        <v>167</v>
      </c>
      <c r="AQ157" s="1465" t="s">
        <v>167</v>
      </c>
      <c r="AR157" s="1465" t="s">
        <v>167</v>
      </c>
      <c r="AS157" s="1465" t="s">
        <v>166</v>
      </c>
      <c r="AT157" s="1465" t="s">
        <v>167</v>
      </c>
      <c r="AU157" s="1465" t="s">
        <v>167</v>
      </c>
      <c r="AV157" s="1465" t="s">
        <v>166</v>
      </c>
      <c r="AW157" s="1465" t="s">
        <v>167</v>
      </c>
      <c r="AX157" s="1465" t="s">
        <v>167</v>
      </c>
      <c r="AY157" s="1465" t="s">
        <v>167</v>
      </c>
      <c r="AZ157" s="1465" t="s">
        <v>167</v>
      </c>
      <c r="BA157" s="1465" t="s">
        <v>62</v>
      </c>
      <c r="BB157" s="1465" t="s">
        <v>167</v>
      </c>
      <c r="BC157" s="1465" t="s">
        <v>167</v>
      </c>
      <c r="BD157" s="1465" t="s">
        <v>167</v>
      </c>
      <c r="BE157" s="1465" t="s">
        <v>167</v>
      </c>
      <c r="BF157" s="1465" t="s">
        <v>167</v>
      </c>
      <c r="BG157" s="1465" t="s">
        <v>167</v>
      </c>
      <c r="BH157" s="1465" t="s">
        <v>167</v>
      </c>
      <c r="BI157" s="1465" t="s">
        <v>167</v>
      </c>
      <c r="BJ157" s="1465" t="s">
        <v>167</v>
      </c>
      <c r="BK157" s="1465" t="s">
        <v>167</v>
      </c>
      <c r="BL157" s="1465" t="s">
        <v>167</v>
      </c>
      <c r="BM157" s="1465" t="s">
        <v>167</v>
      </c>
      <c r="BN157" s="1027" t="s">
        <v>165</v>
      </c>
      <c r="BO157" s="202"/>
    </row>
    <row r="158" spans="1:67" s="164" customFormat="1" ht="20.25" customHeight="1">
      <c r="A158" s="1656"/>
      <c r="B158" s="165"/>
      <c r="C158" s="1470">
        <f>C159/P157</f>
        <v>0</v>
      </c>
      <c r="D158" s="1738">
        <f>D159/P157</f>
        <v>0</v>
      </c>
      <c r="E158" s="1739"/>
      <c r="F158" s="1738">
        <f>F159/P157</f>
        <v>0</v>
      </c>
      <c r="G158" s="1739"/>
      <c r="H158" s="1470">
        <f>H159/P157</f>
        <v>2.1276595744680851E-2</v>
      </c>
      <c r="I158" s="1753">
        <f>I159/P157</f>
        <v>6.3829787234042548E-2</v>
      </c>
      <c r="J158" s="1753"/>
      <c r="K158" s="1470">
        <f>K159/P157</f>
        <v>0.91489361702127658</v>
      </c>
      <c r="L158" s="1802"/>
      <c r="M158" s="1803"/>
      <c r="N158" s="1716"/>
      <c r="O158" s="1498"/>
      <c r="P158" s="1498"/>
      <c r="Q158" s="1434"/>
      <c r="R158" s="1028"/>
      <c r="S158" s="1028"/>
      <c r="T158" s="1028"/>
      <c r="U158" s="1028"/>
      <c r="V158" s="1028"/>
      <c r="W158" s="1028"/>
      <c r="X158" s="1028"/>
      <c r="Y158" s="1028"/>
      <c r="Z158" s="1028"/>
      <c r="AA158" s="1028"/>
      <c r="AB158" s="1028"/>
      <c r="AC158" s="1028"/>
      <c r="AD158" s="1028"/>
      <c r="AE158" s="1028"/>
      <c r="AF158" s="1028"/>
      <c r="AG158" s="1028"/>
      <c r="AH158" s="1028"/>
      <c r="AI158" s="1028"/>
      <c r="AJ158" s="1028"/>
      <c r="AK158" s="1028"/>
      <c r="AL158" s="1028"/>
      <c r="AM158" s="1028"/>
      <c r="AN158" s="1028"/>
      <c r="AO158" s="1028"/>
      <c r="AP158" s="1028"/>
      <c r="AQ158" s="1028"/>
      <c r="AR158" s="1028"/>
      <c r="AS158" s="1028"/>
      <c r="AT158" s="1028"/>
      <c r="AU158" s="1028"/>
      <c r="AV158" s="1028"/>
      <c r="AW158" s="1028"/>
      <c r="AX158" s="1028"/>
      <c r="AY158" s="1028"/>
      <c r="AZ158" s="1028"/>
      <c r="BA158" s="1028"/>
      <c r="BB158" s="1028"/>
      <c r="BC158" s="1028"/>
      <c r="BD158" s="1028"/>
      <c r="BE158" s="1028"/>
      <c r="BF158" s="1028"/>
      <c r="BG158" s="1028"/>
      <c r="BH158" s="1028"/>
      <c r="BI158" s="1028"/>
      <c r="BJ158" s="1028"/>
      <c r="BK158" s="1028"/>
      <c r="BL158" s="1028"/>
      <c r="BM158" s="1028"/>
      <c r="BN158" s="1029"/>
      <c r="BO158" s="202"/>
    </row>
    <row r="159" spans="1:67" s="164" customFormat="1" ht="21" customHeight="1">
      <c r="A159" s="1656"/>
      <c r="B159" s="113" t="s">
        <v>90</v>
      </c>
      <c r="C159" s="92">
        <v>0</v>
      </c>
      <c r="D159" s="1335">
        <v>0</v>
      </c>
      <c r="E159" s="1436"/>
      <c r="F159" s="1754">
        <v>0</v>
      </c>
      <c r="G159" s="1755"/>
      <c r="H159" s="92">
        <v>1</v>
      </c>
      <c r="I159" s="1754">
        <v>3</v>
      </c>
      <c r="J159" s="1755"/>
      <c r="K159" s="92">
        <v>43</v>
      </c>
      <c r="L159" s="1802"/>
      <c r="M159" s="1803"/>
      <c r="N159" s="1716"/>
      <c r="O159" s="1498"/>
      <c r="P159" s="1498"/>
      <c r="Q159" s="1435"/>
      <c r="R159" s="1030"/>
      <c r="S159" s="1030"/>
      <c r="T159" s="1030"/>
      <c r="U159" s="1030"/>
      <c r="V159" s="1030"/>
      <c r="W159" s="1030"/>
      <c r="X159" s="1030"/>
      <c r="Y159" s="1030"/>
      <c r="Z159" s="1030"/>
      <c r="AA159" s="1030"/>
      <c r="AB159" s="1030"/>
      <c r="AC159" s="1030"/>
      <c r="AD159" s="1030"/>
      <c r="AE159" s="1030"/>
      <c r="AF159" s="1030"/>
      <c r="AG159" s="1030"/>
      <c r="AH159" s="1030"/>
      <c r="AI159" s="1030"/>
      <c r="AJ159" s="1030"/>
      <c r="AK159" s="1030"/>
      <c r="AL159" s="1030"/>
      <c r="AM159" s="1030"/>
      <c r="AN159" s="1030"/>
      <c r="AO159" s="1030"/>
      <c r="AP159" s="1030"/>
      <c r="AQ159" s="1030"/>
      <c r="AR159" s="1030"/>
      <c r="AS159" s="1030"/>
      <c r="AT159" s="1030"/>
      <c r="AU159" s="1030"/>
      <c r="AV159" s="1030"/>
      <c r="AW159" s="1030"/>
      <c r="AX159" s="1030"/>
      <c r="AY159" s="1030"/>
      <c r="AZ159" s="1030"/>
      <c r="BA159" s="1030"/>
      <c r="BB159" s="1030"/>
      <c r="BC159" s="1030"/>
      <c r="BD159" s="1030"/>
      <c r="BE159" s="1030"/>
      <c r="BF159" s="1030"/>
      <c r="BG159" s="1030"/>
      <c r="BH159" s="1030"/>
      <c r="BI159" s="1030"/>
      <c r="BJ159" s="1030"/>
      <c r="BK159" s="1030"/>
      <c r="BL159" s="1030"/>
      <c r="BM159" s="1030"/>
      <c r="BN159" s="1031"/>
      <c r="BO159" s="202"/>
    </row>
    <row r="160" spans="1:67" s="164" customFormat="1" ht="19.5" customHeight="1">
      <c r="A160" s="1656"/>
      <c r="B160" s="1804"/>
      <c r="C160" s="1805"/>
      <c r="D160" s="1805"/>
      <c r="E160" s="1805"/>
      <c r="F160" s="1805"/>
      <c r="G160" s="1805"/>
      <c r="H160" s="1805"/>
      <c r="I160" s="1805"/>
      <c r="J160" s="1805"/>
      <c r="K160" s="1805"/>
      <c r="L160" s="1805"/>
      <c r="M160" s="1806"/>
      <c r="N160" s="1716"/>
      <c r="O160" s="1499"/>
      <c r="P160" s="1498"/>
      <c r="Q160" s="1048"/>
      <c r="R160" s="1032"/>
      <c r="S160" s="1032"/>
      <c r="T160" s="1032"/>
      <c r="U160" s="1032"/>
      <c r="V160" s="1032"/>
      <c r="W160" s="1032"/>
      <c r="X160" s="1032"/>
      <c r="Y160" s="1032"/>
      <c r="Z160" s="1032"/>
      <c r="AA160" s="1032"/>
      <c r="AB160" s="1032"/>
      <c r="AC160" s="1032"/>
      <c r="AD160" s="1032"/>
      <c r="AE160" s="1032"/>
      <c r="AF160" s="1032"/>
      <c r="AG160" s="1032"/>
      <c r="AH160" s="1032"/>
      <c r="AI160" s="1032"/>
      <c r="AJ160" s="1032"/>
      <c r="AK160" s="1032"/>
      <c r="AL160" s="1032"/>
      <c r="AM160" s="1032"/>
      <c r="AN160" s="1032"/>
      <c r="AO160" s="1032"/>
      <c r="AP160" s="1032"/>
      <c r="AQ160" s="1032"/>
      <c r="AR160" s="1032"/>
      <c r="AS160" s="1032"/>
      <c r="AT160" s="1032"/>
      <c r="AU160" s="1032"/>
      <c r="AV160" s="1032"/>
      <c r="AW160" s="1032"/>
      <c r="AX160" s="1032"/>
      <c r="AY160" s="1032"/>
      <c r="AZ160" s="1032"/>
      <c r="BA160" s="1032"/>
      <c r="BB160" s="1032"/>
      <c r="BC160" s="1032"/>
      <c r="BD160" s="1032"/>
      <c r="BE160" s="1032"/>
      <c r="BF160" s="1032"/>
      <c r="BG160" s="1032"/>
      <c r="BH160" s="1032"/>
      <c r="BI160" s="1032"/>
      <c r="BJ160" s="1032"/>
      <c r="BK160" s="1032"/>
      <c r="BL160" s="1032"/>
      <c r="BM160" s="1032"/>
      <c r="BN160" s="1033"/>
      <c r="BO160" s="202"/>
    </row>
    <row r="161" spans="1:67" s="164" customFormat="1" ht="42.6" customHeight="1">
      <c r="A161" s="1656"/>
      <c r="B161" s="165"/>
      <c r="C161" s="1466" t="s">
        <v>162</v>
      </c>
      <c r="D161" s="1737" t="s">
        <v>163</v>
      </c>
      <c r="E161" s="1737"/>
      <c r="F161" s="1737" t="s">
        <v>164</v>
      </c>
      <c r="G161" s="1737"/>
      <c r="H161" s="1466" t="s">
        <v>165</v>
      </c>
      <c r="I161" s="1737" t="s">
        <v>166</v>
      </c>
      <c r="J161" s="1737"/>
      <c r="K161" s="1466" t="s">
        <v>167</v>
      </c>
      <c r="L161" s="1807" t="s">
        <v>142</v>
      </c>
      <c r="M161" s="1808"/>
      <c r="N161" s="1716"/>
      <c r="O161" s="1498"/>
      <c r="P161" s="1462">
        <v>5</v>
      </c>
      <c r="Q161" s="1465" t="s">
        <v>62</v>
      </c>
      <c r="R161" s="1465" t="s">
        <v>163</v>
      </c>
      <c r="S161" s="1465" t="s">
        <v>62</v>
      </c>
      <c r="T161" s="1465" t="s">
        <v>65</v>
      </c>
      <c r="U161" s="1465" t="s">
        <v>62</v>
      </c>
      <c r="V161" s="1465" t="s">
        <v>62</v>
      </c>
      <c r="W161" s="1465" t="s">
        <v>62</v>
      </c>
      <c r="X161" s="1465" t="s">
        <v>62</v>
      </c>
      <c r="Y161" s="1465" t="s">
        <v>62</v>
      </c>
      <c r="Z161" s="1465" t="s">
        <v>62</v>
      </c>
      <c r="AA161" s="1465" t="s">
        <v>62</v>
      </c>
      <c r="AB161" s="1465" t="s">
        <v>62</v>
      </c>
      <c r="AC161" s="1465" t="s">
        <v>62</v>
      </c>
      <c r="AD161" s="1465" t="s">
        <v>62</v>
      </c>
      <c r="AE161" s="1465" t="s">
        <v>62</v>
      </c>
      <c r="AF161" s="1465" t="s">
        <v>62</v>
      </c>
      <c r="AG161" s="1465" t="s">
        <v>62</v>
      </c>
      <c r="AH161" s="1465" t="s">
        <v>62</v>
      </c>
      <c r="AI161" s="1465" t="s">
        <v>62</v>
      </c>
      <c r="AJ161" s="1465" t="s">
        <v>166</v>
      </c>
      <c r="AK161" s="1465" t="s">
        <v>62</v>
      </c>
      <c r="AL161" s="1465" t="s">
        <v>62</v>
      </c>
      <c r="AM161" s="1465" t="s">
        <v>62</v>
      </c>
      <c r="AN161" s="1465" t="s">
        <v>62</v>
      </c>
      <c r="AO161" s="1465" t="s">
        <v>62</v>
      </c>
      <c r="AP161" s="1465" t="s">
        <v>62</v>
      </c>
      <c r="AQ161" s="1465" t="s">
        <v>62</v>
      </c>
      <c r="AR161" s="1465" t="s">
        <v>62</v>
      </c>
      <c r="AS161" s="1465" t="s">
        <v>62</v>
      </c>
      <c r="AT161" s="1465" t="s">
        <v>62</v>
      </c>
      <c r="AU161" s="1465" t="s">
        <v>168</v>
      </c>
      <c r="AV161" s="1465" t="s">
        <v>62</v>
      </c>
      <c r="AW161" s="1465" t="s">
        <v>62</v>
      </c>
      <c r="AX161" s="1465" t="s">
        <v>62</v>
      </c>
      <c r="AY161" s="1465" t="s">
        <v>62</v>
      </c>
      <c r="AZ161" s="1465" t="s">
        <v>62</v>
      </c>
      <c r="BA161" s="1465" t="s">
        <v>62</v>
      </c>
      <c r="BB161" s="1465" t="s">
        <v>62</v>
      </c>
      <c r="BC161" s="1465" t="s">
        <v>62</v>
      </c>
      <c r="BD161" s="1465" t="s">
        <v>62</v>
      </c>
      <c r="BE161" s="1465" t="s">
        <v>65</v>
      </c>
      <c r="BF161" s="1465" t="s">
        <v>164</v>
      </c>
      <c r="BG161" s="1465" t="s">
        <v>65</v>
      </c>
      <c r="BH161" s="1465" t="s">
        <v>65</v>
      </c>
      <c r="BI161" s="1465" t="s">
        <v>62</v>
      </c>
      <c r="BJ161" s="1465" t="s">
        <v>62</v>
      </c>
      <c r="BK161" s="1465" t="s">
        <v>62</v>
      </c>
      <c r="BL161" s="1465" t="s">
        <v>167</v>
      </c>
      <c r="BM161" s="1465" t="s">
        <v>62</v>
      </c>
      <c r="BN161" s="1027" t="s">
        <v>62</v>
      </c>
      <c r="BO161" s="202"/>
    </row>
    <row r="162" spans="1:67" s="164" customFormat="1" ht="21.75" customHeight="1">
      <c r="A162" s="1656"/>
      <c r="B162" s="165"/>
      <c r="C162" s="1470">
        <f>C163/P161</f>
        <v>0.2</v>
      </c>
      <c r="D162" s="1738">
        <f>D163/P161</f>
        <v>0.2</v>
      </c>
      <c r="E162" s="1739"/>
      <c r="F162" s="1738">
        <f>F163/P161</f>
        <v>0.2</v>
      </c>
      <c r="G162" s="1739"/>
      <c r="H162" s="1470">
        <f>H163/P161</f>
        <v>0</v>
      </c>
      <c r="I162" s="1753">
        <f>I163/P161</f>
        <v>0.2</v>
      </c>
      <c r="J162" s="1753"/>
      <c r="K162" s="1470">
        <f>K163/P161</f>
        <v>0.2</v>
      </c>
      <c r="L162" s="1802"/>
      <c r="M162" s="1803"/>
      <c r="N162" s="1716"/>
      <c r="O162" s="1498"/>
      <c r="P162" s="1498"/>
      <c r="Q162" s="1434"/>
      <c r="R162" s="1028"/>
      <c r="S162" s="1028"/>
      <c r="T162" s="1028"/>
      <c r="U162" s="1028"/>
      <c r="V162" s="1028"/>
      <c r="W162" s="1028"/>
      <c r="X162" s="1028"/>
      <c r="Y162" s="1028"/>
      <c r="Z162" s="1028"/>
      <c r="AA162" s="1028"/>
      <c r="AB162" s="1028"/>
      <c r="AC162" s="1028"/>
      <c r="AD162" s="1028"/>
      <c r="AE162" s="1028"/>
      <c r="AF162" s="1028"/>
      <c r="AG162" s="1028"/>
      <c r="AH162" s="1028"/>
      <c r="AI162" s="1028"/>
      <c r="AJ162" s="1028"/>
      <c r="AK162" s="1028"/>
      <c r="AL162" s="1028"/>
      <c r="AM162" s="1028"/>
      <c r="AN162" s="1028"/>
      <c r="AO162" s="1028"/>
      <c r="AP162" s="1028"/>
      <c r="AQ162" s="1028"/>
      <c r="AR162" s="1028"/>
      <c r="AS162" s="1028"/>
      <c r="AT162" s="1028"/>
      <c r="AU162" s="1028"/>
      <c r="AV162" s="1028"/>
      <c r="AW162" s="1028"/>
      <c r="AX162" s="1028"/>
      <c r="AY162" s="1028"/>
      <c r="AZ162" s="1028"/>
      <c r="BA162" s="1028"/>
      <c r="BB162" s="1028"/>
      <c r="BC162" s="1028"/>
      <c r="BD162" s="1028"/>
      <c r="BE162" s="1028"/>
      <c r="BF162" s="1028"/>
      <c r="BG162" s="1028"/>
      <c r="BH162" s="1028"/>
      <c r="BI162" s="1028"/>
      <c r="BJ162" s="1028"/>
      <c r="BK162" s="1028"/>
      <c r="BL162" s="1028"/>
      <c r="BM162" s="1028"/>
      <c r="BN162" s="1029"/>
      <c r="BO162" s="202"/>
    </row>
    <row r="163" spans="1:67" s="164" customFormat="1" ht="21.75" customHeight="1">
      <c r="A163" s="1656"/>
      <c r="B163" s="113" t="s">
        <v>90</v>
      </c>
      <c r="C163" s="92">
        <v>1</v>
      </c>
      <c r="D163" s="1335">
        <v>1</v>
      </c>
      <c r="E163" s="1436"/>
      <c r="F163" s="1754">
        <v>1</v>
      </c>
      <c r="G163" s="1755"/>
      <c r="H163" s="92">
        <v>0</v>
      </c>
      <c r="I163" s="1754">
        <v>1</v>
      </c>
      <c r="J163" s="1755"/>
      <c r="K163" s="92">
        <v>1</v>
      </c>
      <c r="L163" s="1802"/>
      <c r="M163" s="1803"/>
      <c r="N163" s="1716"/>
      <c r="O163" s="1498"/>
      <c r="P163" s="1498"/>
      <c r="Q163" s="1435"/>
      <c r="R163" s="1030"/>
      <c r="S163" s="1030"/>
      <c r="T163" s="1030"/>
      <c r="U163" s="1030"/>
      <c r="V163" s="1030"/>
      <c r="W163" s="1030"/>
      <c r="X163" s="1030"/>
      <c r="Y163" s="1030"/>
      <c r="Z163" s="1030"/>
      <c r="AA163" s="1030"/>
      <c r="AB163" s="1030"/>
      <c r="AC163" s="1030"/>
      <c r="AD163" s="1030"/>
      <c r="AE163" s="1030"/>
      <c r="AF163" s="1030"/>
      <c r="AG163" s="1030"/>
      <c r="AH163" s="1030"/>
      <c r="AI163" s="1030"/>
      <c r="AJ163" s="1030"/>
      <c r="AK163" s="1030"/>
      <c r="AL163" s="1030"/>
      <c r="AM163" s="1030"/>
      <c r="AN163" s="1030"/>
      <c r="AO163" s="1030"/>
      <c r="AP163" s="1030"/>
      <c r="AQ163" s="1030"/>
      <c r="AR163" s="1030"/>
      <c r="AS163" s="1030"/>
      <c r="AT163" s="1030"/>
      <c r="AU163" s="1030"/>
      <c r="AV163" s="1030"/>
      <c r="AW163" s="1030"/>
      <c r="AX163" s="1030"/>
      <c r="AY163" s="1030"/>
      <c r="AZ163" s="1030"/>
      <c r="BA163" s="1030"/>
      <c r="BB163" s="1030"/>
      <c r="BC163" s="1030"/>
      <c r="BD163" s="1030"/>
      <c r="BE163" s="1030"/>
      <c r="BF163" s="1030"/>
      <c r="BG163" s="1030"/>
      <c r="BH163" s="1030"/>
      <c r="BI163" s="1030"/>
      <c r="BJ163" s="1030"/>
      <c r="BK163" s="1030"/>
      <c r="BL163" s="1030"/>
      <c r="BM163" s="1030"/>
      <c r="BN163" s="1031"/>
      <c r="BO163" s="202"/>
    </row>
    <row r="164" spans="1:67" s="164" customFormat="1" ht="18" customHeight="1">
      <c r="A164" s="1656"/>
      <c r="B164" s="1804"/>
      <c r="C164" s="1805"/>
      <c r="D164" s="1805"/>
      <c r="E164" s="1805"/>
      <c r="F164" s="1805"/>
      <c r="G164" s="1805"/>
      <c r="H164" s="1805"/>
      <c r="I164" s="1805"/>
      <c r="J164" s="1805"/>
      <c r="K164" s="1805"/>
      <c r="L164" s="1805"/>
      <c r="M164" s="1806"/>
      <c r="N164" s="1716"/>
      <c r="O164" s="1499"/>
      <c r="P164" s="1498"/>
      <c r="Q164" s="1048"/>
      <c r="R164" s="1032"/>
      <c r="S164" s="1032"/>
      <c r="T164" s="1032"/>
      <c r="U164" s="1032"/>
      <c r="V164" s="1032"/>
      <c r="W164" s="1032"/>
      <c r="X164" s="1032"/>
      <c r="Y164" s="1032"/>
      <c r="Z164" s="1032"/>
      <c r="AA164" s="1032"/>
      <c r="AB164" s="1032"/>
      <c r="AC164" s="1032"/>
      <c r="AD164" s="1032"/>
      <c r="AE164" s="1032"/>
      <c r="AF164" s="1032"/>
      <c r="AG164" s="1032"/>
      <c r="AH164" s="1032"/>
      <c r="AI164" s="1032"/>
      <c r="AJ164" s="1032"/>
      <c r="AK164" s="1032"/>
      <c r="AL164" s="1032"/>
      <c r="AM164" s="1032"/>
      <c r="AN164" s="1032"/>
      <c r="AO164" s="1032"/>
      <c r="AP164" s="1032"/>
      <c r="AQ164" s="1032"/>
      <c r="AR164" s="1032"/>
      <c r="AS164" s="1032"/>
      <c r="AT164" s="1032"/>
      <c r="AU164" s="1032"/>
      <c r="AV164" s="1032"/>
      <c r="AW164" s="1032"/>
      <c r="AX164" s="1032"/>
      <c r="AY164" s="1032"/>
      <c r="AZ164" s="1032"/>
      <c r="BA164" s="1032"/>
      <c r="BB164" s="1032"/>
      <c r="BC164" s="1032"/>
      <c r="BD164" s="1032"/>
      <c r="BE164" s="1032"/>
      <c r="BF164" s="1032"/>
      <c r="BG164" s="1032"/>
      <c r="BH164" s="1032"/>
      <c r="BI164" s="1032"/>
      <c r="BJ164" s="1032"/>
      <c r="BK164" s="1032"/>
      <c r="BL164" s="1032"/>
      <c r="BM164" s="1032"/>
      <c r="BN164" s="1033"/>
      <c r="BO164" s="202"/>
    </row>
    <row r="165" spans="1:67" s="164" customFormat="1" ht="42.6" customHeight="1">
      <c r="A165" s="1656"/>
      <c r="B165" s="165"/>
      <c r="C165" s="1466" t="s">
        <v>162</v>
      </c>
      <c r="D165" s="1737" t="s">
        <v>163</v>
      </c>
      <c r="E165" s="1737"/>
      <c r="F165" s="1737" t="s">
        <v>164</v>
      </c>
      <c r="G165" s="1737"/>
      <c r="H165" s="1466" t="s">
        <v>165</v>
      </c>
      <c r="I165" s="1737" t="s">
        <v>166</v>
      </c>
      <c r="J165" s="1737"/>
      <c r="K165" s="1466" t="s">
        <v>167</v>
      </c>
      <c r="L165" s="1807" t="s">
        <v>143</v>
      </c>
      <c r="M165" s="1808"/>
      <c r="N165" s="1716"/>
      <c r="O165" s="1498"/>
      <c r="P165" s="1462">
        <v>5</v>
      </c>
      <c r="Q165" s="1465" t="s">
        <v>62</v>
      </c>
      <c r="R165" s="1465" t="s">
        <v>163</v>
      </c>
      <c r="S165" s="1465" t="s">
        <v>62</v>
      </c>
      <c r="T165" s="1465" t="s">
        <v>65</v>
      </c>
      <c r="U165" s="1465" t="s">
        <v>62</v>
      </c>
      <c r="V165" s="1465" t="s">
        <v>62</v>
      </c>
      <c r="W165" s="1465" t="s">
        <v>62</v>
      </c>
      <c r="X165" s="1465" t="s">
        <v>62</v>
      </c>
      <c r="Y165" s="1465" t="s">
        <v>62</v>
      </c>
      <c r="Z165" s="1465" t="s">
        <v>62</v>
      </c>
      <c r="AA165" s="1465" t="s">
        <v>62</v>
      </c>
      <c r="AB165" s="1465" t="s">
        <v>62</v>
      </c>
      <c r="AC165" s="1465" t="s">
        <v>62</v>
      </c>
      <c r="AD165" s="1465" t="s">
        <v>62</v>
      </c>
      <c r="AE165" s="1465" t="s">
        <v>62</v>
      </c>
      <c r="AF165" s="1465" t="s">
        <v>62</v>
      </c>
      <c r="AG165" s="1465" t="s">
        <v>62</v>
      </c>
      <c r="AH165" s="1465" t="s">
        <v>62</v>
      </c>
      <c r="AI165" s="1465" t="s">
        <v>62</v>
      </c>
      <c r="AJ165" s="1465" t="s">
        <v>166</v>
      </c>
      <c r="AK165" s="1465" t="s">
        <v>62</v>
      </c>
      <c r="AL165" s="1465" t="s">
        <v>62</v>
      </c>
      <c r="AM165" s="1465" t="s">
        <v>62</v>
      </c>
      <c r="AN165" s="1465" t="s">
        <v>62</v>
      </c>
      <c r="AO165" s="1465" t="s">
        <v>62</v>
      </c>
      <c r="AP165" s="1465" t="s">
        <v>62</v>
      </c>
      <c r="AQ165" s="1465" t="s">
        <v>62</v>
      </c>
      <c r="AR165" s="1465" t="s">
        <v>62</v>
      </c>
      <c r="AS165" s="1465" t="s">
        <v>62</v>
      </c>
      <c r="AT165" s="1465" t="s">
        <v>62</v>
      </c>
      <c r="AU165" s="1465" t="s">
        <v>62</v>
      </c>
      <c r="AV165" s="1465" t="s">
        <v>62</v>
      </c>
      <c r="AW165" s="1465" t="s">
        <v>165</v>
      </c>
      <c r="AX165" s="1465" t="s">
        <v>62</v>
      </c>
      <c r="AY165" s="1465" t="s">
        <v>62</v>
      </c>
      <c r="AZ165" s="1465" t="s">
        <v>62</v>
      </c>
      <c r="BA165" s="1465" t="s">
        <v>62</v>
      </c>
      <c r="BB165" s="1465" t="s">
        <v>62</v>
      </c>
      <c r="BC165" s="1465" t="s">
        <v>62</v>
      </c>
      <c r="BD165" s="1465" t="s">
        <v>62</v>
      </c>
      <c r="BE165" s="1465" t="s">
        <v>65</v>
      </c>
      <c r="BF165" s="1465" t="s">
        <v>164</v>
      </c>
      <c r="BG165" s="1465" t="s">
        <v>65</v>
      </c>
      <c r="BH165" s="1465" t="s">
        <v>62</v>
      </c>
      <c r="BI165" s="1465" t="s">
        <v>62</v>
      </c>
      <c r="BJ165" s="1465" t="s">
        <v>62</v>
      </c>
      <c r="BK165" s="1465" t="s">
        <v>62</v>
      </c>
      <c r="BL165" s="1465" t="s">
        <v>167</v>
      </c>
      <c r="BM165" s="1465" t="s">
        <v>62</v>
      </c>
      <c r="BN165" s="1027" t="s">
        <v>62</v>
      </c>
      <c r="BO165" s="202"/>
    </row>
    <row r="166" spans="1:67" s="164" customFormat="1" ht="21.75" customHeight="1">
      <c r="A166" s="1656"/>
      <c r="B166" s="165"/>
      <c r="C166" s="1470">
        <f>C167/P165</f>
        <v>0</v>
      </c>
      <c r="D166" s="1738">
        <f>D167/P165</f>
        <v>0.2</v>
      </c>
      <c r="E166" s="1739"/>
      <c r="F166" s="1738">
        <f>F167/P165</f>
        <v>0.2</v>
      </c>
      <c r="G166" s="1739"/>
      <c r="H166" s="1470">
        <f>H167/P165</f>
        <v>0.2</v>
      </c>
      <c r="I166" s="1753">
        <f>I167/P165</f>
        <v>0.2</v>
      </c>
      <c r="J166" s="1753"/>
      <c r="K166" s="1470">
        <f>K167/P165</f>
        <v>0.2</v>
      </c>
      <c r="L166" s="1802"/>
      <c r="M166" s="1803"/>
      <c r="N166" s="1716"/>
      <c r="O166" s="1498"/>
      <c r="P166" s="1498"/>
      <c r="Q166" s="1434"/>
      <c r="R166" s="1028"/>
      <c r="S166" s="1028"/>
      <c r="T166" s="1028"/>
      <c r="U166" s="1028"/>
      <c r="V166" s="1028"/>
      <c r="W166" s="1028"/>
      <c r="X166" s="1028"/>
      <c r="Y166" s="1028"/>
      <c r="Z166" s="1028"/>
      <c r="AA166" s="1028"/>
      <c r="AB166" s="1028"/>
      <c r="AC166" s="1028"/>
      <c r="AD166" s="1028"/>
      <c r="AE166" s="1028"/>
      <c r="AF166" s="1028"/>
      <c r="AG166" s="1028"/>
      <c r="AH166" s="1028"/>
      <c r="AI166" s="1028"/>
      <c r="AJ166" s="1028"/>
      <c r="AK166" s="1028"/>
      <c r="AL166" s="1028"/>
      <c r="AM166" s="1028"/>
      <c r="AN166" s="1028"/>
      <c r="AO166" s="1028"/>
      <c r="AP166" s="1028"/>
      <c r="AQ166" s="1028"/>
      <c r="AR166" s="1028"/>
      <c r="AS166" s="1028"/>
      <c r="AT166" s="1028"/>
      <c r="AU166" s="1028"/>
      <c r="AV166" s="1028"/>
      <c r="AW166" s="1028"/>
      <c r="AX166" s="1028"/>
      <c r="AY166" s="1028"/>
      <c r="AZ166" s="1028"/>
      <c r="BA166" s="1028"/>
      <c r="BB166" s="1028"/>
      <c r="BC166" s="1028"/>
      <c r="BD166" s="1028"/>
      <c r="BE166" s="1028"/>
      <c r="BF166" s="1028"/>
      <c r="BG166" s="1028"/>
      <c r="BH166" s="1028"/>
      <c r="BI166" s="1028"/>
      <c r="BJ166" s="1028"/>
      <c r="BK166" s="1028"/>
      <c r="BL166" s="1028"/>
      <c r="BM166" s="1028"/>
      <c r="BN166" s="1029"/>
      <c r="BO166" s="202"/>
    </row>
    <row r="167" spans="1:67" s="164" customFormat="1" ht="23.25" customHeight="1">
      <c r="A167" s="1656"/>
      <c r="B167" s="113" t="s">
        <v>90</v>
      </c>
      <c r="C167" s="92">
        <v>0</v>
      </c>
      <c r="D167" s="1335">
        <v>1</v>
      </c>
      <c r="E167" s="1436"/>
      <c r="F167" s="1754">
        <v>1</v>
      </c>
      <c r="G167" s="1755"/>
      <c r="H167" s="92">
        <v>1</v>
      </c>
      <c r="I167" s="1754">
        <v>1</v>
      </c>
      <c r="J167" s="1755"/>
      <c r="K167" s="92">
        <v>1</v>
      </c>
      <c r="L167" s="1802"/>
      <c r="M167" s="1803"/>
      <c r="N167" s="1716"/>
      <c r="O167" s="1498"/>
      <c r="P167" s="1498"/>
      <c r="Q167" s="1435"/>
      <c r="R167" s="1030"/>
      <c r="S167" s="1030"/>
      <c r="T167" s="1030"/>
      <c r="U167" s="1030"/>
      <c r="V167" s="1030"/>
      <c r="W167" s="1030"/>
      <c r="X167" s="1030"/>
      <c r="Y167" s="1030"/>
      <c r="Z167" s="1030"/>
      <c r="AA167" s="1030"/>
      <c r="AB167" s="1030"/>
      <c r="AC167" s="1030"/>
      <c r="AD167" s="1030"/>
      <c r="AE167" s="1030"/>
      <c r="AF167" s="1030"/>
      <c r="AG167" s="1030"/>
      <c r="AH167" s="1030"/>
      <c r="AI167" s="1030"/>
      <c r="AJ167" s="1030"/>
      <c r="AK167" s="1030"/>
      <c r="AL167" s="1030"/>
      <c r="AM167" s="1030"/>
      <c r="AN167" s="1030"/>
      <c r="AO167" s="1030"/>
      <c r="AP167" s="1030"/>
      <c r="AQ167" s="1030"/>
      <c r="AR167" s="1030"/>
      <c r="AS167" s="1030"/>
      <c r="AT167" s="1030"/>
      <c r="AU167" s="1030"/>
      <c r="AV167" s="1030"/>
      <c r="AW167" s="1030"/>
      <c r="AX167" s="1030"/>
      <c r="AY167" s="1030"/>
      <c r="AZ167" s="1030"/>
      <c r="BA167" s="1030"/>
      <c r="BB167" s="1030"/>
      <c r="BC167" s="1030"/>
      <c r="BD167" s="1030"/>
      <c r="BE167" s="1030"/>
      <c r="BF167" s="1030"/>
      <c r="BG167" s="1030"/>
      <c r="BH167" s="1030"/>
      <c r="BI167" s="1030"/>
      <c r="BJ167" s="1030"/>
      <c r="BK167" s="1030"/>
      <c r="BL167" s="1030"/>
      <c r="BM167" s="1030"/>
      <c r="BN167" s="1031"/>
      <c r="BO167" s="202"/>
    </row>
    <row r="168" spans="1:67" s="164" customFormat="1" ht="19.5" customHeight="1">
      <c r="A168" s="1656"/>
      <c r="B168" s="1804"/>
      <c r="C168" s="1805"/>
      <c r="D168" s="1805"/>
      <c r="E168" s="1805"/>
      <c r="F168" s="1805"/>
      <c r="G168" s="1805"/>
      <c r="H168" s="1805"/>
      <c r="I168" s="1805"/>
      <c r="J168" s="1805"/>
      <c r="K168" s="1805"/>
      <c r="L168" s="1805"/>
      <c r="M168" s="1806"/>
      <c r="N168" s="1716"/>
      <c r="O168" s="1499"/>
      <c r="P168" s="1498"/>
      <c r="Q168" s="1048"/>
      <c r="R168" s="1032"/>
      <c r="S168" s="1032"/>
      <c r="T168" s="1032"/>
      <c r="U168" s="1032"/>
      <c r="V168" s="1032"/>
      <c r="W168" s="1032"/>
      <c r="X168" s="1032"/>
      <c r="Y168" s="1032"/>
      <c r="Z168" s="1032"/>
      <c r="AA168" s="1032"/>
      <c r="AB168" s="1032"/>
      <c r="AC168" s="1032"/>
      <c r="AD168" s="1032"/>
      <c r="AE168" s="1032"/>
      <c r="AF168" s="1032"/>
      <c r="AG168" s="1032"/>
      <c r="AH168" s="1032"/>
      <c r="AI168" s="1032"/>
      <c r="AJ168" s="1032"/>
      <c r="AK168" s="1032"/>
      <c r="AL168" s="1032"/>
      <c r="AM168" s="1032"/>
      <c r="AN168" s="1032"/>
      <c r="AO168" s="1032"/>
      <c r="AP168" s="1032"/>
      <c r="AQ168" s="1032"/>
      <c r="AR168" s="1032"/>
      <c r="AS168" s="1032"/>
      <c r="AT168" s="1032"/>
      <c r="AU168" s="1032"/>
      <c r="AV168" s="1032"/>
      <c r="AW168" s="1032"/>
      <c r="AX168" s="1032"/>
      <c r="AY168" s="1032"/>
      <c r="AZ168" s="1032"/>
      <c r="BA168" s="1032"/>
      <c r="BB168" s="1032"/>
      <c r="BC168" s="1032"/>
      <c r="BD168" s="1032"/>
      <c r="BE168" s="1032"/>
      <c r="BF168" s="1032"/>
      <c r="BG168" s="1032"/>
      <c r="BH168" s="1032"/>
      <c r="BI168" s="1032"/>
      <c r="BJ168" s="1032"/>
      <c r="BK168" s="1032"/>
      <c r="BL168" s="1032"/>
      <c r="BM168" s="1032"/>
      <c r="BN168" s="1033"/>
      <c r="BO168" s="202"/>
    </row>
    <row r="169" spans="1:67" s="164" customFormat="1" ht="42.6" customHeight="1">
      <c r="A169" s="1656"/>
      <c r="B169" s="165"/>
      <c r="C169" s="1466" t="s">
        <v>162</v>
      </c>
      <c r="D169" s="1737" t="s">
        <v>163</v>
      </c>
      <c r="E169" s="1737"/>
      <c r="F169" s="1737" t="s">
        <v>164</v>
      </c>
      <c r="G169" s="1737"/>
      <c r="H169" s="1466" t="s">
        <v>165</v>
      </c>
      <c r="I169" s="1737" t="s">
        <v>166</v>
      </c>
      <c r="J169" s="1737"/>
      <c r="K169" s="1466" t="s">
        <v>167</v>
      </c>
      <c r="L169" s="1807" t="s">
        <v>144</v>
      </c>
      <c r="M169" s="1808"/>
      <c r="N169" s="1716"/>
      <c r="O169" s="1498"/>
      <c r="P169" s="1462">
        <v>31</v>
      </c>
      <c r="Q169" s="1465" t="s">
        <v>62</v>
      </c>
      <c r="R169" s="1465" t="s">
        <v>163</v>
      </c>
      <c r="S169" s="1465" t="s">
        <v>62</v>
      </c>
      <c r="T169" s="1465" t="s">
        <v>62</v>
      </c>
      <c r="U169" s="1465" t="s">
        <v>168</v>
      </c>
      <c r="V169" s="1465" t="s">
        <v>163</v>
      </c>
      <c r="W169" s="1465" t="s">
        <v>164</v>
      </c>
      <c r="X169" s="1465" t="s">
        <v>62</v>
      </c>
      <c r="Y169" s="1465" t="s">
        <v>168</v>
      </c>
      <c r="Z169" s="1465" t="s">
        <v>62</v>
      </c>
      <c r="AA169" s="1465" t="s">
        <v>165</v>
      </c>
      <c r="AB169" s="1465" t="s">
        <v>62</v>
      </c>
      <c r="AC169" s="1465" t="s">
        <v>62</v>
      </c>
      <c r="AD169" s="1465" t="s">
        <v>168</v>
      </c>
      <c r="AE169" s="1465" t="s">
        <v>165</v>
      </c>
      <c r="AF169" s="1465" t="s">
        <v>62</v>
      </c>
      <c r="AG169" s="1465" t="s">
        <v>168</v>
      </c>
      <c r="AH169" s="1465" t="s">
        <v>168</v>
      </c>
      <c r="AI169" s="1465" t="s">
        <v>163</v>
      </c>
      <c r="AJ169" s="1465" t="s">
        <v>168</v>
      </c>
      <c r="AK169" s="1465" t="s">
        <v>168</v>
      </c>
      <c r="AL169" s="1465" t="s">
        <v>168</v>
      </c>
      <c r="AM169" s="1465" t="s">
        <v>62</v>
      </c>
      <c r="AN169" s="1465" t="s">
        <v>168</v>
      </c>
      <c r="AO169" s="1465" t="s">
        <v>168</v>
      </c>
      <c r="AP169" s="1465" t="s">
        <v>65</v>
      </c>
      <c r="AQ169" s="1465" t="s">
        <v>166</v>
      </c>
      <c r="AR169" s="1465" t="s">
        <v>168</v>
      </c>
      <c r="AS169" s="1465" t="s">
        <v>62</v>
      </c>
      <c r="AT169" s="1465" t="s">
        <v>168</v>
      </c>
      <c r="AU169" s="1465" t="s">
        <v>62</v>
      </c>
      <c r="AV169" s="1465" t="s">
        <v>165</v>
      </c>
      <c r="AW169" s="1465" t="s">
        <v>168</v>
      </c>
      <c r="AX169" s="1465" t="s">
        <v>62</v>
      </c>
      <c r="AY169" s="1465" t="s">
        <v>168</v>
      </c>
      <c r="AZ169" s="1465" t="s">
        <v>168</v>
      </c>
      <c r="BA169" s="1465" t="s">
        <v>62</v>
      </c>
      <c r="BB169" s="1465" t="s">
        <v>62</v>
      </c>
      <c r="BC169" s="1465" t="s">
        <v>163</v>
      </c>
      <c r="BD169" s="1465" t="s">
        <v>164</v>
      </c>
      <c r="BE169" s="1465" t="s">
        <v>168</v>
      </c>
      <c r="BF169" s="1465" t="s">
        <v>168</v>
      </c>
      <c r="BG169" s="1465" t="s">
        <v>65</v>
      </c>
      <c r="BH169" s="1465" t="s">
        <v>62</v>
      </c>
      <c r="BI169" s="1465" t="s">
        <v>168</v>
      </c>
      <c r="BJ169" s="1465" t="s">
        <v>165</v>
      </c>
      <c r="BK169" s="1465" t="s">
        <v>168</v>
      </c>
      <c r="BL169" s="1465" t="s">
        <v>62</v>
      </c>
      <c r="BM169" s="1465" t="s">
        <v>168</v>
      </c>
      <c r="BN169" s="1027" t="s">
        <v>62</v>
      </c>
      <c r="BO169" s="202"/>
    </row>
    <row r="170" spans="1:67" s="164" customFormat="1" ht="22.5" customHeight="1">
      <c r="A170" s="1656"/>
      <c r="B170" s="165"/>
      <c r="C170" s="1470">
        <f>C171/P169</f>
        <v>0.64516129032258063</v>
      </c>
      <c r="D170" s="1738">
        <f>D171/P169</f>
        <v>0.12903225806451613</v>
      </c>
      <c r="E170" s="1739"/>
      <c r="F170" s="1738">
        <f>F171/P169</f>
        <v>6.4516129032258063E-2</v>
      </c>
      <c r="G170" s="1739"/>
      <c r="H170" s="1470">
        <f>H171/P169</f>
        <v>0.12903225806451613</v>
      </c>
      <c r="I170" s="1753">
        <f>I171/P169</f>
        <v>3.2258064516129031E-2</v>
      </c>
      <c r="J170" s="1753"/>
      <c r="K170" s="1470">
        <f>K171/P169</f>
        <v>0</v>
      </c>
      <c r="L170" s="1802"/>
      <c r="M170" s="1803"/>
      <c r="N170" s="1716"/>
      <c r="O170" s="1498"/>
      <c r="P170" s="1498"/>
      <c r="Q170" s="1434"/>
      <c r="R170" s="1028"/>
      <c r="S170" s="1028"/>
      <c r="T170" s="1028"/>
      <c r="U170" s="1028"/>
      <c r="V170" s="1028"/>
      <c r="W170" s="1028"/>
      <c r="X170" s="1028"/>
      <c r="Y170" s="1028"/>
      <c r="Z170" s="1028"/>
      <c r="AA170" s="1028"/>
      <c r="AB170" s="1028"/>
      <c r="AC170" s="1028"/>
      <c r="AD170" s="1028"/>
      <c r="AE170" s="1028"/>
      <c r="AF170" s="1028"/>
      <c r="AG170" s="1028"/>
      <c r="AH170" s="1028"/>
      <c r="AI170" s="1028"/>
      <c r="AJ170" s="1028"/>
      <c r="AK170" s="1028"/>
      <c r="AL170" s="1028"/>
      <c r="AM170" s="1028"/>
      <c r="AN170" s="1028"/>
      <c r="AO170" s="1028"/>
      <c r="AP170" s="1028"/>
      <c r="AQ170" s="1028"/>
      <c r="AR170" s="1028"/>
      <c r="AS170" s="1028"/>
      <c r="AT170" s="1028"/>
      <c r="AU170" s="1028"/>
      <c r="AV170" s="1028"/>
      <c r="AW170" s="1028"/>
      <c r="AX170" s="1028"/>
      <c r="AY170" s="1028"/>
      <c r="AZ170" s="1028"/>
      <c r="BA170" s="1028"/>
      <c r="BB170" s="1028"/>
      <c r="BC170" s="1028"/>
      <c r="BD170" s="1028"/>
      <c r="BE170" s="1028"/>
      <c r="BF170" s="1028"/>
      <c r="BG170" s="1028"/>
      <c r="BH170" s="1028"/>
      <c r="BI170" s="1028"/>
      <c r="BJ170" s="1028"/>
      <c r="BK170" s="1028"/>
      <c r="BL170" s="1028"/>
      <c r="BM170" s="1028"/>
      <c r="BN170" s="1029"/>
      <c r="BO170" s="202"/>
    </row>
    <row r="171" spans="1:67" s="164" customFormat="1" ht="19.5" customHeight="1">
      <c r="A171" s="1656"/>
      <c r="B171" s="1494" t="s">
        <v>90</v>
      </c>
      <c r="C171" s="942">
        <v>20</v>
      </c>
      <c r="D171" s="1754">
        <v>4</v>
      </c>
      <c r="E171" s="1755"/>
      <c r="F171" s="1754">
        <v>2</v>
      </c>
      <c r="G171" s="1755"/>
      <c r="H171" s="942">
        <v>4</v>
      </c>
      <c r="I171" s="1754">
        <v>1</v>
      </c>
      <c r="J171" s="1755"/>
      <c r="K171" s="942">
        <v>0</v>
      </c>
      <c r="L171" s="1802"/>
      <c r="M171" s="1803"/>
      <c r="N171" s="1717"/>
      <c r="O171" s="1499"/>
      <c r="P171" s="1499"/>
      <c r="Q171" s="1048"/>
      <c r="R171" s="1032"/>
      <c r="S171" s="1032"/>
      <c r="T171" s="1032"/>
      <c r="U171" s="1032"/>
      <c r="V171" s="1032"/>
      <c r="W171" s="1032"/>
      <c r="X171" s="1032"/>
      <c r="Y171" s="1032"/>
      <c r="Z171" s="1032"/>
      <c r="AA171" s="1032"/>
      <c r="AB171" s="1032"/>
      <c r="AC171" s="1032"/>
      <c r="AD171" s="1032"/>
      <c r="AE171" s="1032"/>
      <c r="AF171" s="1032"/>
      <c r="AG171" s="1032"/>
      <c r="AH171" s="1032"/>
      <c r="AI171" s="1032"/>
      <c r="AJ171" s="1032"/>
      <c r="AK171" s="1032"/>
      <c r="AL171" s="1032"/>
      <c r="AM171" s="1032"/>
      <c r="AN171" s="1032"/>
      <c r="AO171" s="1032"/>
      <c r="AP171" s="1032"/>
      <c r="AQ171" s="1032"/>
      <c r="AR171" s="1032"/>
      <c r="AS171" s="1032"/>
      <c r="AT171" s="1032"/>
      <c r="AU171" s="1032"/>
      <c r="AV171" s="1032"/>
      <c r="AW171" s="1032"/>
      <c r="AX171" s="1032"/>
      <c r="AY171" s="1032"/>
      <c r="AZ171" s="1032"/>
      <c r="BA171" s="1032"/>
      <c r="BB171" s="1032"/>
      <c r="BC171" s="1032"/>
      <c r="BD171" s="1032"/>
      <c r="BE171" s="1032"/>
      <c r="BF171" s="1032"/>
      <c r="BG171" s="1032"/>
      <c r="BH171" s="1032"/>
      <c r="BI171" s="1032"/>
      <c r="BJ171" s="1032"/>
      <c r="BK171" s="1032"/>
      <c r="BL171" s="1032"/>
      <c r="BM171" s="1032"/>
      <c r="BN171" s="1033"/>
      <c r="BO171" s="202"/>
    </row>
    <row r="172" spans="1:67" s="164" customFormat="1" ht="33.75" customHeight="1">
      <c r="A172" s="1656"/>
      <c r="B172" s="933"/>
      <c r="C172" s="1964" t="s">
        <v>161</v>
      </c>
      <c r="D172" s="1964"/>
      <c r="E172" s="1964"/>
      <c r="F172" s="1964"/>
      <c r="G172" s="1964"/>
      <c r="H172" s="1964"/>
      <c r="I172" s="1964"/>
      <c r="J172" s="1964"/>
      <c r="K172" s="1964"/>
      <c r="L172" s="1964"/>
      <c r="M172" s="1965"/>
      <c r="N172" s="1716"/>
      <c r="O172" s="569"/>
      <c r="P172" s="1966"/>
      <c r="Q172" s="1034"/>
      <c r="R172" s="1034"/>
      <c r="S172" s="1034"/>
      <c r="T172" s="1034"/>
      <c r="U172" s="1034"/>
      <c r="V172" s="1034"/>
      <c r="W172" s="1034"/>
      <c r="X172" s="1034"/>
      <c r="Y172" s="1034"/>
      <c r="Z172" s="1034"/>
      <c r="AA172" s="1034"/>
      <c r="AB172" s="1034"/>
      <c r="AC172" s="1034"/>
      <c r="AD172" s="1034"/>
      <c r="AE172" s="1034"/>
      <c r="AF172" s="1034"/>
      <c r="AG172" s="1034"/>
      <c r="AH172" s="1034"/>
      <c r="AI172" s="1034"/>
      <c r="AJ172" s="1034"/>
      <c r="AK172" s="1034"/>
      <c r="AL172" s="1034"/>
      <c r="AM172" s="1034"/>
      <c r="AN172" s="1034"/>
      <c r="AO172" s="1034"/>
      <c r="AP172" s="1034"/>
      <c r="AQ172" s="1034"/>
      <c r="AR172" s="1034"/>
      <c r="AS172" s="1034"/>
      <c r="AT172" s="1034"/>
      <c r="AU172" s="1034"/>
      <c r="AV172" s="1034"/>
      <c r="AW172" s="1034"/>
      <c r="AX172" s="1034"/>
      <c r="AY172" s="1034"/>
      <c r="AZ172" s="1034"/>
      <c r="BA172" s="1034"/>
      <c r="BB172" s="1034"/>
      <c r="BC172" s="1034"/>
      <c r="BD172" s="1034"/>
      <c r="BE172" s="1034"/>
      <c r="BF172" s="1034"/>
      <c r="BG172" s="1034"/>
      <c r="BH172" s="1034"/>
      <c r="BI172" s="1034"/>
      <c r="BJ172" s="1034"/>
      <c r="BK172" s="1034"/>
      <c r="BL172" s="1034"/>
      <c r="BM172" s="1034"/>
      <c r="BN172" s="1035"/>
      <c r="BO172" s="202"/>
    </row>
    <row r="173" spans="1:67" s="164" customFormat="1" ht="39" customHeight="1">
      <c r="A173" s="1656"/>
      <c r="B173" s="1961" t="s">
        <v>171</v>
      </c>
      <c r="C173" s="1962"/>
      <c r="D173" s="1962"/>
      <c r="E173" s="1962"/>
      <c r="F173" s="1962"/>
      <c r="G173" s="1962"/>
      <c r="H173" s="1962"/>
      <c r="I173" s="1962"/>
      <c r="J173" s="1962"/>
      <c r="K173" s="1962"/>
      <c r="L173" s="1962"/>
      <c r="M173" s="1963"/>
      <c r="N173" s="1716"/>
      <c r="O173" s="569"/>
      <c r="P173" s="1967"/>
      <c r="Q173" s="1036"/>
      <c r="R173" s="1036"/>
      <c r="S173" s="1036"/>
      <c r="T173" s="1036"/>
      <c r="U173" s="1036"/>
      <c r="V173" s="1036"/>
      <c r="W173" s="1036"/>
      <c r="X173" s="1036"/>
      <c r="Y173" s="1036"/>
      <c r="Z173" s="1036"/>
      <c r="AA173" s="1036"/>
      <c r="AB173" s="1036"/>
      <c r="AC173" s="1036"/>
      <c r="AD173" s="1036"/>
      <c r="AE173" s="1036"/>
      <c r="AF173" s="1036"/>
      <c r="AG173" s="1036"/>
      <c r="AH173" s="1036"/>
      <c r="AI173" s="1036"/>
      <c r="AJ173" s="1036"/>
      <c r="AK173" s="1036"/>
      <c r="AL173" s="1036"/>
      <c r="AM173" s="1036"/>
      <c r="AN173" s="1036"/>
      <c r="AO173" s="1036"/>
      <c r="AP173" s="1036"/>
      <c r="AQ173" s="1036"/>
      <c r="AR173" s="1036"/>
      <c r="AS173" s="1036"/>
      <c r="AT173" s="1036"/>
      <c r="AU173" s="1036"/>
      <c r="AV173" s="1036"/>
      <c r="AW173" s="1036"/>
      <c r="AX173" s="1036"/>
      <c r="AY173" s="1036"/>
      <c r="AZ173" s="1036"/>
      <c r="BA173" s="1036"/>
      <c r="BB173" s="1036"/>
      <c r="BC173" s="1036"/>
      <c r="BD173" s="1036"/>
      <c r="BE173" s="1036"/>
      <c r="BF173" s="1036"/>
      <c r="BG173" s="1036"/>
      <c r="BH173" s="1036"/>
      <c r="BI173" s="1036"/>
      <c r="BJ173" s="1036"/>
      <c r="BK173" s="1036"/>
      <c r="BL173" s="1036"/>
      <c r="BM173" s="1036"/>
      <c r="BN173" s="1037"/>
      <c r="BO173" s="202"/>
    </row>
    <row r="174" spans="1:67" s="164" customFormat="1" ht="42.6" customHeight="1">
      <c r="A174" s="1656"/>
      <c r="B174" s="933"/>
      <c r="C174" s="1466" t="s">
        <v>162</v>
      </c>
      <c r="D174" s="1737" t="s">
        <v>163</v>
      </c>
      <c r="E174" s="1737"/>
      <c r="F174" s="1737" t="s">
        <v>164</v>
      </c>
      <c r="G174" s="1737"/>
      <c r="H174" s="1466" t="s">
        <v>165</v>
      </c>
      <c r="I174" s="1737" t="s">
        <v>166</v>
      </c>
      <c r="J174" s="1737"/>
      <c r="K174" s="1466" t="s">
        <v>167</v>
      </c>
      <c r="L174" s="1761" t="s">
        <v>126</v>
      </c>
      <c r="M174" s="1762"/>
      <c r="N174" s="1716"/>
      <c r="O174" s="571"/>
      <c r="P174" s="1462">
        <v>47</v>
      </c>
      <c r="Q174" s="1465" t="s">
        <v>168</v>
      </c>
      <c r="R174" s="1465" t="s">
        <v>163</v>
      </c>
      <c r="S174" s="1465" t="s">
        <v>165</v>
      </c>
      <c r="T174" s="1465" t="s">
        <v>168</v>
      </c>
      <c r="U174" s="1465" t="s">
        <v>168</v>
      </c>
      <c r="V174" s="1465" t="s">
        <v>163</v>
      </c>
      <c r="W174" s="1465" t="s">
        <v>168</v>
      </c>
      <c r="X174" s="1465" t="s">
        <v>163</v>
      </c>
      <c r="Y174" s="1465" t="s">
        <v>168</v>
      </c>
      <c r="Z174" s="1465" t="s">
        <v>165</v>
      </c>
      <c r="AA174" s="1465" t="s">
        <v>163</v>
      </c>
      <c r="AB174" s="1465" t="s">
        <v>168</v>
      </c>
      <c r="AC174" s="1465" t="s">
        <v>167</v>
      </c>
      <c r="AD174" s="1465" t="s">
        <v>165</v>
      </c>
      <c r="AE174" s="1465" t="s">
        <v>165</v>
      </c>
      <c r="AF174" s="1465" t="s">
        <v>165</v>
      </c>
      <c r="AG174" s="1465" t="s">
        <v>165</v>
      </c>
      <c r="AH174" s="1465" t="s">
        <v>168</v>
      </c>
      <c r="AI174" s="1465" t="s">
        <v>163</v>
      </c>
      <c r="AJ174" s="1465" t="s">
        <v>165</v>
      </c>
      <c r="AK174" s="1465" t="s">
        <v>166</v>
      </c>
      <c r="AL174" s="1465" t="s">
        <v>65</v>
      </c>
      <c r="AM174" s="1465" t="s">
        <v>165</v>
      </c>
      <c r="AN174" s="1465" t="s">
        <v>165</v>
      </c>
      <c r="AO174" s="1465" t="s">
        <v>167</v>
      </c>
      <c r="AP174" s="1465" t="s">
        <v>167</v>
      </c>
      <c r="AQ174" s="1465" t="s">
        <v>168</v>
      </c>
      <c r="AR174" s="1465" t="s">
        <v>168</v>
      </c>
      <c r="AS174" s="1465" t="s">
        <v>168</v>
      </c>
      <c r="AT174" s="1465" t="s">
        <v>166</v>
      </c>
      <c r="AU174" s="1465" t="s">
        <v>168</v>
      </c>
      <c r="AV174" s="1465" t="s">
        <v>165</v>
      </c>
      <c r="AW174" s="1465" t="s">
        <v>168</v>
      </c>
      <c r="AX174" s="1465" t="s">
        <v>163</v>
      </c>
      <c r="AY174" s="1465" t="s">
        <v>168</v>
      </c>
      <c r="AZ174" s="1465" t="s">
        <v>168</v>
      </c>
      <c r="BA174" s="1465" t="s">
        <v>168</v>
      </c>
      <c r="BB174" s="1465" t="s">
        <v>164</v>
      </c>
      <c r="BC174" s="1465" t="s">
        <v>166</v>
      </c>
      <c r="BD174" s="1465" t="s">
        <v>164</v>
      </c>
      <c r="BE174" s="1465" t="s">
        <v>165</v>
      </c>
      <c r="BF174" s="1465" t="s">
        <v>164</v>
      </c>
      <c r="BG174" s="1465" t="s">
        <v>65</v>
      </c>
      <c r="BH174" s="1465" t="s">
        <v>163</v>
      </c>
      <c r="BI174" s="1465" t="s">
        <v>62</v>
      </c>
      <c r="BJ174" s="1465" t="s">
        <v>165</v>
      </c>
      <c r="BK174" s="1465" t="s">
        <v>165</v>
      </c>
      <c r="BL174" s="1465" t="s">
        <v>166</v>
      </c>
      <c r="BM174" s="1465" t="s">
        <v>165</v>
      </c>
      <c r="BN174" s="1027" t="s">
        <v>165</v>
      </c>
      <c r="BO174" s="202"/>
    </row>
    <row r="175" spans="1:67" s="164" customFormat="1" ht="20.25" customHeight="1">
      <c r="A175" s="1656"/>
      <c r="B175" s="933"/>
      <c r="C175" s="1470">
        <f>C176/P174</f>
        <v>0.31914893617021278</v>
      </c>
      <c r="D175" s="1738">
        <f>D176/P174</f>
        <v>0.14893617021276595</v>
      </c>
      <c r="E175" s="1739"/>
      <c r="F175" s="1738">
        <f>F176/P174</f>
        <v>6.3829787234042548E-2</v>
      </c>
      <c r="G175" s="1739"/>
      <c r="H175" s="1470">
        <f>H176/P174</f>
        <v>0.31914893617021278</v>
      </c>
      <c r="I175" s="1753">
        <f>I176/P174</f>
        <v>8.5106382978723402E-2</v>
      </c>
      <c r="J175" s="1753"/>
      <c r="K175" s="1470">
        <f>K176/P174</f>
        <v>6.3829787234042548E-2</v>
      </c>
      <c r="L175" s="1761"/>
      <c r="M175" s="1762"/>
      <c r="N175" s="1716"/>
      <c r="O175" s="569"/>
      <c r="P175" s="1498"/>
      <c r="Q175" s="1434"/>
      <c r="R175" s="1028"/>
      <c r="S175" s="1028"/>
      <c r="T175" s="1028"/>
      <c r="U175" s="1028"/>
      <c r="V175" s="1028"/>
      <c r="W175" s="1028"/>
      <c r="X175" s="1028"/>
      <c r="Y175" s="1028"/>
      <c r="Z175" s="1028"/>
      <c r="AA175" s="1028"/>
      <c r="AB175" s="1028"/>
      <c r="AC175" s="1028"/>
      <c r="AD175" s="1028"/>
      <c r="AE175" s="1028"/>
      <c r="AF175" s="1028"/>
      <c r="AG175" s="1028"/>
      <c r="AH175" s="1028"/>
      <c r="AI175" s="1028"/>
      <c r="AJ175" s="1028"/>
      <c r="AK175" s="1028"/>
      <c r="AL175" s="1028"/>
      <c r="AM175" s="1028"/>
      <c r="AN175" s="1028"/>
      <c r="AO175" s="1028"/>
      <c r="AP175" s="1028"/>
      <c r="AQ175" s="1028"/>
      <c r="AR175" s="1028"/>
      <c r="AS175" s="1028"/>
      <c r="AT175" s="1028"/>
      <c r="AU175" s="1028"/>
      <c r="AV175" s="1028"/>
      <c r="AW175" s="1028"/>
      <c r="AX175" s="1028"/>
      <c r="AY175" s="1028"/>
      <c r="AZ175" s="1028"/>
      <c r="BA175" s="1028"/>
      <c r="BB175" s="1028"/>
      <c r="BC175" s="1028"/>
      <c r="BD175" s="1028"/>
      <c r="BE175" s="1028"/>
      <c r="BF175" s="1028"/>
      <c r="BG175" s="1028"/>
      <c r="BH175" s="1028"/>
      <c r="BI175" s="1028"/>
      <c r="BJ175" s="1028"/>
      <c r="BK175" s="1028"/>
      <c r="BL175" s="1028"/>
      <c r="BM175" s="1028"/>
      <c r="BN175" s="1029"/>
      <c r="BO175" s="202"/>
    </row>
    <row r="176" spans="1:67" s="164" customFormat="1" ht="22.5" customHeight="1">
      <c r="A176" s="1656"/>
      <c r="B176" s="931" t="s">
        <v>90</v>
      </c>
      <c r="C176" s="92">
        <v>15</v>
      </c>
      <c r="D176" s="1335">
        <v>7</v>
      </c>
      <c r="E176" s="1436"/>
      <c r="F176" s="1754">
        <v>3</v>
      </c>
      <c r="G176" s="1755"/>
      <c r="H176" s="92">
        <v>15</v>
      </c>
      <c r="I176" s="1754">
        <v>4</v>
      </c>
      <c r="J176" s="1755"/>
      <c r="K176" s="92">
        <v>3</v>
      </c>
      <c r="L176" s="1761"/>
      <c r="M176" s="1762"/>
      <c r="N176" s="1716"/>
      <c r="O176" s="569"/>
      <c r="P176" s="1498"/>
      <c r="Q176" s="1435"/>
      <c r="R176" s="1030"/>
      <c r="S176" s="1030"/>
      <c r="T176" s="1030"/>
      <c r="U176" s="1030"/>
      <c r="V176" s="1030"/>
      <c r="W176" s="1030"/>
      <c r="X176" s="1030"/>
      <c r="Y176" s="1030"/>
      <c r="Z176" s="1030"/>
      <c r="AA176" s="1030"/>
      <c r="AB176" s="1030"/>
      <c r="AC176" s="1030"/>
      <c r="AD176" s="1030"/>
      <c r="AE176" s="1030"/>
      <c r="AF176" s="1030"/>
      <c r="AG176" s="1030"/>
      <c r="AH176" s="1030"/>
      <c r="AI176" s="1030"/>
      <c r="AJ176" s="1030"/>
      <c r="AK176" s="1030"/>
      <c r="AL176" s="1030"/>
      <c r="AM176" s="1030"/>
      <c r="AN176" s="1030"/>
      <c r="AO176" s="1030"/>
      <c r="AP176" s="1030"/>
      <c r="AQ176" s="1030"/>
      <c r="AR176" s="1030"/>
      <c r="AS176" s="1030"/>
      <c r="AT176" s="1030"/>
      <c r="AU176" s="1030"/>
      <c r="AV176" s="1030"/>
      <c r="AW176" s="1030"/>
      <c r="AX176" s="1030"/>
      <c r="AY176" s="1030"/>
      <c r="AZ176" s="1030"/>
      <c r="BA176" s="1030"/>
      <c r="BB176" s="1030"/>
      <c r="BC176" s="1030"/>
      <c r="BD176" s="1030"/>
      <c r="BE176" s="1030"/>
      <c r="BF176" s="1030"/>
      <c r="BG176" s="1030"/>
      <c r="BH176" s="1030"/>
      <c r="BI176" s="1030"/>
      <c r="BJ176" s="1030"/>
      <c r="BK176" s="1030"/>
      <c r="BL176" s="1030"/>
      <c r="BM176" s="1030"/>
      <c r="BN176" s="1031"/>
      <c r="BO176" s="202"/>
    </row>
    <row r="177" spans="1:67" s="164" customFormat="1" ht="20.25" customHeight="1">
      <c r="A177" s="1656"/>
      <c r="B177" s="1756"/>
      <c r="C177" s="1757"/>
      <c r="D177" s="1757"/>
      <c r="E177" s="1757"/>
      <c r="F177" s="1757"/>
      <c r="G177" s="1757"/>
      <c r="H177" s="1757"/>
      <c r="I177" s="1757"/>
      <c r="J177" s="1757"/>
      <c r="K177" s="1757"/>
      <c r="L177" s="1757"/>
      <c r="M177" s="1758"/>
      <c r="N177" s="1716"/>
      <c r="O177" s="570"/>
      <c r="P177" s="1498"/>
      <c r="Q177" s="1048"/>
      <c r="R177" s="1032"/>
      <c r="S177" s="1032"/>
      <c r="T177" s="1032"/>
      <c r="U177" s="1032"/>
      <c r="V177" s="1032"/>
      <c r="W177" s="1032"/>
      <c r="X177" s="1032"/>
      <c r="Y177" s="1032"/>
      <c r="Z177" s="1032"/>
      <c r="AA177" s="1032"/>
      <c r="AB177" s="1032"/>
      <c r="AC177" s="1032"/>
      <c r="AD177" s="1032"/>
      <c r="AE177" s="1032"/>
      <c r="AF177" s="1032"/>
      <c r="AG177" s="1032"/>
      <c r="AH177" s="1032"/>
      <c r="AI177" s="1032"/>
      <c r="AJ177" s="1032"/>
      <c r="AK177" s="1032"/>
      <c r="AL177" s="1032"/>
      <c r="AM177" s="1032"/>
      <c r="AN177" s="1032"/>
      <c r="AO177" s="1032"/>
      <c r="AP177" s="1032"/>
      <c r="AQ177" s="1032"/>
      <c r="AR177" s="1032"/>
      <c r="AS177" s="1032"/>
      <c r="AT177" s="1032"/>
      <c r="AU177" s="1032"/>
      <c r="AV177" s="1032"/>
      <c r="AW177" s="1032"/>
      <c r="AX177" s="1032"/>
      <c r="AY177" s="1032"/>
      <c r="AZ177" s="1032"/>
      <c r="BA177" s="1032"/>
      <c r="BB177" s="1032"/>
      <c r="BC177" s="1032"/>
      <c r="BD177" s="1032"/>
      <c r="BE177" s="1032"/>
      <c r="BF177" s="1032"/>
      <c r="BG177" s="1032"/>
      <c r="BH177" s="1032"/>
      <c r="BI177" s="1032"/>
      <c r="BJ177" s="1032"/>
      <c r="BK177" s="1032"/>
      <c r="BL177" s="1032"/>
      <c r="BM177" s="1032"/>
      <c r="BN177" s="1033"/>
      <c r="BO177" s="202"/>
    </row>
    <row r="178" spans="1:67" s="164" customFormat="1" ht="41.1" customHeight="1">
      <c r="A178" s="1656"/>
      <c r="B178" s="930"/>
      <c r="C178" s="1466" t="s">
        <v>162</v>
      </c>
      <c r="D178" s="1737" t="s">
        <v>163</v>
      </c>
      <c r="E178" s="1737"/>
      <c r="F178" s="1737" t="s">
        <v>164</v>
      </c>
      <c r="G178" s="1737"/>
      <c r="H178" s="1466" t="s">
        <v>165</v>
      </c>
      <c r="I178" s="1737" t="s">
        <v>166</v>
      </c>
      <c r="J178" s="1737"/>
      <c r="K178" s="1466" t="s">
        <v>167</v>
      </c>
      <c r="L178" s="1759" t="s">
        <v>127</v>
      </c>
      <c r="M178" s="1760"/>
      <c r="N178" s="1716"/>
      <c r="O178" s="569"/>
      <c r="P178" s="1462">
        <v>46</v>
      </c>
      <c r="Q178" s="1465" t="s">
        <v>163</v>
      </c>
      <c r="R178" s="1465" t="s">
        <v>163</v>
      </c>
      <c r="S178" s="1465" t="s">
        <v>165</v>
      </c>
      <c r="T178" s="1465" t="s">
        <v>168</v>
      </c>
      <c r="U178" s="1465" t="s">
        <v>168</v>
      </c>
      <c r="V178" s="1465" t="s">
        <v>163</v>
      </c>
      <c r="W178" s="1465" t="s">
        <v>164</v>
      </c>
      <c r="X178" s="1465" t="s">
        <v>163</v>
      </c>
      <c r="Y178" s="1465" t="s">
        <v>168</v>
      </c>
      <c r="Z178" s="1465" t="s">
        <v>165</v>
      </c>
      <c r="AA178" s="1465" t="s">
        <v>163</v>
      </c>
      <c r="AB178" s="1465" t="s">
        <v>168</v>
      </c>
      <c r="AC178" s="1465" t="s">
        <v>167</v>
      </c>
      <c r="AD178" s="1465" t="s">
        <v>165</v>
      </c>
      <c r="AE178" s="1465" t="s">
        <v>165</v>
      </c>
      <c r="AF178" s="1465" t="s">
        <v>165</v>
      </c>
      <c r="AG178" s="1465" t="s">
        <v>165</v>
      </c>
      <c r="AH178" s="1465" t="s">
        <v>168</v>
      </c>
      <c r="AI178" s="1465" t="s">
        <v>163</v>
      </c>
      <c r="AJ178" s="1465" t="s">
        <v>165</v>
      </c>
      <c r="AK178" s="1465" t="s">
        <v>62</v>
      </c>
      <c r="AL178" s="1465" t="s">
        <v>65</v>
      </c>
      <c r="AM178" s="1465" t="s">
        <v>165</v>
      </c>
      <c r="AN178" s="1465" t="s">
        <v>165</v>
      </c>
      <c r="AO178" s="1465" t="s">
        <v>167</v>
      </c>
      <c r="AP178" s="1465" t="s">
        <v>167</v>
      </c>
      <c r="AQ178" s="1465" t="s">
        <v>168</v>
      </c>
      <c r="AR178" s="1465" t="s">
        <v>168</v>
      </c>
      <c r="AS178" s="1465" t="s">
        <v>168</v>
      </c>
      <c r="AT178" s="1465" t="s">
        <v>166</v>
      </c>
      <c r="AU178" s="1465" t="s">
        <v>168</v>
      </c>
      <c r="AV178" s="1465" t="s">
        <v>165</v>
      </c>
      <c r="AW178" s="1465" t="s">
        <v>168</v>
      </c>
      <c r="AX178" s="1465" t="s">
        <v>163</v>
      </c>
      <c r="AY178" s="1465" t="s">
        <v>168</v>
      </c>
      <c r="AZ178" s="1465" t="s">
        <v>168</v>
      </c>
      <c r="BA178" s="1465" t="s">
        <v>168</v>
      </c>
      <c r="BB178" s="1465" t="s">
        <v>164</v>
      </c>
      <c r="BC178" s="1465" t="s">
        <v>166</v>
      </c>
      <c r="BD178" s="1465" t="s">
        <v>164</v>
      </c>
      <c r="BE178" s="1465" t="s">
        <v>165</v>
      </c>
      <c r="BF178" s="1465" t="s">
        <v>164</v>
      </c>
      <c r="BG178" s="1465" t="s">
        <v>65</v>
      </c>
      <c r="BH178" s="1465" t="s">
        <v>163</v>
      </c>
      <c r="BI178" s="1465" t="s">
        <v>62</v>
      </c>
      <c r="BJ178" s="1465" t="s">
        <v>165</v>
      </c>
      <c r="BK178" s="1465" t="s">
        <v>165</v>
      </c>
      <c r="BL178" s="1465" t="s">
        <v>166</v>
      </c>
      <c r="BM178" s="1465" t="s">
        <v>165</v>
      </c>
      <c r="BN178" s="1027" t="s">
        <v>165</v>
      </c>
      <c r="BO178" s="202"/>
    </row>
    <row r="179" spans="1:67" s="164" customFormat="1" ht="19.5" customHeight="1">
      <c r="A179" s="1656"/>
      <c r="B179" s="930"/>
      <c r="C179" s="1470">
        <f>C180/P178</f>
        <v>0.28260869565217389</v>
      </c>
      <c r="D179" s="1738">
        <f>D180/P178</f>
        <v>0.17391304347826086</v>
      </c>
      <c r="E179" s="1739"/>
      <c r="F179" s="1738">
        <f>F180/P178</f>
        <v>8.6956521739130432E-2</v>
      </c>
      <c r="G179" s="1739"/>
      <c r="H179" s="1470">
        <f>H180/P178</f>
        <v>0.32608695652173914</v>
      </c>
      <c r="I179" s="1753">
        <f>I180/P178</f>
        <v>6.5217391304347824E-2</v>
      </c>
      <c r="J179" s="1753"/>
      <c r="K179" s="1470">
        <f>K180/P178</f>
        <v>6.5217391304347824E-2</v>
      </c>
      <c r="L179" s="1761"/>
      <c r="M179" s="1762"/>
      <c r="N179" s="1716"/>
      <c r="O179" s="569"/>
      <c r="P179" s="1498"/>
      <c r="Q179" s="1434"/>
      <c r="R179" s="1028"/>
      <c r="S179" s="1028"/>
      <c r="T179" s="1028"/>
      <c r="U179" s="1028"/>
      <c r="V179" s="1028"/>
      <c r="W179" s="1028"/>
      <c r="X179" s="1028"/>
      <c r="Y179" s="1028"/>
      <c r="Z179" s="1028"/>
      <c r="AA179" s="1028"/>
      <c r="AB179" s="1028"/>
      <c r="AC179" s="1028"/>
      <c r="AD179" s="1028"/>
      <c r="AE179" s="1028"/>
      <c r="AF179" s="1028"/>
      <c r="AG179" s="1028"/>
      <c r="AH179" s="1028"/>
      <c r="AI179" s="1028"/>
      <c r="AJ179" s="1028"/>
      <c r="AK179" s="1028"/>
      <c r="AL179" s="1028"/>
      <c r="AM179" s="1028"/>
      <c r="AN179" s="1028"/>
      <c r="AO179" s="1028"/>
      <c r="AP179" s="1028"/>
      <c r="AQ179" s="1028"/>
      <c r="AR179" s="1028"/>
      <c r="AS179" s="1028"/>
      <c r="AT179" s="1028"/>
      <c r="AU179" s="1028"/>
      <c r="AV179" s="1028"/>
      <c r="AW179" s="1028"/>
      <c r="AX179" s="1028"/>
      <c r="AY179" s="1028"/>
      <c r="AZ179" s="1028"/>
      <c r="BA179" s="1028"/>
      <c r="BB179" s="1028"/>
      <c r="BC179" s="1028"/>
      <c r="BD179" s="1028"/>
      <c r="BE179" s="1028"/>
      <c r="BF179" s="1028"/>
      <c r="BG179" s="1028"/>
      <c r="BH179" s="1028"/>
      <c r="BI179" s="1028"/>
      <c r="BJ179" s="1028"/>
      <c r="BK179" s="1028"/>
      <c r="BL179" s="1028"/>
      <c r="BM179" s="1028"/>
      <c r="BN179" s="1029"/>
      <c r="BO179" s="202"/>
    </row>
    <row r="180" spans="1:67" s="164" customFormat="1" ht="18" customHeight="1">
      <c r="A180" s="1656"/>
      <c r="B180" s="931" t="s">
        <v>90</v>
      </c>
      <c r="C180" s="92">
        <v>13</v>
      </c>
      <c r="D180" s="1335">
        <v>8</v>
      </c>
      <c r="E180" s="1436"/>
      <c r="F180" s="1754">
        <v>4</v>
      </c>
      <c r="G180" s="1755"/>
      <c r="H180" s="92">
        <v>15</v>
      </c>
      <c r="I180" s="1754">
        <v>3</v>
      </c>
      <c r="J180" s="1755"/>
      <c r="K180" s="92">
        <v>3</v>
      </c>
      <c r="L180" s="1761"/>
      <c r="M180" s="1762"/>
      <c r="N180" s="1716"/>
      <c r="O180" s="569"/>
      <c r="P180" s="1498"/>
      <c r="Q180" s="1435"/>
      <c r="R180" s="1030"/>
      <c r="S180" s="1030"/>
      <c r="T180" s="1030"/>
      <c r="U180" s="1030"/>
      <c r="V180" s="1030"/>
      <c r="W180" s="1030"/>
      <c r="X180" s="1030"/>
      <c r="Y180" s="1030"/>
      <c r="Z180" s="1030"/>
      <c r="AA180" s="1030"/>
      <c r="AB180" s="1030"/>
      <c r="AC180" s="1030"/>
      <c r="AD180" s="1030"/>
      <c r="AE180" s="1030"/>
      <c r="AF180" s="1030"/>
      <c r="AG180" s="1030"/>
      <c r="AH180" s="1030"/>
      <c r="AI180" s="1030"/>
      <c r="AJ180" s="1030"/>
      <c r="AK180" s="1030"/>
      <c r="AL180" s="1030"/>
      <c r="AM180" s="1030"/>
      <c r="AN180" s="1030"/>
      <c r="AO180" s="1030"/>
      <c r="AP180" s="1030"/>
      <c r="AQ180" s="1030"/>
      <c r="AR180" s="1030"/>
      <c r="AS180" s="1030"/>
      <c r="AT180" s="1030"/>
      <c r="AU180" s="1030"/>
      <c r="AV180" s="1030"/>
      <c r="AW180" s="1030"/>
      <c r="AX180" s="1030"/>
      <c r="AY180" s="1030"/>
      <c r="AZ180" s="1030"/>
      <c r="BA180" s="1030"/>
      <c r="BB180" s="1030"/>
      <c r="BC180" s="1030"/>
      <c r="BD180" s="1030"/>
      <c r="BE180" s="1030"/>
      <c r="BF180" s="1030"/>
      <c r="BG180" s="1030"/>
      <c r="BH180" s="1030"/>
      <c r="BI180" s="1030"/>
      <c r="BJ180" s="1030"/>
      <c r="BK180" s="1030"/>
      <c r="BL180" s="1030"/>
      <c r="BM180" s="1030"/>
      <c r="BN180" s="1031"/>
      <c r="BO180" s="202"/>
    </row>
    <row r="181" spans="1:67" s="164" customFormat="1" ht="18" customHeight="1">
      <c r="A181" s="1656"/>
      <c r="B181" s="1756"/>
      <c r="C181" s="1757"/>
      <c r="D181" s="1757"/>
      <c r="E181" s="1757"/>
      <c r="F181" s="1757"/>
      <c r="G181" s="1757"/>
      <c r="H181" s="1757"/>
      <c r="I181" s="1757"/>
      <c r="J181" s="1757"/>
      <c r="K181" s="1757"/>
      <c r="L181" s="1757"/>
      <c r="M181" s="1758"/>
      <c r="N181" s="1716"/>
      <c r="O181" s="570"/>
      <c r="P181" s="1498"/>
      <c r="Q181" s="1048"/>
      <c r="R181" s="1032"/>
      <c r="S181" s="1032"/>
      <c r="T181" s="1032"/>
      <c r="U181" s="1032"/>
      <c r="V181" s="1032"/>
      <c r="W181" s="1032"/>
      <c r="X181" s="1032"/>
      <c r="Y181" s="1032"/>
      <c r="Z181" s="1032"/>
      <c r="AA181" s="1032"/>
      <c r="AB181" s="1032"/>
      <c r="AC181" s="1032"/>
      <c r="AD181" s="1032"/>
      <c r="AE181" s="1032"/>
      <c r="AF181" s="1032"/>
      <c r="AG181" s="1032"/>
      <c r="AH181" s="1032"/>
      <c r="AI181" s="1032"/>
      <c r="AJ181" s="1032"/>
      <c r="AK181" s="1032"/>
      <c r="AL181" s="1032"/>
      <c r="AM181" s="1032"/>
      <c r="AN181" s="1032"/>
      <c r="AO181" s="1032"/>
      <c r="AP181" s="1032"/>
      <c r="AQ181" s="1032"/>
      <c r="AR181" s="1032"/>
      <c r="AS181" s="1032"/>
      <c r="AT181" s="1032"/>
      <c r="AU181" s="1032"/>
      <c r="AV181" s="1032"/>
      <c r="AW181" s="1032"/>
      <c r="AX181" s="1032"/>
      <c r="AY181" s="1032"/>
      <c r="AZ181" s="1032"/>
      <c r="BA181" s="1032"/>
      <c r="BB181" s="1032"/>
      <c r="BC181" s="1032"/>
      <c r="BD181" s="1032"/>
      <c r="BE181" s="1032"/>
      <c r="BF181" s="1032"/>
      <c r="BG181" s="1032"/>
      <c r="BH181" s="1032"/>
      <c r="BI181" s="1032"/>
      <c r="BJ181" s="1032"/>
      <c r="BK181" s="1032"/>
      <c r="BL181" s="1032"/>
      <c r="BM181" s="1032"/>
      <c r="BN181" s="1033"/>
      <c r="BO181" s="202"/>
    </row>
    <row r="182" spans="1:67" s="164" customFormat="1" ht="41.1" customHeight="1">
      <c r="A182" s="1656"/>
      <c r="B182" s="930"/>
      <c r="C182" s="1466" t="s">
        <v>162</v>
      </c>
      <c r="D182" s="1737" t="s">
        <v>163</v>
      </c>
      <c r="E182" s="1737"/>
      <c r="F182" s="1737" t="s">
        <v>164</v>
      </c>
      <c r="G182" s="1737"/>
      <c r="H182" s="1466" t="s">
        <v>165</v>
      </c>
      <c r="I182" s="1737" t="s">
        <v>166</v>
      </c>
      <c r="J182" s="1737"/>
      <c r="K182" s="1466" t="s">
        <v>167</v>
      </c>
      <c r="L182" s="1759" t="s">
        <v>169</v>
      </c>
      <c r="M182" s="1760"/>
      <c r="N182" s="1716"/>
      <c r="O182" s="569"/>
      <c r="P182" s="1462">
        <v>40</v>
      </c>
      <c r="Q182" s="1465" t="s">
        <v>163</v>
      </c>
      <c r="R182" s="1465" t="s">
        <v>163</v>
      </c>
      <c r="S182" s="1465" t="s">
        <v>62</v>
      </c>
      <c r="T182" s="1465" t="s">
        <v>168</v>
      </c>
      <c r="U182" s="1465" t="s">
        <v>168</v>
      </c>
      <c r="V182" s="1465" t="s">
        <v>163</v>
      </c>
      <c r="W182" s="1465" t="s">
        <v>168</v>
      </c>
      <c r="X182" s="1465" t="s">
        <v>62</v>
      </c>
      <c r="Y182" s="1465" t="s">
        <v>168</v>
      </c>
      <c r="Z182" s="1465" t="s">
        <v>62</v>
      </c>
      <c r="AA182" s="1465" t="s">
        <v>163</v>
      </c>
      <c r="AB182" s="1465" t="s">
        <v>168</v>
      </c>
      <c r="AC182" s="1465" t="s">
        <v>165</v>
      </c>
      <c r="AD182" s="1465" t="s">
        <v>165</v>
      </c>
      <c r="AE182" s="1465" t="s">
        <v>165</v>
      </c>
      <c r="AF182" s="1465" t="s">
        <v>165</v>
      </c>
      <c r="AG182" s="1465" t="s">
        <v>165</v>
      </c>
      <c r="AH182" s="1465" t="s">
        <v>168</v>
      </c>
      <c r="AI182" s="1465" t="s">
        <v>163</v>
      </c>
      <c r="AJ182" s="1465" t="s">
        <v>165</v>
      </c>
      <c r="AK182" s="1465" t="s">
        <v>62</v>
      </c>
      <c r="AL182" s="1465" t="s">
        <v>65</v>
      </c>
      <c r="AM182" s="1465" t="s">
        <v>167</v>
      </c>
      <c r="AN182" s="1465" t="s">
        <v>165</v>
      </c>
      <c r="AO182" s="1465" t="s">
        <v>62</v>
      </c>
      <c r="AP182" s="1465" t="s">
        <v>62</v>
      </c>
      <c r="AQ182" s="1465" t="s">
        <v>166</v>
      </c>
      <c r="AR182" s="1465" t="s">
        <v>168</v>
      </c>
      <c r="AS182" s="1465" t="s">
        <v>168</v>
      </c>
      <c r="AT182" s="1465" t="s">
        <v>166</v>
      </c>
      <c r="AU182" s="1465" t="s">
        <v>168</v>
      </c>
      <c r="AV182" s="1465" t="s">
        <v>165</v>
      </c>
      <c r="AW182" s="1465" t="s">
        <v>62</v>
      </c>
      <c r="AX182" s="1465" t="s">
        <v>62</v>
      </c>
      <c r="AY182" s="1465" t="s">
        <v>165</v>
      </c>
      <c r="AZ182" s="1465" t="s">
        <v>168</v>
      </c>
      <c r="BA182" s="1465" t="s">
        <v>168</v>
      </c>
      <c r="BB182" s="1465" t="s">
        <v>164</v>
      </c>
      <c r="BC182" s="1465" t="s">
        <v>166</v>
      </c>
      <c r="BD182" s="1465" t="s">
        <v>167</v>
      </c>
      <c r="BE182" s="1465" t="s">
        <v>165</v>
      </c>
      <c r="BF182" s="1465" t="s">
        <v>164</v>
      </c>
      <c r="BG182" s="1465" t="s">
        <v>65</v>
      </c>
      <c r="BH182" s="1465" t="s">
        <v>165</v>
      </c>
      <c r="BI182" s="1465" t="s">
        <v>166</v>
      </c>
      <c r="BJ182" s="1465" t="s">
        <v>165</v>
      </c>
      <c r="BK182" s="1465" t="s">
        <v>168</v>
      </c>
      <c r="BL182" s="1465" t="s">
        <v>167</v>
      </c>
      <c r="BM182" s="1465" t="s">
        <v>165</v>
      </c>
      <c r="BN182" s="1027" t="s">
        <v>165</v>
      </c>
      <c r="BO182" s="202"/>
    </row>
    <row r="183" spans="1:67" s="164" customFormat="1" ht="19.5" customHeight="1">
      <c r="A183" s="1656"/>
      <c r="B183" s="930"/>
      <c r="C183" s="1470">
        <f>C184/P182</f>
        <v>0.3</v>
      </c>
      <c r="D183" s="1738">
        <f>D184/P182</f>
        <v>0.125</v>
      </c>
      <c r="E183" s="1739"/>
      <c r="F183" s="1738">
        <f>F184/P182</f>
        <v>0.05</v>
      </c>
      <c r="G183" s="1739"/>
      <c r="H183" s="1470">
        <f>H184/P182</f>
        <v>0.35</v>
      </c>
      <c r="I183" s="1753">
        <f>I184/P182</f>
        <v>0.1</v>
      </c>
      <c r="J183" s="1753"/>
      <c r="K183" s="1470">
        <f>K184/P182</f>
        <v>7.4999999999999997E-2</v>
      </c>
      <c r="L183" s="1761"/>
      <c r="M183" s="1762"/>
      <c r="N183" s="1716"/>
      <c r="O183" s="569"/>
      <c r="P183" s="1498"/>
      <c r="Q183" s="1434"/>
      <c r="R183" s="1028"/>
      <c r="S183" s="1028"/>
      <c r="T183" s="1028"/>
      <c r="U183" s="1028"/>
      <c r="V183" s="1028"/>
      <c r="W183" s="1028"/>
      <c r="X183" s="1028"/>
      <c r="Y183" s="1028"/>
      <c r="Z183" s="1028"/>
      <c r="AA183" s="1028"/>
      <c r="AB183" s="1028"/>
      <c r="AC183" s="1028"/>
      <c r="AD183" s="1028"/>
      <c r="AE183" s="1028"/>
      <c r="AF183" s="1028"/>
      <c r="AG183" s="1028"/>
      <c r="AH183" s="1028"/>
      <c r="AI183" s="1028"/>
      <c r="AJ183" s="1028"/>
      <c r="AK183" s="1028"/>
      <c r="AL183" s="1028"/>
      <c r="AM183" s="1028"/>
      <c r="AN183" s="1028"/>
      <c r="AO183" s="1028"/>
      <c r="AP183" s="1028"/>
      <c r="AQ183" s="1028"/>
      <c r="AR183" s="1028"/>
      <c r="AS183" s="1028"/>
      <c r="AT183" s="1028"/>
      <c r="AU183" s="1028"/>
      <c r="AV183" s="1028"/>
      <c r="AW183" s="1028"/>
      <c r="AX183" s="1028"/>
      <c r="AY183" s="1028"/>
      <c r="AZ183" s="1028"/>
      <c r="BA183" s="1028"/>
      <c r="BB183" s="1028"/>
      <c r="BC183" s="1028"/>
      <c r="BD183" s="1028"/>
      <c r="BE183" s="1028"/>
      <c r="BF183" s="1028"/>
      <c r="BG183" s="1028"/>
      <c r="BH183" s="1028"/>
      <c r="BI183" s="1028"/>
      <c r="BJ183" s="1028"/>
      <c r="BK183" s="1028"/>
      <c r="BL183" s="1028"/>
      <c r="BM183" s="1028"/>
      <c r="BN183" s="1029"/>
      <c r="BO183" s="202"/>
    </row>
    <row r="184" spans="1:67" s="164" customFormat="1" ht="19.5" customHeight="1">
      <c r="A184" s="1656"/>
      <c r="B184" s="931" t="s">
        <v>90</v>
      </c>
      <c r="C184" s="92">
        <v>12</v>
      </c>
      <c r="D184" s="1335">
        <v>5</v>
      </c>
      <c r="E184" s="1436"/>
      <c r="F184" s="1754">
        <v>2</v>
      </c>
      <c r="G184" s="1755"/>
      <c r="H184" s="92">
        <v>14</v>
      </c>
      <c r="I184" s="1754">
        <v>4</v>
      </c>
      <c r="J184" s="1755"/>
      <c r="K184" s="92">
        <v>3</v>
      </c>
      <c r="L184" s="1761"/>
      <c r="M184" s="1762"/>
      <c r="N184" s="1716"/>
      <c r="O184" s="569"/>
      <c r="P184" s="1498"/>
      <c r="Q184" s="1435"/>
      <c r="R184" s="1030"/>
      <c r="S184" s="1030"/>
      <c r="T184" s="1030"/>
      <c r="U184" s="1030"/>
      <c r="V184" s="1030"/>
      <c r="W184" s="1030"/>
      <c r="X184" s="1030"/>
      <c r="Y184" s="1030"/>
      <c r="Z184" s="1030"/>
      <c r="AA184" s="1030"/>
      <c r="AB184" s="1030"/>
      <c r="AC184" s="1030"/>
      <c r="AD184" s="1030"/>
      <c r="AE184" s="1030"/>
      <c r="AF184" s="1030"/>
      <c r="AG184" s="1030"/>
      <c r="AH184" s="1030"/>
      <c r="AI184" s="1030"/>
      <c r="AJ184" s="1030"/>
      <c r="AK184" s="1030"/>
      <c r="AL184" s="1030"/>
      <c r="AM184" s="1030"/>
      <c r="AN184" s="1030"/>
      <c r="AO184" s="1030"/>
      <c r="AP184" s="1030"/>
      <c r="AQ184" s="1030"/>
      <c r="AR184" s="1030"/>
      <c r="AS184" s="1030"/>
      <c r="AT184" s="1030"/>
      <c r="AU184" s="1030"/>
      <c r="AV184" s="1030"/>
      <c r="AW184" s="1030"/>
      <c r="AX184" s="1030"/>
      <c r="AY184" s="1030"/>
      <c r="AZ184" s="1030"/>
      <c r="BA184" s="1030"/>
      <c r="BB184" s="1030"/>
      <c r="BC184" s="1030"/>
      <c r="BD184" s="1030"/>
      <c r="BE184" s="1030"/>
      <c r="BF184" s="1030"/>
      <c r="BG184" s="1030"/>
      <c r="BH184" s="1030"/>
      <c r="BI184" s="1030"/>
      <c r="BJ184" s="1030"/>
      <c r="BK184" s="1030"/>
      <c r="BL184" s="1030"/>
      <c r="BM184" s="1030"/>
      <c r="BN184" s="1031"/>
      <c r="BO184" s="202"/>
    </row>
    <row r="185" spans="1:67" s="164" customFormat="1" ht="17.25" customHeight="1">
      <c r="A185" s="1656"/>
      <c r="B185" s="1756"/>
      <c r="C185" s="1757"/>
      <c r="D185" s="1757"/>
      <c r="E185" s="1757"/>
      <c r="F185" s="1757"/>
      <c r="G185" s="1757"/>
      <c r="H185" s="1757"/>
      <c r="I185" s="1757"/>
      <c r="J185" s="1757"/>
      <c r="K185" s="1757"/>
      <c r="L185" s="1757"/>
      <c r="M185" s="1758"/>
      <c r="N185" s="1716"/>
      <c r="O185" s="570"/>
      <c r="P185" s="1498"/>
      <c r="Q185" s="1048"/>
      <c r="R185" s="1032"/>
      <c r="S185" s="1032"/>
      <c r="T185" s="1032"/>
      <c r="U185" s="1032"/>
      <c r="V185" s="1032"/>
      <c r="W185" s="1032"/>
      <c r="X185" s="1032"/>
      <c r="Y185" s="1032"/>
      <c r="Z185" s="1032"/>
      <c r="AA185" s="1032"/>
      <c r="AB185" s="1032"/>
      <c r="AC185" s="1032"/>
      <c r="AD185" s="1032"/>
      <c r="AE185" s="1032"/>
      <c r="AF185" s="1032"/>
      <c r="AG185" s="1032"/>
      <c r="AH185" s="1032"/>
      <c r="AI185" s="1032"/>
      <c r="AJ185" s="1032"/>
      <c r="AK185" s="1032"/>
      <c r="AL185" s="1032"/>
      <c r="AM185" s="1032"/>
      <c r="AN185" s="1032"/>
      <c r="AO185" s="1032"/>
      <c r="AP185" s="1032"/>
      <c r="AQ185" s="1032"/>
      <c r="AR185" s="1032"/>
      <c r="AS185" s="1032"/>
      <c r="AT185" s="1032"/>
      <c r="AU185" s="1032"/>
      <c r="AV185" s="1032"/>
      <c r="AW185" s="1032"/>
      <c r="AX185" s="1032"/>
      <c r="AY185" s="1032"/>
      <c r="AZ185" s="1032"/>
      <c r="BA185" s="1032"/>
      <c r="BB185" s="1032"/>
      <c r="BC185" s="1032"/>
      <c r="BD185" s="1032"/>
      <c r="BE185" s="1032"/>
      <c r="BF185" s="1032"/>
      <c r="BG185" s="1032"/>
      <c r="BH185" s="1032"/>
      <c r="BI185" s="1032"/>
      <c r="BJ185" s="1032"/>
      <c r="BK185" s="1032"/>
      <c r="BL185" s="1032"/>
      <c r="BM185" s="1032"/>
      <c r="BN185" s="1033"/>
      <c r="BO185" s="202"/>
    </row>
    <row r="186" spans="1:67" s="164" customFormat="1" ht="41.1" customHeight="1">
      <c r="A186" s="1656"/>
      <c r="B186" s="930"/>
      <c r="C186" s="1466" t="s">
        <v>162</v>
      </c>
      <c r="D186" s="1737" t="s">
        <v>163</v>
      </c>
      <c r="E186" s="1737"/>
      <c r="F186" s="1737" t="s">
        <v>164</v>
      </c>
      <c r="G186" s="1737"/>
      <c r="H186" s="1466" t="s">
        <v>165</v>
      </c>
      <c r="I186" s="1737" t="s">
        <v>166</v>
      </c>
      <c r="J186" s="1737"/>
      <c r="K186" s="1466" t="s">
        <v>167</v>
      </c>
      <c r="L186" s="1759" t="s">
        <v>170</v>
      </c>
      <c r="M186" s="1760"/>
      <c r="N186" s="1716"/>
      <c r="O186" s="569"/>
      <c r="P186" s="1462">
        <v>47</v>
      </c>
      <c r="Q186" s="1465" t="s">
        <v>163</v>
      </c>
      <c r="R186" s="1465" t="s">
        <v>163</v>
      </c>
      <c r="S186" s="1465" t="s">
        <v>165</v>
      </c>
      <c r="T186" s="1465" t="s">
        <v>168</v>
      </c>
      <c r="U186" s="1465" t="s">
        <v>168</v>
      </c>
      <c r="V186" s="1465" t="s">
        <v>163</v>
      </c>
      <c r="W186" s="1465" t="s">
        <v>164</v>
      </c>
      <c r="X186" s="1465" t="s">
        <v>163</v>
      </c>
      <c r="Y186" s="1465" t="s">
        <v>163</v>
      </c>
      <c r="Z186" s="1465" t="s">
        <v>165</v>
      </c>
      <c r="AA186" s="1465" t="s">
        <v>163</v>
      </c>
      <c r="AB186" s="1465" t="s">
        <v>168</v>
      </c>
      <c r="AC186" s="1465" t="s">
        <v>165</v>
      </c>
      <c r="AD186" s="1465" t="s">
        <v>165</v>
      </c>
      <c r="AE186" s="1465" t="s">
        <v>165</v>
      </c>
      <c r="AF186" s="1465" t="s">
        <v>165</v>
      </c>
      <c r="AG186" s="1465" t="s">
        <v>165</v>
      </c>
      <c r="AH186" s="1465" t="s">
        <v>168</v>
      </c>
      <c r="AI186" s="1465" t="s">
        <v>163</v>
      </c>
      <c r="AJ186" s="1465" t="s">
        <v>164</v>
      </c>
      <c r="AK186" s="1465" t="s">
        <v>167</v>
      </c>
      <c r="AL186" s="1465" t="s">
        <v>65</v>
      </c>
      <c r="AM186" s="1465" t="s">
        <v>167</v>
      </c>
      <c r="AN186" s="1465" t="s">
        <v>165</v>
      </c>
      <c r="AO186" s="1465" t="s">
        <v>62</v>
      </c>
      <c r="AP186" s="1465" t="s">
        <v>167</v>
      </c>
      <c r="AQ186" s="1465" t="s">
        <v>166</v>
      </c>
      <c r="AR186" s="1465" t="s">
        <v>168</v>
      </c>
      <c r="AS186" s="1465" t="s">
        <v>168</v>
      </c>
      <c r="AT186" s="1465" t="s">
        <v>166</v>
      </c>
      <c r="AU186" s="1465" t="s">
        <v>168</v>
      </c>
      <c r="AV186" s="1465" t="s">
        <v>165</v>
      </c>
      <c r="AW186" s="1465" t="s">
        <v>168</v>
      </c>
      <c r="AX186" s="1465" t="s">
        <v>163</v>
      </c>
      <c r="AY186" s="1465" t="s">
        <v>165</v>
      </c>
      <c r="AZ186" s="1465" t="s">
        <v>168</v>
      </c>
      <c r="BA186" s="1465" t="s">
        <v>167</v>
      </c>
      <c r="BB186" s="1465" t="s">
        <v>164</v>
      </c>
      <c r="BC186" s="1465" t="s">
        <v>166</v>
      </c>
      <c r="BD186" s="1465" t="s">
        <v>167</v>
      </c>
      <c r="BE186" s="1465" t="s">
        <v>165</v>
      </c>
      <c r="BF186" s="1465" t="s">
        <v>164</v>
      </c>
      <c r="BG186" s="1465" t="s">
        <v>65</v>
      </c>
      <c r="BH186" s="1465" t="s">
        <v>165</v>
      </c>
      <c r="BI186" s="1465" t="s">
        <v>164</v>
      </c>
      <c r="BJ186" s="1465" t="s">
        <v>165</v>
      </c>
      <c r="BK186" s="1465" t="s">
        <v>165</v>
      </c>
      <c r="BL186" s="1465" t="s">
        <v>167</v>
      </c>
      <c r="BM186" s="1465" t="s">
        <v>165</v>
      </c>
      <c r="BN186" s="1027" t="s">
        <v>165</v>
      </c>
      <c r="BO186" s="202"/>
    </row>
    <row r="187" spans="1:67" s="164" customFormat="1" ht="23.25" customHeight="1">
      <c r="A187" s="1656"/>
      <c r="B187" s="930"/>
      <c r="C187" s="1470">
        <f>C188/P186</f>
        <v>0.19148936170212766</v>
      </c>
      <c r="D187" s="1738">
        <f>D188/P186</f>
        <v>0.1702127659574468</v>
      </c>
      <c r="E187" s="1739"/>
      <c r="F187" s="1738">
        <f>F188/P186</f>
        <v>0.10638297872340426</v>
      </c>
      <c r="G187" s="1739"/>
      <c r="H187" s="1470">
        <f>H188/P186</f>
        <v>0.34042553191489361</v>
      </c>
      <c r="I187" s="1753">
        <f>I188/P186</f>
        <v>6.3829787234042548E-2</v>
      </c>
      <c r="J187" s="1753"/>
      <c r="K187" s="1470">
        <f>K188/P186</f>
        <v>0.1276595744680851</v>
      </c>
      <c r="L187" s="1761"/>
      <c r="M187" s="1762"/>
      <c r="N187" s="1716"/>
      <c r="O187" s="569"/>
      <c r="P187" s="1498"/>
      <c r="Q187" s="1434"/>
      <c r="R187" s="1028"/>
      <c r="S187" s="1028"/>
      <c r="T187" s="1028"/>
      <c r="U187" s="1028"/>
      <c r="V187" s="1028"/>
      <c r="W187" s="1028"/>
      <c r="X187" s="1028"/>
      <c r="Y187" s="1028"/>
      <c r="Z187" s="1028"/>
      <c r="AA187" s="1028"/>
      <c r="AB187" s="1028"/>
      <c r="AC187" s="1028"/>
      <c r="AD187" s="1028"/>
      <c r="AE187" s="1028"/>
      <c r="AF187" s="1028"/>
      <c r="AG187" s="1028"/>
      <c r="AH187" s="1028"/>
      <c r="AI187" s="1028"/>
      <c r="AJ187" s="1028"/>
      <c r="AK187" s="1028"/>
      <c r="AL187" s="1028"/>
      <c r="AM187" s="1028"/>
      <c r="AN187" s="1028"/>
      <c r="AO187" s="1028"/>
      <c r="AP187" s="1028"/>
      <c r="AQ187" s="1028"/>
      <c r="AR187" s="1028"/>
      <c r="AS187" s="1028"/>
      <c r="AT187" s="1028"/>
      <c r="AU187" s="1028"/>
      <c r="AV187" s="1028"/>
      <c r="AW187" s="1028"/>
      <c r="AX187" s="1028"/>
      <c r="AY187" s="1028"/>
      <c r="AZ187" s="1028"/>
      <c r="BA187" s="1028"/>
      <c r="BB187" s="1028"/>
      <c r="BC187" s="1028"/>
      <c r="BD187" s="1028"/>
      <c r="BE187" s="1028"/>
      <c r="BF187" s="1028"/>
      <c r="BG187" s="1028"/>
      <c r="BH187" s="1028"/>
      <c r="BI187" s="1028"/>
      <c r="BJ187" s="1028"/>
      <c r="BK187" s="1028"/>
      <c r="BL187" s="1028"/>
      <c r="BM187" s="1028"/>
      <c r="BN187" s="1029"/>
      <c r="BO187" s="202"/>
    </row>
    <row r="188" spans="1:67" s="164" customFormat="1" ht="21.75" customHeight="1">
      <c r="A188" s="1656"/>
      <c r="B188" s="931" t="s">
        <v>90</v>
      </c>
      <c r="C188" s="92">
        <v>9</v>
      </c>
      <c r="D188" s="1335">
        <v>8</v>
      </c>
      <c r="E188" s="1436"/>
      <c r="F188" s="1754">
        <v>5</v>
      </c>
      <c r="G188" s="1755"/>
      <c r="H188" s="92">
        <v>16</v>
      </c>
      <c r="I188" s="1754">
        <v>3</v>
      </c>
      <c r="J188" s="1755"/>
      <c r="K188" s="92">
        <v>6</v>
      </c>
      <c r="L188" s="1761"/>
      <c r="M188" s="1762"/>
      <c r="N188" s="1716"/>
      <c r="O188" s="569"/>
      <c r="P188" s="1498"/>
      <c r="Q188" s="1435"/>
      <c r="R188" s="1030"/>
      <c r="S188" s="1030"/>
      <c r="T188" s="1030"/>
      <c r="U188" s="1030"/>
      <c r="V188" s="1030"/>
      <c r="W188" s="1030"/>
      <c r="X188" s="1030"/>
      <c r="Y188" s="1030"/>
      <c r="Z188" s="1030"/>
      <c r="AA188" s="1030"/>
      <c r="AB188" s="1030"/>
      <c r="AC188" s="1030"/>
      <c r="AD188" s="1030"/>
      <c r="AE188" s="1030"/>
      <c r="AF188" s="1030"/>
      <c r="AG188" s="1030"/>
      <c r="AH188" s="1030"/>
      <c r="AI188" s="1030"/>
      <c r="AJ188" s="1030"/>
      <c r="AK188" s="1030"/>
      <c r="AL188" s="1030"/>
      <c r="AM188" s="1030"/>
      <c r="AN188" s="1030"/>
      <c r="AO188" s="1030"/>
      <c r="AP188" s="1030"/>
      <c r="AQ188" s="1030"/>
      <c r="AR188" s="1030"/>
      <c r="AS188" s="1030"/>
      <c r="AT188" s="1030"/>
      <c r="AU188" s="1030"/>
      <c r="AV188" s="1030"/>
      <c r="AW188" s="1030"/>
      <c r="AX188" s="1030"/>
      <c r="AY188" s="1030"/>
      <c r="AZ188" s="1030"/>
      <c r="BA188" s="1030"/>
      <c r="BB188" s="1030"/>
      <c r="BC188" s="1030"/>
      <c r="BD188" s="1030"/>
      <c r="BE188" s="1030"/>
      <c r="BF188" s="1030"/>
      <c r="BG188" s="1030"/>
      <c r="BH188" s="1030"/>
      <c r="BI188" s="1030"/>
      <c r="BJ188" s="1030"/>
      <c r="BK188" s="1030"/>
      <c r="BL188" s="1030"/>
      <c r="BM188" s="1030"/>
      <c r="BN188" s="1031"/>
      <c r="BO188" s="202"/>
    </row>
    <row r="189" spans="1:67" s="164" customFormat="1" ht="20.25" customHeight="1">
      <c r="A189" s="1656"/>
      <c r="B189" s="1756"/>
      <c r="C189" s="1757"/>
      <c r="D189" s="1757"/>
      <c r="E189" s="1757"/>
      <c r="F189" s="1757"/>
      <c r="G189" s="1757"/>
      <c r="H189" s="1757"/>
      <c r="I189" s="1757"/>
      <c r="J189" s="1757"/>
      <c r="K189" s="1757"/>
      <c r="L189" s="1757"/>
      <c r="M189" s="1758"/>
      <c r="N189" s="1716"/>
      <c r="O189" s="569"/>
      <c r="P189" s="1498"/>
      <c r="Q189" s="1048"/>
      <c r="R189" s="1032"/>
      <c r="S189" s="1032"/>
      <c r="T189" s="1032"/>
      <c r="U189" s="1032"/>
      <c r="V189" s="1032"/>
      <c r="W189" s="1032"/>
      <c r="X189" s="1032"/>
      <c r="Y189" s="1032"/>
      <c r="Z189" s="1032"/>
      <c r="AA189" s="1032"/>
      <c r="AB189" s="1032"/>
      <c r="AC189" s="1032"/>
      <c r="AD189" s="1032"/>
      <c r="AE189" s="1032"/>
      <c r="AF189" s="1032"/>
      <c r="AG189" s="1032"/>
      <c r="AH189" s="1032"/>
      <c r="AI189" s="1032"/>
      <c r="AJ189" s="1032"/>
      <c r="AK189" s="1032"/>
      <c r="AL189" s="1032"/>
      <c r="AM189" s="1032"/>
      <c r="AN189" s="1032"/>
      <c r="AO189" s="1032"/>
      <c r="AP189" s="1032"/>
      <c r="AQ189" s="1032"/>
      <c r="AR189" s="1032"/>
      <c r="AS189" s="1032"/>
      <c r="AT189" s="1032"/>
      <c r="AU189" s="1032"/>
      <c r="AV189" s="1032"/>
      <c r="AW189" s="1032"/>
      <c r="AX189" s="1032"/>
      <c r="AY189" s="1032"/>
      <c r="AZ189" s="1032"/>
      <c r="BA189" s="1032"/>
      <c r="BB189" s="1032"/>
      <c r="BC189" s="1032"/>
      <c r="BD189" s="1032"/>
      <c r="BE189" s="1032"/>
      <c r="BF189" s="1032"/>
      <c r="BG189" s="1032"/>
      <c r="BH189" s="1032"/>
      <c r="BI189" s="1032"/>
      <c r="BJ189" s="1032"/>
      <c r="BK189" s="1032"/>
      <c r="BL189" s="1032"/>
      <c r="BM189" s="1032"/>
      <c r="BN189" s="1033"/>
      <c r="BO189" s="202"/>
    </row>
    <row r="190" spans="1:67" s="164" customFormat="1" ht="41.1" customHeight="1">
      <c r="A190" s="1656"/>
      <c r="B190" s="930"/>
      <c r="C190" s="1466" t="s">
        <v>162</v>
      </c>
      <c r="D190" s="1737" t="s">
        <v>163</v>
      </c>
      <c r="E190" s="1737"/>
      <c r="F190" s="1737" t="s">
        <v>164</v>
      </c>
      <c r="G190" s="1737"/>
      <c r="H190" s="1466" t="s">
        <v>165</v>
      </c>
      <c r="I190" s="1737" t="s">
        <v>166</v>
      </c>
      <c r="J190" s="1737"/>
      <c r="K190" s="1466" t="s">
        <v>167</v>
      </c>
      <c r="L190" s="1759" t="s">
        <v>129</v>
      </c>
      <c r="M190" s="1760"/>
      <c r="N190" s="1716"/>
      <c r="O190" s="571"/>
      <c r="P190" s="1462">
        <v>44</v>
      </c>
      <c r="Q190" s="1465" t="s">
        <v>167</v>
      </c>
      <c r="R190" s="1465" t="s">
        <v>163</v>
      </c>
      <c r="S190" s="1465" t="s">
        <v>165</v>
      </c>
      <c r="T190" s="1465" t="s">
        <v>167</v>
      </c>
      <c r="U190" s="1465" t="s">
        <v>165</v>
      </c>
      <c r="V190" s="1465" t="s">
        <v>167</v>
      </c>
      <c r="W190" s="1465" t="s">
        <v>164</v>
      </c>
      <c r="X190" s="1465" t="s">
        <v>65</v>
      </c>
      <c r="Y190" s="1465" t="s">
        <v>163</v>
      </c>
      <c r="Z190" s="1465" t="s">
        <v>165</v>
      </c>
      <c r="AA190" s="1465" t="s">
        <v>163</v>
      </c>
      <c r="AB190" s="1465" t="s">
        <v>166</v>
      </c>
      <c r="AC190" s="1465" t="s">
        <v>167</v>
      </c>
      <c r="AD190" s="1465" t="s">
        <v>165</v>
      </c>
      <c r="AE190" s="1465" t="s">
        <v>167</v>
      </c>
      <c r="AF190" s="1465" t="s">
        <v>167</v>
      </c>
      <c r="AG190" s="1465" t="s">
        <v>165</v>
      </c>
      <c r="AH190" s="1465" t="s">
        <v>168</v>
      </c>
      <c r="AI190" s="1465" t="s">
        <v>167</v>
      </c>
      <c r="AJ190" s="1465" t="s">
        <v>164</v>
      </c>
      <c r="AK190" s="1465" t="s">
        <v>167</v>
      </c>
      <c r="AL190" s="1465" t="s">
        <v>167</v>
      </c>
      <c r="AM190" s="1465" t="s">
        <v>167</v>
      </c>
      <c r="AN190" s="1465" t="s">
        <v>165</v>
      </c>
      <c r="AO190" s="1465" t="s">
        <v>65</v>
      </c>
      <c r="AP190" s="1465" t="s">
        <v>65</v>
      </c>
      <c r="AQ190" s="1465" t="s">
        <v>166</v>
      </c>
      <c r="AR190" s="1465" t="s">
        <v>164</v>
      </c>
      <c r="AS190" s="1465" t="s">
        <v>165</v>
      </c>
      <c r="AT190" s="1465" t="s">
        <v>166</v>
      </c>
      <c r="AU190" s="1465" t="s">
        <v>163</v>
      </c>
      <c r="AV190" s="1465" t="s">
        <v>165</v>
      </c>
      <c r="AW190" s="1465" t="s">
        <v>62</v>
      </c>
      <c r="AX190" s="1465" t="s">
        <v>167</v>
      </c>
      <c r="AY190" s="1465" t="s">
        <v>165</v>
      </c>
      <c r="AZ190" s="1465" t="s">
        <v>168</v>
      </c>
      <c r="BA190" s="1465" t="s">
        <v>163</v>
      </c>
      <c r="BB190" s="1465" t="s">
        <v>62</v>
      </c>
      <c r="BC190" s="1465" t="s">
        <v>167</v>
      </c>
      <c r="BD190" s="1465" t="s">
        <v>167</v>
      </c>
      <c r="BE190" s="1465" t="s">
        <v>165</v>
      </c>
      <c r="BF190" s="1465" t="s">
        <v>164</v>
      </c>
      <c r="BG190" s="1465" t="s">
        <v>65</v>
      </c>
      <c r="BH190" s="1465" t="s">
        <v>166</v>
      </c>
      <c r="BI190" s="1465" t="s">
        <v>165</v>
      </c>
      <c r="BJ190" s="1465" t="s">
        <v>165</v>
      </c>
      <c r="BK190" s="1465" t="s">
        <v>164</v>
      </c>
      <c r="BL190" s="1465" t="s">
        <v>167</v>
      </c>
      <c r="BM190" s="1465" t="s">
        <v>165</v>
      </c>
      <c r="BN190" s="1027" t="s">
        <v>165</v>
      </c>
      <c r="BO190" s="202"/>
    </row>
    <row r="191" spans="1:67" s="164" customFormat="1" ht="21" customHeight="1">
      <c r="A191" s="1656"/>
      <c r="B191" s="930"/>
      <c r="C191" s="1470">
        <f>C192/P190</f>
        <v>4.5454545454545456E-2</v>
      </c>
      <c r="D191" s="1738">
        <f>D192/P190</f>
        <v>0.11363636363636363</v>
      </c>
      <c r="E191" s="1739"/>
      <c r="F191" s="1738">
        <f>F192/P190</f>
        <v>0.11363636363636363</v>
      </c>
      <c r="G191" s="1739"/>
      <c r="H191" s="1470">
        <f>H192/P190</f>
        <v>0.31818181818181818</v>
      </c>
      <c r="I191" s="1753">
        <f>I192/P190</f>
        <v>9.0909090909090912E-2</v>
      </c>
      <c r="J191" s="1753"/>
      <c r="K191" s="1470">
        <f>K192/P190</f>
        <v>0.31818181818181818</v>
      </c>
      <c r="L191" s="1761"/>
      <c r="M191" s="1762"/>
      <c r="N191" s="1716"/>
      <c r="O191" s="569"/>
      <c r="P191" s="1498"/>
      <c r="Q191" s="1434"/>
      <c r="R191" s="1028"/>
      <c r="S191" s="1028"/>
      <c r="T191" s="1028"/>
      <c r="U191" s="1028"/>
      <c r="V191" s="1028"/>
      <c r="W191" s="1028"/>
      <c r="X191" s="1028"/>
      <c r="Y191" s="1028"/>
      <c r="Z191" s="1028"/>
      <c r="AA191" s="1028"/>
      <c r="AB191" s="1028"/>
      <c r="AC191" s="1028"/>
      <c r="AD191" s="1028"/>
      <c r="AE191" s="1028"/>
      <c r="AF191" s="1028"/>
      <c r="AG191" s="1028"/>
      <c r="AH191" s="1028"/>
      <c r="AI191" s="1028"/>
      <c r="AJ191" s="1028"/>
      <c r="AK191" s="1028"/>
      <c r="AL191" s="1028"/>
      <c r="AM191" s="1028"/>
      <c r="AN191" s="1028"/>
      <c r="AO191" s="1028"/>
      <c r="AP191" s="1028"/>
      <c r="AQ191" s="1028"/>
      <c r="AR191" s="1028"/>
      <c r="AS191" s="1028"/>
      <c r="AT191" s="1028"/>
      <c r="AU191" s="1028"/>
      <c r="AV191" s="1028"/>
      <c r="AW191" s="1028"/>
      <c r="AX191" s="1028"/>
      <c r="AY191" s="1028"/>
      <c r="AZ191" s="1028"/>
      <c r="BA191" s="1028"/>
      <c r="BB191" s="1028"/>
      <c r="BC191" s="1028"/>
      <c r="BD191" s="1028"/>
      <c r="BE191" s="1028"/>
      <c r="BF191" s="1028"/>
      <c r="BG191" s="1028"/>
      <c r="BH191" s="1028"/>
      <c r="BI191" s="1028"/>
      <c r="BJ191" s="1028"/>
      <c r="BK191" s="1028"/>
      <c r="BL191" s="1028"/>
      <c r="BM191" s="1028"/>
      <c r="BN191" s="1029"/>
      <c r="BO191" s="202"/>
    </row>
    <row r="192" spans="1:67" s="164" customFormat="1" ht="19.5" customHeight="1">
      <c r="A192" s="1656"/>
      <c r="B192" s="931" t="s">
        <v>90</v>
      </c>
      <c r="C192" s="92">
        <v>2</v>
      </c>
      <c r="D192" s="1335">
        <v>5</v>
      </c>
      <c r="E192" s="1436"/>
      <c r="F192" s="1754">
        <v>5</v>
      </c>
      <c r="G192" s="1755"/>
      <c r="H192" s="92">
        <v>14</v>
      </c>
      <c r="I192" s="1754">
        <v>4</v>
      </c>
      <c r="J192" s="1755"/>
      <c r="K192" s="92">
        <v>14</v>
      </c>
      <c r="L192" s="1761"/>
      <c r="M192" s="1762"/>
      <c r="N192" s="1716"/>
      <c r="O192" s="569"/>
      <c r="P192" s="1498"/>
      <c r="Q192" s="1435"/>
      <c r="R192" s="1030"/>
      <c r="S192" s="1030"/>
      <c r="T192" s="1030"/>
      <c r="U192" s="1030"/>
      <c r="V192" s="1030"/>
      <c r="W192" s="1030"/>
      <c r="X192" s="1030"/>
      <c r="Y192" s="1030"/>
      <c r="Z192" s="1030"/>
      <c r="AA192" s="1030"/>
      <c r="AB192" s="1030"/>
      <c r="AC192" s="1030"/>
      <c r="AD192" s="1030"/>
      <c r="AE192" s="1030"/>
      <c r="AF192" s="1030"/>
      <c r="AG192" s="1030"/>
      <c r="AH192" s="1030"/>
      <c r="AI192" s="1030"/>
      <c r="AJ192" s="1030"/>
      <c r="AK192" s="1030"/>
      <c r="AL192" s="1030"/>
      <c r="AM192" s="1030"/>
      <c r="AN192" s="1030"/>
      <c r="AO192" s="1030"/>
      <c r="AP192" s="1030"/>
      <c r="AQ192" s="1030"/>
      <c r="AR192" s="1030"/>
      <c r="AS192" s="1030"/>
      <c r="AT192" s="1030"/>
      <c r="AU192" s="1030"/>
      <c r="AV192" s="1030"/>
      <c r="AW192" s="1030"/>
      <c r="AX192" s="1030"/>
      <c r="AY192" s="1030"/>
      <c r="AZ192" s="1030"/>
      <c r="BA192" s="1030"/>
      <c r="BB192" s="1030"/>
      <c r="BC192" s="1030"/>
      <c r="BD192" s="1030"/>
      <c r="BE192" s="1030"/>
      <c r="BF192" s="1030"/>
      <c r="BG192" s="1030"/>
      <c r="BH192" s="1030"/>
      <c r="BI192" s="1030"/>
      <c r="BJ192" s="1030"/>
      <c r="BK192" s="1030"/>
      <c r="BL192" s="1030"/>
      <c r="BM192" s="1030"/>
      <c r="BN192" s="1031"/>
      <c r="BO192" s="202"/>
    </row>
    <row r="193" spans="1:67" s="164" customFormat="1" ht="21" customHeight="1">
      <c r="A193" s="1656"/>
      <c r="B193" s="1756"/>
      <c r="C193" s="1757"/>
      <c r="D193" s="1757"/>
      <c r="E193" s="1757"/>
      <c r="F193" s="1757"/>
      <c r="G193" s="1757"/>
      <c r="H193" s="1757"/>
      <c r="I193" s="1757"/>
      <c r="J193" s="1757"/>
      <c r="K193" s="1757"/>
      <c r="L193" s="1757"/>
      <c r="M193" s="1758"/>
      <c r="N193" s="1716"/>
      <c r="O193" s="570"/>
      <c r="P193" s="1498"/>
      <c r="Q193" s="1048"/>
      <c r="R193" s="1032"/>
      <c r="S193" s="1032"/>
      <c r="T193" s="1032"/>
      <c r="U193" s="1032"/>
      <c r="V193" s="1032"/>
      <c r="W193" s="1032"/>
      <c r="X193" s="1032"/>
      <c r="Y193" s="1032"/>
      <c r="Z193" s="1032"/>
      <c r="AA193" s="1032"/>
      <c r="AB193" s="1032"/>
      <c r="AC193" s="1032"/>
      <c r="AD193" s="1032"/>
      <c r="AE193" s="1032"/>
      <c r="AF193" s="1032"/>
      <c r="AG193" s="1032"/>
      <c r="AH193" s="1032"/>
      <c r="AI193" s="1032"/>
      <c r="AJ193" s="1032"/>
      <c r="AK193" s="1032"/>
      <c r="AL193" s="1032"/>
      <c r="AM193" s="1032"/>
      <c r="AN193" s="1032"/>
      <c r="AO193" s="1032"/>
      <c r="AP193" s="1032"/>
      <c r="AQ193" s="1032"/>
      <c r="AR193" s="1032"/>
      <c r="AS193" s="1032"/>
      <c r="AT193" s="1032"/>
      <c r="AU193" s="1032"/>
      <c r="AV193" s="1032"/>
      <c r="AW193" s="1032"/>
      <c r="AX193" s="1032"/>
      <c r="AY193" s="1032"/>
      <c r="AZ193" s="1032"/>
      <c r="BA193" s="1032"/>
      <c r="BB193" s="1032"/>
      <c r="BC193" s="1032"/>
      <c r="BD193" s="1032"/>
      <c r="BE193" s="1032"/>
      <c r="BF193" s="1032"/>
      <c r="BG193" s="1032"/>
      <c r="BH193" s="1032"/>
      <c r="BI193" s="1032"/>
      <c r="BJ193" s="1032"/>
      <c r="BK193" s="1032"/>
      <c r="BL193" s="1032"/>
      <c r="BM193" s="1032"/>
      <c r="BN193" s="1033"/>
      <c r="BO193" s="202"/>
    </row>
    <row r="194" spans="1:67" s="164" customFormat="1" ht="41.1" customHeight="1">
      <c r="A194" s="1656"/>
      <c r="B194" s="930"/>
      <c r="C194" s="1466" t="s">
        <v>162</v>
      </c>
      <c r="D194" s="1737" t="s">
        <v>163</v>
      </c>
      <c r="E194" s="1737"/>
      <c r="F194" s="1737" t="s">
        <v>164</v>
      </c>
      <c r="G194" s="1737"/>
      <c r="H194" s="1466" t="s">
        <v>165</v>
      </c>
      <c r="I194" s="1737" t="s">
        <v>166</v>
      </c>
      <c r="J194" s="1737"/>
      <c r="K194" s="1466" t="s">
        <v>167</v>
      </c>
      <c r="L194" s="1759" t="s">
        <v>130</v>
      </c>
      <c r="M194" s="1760"/>
      <c r="N194" s="1716"/>
      <c r="O194" s="569"/>
      <c r="P194" s="1462">
        <v>45</v>
      </c>
      <c r="Q194" s="1465" t="s">
        <v>167</v>
      </c>
      <c r="R194" s="1465" t="s">
        <v>167</v>
      </c>
      <c r="S194" s="1465" t="s">
        <v>165</v>
      </c>
      <c r="T194" s="1465" t="s">
        <v>167</v>
      </c>
      <c r="U194" s="1465" t="s">
        <v>165</v>
      </c>
      <c r="V194" s="1465" t="s">
        <v>167</v>
      </c>
      <c r="W194" s="1465" t="s">
        <v>164</v>
      </c>
      <c r="X194" s="1465" t="s">
        <v>65</v>
      </c>
      <c r="Y194" s="1465" t="s">
        <v>163</v>
      </c>
      <c r="Z194" s="1465" t="s">
        <v>167</v>
      </c>
      <c r="AA194" s="1465" t="s">
        <v>163</v>
      </c>
      <c r="AB194" s="1465" t="s">
        <v>62</v>
      </c>
      <c r="AC194" s="1465" t="s">
        <v>167</v>
      </c>
      <c r="AD194" s="1465" t="s">
        <v>165</v>
      </c>
      <c r="AE194" s="1465" t="s">
        <v>167</v>
      </c>
      <c r="AF194" s="1465" t="s">
        <v>167</v>
      </c>
      <c r="AG194" s="1465" t="s">
        <v>165</v>
      </c>
      <c r="AH194" s="1465" t="s">
        <v>164</v>
      </c>
      <c r="AI194" s="1465" t="s">
        <v>163</v>
      </c>
      <c r="AJ194" s="1465" t="s">
        <v>164</v>
      </c>
      <c r="AK194" s="1465" t="s">
        <v>167</v>
      </c>
      <c r="AL194" s="1465" t="s">
        <v>167</v>
      </c>
      <c r="AM194" s="1465" t="s">
        <v>167</v>
      </c>
      <c r="AN194" s="1465" t="s">
        <v>165</v>
      </c>
      <c r="AO194" s="1465" t="s">
        <v>167</v>
      </c>
      <c r="AP194" s="1465" t="s">
        <v>65</v>
      </c>
      <c r="AQ194" s="1465" t="s">
        <v>166</v>
      </c>
      <c r="AR194" s="1465" t="s">
        <v>164</v>
      </c>
      <c r="AS194" s="1465" t="s">
        <v>165</v>
      </c>
      <c r="AT194" s="1465" t="s">
        <v>166</v>
      </c>
      <c r="AU194" s="1465" t="s">
        <v>163</v>
      </c>
      <c r="AV194" s="1465" t="s">
        <v>165</v>
      </c>
      <c r="AW194" s="1465" t="s">
        <v>62</v>
      </c>
      <c r="AX194" s="1465" t="s">
        <v>167</v>
      </c>
      <c r="AY194" s="1465" t="s">
        <v>165</v>
      </c>
      <c r="AZ194" s="1465" t="s">
        <v>168</v>
      </c>
      <c r="BA194" s="1465" t="s">
        <v>168</v>
      </c>
      <c r="BB194" s="1465" t="s">
        <v>164</v>
      </c>
      <c r="BC194" s="1465" t="s">
        <v>167</v>
      </c>
      <c r="BD194" s="1465" t="s">
        <v>167</v>
      </c>
      <c r="BE194" s="1465" t="s">
        <v>165</v>
      </c>
      <c r="BF194" s="1465" t="s">
        <v>164</v>
      </c>
      <c r="BG194" s="1465" t="s">
        <v>65</v>
      </c>
      <c r="BH194" s="1465" t="s">
        <v>166</v>
      </c>
      <c r="BI194" s="1465" t="s">
        <v>165</v>
      </c>
      <c r="BJ194" s="1465" t="s">
        <v>165</v>
      </c>
      <c r="BK194" s="1465" t="s">
        <v>164</v>
      </c>
      <c r="BL194" s="1465" t="s">
        <v>167</v>
      </c>
      <c r="BM194" s="1465" t="s">
        <v>165</v>
      </c>
      <c r="BN194" s="1027" t="s">
        <v>165</v>
      </c>
      <c r="BO194" s="202"/>
    </row>
    <row r="195" spans="1:67" s="164" customFormat="1" ht="21" customHeight="1">
      <c r="A195" s="1656"/>
      <c r="B195" s="930"/>
      <c r="C195" s="1470">
        <f>C196/P194</f>
        <v>4.4444444444444446E-2</v>
      </c>
      <c r="D195" s="1738">
        <f>D196/P194</f>
        <v>8.8888888888888892E-2</v>
      </c>
      <c r="E195" s="1739"/>
      <c r="F195" s="1738">
        <f>F196/P194</f>
        <v>0.15555555555555556</v>
      </c>
      <c r="G195" s="1739"/>
      <c r="H195" s="1470">
        <f>H196/P194</f>
        <v>0.28888888888888886</v>
      </c>
      <c r="I195" s="1753">
        <f>I196/P194</f>
        <v>6.6666666666666666E-2</v>
      </c>
      <c r="J195" s="1753"/>
      <c r="K195" s="1470">
        <f>K196/P194</f>
        <v>0.35555555555555557</v>
      </c>
      <c r="L195" s="1761"/>
      <c r="M195" s="1762"/>
      <c r="N195" s="1716"/>
      <c r="O195" s="569"/>
      <c r="P195" s="1498"/>
      <c r="Q195" s="1434"/>
      <c r="R195" s="1028"/>
      <c r="S195" s="1028"/>
      <c r="T195" s="1028"/>
      <c r="U195" s="1028"/>
      <c r="V195" s="1028"/>
      <c r="W195" s="1028"/>
      <c r="X195" s="1028"/>
      <c r="Y195" s="1028"/>
      <c r="Z195" s="1028"/>
      <c r="AA195" s="1028"/>
      <c r="AB195" s="1028"/>
      <c r="AC195" s="1028"/>
      <c r="AD195" s="1028"/>
      <c r="AE195" s="1028"/>
      <c r="AF195" s="1028"/>
      <c r="AG195" s="1028"/>
      <c r="AH195" s="1028"/>
      <c r="AI195" s="1028"/>
      <c r="AJ195" s="1028"/>
      <c r="AK195" s="1028"/>
      <c r="AL195" s="1028"/>
      <c r="AM195" s="1028"/>
      <c r="AN195" s="1028"/>
      <c r="AO195" s="1028"/>
      <c r="AP195" s="1028"/>
      <c r="AQ195" s="1028"/>
      <c r="AR195" s="1028"/>
      <c r="AS195" s="1028"/>
      <c r="AT195" s="1028"/>
      <c r="AU195" s="1028"/>
      <c r="AV195" s="1028"/>
      <c r="AW195" s="1028"/>
      <c r="AX195" s="1028"/>
      <c r="AY195" s="1028"/>
      <c r="AZ195" s="1028"/>
      <c r="BA195" s="1028"/>
      <c r="BB195" s="1028"/>
      <c r="BC195" s="1028"/>
      <c r="BD195" s="1028"/>
      <c r="BE195" s="1028"/>
      <c r="BF195" s="1028"/>
      <c r="BG195" s="1028"/>
      <c r="BH195" s="1028"/>
      <c r="BI195" s="1028"/>
      <c r="BJ195" s="1028"/>
      <c r="BK195" s="1028"/>
      <c r="BL195" s="1028"/>
      <c r="BM195" s="1028"/>
      <c r="BN195" s="1029"/>
      <c r="BO195" s="202"/>
    </row>
    <row r="196" spans="1:67" s="164" customFormat="1" ht="21" customHeight="1">
      <c r="A196" s="1656"/>
      <c r="B196" s="931" t="s">
        <v>90</v>
      </c>
      <c r="C196" s="92">
        <v>2</v>
      </c>
      <c r="D196" s="1335">
        <v>4</v>
      </c>
      <c r="E196" s="1436"/>
      <c r="F196" s="1754">
        <v>7</v>
      </c>
      <c r="G196" s="1755"/>
      <c r="H196" s="92">
        <v>13</v>
      </c>
      <c r="I196" s="1754">
        <v>3</v>
      </c>
      <c r="J196" s="1755"/>
      <c r="K196" s="92">
        <v>16</v>
      </c>
      <c r="L196" s="1761"/>
      <c r="M196" s="1762"/>
      <c r="N196" s="1716"/>
      <c r="O196" s="569"/>
      <c r="P196" s="1498"/>
      <c r="Q196" s="1435"/>
      <c r="R196" s="1030"/>
      <c r="S196" s="1030"/>
      <c r="T196" s="1030"/>
      <c r="U196" s="1030"/>
      <c r="V196" s="1030"/>
      <c r="W196" s="1030"/>
      <c r="X196" s="1030"/>
      <c r="Y196" s="1030"/>
      <c r="Z196" s="1030"/>
      <c r="AA196" s="1030"/>
      <c r="AB196" s="1030"/>
      <c r="AC196" s="1030"/>
      <c r="AD196" s="1030"/>
      <c r="AE196" s="1030"/>
      <c r="AF196" s="1030"/>
      <c r="AG196" s="1030"/>
      <c r="AH196" s="1030"/>
      <c r="AI196" s="1030"/>
      <c r="AJ196" s="1030"/>
      <c r="AK196" s="1030"/>
      <c r="AL196" s="1030"/>
      <c r="AM196" s="1030"/>
      <c r="AN196" s="1030"/>
      <c r="AO196" s="1030"/>
      <c r="AP196" s="1030"/>
      <c r="AQ196" s="1030"/>
      <c r="AR196" s="1030"/>
      <c r="AS196" s="1030"/>
      <c r="AT196" s="1030"/>
      <c r="AU196" s="1030"/>
      <c r="AV196" s="1030"/>
      <c r="AW196" s="1030"/>
      <c r="AX196" s="1030"/>
      <c r="AY196" s="1030"/>
      <c r="AZ196" s="1030"/>
      <c r="BA196" s="1030"/>
      <c r="BB196" s="1030"/>
      <c r="BC196" s="1030"/>
      <c r="BD196" s="1030"/>
      <c r="BE196" s="1030"/>
      <c r="BF196" s="1030"/>
      <c r="BG196" s="1030"/>
      <c r="BH196" s="1030"/>
      <c r="BI196" s="1030"/>
      <c r="BJ196" s="1030"/>
      <c r="BK196" s="1030"/>
      <c r="BL196" s="1030"/>
      <c r="BM196" s="1030"/>
      <c r="BN196" s="1031"/>
      <c r="BO196" s="202"/>
    </row>
    <row r="197" spans="1:67" s="164" customFormat="1" ht="21" customHeight="1">
      <c r="A197" s="1656"/>
      <c r="B197" s="1756"/>
      <c r="C197" s="1757"/>
      <c r="D197" s="1757"/>
      <c r="E197" s="1757"/>
      <c r="F197" s="1757"/>
      <c r="G197" s="1757"/>
      <c r="H197" s="1757"/>
      <c r="I197" s="1757"/>
      <c r="J197" s="1757"/>
      <c r="K197" s="1757"/>
      <c r="L197" s="1757"/>
      <c r="M197" s="1758"/>
      <c r="N197" s="1716"/>
      <c r="O197" s="570"/>
      <c r="P197" s="1498"/>
      <c r="Q197" s="1048"/>
      <c r="R197" s="1032"/>
      <c r="S197" s="1032"/>
      <c r="T197" s="1032"/>
      <c r="U197" s="1032"/>
      <c r="V197" s="1032"/>
      <c r="W197" s="1032"/>
      <c r="X197" s="1032"/>
      <c r="Y197" s="1032"/>
      <c r="Z197" s="1032"/>
      <c r="AA197" s="1032"/>
      <c r="AB197" s="1032"/>
      <c r="AC197" s="1032"/>
      <c r="AD197" s="1032"/>
      <c r="AE197" s="1032"/>
      <c r="AF197" s="1032"/>
      <c r="AG197" s="1032"/>
      <c r="AH197" s="1032"/>
      <c r="AI197" s="1032"/>
      <c r="AJ197" s="1032"/>
      <c r="AK197" s="1032"/>
      <c r="AL197" s="1032"/>
      <c r="AM197" s="1032"/>
      <c r="AN197" s="1032"/>
      <c r="AO197" s="1032"/>
      <c r="AP197" s="1032"/>
      <c r="AQ197" s="1032"/>
      <c r="AR197" s="1032"/>
      <c r="AS197" s="1032"/>
      <c r="AT197" s="1032"/>
      <c r="AU197" s="1032"/>
      <c r="AV197" s="1032"/>
      <c r="AW197" s="1032"/>
      <c r="AX197" s="1032"/>
      <c r="AY197" s="1032"/>
      <c r="AZ197" s="1032"/>
      <c r="BA197" s="1032"/>
      <c r="BB197" s="1032"/>
      <c r="BC197" s="1032"/>
      <c r="BD197" s="1032"/>
      <c r="BE197" s="1032"/>
      <c r="BF197" s="1032"/>
      <c r="BG197" s="1032"/>
      <c r="BH197" s="1032"/>
      <c r="BI197" s="1032"/>
      <c r="BJ197" s="1032"/>
      <c r="BK197" s="1032"/>
      <c r="BL197" s="1032"/>
      <c r="BM197" s="1032"/>
      <c r="BN197" s="1033"/>
      <c r="BO197" s="202"/>
    </row>
    <row r="198" spans="1:67" s="164" customFormat="1" ht="41.1" customHeight="1">
      <c r="A198" s="1656"/>
      <c r="B198" s="930"/>
      <c r="C198" s="1466" t="s">
        <v>162</v>
      </c>
      <c r="D198" s="1737" t="s">
        <v>163</v>
      </c>
      <c r="E198" s="1737"/>
      <c r="F198" s="1737" t="s">
        <v>164</v>
      </c>
      <c r="G198" s="1737"/>
      <c r="H198" s="1466" t="s">
        <v>165</v>
      </c>
      <c r="I198" s="1737" t="s">
        <v>166</v>
      </c>
      <c r="J198" s="1737"/>
      <c r="K198" s="1466" t="s">
        <v>167</v>
      </c>
      <c r="L198" s="1759" t="s">
        <v>131</v>
      </c>
      <c r="M198" s="1760"/>
      <c r="N198" s="1716"/>
      <c r="O198" s="569"/>
      <c r="P198" s="1462">
        <v>48</v>
      </c>
      <c r="Q198" s="1465" t="s">
        <v>168</v>
      </c>
      <c r="R198" s="1465" t="s">
        <v>163</v>
      </c>
      <c r="S198" s="1465" t="s">
        <v>168</v>
      </c>
      <c r="T198" s="1465" t="s">
        <v>168</v>
      </c>
      <c r="U198" s="1465" t="s">
        <v>168</v>
      </c>
      <c r="V198" s="1465" t="s">
        <v>163</v>
      </c>
      <c r="W198" s="1465" t="s">
        <v>168</v>
      </c>
      <c r="X198" s="1465" t="s">
        <v>168</v>
      </c>
      <c r="Y198" s="1465" t="s">
        <v>168</v>
      </c>
      <c r="Z198" s="1465" t="s">
        <v>166</v>
      </c>
      <c r="AA198" s="1465" t="s">
        <v>168</v>
      </c>
      <c r="AB198" s="1465" t="s">
        <v>168</v>
      </c>
      <c r="AC198" s="1465" t="s">
        <v>168</v>
      </c>
      <c r="AD198" s="1465" t="s">
        <v>165</v>
      </c>
      <c r="AE198" s="1465" t="s">
        <v>168</v>
      </c>
      <c r="AF198" s="1465" t="s">
        <v>163</v>
      </c>
      <c r="AG198" s="1465" t="s">
        <v>165</v>
      </c>
      <c r="AH198" s="1465" t="s">
        <v>168</v>
      </c>
      <c r="AI198" s="1465" t="s">
        <v>163</v>
      </c>
      <c r="AJ198" s="1465" t="s">
        <v>163</v>
      </c>
      <c r="AK198" s="1465" t="s">
        <v>168</v>
      </c>
      <c r="AL198" s="1465" t="s">
        <v>65</v>
      </c>
      <c r="AM198" s="1465" t="s">
        <v>165</v>
      </c>
      <c r="AN198" s="1465" t="s">
        <v>168</v>
      </c>
      <c r="AO198" s="1465" t="s">
        <v>165</v>
      </c>
      <c r="AP198" s="1465" t="s">
        <v>167</v>
      </c>
      <c r="AQ198" s="1465" t="s">
        <v>168</v>
      </c>
      <c r="AR198" s="1465" t="s">
        <v>168</v>
      </c>
      <c r="AS198" s="1465" t="s">
        <v>168</v>
      </c>
      <c r="AT198" s="1465" t="s">
        <v>166</v>
      </c>
      <c r="AU198" s="1465" t="s">
        <v>168</v>
      </c>
      <c r="AV198" s="1465" t="s">
        <v>165</v>
      </c>
      <c r="AW198" s="1465" t="s">
        <v>168</v>
      </c>
      <c r="AX198" s="1465" t="s">
        <v>168</v>
      </c>
      <c r="AY198" s="1465" t="s">
        <v>168</v>
      </c>
      <c r="AZ198" s="1465" t="s">
        <v>168</v>
      </c>
      <c r="BA198" s="1465" t="s">
        <v>164</v>
      </c>
      <c r="BB198" s="1465" t="s">
        <v>163</v>
      </c>
      <c r="BC198" s="1465" t="s">
        <v>166</v>
      </c>
      <c r="BD198" s="1465" t="s">
        <v>168</v>
      </c>
      <c r="BE198" s="1465" t="s">
        <v>165</v>
      </c>
      <c r="BF198" s="1465" t="s">
        <v>168</v>
      </c>
      <c r="BG198" s="1465" t="s">
        <v>65</v>
      </c>
      <c r="BH198" s="1465" t="s">
        <v>163</v>
      </c>
      <c r="BI198" s="1465" t="s">
        <v>168</v>
      </c>
      <c r="BJ198" s="1465" t="s">
        <v>165</v>
      </c>
      <c r="BK198" s="1465" t="s">
        <v>168</v>
      </c>
      <c r="BL198" s="1465" t="s">
        <v>166</v>
      </c>
      <c r="BM198" s="1465" t="s">
        <v>165</v>
      </c>
      <c r="BN198" s="1027" t="s">
        <v>168</v>
      </c>
      <c r="BO198" s="202"/>
    </row>
    <row r="199" spans="1:67" s="164" customFormat="1" ht="20.25" customHeight="1">
      <c r="A199" s="1656"/>
      <c r="B199" s="930"/>
      <c r="C199" s="1470">
        <f>C200/P198</f>
        <v>0.5625</v>
      </c>
      <c r="D199" s="1738">
        <f>D200/P198</f>
        <v>0.14583333333333334</v>
      </c>
      <c r="E199" s="1739"/>
      <c r="F199" s="1738">
        <f>F200/P198</f>
        <v>2.0833333333333332E-2</v>
      </c>
      <c r="G199" s="1739"/>
      <c r="H199" s="1470">
        <f>H200/P198</f>
        <v>0.16666666666666666</v>
      </c>
      <c r="I199" s="1753">
        <f>I200/P198</f>
        <v>8.3333333333333329E-2</v>
      </c>
      <c r="J199" s="1753"/>
      <c r="K199" s="1470">
        <f>K200/P198</f>
        <v>2.0833333333333332E-2</v>
      </c>
      <c r="L199" s="1761"/>
      <c r="M199" s="1762"/>
      <c r="N199" s="1716"/>
      <c r="O199" s="569"/>
      <c r="P199" s="1498"/>
      <c r="Q199" s="1434"/>
      <c r="R199" s="1028"/>
      <c r="S199" s="1028"/>
      <c r="T199" s="1028"/>
      <c r="U199" s="1028"/>
      <c r="V199" s="1028"/>
      <c r="W199" s="1028"/>
      <c r="X199" s="1028"/>
      <c r="Y199" s="1028"/>
      <c r="Z199" s="1028"/>
      <c r="AA199" s="1028"/>
      <c r="AB199" s="1028"/>
      <c r="AC199" s="1028"/>
      <c r="AD199" s="1028"/>
      <c r="AE199" s="1028"/>
      <c r="AF199" s="1028"/>
      <c r="AG199" s="1028"/>
      <c r="AH199" s="1028"/>
      <c r="AI199" s="1028"/>
      <c r="AJ199" s="1028"/>
      <c r="AK199" s="1028"/>
      <c r="AL199" s="1028"/>
      <c r="AM199" s="1028"/>
      <c r="AN199" s="1028"/>
      <c r="AO199" s="1028"/>
      <c r="AP199" s="1028"/>
      <c r="AQ199" s="1028"/>
      <c r="AR199" s="1028"/>
      <c r="AS199" s="1028"/>
      <c r="AT199" s="1028"/>
      <c r="AU199" s="1028"/>
      <c r="AV199" s="1028"/>
      <c r="AW199" s="1028"/>
      <c r="AX199" s="1028"/>
      <c r="AY199" s="1028"/>
      <c r="AZ199" s="1028"/>
      <c r="BA199" s="1028"/>
      <c r="BB199" s="1028"/>
      <c r="BC199" s="1028"/>
      <c r="BD199" s="1028"/>
      <c r="BE199" s="1028"/>
      <c r="BF199" s="1028"/>
      <c r="BG199" s="1028"/>
      <c r="BH199" s="1028"/>
      <c r="BI199" s="1028"/>
      <c r="BJ199" s="1028"/>
      <c r="BK199" s="1028"/>
      <c r="BL199" s="1028"/>
      <c r="BM199" s="1028"/>
      <c r="BN199" s="1029"/>
      <c r="BO199" s="202"/>
    </row>
    <row r="200" spans="1:67" s="164" customFormat="1" ht="20.25" customHeight="1">
      <c r="A200" s="1656"/>
      <c r="B200" s="931" t="s">
        <v>90</v>
      </c>
      <c r="C200" s="92">
        <v>27</v>
      </c>
      <c r="D200" s="1335">
        <v>7</v>
      </c>
      <c r="E200" s="1436"/>
      <c r="F200" s="1754">
        <v>1</v>
      </c>
      <c r="G200" s="1755"/>
      <c r="H200" s="92">
        <v>8</v>
      </c>
      <c r="I200" s="1754">
        <v>4</v>
      </c>
      <c r="J200" s="1755"/>
      <c r="K200" s="92">
        <v>1</v>
      </c>
      <c r="L200" s="1761"/>
      <c r="M200" s="1762"/>
      <c r="N200" s="1716"/>
      <c r="O200" s="569"/>
      <c r="P200" s="1498"/>
      <c r="Q200" s="1435"/>
      <c r="R200" s="1030"/>
      <c r="S200" s="1030"/>
      <c r="T200" s="1030"/>
      <c r="U200" s="1030"/>
      <c r="V200" s="1030"/>
      <c r="W200" s="1030"/>
      <c r="X200" s="1030"/>
      <c r="Y200" s="1030"/>
      <c r="Z200" s="1030"/>
      <c r="AA200" s="1030"/>
      <c r="AB200" s="1030"/>
      <c r="AC200" s="1030"/>
      <c r="AD200" s="1030"/>
      <c r="AE200" s="1030"/>
      <c r="AF200" s="1030"/>
      <c r="AG200" s="1030"/>
      <c r="AH200" s="1030"/>
      <c r="AI200" s="1030"/>
      <c r="AJ200" s="1030"/>
      <c r="AK200" s="1030"/>
      <c r="AL200" s="1030"/>
      <c r="AM200" s="1030"/>
      <c r="AN200" s="1030"/>
      <c r="AO200" s="1030"/>
      <c r="AP200" s="1030"/>
      <c r="AQ200" s="1030"/>
      <c r="AR200" s="1030"/>
      <c r="AS200" s="1030"/>
      <c r="AT200" s="1030"/>
      <c r="AU200" s="1030"/>
      <c r="AV200" s="1030"/>
      <c r="AW200" s="1030"/>
      <c r="AX200" s="1030"/>
      <c r="AY200" s="1030"/>
      <c r="AZ200" s="1030"/>
      <c r="BA200" s="1030"/>
      <c r="BB200" s="1030"/>
      <c r="BC200" s="1030"/>
      <c r="BD200" s="1030"/>
      <c r="BE200" s="1030"/>
      <c r="BF200" s="1030"/>
      <c r="BG200" s="1030"/>
      <c r="BH200" s="1030"/>
      <c r="BI200" s="1030"/>
      <c r="BJ200" s="1030"/>
      <c r="BK200" s="1030"/>
      <c r="BL200" s="1030"/>
      <c r="BM200" s="1030"/>
      <c r="BN200" s="1031"/>
      <c r="BO200" s="202"/>
    </row>
    <row r="201" spans="1:67" s="164" customFormat="1" ht="20.25" customHeight="1">
      <c r="A201" s="1656"/>
      <c r="B201" s="1756"/>
      <c r="C201" s="1757"/>
      <c r="D201" s="1757"/>
      <c r="E201" s="1757"/>
      <c r="F201" s="1757"/>
      <c r="G201" s="1757"/>
      <c r="H201" s="1757"/>
      <c r="I201" s="1757"/>
      <c r="J201" s="1757"/>
      <c r="K201" s="1757"/>
      <c r="L201" s="1757"/>
      <c r="M201" s="1758"/>
      <c r="N201" s="1716"/>
      <c r="O201" s="570"/>
      <c r="P201" s="1498"/>
      <c r="Q201" s="1048"/>
      <c r="R201" s="1032"/>
      <c r="S201" s="1032"/>
      <c r="T201" s="1032"/>
      <c r="U201" s="1032"/>
      <c r="V201" s="1032"/>
      <c r="W201" s="1032"/>
      <c r="X201" s="1032"/>
      <c r="Y201" s="1032"/>
      <c r="Z201" s="1032"/>
      <c r="AA201" s="1032"/>
      <c r="AB201" s="1032"/>
      <c r="AC201" s="1032"/>
      <c r="AD201" s="1032"/>
      <c r="AE201" s="1032"/>
      <c r="AF201" s="1032"/>
      <c r="AG201" s="1032"/>
      <c r="AH201" s="1032"/>
      <c r="AI201" s="1032"/>
      <c r="AJ201" s="1032"/>
      <c r="AK201" s="1032"/>
      <c r="AL201" s="1032"/>
      <c r="AM201" s="1032"/>
      <c r="AN201" s="1032"/>
      <c r="AO201" s="1032"/>
      <c r="AP201" s="1032"/>
      <c r="AQ201" s="1032"/>
      <c r="AR201" s="1032"/>
      <c r="AS201" s="1032"/>
      <c r="AT201" s="1032"/>
      <c r="AU201" s="1032"/>
      <c r="AV201" s="1032"/>
      <c r="AW201" s="1032"/>
      <c r="AX201" s="1032"/>
      <c r="AY201" s="1032"/>
      <c r="AZ201" s="1032"/>
      <c r="BA201" s="1032"/>
      <c r="BB201" s="1032"/>
      <c r="BC201" s="1032"/>
      <c r="BD201" s="1032"/>
      <c r="BE201" s="1032"/>
      <c r="BF201" s="1032"/>
      <c r="BG201" s="1032"/>
      <c r="BH201" s="1032"/>
      <c r="BI201" s="1032"/>
      <c r="BJ201" s="1032"/>
      <c r="BK201" s="1032"/>
      <c r="BL201" s="1032"/>
      <c r="BM201" s="1032"/>
      <c r="BN201" s="1033"/>
      <c r="BO201" s="202"/>
    </row>
    <row r="202" spans="1:67" s="164" customFormat="1" ht="41.1" customHeight="1">
      <c r="A202" s="1656"/>
      <c r="B202" s="930"/>
      <c r="C202" s="1466" t="s">
        <v>162</v>
      </c>
      <c r="D202" s="1737" t="s">
        <v>163</v>
      </c>
      <c r="E202" s="1737"/>
      <c r="F202" s="1737" t="s">
        <v>164</v>
      </c>
      <c r="G202" s="1737"/>
      <c r="H202" s="1466" t="s">
        <v>165</v>
      </c>
      <c r="I202" s="1737" t="s">
        <v>166</v>
      </c>
      <c r="J202" s="1737"/>
      <c r="K202" s="1466" t="s">
        <v>167</v>
      </c>
      <c r="L202" s="1759" t="s">
        <v>132</v>
      </c>
      <c r="M202" s="1760"/>
      <c r="N202" s="1716"/>
      <c r="O202" s="569"/>
      <c r="P202" s="1462">
        <v>38</v>
      </c>
      <c r="Q202" s="1465" t="s">
        <v>62</v>
      </c>
      <c r="R202" s="1465" t="s">
        <v>163</v>
      </c>
      <c r="S202" s="1465" t="s">
        <v>62</v>
      </c>
      <c r="T202" s="1465" t="s">
        <v>62</v>
      </c>
      <c r="U202" s="1465" t="s">
        <v>168</v>
      </c>
      <c r="V202" s="1465" t="s">
        <v>163</v>
      </c>
      <c r="W202" s="1465" t="s">
        <v>168</v>
      </c>
      <c r="X202" s="1465" t="s">
        <v>168</v>
      </c>
      <c r="Y202" s="1465" t="s">
        <v>168</v>
      </c>
      <c r="Z202" s="1465" t="s">
        <v>166</v>
      </c>
      <c r="AA202" s="1465" t="s">
        <v>168</v>
      </c>
      <c r="AB202" s="1465" t="s">
        <v>168</v>
      </c>
      <c r="AC202" s="1465" t="s">
        <v>168</v>
      </c>
      <c r="AD202" s="1465" t="s">
        <v>165</v>
      </c>
      <c r="AE202" s="1465" t="s">
        <v>168</v>
      </c>
      <c r="AF202" s="1465" t="s">
        <v>163</v>
      </c>
      <c r="AG202" s="1465" t="s">
        <v>165</v>
      </c>
      <c r="AH202" s="1465" t="s">
        <v>168</v>
      </c>
      <c r="AI202" s="1465" t="s">
        <v>62</v>
      </c>
      <c r="AJ202" s="1465" t="s">
        <v>163</v>
      </c>
      <c r="AK202" s="1465" t="s">
        <v>62</v>
      </c>
      <c r="AL202" s="1465" t="s">
        <v>62</v>
      </c>
      <c r="AM202" s="1465" t="s">
        <v>165</v>
      </c>
      <c r="AN202" s="1465" t="s">
        <v>168</v>
      </c>
      <c r="AO202" s="1465" t="s">
        <v>62</v>
      </c>
      <c r="AP202" s="1465" t="s">
        <v>65</v>
      </c>
      <c r="AQ202" s="1465" t="s">
        <v>168</v>
      </c>
      <c r="AR202" s="1465" t="s">
        <v>168</v>
      </c>
      <c r="AS202" s="1465" t="s">
        <v>168</v>
      </c>
      <c r="AT202" s="1465" t="s">
        <v>166</v>
      </c>
      <c r="AU202" s="1465" t="s">
        <v>168</v>
      </c>
      <c r="AV202" s="1465" t="s">
        <v>165</v>
      </c>
      <c r="AW202" s="1465" t="s">
        <v>168</v>
      </c>
      <c r="AX202" s="1465" t="s">
        <v>62</v>
      </c>
      <c r="AY202" s="1465" t="s">
        <v>168</v>
      </c>
      <c r="AZ202" s="1465" t="s">
        <v>168</v>
      </c>
      <c r="BA202" s="1465" t="s">
        <v>164</v>
      </c>
      <c r="BB202" s="1465" t="s">
        <v>163</v>
      </c>
      <c r="BC202" s="1465" t="s">
        <v>166</v>
      </c>
      <c r="BD202" s="1465" t="s">
        <v>62</v>
      </c>
      <c r="BE202" s="1465" t="s">
        <v>168</v>
      </c>
      <c r="BF202" s="1465" t="s">
        <v>168</v>
      </c>
      <c r="BG202" s="1465" t="s">
        <v>65</v>
      </c>
      <c r="BH202" s="1465" t="s">
        <v>62</v>
      </c>
      <c r="BI202" s="1465" t="s">
        <v>168</v>
      </c>
      <c r="BJ202" s="1465" t="s">
        <v>165</v>
      </c>
      <c r="BK202" s="1465" t="s">
        <v>168</v>
      </c>
      <c r="BL202" s="1465" t="s">
        <v>166</v>
      </c>
      <c r="BM202" s="1465" t="s">
        <v>165</v>
      </c>
      <c r="BN202" s="1027" t="s">
        <v>168</v>
      </c>
      <c r="BO202" s="202"/>
    </row>
    <row r="203" spans="1:67" s="164" customFormat="1" ht="21" customHeight="1">
      <c r="A203" s="1656"/>
      <c r="B203" s="930"/>
      <c r="C203" s="1470">
        <f>C204/P202</f>
        <v>0.57894736842105265</v>
      </c>
      <c r="D203" s="1738">
        <f>D204/P202</f>
        <v>0.13157894736842105</v>
      </c>
      <c r="E203" s="1739"/>
      <c r="F203" s="1738">
        <f>F204/P202</f>
        <v>2.6315789473684209E-2</v>
      </c>
      <c r="G203" s="1739"/>
      <c r="H203" s="1470">
        <f>H204/P202</f>
        <v>0.15789473684210525</v>
      </c>
      <c r="I203" s="1753">
        <f>I204/P202</f>
        <v>0.10526315789473684</v>
      </c>
      <c r="J203" s="1753"/>
      <c r="K203" s="1470">
        <f>K204/P202</f>
        <v>0</v>
      </c>
      <c r="L203" s="1761"/>
      <c r="M203" s="1762"/>
      <c r="N203" s="1716"/>
      <c r="O203" s="569"/>
      <c r="P203" s="1498"/>
      <c r="Q203" s="1434"/>
      <c r="R203" s="1028"/>
      <c r="S203" s="1028"/>
      <c r="T203" s="1028"/>
      <c r="U203" s="1028"/>
      <c r="V203" s="1028"/>
      <c r="W203" s="1028"/>
      <c r="X203" s="1028"/>
      <c r="Y203" s="1028"/>
      <c r="Z203" s="1028"/>
      <c r="AA203" s="1028"/>
      <c r="AB203" s="1028"/>
      <c r="AC203" s="1028"/>
      <c r="AD203" s="1028"/>
      <c r="AE203" s="1028"/>
      <c r="AF203" s="1028"/>
      <c r="AG203" s="1028"/>
      <c r="AH203" s="1028"/>
      <c r="AI203" s="1028"/>
      <c r="AJ203" s="1028"/>
      <c r="AK203" s="1028"/>
      <c r="AL203" s="1028"/>
      <c r="AM203" s="1028"/>
      <c r="AN203" s="1028"/>
      <c r="AO203" s="1028"/>
      <c r="AP203" s="1028"/>
      <c r="AQ203" s="1028"/>
      <c r="AR203" s="1028"/>
      <c r="AS203" s="1028"/>
      <c r="AT203" s="1028"/>
      <c r="AU203" s="1028"/>
      <c r="AV203" s="1028"/>
      <c r="AW203" s="1028"/>
      <c r="AX203" s="1028"/>
      <c r="AY203" s="1028"/>
      <c r="AZ203" s="1028"/>
      <c r="BA203" s="1028"/>
      <c r="BB203" s="1028"/>
      <c r="BC203" s="1028"/>
      <c r="BD203" s="1028"/>
      <c r="BE203" s="1028"/>
      <c r="BF203" s="1028"/>
      <c r="BG203" s="1028"/>
      <c r="BH203" s="1028"/>
      <c r="BI203" s="1028"/>
      <c r="BJ203" s="1028"/>
      <c r="BK203" s="1028"/>
      <c r="BL203" s="1028"/>
      <c r="BM203" s="1028"/>
      <c r="BN203" s="1029"/>
      <c r="BO203" s="202"/>
    </row>
    <row r="204" spans="1:67" s="164" customFormat="1" ht="20.25" customHeight="1">
      <c r="A204" s="1656"/>
      <c r="B204" s="931" t="s">
        <v>90</v>
      </c>
      <c r="C204" s="92">
        <v>22</v>
      </c>
      <c r="D204" s="1335">
        <v>5</v>
      </c>
      <c r="E204" s="1436"/>
      <c r="F204" s="1754">
        <v>1</v>
      </c>
      <c r="G204" s="1755"/>
      <c r="H204" s="92">
        <v>6</v>
      </c>
      <c r="I204" s="1754">
        <v>4</v>
      </c>
      <c r="J204" s="1755"/>
      <c r="K204" s="92">
        <v>0</v>
      </c>
      <c r="L204" s="1761"/>
      <c r="M204" s="1762"/>
      <c r="N204" s="1716"/>
      <c r="O204" s="569"/>
      <c r="P204" s="1498"/>
      <c r="Q204" s="1435"/>
      <c r="R204" s="1030"/>
      <c r="S204" s="1030"/>
      <c r="T204" s="1030"/>
      <c r="U204" s="1030"/>
      <c r="V204" s="1030"/>
      <c r="W204" s="1030"/>
      <c r="X204" s="1030"/>
      <c r="Y204" s="1030"/>
      <c r="Z204" s="1030"/>
      <c r="AA204" s="1030"/>
      <c r="AB204" s="1030"/>
      <c r="AC204" s="1030"/>
      <c r="AD204" s="1030"/>
      <c r="AE204" s="1030"/>
      <c r="AF204" s="1030"/>
      <c r="AG204" s="1030"/>
      <c r="AH204" s="1030"/>
      <c r="AI204" s="1030"/>
      <c r="AJ204" s="1030"/>
      <c r="AK204" s="1030"/>
      <c r="AL204" s="1030"/>
      <c r="AM204" s="1030"/>
      <c r="AN204" s="1030"/>
      <c r="AO204" s="1030"/>
      <c r="AP204" s="1030"/>
      <c r="AQ204" s="1030"/>
      <c r="AR204" s="1030"/>
      <c r="AS204" s="1030"/>
      <c r="AT204" s="1030"/>
      <c r="AU204" s="1030"/>
      <c r="AV204" s="1030"/>
      <c r="AW204" s="1030"/>
      <c r="AX204" s="1030"/>
      <c r="AY204" s="1030"/>
      <c r="AZ204" s="1030"/>
      <c r="BA204" s="1030"/>
      <c r="BB204" s="1030"/>
      <c r="BC204" s="1030"/>
      <c r="BD204" s="1030"/>
      <c r="BE204" s="1030"/>
      <c r="BF204" s="1030"/>
      <c r="BG204" s="1030"/>
      <c r="BH204" s="1030"/>
      <c r="BI204" s="1030"/>
      <c r="BJ204" s="1030"/>
      <c r="BK204" s="1030"/>
      <c r="BL204" s="1030"/>
      <c r="BM204" s="1030"/>
      <c r="BN204" s="1031"/>
      <c r="BO204" s="202"/>
    </row>
    <row r="205" spans="1:67" s="164" customFormat="1" ht="21" customHeight="1">
      <c r="A205" s="1656"/>
      <c r="B205" s="1756"/>
      <c r="C205" s="1757"/>
      <c r="D205" s="1757"/>
      <c r="E205" s="1757"/>
      <c r="F205" s="1757"/>
      <c r="G205" s="1757"/>
      <c r="H205" s="1757"/>
      <c r="I205" s="1757"/>
      <c r="J205" s="1757"/>
      <c r="K205" s="1757"/>
      <c r="L205" s="1757"/>
      <c r="M205" s="1758"/>
      <c r="N205" s="1716"/>
      <c r="O205" s="570"/>
      <c r="P205" s="1498"/>
      <c r="Q205" s="1048"/>
      <c r="R205" s="1032"/>
      <c r="S205" s="1032"/>
      <c r="T205" s="1032"/>
      <c r="U205" s="1032"/>
      <c r="V205" s="1032"/>
      <c r="W205" s="1032"/>
      <c r="X205" s="1032"/>
      <c r="Y205" s="1032"/>
      <c r="Z205" s="1032"/>
      <c r="AA205" s="1032"/>
      <c r="AB205" s="1032"/>
      <c r="AC205" s="1032"/>
      <c r="AD205" s="1032"/>
      <c r="AE205" s="1032"/>
      <c r="AF205" s="1032"/>
      <c r="AG205" s="1032"/>
      <c r="AH205" s="1032"/>
      <c r="AI205" s="1032"/>
      <c r="AJ205" s="1032"/>
      <c r="AK205" s="1032"/>
      <c r="AL205" s="1032"/>
      <c r="AM205" s="1032"/>
      <c r="AN205" s="1032"/>
      <c r="AO205" s="1032"/>
      <c r="AP205" s="1032"/>
      <c r="AQ205" s="1032"/>
      <c r="AR205" s="1032"/>
      <c r="AS205" s="1032"/>
      <c r="AT205" s="1032"/>
      <c r="AU205" s="1032"/>
      <c r="AV205" s="1032"/>
      <c r="AW205" s="1032"/>
      <c r="AX205" s="1032"/>
      <c r="AY205" s="1032"/>
      <c r="AZ205" s="1032"/>
      <c r="BA205" s="1032"/>
      <c r="BB205" s="1032"/>
      <c r="BC205" s="1032"/>
      <c r="BD205" s="1032"/>
      <c r="BE205" s="1032"/>
      <c r="BF205" s="1032"/>
      <c r="BG205" s="1032"/>
      <c r="BH205" s="1032"/>
      <c r="BI205" s="1032"/>
      <c r="BJ205" s="1032"/>
      <c r="BK205" s="1032"/>
      <c r="BL205" s="1032"/>
      <c r="BM205" s="1032"/>
      <c r="BN205" s="1033"/>
      <c r="BO205" s="202"/>
    </row>
    <row r="206" spans="1:67" s="164" customFormat="1" ht="41.1" customHeight="1">
      <c r="A206" s="1656"/>
      <c r="B206" s="930"/>
      <c r="C206" s="1466" t="s">
        <v>162</v>
      </c>
      <c r="D206" s="1737" t="s">
        <v>163</v>
      </c>
      <c r="E206" s="1737"/>
      <c r="F206" s="1737" t="s">
        <v>164</v>
      </c>
      <c r="G206" s="1737"/>
      <c r="H206" s="1466" t="s">
        <v>165</v>
      </c>
      <c r="I206" s="1737" t="s">
        <v>166</v>
      </c>
      <c r="J206" s="1737"/>
      <c r="K206" s="1466" t="s">
        <v>167</v>
      </c>
      <c r="L206" s="1759" t="s">
        <v>133</v>
      </c>
      <c r="M206" s="1760"/>
      <c r="N206" s="1716"/>
      <c r="O206" s="569"/>
      <c r="P206" s="1462">
        <v>44</v>
      </c>
      <c r="Q206" s="1465" t="s">
        <v>62</v>
      </c>
      <c r="R206" s="1465" t="s">
        <v>163</v>
      </c>
      <c r="S206" s="1465" t="s">
        <v>165</v>
      </c>
      <c r="T206" s="1465" t="s">
        <v>168</v>
      </c>
      <c r="U206" s="1465" t="s">
        <v>165</v>
      </c>
      <c r="V206" s="1465" t="s">
        <v>163</v>
      </c>
      <c r="W206" s="1465" t="s">
        <v>164</v>
      </c>
      <c r="X206" s="1465" t="s">
        <v>165</v>
      </c>
      <c r="Y206" s="1465" t="s">
        <v>163</v>
      </c>
      <c r="Z206" s="1465" t="s">
        <v>165</v>
      </c>
      <c r="AA206" s="1465" t="s">
        <v>163</v>
      </c>
      <c r="AB206" s="1465" t="s">
        <v>166</v>
      </c>
      <c r="AC206" s="1465" t="s">
        <v>167</v>
      </c>
      <c r="AD206" s="1465" t="s">
        <v>165</v>
      </c>
      <c r="AE206" s="1465" t="s">
        <v>165</v>
      </c>
      <c r="AF206" s="1465" t="s">
        <v>168</v>
      </c>
      <c r="AG206" s="1465" t="s">
        <v>165</v>
      </c>
      <c r="AH206" s="1465" t="s">
        <v>168</v>
      </c>
      <c r="AI206" s="1465" t="s">
        <v>165</v>
      </c>
      <c r="AJ206" s="1465" t="s">
        <v>163</v>
      </c>
      <c r="AK206" s="1465" t="s">
        <v>62</v>
      </c>
      <c r="AL206" s="1465" t="s">
        <v>62</v>
      </c>
      <c r="AM206" s="1465" t="s">
        <v>165</v>
      </c>
      <c r="AN206" s="1465" t="s">
        <v>165</v>
      </c>
      <c r="AO206" s="1465" t="s">
        <v>167</v>
      </c>
      <c r="AP206" s="1465" t="s">
        <v>65</v>
      </c>
      <c r="AQ206" s="1465" t="s">
        <v>166</v>
      </c>
      <c r="AR206" s="1465" t="s">
        <v>164</v>
      </c>
      <c r="AS206" s="1465" t="s">
        <v>165</v>
      </c>
      <c r="AT206" s="1465" t="s">
        <v>166</v>
      </c>
      <c r="AU206" s="1465" t="s">
        <v>168</v>
      </c>
      <c r="AV206" s="1465" t="s">
        <v>165</v>
      </c>
      <c r="AW206" s="1465" t="s">
        <v>168</v>
      </c>
      <c r="AX206" s="1465" t="s">
        <v>163</v>
      </c>
      <c r="AY206" s="1465" t="s">
        <v>165</v>
      </c>
      <c r="AZ206" s="1465" t="s">
        <v>168</v>
      </c>
      <c r="BA206" s="1465" t="s">
        <v>167</v>
      </c>
      <c r="BB206" s="1465" t="s">
        <v>168</v>
      </c>
      <c r="BC206" s="1465" t="s">
        <v>166</v>
      </c>
      <c r="BD206" s="1465" t="s">
        <v>62</v>
      </c>
      <c r="BE206" s="1465" t="s">
        <v>165</v>
      </c>
      <c r="BF206" s="1465" t="s">
        <v>164</v>
      </c>
      <c r="BG206" s="1465" t="s">
        <v>65</v>
      </c>
      <c r="BH206" s="1465" t="s">
        <v>163</v>
      </c>
      <c r="BI206" s="1465" t="s">
        <v>163</v>
      </c>
      <c r="BJ206" s="1465" t="s">
        <v>165</v>
      </c>
      <c r="BK206" s="1465" t="s">
        <v>165</v>
      </c>
      <c r="BL206" s="1465" t="s">
        <v>166</v>
      </c>
      <c r="BM206" s="1465" t="s">
        <v>165</v>
      </c>
      <c r="BN206" s="1027" t="s">
        <v>165</v>
      </c>
      <c r="BO206" s="202"/>
    </row>
    <row r="207" spans="1:67" s="164" customFormat="1" ht="23.25" customHeight="1">
      <c r="A207" s="1656"/>
      <c r="B207" s="930"/>
      <c r="C207" s="1470">
        <f>C208/P206</f>
        <v>0.15909090909090909</v>
      </c>
      <c r="D207" s="1738">
        <f>D208/P206</f>
        <v>0.18181818181818182</v>
      </c>
      <c r="E207" s="1739"/>
      <c r="F207" s="1738">
        <f>F208/P206</f>
        <v>6.8181818181818177E-2</v>
      </c>
      <c r="G207" s="1739"/>
      <c r="H207" s="1470">
        <f>H208/P206</f>
        <v>0.40909090909090912</v>
      </c>
      <c r="I207" s="1753">
        <f>I208/P206</f>
        <v>0.11363636363636363</v>
      </c>
      <c r="J207" s="1753"/>
      <c r="K207" s="1470">
        <f>K208/P206</f>
        <v>6.8181818181818177E-2</v>
      </c>
      <c r="L207" s="1761"/>
      <c r="M207" s="1762"/>
      <c r="N207" s="1716"/>
      <c r="O207" s="569"/>
      <c r="P207" s="1498"/>
      <c r="Q207" s="1434"/>
      <c r="R207" s="1028"/>
      <c r="S207" s="1028"/>
      <c r="T207" s="1028"/>
      <c r="U207" s="1028"/>
      <c r="V207" s="1028"/>
      <c r="W207" s="1028"/>
      <c r="X207" s="1028"/>
      <c r="Y207" s="1028"/>
      <c r="Z207" s="1028"/>
      <c r="AA207" s="1028"/>
      <c r="AB207" s="1028"/>
      <c r="AC207" s="1028"/>
      <c r="AD207" s="1028"/>
      <c r="AE207" s="1028"/>
      <c r="AF207" s="1028"/>
      <c r="AG207" s="1028"/>
      <c r="AH207" s="1028"/>
      <c r="AI207" s="1028"/>
      <c r="AJ207" s="1028"/>
      <c r="AK207" s="1028"/>
      <c r="AL207" s="1028"/>
      <c r="AM207" s="1028"/>
      <c r="AN207" s="1028"/>
      <c r="AO207" s="1028"/>
      <c r="AP207" s="1028"/>
      <c r="AQ207" s="1028"/>
      <c r="AR207" s="1028"/>
      <c r="AS207" s="1028"/>
      <c r="AT207" s="1028"/>
      <c r="AU207" s="1028"/>
      <c r="AV207" s="1028"/>
      <c r="AW207" s="1028"/>
      <c r="AX207" s="1028"/>
      <c r="AY207" s="1028"/>
      <c r="AZ207" s="1028"/>
      <c r="BA207" s="1028"/>
      <c r="BB207" s="1028"/>
      <c r="BC207" s="1028"/>
      <c r="BD207" s="1028"/>
      <c r="BE207" s="1028"/>
      <c r="BF207" s="1028"/>
      <c r="BG207" s="1028"/>
      <c r="BH207" s="1028"/>
      <c r="BI207" s="1028"/>
      <c r="BJ207" s="1028"/>
      <c r="BK207" s="1028"/>
      <c r="BL207" s="1028"/>
      <c r="BM207" s="1028"/>
      <c r="BN207" s="1029"/>
      <c r="BO207" s="202"/>
    </row>
    <row r="208" spans="1:67" s="164" customFormat="1" ht="21.75" customHeight="1">
      <c r="A208" s="1656"/>
      <c r="B208" s="931" t="s">
        <v>90</v>
      </c>
      <c r="C208" s="92">
        <v>7</v>
      </c>
      <c r="D208" s="1335">
        <v>8</v>
      </c>
      <c r="E208" s="1436"/>
      <c r="F208" s="1754">
        <v>3</v>
      </c>
      <c r="G208" s="1755"/>
      <c r="H208" s="92">
        <v>18</v>
      </c>
      <c r="I208" s="1754">
        <v>5</v>
      </c>
      <c r="J208" s="1755"/>
      <c r="K208" s="92">
        <v>3</v>
      </c>
      <c r="L208" s="1761"/>
      <c r="M208" s="1762"/>
      <c r="N208" s="1716"/>
      <c r="O208" s="569"/>
      <c r="P208" s="1498"/>
      <c r="Q208" s="1435"/>
      <c r="R208" s="1030"/>
      <c r="S208" s="1030"/>
      <c r="T208" s="1030"/>
      <c r="U208" s="1030"/>
      <c r="V208" s="1030"/>
      <c r="W208" s="1030"/>
      <c r="X208" s="1030"/>
      <c r="Y208" s="1030"/>
      <c r="Z208" s="1030"/>
      <c r="AA208" s="1030"/>
      <c r="AB208" s="1030"/>
      <c r="AC208" s="1030"/>
      <c r="AD208" s="1030"/>
      <c r="AE208" s="1030"/>
      <c r="AF208" s="1030"/>
      <c r="AG208" s="1030"/>
      <c r="AH208" s="1030"/>
      <c r="AI208" s="1030"/>
      <c r="AJ208" s="1030"/>
      <c r="AK208" s="1030"/>
      <c r="AL208" s="1030"/>
      <c r="AM208" s="1030"/>
      <c r="AN208" s="1030"/>
      <c r="AO208" s="1030"/>
      <c r="AP208" s="1030"/>
      <c r="AQ208" s="1030"/>
      <c r="AR208" s="1030"/>
      <c r="AS208" s="1030"/>
      <c r="AT208" s="1030"/>
      <c r="AU208" s="1030"/>
      <c r="AV208" s="1030"/>
      <c r="AW208" s="1030"/>
      <c r="AX208" s="1030"/>
      <c r="AY208" s="1030"/>
      <c r="AZ208" s="1030"/>
      <c r="BA208" s="1030"/>
      <c r="BB208" s="1030"/>
      <c r="BC208" s="1030"/>
      <c r="BD208" s="1030"/>
      <c r="BE208" s="1030"/>
      <c r="BF208" s="1030"/>
      <c r="BG208" s="1030"/>
      <c r="BH208" s="1030"/>
      <c r="BI208" s="1030"/>
      <c r="BJ208" s="1030"/>
      <c r="BK208" s="1030"/>
      <c r="BL208" s="1030"/>
      <c r="BM208" s="1030"/>
      <c r="BN208" s="1031"/>
      <c r="BO208" s="202"/>
    </row>
    <row r="209" spans="1:67" s="164" customFormat="1" ht="20.25" customHeight="1">
      <c r="A209" s="1656"/>
      <c r="B209" s="1756"/>
      <c r="C209" s="1968"/>
      <c r="D209" s="1968"/>
      <c r="E209" s="1968"/>
      <c r="F209" s="1968"/>
      <c r="G209" s="1968"/>
      <c r="H209" s="1968"/>
      <c r="I209" s="1968"/>
      <c r="J209" s="1968"/>
      <c r="K209" s="1968"/>
      <c r="L209" s="1968"/>
      <c r="M209" s="1969"/>
      <c r="N209" s="1716"/>
      <c r="O209" s="569"/>
      <c r="P209" s="1498"/>
      <c r="Q209" s="1048"/>
      <c r="R209" s="1032"/>
      <c r="S209" s="1032"/>
      <c r="T209" s="1032"/>
      <c r="U209" s="1032"/>
      <c r="V209" s="1032"/>
      <c r="W209" s="1032"/>
      <c r="X209" s="1032"/>
      <c r="Y209" s="1032"/>
      <c r="Z209" s="1032"/>
      <c r="AA209" s="1032"/>
      <c r="AB209" s="1032"/>
      <c r="AC209" s="1032"/>
      <c r="AD209" s="1032"/>
      <c r="AE209" s="1032"/>
      <c r="AF209" s="1032"/>
      <c r="AG209" s="1032"/>
      <c r="AH209" s="1032"/>
      <c r="AI209" s="1032"/>
      <c r="AJ209" s="1032"/>
      <c r="AK209" s="1032"/>
      <c r="AL209" s="1032"/>
      <c r="AM209" s="1032"/>
      <c r="AN209" s="1032"/>
      <c r="AO209" s="1032"/>
      <c r="AP209" s="1032"/>
      <c r="AQ209" s="1032"/>
      <c r="AR209" s="1032"/>
      <c r="AS209" s="1032"/>
      <c r="AT209" s="1032"/>
      <c r="AU209" s="1032"/>
      <c r="AV209" s="1032"/>
      <c r="AW209" s="1032"/>
      <c r="AX209" s="1032"/>
      <c r="AY209" s="1032"/>
      <c r="AZ209" s="1032"/>
      <c r="BA209" s="1032"/>
      <c r="BB209" s="1032"/>
      <c r="BC209" s="1032"/>
      <c r="BD209" s="1032"/>
      <c r="BE209" s="1032"/>
      <c r="BF209" s="1032"/>
      <c r="BG209" s="1032"/>
      <c r="BH209" s="1032"/>
      <c r="BI209" s="1032"/>
      <c r="BJ209" s="1032"/>
      <c r="BK209" s="1032"/>
      <c r="BL209" s="1032"/>
      <c r="BM209" s="1032"/>
      <c r="BN209" s="1033"/>
      <c r="BO209" s="202"/>
    </row>
    <row r="210" spans="1:67" s="164" customFormat="1" ht="41.1" customHeight="1">
      <c r="A210" s="1656"/>
      <c r="B210" s="934"/>
      <c r="C210" s="1479" t="s">
        <v>162</v>
      </c>
      <c r="D210" s="1809" t="s">
        <v>163</v>
      </c>
      <c r="E210" s="1809"/>
      <c r="F210" s="1809" t="s">
        <v>164</v>
      </c>
      <c r="G210" s="1809"/>
      <c r="H210" s="1479" t="s">
        <v>165</v>
      </c>
      <c r="I210" s="1809" t="s">
        <v>166</v>
      </c>
      <c r="J210" s="1809"/>
      <c r="K210" s="1479" t="s">
        <v>167</v>
      </c>
      <c r="L210" s="1761" t="s">
        <v>134</v>
      </c>
      <c r="M210" s="1762"/>
      <c r="N210" s="1716"/>
      <c r="O210" s="571"/>
      <c r="P210" s="1462">
        <v>46</v>
      </c>
      <c r="Q210" s="1465" t="s">
        <v>167</v>
      </c>
      <c r="R210" s="1465" t="s">
        <v>167</v>
      </c>
      <c r="S210" s="1465" t="s">
        <v>165</v>
      </c>
      <c r="T210" s="1465" t="s">
        <v>167</v>
      </c>
      <c r="U210" s="1465" t="s">
        <v>167</v>
      </c>
      <c r="V210" s="1465" t="s">
        <v>167</v>
      </c>
      <c r="W210" s="1465" t="s">
        <v>167</v>
      </c>
      <c r="X210" s="1465" t="s">
        <v>167</v>
      </c>
      <c r="Y210" s="1465" t="s">
        <v>167</v>
      </c>
      <c r="Z210" s="1465" t="s">
        <v>167</v>
      </c>
      <c r="AA210" s="1465" t="s">
        <v>167</v>
      </c>
      <c r="AB210" s="1465" t="s">
        <v>167</v>
      </c>
      <c r="AC210" s="1465" t="s">
        <v>167</v>
      </c>
      <c r="AD210" s="1465" t="s">
        <v>167</v>
      </c>
      <c r="AE210" s="1465" t="s">
        <v>167</v>
      </c>
      <c r="AF210" s="1465" t="s">
        <v>167</v>
      </c>
      <c r="AG210" s="1465" t="s">
        <v>167</v>
      </c>
      <c r="AH210" s="1465" t="s">
        <v>167</v>
      </c>
      <c r="AI210" s="1465" t="s">
        <v>167</v>
      </c>
      <c r="AJ210" s="1465" t="s">
        <v>167</v>
      </c>
      <c r="AK210" s="1465" t="s">
        <v>62</v>
      </c>
      <c r="AL210" s="1465" t="s">
        <v>167</v>
      </c>
      <c r="AM210" s="1465" t="s">
        <v>167</v>
      </c>
      <c r="AN210" s="1465" t="s">
        <v>165</v>
      </c>
      <c r="AO210" s="1465" t="s">
        <v>65</v>
      </c>
      <c r="AP210" s="1465" t="s">
        <v>62</v>
      </c>
      <c r="AQ210" s="1465" t="s">
        <v>167</v>
      </c>
      <c r="AR210" s="1465" t="s">
        <v>167</v>
      </c>
      <c r="AS210" s="1465" t="s">
        <v>166</v>
      </c>
      <c r="AT210" s="1465" t="s">
        <v>166</v>
      </c>
      <c r="AU210" s="1465" t="s">
        <v>167</v>
      </c>
      <c r="AV210" s="1465" t="s">
        <v>166</v>
      </c>
      <c r="AW210" s="1465" t="s">
        <v>167</v>
      </c>
      <c r="AX210" s="1465" t="s">
        <v>167</v>
      </c>
      <c r="AY210" s="1465" t="s">
        <v>167</v>
      </c>
      <c r="AZ210" s="1465" t="s">
        <v>167</v>
      </c>
      <c r="BA210" s="1465" t="s">
        <v>167</v>
      </c>
      <c r="BB210" s="1465" t="s">
        <v>167</v>
      </c>
      <c r="BC210" s="1465" t="s">
        <v>167</v>
      </c>
      <c r="BD210" s="1465" t="s">
        <v>167</v>
      </c>
      <c r="BE210" s="1465" t="s">
        <v>167</v>
      </c>
      <c r="BF210" s="1465" t="s">
        <v>167</v>
      </c>
      <c r="BG210" s="1465" t="s">
        <v>65</v>
      </c>
      <c r="BH210" s="1465" t="s">
        <v>167</v>
      </c>
      <c r="BI210" s="1465" t="s">
        <v>167</v>
      </c>
      <c r="BJ210" s="1465" t="s">
        <v>167</v>
      </c>
      <c r="BK210" s="1465" t="s">
        <v>167</v>
      </c>
      <c r="BL210" s="1465" t="s">
        <v>167</v>
      </c>
      <c r="BM210" s="1465" t="s">
        <v>167</v>
      </c>
      <c r="BN210" s="1027" t="s">
        <v>167</v>
      </c>
      <c r="BO210" s="202"/>
    </row>
    <row r="211" spans="1:67" s="164" customFormat="1" ht="21.75" customHeight="1">
      <c r="A211" s="1656"/>
      <c r="B211" s="930"/>
      <c r="C211" s="1470">
        <f>C212/P210</f>
        <v>0</v>
      </c>
      <c r="D211" s="1738">
        <f>D212/P210</f>
        <v>0</v>
      </c>
      <c r="E211" s="1739"/>
      <c r="F211" s="1738">
        <f>F212/P210</f>
        <v>0</v>
      </c>
      <c r="G211" s="1739"/>
      <c r="H211" s="1470">
        <f>H212/P210</f>
        <v>4.3478260869565216E-2</v>
      </c>
      <c r="I211" s="1753">
        <f>I212/P210</f>
        <v>6.5217391304347824E-2</v>
      </c>
      <c r="J211" s="1753"/>
      <c r="K211" s="1470">
        <f>K212/P210</f>
        <v>0.89130434782608692</v>
      </c>
      <c r="L211" s="1761"/>
      <c r="M211" s="1762"/>
      <c r="N211" s="1716"/>
      <c r="O211" s="569"/>
      <c r="P211" s="1498"/>
      <c r="Q211" s="1434"/>
      <c r="R211" s="1028"/>
      <c r="S211" s="1028"/>
      <c r="T211" s="1028"/>
      <c r="U211" s="1028"/>
      <c r="V211" s="1028"/>
      <c r="W211" s="1028"/>
      <c r="X211" s="1028"/>
      <c r="Y211" s="1028"/>
      <c r="Z211" s="1028"/>
      <c r="AA211" s="1028"/>
      <c r="AB211" s="1028"/>
      <c r="AC211" s="1028"/>
      <c r="AD211" s="1028"/>
      <c r="AE211" s="1028"/>
      <c r="AF211" s="1028"/>
      <c r="AG211" s="1028"/>
      <c r="AH211" s="1028"/>
      <c r="AI211" s="1028"/>
      <c r="AJ211" s="1028"/>
      <c r="AK211" s="1028"/>
      <c r="AL211" s="1028"/>
      <c r="AM211" s="1028"/>
      <c r="AN211" s="1028"/>
      <c r="AO211" s="1028"/>
      <c r="AP211" s="1028"/>
      <c r="AQ211" s="1028"/>
      <c r="AR211" s="1028"/>
      <c r="AS211" s="1028"/>
      <c r="AT211" s="1028"/>
      <c r="AU211" s="1028"/>
      <c r="AV211" s="1028"/>
      <c r="AW211" s="1028"/>
      <c r="AX211" s="1028"/>
      <c r="AY211" s="1028"/>
      <c r="AZ211" s="1028"/>
      <c r="BA211" s="1028"/>
      <c r="BB211" s="1028"/>
      <c r="BC211" s="1028"/>
      <c r="BD211" s="1028"/>
      <c r="BE211" s="1028"/>
      <c r="BF211" s="1028"/>
      <c r="BG211" s="1028"/>
      <c r="BH211" s="1028"/>
      <c r="BI211" s="1028"/>
      <c r="BJ211" s="1028"/>
      <c r="BK211" s="1028"/>
      <c r="BL211" s="1028"/>
      <c r="BM211" s="1028"/>
      <c r="BN211" s="1029"/>
      <c r="BO211" s="202"/>
    </row>
    <row r="212" spans="1:67" s="164" customFormat="1" ht="20.25" customHeight="1">
      <c r="A212" s="1656"/>
      <c r="B212" s="931" t="s">
        <v>90</v>
      </c>
      <c r="C212" s="92">
        <v>0</v>
      </c>
      <c r="D212" s="1335">
        <v>0</v>
      </c>
      <c r="E212" s="1436"/>
      <c r="F212" s="1754">
        <v>0</v>
      </c>
      <c r="G212" s="1755"/>
      <c r="H212" s="92">
        <v>2</v>
      </c>
      <c r="I212" s="1754">
        <v>3</v>
      </c>
      <c r="J212" s="1755"/>
      <c r="K212" s="92">
        <v>41</v>
      </c>
      <c r="L212" s="1761"/>
      <c r="M212" s="1762"/>
      <c r="N212" s="1716"/>
      <c r="O212" s="569"/>
      <c r="P212" s="1498"/>
      <c r="Q212" s="1435"/>
      <c r="R212" s="1030"/>
      <c r="S212" s="1030"/>
      <c r="T212" s="1030"/>
      <c r="U212" s="1030"/>
      <c r="V212" s="1030"/>
      <c r="W212" s="1030"/>
      <c r="X212" s="1030"/>
      <c r="Y212" s="1030"/>
      <c r="Z212" s="1030"/>
      <c r="AA212" s="1030"/>
      <c r="AB212" s="1030"/>
      <c r="AC212" s="1030"/>
      <c r="AD212" s="1030"/>
      <c r="AE212" s="1030"/>
      <c r="AF212" s="1030"/>
      <c r="AG212" s="1030"/>
      <c r="AH212" s="1030"/>
      <c r="AI212" s="1030"/>
      <c r="AJ212" s="1030"/>
      <c r="AK212" s="1030"/>
      <c r="AL212" s="1030"/>
      <c r="AM212" s="1030"/>
      <c r="AN212" s="1030"/>
      <c r="AO212" s="1030"/>
      <c r="AP212" s="1030"/>
      <c r="AQ212" s="1030"/>
      <c r="AR212" s="1030"/>
      <c r="AS212" s="1030"/>
      <c r="AT212" s="1030"/>
      <c r="AU212" s="1030"/>
      <c r="AV212" s="1030"/>
      <c r="AW212" s="1030"/>
      <c r="AX212" s="1030"/>
      <c r="AY212" s="1030"/>
      <c r="AZ212" s="1030"/>
      <c r="BA212" s="1030"/>
      <c r="BB212" s="1030"/>
      <c r="BC212" s="1030"/>
      <c r="BD212" s="1030"/>
      <c r="BE212" s="1030"/>
      <c r="BF212" s="1030"/>
      <c r="BG212" s="1030"/>
      <c r="BH212" s="1030"/>
      <c r="BI212" s="1030"/>
      <c r="BJ212" s="1030"/>
      <c r="BK212" s="1030"/>
      <c r="BL212" s="1030"/>
      <c r="BM212" s="1030"/>
      <c r="BN212" s="1031"/>
      <c r="BO212" s="202"/>
    </row>
    <row r="213" spans="1:67" s="164" customFormat="1" ht="20.25" customHeight="1">
      <c r="A213" s="1656"/>
      <c r="B213" s="1756"/>
      <c r="C213" s="1757"/>
      <c r="D213" s="1757"/>
      <c r="E213" s="1757"/>
      <c r="F213" s="1757"/>
      <c r="G213" s="1757"/>
      <c r="H213" s="1757"/>
      <c r="I213" s="1757"/>
      <c r="J213" s="1757"/>
      <c r="K213" s="1757"/>
      <c r="L213" s="1757"/>
      <c r="M213" s="1758"/>
      <c r="N213" s="1716"/>
      <c r="O213" s="569"/>
      <c r="P213" s="1498"/>
      <c r="Q213" s="1048"/>
      <c r="R213" s="1032"/>
      <c r="S213" s="1032"/>
      <c r="T213" s="1032"/>
      <c r="U213" s="1032"/>
      <c r="V213" s="1032"/>
      <c r="W213" s="1032"/>
      <c r="X213" s="1032"/>
      <c r="Y213" s="1032"/>
      <c r="Z213" s="1032"/>
      <c r="AA213" s="1032"/>
      <c r="AB213" s="1032"/>
      <c r="AC213" s="1032"/>
      <c r="AD213" s="1032"/>
      <c r="AE213" s="1032"/>
      <c r="AF213" s="1032"/>
      <c r="AG213" s="1032"/>
      <c r="AH213" s="1032"/>
      <c r="AI213" s="1032"/>
      <c r="AJ213" s="1032"/>
      <c r="AK213" s="1032"/>
      <c r="AL213" s="1032"/>
      <c r="AM213" s="1032"/>
      <c r="AN213" s="1032"/>
      <c r="AO213" s="1032"/>
      <c r="AP213" s="1032"/>
      <c r="AQ213" s="1032"/>
      <c r="AR213" s="1032"/>
      <c r="AS213" s="1032"/>
      <c r="AT213" s="1032"/>
      <c r="AU213" s="1032"/>
      <c r="AV213" s="1032"/>
      <c r="AW213" s="1032"/>
      <c r="AX213" s="1032"/>
      <c r="AY213" s="1032"/>
      <c r="AZ213" s="1032"/>
      <c r="BA213" s="1032"/>
      <c r="BB213" s="1032"/>
      <c r="BC213" s="1032"/>
      <c r="BD213" s="1032"/>
      <c r="BE213" s="1032"/>
      <c r="BF213" s="1032"/>
      <c r="BG213" s="1032"/>
      <c r="BH213" s="1032"/>
      <c r="BI213" s="1032"/>
      <c r="BJ213" s="1032"/>
      <c r="BK213" s="1032"/>
      <c r="BL213" s="1032"/>
      <c r="BM213" s="1032"/>
      <c r="BN213" s="1033"/>
      <c r="BO213" s="202"/>
    </row>
    <row r="214" spans="1:67" s="164" customFormat="1" ht="41.1" customHeight="1">
      <c r="A214" s="1656"/>
      <c r="B214" s="930"/>
      <c r="C214" s="1466" t="s">
        <v>162</v>
      </c>
      <c r="D214" s="1737" t="s">
        <v>163</v>
      </c>
      <c r="E214" s="1737"/>
      <c r="F214" s="1737" t="s">
        <v>164</v>
      </c>
      <c r="G214" s="1737"/>
      <c r="H214" s="1466" t="s">
        <v>165</v>
      </c>
      <c r="I214" s="1737" t="s">
        <v>166</v>
      </c>
      <c r="J214" s="1737"/>
      <c r="K214" s="1466" t="s">
        <v>167</v>
      </c>
      <c r="L214" s="1759" t="s">
        <v>135</v>
      </c>
      <c r="M214" s="1760"/>
      <c r="N214" s="1716"/>
      <c r="O214" s="571"/>
      <c r="P214" s="1462">
        <v>45</v>
      </c>
      <c r="Q214" s="1465" t="s">
        <v>167</v>
      </c>
      <c r="R214" s="1465" t="s">
        <v>167</v>
      </c>
      <c r="S214" s="1465" t="s">
        <v>165</v>
      </c>
      <c r="T214" s="1465" t="s">
        <v>167</v>
      </c>
      <c r="U214" s="1465" t="s">
        <v>167</v>
      </c>
      <c r="V214" s="1465" t="s">
        <v>167</v>
      </c>
      <c r="W214" s="1465" t="s">
        <v>167</v>
      </c>
      <c r="X214" s="1465" t="s">
        <v>167</v>
      </c>
      <c r="Y214" s="1465" t="s">
        <v>167</v>
      </c>
      <c r="Z214" s="1465" t="s">
        <v>167</v>
      </c>
      <c r="AA214" s="1465" t="s">
        <v>167</v>
      </c>
      <c r="AB214" s="1465" t="s">
        <v>167</v>
      </c>
      <c r="AC214" s="1465" t="s">
        <v>167</v>
      </c>
      <c r="AD214" s="1465" t="s">
        <v>167</v>
      </c>
      <c r="AE214" s="1465" t="s">
        <v>167</v>
      </c>
      <c r="AF214" s="1465" t="s">
        <v>167</v>
      </c>
      <c r="AG214" s="1465" t="s">
        <v>167</v>
      </c>
      <c r="AH214" s="1465" t="s">
        <v>167</v>
      </c>
      <c r="AI214" s="1465" t="s">
        <v>167</v>
      </c>
      <c r="AJ214" s="1465" t="s">
        <v>167</v>
      </c>
      <c r="AK214" s="1465" t="s">
        <v>65</v>
      </c>
      <c r="AL214" s="1465" t="s">
        <v>167</v>
      </c>
      <c r="AM214" s="1465" t="s">
        <v>167</v>
      </c>
      <c r="AN214" s="1465" t="s">
        <v>165</v>
      </c>
      <c r="AO214" s="1465" t="s">
        <v>65</v>
      </c>
      <c r="AP214" s="1465" t="s">
        <v>62</v>
      </c>
      <c r="AQ214" s="1465" t="s">
        <v>167</v>
      </c>
      <c r="AR214" s="1465" t="s">
        <v>167</v>
      </c>
      <c r="AS214" s="1465" t="s">
        <v>166</v>
      </c>
      <c r="AT214" s="1465" t="s">
        <v>166</v>
      </c>
      <c r="AU214" s="1465" t="s">
        <v>167</v>
      </c>
      <c r="AV214" s="1465" t="s">
        <v>166</v>
      </c>
      <c r="AW214" s="1465" t="s">
        <v>167</v>
      </c>
      <c r="AX214" s="1465" t="s">
        <v>167</v>
      </c>
      <c r="AY214" s="1465" t="s">
        <v>167</v>
      </c>
      <c r="AZ214" s="1465" t="s">
        <v>167</v>
      </c>
      <c r="BA214" s="1465" t="s">
        <v>62</v>
      </c>
      <c r="BB214" s="1465" t="s">
        <v>167</v>
      </c>
      <c r="BC214" s="1465" t="s">
        <v>167</v>
      </c>
      <c r="BD214" s="1465" t="s">
        <v>167</v>
      </c>
      <c r="BE214" s="1465" t="s">
        <v>167</v>
      </c>
      <c r="BF214" s="1465" t="s">
        <v>167</v>
      </c>
      <c r="BG214" s="1465" t="s">
        <v>65</v>
      </c>
      <c r="BH214" s="1465" t="s">
        <v>167</v>
      </c>
      <c r="BI214" s="1465" t="s">
        <v>167</v>
      </c>
      <c r="BJ214" s="1465" t="s">
        <v>167</v>
      </c>
      <c r="BK214" s="1465" t="s">
        <v>167</v>
      </c>
      <c r="BL214" s="1465" t="s">
        <v>167</v>
      </c>
      <c r="BM214" s="1465" t="s">
        <v>167</v>
      </c>
      <c r="BN214" s="1027" t="s">
        <v>167</v>
      </c>
      <c r="BO214" s="202"/>
    </row>
    <row r="215" spans="1:67" s="164" customFormat="1" ht="18" customHeight="1">
      <c r="A215" s="1656"/>
      <c r="B215" s="930"/>
      <c r="C215" s="1470">
        <f>C216/P214</f>
        <v>0</v>
      </c>
      <c r="D215" s="1738">
        <f>D216/P214</f>
        <v>0</v>
      </c>
      <c r="E215" s="1739"/>
      <c r="F215" s="1738">
        <f>F216/P214</f>
        <v>0</v>
      </c>
      <c r="G215" s="1739"/>
      <c r="H215" s="1470">
        <f>H216/P214</f>
        <v>4.4444444444444446E-2</v>
      </c>
      <c r="I215" s="1753">
        <f>I216/P214</f>
        <v>6.6666666666666666E-2</v>
      </c>
      <c r="J215" s="1753"/>
      <c r="K215" s="1470">
        <f>K216/P214</f>
        <v>0.88888888888888884</v>
      </c>
      <c r="L215" s="1761"/>
      <c r="M215" s="1762"/>
      <c r="N215" s="1716"/>
      <c r="O215" s="569"/>
      <c r="P215" s="1498"/>
      <c r="Q215" s="1434"/>
      <c r="R215" s="1028"/>
      <c r="S215" s="1028"/>
      <c r="T215" s="1028"/>
      <c r="U215" s="1028"/>
      <c r="V215" s="1028"/>
      <c r="W215" s="1028"/>
      <c r="X215" s="1028"/>
      <c r="Y215" s="1028"/>
      <c r="Z215" s="1028"/>
      <c r="AA215" s="1028"/>
      <c r="AB215" s="1028"/>
      <c r="AC215" s="1028"/>
      <c r="AD215" s="1028"/>
      <c r="AE215" s="1028"/>
      <c r="AF215" s="1028"/>
      <c r="AG215" s="1028"/>
      <c r="AH215" s="1028"/>
      <c r="AI215" s="1028"/>
      <c r="AJ215" s="1028"/>
      <c r="AK215" s="1028"/>
      <c r="AL215" s="1028"/>
      <c r="AM215" s="1028"/>
      <c r="AN215" s="1028"/>
      <c r="AO215" s="1028"/>
      <c r="AP215" s="1028"/>
      <c r="AQ215" s="1028"/>
      <c r="AR215" s="1028"/>
      <c r="AS215" s="1028"/>
      <c r="AT215" s="1028"/>
      <c r="AU215" s="1028"/>
      <c r="AV215" s="1028"/>
      <c r="AW215" s="1028"/>
      <c r="AX215" s="1028"/>
      <c r="AY215" s="1028"/>
      <c r="AZ215" s="1028"/>
      <c r="BA215" s="1028"/>
      <c r="BB215" s="1028"/>
      <c r="BC215" s="1028"/>
      <c r="BD215" s="1028"/>
      <c r="BE215" s="1028"/>
      <c r="BF215" s="1028"/>
      <c r="BG215" s="1028"/>
      <c r="BH215" s="1028"/>
      <c r="BI215" s="1028"/>
      <c r="BJ215" s="1028"/>
      <c r="BK215" s="1028"/>
      <c r="BL215" s="1028"/>
      <c r="BM215" s="1028"/>
      <c r="BN215" s="1029"/>
      <c r="BO215" s="202"/>
    </row>
    <row r="216" spans="1:67" s="164" customFormat="1" ht="21" customHeight="1">
      <c r="A216" s="1656"/>
      <c r="B216" s="931" t="s">
        <v>90</v>
      </c>
      <c r="C216" s="92">
        <v>0</v>
      </c>
      <c r="D216" s="1335">
        <v>0</v>
      </c>
      <c r="E216" s="1436"/>
      <c r="F216" s="1754">
        <v>0</v>
      </c>
      <c r="G216" s="1755"/>
      <c r="H216" s="92">
        <v>2</v>
      </c>
      <c r="I216" s="1754">
        <v>3</v>
      </c>
      <c r="J216" s="1755"/>
      <c r="K216" s="92">
        <v>40</v>
      </c>
      <c r="L216" s="1761"/>
      <c r="M216" s="1762"/>
      <c r="N216" s="1716"/>
      <c r="O216" s="569"/>
      <c r="P216" s="1498"/>
      <c r="Q216" s="1435"/>
      <c r="R216" s="1030"/>
      <c r="S216" s="1030"/>
      <c r="T216" s="1030"/>
      <c r="U216" s="1030"/>
      <c r="V216" s="1030"/>
      <c r="W216" s="1030"/>
      <c r="X216" s="1030"/>
      <c r="Y216" s="1030"/>
      <c r="Z216" s="1030"/>
      <c r="AA216" s="1030"/>
      <c r="AB216" s="1030"/>
      <c r="AC216" s="1030"/>
      <c r="AD216" s="1030"/>
      <c r="AE216" s="1030"/>
      <c r="AF216" s="1030"/>
      <c r="AG216" s="1030"/>
      <c r="AH216" s="1030"/>
      <c r="AI216" s="1030"/>
      <c r="AJ216" s="1030"/>
      <c r="AK216" s="1030"/>
      <c r="AL216" s="1030"/>
      <c r="AM216" s="1030"/>
      <c r="AN216" s="1030"/>
      <c r="AO216" s="1030"/>
      <c r="AP216" s="1030"/>
      <c r="AQ216" s="1030"/>
      <c r="AR216" s="1030"/>
      <c r="AS216" s="1030"/>
      <c r="AT216" s="1030"/>
      <c r="AU216" s="1030"/>
      <c r="AV216" s="1030"/>
      <c r="AW216" s="1030"/>
      <c r="AX216" s="1030"/>
      <c r="AY216" s="1030"/>
      <c r="AZ216" s="1030"/>
      <c r="BA216" s="1030"/>
      <c r="BB216" s="1030"/>
      <c r="BC216" s="1030"/>
      <c r="BD216" s="1030"/>
      <c r="BE216" s="1030"/>
      <c r="BF216" s="1030"/>
      <c r="BG216" s="1030"/>
      <c r="BH216" s="1030"/>
      <c r="BI216" s="1030"/>
      <c r="BJ216" s="1030"/>
      <c r="BK216" s="1030"/>
      <c r="BL216" s="1030"/>
      <c r="BM216" s="1030"/>
      <c r="BN216" s="1031"/>
      <c r="BO216" s="202"/>
    </row>
    <row r="217" spans="1:67" s="164" customFormat="1" ht="20.25" customHeight="1">
      <c r="A217" s="1656"/>
      <c r="B217" s="1756"/>
      <c r="C217" s="1757"/>
      <c r="D217" s="1757"/>
      <c r="E217" s="1757"/>
      <c r="F217" s="1757"/>
      <c r="G217" s="1757"/>
      <c r="H217" s="1757"/>
      <c r="I217" s="1757"/>
      <c r="J217" s="1757"/>
      <c r="K217" s="1757"/>
      <c r="L217" s="1757"/>
      <c r="M217" s="1758"/>
      <c r="N217" s="1716"/>
      <c r="O217" s="569"/>
      <c r="P217" s="1498"/>
      <c r="Q217" s="1048"/>
      <c r="R217" s="1032"/>
      <c r="S217" s="1032"/>
      <c r="T217" s="1032"/>
      <c r="U217" s="1032"/>
      <c r="V217" s="1032"/>
      <c r="W217" s="1032"/>
      <c r="X217" s="1032"/>
      <c r="Y217" s="1032"/>
      <c r="Z217" s="1032"/>
      <c r="AA217" s="1032"/>
      <c r="AB217" s="1032"/>
      <c r="AC217" s="1032"/>
      <c r="AD217" s="1032"/>
      <c r="AE217" s="1032"/>
      <c r="AF217" s="1032"/>
      <c r="AG217" s="1032"/>
      <c r="AH217" s="1032"/>
      <c r="AI217" s="1032"/>
      <c r="AJ217" s="1032"/>
      <c r="AK217" s="1032"/>
      <c r="AL217" s="1032"/>
      <c r="AM217" s="1032"/>
      <c r="AN217" s="1032"/>
      <c r="AO217" s="1032"/>
      <c r="AP217" s="1032"/>
      <c r="AQ217" s="1032"/>
      <c r="AR217" s="1032"/>
      <c r="AS217" s="1032"/>
      <c r="AT217" s="1032"/>
      <c r="AU217" s="1032"/>
      <c r="AV217" s="1032"/>
      <c r="AW217" s="1032"/>
      <c r="AX217" s="1032"/>
      <c r="AY217" s="1032"/>
      <c r="AZ217" s="1032"/>
      <c r="BA217" s="1032"/>
      <c r="BB217" s="1032"/>
      <c r="BC217" s="1032"/>
      <c r="BD217" s="1032"/>
      <c r="BE217" s="1032"/>
      <c r="BF217" s="1032"/>
      <c r="BG217" s="1032"/>
      <c r="BH217" s="1032"/>
      <c r="BI217" s="1032"/>
      <c r="BJ217" s="1032"/>
      <c r="BK217" s="1032"/>
      <c r="BL217" s="1032"/>
      <c r="BM217" s="1032"/>
      <c r="BN217" s="1033"/>
      <c r="BO217" s="202"/>
    </row>
    <row r="218" spans="1:67" s="164" customFormat="1" ht="41.1" customHeight="1">
      <c r="A218" s="1656"/>
      <c r="B218" s="930"/>
      <c r="C218" s="1466" t="s">
        <v>162</v>
      </c>
      <c r="D218" s="1737" t="s">
        <v>163</v>
      </c>
      <c r="E218" s="1737"/>
      <c r="F218" s="1737" t="s">
        <v>164</v>
      </c>
      <c r="G218" s="1737"/>
      <c r="H218" s="1466" t="s">
        <v>165</v>
      </c>
      <c r="I218" s="1737" t="s">
        <v>166</v>
      </c>
      <c r="J218" s="1737"/>
      <c r="K218" s="1466" t="s">
        <v>167</v>
      </c>
      <c r="L218" s="1759" t="s">
        <v>142</v>
      </c>
      <c r="M218" s="1760"/>
      <c r="N218" s="1716"/>
      <c r="O218" s="571"/>
      <c r="P218" s="1462">
        <v>14</v>
      </c>
      <c r="Q218" s="1465" t="s">
        <v>62</v>
      </c>
      <c r="R218" s="1465" t="s">
        <v>167</v>
      </c>
      <c r="S218" s="1465" t="s">
        <v>165</v>
      </c>
      <c r="T218" s="1465" t="s">
        <v>65</v>
      </c>
      <c r="U218" s="1465" t="s">
        <v>62</v>
      </c>
      <c r="V218" s="1465" t="s">
        <v>167</v>
      </c>
      <c r="W218" s="1465" t="s">
        <v>62</v>
      </c>
      <c r="X218" s="1465" t="s">
        <v>62</v>
      </c>
      <c r="Y218" s="1465" t="s">
        <v>62</v>
      </c>
      <c r="Z218" s="1465" t="s">
        <v>62</v>
      </c>
      <c r="AA218" s="1465" t="s">
        <v>163</v>
      </c>
      <c r="AB218" s="1465" t="s">
        <v>62</v>
      </c>
      <c r="AC218" s="1465" t="s">
        <v>65</v>
      </c>
      <c r="AD218" s="1465" t="s">
        <v>62</v>
      </c>
      <c r="AE218" s="1465" t="s">
        <v>165</v>
      </c>
      <c r="AF218" s="1465" t="s">
        <v>168</v>
      </c>
      <c r="AG218" s="1465" t="s">
        <v>62</v>
      </c>
      <c r="AH218" s="1465" t="s">
        <v>62</v>
      </c>
      <c r="AI218" s="1465" t="s">
        <v>62</v>
      </c>
      <c r="AJ218" s="1465" t="s">
        <v>166</v>
      </c>
      <c r="AK218" s="1465" t="s">
        <v>62</v>
      </c>
      <c r="AL218" s="1465" t="s">
        <v>65</v>
      </c>
      <c r="AM218" s="1465" t="s">
        <v>62</v>
      </c>
      <c r="AN218" s="1465" t="s">
        <v>165</v>
      </c>
      <c r="AO218" s="1465" t="s">
        <v>62</v>
      </c>
      <c r="AP218" s="1465" t="s">
        <v>62</v>
      </c>
      <c r="AQ218" s="1465" t="s">
        <v>65</v>
      </c>
      <c r="AR218" s="1465" t="s">
        <v>62</v>
      </c>
      <c r="AS218" s="1465" t="s">
        <v>62</v>
      </c>
      <c r="AT218" s="1465" t="s">
        <v>166</v>
      </c>
      <c r="AU218" s="1465" t="s">
        <v>168</v>
      </c>
      <c r="AV218" s="1465" t="s">
        <v>62</v>
      </c>
      <c r="AW218" s="1465" t="s">
        <v>62</v>
      </c>
      <c r="AX218" s="1465" t="s">
        <v>62</v>
      </c>
      <c r="AY218" s="1465" t="s">
        <v>62</v>
      </c>
      <c r="AZ218" s="1465" t="s">
        <v>62</v>
      </c>
      <c r="BA218" s="1465" t="s">
        <v>62</v>
      </c>
      <c r="BB218" s="1465" t="s">
        <v>163</v>
      </c>
      <c r="BC218" s="1465" t="s">
        <v>167</v>
      </c>
      <c r="BD218" s="1465" t="s">
        <v>62</v>
      </c>
      <c r="BE218" s="1465" t="s">
        <v>65</v>
      </c>
      <c r="BF218" s="1465" t="s">
        <v>164</v>
      </c>
      <c r="BG218" s="1465" t="s">
        <v>65</v>
      </c>
      <c r="BH218" s="1465" t="s">
        <v>62</v>
      </c>
      <c r="BI218" s="1465" t="s">
        <v>62</v>
      </c>
      <c r="BJ218" s="1465" t="s">
        <v>62</v>
      </c>
      <c r="BK218" s="1465" t="s">
        <v>62</v>
      </c>
      <c r="BL218" s="1465" t="s">
        <v>166</v>
      </c>
      <c r="BM218" s="1465" t="s">
        <v>62</v>
      </c>
      <c r="BN218" s="1027" t="s">
        <v>65</v>
      </c>
      <c r="BO218" s="202"/>
    </row>
    <row r="219" spans="1:67" s="164" customFormat="1" ht="21" customHeight="1">
      <c r="A219" s="1656"/>
      <c r="B219" s="930"/>
      <c r="C219" s="1470">
        <f>C220/P218</f>
        <v>0.14285714285714285</v>
      </c>
      <c r="D219" s="1738">
        <f>D220/P218</f>
        <v>0.14285714285714285</v>
      </c>
      <c r="E219" s="1739"/>
      <c r="F219" s="1738">
        <f>F220/P218</f>
        <v>7.1428571428571425E-2</v>
      </c>
      <c r="G219" s="1739"/>
      <c r="H219" s="1470">
        <f>H220/P218</f>
        <v>0.21428571428571427</v>
      </c>
      <c r="I219" s="1753">
        <f>I220/P218</f>
        <v>0.21428571428571427</v>
      </c>
      <c r="J219" s="1753"/>
      <c r="K219" s="1470">
        <f>K220/P218</f>
        <v>0.21428571428571427</v>
      </c>
      <c r="L219" s="1761"/>
      <c r="M219" s="1762"/>
      <c r="N219" s="1716"/>
      <c r="O219" s="569"/>
      <c r="P219" s="1498"/>
      <c r="Q219" s="1434"/>
      <c r="R219" s="1028"/>
      <c r="S219" s="1028"/>
      <c r="T219" s="1028"/>
      <c r="U219" s="1028"/>
      <c r="V219" s="1028"/>
      <c r="W219" s="1028"/>
      <c r="X219" s="1028"/>
      <c r="Y219" s="1028"/>
      <c r="Z219" s="1028"/>
      <c r="AA219" s="1028"/>
      <c r="AB219" s="1028"/>
      <c r="AC219" s="1028"/>
      <c r="AD219" s="1028"/>
      <c r="AE219" s="1028"/>
      <c r="AF219" s="1028"/>
      <c r="AG219" s="1028"/>
      <c r="AH219" s="1028"/>
      <c r="AI219" s="1028"/>
      <c r="AJ219" s="1028"/>
      <c r="AK219" s="1028"/>
      <c r="AL219" s="1028"/>
      <c r="AM219" s="1028"/>
      <c r="AN219" s="1028"/>
      <c r="AO219" s="1028"/>
      <c r="AP219" s="1028"/>
      <c r="AQ219" s="1028"/>
      <c r="AR219" s="1028"/>
      <c r="AS219" s="1028"/>
      <c r="AT219" s="1028"/>
      <c r="AU219" s="1028"/>
      <c r="AV219" s="1028"/>
      <c r="AW219" s="1028"/>
      <c r="AX219" s="1028"/>
      <c r="AY219" s="1028"/>
      <c r="AZ219" s="1028"/>
      <c r="BA219" s="1028"/>
      <c r="BB219" s="1028"/>
      <c r="BC219" s="1028"/>
      <c r="BD219" s="1028"/>
      <c r="BE219" s="1028"/>
      <c r="BF219" s="1028"/>
      <c r="BG219" s="1028"/>
      <c r="BH219" s="1028"/>
      <c r="BI219" s="1028"/>
      <c r="BJ219" s="1028"/>
      <c r="BK219" s="1028"/>
      <c r="BL219" s="1028"/>
      <c r="BM219" s="1028"/>
      <c r="BN219" s="1029"/>
      <c r="BO219" s="202"/>
    </row>
    <row r="220" spans="1:67" s="164" customFormat="1" ht="18.75" customHeight="1">
      <c r="A220" s="1656"/>
      <c r="B220" s="931" t="s">
        <v>90</v>
      </c>
      <c r="C220" s="92">
        <v>2</v>
      </c>
      <c r="D220" s="1335">
        <v>2</v>
      </c>
      <c r="E220" s="1436"/>
      <c r="F220" s="1754">
        <v>1</v>
      </c>
      <c r="G220" s="1755"/>
      <c r="H220" s="92">
        <v>3</v>
      </c>
      <c r="I220" s="1754">
        <v>3</v>
      </c>
      <c r="J220" s="1755"/>
      <c r="K220" s="92">
        <v>3</v>
      </c>
      <c r="L220" s="1761"/>
      <c r="M220" s="1762"/>
      <c r="N220" s="1716"/>
      <c r="O220" s="569"/>
      <c r="P220" s="1498"/>
      <c r="Q220" s="1435"/>
      <c r="R220" s="1030"/>
      <c r="S220" s="1030"/>
      <c r="T220" s="1030"/>
      <c r="U220" s="1030"/>
      <c r="V220" s="1030"/>
      <c r="W220" s="1030"/>
      <c r="X220" s="1030"/>
      <c r="Y220" s="1030"/>
      <c r="Z220" s="1030"/>
      <c r="AA220" s="1030"/>
      <c r="AB220" s="1030"/>
      <c r="AC220" s="1030"/>
      <c r="AD220" s="1030"/>
      <c r="AE220" s="1030"/>
      <c r="AF220" s="1030"/>
      <c r="AG220" s="1030"/>
      <c r="AH220" s="1030"/>
      <c r="AI220" s="1030"/>
      <c r="AJ220" s="1030"/>
      <c r="AK220" s="1030"/>
      <c r="AL220" s="1030"/>
      <c r="AM220" s="1030"/>
      <c r="AN220" s="1030"/>
      <c r="AO220" s="1030"/>
      <c r="AP220" s="1030"/>
      <c r="AQ220" s="1030"/>
      <c r="AR220" s="1030"/>
      <c r="AS220" s="1030"/>
      <c r="AT220" s="1030"/>
      <c r="AU220" s="1030"/>
      <c r="AV220" s="1030"/>
      <c r="AW220" s="1030"/>
      <c r="AX220" s="1030"/>
      <c r="AY220" s="1030"/>
      <c r="AZ220" s="1030"/>
      <c r="BA220" s="1030"/>
      <c r="BB220" s="1030"/>
      <c r="BC220" s="1030"/>
      <c r="BD220" s="1030"/>
      <c r="BE220" s="1030"/>
      <c r="BF220" s="1030"/>
      <c r="BG220" s="1030"/>
      <c r="BH220" s="1030"/>
      <c r="BI220" s="1030"/>
      <c r="BJ220" s="1030"/>
      <c r="BK220" s="1030"/>
      <c r="BL220" s="1030"/>
      <c r="BM220" s="1030"/>
      <c r="BN220" s="1031"/>
      <c r="BO220" s="202"/>
    </row>
    <row r="221" spans="1:67" s="164" customFormat="1" ht="17.25" customHeight="1">
      <c r="A221" s="1656"/>
      <c r="B221" s="1756"/>
      <c r="C221" s="1757"/>
      <c r="D221" s="1757"/>
      <c r="E221" s="1757"/>
      <c r="F221" s="1757"/>
      <c r="G221" s="1757"/>
      <c r="H221" s="1757"/>
      <c r="I221" s="1757"/>
      <c r="J221" s="1757"/>
      <c r="K221" s="1757"/>
      <c r="L221" s="1757"/>
      <c r="M221" s="1758"/>
      <c r="N221" s="1716"/>
      <c r="O221" s="570"/>
      <c r="P221" s="1498"/>
      <c r="Q221" s="1048"/>
      <c r="R221" s="1032"/>
      <c r="S221" s="1032"/>
      <c r="T221" s="1032"/>
      <c r="U221" s="1032"/>
      <c r="V221" s="1032"/>
      <c r="W221" s="1032"/>
      <c r="X221" s="1032"/>
      <c r="Y221" s="1032"/>
      <c r="Z221" s="1032"/>
      <c r="AA221" s="1032"/>
      <c r="AB221" s="1032"/>
      <c r="AC221" s="1032"/>
      <c r="AD221" s="1032"/>
      <c r="AE221" s="1032"/>
      <c r="AF221" s="1032"/>
      <c r="AG221" s="1032"/>
      <c r="AH221" s="1032"/>
      <c r="AI221" s="1032"/>
      <c r="AJ221" s="1032"/>
      <c r="AK221" s="1032"/>
      <c r="AL221" s="1032"/>
      <c r="AM221" s="1032"/>
      <c r="AN221" s="1032"/>
      <c r="AO221" s="1032"/>
      <c r="AP221" s="1032"/>
      <c r="AQ221" s="1032"/>
      <c r="AR221" s="1032"/>
      <c r="AS221" s="1032"/>
      <c r="AT221" s="1032"/>
      <c r="AU221" s="1032"/>
      <c r="AV221" s="1032"/>
      <c r="AW221" s="1032"/>
      <c r="AX221" s="1032"/>
      <c r="AY221" s="1032"/>
      <c r="AZ221" s="1032"/>
      <c r="BA221" s="1032"/>
      <c r="BB221" s="1032"/>
      <c r="BC221" s="1032"/>
      <c r="BD221" s="1032"/>
      <c r="BE221" s="1032"/>
      <c r="BF221" s="1032"/>
      <c r="BG221" s="1032"/>
      <c r="BH221" s="1032"/>
      <c r="BI221" s="1032"/>
      <c r="BJ221" s="1032"/>
      <c r="BK221" s="1032"/>
      <c r="BL221" s="1032"/>
      <c r="BM221" s="1032"/>
      <c r="BN221" s="1033"/>
      <c r="BO221" s="202"/>
    </row>
    <row r="222" spans="1:67" s="164" customFormat="1" ht="41.1" customHeight="1">
      <c r="A222" s="1656"/>
      <c r="B222" s="930"/>
      <c r="C222" s="1466" t="s">
        <v>162</v>
      </c>
      <c r="D222" s="1737" t="s">
        <v>163</v>
      </c>
      <c r="E222" s="1737"/>
      <c r="F222" s="1737" t="s">
        <v>164</v>
      </c>
      <c r="G222" s="1737"/>
      <c r="H222" s="1466" t="s">
        <v>165</v>
      </c>
      <c r="I222" s="1737" t="s">
        <v>166</v>
      </c>
      <c r="J222" s="1737"/>
      <c r="K222" s="1466" t="s">
        <v>167</v>
      </c>
      <c r="L222" s="1759" t="s">
        <v>143</v>
      </c>
      <c r="M222" s="1760"/>
      <c r="N222" s="1716"/>
      <c r="O222" s="569"/>
      <c r="P222" s="1462">
        <v>14</v>
      </c>
      <c r="Q222" s="1465" t="s">
        <v>62</v>
      </c>
      <c r="R222" s="1465" t="s">
        <v>167</v>
      </c>
      <c r="S222" s="1465" t="s">
        <v>165</v>
      </c>
      <c r="T222" s="1465" t="s">
        <v>65</v>
      </c>
      <c r="U222" s="1465" t="s">
        <v>62</v>
      </c>
      <c r="V222" s="1465" t="s">
        <v>62</v>
      </c>
      <c r="W222" s="1465" t="s">
        <v>62</v>
      </c>
      <c r="X222" s="1465" t="s">
        <v>62</v>
      </c>
      <c r="Y222" s="1465" t="s">
        <v>62</v>
      </c>
      <c r="Z222" s="1465" t="s">
        <v>62</v>
      </c>
      <c r="AA222" s="1465" t="s">
        <v>163</v>
      </c>
      <c r="AB222" s="1465" t="s">
        <v>62</v>
      </c>
      <c r="AC222" s="1465" t="s">
        <v>65</v>
      </c>
      <c r="AD222" s="1465" t="s">
        <v>62</v>
      </c>
      <c r="AE222" s="1465" t="s">
        <v>165</v>
      </c>
      <c r="AF222" s="1465" t="s">
        <v>167</v>
      </c>
      <c r="AG222" s="1465" t="s">
        <v>62</v>
      </c>
      <c r="AH222" s="1465" t="s">
        <v>62</v>
      </c>
      <c r="AI222" s="1465" t="s">
        <v>62</v>
      </c>
      <c r="AJ222" s="1465" t="s">
        <v>166</v>
      </c>
      <c r="AK222" s="1465" t="s">
        <v>62</v>
      </c>
      <c r="AL222" s="1465" t="s">
        <v>65</v>
      </c>
      <c r="AM222" s="1465" t="s">
        <v>62</v>
      </c>
      <c r="AN222" s="1465" t="s">
        <v>165</v>
      </c>
      <c r="AO222" s="1465" t="s">
        <v>65</v>
      </c>
      <c r="AP222" s="1465" t="s">
        <v>62</v>
      </c>
      <c r="AQ222" s="1465" t="s">
        <v>65</v>
      </c>
      <c r="AR222" s="1465" t="s">
        <v>62</v>
      </c>
      <c r="AS222" s="1465" t="s">
        <v>62</v>
      </c>
      <c r="AT222" s="1465" t="s">
        <v>166</v>
      </c>
      <c r="AU222" s="1465" t="s">
        <v>168</v>
      </c>
      <c r="AV222" s="1465" t="s">
        <v>62</v>
      </c>
      <c r="AW222" s="1465" t="s">
        <v>168</v>
      </c>
      <c r="AX222" s="1465" t="s">
        <v>62</v>
      </c>
      <c r="AY222" s="1465" t="s">
        <v>62</v>
      </c>
      <c r="AZ222" s="1465" t="s">
        <v>62</v>
      </c>
      <c r="BA222" s="1465" t="s">
        <v>62</v>
      </c>
      <c r="BB222" s="1465" t="s">
        <v>164</v>
      </c>
      <c r="BC222" s="1465" t="s">
        <v>167</v>
      </c>
      <c r="BD222" s="1465" t="s">
        <v>62</v>
      </c>
      <c r="BE222" s="1465" t="s">
        <v>65</v>
      </c>
      <c r="BF222" s="1465" t="s">
        <v>164</v>
      </c>
      <c r="BG222" s="1465" t="s">
        <v>65</v>
      </c>
      <c r="BH222" s="1465" t="s">
        <v>62</v>
      </c>
      <c r="BI222" s="1465" t="s">
        <v>62</v>
      </c>
      <c r="BJ222" s="1465" t="s">
        <v>62</v>
      </c>
      <c r="BK222" s="1465" t="s">
        <v>62</v>
      </c>
      <c r="BL222" s="1465" t="s">
        <v>167</v>
      </c>
      <c r="BM222" s="1465" t="s">
        <v>62</v>
      </c>
      <c r="BN222" s="1027" t="s">
        <v>65</v>
      </c>
      <c r="BO222" s="202"/>
    </row>
    <row r="223" spans="1:67" s="164" customFormat="1" ht="21" customHeight="1">
      <c r="A223" s="1656"/>
      <c r="B223" s="930"/>
      <c r="C223" s="1470">
        <f>C224/P222</f>
        <v>0.14285714285714285</v>
      </c>
      <c r="D223" s="1738">
        <f>D224/P222</f>
        <v>7.1428571428571425E-2</v>
      </c>
      <c r="E223" s="1739"/>
      <c r="F223" s="1738">
        <f>F224/P222</f>
        <v>0.14285714285714285</v>
      </c>
      <c r="G223" s="1739"/>
      <c r="H223" s="1470">
        <f>H224/P222</f>
        <v>0.21428571428571427</v>
      </c>
      <c r="I223" s="1753">
        <f>I224/P222</f>
        <v>0.14285714285714285</v>
      </c>
      <c r="J223" s="1753"/>
      <c r="K223" s="1470">
        <f>K224/P222</f>
        <v>0.2857142857142857</v>
      </c>
      <c r="L223" s="1761"/>
      <c r="M223" s="1762"/>
      <c r="N223" s="1716"/>
      <c r="O223" s="569"/>
      <c r="P223" s="1498"/>
      <c r="Q223" s="1434"/>
      <c r="R223" s="1028"/>
      <c r="S223" s="1028"/>
      <c r="T223" s="1028"/>
      <c r="U223" s="1028"/>
      <c r="V223" s="1028"/>
      <c r="W223" s="1028"/>
      <c r="X223" s="1028"/>
      <c r="Y223" s="1028"/>
      <c r="Z223" s="1028"/>
      <c r="AA223" s="1028"/>
      <c r="AB223" s="1028"/>
      <c r="AC223" s="1028"/>
      <c r="AD223" s="1028"/>
      <c r="AE223" s="1028"/>
      <c r="AF223" s="1028"/>
      <c r="AG223" s="1028"/>
      <c r="AH223" s="1028"/>
      <c r="AI223" s="1028"/>
      <c r="AJ223" s="1028"/>
      <c r="AK223" s="1028"/>
      <c r="AL223" s="1028"/>
      <c r="AM223" s="1028"/>
      <c r="AN223" s="1028"/>
      <c r="AO223" s="1028"/>
      <c r="AP223" s="1028"/>
      <c r="AQ223" s="1028"/>
      <c r="AR223" s="1028"/>
      <c r="AS223" s="1028"/>
      <c r="AT223" s="1028"/>
      <c r="AU223" s="1028"/>
      <c r="AV223" s="1028"/>
      <c r="AW223" s="1028"/>
      <c r="AX223" s="1028"/>
      <c r="AY223" s="1028"/>
      <c r="AZ223" s="1028"/>
      <c r="BA223" s="1028"/>
      <c r="BB223" s="1028"/>
      <c r="BC223" s="1028"/>
      <c r="BD223" s="1028"/>
      <c r="BE223" s="1028"/>
      <c r="BF223" s="1028"/>
      <c r="BG223" s="1028"/>
      <c r="BH223" s="1028"/>
      <c r="BI223" s="1028"/>
      <c r="BJ223" s="1028"/>
      <c r="BK223" s="1028"/>
      <c r="BL223" s="1028"/>
      <c r="BM223" s="1028"/>
      <c r="BN223" s="1029"/>
      <c r="BO223" s="202"/>
    </row>
    <row r="224" spans="1:67" s="164" customFormat="1" ht="21" customHeight="1">
      <c r="A224" s="1656"/>
      <c r="B224" s="931" t="s">
        <v>90</v>
      </c>
      <c r="C224" s="92">
        <v>2</v>
      </c>
      <c r="D224" s="1335">
        <v>1</v>
      </c>
      <c r="E224" s="1436"/>
      <c r="F224" s="1754">
        <v>2</v>
      </c>
      <c r="G224" s="1755"/>
      <c r="H224" s="92">
        <v>3</v>
      </c>
      <c r="I224" s="1754">
        <v>2</v>
      </c>
      <c r="J224" s="1755"/>
      <c r="K224" s="92">
        <v>4</v>
      </c>
      <c r="L224" s="1761"/>
      <c r="M224" s="1762"/>
      <c r="N224" s="1716"/>
      <c r="O224" s="569"/>
      <c r="P224" s="1498"/>
      <c r="Q224" s="1435"/>
      <c r="R224" s="1030"/>
      <c r="S224" s="1030"/>
      <c r="T224" s="1030"/>
      <c r="U224" s="1030"/>
      <c r="V224" s="1030"/>
      <c r="W224" s="1030"/>
      <c r="X224" s="1030"/>
      <c r="Y224" s="1030"/>
      <c r="Z224" s="1030"/>
      <c r="AA224" s="1030"/>
      <c r="AB224" s="1030"/>
      <c r="AC224" s="1030"/>
      <c r="AD224" s="1030"/>
      <c r="AE224" s="1030"/>
      <c r="AF224" s="1030"/>
      <c r="AG224" s="1030"/>
      <c r="AH224" s="1030"/>
      <c r="AI224" s="1030"/>
      <c r="AJ224" s="1030"/>
      <c r="AK224" s="1030"/>
      <c r="AL224" s="1030"/>
      <c r="AM224" s="1030"/>
      <c r="AN224" s="1030"/>
      <c r="AO224" s="1030"/>
      <c r="AP224" s="1030"/>
      <c r="AQ224" s="1030"/>
      <c r="AR224" s="1030"/>
      <c r="AS224" s="1030"/>
      <c r="AT224" s="1030"/>
      <c r="AU224" s="1030"/>
      <c r="AV224" s="1030"/>
      <c r="AW224" s="1030"/>
      <c r="AX224" s="1030"/>
      <c r="AY224" s="1030"/>
      <c r="AZ224" s="1030"/>
      <c r="BA224" s="1030"/>
      <c r="BB224" s="1030"/>
      <c r="BC224" s="1030"/>
      <c r="BD224" s="1030"/>
      <c r="BE224" s="1030"/>
      <c r="BF224" s="1030"/>
      <c r="BG224" s="1030"/>
      <c r="BH224" s="1030"/>
      <c r="BI224" s="1030"/>
      <c r="BJ224" s="1030"/>
      <c r="BK224" s="1030"/>
      <c r="BL224" s="1030"/>
      <c r="BM224" s="1030"/>
      <c r="BN224" s="1031"/>
      <c r="BO224" s="202"/>
    </row>
    <row r="225" spans="1:67" s="164" customFormat="1" ht="21" customHeight="1">
      <c r="A225" s="1656"/>
      <c r="B225" s="1756"/>
      <c r="C225" s="1757"/>
      <c r="D225" s="1757"/>
      <c r="E225" s="1757"/>
      <c r="F225" s="1757"/>
      <c r="G225" s="1757"/>
      <c r="H225" s="1757"/>
      <c r="I225" s="1757"/>
      <c r="J225" s="1757"/>
      <c r="K225" s="1757"/>
      <c r="L225" s="1757"/>
      <c r="M225" s="1758"/>
      <c r="N225" s="1716"/>
      <c r="O225" s="570"/>
      <c r="P225" s="1498"/>
      <c r="Q225" s="1048"/>
      <c r="R225" s="1032"/>
      <c r="S225" s="1032"/>
      <c r="T225" s="1032"/>
      <c r="U225" s="1032"/>
      <c r="V225" s="1032"/>
      <c r="W225" s="1032"/>
      <c r="X225" s="1032"/>
      <c r="Y225" s="1032"/>
      <c r="Z225" s="1032"/>
      <c r="AA225" s="1032"/>
      <c r="AB225" s="1032"/>
      <c r="AC225" s="1032"/>
      <c r="AD225" s="1032"/>
      <c r="AE225" s="1032"/>
      <c r="AF225" s="1032"/>
      <c r="AG225" s="1032"/>
      <c r="AH225" s="1032"/>
      <c r="AI225" s="1032"/>
      <c r="AJ225" s="1032"/>
      <c r="AK225" s="1032"/>
      <c r="AL225" s="1032"/>
      <c r="AM225" s="1032"/>
      <c r="AN225" s="1032"/>
      <c r="AO225" s="1032"/>
      <c r="AP225" s="1032"/>
      <c r="AQ225" s="1032"/>
      <c r="AR225" s="1032"/>
      <c r="AS225" s="1032"/>
      <c r="AT225" s="1032"/>
      <c r="AU225" s="1032"/>
      <c r="AV225" s="1032"/>
      <c r="AW225" s="1032"/>
      <c r="AX225" s="1032"/>
      <c r="AY225" s="1032"/>
      <c r="AZ225" s="1032"/>
      <c r="BA225" s="1032"/>
      <c r="BB225" s="1032"/>
      <c r="BC225" s="1032"/>
      <c r="BD225" s="1032"/>
      <c r="BE225" s="1032"/>
      <c r="BF225" s="1032"/>
      <c r="BG225" s="1032"/>
      <c r="BH225" s="1032"/>
      <c r="BI225" s="1032"/>
      <c r="BJ225" s="1032"/>
      <c r="BK225" s="1032"/>
      <c r="BL225" s="1032"/>
      <c r="BM225" s="1032"/>
      <c r="BN225" s="1033"/>
      <c r="BO225" s="202"/>
    </row>
    <row r="226" spans="1:67" s="164" customFormat="1" ht="41.1" customHeight="1">
      <c r="A226" s="1656"/>
      <c r="B226" s="930"/>
      <c r="C226" s="1466" t="s">
        <v>162</v>
      </c>
      <c r="D226" s="1737" t="s">
        <v>163</v>
      </c>
      <c r="E226" s="1737"/>
      <c r="F226" s="1737" t="s">
        <v>164</v>
      </c>
      <c r="G226" s="1737"/>
      <c r="H226" s="1466" t="s">
        <v>165</v>
      </c>
      <c r="I226" s="1737" t="s">
        <v>166</v>
      </c>
      <c r="J226" s="1737"/>
      <c r="K226" s="1466" t="s">
        <v>167</v>
      </c>
      <c r="L226" s="1759" t="s">
        <v>144</v>
      </c>
      <c r="M226" s="1760"/>
      <c r="N226" s="1716"/>
      <c r="O226" s="569"/>
      <c r="P226" s="1462">
        <v>28</v>
      </c>
      <c r="Q226" s="1465" t="s">
        <v>62</v>
      </c>
      <c r="R226" s="1465" t="s">
        <v>163</v>
      </c>
      <c r="S226" s="1465" t="s">
        <v>62</v>
      </c>
      <c r="T226" s="1465" t="s">
        <v>62</v>
      </c>
      <c r="U226" s="1465" t="s">
        <v>168</v>
      </c>
      <c r="V226" s="1465" t="s">
        <v>163</v>
      </c>
      <c r="W226" s="1465" t="s">
        <v>164</v>
      </c>
      <c r="X226" s="1465" t="s">
        <v>62</v>
      </c>
      <c r="Y226" s="1465" t="s">
        <v>168</v>
      </c>
      <c r="Z226" s="1465" t="s">
        <v>62</v>
      </c>
      <c r="AA226" s="1465" t="s">
        <v>163</v>
      </c>
      <c r="AB226" s="1465" t="s">
        <v>62</v>
      </c>
      <c r="AC226" s="1465" t="s">
        <v>65</v>
      </c>
      <c r="AD226" s="1465" t="s">
        <v>165</v>
      </c>
      <c r="AE226" s="1465" t="s">
        <v>165</v>
      </c>
      <c r="AF226" s="1465" t="s">
        <v>166</v>
      </c>
      <c r="AG226" s="1465" t="s">
        <v>165</v>
      </c>
      <c r="AH226" s="1465" t="s">
        <v>168</v>
      </c>
      <c r="AI226" s="1465" t="s">
        <v>163</v>
      </c>
      <c r="AJ226" s="1465" t="s">
        <v>163</v>
      </c>
      <c r="AK226" s="1465" t="s">
        <v>168</v>
      </c>
      <c r="AL226" s="1465" t="s">
        <v>65</v>
      </c>
      <c r="AM226" s="1465" t="s">
        <v>62</v>
      </c>
      <c r="AN226" s="1465" t="s">
        <v>168</v>
      </c>
      <c r="AO226" s="1465" t="s">
        <v>65</v>
      </c>
      <c r="AP226" s="1465" t="s">
        <v>65</v>
      </c>
      <c r="AQ226" s="1465" t="s">
        <v>166</v>
      </c>
      <c r="AR226" s="1465" t="s">
        <v>168</v>
      </c>
      <c r="AS226" s="1465" t="s">
        <v>62</v>
      </c>
      <c r="AT226" s="1465" t="s">
        <v>166</v>
      </c>
      <c r="AU226" s="1465" t="s">
        <v>62</v>
      </c>
      <c r="AV226" s="1465" t="s">
        <v>62</v>
      </c>
      <c r="AW226" s="1465" t="s">
        <v>168</v>
      </c>
      <c r="AX226" s="1465" t="s">
        <v>62</v>
      </c>
      <c r="AY226" s="1465" t="s">
        <v>168</v>
      </c>
      <c r="AZ226" s="1465" t="s">
        <v>168</v>
      </c>
      <c r="BA226" s="1465" t="s">
        <v>62</v>
      </c>
      <c r="BB226" s="1465" t="s">
        <v>62</v>
      </c>
      <c r="BC226" s="1465" t="s">
        <v>62</v>
      </c>
      <c r="BD226" s="1465" t="s">
        <v>168</v>
      </c>
      <c r="BE226" s="1465" t="s">
        <v>165</v>
      </c>
      <c r="BF226" s="1465" t="s">
        <v>168</v>
      </c>
      <c r="BG226" s="1465" t="s">
        <v>65</v>
      </c>
      <c r="BH226" s="1465" t="s">
        <v>62</v>
      </c>
      <c r="BI226" s="1465" t="s">
        <v>168</v>
      </c>
      <c r="BJ226" s="1465" t="s">
        <v>165</v>
      </c>
      <c r="BK226" s="1465" t="s">
        <v>168</v>
      </c>
      <c r="BL226" s="1465" t="s">
        <v>62</v>
      </c>
      <c r="BM226" s="1465" t="s">
        <v>165</v>
      </c>
      <c r="BN226" s="1027" t="s">
        <v>62</v>
      </c>
      <c r="BO226" s="202"/>
    </row>
    <row r="227" spans="1:67" s="164" customFormat="1" ht="18.75" customHeight="1">
      <c r="A227" s="1656"/>
      <c r="B227" s="930"/>
      <c r="C227" s="1470">
        <f>C228/P226</f>
        <v>0.4642857142857143</v>
      </c>
      <c r="D227" s="1738">
        <f>D228/P226</f>
        <v>0.17857142857142858</v>
      </c>
      <c r="E227" s="1739"/>
      <c r="F227" s="1738">
        <f>F228/P226</f>
        <v>3.5714285714285712E-2</v>
      </c>
      <c r="G227" s="1739"/>
      <c r="H227" s="1470">
        <f>H228/P226</f>
        <v>0.21428571428571427</v>
      </c>
      <c r="I227" s="1753">
        <f>I228/P226</f>
        <v>0.10714285714285714</v>
      </c>
      <c r="J227" s="1753"/>
      <c r="K227" s="1470">
        <f>K228/P226</f>
        <v>0</v>
      </c>
      <c r="L227" s="1761"/>
      <c r="M227" s="1762"/>
      <c r="N227" s="1457"/>
      <c r="O227" s="1498"/>
      <c r="P227" s="1498"/>
      <c r="Q227" s="548"/>
      <c r="R227" s="966"/>
      <c r="S227" s="966"/>
      <c r="T227" s="966"/>
      <c r="U227" s="966"/>
      <c r="V227" s="966"/>
      <c r="W227" s="966"/>
      <c r="X227" s="966"/>
      <c r="Y227" s="966"/>
      <c r="Z227" s="966"/>
      <c r="AA227" s="966"/>
      <c r="AB227" s="966"/>
      <c r="AC227" s="966"/>
      <c r="AD227" s="966"/>
      <c r="AE227" s="966"/>
      <c r="AF227" s="966"/>
      <c r="AG227" s="966"/>
      <c r="AH227" s="966"/>
      <c r="AI227" s="966"/>
      <c r="AJ227" s="966"/>
      <c r="AK227" s="966"/>
      <c r="AL227" s="966"/>
      <c r="AM227" s="966"/>
      <c r="AN227" s="966"/>
      <c r="AO227" s="966"/>
      <c r="AP227" s="966"/>
      <c r="AQ227" s="966"/>
      <c r="AR227" s="966"/>
      <c r="AS227" s="966"/>
      <c r="AT227" s="966"/>
      <c r="AU227" s="966"/>
      <c r="AV227" s="966"/>
      <c r="AW227" s="966"/>
      <c r="AX227" s="966"/>
      <c r="AY227" s="966"/>
      <c r="AZ227" s="966"/>
      <c r="BA227" s="966"/>
      <c r="BB227" s="966"/>
      <c r="BC227" s="966"/>
      <c r="BD227" s="966"/>
      <c r="BE227" s="966"/>
      <c r="BF227" s="966"/>
      <c r="BG227" s="966"/>
      <c r="BH227" s="966"/>
      <c r="BI227" s="966"/>
      <c r="BJ227" s="966"/>
      <c r="BK227" s="966"/>
      <c r="BL227" s="966"/>
      <c r="BM227" s="966"/>
      <c r="BN227" s="967"/>
      <c r="BO227" s="202"/>
    </row>
    <row r="228" spans="1:67" s="164" customFormat="1" ht="24" customHeight="1">
      <c r="A228" s="1656"/>
      <c r="B228" s="932" t="s">
        <v>90</v>
      </c>
      <c r="C228" s="92">
        <v>13</v>
      </c>
      <c r="D228" s="1335">
        <v>5</v>
      </c>
      <c r="E228" s="1436"/>
      <c r="F228" s="1754">
        <v>1</v>
      </c>
      <c r="G228" s="1755"/>
      <c r="H228" s="92">
        <v>6</v>
      </c>
      <c r="I228" s="1754">
        <v>3</v>
      </c>
      <c r="J228" s="1755"/>
      <c r="K228" s="92">
        <v>0</v>
      </c>
      <c r="L228" s="1970"/>
      <c r="M228" s="1971"/>
      <c r="N228" s="1458"/>
      <c r="O228" s="1499"/>
      <c r="P228" s="1499"/>
      <c r="Q228" s="610"/>
      <c r="R228" s="611"/>
      <c r="S228" s="611"/>
      <c r="T228" s="611"/>
      <c r="U228" s="611"/>
      <c r="V228" s="611"/>
      <c r="W228" s="611"/>
      <c r="X228" s="611"/>
      <c r="Y228" s="611"/>
      <c r="Z228" s="611"/>
      <c r="AA228" s="611"/>
      <c r="AB228" s="611"/>
      <c r="AC228" s="611"/>
      <c r="AD228" s="611"/>
      <c r="AE228" s="611"/>
      <c r="AF228" s="611"/>
      <c r="AG228" s="611"/>
      <c r="AH228" s="611"/>
      <c r="AI228" s="611"/>
      <c r="AJ228" s="611"/>
      <c r="AK228" s="611"/>
      <c r="AL228" s="611"/>
      <c r="AM228" s="611"/>
      <c r="AN228" s="611"/>
      <c r="AO228" s="611"/>
      <c r="AP228" s="611"/>
      <c r="AQ228" s="611"/>
      <c r="AR228" s="611"/>
      <c r="AS228" s="611"/>
      <c r="AT228" s="611"/>
      <c r="AU228" s="611"/>
      <c r="AV228" s="611"/>
      <c r="AW228" s="611"/>
      <c r="AX228" s="611"/>
      <c r="AY228" s="611"/>
      <c r="AZ228" s="611"/>
      <c r="BA228" s="611"/>
      <c r="BB228" s="611"/>
      <c r="BC228" s="611"/>
      <c r="BD228" s="611"/>
      <c r="BE228" s="611"/>
      <c r="BF228" s="611"/>
      <c r="BG228" s="611"/>
      <c r="BH228" s="611"/>
      <c r="BI228" s="611"/>
      <c r="BJ228" s="611"/>
      <c r="BK228" s="611"/>
      <c r="BL228" s="611"/>
      <c r="BM228" s="611"/>
      <c r="BN228" s="968"/>
      <c r="BO228" s="202"/>
    </row>
    <row r="229" spans="1:67" ht="22.5" customHeight="1">
      <c r="A229" s="166"/>
      <c r="B229" s="567" t="s">
        <v>172</v>
      </c>
      <c r="C229" s="1819" t="s">
        <v>173</v>
      </c>
      <c r="D229" s="1819"/>
      <c r="E229" s="1819"/>
      <c r="F229" s="1819"/>
      <c r="G229" s="1819"/>
      <c r="H229" s="1819"/>
      <c r="I229" s="1819"/>
      <c r="J229" s="1819"/>
      <c r="K229" s="1819"/>
      <c r="L229" s="1819"/>
      <c r="M229" s="1820"/>
      <c r="N229" s="969"/>
      <c r="O229" s="969"/>
      <c r="P229" s="969"/>
      <c r="Q229" s="969"/>
      <c r="R229" s="969"/>
      <c r="S229" s="969"/>
      <c r="T229" s="969"/>
      <c r="U229" s="969"/>
      <c r="V229" s="969"/>
      <c r="W229" s="969"/>
      <c r="X229" s="969"/>
      <c r="Y229" s="969"/>
      <c r="Z229" s="969"/>
      <c r="AA229" s="969"/>
      <c r="AB229" s="969"/>
      <c r="AC229" s="969"/>
      <c r="AD229" s="969"/>
      <c r="AE229" s="969"/>
      <c r="AF229" s="969"/>
      <c r="AG229" s="969"/>
      <c r="AH229" s="969"/>
      <c r="AI229" s="969"/>
      <c r="AJ229" s="969"/>
      <c r="AK229" s="969"/>
      <c r="AL229" s="969"/>
      <c r="AM229" s="969"/>
      <c r="AN229" s="969"/>
      <c r="AO229" s="969"/>
      <c r="AP229" s="969"/>
      <c r="AQ229" s="969"/>
      <c r="AR229" s="969"/>
      <c r="AS229" s="969"/>
      <c r="AT229" s="969"/>
      <c r="AU229" s="969"/>
      <c r="AV229" s="969"/>
      <c r="AW229" s="969"/>
      <c r="AX229" s="969"/>
      <c r="AY229" s="969"/>
      <c r="AZ229" s="969"/>
      <c r="BA229" s="969"/>
      <c r="BB229" s="969"/>
      <c r="BC229" s="969"/>
      <c r="BD229" s="969"/>
      <c r="BE229" s="969"/>
      <c r="BF229" s="969"/>
      <c r="BG229" s="969"/>
      <c r="BH229" s="969"/>
      <c r="BI229" s="969"/>
      <c r="BJ229" s="969"/>
      <c r="BK229" s="969"/>
      <c r="BL229" s="969"/>
      <c r="BM229" s="969"/>
      <c r="BN229" s="970"/>
      <c r="BO229" s="202"/>
    </row>
    <row r="230" spans="1:67" ht="16.350000000000001" customHeight="1">
      <c r="A230" s="166"/>
      <c r="B230" s="167"/>
      <c r="C230" s="1817" t="s">
        <v>174</v>
      </c>
      <c r="D230" s="1817"/>
      <c r="E230" s="1817"/>
      <c r="F230" s="1817"/>
      <c r="G230" s="1817"/>
      <c r="H230" s="1817"/>
      <c r="I230" s="1817"/>
      <c r="J230" s="1817"/>
      <c r="K230" s="1817"/>
      <c r="L230" s="1817"/>
      <c r="M230" s="1818"/>
      <c r="N230" s="971"/>
      <c r="O230" s="971"/>
      <c r="P230" s="971"/>
      <c r="Q230" s="971"/>
      <c r="R230" s="971"/>
      <c r="S230" s="971"/>
      <c r="T230" s="971"/>
      <c r="U230" s="971"/>
      <c r="V230" s="971"/>
      <c r="W230" s="971"/>
      <c r="X230" s="971"/>
      <c r="Y230" s="971"/>
      <c r="Z230" s="971"/>
      <c r="AA230" s="971"/>
      <c r="AB230" s="971"/>
      <c r="AC230" s="971"/>
      <c r="AD230" s="971"/>
      <c r="AE230" s="971"/>
      <c r="AF230" s="971"/>
      <c r="AG230" s="971"/>
      <c r="AH230" s="971"/>
      <c r="AI230" s="971"/>
      <c r="AJ230" s="971"/>
      <c r="AK230" s="971"/>
      <c r="AL230" s="971"/>
      <c r="AM230" s="971"/>
      <c r="AN230" s="971"/>
      <c r="AO230" s="971"/>
      <c r="AP230" s="971"/>
      <c r="AQ230" s="971"/>
      <c r="AR230" s="971"/>
      <c r="AS230" s="971"/>
      <c r="AT230" s="971"/>
      <c r="AU230" s="971"/>
      <c r="AV230" s="971"/>
      <c r="AW230" s="971"/>
      <c r="AX230" s="971"/>
      <c r="AY230" s="971"/>
      <c r="AZ230" s="971"/>
      <c r="BA230" s="971"/>
      <c r="BB230" s="971"/>
      <c r="BC230" s="971"/>
      <c r="BD230" s="971"/>
      <c r="BE230" s="971"/>
      <c r="BF230" s="971"/>
      <c r="BG230" s="971"/>
      <c r="BH230" s="971"/>
      <c r="BI230" s="971"/>
      <c r="BJ230" s="971"/>
      <c r="BK230" s="971"/>
      <c r="BL230" s="971"/>
      <c r="BM230" s="971"/>
      <c r="BN230" s="972"/>
      <c r="BO230" s="202"/>
    </row>
    <row r="231" spans="1:67" ht="16.350000000000001" customHeight="1">
      <c r="A231" s="166"/>
      <c r="B231" s="167"/>
      <c r="C231" s="1767" t="s">
        <v>175</v>
      </c>
      <c r="D231" s="1767"/>
      <c r="E231" s="1767"/>
      <c r="F231" s="1767"/>
      <c r="G231" s="1767"/>
      <c r="H231" s="1767"/>
      <c r="I231" s="1767"/>
      <c r="J231" s="1767"/>
      <c r="K231" s="1767"/>
      <c r="L231" s="1767"/>
      <c r="M231" s="1768"/>
      <c r="N231" s="590">
        <f>O231/P231</f>
        <v>0.76</v>
      </c>
      <c r="O231" s="525">
        <v>38</v>
      </c>
      <c r="P231" s="672">
        <v>50</v>
      </c>
      <c r="Q231" s="195" t="s">
        <v>57</v>
      </c>
      <c r="R231" s="195" t="s">
        <v>56</v>
      </c>
      <c r="S231" s="195" t="s">
        <v>56</v>
      </c>
      <c r="T231" s="195" t="s">
        <v>57</v>
      </c>
      <c r="U231" s="195" t="s">
        <v>56</v>
      </c>
      <c r="V231" s="195" t="s">
        <v>56</v>
      </c>
      <c r="W231" s="195" t="s">
        <v>56</v>
      </c>
      <c r="X231" s="195" t="s">
        <v>56</v>
      </c>
      <c r="Y231" s="195" t="s">
        <v>56</v>
      </c>
      <c r="Z231" s="195" t="s">
        <v>56</v>
      </c>
      <c r="AA231" s="195" t="s">
        <v>56</v>
      </c>
      <c r="AB231" s="195" t="s">
        <v>57</v>
      </c>
      <c r="AC231" s="195" t="s">
        <v>56</v>
      </c>
      <c r="AD231" s="195" t="s">
        <v>57</v>
      </c>
      <c r="AE231" s="195" t="s">
        <v>56</v>
      </c>
      <c r="AF231" s="195" t="s">
        <v>56</v>
      </c>
      <c r="AG231" s="195" t="s">
        <v>56</v>
      </c>
      <c r="AH231" s="195" t="s">
        <v>56</v>
      </c>
      <c r="AI231" s="195" t="s">
        <v>56</v>
      </c>
      <c r="AJ231" s="195" t="s">
        <v>56</v>
      </c>
      <c r="AK231" s="195" t="s">
        <v>57</v>
      </c>
      <c r="AL231" s="195" t="s">
        <v>56</v>
      </c>
      <c r="AM231" s="195" t="s">
        <v>57</v>
      </c>
      <c r="AN231" s="195" t="s">
        <v>56</v>
      </c>
      <c r="AO231" s="195" t="s">
        <v>56</v>
      </c>
      <c r="AP231" s="195" t="s">
        <v>56</v>
      </c>
      <c r="AQ231" s="195" t="s">
        <v>57</v>
      </c>
      <c r="AR231" s="195" t="s">
        <v>56</v>
      </c>
      <c r="AS231" s="195" t="s">
        <v>57</v>
      </c>
      <c r="AT231" s="195" t="s">
        <v>56</v>
      </c>
      <c r="AU231" s="195" t="s">
        <v>56</v>
      </c>
      <c r="AV231" s="195" t="s">
        <v>56</v>
      </c>
      <c r="AW231" s="195" t="s">
        <v>56</v>
      </c>
      <c r="AX231" s="195" t="s">
        <v>56</v>
      </c>
      <c r="AY231" s="195" t="s">
        <v>56</v>
      </c>
      <c r="AZ231" s="195" t="s">
        <v>56</v>
      </c>
      <c r="BA231" s="195" t="s">
        <v>57</v>
      </c>
      <c r="BB231" s="195" t="s">
        <v>56</v>
      </c>
      <c r="BC231" s="195" t="s">
        <v>56</v>
      </c>
      <c r="BD231" s="195" t="s">
        <v>56</v>
      </c>
      <c r="BE231" s="195" t="s">
        <v>56</v>
      </c>
      <c r="BF231" s="195" t="s">
        <v>56</v>
      </c>
      <c r="BG231" s="195" t="s">
        <v>56</v>
      </c>
      <c r="BH231" s="195" t="s">
        <v>57</v>
      </c>
      <c r="BI231" s="195" t="s">
        <v>56</v>
      </c>
      <c r="BJ231" s="195" t="s">
        <v>56</v>
      </c>
      <c r="BK231" s="195" t="s">
        <v>56</v>
      </c>
      <c r="BL231" s="195" t="s">
        <v>57</v>
      </c>
      <c r="BM231" s="195" t="s">
        <v>56</v>
      </c>
      <c r="BN231" s="532" t="s">
        <v>57</v>
      </c>
      <c r="BO231" s="202"/>
    </row>
    <row r="232" spans="1:67" ht="16.350000000000001" customHeight="1">
      <c r="A232" s="166"/>
      <c r="B232" s="167"/>
      <c r="C232" s="1767" t="s">
        <v>176</v>
      </c>
      <c r="D232" s="1767"/>
      <c r="E232" s="1767"/>
      <c r="F232" s="1767"/>
      <c r="G232" s="1767"/>
      <c r="H232" s="1767"/>
      <c r="I232" s="1767"/>
      <c r="J232" s="1767"/>
      <c r="K232" s="1767"/>
      <c r="L232" s="1767"/>
      <c r="M232" s="1768"/>
      <c r="N232" s="590">
        <f t="shared" ref="N232:N241" si="5">O232/P232</f>
        <v>0.82</v>
      </c>
      <c r="O232" s="525">
        <v>41</v>
      </c>
      <c r="P232" s="524">
        <v>50</v>
      </c>
      <c r="Q232" s="195" t="s">
        <v>56</v>
      </c>
      <c r="R232" s="195" t="s">
        <v>56</v>
      </c>
      <c r="S232" s="195" t="s">
        <v>56</v>
      </c>
      <c r="T232" s="195" t="s">
        <v>56</v>
      </c>
      <c r="U232" s="195" t="s">
        <v>56</v>
      </c>
      <c r="V232" s="195" t="s">
        <v>56</v>
      </c>
      <c r="W232" s="195" t="s">
        <v>56</v>
      </c>
      <c r="X232" s="195" t="s">
        <v>56</v>
      </c>
      <c r="Y232" s="195" t="s">
        <v>56</v>
      </c>
      <c r="Z232" s="195" t="s">
        <v>56</v>
      </c>
      <c r="AA232" s="195" t="s">
        <v>56</v>
      </c>
      <c r="AB232" s="195" t="s">
        <v>57</v>
      </c>
      <c r="AC232" s="195" t="s">
        <v>56</v>
      </c>
      <c r="AD232" s="195" t="s">
        <v>56</v>
      </c>
      <c r="AE232" s="195" t="s">
        <v>56</v>
      </c>
      <c r="AF232" s="195" t="s">
        <v>56</v>
      </c>
      <c r="AG232" s="195" t="s">
        <v>56</v>
      </c>
      <c r="AH232" s="195" t="s">
        <v>56</v>
      </c>
      <c r="AI232" s="195" t="s">
        <v>56</v>
      </c>
      <c r="AJ232" s="195" t="s">
        <v>56</v>
      </c>
      <c r="AK232" s="195" t="s">
        <v>57</v>
      </c>
      <c r="AL232" s="195" t="s">
        <v>56</v>
      </c>
      <c r="AM232" s="195" t="s">
        <v>57</v>
      </c>
      <c r="AN232" s="195" t="s">
        <v>56</v>
      </c>
      <c r="AO232" s="195" t="s">
        <v>56</v>
      </c>
      <c r="AP232" s="195" t="s">
        <v>56</v>
      </c>
      <c r="AQ232" s="195" t="s">
        <v>57</v>
      </c>
      <c r="AR232" s="195" t="s">
        <v>56</v>
      </c>
      <c r="AS232" s="195" t="s">
        <v>57</v>
      </c>
      <c r="AT232" s="195" t="s">
        <v>56</v>
      </c>
      <c r="AU232" s="195" t="s">
        <v>56</v>
      </c>
      <c r="AV232" s="195" t="s">
        <v>56</v>
      </c>
      <c r="AW232" s="195" t="s">
        <v>56</v>
      </c>
      <c r="AX232" s="195" t="s">
        <v>56</v>
      </c>
      <c r="AY232" s="195" t="s">
        <v>56</v>
      </c>
      <c r="AZ232" s="195" t="s">
        <v>56</v>
      </c>
      <c r="BA232" s="195" t="s">
        <v>57</v>
      </c>
      <c r="BB232" s="195" t="s">
        <v>56</v>
      </c>
      <c r="BC232" s="195" t="s">
        <v>56</v>
      </c>
      <c r="BD232" s="195" t="s">
        <v>57</v>
      </c>
      <c r="BE232" s="195" t="s">
        <v>56</v>
      </c>
      <c r="BF232" s="195" t="s">
        <v>56</v>
      </c>
      <c r="BG232" s="195" t="s">
        <v>56</v>
      </c>
      <c r="BH232" s="195" t="s">
        <v>56</v>
      </c>
      <c r="BI232" s="195" t="s">
        <v>56</v>
      </c>
      <c r="BJ232" s="195" t="s">
        <v>56</v>
      </c>
      <c r="BK232" s="195" t="s">
        <v>56</v>
      </c>
      <c r="BL232" s="195" t="s">
        <v>57</v>
      </c>
      <c r="BM232" s="195" t="s">
        <v>56</v>
      </c>
      <c r="BN232" s="532" t="s">
        <v>57</v>
      </c>
      <c r="BO232" s="202"/>
    </row>
    <row r="233" spans="1:67" ht="16.350000000000001" customHeight="1">
      <c r="A233" s="166"/>
      <c r="B233" s="167"/>
      <c r="C233" s="1767" t="s">
        <v>177</v>
      </c>
      <c r="D233" s="1767"/>
      <c r="E233" s="1767"/>
      <c r="F233" s="1767"/>
      <c r="G233" s="1767"/>
      <c r="H233" s="1767"/>
      <c r="I233" s="1767"/>
      <c r="J233" s="1767"/>
      <c r="K233" s="1767"/>
      <c r="L233" s="1767"/>
      <c r="M233" s="1768"/>
      <c r="N233" s="590">
        <f t="shared" si="5"/>
        <v>0.75510204081632648</v>
      </c>
      <c r="O233" s="525">
        <v>37</v>
      </c>
      <c r="P233" s="524">
        <v>49</v>
      </c>
      <c r="Q233" s="195" t="s">
        <v>57</v>
      </c>
      <c r="R233" s="195" t="s">
        <v>56</v>
      </c>
      <c r="S233" s="195" t="s">
        <v>56</v>
      </c>
      <c r="T233" s="195" t="s">
        <v>57</v>
      </c>
      <c r="U233" s="195" t="s">
        <v>56</v>
      </c>
      <c r="V233" s="195" t="s">
        <v>56</v>
      </c>
      <c r="W233" s="195" t="s">
        <v>56</v>
      </c>
      <c r="X233" s="195" t="s">
        <v>56</v>
      </c>
      <c r="Y233" s="195" t="s">
        <v>56</v>
      </c>
      <c r="Z233" s="195" t="s">
        <v>56</v>
      </c>
      <c r="AA233" s="195" t="s">
        <v>57</v>
      </c>
      <c r="AB233" s="195" t="s">
        <v>57</v>
      </c>
      <c r="AC233" s="195" t="s">
        <v>56</v>
      </c>
      <c r="AD233" s="195" t="s">
        <v>56</v>
      </c>
      <c r="AE233" s="195" t="s">
        <v>56</v>
      </c>
      <c r="AF233" s="195" t="s">
        <v>56</v>
      </c>
      <c r="AG233" s="195" t="s">
        <v>56</v>
      </c>
      <c r="AH233" s="195" t="s">
        <v>56</v>
      </c>
      <c r="AI233" s="195" t="s">
        <v>56</v>
      </c>
      <c r="AJ233" s="195" t="s">
        <v>56</v>
      </c>
      <c r="AK233" s="195" t="s">
        <v>57</v>
      </c>
      <c r="AL233" s="195" t="s">
        <v>56</v>
      </c>
      <c r="AM233" s="195" t="s">
        <v>57</v>
      </c>
      <c r="AN233" s="195" t="s">
        <v>56</v>
      </c>
      <c r="AO233" s="195" t="s">
        <v>65</v>
      </c>
      <c r="AP233" s="195" t="s">
        <v>56</v>
      </c>
      <c r="AQ233" s="195" t="s">
        <v>57</v>
      </c>
      <c r="AR233" s="195" t="s">
        <v>56</v>
      </c>
      <c r="AS233" s="195" t="s">
        <v>57</v>
      </c>
      <c r="AT233" s="195" t="s">
        <v>56</v>
      </c>
      <c r="AU233" s="195" t="s">
        <v>56</v>
      </c>
      <c r="AV233" s="195" t="s">
        <v>56</v>
      </c>
      <c r="AW233" s="195" t="s">
        <v>56</v>
      </c>
      <c r="AX233" s="195" t="s">
        <v>56</v>
      </c>
      <c r="AY233" s="195" t="s">
        <v>56</v>
      </c>
      <c r="AZ233" s="195" t="s">
        <v>56</v>
      </c>
      <c r="BA233" s="195" t="s">
        <v>57</v>
      </c>
      <c r="BB233" s="195" t="s">
        <v>56</v>
      </c>
      <c r="BC233" s="195" t="s">
        <v>56</v>
      </c>
      <c r="BD233" s="195" t="s">
        <v>56</v>
      </c>
      <c r="BE233" s="195" t="s">
        <v>56</v>
      </c>
      <c r="BF233" s="195" t="s">
        <v>56</v>
      </c>
      <c r="BG233" s="195" t="s">
        <v>56</v>
      </c>
      <c r="BH233" s="195" t="s">
        <v>57</v>
      </c>
      <c r="BI233" s="195" t="s">
        <v>56</v>
      </c>
      <c r="BJ233" s="195" t="s">
        <v>56</v>
      </c>
      <c r="BK233" s="195" t="s">
        <v>56</v>
      </c>
      <c r="BL233" s="195" t="s">
        <v>57</v>
      </c>
      <c r="BM233" s="195" t="s">
        <v>56</v>
      </c>
      <c r="BN233" s="532" t="s">
        <v>57</v>
      </c>
      <c r="BO233" s="202"/>
    </row>
    <row r="234" spans="1:67" ht="16.350000000000001" customHeight="1">
      <c r="A234" s="166"/>
      <c r="B234" s="167"/>
      <c r="C234" s="1767" t="s">
        <v>178</v>
      </c>
      <c r="D234" s="1767"/>
      <c r="E234" s="1767"/>
      <c r="F234" s="1767"/>
      <c r="G234" s="1767"/>
      <c r="H234" s="1767"/>
      <c r="I234" s="1767"/>
      <c r="J234" s="1767"/>
      <c r="K234" s="1767"/>
      <c r="L234" s="1767"/>
      <c r="M234" s="1768"/>
      <c r="N234" s="590">
        <f t="shared" si="5"/>
        <v>0.8</v>
      </c>
      <c r="O234" s="525">
        <v>40</v>
      </c>
      <c r="P234" s="524">
        <v>50</v>
      </c>
      <c r="Q234" s="195" t="s">
        <v>56</v>
      </c>
      <c r="R234" s="195" t="s">
        <v>56</v>
      </c>
      <c r="S234" s="195" t="s">
        <v>56</v>
      </c>
      <c r="T234" s="195" t="s">
        <v>56</v>
      </c>
      <c r="U234" s="195" t="s">
        <v>56</v>
      </c>
      <c r="V234" s="195" t="s">
        <v>56</v>
      </c>
      <c r="W234" s="195" t="s">
        <v>56</v>
      </c>
      <c r="X234" s="195" t="s">
        <v>56</v>
      </c>
      <c r="Y234" s="195" t="s">
        <v>56</v>
      </c>
      <c r="Z234" s="195" t="s">
        <v>56</v>
      </c>
      <c r="AA234" s="195" t="s">
        <v>57</v>
      </c>
      <c r="AB234" s="195" t="s">
        <v>57</v>
      </c>
      <c r="AC234" s="195" t="s">
        <v>56</v>
      </c>
      <c r="AD234" s="195" t="s">
        <v>56</v>
      </c>
      <c r="AE234" s="195" t="s">
        <v>57</v>
      </c>
      <c r="AF234" s="195" t="s">
        <v>56</v>
      </c>
      <c r="AG234" s="195" t="s">
        <v>56</v>
      </c>
      <c r="AH234" s="195" t="s">
        <v>56</v>
      </c>
      <c r="AI234" s="195" t="s">
        <v>56</v>
      </c>
      <c r="AJ234" s="195" t="s">
        <v>56</v>
      </c>
      <c r="AK234" s="195" t="s">
        <v>57</v>
      </c>
      <c r="AL234" s="195" t="s">
        <v>56</v>
      </c>
      <c r="AM234" s="195" t="s">
        <v>57</v>
      </c>
      <c r="AN234" s="195" t="s">
        <v>56</v>
      </c>
      <c r="AO234" s="195" t="s">
        <v>56</v>
      </c>
      <c r="AP234" s="195" t="s">
        <v>56</v>
      </c>
      <c r="AQ234" s="195" t="s">
        <v>57</v>
      </c>
      <c r="AR234" s="195" t="s">
        <v>56</v>
      </c>
      <c r="AS234" s="195" t="s">
        <v>57</v>
      </c>
      <c r="AT234" s="195" t="s">
        <v>56</v>
      </c>
      <c r="AU234" s="195" t="s">
        <v>56</v>
      </c>
      <c r="AV234" s="195" t="s">
        <v>56</v>
      </c>
      <c r="AW234" s="195" t="s">
        <v>56</v>
      </c>
      <c r="AX234" s="195" t="s">
        <v>56</v>
      </c>
      <c r="AY234" s="195" t="s">
        <v>56</v>
      </c>
      <c r="AZ234" s="195" t="s">
        <v>56</v>
      </c>
      <c r="BA234" s="195" t="s">
        <v>57</v>
      </c>
      <c r="BB234" s="195" t="s">
        <v>56</v>
      </c>
      <c r="BC234" s="195" t="s">
        <v>56</v>
      </c>
      <c r="BD234" s="195" t="s">
        <v>56</v>
      </c>
      <c r="BE234" s="195" t="s">
        <v>56</v>
      </c>
      <c r="BF234" s="195" t="s">
        <v>56</v>
      </c>
      <c r="BG234" s="195" t="s">
        <v>56</v>
      </c>
      <c r="BH234" s="195" t="s">
        <v>56</v>
      </c>
      <c r="BI234" s="195" t="s">
        <v>56</v>
      </c>
      <c r="BJ234" s="195" t="s">
        <v>56</v>
      </c>
      <c r="BK234" s="195" t="s">
        <v>56</v>
      </c>
      <c r="BL234" s="195" t="s">
        <v>57</v>
      </c>
      <c r="BM234" s="195" t="s">
        <v>56</v>
      </c>
      <c r="BN234" s="532" t="s">
        <v>57</v>
      </c>
      <c r="BO234" s="202"/>
    </row>
    <row r="235" spans="1:67" ht="16.350000000000001" customHeight="1">
      <c r="A235" s="166"/>
      <c r="B235" s="1815" t="s">
        <v>179</v>
      </c>
      <c r="C235" s="1767"/>
      <c r="D235" s="1767"/>
      <c r="E235" s="1767"/>
      <c r="F235" s="1767"/>
      <c r="G235" s="1767"/>
      <c r="H235" s="1767"/>
      <c r="I235" s="1767"/>
      <c r="J235" s="1767"/>
      <c r="K235" s="1767"/>
      <c r="L235" s="1767"/>
      <c r="M235" s="1768"/>
      <c r="N235" s="590">
        <f t="shared" si="5"/>
        <v>0.82</v>
      </c>
      <c r="O235" s="525">
        <v>41</v>
      </c>
      <c r="P235" s="524">
        <v>50</v>
      </c>
      <c r="Q235" s="195" t="s">
        <v>56</v>
      </c>
      <c r="R235" s="195" t="s">
        <v>56</v>
      </c>
      <c r="S235" s="195" t="s">
        <v>56</v>
      </c>
      <c r="T235" s="195" t="s">
        <v>56</v>
      </c>
      <c r="U235" s="195" t="s">
        <v>56</v>
      </c>
      <c r="V235" s="195" t="s">
        <v>56</v>
      </c>
      <c r="W235" s="195" t="s">
        <v>56</v>
      </c>
      <c r="X235" s="195" t="s">
        <v>56</v>
      </c>
      <c r="Y235" s="195" t="s">
        <v>56</v>
      </c>
      <c r="Z235" s="195" t="s">
        <v>56</v>
      </c>
      <c r="AA235" s="195" t="s">
        <v>56</v>
      </c>
      <c r="AB235" s="195" t="s">
        <v>57</v>
      </c>
      <c r="AC235" s="195" t="s">
        <v>56</v>
      </c>
      <c r="AD235" s="195" t="s">
        <v>56</v>
      </c>
      <c r="AE235" s="195" t="s">
        <v>57</v>
      </c>
      <c r="AF235" s="195" t="s">
        <v>56</v>
      </c>
      <c r="AG235" s="195" t="s">
        <v>56</v>
      </c>
      <c r="AH235" s="195" t="s">
        <v>56</v>
      </c>
      <c r="AI235" s="195" t="s">
        <v>57</v>
      </c>
      <c r="AJ235" s="195" t="s">
        <v>56</v>
      </c>
      <c r="AK235" s="195" t="s">
        <v>56</v>
      </c>
      <c r="AL235" s="195" t="s">
        <v>56</v>
      </c>
      <c r="AM235" s="195" t="s">
        <v>57</v>
      </c>
      <c r="AN235" s="195" t="s">
        <v>56</v>
      </c>
      <c r="AO235" s="195" t="s">
        <v>56</v>
      </c>
      <c r="AP235" s="195" t="s">
        <v>56</v>
      </c>
      <c r="AQ235" s="195" t="s">
        <v>57</v>
      </c>
      <c r="AR235" s="195" t="s">
        <v>56</v>
      </c>
      <c r="AS235" s="195" t="s">
        <v>57</v>
      </c>
      <c r="AT235" s="195" t="s">
        <v>56</v>
      </c>
      <c r="AU235" s="195" t="s">
        <v>56</v>
      </c>
      <c r="AV235" s="195" t="s">
        <v>56</v>
      </c>
      <c r="AW235" s="195" t="s">
        <v>56</v>
      </c>
      <c r="AX235" s="195" t="s">
        <v>56</v>
      </c>
      <c r="AY235" s="195" t="s">
        <v>56</v>
      </c>
      <c r="AZ235" s="195" t="s">
        <v>56</v>
      </c>
      <c r="BA235" s="195" t="s">
        <v>57</v>
      </c>
      <c r="BB235" s="195" t="s">
        <v>56</v>
      </c>
      <c r="BC235" s="195" t="s">
        <v>56</v>
      </c>
      <c r="BD235" s="195" t="s">
        <v>56</v>
      </c>
      <c r="BE235" s="195" t="s">
        <v>56</v>
      </c>
      <c r="BF235" s="195" t="s">
        <v>56</v>
      </c>
      <c r="BG235" s="195" t="s">
        <v>56</v>
      </c>
      <c r="BH235" s="195" t="s">
        <v>56</v>
      </c>
      <c r="BI235" s="195" t="s">
        <v>56</v>
      </c>
      <c r="BJ235" s="195" t="s">
        <v>56</v>
      </c>
      <c r="BK235" s="195" t="s">
        <v>56</v>
      </c>
      <c r="BL235" s="195" t="s">
        <v>57</v>
      </c>
      <c r="BM235" s="195" t="s">
        <v>56</v>
      </c>
      <c r="BN235" s="532" t="s">
        <v>57</v>
      </c>
      <c r="BO235" s="202"/>
    </row>
    <row r="236" spans="1:67" ht="16.350000000000001" customHeight="1">
      <c r="A236" s="166"/>
      <c r="B236" s="167"/>
      <c r="C236" s="1767" t="s">
        <v>180</v>
      </c>
      <c r="D236" s="1767"/>
      <c r="E236" s="1767"/>
      <c r="F236" s="1767"/>
      <c r="G236" s="1767"/>
      <c r="H236" s="1767"/>
      <c r="I236" s="1767"/>
      <c r="J236" s="1767"/>
      <c r="K236" s="1767"/>
      <c r="L236" s="1767"/>
      <c r="M236" s="1768"/>
      <c r="N236" s="590">
        <f t="shared" si="5"/>
        <v>0.79591836734693877</v>
      </c>
      <c r="O236" s="525">
        <v>39</v>
      </c>
      <c r="P236" s="524">
        <v>49</v>
      </c>
      <c r="Q236" s="195" t="s">
        <v>56</v>
      </c>
      <c r="R236" s="195" t="s">
        <v>56</v>
      </c>
      <c r="S236" s="195" t="s">
        <v>56</v>
      </c>
      <c r="T236" s="195" t="s">
        <v>56</v>
      </c>
      <c r="U236" s="195" t="s">
        <v>56</v>
      </c>
      <c r="V236" s="195" t="s">
        <v>56</v>
      </c>
      <c r="W236" s="195" t="s">
        <v>56</v>
      </c>
      <c r="X236" s="195" t="s">
        <v>56</v>
      </c>
      <c r="Y236" s="195" t="s">
        <v>56</v>
      </c>
      <c r="Z236" s="195" t="s">
        <v>56</v>
      </c>
      <c r="AA236" s="195" t="s">
        <v>57</v>
      </c>
      <c r="AB236" s="195" t="s">
        <v>57</v>
      </c>
      <c r="AC236" s="195" t="s">
        <v>56</v>
      </c>
      <c r="AD236" s="195" t="s">
        <v>56</v>
      </c>
      <c r="AE236" s="195" t="s">
        <v>57</v>
      </c>
      <c r="AF236" s="195" t="s">
        <v>56</v>
      </c>
      <c r="AG236" s="195" t="s">
        <v>56</v>
      </c>
      <c r="AH236" s="195" t="s">
        <v>56</v>
      </c>
      <c r="AI236" s="195" t="s">
        <v>56</v>
      </c>
      <c r="AJ236" s="195" t="s">
        <v>56</v>
      </c>
      <c r="AK236" s="195" t="s">
        <v>56</v>
      </c>
      <c r="AL236" s="195" t="s">
        <v>56</v>
      </c>
      <c r="AM236" s="195" t="s">
        <v>57</v>
      </c>
      <c r="AN236" s="195" t="s">
        <v>56</v>
      </c>
      <c r="AO236" s="195" t="s">
        <v>65</v>
      </c>
      <c r="AP236" s="195" t="s">
        <v>56</v>
      </c>
      <c r="AQ236" s="195" t="s">
        <v>57</v>
      </c>
      <c r="AR236" s="195" t="s">
        <v>56</v>
      </c>
      <c r="AS236" s="195" t="s">
        <v>57</v>
      </c>
      <c r="AT236" s="195" t="s">
        <v>56</v>
      </c>
      <c r="AU236" s="195" t="s">
        <v>56</v>
      </c>
      <c r="AV236" s="195" t="s">
        <v>56</v>
      </c>
      <c r="AW236" s="195" t="s">
        <v>56</v>
      </c>
      <c r="AX236" s="195" t="s">
        <v>56</v>
      </c>
      <c r="AY236" s="195" t="s">
        <v>57</v>
      </c>
      <c r="AZ236" s="195" t="s">
        <v>56</v>
      </c>
      <c r="BA236" s="195" t="s">
        <v>57</v>
      </c>
      <c r="BB236" s="195" t="s">
        <v>56</v>
      </c>
      <c r="BC236" s="195" t="s">
        <v>56</v>
      </c>
      <c r="BD236" s="195" t="s">
        <v>56</v>
      </c>
      <c r="BE236" s="195" t="s">
        <v>57</v>
      </c>
      <c r="BF236" s="195" t="s">
        <v>56</v>
      </c>
      <c r="BG236" s="195" t="s">
        <v>56</v>
      </c>
      <c r="BH236" s="195" t="s">
        <v>56</v>
      </c>
      <c r="BI236" s="195" t="s">
        <v>56</v>
      </c>
      <c r="BJ236" s="195" t="s">
        <v>56</v>
      </c>
      <c r="BK236" s="195" t="s">
        <v>56</v>
      </c>
      <c r="BL236" s="195" t="s">
        <v>56</v>
      </c>
      <c r="BM236" s="195" t="s">
        <v>56</v>
      </c>
      <c r="BN236" s="532" t="s">
        <v>57</v>
      </c>
      <c r="BO236" s="202"/>
    </row>
    <row r="237" spans="1:67" ht="16.350000000000001" customHeight="1">
      <c r="A237" s="166"/>
      <c r="B237" s="1815" t="s">
        <v>181</v>
      </c>
      <c r="C237" s="1767"/>
      <c r="D237" s="1767"/>
      <c r="E237" s="1767"/>
      <c r="F237" s="1767"/>
      <c r="G237" s="1767"/>
      <c r="H237" s="1767"/>
      <c r="I237" s="1767"/>
      <c r="J237" s="1767"/>
      <c r="K237" s="1767"/>
      <c r="L237" s="1767"/>
      <c r="M237" s="1768"/>
      <c r="N237" s="590">
        <f t="shared" si="5"/>
        <v>0.73469387755102045</v>
      </c>
      <c r="O237" s="525">
        <v>36</v>
      </c>
      <c r="P237" s="524">
        <v>49</v>
      </c>
      <c r="Q237" s="195" t="s">
        <v>56</v>
      </c>
      <c r="R237" s="195" t="s">
        <v>56</v>
      </c>
      <c r="S237" s="195" t="s">
        <v>56</v>
      </c>
      <c r="T237" s="195" t="s">
        <v>56</v>
      </c>
      <c r="U237" s="195" t="s">
        <v>56</v>
      </c>
      <c r="V237" s="195" t="s">
        <v>56</v>
      </c>
      <c r="W237" s="195" t="s">
        <v>56</v>
      </c>
      <c r="X237" s="195" t="s">
        <v>56</v>
      </c>
      <c r="Y237" s="195" t="s">
        <v>56</v>
      </c>
      <c r="Z237" s="195" t="s">
        <v>56</v>
      </c>
      <c r="AA237" s="195" t="s">
        <v>57</v>
      </c>
      <c r="AB237" s="195" t="s">
        <v>57</v>
      </c>
      <c r="AC237" s="195" t="s">
        <v>56</v>
      </c>
      <c r="AD237" s="195" t="s">
        <v>56</v>
      </c>
      <c r="AE237" s="195" t="s">
        <v>57</v>
      </c>
      <c r="AF237" s="195" t="s">
        <v>56</v>
      </c>
      <c r="AG237" s="195" t="s">
        <v>56</v>
      </c>
      <c r="AH237" s="195" t="s">
        <v>56</v>
      </c>
      <c r="AI237" s="195" t="s">
        <v>57</v>
      </c>
      <c r="AJ237" s="195" t="s">
        <v>56</v>
      </c>
      <c r="AK237" s="195" t="s">
        <v>57</v>
      </c>
      <c r="AL237" s="195" t="s">
        <v>56</v>
      </c>
      <c r="AM237" s="195" t="s">
        <v>57</v>
      </c>
      <c r="AN237" s="195" t="s">
        <v>56</v>
      </c>
      <c r="AO237" s="195" t="s">
        <v>65</v>
      </c>
      <c r="AP237" s="195" t="s">
        <v>56</v>
      </c>
      <c r="AQ237" s="195" t="s">
        <v>57</v>
      </c>
      <c r="AR237" s="195" t="s">
        <v>56</v>
      </c>
      <c r="AS237" s="195" t="s">
        <v>57</v>
      </c>
      <c r="AT237" s="195" t="s">
        <v>56</v>
      </c>
      <c r="AU237" s="195" t="s">
        <v>56</v>
      </c>
      <c r="AV237" s="195" t="s">
        <v>56</v>
      </c>
      <c r="AW237" s="195" t="s">
        <v>56</v>
      </c>
      <c r="AX237" s="195" t="s">
        <v>56</v>
      </c>
      <c r="AY237" s="195" t="s">
        <v>57</v>
      </c>
      <c r="AZ237" s="195" t="s">
        <v>56</v>
      </c>
      <c r="BA237" s="195" t="s">
        <v>57</v>
      </c>
      <c r="BB237" s="195" t="s">
        <v>56</v>
      </c>
      <c r="BC237" s="195" t="s">
        <v>56</v>
      </c>
      <c r="BD237" s="195" t="s">
        <v>56</v>
      </c>
      <c r="BE237" s="195" t="s">
        <v>57</v>
      </c>
      <c r="BF237" s="195" t="s">
        <v>56</v>
      </c>
      <c r="BG237" s="195" t="s">
        <v>56</v>
      </c>
      <c r="BH237" s="195" t="s">
        <v>56</v>
      </c>
      <c r="BI237" s="195" t="s">
        <v>56</v>
      </c>
      <c r="BJ237" s="195" t="s">
        <v>56</v>
      </c>
      <c r="BK237" s="195" t="s">
        <v>56</v>
      </c>
      <c r="BL237" s="195" t="s">
        <v>57</v>
      </c>
      <c r="BM237" s="195" t="s">
        <v>56</v>
      </c>
      <c r="BN237" s="532" t="s">
        <v>57</v>
      </c>
      <c r="BO237" s="202"/>
    </row>
    <row r="238" spans="1:67" ht="16.350000000000001" customHeight="1">
      <c r="A238" s="166"/>
      <c r="B238" s="1815" t="s">
        <v>182</v>
      </c>
      <c r="C238" s="1767"/>
      <c r="D238" s="1767"/>
      <c r="E238" s="1767"/>
      <c r="F238" s="1767"/>
      <c r="G238" s="1767"/>
      <c r="H238" s="1767"/>
      <c r="I238" s="1767"/>
      <c r="J238" s="1767"/>
      <c r="K238" s="1767"/>
      <c r="L238" s="1767"/>
      <c r="M238" s="1768"/>
      <c r="N238" s="590">
        <f t="shared" si="5"/>
        <v>0.8</v>
      </c>
      <c r="O238" s="525">
        <v>40</v>
      </c>
      <c r="P238" s="524">
        <v>50</v>
      </c>
      <c r="Q238" s="195" t="s">
        <v>56</v>
      </c>
      <c r="R238" s="195" t="s">
        <v>56</v>
      </c>
      <c r="S238" s="195" t="s">
        <v>56</v>
      </c>
      <c r="T238" s="195" t="s">
        <v>56</v>
      </c>
      <c r="U238" s="195" t="s">
        <v>56</v>
      </c>
      <c r="V238" s="195" t="s">
        <v>56</v>
      </c>
      <c r="W238" s="195" t="s">
        <v>56</v>
      </c>
      <c r="X238" s="195" t="s">
        <v>56</v>
      </c>
      <c r="Y238" s="195" t="s">
        <v>56</v>
      </c>
      <c r="Z238" s="195" t="s">
        <v>56</v>
      </c>
      <c r="AA238" s="195" t="s">
        <v>56</v>
      </c>
      <c r="AB238" s="195" t="s">
        <v>57</v>
      </c>
      <c r="AC238" s="195" t="s">
        <v>56</v>
      </c>
      <c r="AD238" s="195" t="s">
        <v>56</v>
      </c>
      <c r="AE238" s="195" t="s">
        <v>57</v>
      </c>
      <c r="AF238" s="195" t="s">
        <v>56</v>
      </c>
      <c r="AG238" s="195" t="s">
        <v>56</v>
      </c>
      <c r="AH238" s="195" t="s">
        <v>56</v>
      </c>
      <c r="AI238" s="195" t="s">
        <v>57</v>
      </c>
      <c r="AJ238" s="195" t="s">
        <v>56</v>
      </c>
      <c r="AK238" s="195" t="s">
        <v>56</v>
      </c>
      <c r="AL238" s="195" t="s">
        <v>56</v>
      </c>
      <c r="AM238" s="195" t="s">
        <v>57</v>
      </c>
      <c r="AN238" s="195" t="s">
        <v>56</v>
      </c>
      <c r="AO238" s="195" t="s">
        <v>56</v>
      </c>
      <c r="AP238" s="195" t="s">
        <v>56</v>
      </c>
      <c r="AQ238" s="195" t="s">
        <v>57</v>
      </c>
      <c r="AR238" s="195" t="s">
        <v>56</v>
      </c>
      <c r="AS238" s="195" t="s">
        <v>57</v>
      </c>
      <c r="AT238" s="195" t="s">
        <v>56</v>
      </c>
      <c r="AU238" s="195" t="s">
        <v>56</v>
      </c>
      <c r="AV238" s="195" t="s">
        <v>56</v>
      </c>
      <c r="AW238" s="195" t="s">
        <v>56</v>
      </c>
      <c r="AX238" s="195" t="s">
        <v>56</v>
      </c>
      <c r="AY238" s="195" t="s">
        <v>57</v>
      </c>
      <c r="AZ238" s="195" t="s">
        <v>56</v>
      </c>
      <c r="BA238" s="195" t="s">
        <v>57</v>
      </c>
      <c r="BB238" s="195" t="s">
        <v>56</v>
      </c>
      <c r="BC238" s="195" t="s">
        <v>56</v>
      </c>
      <c r="BD238" s="195" t="s">
        <v>56</v>
      </c>
      <c r="BE238" s="195" t="s">
        <v>57</v>
      </c>
      <c r="BF238" s="195" t="s">
        <v>56</v>
      </c>
      <c r="BG238" s="195" t="s">
        <v>56</v>
      </c>
      <c r="BH238" s="195" t="s">
        <v>56</v>
      </c>
      <c r="BI238" s="195" t="s">
        <v>56</v>
      </c>
      <c r="BJ238" s="195" t="s">
        <v>56</v>
      </c>
      <c r="BK238" s="195" t="s">
        <v>56</v>
      </c>
      <c r="BL238" s="195" t="s">
        <v>56</v>
      </c>
      <c r="BM238" s="195" t="s">
        <v>56</v>
      </c>
      <c r="BN238" s="532" t="s">
        <v>57</v>
      </c>
      <c r="BO238" s="202"/>
    </row>
    <row r="239" spans="1:67" ht="16.350000000000001" customHeight="1">
      <c r="A239" s="166"/>
      <c r="B239" s="1815" t="s">
        <v>183</v>
      </c>
      <c r="C239" s="1767"/>
      <c r="D239" s="1767"/>
      <c r="E239" s="1767"/>
      <c r="F239" s="1767"/>
      <c r="G239" s="1767"/>
      <c r="H239" s="1767"/>
      <c r="I239" s="1767"/>
      <c r="J239" s="1767"/>
      <c r="K239" s="1767"/>
      <c r="L239" s="1767"/>
      <c r="M239" s="1768"/>
      <c r="N239" s="590">
        <f t="shared" si="5"/>
        <v>0.77083333333333337</v>
      </c>
      <c r="O239" s="525">
        <v>37</v>
      </c>
      <c r="P239" s="524">
        <v>48</v>
      </c>
      <c r="Q239" s="195" t="s">
        <v>56</v>
      </c>
      <c r="R239" s="195" t="s">
        <v>56</v>
      </c>
      <c r="S239" s="195" t="s">
        <v>56</v>
      </c>
      <c r="T239" s="195" t="s">
        <v>56</v>
      </c>
      <c r="U239" s="195" t="s">
        <v>56</v>
      </c>
      <c r="V239" s="195" t="s">
        <v>56</v>
      </c>
      <c r="W239" s="195" t="s">
        <v>56</v>
      </c>
      <c r="X239" s="195" t="s">
        <v>65</v>
      </c>
      <c r="Y239" s="195" t="s">
        <v>56</v>
      </c>
      <c r="Z239" s="195" t="s">
        <v>65</v>
      </c>
      <c r="AA239" s="195" t="s">
        <v>56</v>
      </c>
      <c r="AB239" s="195" t="s">
        <v>57</v>
      </c>
      <c r="AC239" s="195" t="s">
        <v>56</v>
      </c>
      <c r="AD239" s="195" t="s">
        <v>56</v>
      </c>
      <c r="AE239" s="195" t="s">
        <v>57</v>
      </c>
      <c r="AF239" s="195" t="s">
        <v>56</v>
      </c>
      <c r="AG239" s="195" t="s">
        <v>56</v>
      </c>
      <c r="AH239" s="195" t="s">
        <v>56</v>
      </c>
      <c r="AI239" s="195" t="s">
        <v>57</v>
      </c>
      <c r="AJ239" s="195" t="s">
        <v>56</v>
      </c>
      <c r="AK239" s="195" t="s">
        <v>57</v>
      </c>
      <c r="AL239" s="195" t="s">
        <v>56</v>
      </c>
      <c r="AM239" s="195" t="s">
        <v>57</v>
      </c>
      <c r="AN239" s="195" t="s">
        <v>56</v>
      </c>
      <c r="AO239" s="195" t="s">
        <v>56</v>
      </c>
      <c r="AP239" s="195" t="s">
        <v>56</v>
      </c>
      <c r="AQ239" s="195" t="s">
        <v>57</v>
      </c>
      <c r="AR239" s="195" t="s">
        <v>56</v>
      </c>
      <c r="AS239" s="195" t="s">
        <v>57</v>
      </c>
      <c r="AT239" s="195" t="s">
        <v>56</v>
      </c>
      <c r="AU239" s="195" t="s">
        <v>56</v>
      </c>
      <c r="AV239" s="195" t="s">
        <v>56</v>
      </c>
      <c r="AW239" s="195" t="s">
        <v>56</v>
      </c>
      <c r="AX239" s="195" t="s">
        <v>56</v>
      </c>
      <c r="AY239" s="195" t="s">
        <v>57</v>
      </c>
      <c r="AZ239" s="195" t="s">
        <v>56</v>
      </c>
      <c r="BA239" s="195" t="s">
        <v>57</v>
      </c>
      <c r="BB239" s="195" t="s">
        <v>56</v>
      </c>
      <c r="BC239" s="195" t="s">
        <v>56</v>
      </c>
      <c r="BD239" s="195" t="s">
        <v>56</v>
      </c>
      <c r="BE239" s="195" t="s">
        <v>57</v>
      </c>
      <c r="BF239" s="195" t="s">
        <v>56</v>
      </c>
      <c r="BG239" s="195" t="s">
        <v>56</v>
      </c>
      <c r="BH239" s="195" t="s">
        <v>56</v>
      </c>
      <c r="BI239" s="195" t="s">
        <v>56</v>
      </c>
      <c r="BJ239" s="195" t="s">
        <v>56</v>
      </c>
      <c r="BK239" s="195" t="s">
        <v>56</v>
      </c>
      <c r="BL239" s="195" t="s">
        <v>56</v>
      </c>
      <c r="BM239" s="195" t="s">
        <v>56</v>
      </c>
      <c r="BN239" s="532" t="s">
        <v>57</v>
      </c>
      <c r="BO239" s="202"/>
    </row>
    <row r="240" spans="1:67" ht="16.350000000000001" customHeight="1">
      <c r="A240" s="166"/>
      <c r="B240" s="167"/>
      <c r="C240" s="1767" t="s">
        <v>184</v>
      </c>
      <c r="D240" s="1767"/>
      <c r="E240" s="1767"/>
      <c r="F240" s="1767"/>
      <c r="G240" s="1767"/>
      <c r="H240" s="1767"/>
      <c r="I240" s="1767"/>
      <c r="J240" s="1767"/>
      <c r="K240" s="1767"/>
      <c r="L240" s="1767"/>
      <c r="M240" s="1768"/>
      <c r="N240" s="590">
        <f t="shared" si="5"/>
        <v>0.78260869565217395</v>
      </c>
      <c r="O240" s="525">
        <v>36</v>
      </c>
      <c r="P240" s="524">
        <v>46</v>
      </c>
      <c r="Q240" s="195" t="s">
        <v>56</v>
      </c>
      <c r="R240" s="195" t="s">
        <v>56</v>
      </c>
      <c r="S240" s="195" t="s">
        <v>56</v>
      </c>
      <c r="T240" s="195" t="s">
        <v>56</v>
      </c>
      <c r="U240" s="195" t="s">
        <v>56</v>
      </c>
      <c r="V240" s="195" t="s">
        <v>56</v>
      </c>
      <c r="W240" s="195" t="s">
        <v>56</v>
      </c>
      <c r="X240" s="195" t="s">
        <v>65</v>
      </c>
      <c r="Y240" s="195" t="s">
        <v>56</v>
      </c>
      <c r="Z240" s="195" t="s">
        <v>65</v>
      </c>
      <c r="AA240" s="195" t="s">
        <v>56</v>
      </c>
      <c r="AB240" s="195" t="s">
        <v>57</v>
      </c>
      <c r="AC240" s="195" t="s">
        <v>56</v>
      </c>
      <c r="AD240" s="195" t="s">
        <v>56</v>
      </c>
      <c r="AE240" s="195" t="s">
        <v>56</v>
      </c>
      <c r="AF240" s="195" t="s">
        <v>56</v>
      </c>
      <c r="AG240" s="195" t="s">
        <v>56</v>
      </c>
      <c r="AH240" s="195" t="s">
        <v>56</v>
      </c>
      <c r="AI240" s="195" t="s">
        <v>57</v>
      </c>
      <c r="AJ240" s="195" t="s">
        <v>56</v>
      </c>
      <c r="AK240" s="195" t="s">
        <v>57</v>
      </c>
      <c r="AL240" s="195" t="s">
        <v>56</v>
      </c>
      <c r="AM240" s="195" t="s">
        <v>57</v>
      </c>
      <c r="AN240" s="195" t="s">
        <v>56</v>
      </c>
      <c r="AO240" s="195" t="s">
        <v>65</v>
      </c>
      <c r="AP240" s="195" t="s">
        <v>56</v>
      </c>
      <c r="AQ240" s="195" t="s">
        <v>57</v>
      </c>
      <c r="AR240" s="195" t="s">
        <v>56</v>
      </c>
      <c r="AS240" s="195" t="s">
        <v>57</v>
      </c>
      <c r="AT240" s="195" t="s">
        <v>56</v>
      </c>
      <c r="AU240" s="195" t="s">
        <v>56</v>
      </c>
      <c r="AV240" s="195" t="s">
        <v>56</v>
      </c>
      <c r="AW240" s="195" t="s">
        <v>56</v>
      </c>
      <c r="AX240" s="195" t="s">
        <v>56</v>
      </c>
      <c r="AY240" s="195" t="s">
        <v>57</v>
      </c>
      <c r="AZ240" s="195" t="s">
        <v>56</v>
      </c>
      <c r="BA240" s="195" t="s">
        <v>57</v>
      </c>
      <c r="BB240" s="195" t="s">
        <v>56</v>
      </c>
      <c r="BC240" s="195" t="s">
        <v>56</v>
      </c>
      <c r="BD240" s="195" t="s">
        <v>56</v>
      </c>
      <c r="BE240" s="195" t="s">
        <v>57</v>
      </c>
      <c r="BF240" s="195" t="s">
        <v>56</v>
      </c>
      <c r="BG240" s="195" t="s">
        <v>56</v>
      </c>
      <c r="BH240" s="195" t="s">
        <v>56</v>
      </c>
      <c r="BI240" s="195" t="s">
        <v>65</v>
      </c>
      <c r="BJ240" s="195" t="s">
        <v>56</v>
      </c>
      <c r="BK240" s="195" t="s">
        <v>56</v>
      </c>
      <c r="BL240" s="195" t="s">
        <v>56</v>
      </c>
      <c r="BM240" s="195" t="s">
        <v>56</v>
      </c>
      <c r="BN240" s="532" t="s">
        <v>57</v>
      </c>
      <c r="BO240" s="202"/>
    </row>
    <row r="241" spans="1:67" ht="16.350000000000001" customHeight="1">
      <c r="A241" s="166"/>
      <c r="B241" s="167"/>
      <c r="C241" s="1767" t="s">
        <v>185</v>
      </c>
      <c r="D241" s="1767"/>
      <c r="E241" s="1767"/>
      <c r="F241" s="1767"/>
      <c r="G241" s="1767"/>
      <c r="H241" s="1767"/>
      <c r="I241" s="1767"/>
      <c r="J241" s="1767"/>
      <c r="K241" s="1767"/>
      <c r="L241" s="1767"/>
      <c r="M241" s="1768"/>
      <c r="N241" s="590">
        <f t="shared" si="5"/>
        <v>0.66666666666666663</v>
      </c>
      <c r="O241" s="525">
        <v>28</v>
      </c>
      <c r="P241" s="524">
        <v>42</v>
      </c>
      <c r="Q241" s="195" t="s">
        <v>56</v>
      </c>
      <c r="R241" s="195" t="s">
        <v>56</v>
      </c>
      <c r="S241" s="195" t="s">
        <v>57</v>
      </c>
      <c r="T241" s="195" t="s">
        <v>56</v>
      </c>
      <c r="U241" s="195" t="s">
        <v>56</v>
      </c>
      <c r="V241" s="195" t="s">
        <v>56</v>
      </c>
      <c r="W241" s="195" t="s">
        <v>56</v>
      </c>
      <c r="X241" s="195" t="s">
        <v>65</v>
      </c>
      <c r="Y241" s="195" t="s">
        <v>56</v>
      </c>
      <c r="Z241" s="195" t="s">
        <v>65</v>
      </c>
      <c r="AA241" s="195" t="s">
        <v>56</v>
      </c>
      <c r="AB241" s="195" t="s">
        <v>57</v>
      </c>
      <c r="AC241" s="195" t="s">
        <v>56</v>
      </c>
      <c r="AD241" s="195" t="s">
        <v>56</v>
      </c>
      <c r="AE241" s="195" t="s">
        <v>57</v>
      </c>
      <c r="AF241" s="195" t="s">
        <v>56</v>
      </c>
      <c r="AG241" s="195" t="s">
        <v>65</v>
      </c>
      <c r="AH241" s="195" t="s">
        <v>56</v>
      </c>
      <c r="AI241" s="195" t="s">
        <v>57</v>
      </c>
      <c r="AJ241" s="195" t="s">
        <v>56</v>
      </c>
      <c r="AK241" s="195" t="s">
        <v>57</v>
      </c>
      <c r="AL241" s="195" t="s">
        <v>65</v>
      </c>
      <c r="AM241" s="195" t="s">
        <v>57</v>
      </c>
      <c r="AN241" s="195" t="s">
        <v>56</v>
      </c>
      <c r="AO241" s="195" t="s">
        <v>65</v>
      </c>
      <c r="AP241" s="195" t="s">
        <v>56</v>
      </c>
      <c r="AQ241" s="195" t="s">
        <v>57</v>
      </c>
      <c r="AR241" s="195" t="s">
        <v>57</v>
      </c>
      <c r="AS241" s="195" t="s">
        <v>57</v>
      </c>
      <c r="AT241" s="195" t="s">
        <v>56</v>
      </c>
      <c r="AU241" s="195" t="s">
        <v>56</v>
      </c>
      <c r="AV241" s="195" t="s">
        <v>56</v>
      </c>
      <c r="AW241" s="195" t="s">
        <v>56</v>
      </c>
      <c r="AX241" s="195" t="s">
        <v>56</v>
      </c>
      <c r="AY241" s="195" t="s">
        <v>57</v>
      </c>
      <c r="AZ241" s="195" t="s">
        <v>56</v>
      </c>
      <c r="BA241" s="195" t="s">
        <v>57</v>
      </c>
      <c r="BB241" s="195" t="s">
        <v>65</v>
      </c>
      <c r="BC241" s="195" t="s">
        <v>56</v>
      </c>
      <c r="BD241" s="195" t="s">
        <v>56</v>
      </c>
      <c r="BE241" s="195" t="s">
        <v>57</v>
      </c>
      <c r="BF241" s="195" t="s">
        <v>56</v>
      </c>
      <c r="BG241" s="195" t="s">
        <v>56</v>
      </c>
      <c r="BH241" s="195" t="s">
        <v>65</v>
      </c>
      <c r="BI241" s="195" t="s">
        <v>65</v>
      </c>
      <c r="BJ241" s="195" t="s">
        <v>56</v>
      </c>
      <c r="BK241" s="195" t="s">
        <v>56</v>
      </c>
      <c r="BL241" s="195" t="s">
        <v>57</v>
      </c>
      <c r="BM241" s="195" t="s">
        <v>56</v>
      </c>
      <c r="BN241" s="532" t="s">
        <v>57</v>
      </c>
      <c r="BO241" s="202"/>
    </row>
    <row r="242" spans="1:67" ht="27.75" customHeight="1">
      <c r="A242" s="166"/>
      <c r="B242" s="167"/>
      <c r="C242" s="1821" t="s">
        <v>186</v>
      </c>
      <c r="D242" s="1821"/>
      <c r="E242" s="1821"/>
      <c r="F242" s="1821"/>
      <c r="G242" s="1821"/>
      <c r="H242" s="1821"/>
      <c r="I242" s="1821"/>
      <c r="J242" s="1821"/>
      <c r="K242" s="1821"/>
      <c r="L242" s="1821"/>
      <c r="M242" s="1822"/>
      <c r="N242" s="949"/>
      <c r="O242" s="949"/>
      <c r="P242" s="949"/>
      <c r="Q242" s="949"/>
      <c r="R242" s="949"/>
      <c r="S242" s="949"/>
      <c r="T242" s="949"/>
      <c r="U242" s="949"/>
      <c r="V242" s="949"/>
      <c r="W242" s="949"/>
      <c r="X242" s="949"/>
      <c r="Y242" s="949"/>
      <c r="Z242" s="949"/>
      <c r="AA242" s="949"/>
      <c r="AB242" s="949"/>
      <c r="AC242" s="949"/>
      <c r="AD242" s="949"/>
      <c r="AE242" s="949"/>
      <c r="AF242" s="949"/>
      <c r="AG242" s="949"/>
      <c r="AH242" s="949"/>
      <c r="AI242" s="949"/>
      <c r="AJ242" s="949"/>
      <c r="AK242" s="949"/>
      <c r="AL242" s="949"/>
      <c r="AM242" s="949"/>
      <c r="AN242" s="949"/>
      <c r="AO242" s="949"/>
      <c r="AP242" s="949"/>
      <c r="AQ242" s="949"/>
      <c r="AR242" s="949"/>
      <c r="AS242" s="949"/>
      <c r="AT242" s="949"/>
      <c r="AU242" s="949"/>
      <c r="AV242" s="949"/>
      <c r="AW242" s="949"/>
      <c r="AX242" s="949"/>
      <c r="AY242" s="949"/>
      <c r="AZ242" s="949"/>
      <c r="BA242" s="949"/>
      <c r="BB242" s="949"/>
      <c r="BC242" s="949"/>
      <c r="BD242" s="949"/>
      <c r="BE242" s="949"/>
      <c r="BF242" s="949"/>
      <c r="BG242" s="949"/>
      <c r="BH242" s="949"/>
      <c r="BI242" s="949"/>
      <c r="BJ242" s="949"/>
      <c r="BK242" s="949"/>
      <c r="BL242" s="949"/>
      <c r="BM242" s="949"/>
      <c r="BN242" s="949"/>
      <c r="BO242" s="202"/>
    </row>
    <row r="243" spans="1:67" ht="20.45" customHeight="1">
      <c r="A243" s="166"/>
      <c r="B243" s="167"/>
      <c r="C243" s="167"/>
      <c r="D243" s="1767" t="s">
        <v>175</v>
      </c>
      <c r="E243" s="1767"/>
      <c r="F243" s="1767"/>
      <c r="G243" s="1767"/>
      <c r="H243" s="1767"/>
      <c r="I243" s="1767"/>
      <c r="J243" s="1767"/>
      <c r="K243" s="1767"/>
      <c r="L243" s="1767"/>
      <c r="M243" s="1768"/>
      <c r="N243" s="590">
        <f>O243/P243</f>
        <v>0.26</v>
      </c>
      <c r="O243" s="526">
        <v>13</v>
      </c>
      <c r="P243" s="526">
        <v>50</v>
      </c>
      <c r="Q243" s="195" t="s">
        <v>56</v>
      </c>
      <c r="R243" s="195" t="s">
        <v>57</v>
      </c>
      <c r="S243" s="195" t="s">
        <v>56</v>
      </c>
      <c r="T243" s="195" t="s">
        <v>56</v>
      </c>
      <c r="U243" s="195" t="s">
        <v>57</v>
      </c>
      <c r="V243" s="195" t="s">
        <v>57</v>
      </c>
      <c r="W243" s="195" t="s">
        <v>57</v>
      </c>
      <c r="X243" s="195" t="s">
        <v>57</v>
      </c>
      <c r="Y243" s="195" t="s">
        <v>57</v>
      </c>
      <c r="Z243" s="195" t="s">
        <v>57</v>
      </c>
      <c r="AA243" s="195" t="s">
        <v>56</v>
      </c>
      <c r="AB243" s="195" t="s">
        <v>57</v>
      </c>
      <c r="AC243" s="195" t="s">
        <v>57</v>
      </c>
      <c r="AD243" s="195" t="s">
        <v>57</v>
      </c>
      <c r="AE243" s="195" t="s">
        <v>57</v>
      </c>
      <c r="AF243" s="195" t="s">
        <v>57</v>
      </c>
      <c r="AG243" s="195" t="s">
        <v>57</v>
      </c>
      <c r="AH243" s="195" t="s">
        <v>57</v>
      </c>
      <c r="AI243" s="195" t="s">
        <v>57</v>
      </c>
      <c r="AJ243" s="195" t="s">
        <v>57</v>
      </c>
      <c r="AK243" s="195" t="s">
        <v>57</v>
      </c>
      <c r="AL243" s="195" t="s">
        <v>57</v>
      </c>
      <c r="AM243" s="195" t="s">
        <v>56</v>
      </c>
      <c r="AN243" s="195" t="s">
        <v>56</v>
      </c>
      <c r="AO243" s="195" t="s">
        <v>57</v>
      </c>
      <c r="AP243" s="195" t="s">
        <v>57</v>
      </c>
      <c r="AQ243" s="195" t="s">
        <v>56</v>
      </c>
      <c r="AR243" s="195" t="s">
        <v>57</v>
      </c>
      <c r="AS243" s="195" t="s">
        <v>57</v>
      </c>
      <c r="AT243" s="195" t="s">
        <v>57</v>
      </c>
      <c r="AU243" s="195" t="s">
        <v>57</v>
      </c>
      <c r="AV243" s="195" t="s">
        <v>57</v>
      </c>
      <c r="AW243" s="195" t="s">
        <v>56</v>
      </c>
      <c r="AX243" s="195" t="s">
        <v>57</v>
      </c>
      <c r="AY243" s="195" t="s">
        <v>57</v>
      </c>
      <c r="AZ243" s="195" t="s">
        <v>57</v>
      </c>
      <c r="BA243" s="195" t="s">
        <v>57</v>
      </c>
      <c r="BB243" s="195" t="s">
        <v>57</v>
      </c>
      <c r="BC243" s="195" t="s">
        <v>56</v>
      </c>
      <c r="BD243" s="195" t="s">
        <v>56</v>
      </c>
      <c r="BE243" s="195" t="s">
        <v>57</v>
      </c>
      <c r="BF243" s="195" t="s">
        <v>57</v>
      </c>
      <c r="BG243" s="195" t="s">
        <v>57</v>
      </c>
      <c r="BH243" s="195" t="s">
        <v>57</v>
      </c>
      <c r="BI243" s="195" t="s">
        <v>57</v>
      </c>
      <c r="BJ243" s="195" t="s">
        <v>57</v>
      </c>
      <c r="BK243" s="195" t="s">
        <v>56</v>
      </c>
      <c r="BL243" s="195" t="s">
        <v>56</v>
      </c>
      <c r="BM243" s="195" t="s">
        <v>57</v>
      </c>
      <c r="BN243" s="532" t="s">
        <v>56</v>
      </c>
      <c r="BO243" s="202"/>
    </row>
    <row r="244" spans="1:67" ht="20.45" customHeight="1">
      <c r="A244" s="166"/>
      <c r="B244" s="167"/>
      <c r="C244" s="167"/>
      <c r="D244" s="1767" t="s">
        <v>176</v>
      </c>
      <c r="E244" s="1767"/>
      <c r="F244" s="1767"/>
      <c r="G244" s="1767"/>
      <c r="H244" s="1767"/>
      <c r="I244" s="1767"/>
      <c r="J244" s="1767"/>
      <c r="K244" s="1767"/>
      <c r="L244" s="1767"/>
      <c r="M244" s="1768"/>
      <c r="N244" s="590">
        <f t="shared" ref="N244:N253" si="6">O244/P244</f>
        <v>0.12</v>
      </c>
      <c r="O244" s="526">
        <v>6</v>
      </c>
      <c r="P244" s="526">
        <v>50</v>
      </c>
      <c r="Q244" s="195" t="s">
        <v>57</v>
      </c>
      <c r="R244" s="195" t="s">
        <v>57</v>
      </c>
      <c r="S244" s="195" t="s">
        <v>56</v>
      </c>
      <c r="T244" s="195" t="s">
        <v>57</v>
      </c>
      <c r="U244" s="195" t="s">
        <v>57</v>
      </c>
      <c r="V244" s="195" t="s">
        <v>57</v>
      </c>
      <c r="W244" s="195" t="s">
        <v>57</v>
      </c>
      <c r="X244" s="195" t="s">
        <v>57</v>
      </c>
      <c r="Y244" s="195" t="s">
        <v>57</v>
      </c>
      <c r="Z244" s="195" t="s">
        <v>57</v>
      </c>
      <c r="AA244" s="195" t="s">
        <v>57</v>
      </c>
      <c r="AB244" s="195" t="s">
        <v>57</v>
      </c>
      <c r="AC244" s="195" t="s">
        <v>57</v>
      </c>
      <c r="AD244" s="195" t="s">
        <v>57</v>
      </c>
      <c r="AE244" s="195" t="s">
        <v>57</v>
      </c>
      <c r="AF244" s="195" t="s">
        <v>57</v>
      </c>
      <c r="AG244" s="195" t="s">
        <v>57</v>
      </c>
      <c r="AH244" s="195" t="s">
        <v>57</v>
      </c>
      <c r="AI244" s="195" t="s">
        <v>57</v>
      </c>
      <c r="AJ244" s="195" t="s">
        <v>57</v>
      </c>
      <c r="AK244" s="195" t="s">
        <v>57</v>
      </c>
      <c r="AL244" s="195" t="s">
        <v>57</v>
      </c>
      <c r="AM244" s="195" t="s">
        <v>57</v>
      </c>
      <c r="AN244" s="195" t="s">
        <v>56</v>
      </c>
      <c r="AO244" s="195" t="s">
        <v>57</v>
      </c>
      <c r="AP244" s="195" t="s">
        <v>57</v>
      </c>
      <c r="AQ244" s="195" t="s">
        <v>56</v>
      </c>
      <c r="AR244" s="195" t="s">
        <v>57</v>
      </c>
      <c r="AS244" s="195" t="s">
        <v>57</v>
      </c>
      <c r="AT244" s="195" t="s">
        <v>57</v>
      </c>
      <c r="AU244" s="195" t="s">
        <v>57</v>
      </c>
      <c r="AV244" s="195" t="s">
        <v>57</v>
      </c>
      <c r="AW244" s="195" t="s">
        <v>57</v>
      </c>
      <c r="AX244" s="195" t="s">
        <v>57</v>
      </c>
      <c r="AY244" s="195" t="s">
        <v>57</v>
      </c>
      <c r="AZ244" s="195" t="s">
        <v>57</v>
      </c>
      <c r="BA244" s="195" t="s">
        <v>57</v>
      </c>
      <c r="BB244" s="195" t="s">
        <v>57</v>
      </c>
      <c r="BC244" s="195" t="s">
        <v>57</v>
      </c>
      <c r="BD244" s="195" t="s">
        <v>56</v>
      </c>
      <c r="BE244" s="195" t="s">
        <v>57</v>
      </c>
      <c r="BF244" s="195" t="s">
        <v>57</v>
      </c>
      <c r="BG244" s="195" t="s">
        <v>57</v>
      </c>
      <c r="BH244" s="195" t="s">
        <v>57</v>
      </c>
      <c r="BI244" s="195" t="s">
        <v>57</v>
      </c>
      <c r="BJ244" s="195" t="s">
        <v>57</v>
      </c>
      <c r="BK244" s="195" t="s">
        <v>56</v>
      </c>
      <c r="BL244" s="195" t="s">
        <v>57</v>
      </c>
      <c r="BM244" s="195" t="s">
        <v>57</v>
      </c>
      <c r="BN244" s="532" t="s">
        <v>56</v>
      </c>
      <c r="BO244" s="202"/>
    </row>
    <row r="245" spans="1:67" ht="20.45" customHeight="1">
      <c r="A245" s="166"/>
      <c r="B245" s="167"/>
      <c r="C245" s="167"/>
      <c r="D245" s="1767" t="s">
        <v>177</v>
      </c>
      <c r="E245" s="1767"/>
      <c r="F245" s="1767"/>
      <c r="G245" s="1767"/>
      <c r="H245" s="1767"/>
      <c r="I245" s="1767"/>
      <c r="J245" s="1767"/>
      <c r="K245" s="1767"/>
      <c r="L245" s="1767"/>
      <c r="M245" s="1768"/>
      <c r="N245" s="590">
        <f t="shared" si="6"/>
        <v>0.06</v>
      </c>
      <c r="O245" s="526">
        <v>3</v>
      </c>
      <c r="P245" s="526">
        <v>50</v>
      </c>
      <c r="Q245" s="195" t="s">
        <v>56</v>
      </c>
      <c r="R245" s="195" t="s">
        <v>57</v>
      </c>
      <c r="S245" s="195" t="s">
        <v>57</v>
      </c>
      <c r="T245" s="195" t="s">
        <v>56</v>
      </c>
      <c r="U245" s="195" t="s">
        <v>57</v>
      </c>
      <c r="V245" s="195" t="s">
        <v>57</v>
      </c>
      <c r="W245" s="195" t="s">
        <v>57</v>
      </c>
      <c r="X245" s="195" t="s">
        <v>57</v>
      </c>
      <c r="Y245" s="195" t="s">
        <v>57</v>
      </c>
      <c r="Z245" s="195" t="s">
        <v>57</v>
      </c>
      <c r="AA245" s="195" t="s">
        <v>57</v>
      </c>
      <c r="AB245" s="195" t="s">
        <v>57</v>
      </c>
      <c r="AC245" s="195" t="s">
        <v>57</v>
      </c>
      <c r="AD245" s="195" t="s">
        <v>57</v>
      </c>
      <c r="AE245" s="195" t="s">
        <v>57</v>
      </c>
      <c r="AF245" s="195" t="s">
        <v>57</v>
      </c>
      <c r="AG245" s="195" t="s">
        <v>57</v>
      </c>
      <c r="AH245" s="195" t="s">
        <v>57</v>
      </c>
      <c r="AI245" s="195" t="s">
        <v>57</v>
      </c>
      <c r="AJ245" s="195" t="s">
        <v>57</v>
      </c>
      <c r="AK245" s="195" t="s">
        <v>57</v>
      </c>
      <c r="AL245" s="195" t="s">
        <v>57</v>
      </c>
      <c r="AM245" s="195" t="s">
        <v>57</v>
      </c>
      <c r="AN245" s="195" t="s">
        <v>57</v>
      </c>
      <c r="AO245" s="195" t="s">
        <v>57</v>
      </c>
      <c r="AP245" s="195" t="s">
        <v>57</v>
      </c>
      <c r="AQ245" s="195" t="s">
        <v>57</v>
      </c>
      <c r="AR245" s="195" t="s">
        <v>57</v>
      </c>
      <c r="AS245" s="195" t="s">
        <v>57</v>
      </c>
      <c r="AT245" s="195" t="s">
        <v>57</v>
      </c>
      <c r="AU245" s="195" t="s">
        <v>57</v>
      </c>
      <c r="AV245" s="195" t="s">
        <v>57</v>
      </c>
      <c r="AW245" s="195" t="s">
        <v>56</v>
      </c>
      <c r="AX245" s="195" t="s">
        <v>57</v>
      </c>
      <c r="AY245" s="195" t="s">
        <v>57</v>
      </c>
      <c r="AZ245" s="195" t="s">
        <v>57</v>
      </c>
      <c r="BA245" s="195" t="s">
        <v>57</v>
      </c>
      <c r="BB245" s="195" t="s">
        <v>57</v>
      </c>
      <c r="BC245" s="195" t="s">
        <v>57</v>
      </c>
      <c r="BD245" s="195" t="s">
        <v>57</v>
      </c>
      <c r="BE245" s="195" t="s">
        <v>57</v>
      </c>
      <c r="BF245" s="195" t="s">
        <v>57</v>
      </c>
      <c r="BG245" s="195" t="s">
        <v>57</v>
      </c>
      <c r="BH245" s="195" t="s">
        <v>57</v>
      </c>
      <c r="BI245" s="195" t="s">
        <v>57</v>
      </c>
      <c r="BJ245" s="195" t="s">
        <v>57</v>
      </c>
      <c r="BK245" s="195" t="s">
        <v>57</v>
      </c>
      <c r="BL245" s="195" t="s">
        <v>57</v>
      </c>
      <c r="BM245" s="195" t="s">
        <v>57</v>
      </c>
      <c r="BN245" s="532" t="s">
        <v>57</v>
      </c>
      <c r="BO245" s="202"/>
    </row>
    <row r="246" spans="1:67" ht="20.45" customHeight="1">
      <c r="A246" s="166"/>
      <c r="B246" s="167"/>
      <c r="C246" s="167"/>
      <c r="D246" s="1767" t="s">
        <v>178</v>
      </c>
      <c r="E246" s="1767"/>
      <c r="F246" s="1767"/>
      <c r="G246" s="1767"/>
      <c r="H246" s="1767"/>
      <c r="I246" s="1767"/>
      <c r="J246" s="1767"/>
      <c r="K246" s="1767"/>
      <c r="L246" s="1767"/>
      <c r="M246" s="1768"/>
      <c r="N246" s="590">
        <f t="shared" si="6"/>
        <v>0</v>
      </c>
      <c r="O246" s="526">
        <v>0</v>
      </c>
      <c r="P246" s="526">
        <v>50</v>
      </c>
      <c r="Q246" s="195" t="s">
        <v>57</v>
      </c>
      <c r="R246" s="195" t="s">
        <v>57</v>
      </c>
      <c r="S246" s="195" t="s">
        <v>57</v>
      </c>
      <c r="T246" s="195" t="s">
        <v>57</v>
      </c>
      <c r="U246" s="195" t="s">
        <v>57</v>
      </c>
      <c r="V246" s="195" t="s">
        <v>57</v>
      </c>
      <c r="W246" s="195" t="s">
        <v>57</v>
      </c>
      <c r="X246" s="195" t="s">
        <v>57</v>
      </c>
      <c r="Y246" s="195" t="s">
        <v>57</v>
      </c>
      <c r="Z246" s="195" t="s">
        <v>57</v>
      </c>
      <c r="AA246" s="195" t="s">
        <v>57</v>
      </c>
      <c r="AB246" s="195" t="s">
        <v>57</v>
      </c>
      <c r="AC246" s="195" t="s">
        <v>57</v>
      </c>
      <c r="AD246" s="195" t="s">
        <v>57</v>
      </c>
      <c r="AE246" s="195" t="s">
        <v>57</v>
      </c>
      <c r="AF246" s="195" t="s">
        <v>57</v>
      </c>
      <c r="AG246" s="195" t="s">
        <v>57</v>
      </c>
      <c r="AH246" s="195" t="s">
        <v>57</v>
      </c>
      <c r="AI246" s="195" t="s">
        <v>57</v>
      </c>
      <c r="AJ246" s="195" t="s">
        <v>57</v>
      </c>
      <c r="AK246" s="195" t="s">
        <v>57</v>
      </c>
      <c r="AL246" s="195" t="s">
        <v>57</v>
      </c>
      <c r="AM246" s="195" t="s">
        <v>57</v>
      </c>
      <c r="AN246" s="195" t="s">
        <v>57</v>
      </c>
      <c r="AO246" s="195" t="s">
        <v>57</v>
      </c>
      <c r="AP246" s="195" t="s">
        <v>57</v>
      </c>
      <c r="AQ246" s="195" t="s">
        <v>57</v>
      </c>
      <c r="AR246" s="195" t="s">
        <v>57</v>
      </c>
      <c r="AS246" s="195" t="s">
        <v>57</v>
      </c>
      <c r="AT246" s="195" t="s">
        <v>57</v>
      </c>
      <c r="AU246" s="195" t="s">
        <v>57</v>
      </c>
      <c r="AV246" s="195" t="s">
        <v>57</v>
      </c>
      <c r="AW246" s="195" t="s">
        <v>57</v>
      </c>
      <c r="AX246" s="195" t="s">
        <v>57</v>
      </c>
      <c r="AY246" s="195" t="s">
        <v>57</v>
      </c>
      <c r="AZ246" s="195" t="s">
        <v>57</v>
      </c>
      <c r="BA246" s="195" t="s">
        <v>57</v>
      </c>
      <c r="BB246" s="195" t="s">
        <v>57</v>
      </c>
      <c r="BC246" s="195" t="s">
        <v>57</v>
      </c>
      <c r="BD246" s="195" t="s">
        <v>57</v>
      </c>
      <c r="BE246" s="195" t="s">
        <v>57</v>
      </c>
      <c r="BF246" s="195" t="s">
        <v>57</v>
      </c>
      <c r="BG246" s="195" t="s">
        <v>57</v>
      </c>
      <c r="BH246" s="195" t="s">
        <v>57</v>
      </c>
      <c r="BI246" s="195" t="s">
        <v>57</v>
      </c>
      <c r="BJ246" s="195" t="s">
        <v>57</v>
      </c>
      <c r="BK246" s="195" t="s">
        <v>57</v>
      </c>
      <c r="BL246" s="195" t="s">
        <v>57</v>
      </c>
      <c r="BM246" s="195" t="s">
        <v>57</v>
      </c>
      <c r="BN246" s="532" t="s">
        <v>57</v>
      </c>
      <c r="BO246" s="202"/>
    </row>
    <row r="247" spans="1:67" ht="20.45" customHeight="1">
      <c r="A247" s="166"/>
      <c r="B247" s="167"/>
      <c r="C247" s="167"/>
      <c r="D247" s="1767" t="s">
        <v>179</v>
      </c>
      <c r="E247" s="1767"/>
      <c r="F247" s="1767"/>
      <c r="G247" s="1767"/>
      <c r="H247" s="1767"/>
      <c r="I247" s="1767"/>
      <c r="J247" s="1767"/>
      <c r="K247" s="1767"/>
      <c r="L247" s="1767"/>
      <c r="M247" s="1768"/>
      <c r="N247" s="590">
        <f t="shared" si="6"/>
        <v>0</v>
      </c>
      <c r="O247" s="526">
        <v>0</v>
      </c>
      <c r="P247" s="526">
        <v>50</v>
      </c>
      <c r="Q247" s="195" t="s">
        <v>57</v>
      </c>
      <c r="R247" s="195" t="s">
        <v>57</v>
      </c>
      <c r="S247" s="195" t="s">
        <v>57</v>
      </c>
      <c r="T247" s="195" t="s">
        <v>57</v>
      </c>
      <c r="U247" s="195" t="s">
        <v>57</v>
      </c>
      <c r="V247" s="195" t="s">
        <v>57</v>
      </c>
      <c r="W247" s="195" t="s">
        <v>57</v>
      </c>
      <c r="X247" s="195" t="s">
        <v>57</v>
      </c>
      <c r="Y247" s="195" t="s">
        <v>57</v>
      </c>
      <c r="Z247" s="195" t="s">
        <v>57</v>
      </c>
      <c r="AA247" s="195" t="s">
        <v>57</v>
      </c>
      <c r="AB247" s="195" t="s">
        <v>57</v>
      </c>
      <c r="AC247" s="195" t="s">
        <v>57</v>
      </c>
      <c r="AD247" s="195" t="s">
        <v>57</v>
      </c>
      <c r="AE247" s="195" t="s">
        <v>57</v>
      </c>
      <c r="AF247" s="195" t="s">
        <v>57</v>
      </c>
      <c r="AG247" s="195" t="s">
        <v>57</v>
      </c>
      <c r="AH247" s="195" t="s">
        <v>57</v>
      </c>
      <c r="AI247" s="195" t="s">
        <v>57</v>
      </c>
      <c r="AJ247" s="195" t="s">
        <v>57</v>
      </c>
      <c r="AK247" s="195" t="s">
        <v>57</v>
      </c>
      <c r="AL247" s="195" t="s">
        <v>57</v>
      </c>
      <c r="AM247" s="195" t="s">
        <v>57</v>
      </c>
      <c r="AN247" s="195" t="s">
        <v>57</v>
      </c>
      <c r="AO247" s="195" t="s">
        <v>57</v>
      </c>
      <c r="AP247" s="195" t="s">
        <v>57</v>
      </c>
      <c r="AQ247" s="195" t="s">
        <v>57</v>
      </c>
      <c r="AR247" s="195" t="s">
        <v>57</v>
      </c>
      <c r="AS247" s="195" t="s">
        <v>57</v>
      </c>
      <c r="AT247" s="195" t="s">
        <v>57</v>
      </c>
      <c r="AU247" s="195" t="s">
        <v>57</v>
      </c>
      <c r="AV247" s="195" t="s">
        <v>57</v>
      </c>
      <c r="AW247" s="195" t="s">
        <v>57</v>
      </c>
      <c r="AX247" s="195" t="s">
        <v>57</v>
      </c>
      <c r="AY247" s="195" t="s">
        <v>57</v>
      </c>
      <c r="AZ247" s="195" t="s">
        <v>57</v>
      </c>
      <c r="BA247" s="195" t="s">
        <v>57</v>
      </c>
      <c r="BB247" s="195" t="s">
        <v>57</v>
      </c>
      <c r="BC247" s="195" t="s">
        <v>57</v>
      </c>
      <c r="BD247" s="195" t="s">
        <v>57</v>
      </c>
      <c r="BE247" s="195" t="s">
        <v>57</v>
      </c>
      <c r="BF247" s="195" t="s">
        <v>57</v>
      </c>
      <c r="BG247" s="195" t="s">
        <v>57</v>
      </c>
      <c r="BH247" s="195" t="s">
        <v>57</v>
      </c>
      <c r="BI247" s="195" t="s">
        <v>57</v>
      </c>
      <c r="BJ247" s="195" t="s">
        <v>57</v>
      </c>
      <c r="BK247" s="195" t="s">
        <v>57</v>
      </c>
      <c r="BL247" s="195" t="s">
        <v>57</v>
      </c>
      <c r="BM247" s="195" t="s">
        <v>57</v>
      </c>
      <c r="BN247" s="532" t="s">
        <v>57</v>
      </c>
      <c r="BO247" s="202"/>
    </row>
    <row r="248" spans="1:67" ht="20.45" customHeight="1">
      <c r="A248" s="166"/>
      <c r="B248" s="167"/>
      <c r="C248" s="167"/>
      <c r="D248" s="1767" t="s">
        <v>180</v>
      </c>
      <c r="E248" s="1767"/>
      <c r="F248" s="1767"/>
      <c r="G248" s="1767"/>
      <c r="H248" s="1767"/>
      <c r="I248" s="1767"/>
      <c r="J248" s="1767"/>
      <c r="K248" s="1767"/>
      <c r="L248" s="1767"/>
      <c r="M248" s="1768"/>
      <c r="N248" s="590">
        <f t="shared" si="6"/>
        <v>0</v>
      </c>
      <c r="O248" s="526">
        <v>0</v>
      </c>
      <c r="P248" s="526">
        <v>50</v>
      </c>
      <c r="Q248" s="195" t="s">
        <v>57</v>
      </c>
      <c r="R248" s="195" t="s">
        <v>57</v>
      </c>
      <c r="S248" s="195" t="s">
        <v>57</v>
      </c>
      <c r="T248" s="195" t="s">
        <v>57</v>
      </c>
      <c r="U248" s="195" t="s">
        <v>57</v>
      </c>
      <c r="V248" s="195" t="s">
        <v>57</v>
      </c>
      <c r="W248" s="195" t="s">
        <v>57</v>
      </c>
      <c r="X248" s="195" t="s">
        <v>57</v>
      </c>
      <c r="Y248" s="195" t="s">
        <v>57</v>
      </c>
      <c r="Z248" s="195" t="s">
        <v>57</v>
      </c>
      <c r="AA248" s="195" t="s">
        <v>57</v>
      </c>
      <c r="AB248" s="195" t="s">
        <v>57</v>
      </c>
      <c r="AC248" s="195" t="s">
        <v>57</v>
      </c>
      <c r="AD248" s="195" t="s">
        <v>57</v>
      </c>
      <c r="AE248" s="195" t="s">
        <v>57</v>
      </c>
      <c r="AF248" s="195" t="s">
        <v>57</v>
      </c>
      <c r="AG248" s="195" t="s">
        <v>57</v>
      </c>
      <c r="AH248" s="195" t="s">
        <v>57</v>
      </c>
      <c r="AI248" s="195" t="s">
        <v>57</v>
      </c>
      <c r="AJ248" s="195" t="s">
        <v>57</v>
      </c>
      <c r="AK248" s="195" t="s">
        <v>57</v>
      </c>
      <c r="AL248" s="195" t="s">
        <v>57</v>
      </c>
      <c r="AM248" s="195" t="s">
        <v>57</v>
      </c>
      <c r="AN248" s="195" t="s">
        <v>57</v>
      </c>
      <c r="AO248" s="195" t="s">
        <v>57</v>
      </c>
      <c r="AP248" s="195" t="s">
        <v>57</v>
      </c>
      <c r="AQ248" s="195" t="s">
        <v>57</v>
      </c>
      <c r="AR248" s="195" t="s">
        <v>57</v>
      </c>
      <c r="AS248" s="195" t="s">
        <v>57</v>
      </c>
      <c r="AT248" s="195" t="s">
        <v>57</v>
      </c>
      <c r="AU248" s="195" t="s">
        <v>57</v>
      </c>
      <c r="AV248" s="195" t="s">
        <v>57</v>
      </c>
      <c r="AW248" s="195" t="s">
        <v>57</v>
      </c>
      <c r="AX248" s="195" t="s">
        <v>57</v>
      </c>
      <c r="AY248" s="195" t="s">
        <v>57</v>
      </c>
      <c r="AZ248" s="195" t="s">
        <v>57</v>
      </c>
      <c r="BA248" s="195" t="s">
        <v>57</v>
      </c>
      <c r="BB248" s="195" t="s">
        <v>57</v>
      </c>
      <c r="BC248" s="195" t="s">
        <v>57</v>
      </c>
      <c r="BD248" s="195" t="s">
        <v>57</v>
      </c>
      <c r="BE248" s="195" t="s">
        <v>57</v>
      </c>
      <c r="BF248" s="195" t="s">
        <v>57</v>
      </c>
      <c r="BG248" s="195" t="s">
        <v>57</v>
      </c>
      <c r="BH248" s="195" t="s">
        <v>57</v>
      </c>
      <c r="BI248" s="195" t="s">
        <v>57</v>
      </c>
      <c r="BJ248" s="195" t="s">
        <v>57</v>
      </c>
      <c r="BK248" s="195" t="s">
        <v>57</v>
      </c>
      <c r="BL248" s="195" t="s">
        <v>57</v>
      </c>
      <c r="BM248" s="195" t="s">
        <v>57</v>
      </c>
      <c r="BN248" s="532" t="s">
        <v>57</v>
      </c>
      <c r="BO248" s="202"/>
    </row>
    <row r="249" spans="1:67" ht="20.45" customHeight="1">
      <c r="A249" s="166"/>
      <c r="B249" s="167"/>
      <c r="C249" s="1767" t="s">
        <v>181</v>
      </c>
      <c r="D249" s="1767"/>
      <c r="E249" s="1767"/>
      <c r="F249" s="1767"/>
      <c r="G249" s="1767"/>
      <c r="H249" s="1767"/>
      <c r="I249" s="1767"/>
      <c r="J249" s="1767"/>
      <c r="K249" s="1767"/>
      <c r="L249" s="1767"/>
      <c r="M249" s="1768"/>
      <c r="N249" s="590">
        <f t="shared" si="6"/>
        <v>0</v>
      </c>
      <c r="O249" s="526">
        <v>0</v>
      </c>
      <c r="P249" s="526">
        <v>50</v>
      </c>
      <c r="Q249" s="195" t="s">
        <v>57</v>
      </c>
      <c r="R249" s="195" t="s">
        <v>57</v>
      </c>
      <c r="S249" s="195" t="s">
        <v>57</v>
      </c>
      <c r="T249" s="195" t="s">
        <v>57</v>
      </c>
      <c r="U249" s="195" t="s">
        <v>57</v>
      </c>
      <c r="V249" s="195" t="s">
        <v>57</v>
      </c>
      <c r="W249" s="195" t="s">
        <v>57</v>
      </c>
      <c r="X249" s="195" t="s">
        <v>57</v>
      </c>
      <c r="Y249" s="195" t="s">
        <v>57</v>
      </c>
      <c r="Z249" s="195" t="s">
        <v>57</v>
      </c>
      <c r="AA249" s="195" t="s">
        <v>57</v>
      </c>
      <c r="AB249" s="195" t="s">
        <v>57</v>
      </c>
      <c r="AC249" s="195" t="s">
        <v>57</v>
      </c>
      <c r="AD249" s="195" t="s">
        <v>57</v>
      </c>
      <c r="AE249" s="195" t="s">
        <v>57</v>
      </c>
      <c r="AF249" s="195" t="s">
        <v>57</v>
      </c>
      <c r="AG249" s="195" t="s">
        <v>57</v>
      </c>
      <c r="AH249" s="195" t="s">
        <v>57</v>
      </c>
      <c r="AI249" s="195" t="s">
        <v>57</v>
      </c>
      <c r="AJ249" s="195" t="s">
        <v>57</v>
      </c>
      <c r="AK249" s="195" t="s">
        <v>57</v>
      </c>
      <c r="AL249" s="195" t="s">
        <v>57</v>
      </c>
      <c r="AM249" s="195" t="s">
        <v>57</v>
      </c>
      <c r="AN249" s="195" t="s">
        <v>57</v>
      </c>
      <c r="AO249" s="195" t="s">
        <v>57</v>
      </c>
      <c r="AP249" s="195" t="s">
        <v>57</v>
      </c>
      <c r="AQ249" s="195" t="s">
        <v>57</v>
      </c>
      <c r="AR249" s="195" t="s">
        <v>57</v>
      </c>
      <c r="AS249" s="195" t="s">
        <v>57</v>
      </c>
      <c r="AT249" s="195" t="s">
        <v>57</v>
      </c>
      <c r="AU249" s="195" t="s">
        <v>57</v>
      </c>
      <c r="AV249" s="195" t="s">
        <v>57</v>
      </c>
      <c r="AW249" s="195" t="s">
        <v>57</v>
      </c>
      <c r="AX249" s="195" t="s">
        <v>57</v>
      </c>
      <c r="AY249" s="195" t="s">
        <v>57</v>
      </c>
      <c r="AZ249" s="195" t="s">
        <v>57</v>
      </c>
      <c r="BA249" s="195" t="s">
        <v>57</v>
      </c>
      <c r="BB249" s="195" t="s">
        <v>57</v>
      </c>
      <c r="BC249" s="195" t="s">
        <v>57</v>
      </c>
      <c r="BD249" s="195" t="s">
        <v>57</v>
      </c>
      <c r="BE249" s="195" t="s">
        <v>57</v>
      </c>
      <c r="BF249" s="195" t="s">
        <v>57</v>
      </c>
      <c r="BG249" s="195" t="s">
        <v>57</v>
      </c>
      <c r="BH249" s="195" t="s">
        <v>57</v>
      </c>
      <c r="BI249" s="195" t="s">
        <v>57</v>
      </c>
      <c r="BJ249" s="195" t="s">
        <v>57</v>
      </c>
      <c r="BK249" s="195" t="s">
        <v>57</v>
      </c>
      <c r="BL249" s="195" t="s">
        <v>57</v>
      </c>
      <c r="BM249" s="195" t="s">
        <v>57</v>
      </c>
      <c r="BN249" s="532" t="s">
        <v>57</v>
      </c>
      <c r="BO249" s="202"/>
    </row>
    <row r="250" spans="1:67" ht="20.45" customHeight="1">
      <c r="A250" s="166"/>
      <c r="B250" s="167"/>
      <c r="C250" s="167"/>
      <c r="D250" s="1767" t="s">
        <v>182</v>
      </c>
      <c r="E250" s="1767"/>
      <c r="F250" s="1767"/>
      <c r="G250" s="1767"/>
      <c r="H250" s="1767"/>
      <c r="I250" s="1767"/>
      <c r="J250" s="1767"/>
      <c r="K250" s="1767"/>
      <c r="L250" s="1767"/>
      <c r="M250" s="1768"/>
      <c r="N250" s="590">
        <f t="shared" si="6"/>
        <v>0</v>
      </c>
      <c r="O250" s="526">
        <v>0</v>
      </c>
      <c r="P250" s="526">
        <v>50</v>
      </c>
      <c r="Q250" s="195" t="s">
        <v>57</v>
      </c>
      <c r="R250" s="195" t="s">
        <v>57</v>
      </c>
      <c r="S250" s="195" t="s">
        <v>57</v>
      </c>
      <c r="T250" s="195" t="s">
        <v>57</v>
      </c>
      <c r="U250" s="195" t="s">
        <v>57</v>
      </c>
      <c r="V250" s="195" t="s">
        <v>57</v>
      </c>
      <c r="W250" s="195" t="s">
        <v>57</v>
      </c>
      <c r="X250" s="195" t="s">
        <v>57</v>
      </c>
      <c r="Y250" s="195" t="s">
        <v>57</v>
      </c>
      <c r="Z250" s="195" t="s">
        <v>57</v>
      </c>
      <c r="AA250" s="195" t="s">
        <v>57</v>
      </c>
      <c r="AB250" s="195" t="s">
        <v>57</v>
      </c>
      <c r="AC250" s="195" t="s">
        <v>57</v>
      </c>
      <c r="AD250" s="195" t="s">
        <v>57</v>
      </c>
      <c r="AE250" s="195" t="s">
        <v>57</v>
      </c>
      <c r="AF250" s="195" t="s">
        <v>57</v>
      </c>
      <c r="AG250" s="195" t="s">
        <v>57</v>
      </c>
      <c r="AH250" s="195" t="s">
        <v>57</v>
      </c>
      <c r="AI250" s="195" t="s">
        <v>57</v>
      </c>
      <c r="AJ250" s="195" t="s">
        <v>57</v>
      </c>
      <c r="AK250" s="195" t="s">
        <v>57</v>
      </c>
      <c r="AL250" s="195" t="s">
        <v>57</v>
      </c>
      <c r="AM250" s="195" t="s">
        <v>57</v>
      </c>
      <c r="AN250" s="195" t="s">
        <v>57</v>
      </c>
      <c r="AO250" s="195" t="s">
        <v>57</v>
      </c>
      <c r="AP250" s="195" t="s">
        <v>57</v>
      </c>
      <c r="AQ250" s="195" t="s">
        <v>57</v>
      </c>
      <c r="AR250" s="195" t="s">
        <v>57</v>
      </c>
      <c r="AS250" s="195" t="s">
        <v>57</v>
      </c>
      <c r="AT250" s="195" t="s">
        <v>57</v>
      </c>
      <c r="AU250" s="195" t="s">
        <v>57</v>
      </c>
      <c r="AV250" s="195" t="s">
        <v>57</v>
      </c>
      <c r="AW250" s="195" t="s">
        <v>57</v>
      </c>
      <c r="AX250" s="195" t="s">
        <v>57</v>
      </c>
      <c r="AY250" s="195" t="s">
        <v>57</v>
      </c>
      <c r="AZ250" s="195" t="s">
        <v>57</v>
      </c>
      <c r="BA250" s="195" t="s">
        <v>57</v>
      </c>
      <c r="BB250" s="195" t="s">
        <v>57</v>
      </c>
      <c r="BC250" s="195" t="s">
        <v>57</v>
      </c>
      <c r="BD250" s="195" t="s">
        <v>57</v>
      </c>
      <c r="BE250" s="195" t="s">
        <v>57</v>
      </c>
      <c r="BF250" s="195" t="s">
        <v>57</v>
      </c>
      <c r="BG250" s="195" t="s">
        <v>57</v>
      </c>
      <c r="BH250" s="195" t="s">
        <v>57</v>
      </c>
      <c r="BI250" s="195" t="s">
        <v>57</v>
      </c>
      <c r="BJ250" s="195" t="s">
        <v>57</v>
      </c>
      <c r="BK250" s="195" t="s">
        <v>57</v>
      </c>
      <c r="BL250" s="195" t="s">
        <v>57</v>
      </c>
      <c r="BM250" s="195" t="s">
        <v>57</v>
      </c>
      <c r="BN250" s="532" t="s">
        <v>57</v>
      </c>
      <c r="BO250" s="202"/>
    </row>
    <row r="251" spans="1:67" ht="20.45" customHeight="1">
      <c r="A251" s="166"/>
      <c r="B251" s="12"/>
      <c r="C251" s="1767" t="s">
        <v>183</v>
      </c>
      <c r="D251" s="1767"/>
      <c r="E251" s="1767"/>
      <c r="F251" s="1767"/>
      <c r="G251" s="1767"/>
      <c r="H251" s="1767"/>
      <c r="I251" s="1767"/>
      <c r="J251" s="1767"/>
      <c r="K251" s="1767"/>
      <c r="L251" s="1767"/>
      <c r="M251" s="1768"/>
      <c r="N251" s="590">
        <f t="shared" si="6"/>
        <v>0.02</v>
      </c>
      <c r="O251" s="526">
        <v>1</v>
      </c>
      <c r="P251" s="526">
        <v>50</v>
      </c>
      <c r="Q251" s="195" t="s">
        <v>57</v>
      </c>
      <c r="R251" s="195" t="s">
        <v>57</v>
      </c>
      <c r="S251" s="195" t="s">
        <v>56</v>
      </c>
      <c r="T251" s="195" t="s">
        <v>57</v>
      </c>
      <c r="U251" s="195" t="s">
        <v>57</v>
      </c>
      <c r="V251" s="195" t="s">
        <v>57</v>
      </c>
      <c r="W251" s="195" t="s">
        <v>57</v>
      </c>
      <c r="X251" s="195" t="s">
        <v>57</v>
      </c>
      <c r="Y251" s="195" t="s">
        <v>57</v>
      </c>
      <c r="Z251" s="195" t="s">
        <v>57</v>
      </c>
      <c r="AA251" s="195" t="s">
        <v>57</v>
      </c>
      <c r="AB251" s="195" t="s">
        <v>57</v>
      </c>
      <c r="AC251" s="195" t="s">
        <v>57</v>
      </c>
      <c r="AD251" s="195" t="s">
        <v>57</v>
      </c>
      <c r="AE251" s="195" t="s">
        <v>57</v>
      </c>
      <c r="AF251" s="195" t="s">
        <v>57</v>
      </c>
      <c r="AG251" s="195" t="s">
        <v>57</v>
      </c>
      <c r="AH251" s="195" t="s">
        <v>57</v>
      </c>
      <c r="AI251" s="195" t="s">
        <v>57</v>
      </c>
      <c r="AJ251" s="195" t="s">
        <v>57</v>
      </c>
      <c r="AK251" s="195" t="s">
        <v>57</v>
      </c>
      <c r="AL251" s="195" t="s">
        <v>57</v>
      </c>
      <c r="AM251" s="195" t="s">
        <v>57</v>
      </c>
      <c r="AN251" s="195" t="s">
        <v>57</v>
      </c>
      <c r="AO251" s="195" t="s">
        <v>57</v>
      </c>
      <c r="AP251" s="195" t="s">
        <v>57</v>
      </c>
      <c r="AQ251" s="195" t="s">
        <v>57</v>
      </c>
      <c r="AR251" s="195" t="s">
        <v>57</v>
      </c>
      <c r="AS251" s="195" t="s">
        <v>57</v>
      </c>
      <c r="AT251" s="195" t="s">
        <v>57</v>
      </c>
      <c r="AU251" s="195" t="s">
        <v>57</v>
      </c>
      <c r="AV251" s="195" t="s">
        <v>57</v>
      </c>
      <c r="AW251" s="195" t="s">
        <v>57</v>
      </c>
      <c r="AX251" s="195" t="s">
        <v>57</v>
      </c>
      <c r="AY251" s="195" t="s">
        <v>57</v>
      </c>
      <c r="AZ251" s="195" t="s">
        <v>57</v>
      </c>
      <c r="BA251" s="195" t="s">
        <v>57</v>
      </c>
      <c r="BB251" s="195" t="s">
        <v>57</v>
      </c>
      <c r="BC251" s="195" t="s">
        <v>57</v>
      </c>
      <c r="BD251" s="195" t="s">
        <v>57</v>
      </c>
      <c r="BE251" s="195" t="s">
        <v>57</v>
      </c>
      <c r="BF251" s="195" t="s">
        <v>57</v>
      </c>
      <c r="BG251" s="195" t="s">
        <v>57</v>
      </c>
      <c r="BH251" s="195" t="s">
        <v>57</v>
      </c>
      <c r="BI251" s="195" t="s">
        <v>57</v>
      </c>
      <c r="BJ251" s="195" t="s">
        <v>57</v>
      </c>
      <c r="BK251" s="195" t="s">
        <v>57</v>
      </c>
      <c r="BL251" s="195" t="s">
        <v>57</v>
      </c>
      <c r="BM251" s="195" t="s">
        <v>57</v>
      </c>
      <c r="BN251" s="532" t="s">
        <v>57</v>
      </c>
      <c r="BO251" s="202"/>
    </row>
    <row r="252" spans="1:67" ht="20.45" customHeight="1">
      <c r="A252" s="166"/>
      <c r="B252" s="12"/>
      <c r="C252" s="167"/>
      <c r="D252" s="1767" t="s">
        <v>184</v>
      </c>
      <c r="E252" s="1767"/>
      <c r="F252" s="1767"/>
      <c r="G252" s="1767"/>
      <c r="H252" s="1767"/>
      <c r="I252" s="1767"/>
      <c r="J252" s="1767"/>
      <c r="K252" s="1767"/>
      <c r="L252" s="1767"/>
      <c r="M252" s="1768"/>
      <c r="N252" s="590">
        <f t="shared" si="6"/>
        <v>0</v>
      </c>
      <c r="O252" s="526">
        <v>0</v>
      </c>
      <c r="P252" s="526">
        <v>50</v>
      </c>
      <c r="Q252" s="195" t="s">
        <v>57</v>
      </c>
      <c r="R252" s="195" t="s">
        <v>57</v>
      </c>
      <c r="S252" s="195" t="s">
        <v>57</v>
      </c>
      <c r="T252" s="195" t="s">
        <v>57</v>
      </c>
      <c r="U252" s="195" t="s">
        <v>57</v>
      </c>
      <c r="V252" s="195" t="s">
        <v>57</v>
      </c>
      <c r="W252" s="195" t="s">
        <v>57</v>
      </c>
      <c r="X252" s="195" t="s">
        <v>57</v>
      </c>
      <c r="Y252" s="195" t="s">
        <v>57</v>
      </c>
      <c r="Z252" s="195" t="s">
        <v>57</v>
      </c>
      <c r="AA252" s="195" t="s">
        <v>57</v>
      </c>
      <c r="AB252" s="195" t="s">
        <v>57</v>
      </c>
      <c r="AC252" s="195" t="s">
        <v>57</v>
      </c>
      <c r="AD252" s="195" t="s">
        <v>57</v>
      </c>
      <c r="AE252" s="195" t="s">
        <v>57</v>
      </c>
      <c r="AF252" s="195" t="s">
        <v>57</v>
      </c>
      <c r="AG252" s="195" t="s">
        <v>57</v>
      </c>
      <c r="AH252" s="195" t="s">
        <v>57</v>
      </c>
      <c r="AI252" s="195" t="s">
        <v>57</v>
      </c>
      <c r="AJ252" s="195" t="s">
        <v>57</v>
      </c>
      <c r="AK252" s="195" t="s">
        <v>57</v>
      </c>
      <c r="AL252" s="195" t="s">
        <v>57</v>
      </c>
      <c r="AM252" s="195" t="s">
        <v>57</v>
      </c>
      <c r="AN252" s="195" t="s">
        <v>57</v>
      </c>
      <c r="AO252" s="195" t="s">
        <v>57</v>
      </c>
      <c r="AP252" s="195" t="s">
        <v>57</v>
      </c>
      <c r="AQ252" s="195" t="s">
        <v>57</v>
      </c>
      <c r="AR252" s="195" t="s">
        <v>57</v>
      </c>
      <c r="AS252" s="195" t="s">
        <v>57</v>
      </c>
      <c r="AT252" s="195" t="s">
        <v>57</v>
      </c>
      <c r="AU252" s="195" t="s">
        <v>57</v>
      </c>
      <c r="AV252" s="195" t="s">
        <v>57</v>
      </c>
      <c r="AW252" s="195" t="s">
        <v>57</v>
      </c>
      <c r="AX252" s="195" t="s">
        <v>57</v>
      </c>
      <c r="AY252" s="195" t="s">
        <v>57</v>
      </c>
      <c r="AZ252" s="195" t="s">
        <v>57</v>
      </c>
      <c r="BA252" s="195" t="s">
        <v>57</v>
      </c>
      <c r="BB252" s="195" t="s">
        <v>57</v>
      </c>
      <c r="BC252" s="195" t="s">
        <v>57</v>
      </c>
      <c r="BD252" s="195" t="s">
        <v>57</v>
      </c>
      <c r="BE252" s="195" t="s">
        <v>57</v>
      </c>
      <c r="BF252" s="195" t="s">
        <v>57</v>
      </c>
      <c r="BG252" s="195" t="s">
        <v>57</v>
      </c>
      <c r="BH252" s="195" t="s">
        <v>57</v>
      </c>
      <c r="BI252" s="195" t="s">
        <v>57</v>
      </c>
      <c r="BJ252" s="195" t="s">
        <v>57</v>
      </c>
      <c r="BK252" s="195" t="s">
        <v>57</v>
      </c>
      <c r="BL252" s="195" t="s">
        <v>57</v>
      </c>
      <c r="BM252" s="195" t="s">
        <v>57</v>
      </c>
      <c r="BN252" s="532" t="s">
        <v>57</v>
      </c>
      <c r="BO252" s="202"/>
    </row>
    <row r="253" spans="1:67" ht="20.45" customHeight="1">
      <c r="A253" s="166"/>
      <c r="B253" s="167"/>
      <c r="C253" s="167"/>
      <c r="D253" s="1767" t="s">
        <v>185</v>
      </c>
      <c r="E253" s="1767"/>
      <c r="F253" s="1767"/>
      <c r="G253" s="1767"/>
      <c r="H253" s="1767"/>
      <c r="I253" s="1767"/>
      <c r="J253" s="1767"/>
      <c r="K253" s="1767"/>
      <c r="L253" s="1767"/>
      <c r="M253" s="1768"/>
      <c r="N253" s="590">
        <f t="shared" si="6"/>
        <v>0</v>
      </c>
      <c r="O253" s="526">
        <v>0</v>
      </c>
      <c r="P253" s="526">
        <v>46</v>
      </c>
      <c r="Q253" s="195" t="s">
        <v>57</v>
      </c>
      <c r="R253" s="195" t="s">
        <v>57</v>
      </c>
      <c r="S253" s="195" t="s">
        <v>57</v>
      </c>
      <c r="T253" s="195" t="s">
        <v>57</v>
      </c>
      <c r="U253" s="195" t="s">
        <v>57</v>
      </c>
      <c r="V253" s="195" t="s">
        <v>57</v>
      </c>
      <c r="W253" s="195" t="s">
        <v>57</v>
      </c>
      <c r="X253" s="195" t="s">
        <v>57</v>
      </c>
      <c r="Y253" s="195" t="s">
        <v>57</v>
      </c>
      <c r="Z253" s="195" t="s">
        <v>65</v>
      </c>
      <c r="AA253" s="195" t="s">
        <v>57</v>
      </c>
      <c r="AB253" s="195" t="s">
        <v>57</v>
      </c>
      <c r="AC253" s="195" t="s">
        <v>57</v>
      </c>
      <c r="AD253" s="195" t="s">
        <v>57</v>
      </c>
      <c r="AE253" s="195" t="s">
        <v>57</v>
      </c>
      <c r="AF253" s="195" t="s">
        <v>57</v>
      </c>
      <c r="AG253" s="195" t="s">
        <v>57</v>
      </c>
      <c r="AH253" s="195" t="s">
        <v>57</v>
      </c>
      <c r="AI253" s="195" t="s">
        <v>57</v>
      </c>
      <c r="AJ253" s="195" t="s">
        <v>57</v>
      </c>
      <c r="AK253" s="195" t="s">
        <v>57</v>
      </c>
      <c r="AL253" s="195" t="s">
        <v>57</v>
      </c>
      <c r="AM253" s="195" t="s">
        <v>57</v>
      </c>
      <c r="AN253" s="195" t="s">
        <v>57</v>
      </c>
      <c r="AO253" s="195" t="s">
        <v>65</v>
      </c>
      <c r="AP253" s="195" t="s">
        <v>57</v>
      </c>
      <c r="AQ253" s="195" t="s">
        <v>57</v>
      </c>
      <c r="AR253" s="195" t="s">
        <v>57</v>
      </c>
      <c r="AS253" s="195" t="s">
        <v>57</v>
      </c>
      <c r="AT253" s="195" t="s">
        <v>57</v>
      </c>
      <c r="AU253" s="195" t="s">
        <v>57</v>
      </c>
      <c r="AV253" s="195" t="s">
        <v>57</v>
      </c>
      <c r="AW253" s="195" t="s">
        <v>57</v>
      </c>
      <c r="AX253" s="195" t="s">
        <v>65</v>
      </c>
      <c r="AY253" s="195" t="s">
        <v>57</v>
      </c>
      <c r="AZ253" s="195" t="s">
        <v>57</v>
      </c>
      <c r="BA253" s="195" t="s">
        <v>57</v>
      </c>
      <c r="BB253" s="195" t="s">
        <v>57</v>
      </c>
      <c r="BC253" s="195" t="s">
        <v>57</v>
      </c>
      <c r="BD253" s="195" t="s">
        <v>57</v>
      </c>
      <c r="BE253" s="195" t="s">
        <v>57</v>
      </c>
      <c r="BF253" s="195" t="s">
        <v>57</v>
      </c>
      <c r="BG253" s="195" t="s">
        <v>57</v>
      </c>
      <c r="BH253" s="195" t="s">
        <v>65</v>
      </c>
      <c r="BI253" s="195" t="s">
        <v>57</v>
      </c>
      <c r="BJ253" s="195" t="s">
        <v>57</v>
      </c>
      <c r="BK253" s="195" t="s">
        <v>57</v>
      </c>
      <c r="BL253" s="195" t="s">
        <v>57</v>
      </c>
      <c r="BM253" s="195" t="s">
        <v>57</v>
      </c>
      <c r="BN253" s="532" t="s">
        <v>57</v>
      </c>
      <c r="BO253" s="202"/>
    </row>
    <row r="254" spans="1:67" ht="18.600000000000001" customHeight="1">
      <c r="A254" s="166"/>
      <c r="B254" s="1482" t="s">
        <v>187</v>
      </c>
      <c r="C254" s="1832" t="s">
        <v>188</v>
      </c>
      <c r="D254" s="1832"/>
      <c r="E254" s="1832"/>
      <c r="F254" s="1832"/>
      <c r="G254" s="1832"/>
      <c r="H254" s="1832"/>
      <c r="I254" s="1832"/>
      <c r="J254" s="1832"/>
      <c r="K254" s="1832"/>
      <c r="L254" s="1832"/>
      <c r="M254" s="1901"/>
      <c r="N254" s="969"/>
      <c r="O254" s="969"/>
      <c r="P254" s="969"/>
      <c r="Q254" s="969"/>
      <c r="R254" s="969"/>
      <c r="S254" s="969"/>
      <c r="T254" s="969"/>
      <c r="U254" s="969"/>
      <c r="V254" s="969"/>
      <c r="W254" s="969"/>
      <c r="X254" s="969"/>
      <c r="Y254" s="969"/>
      <c r="Z254" s="969"/>
      <c r="AA254" s="969"/>
      <c r="AB254" s="969"/>
      <c r="AC254" s="969"/>
      <c r="AD254" s="969"/>
      <c r="AE254" s="969"/>
      <c r="AF254" s="969"/>
      <c r="AG254" s="969"/>
      <c r="AH254" s="969"/>
      <c r="AI254" s="969"/>
      <c r="AJ254" s="969"/>
      <c r="AK254" s="969"/>
      <c r="AL254" s="969"/>
      <c r="AM254" s="969"/>
      <c r="AN254" s="969"/>
      <c r="AO254" s="969"/>
      <c r="AP254" s="969"/>
      <c r="AQ254" s="969"/>
      <c r="AR254" s="969"/>
      <c r="AS254" s="969"/>
      <c r="AT254" s="969"/>
      <c r="AU254" s="969"/>
      <c r="AV254" s="969"/>
      <c r="AW254" s="969"/>
      <c r="AX254" s="969"/>
      <c r="AY254" s="969"/>
      <c r="AZ254" s="969"/>
      <c r="BA254" s="969"/>
      <c r="BB254" s="969"/>
      <c r="BC254" s="969"/>
      <c r="BD254" s="969"/>
      <c r="BE254" s="969"/>
      <c r="BF254" s="969"/>
      <c r="BG254" s="969"/>
      <c r="BH254" s="969"/>
      <c r="BI254" s="969"/>
      <c r="BJ254" s="969"/>
      <c r="BK254" s="969"/>
      <c r="BL254" s="969"/>
      <c r="BM254" s="969"/>
      <c r="BN254" s="970"/>
      <c r="BO254" s="179"/>
    </row>
    <row r="255" spans="1:67" ht="16.5" customHeight="1">
      <c r="A255" s="166"/>
      <c r="B255" s="1487"/>
      <c r="C255" s="1817" t="s">
        <v>174</v>
      </c>
      <c r="D255" s="1817"/>
      <c r="E255" s="1817"/>
      <c r="F255" s="1817"/>
      <c r="G255" s="1817"/>
      <c r="H255" s="1817"/>
      <c r="I255" s="1817"/>
      <c r="J255" s="1817"/>
      <c r="K255" s="1817"/>
      <c r="L255" s="1817"/>
      <c r="M255" s="1818"/>
      <c r="N255" s="971"/>
      <c r="O255" s="971"/>
      <c r="P255" s="971"/>
      <c r="Q255" s="971"/>
      <c r="R255" s="971"/>
      <c r="S255" s="971"/>
      <c r="T255" s="971"/>
      <c r="U255" s="971"/>
      <c r="V255" s="971"/>
      <c r="W255" s="971"/>
      <c r="X255" s="971"/>
      <c r="Y255" s="971"/>
      <c r="Z255" s="971"/>
      <c r="AA255" s="971"/>
      <c r="AB255" s="971"/>
      <c r="AC255" s="971"/>
      <c r="AD255" s="971"/>
      <c r="AE255" s="971"/>
      <c r="AF255" s="971"/>
      <c r="AG255" s="971"/>
      <c r="AH255" s="971"/>
      <c r="AI255" s="971"/>
      <c r="AJ255" s="971"/>
      <c r="AK255" s="971"/>
      <c r="AL255" s="971"/>
      <c r="AM255" s="971"/>
      <c r="AN255" s="971"/>
      <c r="AO255" s="971"/>
      <c r="AP255" s="971"/>
      <c r="AQ255" s="971"/>
      <c r="AR255" s="971"/>
      <c r="AS255" s="971"/>
      <c r="AT255" s="971"/>
      <c r="AU255" s="971"/>
      <c r="AV255" s="971"/>
      <c r="AW255" s="971"/>
      <c r="AX255" s="971"/>
      <c r="AY255" s="971"/>
      <c r="AZ255" s="971"/>
      <c r="BA255" s="971"/>
      <c r="BB255" s="971"/>
      <c r="BC255" s="971"/>
      <c r="BD255" s="971"/>
      <c r="BE255" s="971"/>
      <c r="BF255" s="971"/>
      <c r="BG255" s="971"/>
      <c r="BH255" s="971"/>
      <c r="BI255" s="971"/>
      <c r="BJ255" s="971"/>
      <c r="BK255" s="971"/>
      <c r="BL255" s="971"/>
      <c r="BM255" s="971"/>
      <c r="BN255" s="972"/>
      <c r="BO255" s="179"/>
    </row>
    <row r="256" spans="1:67" ht="17.45" customHeight="1">
      <c r="A256" s="166"/>
      <c r="B256" s="1815" t="s">
        <v>175</v>
      </c>
      <c r="C256" s="1767"/>
      <c r="D256" s="1767"/>
      <c r="E256" s="1767"/>
      <c r="F256" s="1767"/>
      <c r="G256" s="1767"/>
      <c r="H256" s="1767"/>
      <c r="I256" s="1767"/>
      <c r="J256" s="1767"/>
      <c r="K256" s="1767"/>
      <c r="L256" s="1767"/>
      <c r="M256" s="1768"/>
      <c r="N256" s="590">
        <f>O256/P256</f>
        <v>0.66666666666666663</v>
      </c>
      <c r="O256" s="526">
        <v>30</v>
      </c>
      <c r="P256" s="526">
        <v>45</v>
      </c>
      <c r="Q256" s="523" t="s">
        <v>57</v>
      </c>
      <c r="R256" s="523" t="s">
        <v>56</v>
      </c>
      <c r="S256" s="523" t="s">
        <v>56</v>
      </c>
      <c r="T256" s="523" t="s">
        <v>57</v>
      </c>
      <c r="U256" s="523" t="s">
        <v>56</v>
      </c>
      <c r="V256" s="523" t="s">
        <v>57</v>
      </c>
      <c r="W256" s="523" t="s">
        <v>56</v>
      </c>
      <c r="X256" s="523" t="s">
        <v>56</v>
      </c>
      <c r="Y256" s="523" t="s">
        <v>65</v>
      </c>
      <c r="Z256" s="523" t="s">
        <v>56</v>
      </c>
      <c r="AA256" s="523" t="s">
        <v>56</v>
      </c>
      <c r="AB256" s="523" t="s">
        <v>65</v>
      </c>
      <c r="AC256" s="523" t="s">
        <v>56</v>
      </c>
      <c r="AD256" s="523" t="s">
        <v>56</v>
      </c>
      <c r="AE256" s="523" t="s">
        <v>57</v>
      </c>
      <c r="AF256" s="523" t="s">
        <v>56</v>
      </c>
      <c r="AG256" s="523" t="s">
        <v>56</v>
      </c>
      <c r="AH256" s="523" t="s">
        <v>56</v>
      </c>
      <c r="AI256" s="523" t="s">
        <v>57</v>
      </c>
      <c r="AJ256" s="523" t="s">
        <v>56</v>
      </c>
      <c r="AK256" s="523" t="s">
        <v>57</v>
      </c>
      <c r="AL256" s="523" t="s">
        <v>57</v>
      </c>
      <c r="AM256" s="523" t="s">
        <v>57</v>
      </c>
      <c r="AN256" s="523" t="s">
        <v>56</v>
      </c>
      <c r="AO256" s="523" t="s">
        <v>65</v>
      </c>
      <c r="AP256" s="523" t="s">
        <v>56</v>
      </c>
      <c r="AQ256" s="523" t="s">
        <v>56</v>
      </c>
      <c r="AR256" s="523" t="s">
        <v>56</v>
      </c>
      <c r="AS256" s="523" t="s">
        <v>57</v>
      </c>
      <c r="AT256" s="523" t="s">
        <v>56</v>
      </c>
      <c r="AU256" s="523" t="s">
        <v>56</v>
      </c>
      <c r="AV256" s="523" t="s">
        <v>56</v>
      </c>
      <c r="AW256" s="523" t="s">
        <v>56</v>
      </c>
      <c r="AX256" s="523" t="s">
        <v>56</v>
      </c>
      <c r="AY256" s="523" t="s">
        <v>56</v>
      </c>
      <c r="AZ256" s="523" t="s">
        <v>56</v>
      </c>
      <c r="BA256" s="523" t="s">
        <v>57</v>
      </c>
      <c r="BB256" s="523" t="s">
        <v>56</v>
      </c>
      <c r="BC256" s="523" t="s">
        <v>56</v>
      </c>
      <c r="BD256" s="523" t="s">
        <v>57</v>
      </c>
      <c r="BE256" s="523" t="s">
        <v>56</v>
      </c>
      <c r="BF256" s="523" t="s">
        <v>56</v>
      </c>
      <c r="BG256" s="523" t="s">
        <v>65</v>
      </c>
      <c r="BH256" s="523" t="s">
        <v>57</v>
      </c>
      <c r="BI256" s="523" t="s">
        <v>57</v>
      </c>
      <c r="BJ256" s="523" t="s">
        <v>56</v>
      </c>
      <c r="BK256" s="523" t="s">
        <v>65</v>
      </c>
      <c r="BL256" s="523" t="s">
        <v>57</v>
      </c>
      <c r="BM256" s="523" t="s">
        <v>56</v>
      </c>
      <c r="BN256" s="546" t="s">
        <v>57</v>
      </c>
      <c r="BO256" s="179"/>
    </row>
    <row r="257" spans="1:67" ht="17.45" customHeight="1">
      <c r="A257" s="166"/>
      <c r="B257" s="1815" t="s">
        <v>176</v>
      </c>
      <c r="C257" s="1767"/>
      <c r="D257" s="1767"/>
      <c r="E257" s="1767"/>
      <c r="F257" s="1767"/>
      <c r="G257" s="1767"/>
      <c r="H257" s="1767"/>
      <c r="I257" s="1767"/>
      <c r="J257" s="1767"/>
      <c r="K257" s="1767"/>
      <c r="L257" s="1767"/>
      <c r="M257" s="1768"/>
      <c r="N257" s="590">
        <f t="shared" ref="N257:N266" si="7">O257/P257</f>
        <v>0.72727272727272729</v>
      </c>
      <c r="O257" s="526">
        <v>32</v>
      </c>
      <c r="P257" s="526">
        <v>44</v>
      </c>
      <c r="Q257" s="523" t="s">
        <v>56</v>
      </c>
      <c r="R257" s="523" t="s">
        <v>56</v>
      </c>
      <c r="S257" s="523" t="s">
        <v>56</v>
      </c>
      <c r="T257" s="523" t="s">
        <v>56</v>
      </c>
      <c r="U257" s="523" t="s">
        <v>56</v>
      </c>
      <c r="V257" s="523" t="s">
        <v>57</v>
      </c>
      <c r="W257" s="523" t="s">
        <v>56</v>
      </c>
      <c r="X257" s="523" t="s">
        <v>56</v>
      </c>
      <c r="Y257" s="523" t="s">
        <v>65</v>
      </c>
      <c r="Z257" s="523" t="s">
        <v>56</v>
      </c>
      <c r="AA257" s="523" t="s">
        <v>56</v>
      </c>
      <c r="AB257" s="523" t="s">
        <v>65</v>
      </c>
      <c r="AC257" s="523" t="s">
        <v>56</v>
      </c>
      <c r="AD257" s="523" t="s">
        <v>56</v>
      </c>
      <c r="AE257" s="523" t="s">
        <v>57</v>
      </c>
      <c r="AF257" s="523" t="s">
        <v>56</v>
      </c>
      <c r="AG257" s="523" t="s">
        <v>56</v>
      </c>
      <c r="AH257" s="523" t="s">
        <v>56</v>
      </c>
      <c r="AI257" s="523" t="s">
        <v>57</v>
      </c>
      <c r="AJ257" s="523" t="s">
        <v>56</v>
      </c>
      <c r="AK257" s="523" t="s">
        <v>57</v>
      </c>
      <c r="AL257" s="523" t="s">
        <v>57</v>
      </c>
      <c r="AM257" s="523" t="s">
        <v>57</v>
      </c>
      <c r="AN257" s="523" t="s">
        <v>56</v>
      </c>
      <c r="AO257" s="523" t="s">
        <v>65</v>
      </c>
      <c r="AP257" s="523" t="s">
        <v>56</v>
      </c>
      <c r="AQ257" s="523" t="s">
        <v>56</v>
      </c>
      <c r="AR257" s="523" t="s">
        <v>56</v>
      </c>
      <c r="AS257" s="523" t="s">
        <v>57</v>
      </c>
      <c r="AT257" s="523" t="s">
        <v>56</v>
      </c>
      <c r="AU257" s="523" t="s">
        <v>56</v>
      </c>
      <c r="AV257" s="523" t="s">
        <v>65</v>
      </c>
      <c r="AW257" s="523" t="s">
        <v>56</v>
      </c>
      <c r="AX257" s="523" t="s">
        <v>56</v>
      </c>
      <c r="AY257" s="523" t="s">
        <v>56</v>
      </c>
      <c r="AZ257" s="523" t="s">
        <v>56</v>
      </c>
      <c r="BA257" s="523" t="s">
        <v>57</v>
      </c>
      <c r="BB257" s="523" t="s">
        <v>56</v>
      </c>
      <c r="BC257" s="523" t="s">
        <v>56</v>
      </c>
      <c r="BD257" s="523" t="s">
        <v>56</v>
      </c>
      <c r="BE257" s="523" t="s">
        <v>56</v>
      </c>
      <c r="BF257" s="523" t="s">
        <v>56</v>
      </c>
      <c r="BG257" s="523" t="s">
        <v>65</v>
      </c>
      <c r="BH257" s="523" t="s">
        <v>57</v>
      </c>
      <c r="BI257" s="523" t="s">
        <v>57</v>
      </c>
      <c r="BJ257" s="523" t="s">
        <v>56</v>
      </c>
      <c r="BK257" s="523" t="s">
        <v>65</v>
      </c>
      <c r="BL257" s="523" t="s">
        <v>57</v>
      </c>
      <c r="BM257" s="523" t="s">
        <v>56</v>
      </c>
      <c r="BN257" s="546" t="s">
        <v>57</v>
      </c>
      <c r="BO257" s="179"/>
    </row>
    <row r="258" spans="1:67" ht="17.45" customHeight="1">
      <c r="A258" s="166"/>
      <c r="B258" s="1815" t="s">
        <v>177</v>
      </c>
      <c r="C258" s="1767"/>
      <c r="D258" s="1767"/>
      <c r="E258" s="1767"/>
      <c r="F258" s="1767"/>
      <c r="G258" s="1767"/>
      <c r="H258" s="1767"/>
      <c r="I258" s="1767"/>
      <c r="J258" s="1767"/>
      <c r="K258" s="1767"/>
      <c r="L258" s="1767"/>
      <c r="M258" s="1768"/>
      <c r="N258" s="590">
        <f t="shared" si="7"/>
        <v>0.64444444444444449</v>
      </c>
      <c r="O258" s="526">
        <v>29</v>
      </c>
      <c r="P258" s="526">
        <v>45</v>
      </c>
      <c r="Q258" s="523" t="s">
        <v>57</v>
      </c>
      <c r="R258" s="523" t="s">
        <v>56</v>
      </c>
      <c r="S258" s="523" t="s">
        <v>56</v>
      </c>
      <c r="T258" s="523" t="s">
        <v>57</v>
      </c>
      <c r="U258" s="523" t="s">
        <v>56</v>
      </c>
      <c r="V258" s="523" t="s">
        <v>57</v>
      </c>
      <c r="W258" s="523" t="s">
        <v>56</v>
      </c>
      <c r="X258" s="523" t="s">
        <v>56</v>
      </c>
      <c r="Y258" s="523" t="s">
        <v>65</v>
      </c>
      <c r="Z258" s="523" t="s">
        <v>56</v>
      </c>
      <c r="AA258" s="523" t="s">
        <v>57</v>
      </c>
      <c r="AB258" s="523" t="s">
        <v>65</v>
      </c>
      <c r="AC258" s="523" t="s">
        <v>56</v>
      </c>
      <c r="AD258" s="523" t="s">
        <v>56</v>
      </c>
      <c r="AE258" s="523" t="s">
        <v>57</v>
      </c>
      <c r="AF258" s="523" t="s">
        <v>56</v>
      </c>
      <c r="AG258" s="523" t="s">
        <v>56</v>
      </c>
      <c r="AH258" s="523" t="s">
        <v>56</v>
      </c>
      <c r="AI258" s="523" t="s">
        <v>57</v>
      </c>
      <c r="AJ258" s="523" t="s">
        <v>56</v>
      </c>
      <c r="AK258" s="523" t="s">
        <v>57</v>
      </c>
      <c r="AL258" s="523" t="s">
        <v>57</v>
      </c>
      <c r="AM258" s="523" t="s">
        <v>57</v>
      </c>
      <c r="AN258" s="523" t="s">
        <v>56</v>
      </c>
      <c r="AO258" s="523" t="s">
        <v>65</v>
      </c>
      <c r="AP258" s="523" t="s">
        <v>56</v>
      </c>
      <c r="AQ258" s="523" t="s">
        <v>56</v>
      </c>
      <c r="AR258" s="523" t="s">
        <v>56</v>
      </c>
      <c r="AS258" s="523" t="s">
        <v>57</v>
      </c>
      <c r="AT258" s="523" t="s">
        <v>56</v>
      </c>
      <c r="AU258" s="523" t="s">
        <v>56</v>
      </c>
      <c r="AV258" s="523" t="s">
        <v>56</v>
      </c>
      <c r="AW258" s="523" t="s">
        <v>56</v>
      </c>
      <c r="AX258" s="523" t="s">
        <v>56</v>
      </c>
      <c r="AY258" s="523" t="s">
        <v>56</v>
      </c>
      <c r="AZ258" s="523" t="s">
        <v>56</v>
      </c>
      <c r="BA258" s="523" t="s">
        <v>57</v>
      </c>
      <c r="BB258" s="523" t="s">
        <v>56</v>
      </c>
      <c r="BC258" s="523" t="s">
        <v>57</v>
      </c>
      <c r="BD258" s="523" t="s">
        <v>56</v>
      </c>
      <c r="BE258" s="523" t="s">
        <v>56</v>
      </c>
      <c r="BF258" s="523" t="s">
        <v>56</v>
      </c>
      <c r="BG258" s="523" t="s">
        <v>65</v>
      </c>
      <c r="BH258" s="523" t="s">
        <v>57</v>
      </c>
      <c r="BI258" s="523" t="s">
        <v>57</v>
      </c>
      <c r="BJ258" s="523" t="s">
        <v>56</v>
      </c>
      <c r="BK258" s="523" t="s">
        <v>65</v>
      </c>
      <c r="BL258" s="523" t="s">
        <v>57</v>
      </c>
      <c r="BM258" s="523" t="s">
        <v>56</v>
      </c>
      <c r="BN258" s="546" t="s">
        <v>57</v>
      </c>
      <c r="BO258" s="179"/>
    </row>
    <row r="259" spans="1:67" ht="17.45" customHeight="1">
      <c r="A259" s="166"/>
      <c r="B259" s="1815" t="s">
        <v>178</v>
      </c>
      <c r="C259" s="1767"/>
      <c r="D259" s="1767"/>
      <c r="E259" s="1767"/>
      <c r="F259" s="1767"/>
      <c r="G259" s="1767"/>
      <c r="H259" s="1767"/>
      <c r="I259" s="1767"/>
      <c r="J259" s="1767"/>
      <c r="K259" s="1767"/>
      <c r="L259" s="1767"/>
      <c r="M259" s="1768"/>
      <c r="N259" s="590">
        <f t="shared" si="7"/>
        <v>0.68181818181818177</v>
      </c>
      <c r="O259" s="526">
        <v>30</v>
      </c>
      <c r="P259" s="526">
        <v>44</v>
      </c>
      <c r="Q259" s="523" t="s">
        <v>56</v>
      </c>
      <c r="R259" s="523" t="s">
        <v>56</v>
      </c>
      <c r="S259" s="523" t="s">
        <v>56</v>
      </c>
      <c r="T259" s="523" t="s">
        <v>56</v>
      </c>
      <c r="U259" s="523" t="s">
        <v>56</v>
      </c>
      <c r="V259" s="523" t="s">
        <v>57</v>
      </c>
      <c r="W259" s="523" t="s">
        <v>56</v>
      </c>
      <c r="X259" s="523" t="s">
        <v>56</v>
      </c>
      <c r="Y259" s="523" t="s">
        <v>65</v>
      </c>
      <c r="Z259" s="523" t="s">
        <v>56</v>
      </c>
      <c r="AA259" s="523" t="s">
        <v>57</v>
      </c>
      <c r="AB259" s="523" t="s">
        <v>65</v>
      </c>
      <c r="AC259" s="523" t="s">
        <v>56</v>
      </c>
      <c r="AD259" s="523" t="s">
        <v>56</v>
      </c>
      <c r="AE259" s="523" t="s">
        <v>57</v>
      </c>
      <c r="AF259" s="523" t="s">
        <v>56</v>
      </c>
      <c r="AG259" s="523" t="s">
        <v>56</v>
      </c>
      <c r="AH259" s="523" t="s">
        <v>56</v>
      </c>
      <c r="AI259" s="523" t="s">
        <v>57</v>
      </c>
      <c r="AJ259" s="523" t="s">
        <v>56</v>
      </c>
      <c r="AK259" s="523" t="s">
        <v>57</v>
      </c>
      <c r="AL259" s="523" t="s">
        <v>57</v>
      </c>
      <c r="AM259" s="523" t="s">
        <v>57</v>
      </c>
      <c r="AN259" s="523" t="s">
        <v>56</v>
      </c>
      <c r="AO259" s="523" t="s">
        <v>65</v>
      </c>
      <c r="AP259" s="523" t="s">
        <v>56</v>
      </c>
      <c r="AQ259" s="523" t="s">
        <v>56</v>
      </c>
      <c r="AR259" s="523" t="s">
        <v>56</v>
      </c>
      <c r="AS259" s="523" t="s">
        <v>57</v>
      </c>
      <c r="AT259" s="523" t="s">
        <v>56</v>
      </c>
      <c r="AU259" s="523" t="s">
        <v>56</v>
      </c>
      <c r="AV259" s="523" t="s">
        <v>65</v>
      </c>
      <c r="AW259" s="523" t="s">
        <v>56</v>
      </c>
      <c r="AX259" s="523" t="s">
        <v>56</v>
      </c>
      <c r="AY259" s="523" t="s">
        <v>56</v>
      </c>
      <c r="AZ259" s="523" t="s">
        <v>56</v>
      </c>
      <c r="BA259" s="523" t="s">
        <v>57</v>
      </c>
      <c r="BB259" s="523" t="s">
        <v>56</v>
      </c>
      <c r="BC259" s="523" t="s">
        <v>57</v>
      </c>
      <c r="BD259" s="523" t="s">
        <v>56</v>
      </c>
      <c r="BE259" s="523" t="s">
        <v>56</v>
      </c>
      <c r="BF259" s="523" t="s">
        <v>56</v>
      </c>
      <c r="BG259" s="523" t="s">
        <v>65</v>
      </c>
      <c r="BH259" s="523" t="s">
        <v>57</v>
      </c>
      <c r="BI259" s="523" t="s">
        <v>57</v>
      </c>
      <c r="BJ259" s="523" t="s">
        <v>56</v>
      </c>
      <c r="BK259" s="523" t="s">
        <v>65</v>
      </c>
      <c r="BL259" s="523" t="s">
        <v>57</v>
      </c>
      <c r="BM259" s="523" t="s">
        <v>56</v>
      </c>
      <c r="BN259" s="546" t="s">
        <v>57</v>
      </c>
      <c r="BO259" s="179"/>
    </row>
    <row r="260" spans="1:67" ht="17.45" customHeight="1">
      <c r="A260" s="166"/>
      <c r="B260" s="1815" t="s">
        <v>179</v>
      </c>
      <c r="C260" s="1767"/>
      <c r="D260" s="1767"/>
      <c r="E260" s="1767"/>
      <c r="F260" s="1767"/>
      <c r="G260" s="1767"/>
      <c r="H260" s="1767"/>
      <c r="I260" s="1767"/>
      <c r="J260" s="1767"/>
      <c r="K260" s="1767"/>
      <c r="L260" s="1767"/>
      <c r="M260" s="1768"/>
      <c r="N260" s="590">
        <f t="shared" si="7"/>
        <v>0.75</v>
      </c>
      <c r="O260" s="526">
        <v>33</v>
      </c>
      <c r="P260" s="526">
        <v>44</v>
      </c>
      <c r="Q260" s="523" t="s">
        <v>56</v>
      </c>
      <c r="R260" s="523" t="s">
        <v>65</v>
      </c>
      <c r="S260" s="523" t="s">
        <v>56</v>
      </c>
      <c r="T260" s="523" t="s">
        <v>56</v>
      </c>
      <c r="U260" s="523" t="s">
        <v>56</v>
      </c>
      <c r="V260" s="523" t="s">
        <v>56</v>
      </c>
      <c r="W260" s="523" t="s">
        <v>56</v>
      </c>
      <c r="X260" s="523" t="s">
        <v>56</v>
      </c>
      <c r="Y260" s="523" t="s">
        <v>65</v>
      </c>
      <c r="Z260" s="523" t="s">
        <v>56</v>
      </c>
      <c r="AA260" s="523" t="s">
        <v>56</v>
      </c>
      <c r="AB260" s="523" t="s">
        <v>65</v>
      </c>
      <c r="AC260" s="523" t="s">
        <v>56</v>
      </c>
      <c r="AD260" s="523" t="s">
        <v>56</v>
      </c>
      <c r="AE260" s="523" t="s">
        <v>57</v>
      </c>
      <c r="AF260" s="523" t="s">
        <v>56</v>
      </c>
      <c r="AG260" s="523" t="s">
        <v>56</v>
      </c>
      <c r="AH260" s="523" t="s">
        <v>56</v>
      </c>
      <c r="AI260" s="523" t="s">
        <v>57</v>
      </c>
      <c r="AJ260" s="523" t="s">
        <v>56</v>
      </c>
      <c r="AK260" s="523" t="s">
        <v>57</v>
      </c>
      <c r="AL260" s="523" t="s">
        <v>57</v>
      </c>
      <c r="AM260" s="523" t="s">
        <v>57</v>
      </c>
      <c r="AN260" s="523" t="s">
        <v>56</v>
      </c>
      <c r="AO260" s="523" t="s">
        <v>65</v>
      </c>
      <c r="AP260" s="523" t="s">
        <v>56</v>
      </c>
      <c r="AQ260" s="523" t="s">
        <v>56</v>
      </c>
      <c r="AR260" s="523" t="s">
        <v>56</v>
      </c>
      <c r="AS260" s="523" t="s">
        <v>57</v>
      </c>
      <c r="AT260" s="523" t="s">
        <v>56</v>
      </c>
      <c r="AU260" s="523" t="s">
        <v>56</v>
      </c>
      <c r="AV260" s="523" t="s">
        <v>56</v>
      </c>
      <c r="AW260" s="523" t="s">
        <v>56</v>
      </c>
      <c r="AX260" s="523" t="s">
        <v>56</v>
      </c>
      <c r="AY260" s="523" t="s">
        <v>56</v>
      </c>
      <c r="AZ260" s="523" t="s">
        <v>56</v>
      </c>
      <c r="BA260" s="523" t="s">
        <v>57</v>
      </c>
      <c r="BB260" s="523" t="s">
        <v>56</v>
      </c>
      <c r="BC260" s="523" t="s">
        <v>56</v>
      </c>
      <c r="BD260" s="523" t="s">
        <v>56</v>
      </c>
      <c r="BE260" s="523" t="s">
        <v>56</v>
      </c>
      <c r="BF260" s="523" t="s">
        <v>56</v>
      </c>
      <c r="BG260" s="523" t="s">
        <v>65</v>
      </c>
      <c r="BH260" s="523" t="s">
        <v>57</v>
      </c>
      <c r="BI260" s="523" t="s">
        <v>57</v>
      </c>
      <c r="BJ260" s="523" t="s">
        <v>56</v>
      </c>
      <c r="BK260" s="523" t="s">
        <v>65</v>
      </c>
      <c r="BL260" s="523" t="s">
        <v>57</v>
      </c>
      <c r="BM260" s="523" t="s">
        <v>56</v>
      </c>
      <c r="BN260" s="546" t="s">
        <v>57</v>
      </c>
      <c r="BO260" s="179"/>
    </row>
    <row r="261" spans="1:67" ht="17.45" customHeight="1">
      <c r="A261" s="166"/>
      <c r="B261" s="1815" t="s">
        <v>180</v>
      </c>
      <c r="C261" s="1767"/>
      <c r="D261" s="1767"/>
      <c r="E261" s="1767"/>
      <c r="F261" s="1767"/>
      <c r="G261" s="1767"/>
      <c r="H261" s="1767"/>
      <c r="I261" s="1767"/>
      <c r="J261" s="1767"/>
      <c r="K261" s="1767"/>
      <c r="L261" s="1767"/>
      <c r="M261" s="1768"/>
      <c r="N261" s="590">
        <f t="shared" si="7"/>
        <v>0.68181818181818177</v>
      </c>
      <c r="O261" s="526">
        <v>30</v>
      </c>
      <c r="P261" s="526">
        <v>44</v>
      </c>
      <c r="Q261" s="523" t="s">
        <v>56</v>
      </c>
      <c r="R261" s="523" t="s">
        <v>57</v>
      </c>
      <c r="S261" s="523" t="s">
        <v>56</v>
      </c>
      <c r="T261" s="523" t="s">
        <v>56</v>
      </c>
      <c r="U261" s="523" t="s">
        <v>56</v>
      </c>
      <c r="V261" s="523" t="s">
        <v>56</v>
      </c>
      <c r="W261" s="523" t="s">
        <v>56</v>
      </c>
      <c r="X261" s="523" t="s">
        <v>56</v>
      </c>
      <c r="Y261" s="523" t="s">
        <v>65</v>
      </c>
      <c r="Z261" s="523" t="s">
        <v>56</v>
      </c>
      <c r="AA261" s="523" t="s">
        <v>56</v>
      </c>
      <c r="AB261" s="523" t="s">
        <v>65</v>
      </c>
      <c r="AC261" s="523" t="s">
        <v>56</v>
      </c>
      <c r="AD261" s="523" t="s">
        <v>56</v>
      </c>
      <c r="AE261" s="523" t="s">
        <v>57</v>
      </c>
      <c r="AF261" s="523" t="s">
        <v>56</v>
      </c>
      <c r="AG261" s="523" t="s">
        <v>56</v>
      </c>
      <c r="AH261" s="523" t="s">
        <v>56</v>
      </c>
      <c r="AI261" s="523" t="s">
        <v>57</v>
      </c>
      <c r="AJ261" s="523" t="s">
        <v>56</v>
      </c>
      <c r="AK261" s="523" t="s">
        <v>57</v>
      </c>
      <c r="AL261" s="523" t="s">
        <v>57</v>
      </c>
      <c r="AM261" s="523" t="s">
        <v>57</v>
      </c>
      <c r="AN261" s="523" t="s">
        <v>56</v>
      </c>
      <c r="AO261" s="523" t="s">
        <v>65</v>
      </c>
      <c r="AP261" s="523" t="s">
        <v>56</v>
      </c>
      <c r="AQ261" s="523" t="s">
        <v>56</v>
      </c>
      <c r="AR261" s="523" t="s">
        <v>56</v>
      </c>
      <c r="AS261" s="523" t="s">
        <v>57</v>
      </c>
      <c r="AT261" s="523" t="s">
        <v>56</v>
      </c>
      <c r="AU261" s="523" t="s">
        <v>56</v>
      </c>
      <c r="AV261" s="523" t="s">
        <v>56</v>
      </c>
      <c r="AW261" s="523" t="s">
        <v>56</v>
      </c>
      <c r="AX261" s="523" t="s">
        <v>56</v>
      </c>
      <c r="AY261" s="523" t="s">
        <v>57</v>
      </c>
      <c r="AZ261" s="523" t="s">
        <v>65</v>
      </c>
      <c r="BA261" s="523" t="s">
        <v>57</v>
      </c>
      <c r="BB261" s="523" t="s">
        <v>56</v>
      </c>
      <c r="BC261" s="523" t="s">
        <v>56</v>
      </c>
      <c r="BD261" s="523" t="s">
        <v>56</v>
      </c>
      <c r="BE261" s="523" t="s">
        <v>57</v>
      </c>
      <c r="BF261" s="523" t="s">
        <v>56</v>
      </c>
      <c r="BG261" s="523" t="s">
        <v>65</v>
      </c>
      <c r="BH261" s="523" t="s">
        <v>57</v>
      </c>
      <c r="BI261" s="523" t="s">
        <v>57</v>
      </c>
      <c r="BJ261" s="523" t="s">
        <v>56</v>
      </c>
      <c r="BK261" s="523" t="s">
        <v>65</v>
      </c>
      <c r="BL261" s="523" t="s">
        <v>57</v>
      </c>
      <c r="BM261" s="523" t="s">
        <v>56</v>
      </c>
      <c r="BN261" s="546" t="s">
        <v>57</v>
      </c>
      <c r="BO261" s="179"/>
    </row>
    <row r="262" spans="1:67" ht="17.45" customHeight="1">
      <c r="A262" s="166"/>
      <c r="B262" s="1815" t="s">
        <v>181</v>
      </c>
      <c r="C262" s="1767"/>
      <c r="D262" s="1767"/>
      <c r="E262" s="1767"/>
      <c r="F262" s="1767"/>
      <c r="G262" s="1767"/>
      <c r="H262" s="1767"/>
      <c r="I262" s="1767"/>
      <c r="J262" s="1767"/>
      <c r="K262" s="1767"/>
      <c r="L262" s="1767"/>
      <c r="M262" s="1768"/>
      <c r="N262" s="590">
        <f t="shared" si="7"/>
        <v>0.64444444444444449</v>
      </c>
      <c r="O262" s="526">
        <v>29</v>
      </c>
      <c r="P262" s="526">
        <v>45</v>
      </c>
      <c r="Q262" s="523" t="s">
        <v>56</v>
      </c>
      <c r="R262" s="523" t="s">
        <v>57</v>
      </c>
      <c r="S262" s="523" t="s">
        <v>56</v>
      </c>
      <c r="T262" s="523" t="s">
        <v>56</v>
      </c>
      <c r="U262" s="523" t="s">
        <v>56</v>
      </c>
      <c r="V262" s="523" t="s">
        <v>57</v>
      </c>
      <c r="W262" s="523" t="s">
        <v>56</v>
      </c>
      <c r="X262" s="523" t="s">
        <v>56</v>
      </c>
      <c r="Y262" s="523" t="s">
        <v>65</v>
      </c>
      <c r="Z262" s="523" t="s">
        <v>56</v>
      </c>
      <c r="AA262" s="523" t="s">
        <v>56</v>
      </c>
      <c r="AB262" s="523" t="s">
        <v>65</v>
      </c>
      <c r="AC262" s="523" t="s">
        <v>56</v>
      </c>
      <c r="AD262" s="523" t="s">
        <v>56</v>
      </c>
      <c r="AE262" s="523" t="s">
        <v>57</v>
      </c>
      <c r="AF262" s="523" t="s">
        <v>56</v>
      </c>
      <c r="AG262" s="523" t="s">
        <v>56</v>
      </c>
      <c r="AH262" s="523" t="s">
        <v>56</v>
      </c>
      <c r="AI262" s="523" t="s">
        <v>57</v>
      </c>
      <c r="AJ262" s="523" t="s">
        <v>56</v>
      </c>
      <c r="AK262" s="523" t="s">
        <v>57</v>
      </c>
      <c r="AL262" s="523" t="s">
        <v>57</v>
      </c>
      <c r="AM262" s="523" t="s">
        <v>57</v>
      </c>
      <c r="AN262" s="523" t="s">
        <v>56</v>
      </c>
      <c r="AO262" s="523" t="s">
        <v>65</v>
      </c>
      <c r="AP262" s="523" t="s">
        <v>56</v>
      </c>
      <c r="AQ262" s="523" t="s">
        <v>56</v>
      </c>
      <c r="AR262" s="523" t="s">
        <v>56</v>
      </c>
      <c r="AS262" s="523" t="s">
        <v>57</v>
      </c>
      <c r="AT262" s="523" t="s">
        <v>56</v>
      </c>
      <c r="AU262" s="523" t="s">
        <v>56</v>
      </c>
      <c r="AV262" s="523" t="s">
        <v>56</v>
      </c>
      <c r="AW262" s="523" t="s">
        <v>56</v>
      </c>
      <c r="AX262" s="523" t="s">
        <v>56</v>
      </c>
      <c r="AY262" s="523" t="s">
        <v>57</v>
      </c>
      <c r="AZ262" s="523" t="s">
        <v>56</v>
      </c>
      <c r="BA262" s="523" t="s">
        <v>57</v>
      </c>
      <c r="BB262" s="523" t="s">
        <v>56</v>
      </c>
      <c r="BC262" s="523" t="s">
        <v>57</v>
      </c>
      <c r="BD262" s="523" t="s">
        <v>56</v>
      </c>
      <c r="BE262" s="523" t="s">
        <v>57</v>
      </c>
      <c r="BF262" s="523" t="s">
        <v>56</v>
      </c>
      <c r="BG262" s="523" t="s">
        <v>65</v>
      </c>
      <c r="BH262" s="523" t="s">
        <v>57</v>
      </c>
      <c r="BI262" s="523" t="s">
        <v>57</v>
      </c>
      <c r="BJ262" s="523" t="s">
        <v>56</v>
      </c>
      <c r="BK262" s="523" t="s">
        <v>65</v>
      </c>
      <c r="BL262" s="523" t="s">
        <v>57</v>
      </c>
      <c r="BM262" s="523" t="s">
        <v>56</v>
      </c>
      <c r="BN262" s="546" t="s">
        <v>57</v>
      </c>
      <c r="BO262" s="179"/>
    </row>
    <row r="263" spans="1:67" ht="17.45" customHeight="1">
      <c r="A263" s="166"/>
      <c r="B263" s="1815" t="s">
        <v>182</v>
      </c>
      <c r="C263" s="1767"/>
      <c r="D263" s="1767"/>
      <c r="E263" s="1767"/>
      <c r="F263" s="1767"/>
      <c r="G263" s="1767"/>
      <c r="H263" s="1767"/>
      <c r="I263" s="1767"/>
      <c r="J263" s="1767"/>
      <c r="K263" s="1767"/>
      <c r="L263" s="1767"/>
      <c r="M263" s="1768"/>
      <c r="N263" s="590">
        <f t="shared" si="7"/>
        <v>0.68888888888888888</v>
      </c>
      <c r="O263" s="526">
        <v>31</v>
      </c>
      <c r="P263" s="526">
        <v>45</v>
      </c>
      <c r="Q263" s="523" t="s">
        <v>56</v>
      </c>
      <c r="R263" s="523" t="s">
        <v>57</v>
      </c>
      <c r="S263" s="523" t="s">
        <v>56</v>
      </c>
      <c r="T263" s="523" t="s">
        <v>56</v>
      </c>
      <c r="U263" s="523" t="s">
        <v>56</v>
      </c>
      <c r="V263" s="523" t="s">
        <v>56</v>
      </c>
      <c r="W263" s="523" t="s">
        <v>56</v>
      </c>
      <c r="X263" s="523" t="s">
        <v>56</v>
      </c>
      <c r="Y263" s="523" t="s">
        <v>65</v>
      </c>
      <c r="Z263" s="523" t="s">
        <v>56</v>
      </c>
      <c r="AA263" s="523" t="s">
        <v>56</v>
      </c>
      <c r="AB263" s="523" t="s">
        <v>65</v>
      </c>
      <c r="AC263" s="523" t="s">
        <v>56</v>
      </c>
      <c r="AD263" s="523" t="s">
        <v>56</v>
      </c>
      <c r="AE263" s="523" t="s">
        <v>57</v>
      </c>
      <c r="AF263" s="523" t="s">
        <v>56</v>
      </c>
      <c r="AG263" s="523" t="s">
        <v>56</v>
      </c>
      <c r="AH263" s="523" t="s">
        <v>56</v>
      </c>
      <c r="AI263" s="523" t="s">
        <v>57</v>
      </c>
      <c r="AJ263" s="523" t="s">
        <v>56</v>
      </c>
      <c r="AK263" s="523" t="s">
        <v>57</v>
      </c>
      <c r="AL263" s="523" t="s">
        <v>57</v>
      </c>
      <c r="AM263" s="523" t="s">
        <v>57</v>
      </c>
      <c r="AN263" s="523" t="s">
        <v>56</v>
      </c>
      <c r="AO263" s="523" t="s">
        <v>65</v>
      </c>
      <c r="AP263" s="523" t="s">
        <v>56</v>
      </c>
      <c r="AQ263" s="523" t="s">
        <v>56</v>
      </c>
      <c r="AR263" s="523" t="s">
        <v>56</v>
      </c>
      <c r="AS263" s="523" t="s">
        <v>57</v>
      </c>
      <c r="AT263" s="523" t="s">
        <v>56</v>
      </c>
      <c r="AU263" s="523" t="s">
        <v>56</v>
      </c>
      <c r="AV263" s="523" t="s">
        <v>56</v>
      </c>
      <c r="AW263" s="523" t="s">
        <v>56</v>
      </c>
      <c r="AX263" s="523" t="s">
        <v>56</v>
      </c>
      <c r="AY263" s="523" t="s">
        <v>57</v>
      </c>
      <c r="AZ263" s="523" t="s">
        <v>56</v>
      </c>
      <c r="BA263" s="523" t="s">
        <v>57</v>
      </c>
      <c r="BB263" s="523" t="s">
        <v>56</v>
      </c>
      <c r="BC263" s="523" t="s">
        <v>57</v>
      </c>
      <c r="BD263" s="523" t="s">
        <v>56</v>
      </c>
      <c r="BE263" s="523" t="s">
        <v>57</v>
      </c>
      <c r="BF263" s="523" t="s">
        <v>56</v>
      </c>
      <c r="BG263" s="523" t="s">
        <v>65</v>
      </c>
      <c r="BH263" s="523" t="s">
        <v>57</v>
      </c>
      <c r="BI263" s="523" t="s">
        <v>57</v>
      </c>
      <c r="BJ263" s="523" t="s">
        <v>56</v>
      </c>
      <c r="BK263" s="523" t="s">
        <v>65</v>
      </c>
      <c r="BL263" s="523" t="s">
        <v>56</v>
      </c>
      <c r="BM263" s="523" t="s">
        <v>56</v>
      </c>
      <c r="BN263" s="546" t="s">
        <v>57</v>
      </c>
      <c r="BO263" s="179"/>
    </row>
    <row r="264" spans="1:67" ht="17.45" customHeight="1">
      <c r="A264" s="166"/>
      <c r="B264" s="1815" t="s">
        <v>183</v>
      </c>
      <c r="C264" s="1767"/>
      <c r="D264" s="1767"/>
      <c r="E264" s="1767"/>
      <c r="F264" s="1767"/>
      <c r="G264" s="1767"/>
      <c r="H264" s="1767"/>
      <c r="I264" s="1767"/>
      <c r="J264" s="1767"/>
      <c r="K264" s="1767"/>
      <c r="L264" s="1767"/>
      <c r="M264" s="1768"/>
      <c r="N264" s="590">
        <f t="shared" si="7"/>
        <v>0.6097560975609756</v>
      </c>
      <c r="O264" s="526">
        <v>25</v>
      </c>
      <c r="P264" s="526">
        <v>41</v>
      </c>
      <c r="Q264" s="523" t="s">
        <v>56</v>
      </c>
      <c r="R264" s="523" t="s">
        <v>57</v>
      </c>
      <c r="S264" s="523" t="s">
        <v>56</v>
      </c>
      <c r="T264" s="523" t="s">
        <v>56</v>
      </c>
      <c r="U264" s="523" t="s">
        <v>56</v>
      </c>
      <c r="V264" s="523" t="s">
        <v>57</v>
      </c>
      <c r="W264" s="523" t="s">
        <v>56</v>
      </c>
      <c r="X264" s="523" t="s">
        <v>65</v>
      </c>
      <c r="Y264" s="523" t="s">
        <v>65</v>
      </c>
      <c r="Z264" s="523" t="s">
        <v>65</v>
      </c>
      <c r="AA264" s="523" t="s">
        <v>56</v>
      </c>
      <c r="AB264" s="523" t="s">
        <v>65</v>
      </c>
      <c r="AC264" s="523" t="s">
        <v>56</v>
      </c>
      <c r="AD264" s="523" t="s">
        <v>56</v>
      </c>
      <c r="AE264" s="523" t="s">
        <v>57</v>
      </c>
      <c r="AF264" s="523" t="s">
        <v>56</v>
      </c>
      <c r="AG264" s="523" t="s">
        <v>56</v>
      </c>
      <c r="AH264" s="523" t="s">
        <v>56</v>
      </c>
      <c r="AI264" s="523" t="s">
        <v>57</v>
      </c>
      <c r="AJ264" s="523" t="s">
        <v>56</v>
      </c>
      <c r="AK264" s="523" t="s">
        <v>57</v>
      </c>
      <c r="AL264" s="523" t="s">
        <v>57</v>
      </c>
      <c r="AM264" s="523" t="s">
        <v>57</v>
      </c>
      <c r="AN264" s="523" t="s">
        <v>56</v>
      </c>
      <c r="AO264" s="523" t="s">
        <v>65</v>
      </c>
      <c r="AP264" s="523" t="s">
        <v>56</v>
      </c>
      <c r="AQ264" s="523" t="s">
        <v>56</v>
      </c>
      <c r="AR264" s="523" t="s">
        <v>56</v>
      </c>
      <c r="AS264" s="523" t="s">
        <v>57</v>
      </c>
      <c r="AT264" s="523" t="s">
        <v>56</v>
      </c>
      <c r="AU264" s="523" t="s">
        <v>56</v>
      </c>
      <c r="AV264" s="523" t="s">
        <v>65</v>
      </c>
      <c r="AW264" s="523" t="s">
        <v>56</v>
      </c>
      <c r="AX264" s="523" t="s">
        <v>56</v>
      </c>
      <c r="AY264" s="523" t="s">
        <v>57</v>
      </c>
      <c r="AZ264" s="523" t="s">
        <v>65</v>
      </c>
      <c r="BA264" s="523" t="s">
        <v>57</v>
      </c>
      <c r="BB264" s="523" t="s">
        <v>57</v>
      </c>
      <c r="BC264" s="523" t="s">
        <v>57</v>
      </c>
      <c r="BD264" s="523" t="s">
        <v>56</v>
      </c>
      <c r="BE264" s="523" t="s">
        <v>57</v>
      </c>
      <c r="BF264" s="523" t="s">
        <v>56</v>
      </c>
      <c r="BG264" s="523" t="s">
        <v>65</v>
      </c>
      <c r="BH264" s="523" t="s">
        <v>57</v>
      </c>
      <c r="BI264" s="523" t="s">
        <v>57</v>
      </c>
      <c r="BJ264" s="523" t="s">
        <v>56</v>
      </c>
      <c r="BK264" s="523" t="s">
        <v>65</v>
      </c>
      <c r="BL264" s="523" t="s">
        <v>56</v>
      </c>
      <c r="BM264" s="523" t="s">
        <v>56</v>
      </c>
      <c r="BN264" s="546" t="s">
        <v>57</v>
      </c>
      <c r="BO264" s="179"/>
    </row>
    <row r="265" spans="1:67" ht="17.45" customHeight="1">
      <c r="A265" s="166"/>
      <c r="B265" s="1815" t="s">
        <v>184</v>
      </c>
      <c r="C265" s="1767"/>
      <c r="D265" s="1767"/>
      <c r="E265" s="1767"/>
      <c r="F265" s="1767"/>
      <c r="G265" s="1767"/>
      <c r="H265" s="1767"/>
      <c r="I265" s="1767"/>
      <c r="J265" s="1767"/>
      <c r="K265" s="1767"/>
      <c r="L265" s="1767"/>
      <c r="M265" s="1768"/>
      <c r="N265" s="590">
        <f t="shared" si="7"/>
        <v>0.70731707317073167</v>
      </c>
      <c r="O265" s="526">
        <v>29</v>
      </c>
      <c r="P265" s="526">
        <v>41</v>
      </c>
      <c r="Q265" s="523" t="s">
        <v>56</v>
      </c>
      <c r="R265" s="523" t="s">
        <v>57</v>
      </c>
      <c r="S265" s="523" t="s">
        <v>56</v>
      </c>
      <c r="T265" s="523" t="s">
        <v>56</v>
      </c>
      <c r="U265" s="523" t="s">
        <v>56</v>
      </c>
      <c r="V265" s="523" t="s">
        <v>57</v>
      </c>
      <c r="W265" s="523" t="s">
        <v>56</v>
      </c>
      <c r="X265" s="523" t="s">
        <v>65</v>
      </c>
      <c r="Y265" s="523" t="s">
        <v>65</v>
      </c>
      <c r="Z265" s="523" t="s">
        <v>56</v>
      </c>
      <c r="AA265" s="523" t="s">
        <v>56</v>
      </c>
      <c r="AB265" s="523" t="s">
        <v>65</v>
      </c>
      <c r="AC265" s="523" t="s">
        <v>56</v>
      </c>
      <c r="AD265" s="523" t="s">
        <v>56</v>
      </c>
      <c r="AE265" s="523" t="s">
        <v>56</v>
      </c>
      <c r="AF265" s="523" t="s">
        <v>56</v>
      </c>
      <c r="AG265" s="523" t="s">
        <v>56</v>
      </c>
      <c r="AH265" s="523" t="s">
        <v>56</v>
      </c>
      <c r="AI265" s="523" t="s">
        <v>57</v>
      </c>
      <c r="AJ265" s="523" t="s">
        <v>56</v>
      </c>
      <c r="AK265" s="523" t="s">
        <v>57</v>
      </c>
      <c r="AL265" s="523" t="s">
        <v>57</v>
      </c>
      <c r="AM265" s="523" t="s">
        <v>57</v>
      </c>
      <c r="AN265" s="523" t="s">
        <v>56</v>
      </c>
      <c r="AO265" s="523" t="s">
        <v>65</v>
      </c>
      <c r="AP265" s="523" t="s">
        <v>56</v>
      </c>
      <c r="AQ265" s="523" t="s">
        <v>56</v>
      </c>
      <c r="AR265" s="523" t="s">
        <v>56</v>
      </c>
      <c r="AS265" s="523" t="s">
        <v>57</v>
      </c>
      <c r="AT265" s="523" t="s">
        <v>56</v>
      </c>
      <c r="AU265" s="523" t="s">
        <v>56</v>
      </c>
      <c r="AV265" s="523" t="s">
        <v>65</v>
      </c>
      <c r="AW265" s="523" t="s">
        <v>56</v>
      </c>
      <c r="AX265" s="523" t="s">
        <v>56</v>
      </c>
      <c r="AY265" s="523" t="s">
        <v>57</v>
      </c>
      <c r="AZ265" s="523" t="s">
        <v>65</v>
      </c>
      <c r="BA265" s="523" t="s">
        <v>57</v>
      </c>
      <c r="BB265" s="523" t="s">
        <v>56</v>
      </c>
      <c r="BC265" s="523" t="s">
        <v>56</v>
      </c>
      <c r="BD265" s="523" t="s">
        <v>56</v>
      </c>
      <c r="BE265" s="523" t="s">
        <v>57</v>
      </c>
      <c r="BF265" s="523" t="s">
        <v>56</v>
      </c>
      <c r="BG265" s="523" t="s">
        <v>65</v>
      </c>
      <c r="BH265" s="523" t="s">
        <v>57</v>
      </c>
      <c r="BI265" s="523" t="s">
        <v>65</v>
      </c>
      <c r="BJ265" s="523" t="s">
        <v>56</v>
      </c>
      <c r="BK265" s="523" t="s">
        <v>65</v>
      </c>
      <c r="BL265" s="523" t="s">
        <v>56</v>
      </c>
      <c r="BM265" s="523" t="s">
        <v>56</v>
      </c>
      <c r="BN265" s="546" t="s">
        <v>57</v>
      </c>
      <c r="BO265" s="179"/>
    </row>
    <row r="266" spans="1:67" ht="17.45" customHeight="1">
      <c r="A266" s="166"/>
      <c r="B266" s="1815" t="s">
        <v>185</v>
      </c>
      <c r="C266" s="1767"/>
      <c r="D266" s="1767"/>
      <c r="E266" s="1767"/>
      <c r="F266" s="1767"/>
      <c r="G266" s="1767"/>
      <c r="H266" s="1767"/>
      <c r="I266" s="1767"/>
      <c r="J266" s="1767"/>
      <c r="K266" s="1767"/>
      <c r="L266" s="1767"/>
      <c r="M266" s="1768"/>
      <c r="N266" s="590">
        <f t="shared" si="7"/>
        <v>0.64864864864864868</v>
      </c>
      <c r="O266" s="526">
        <v>24</v>
      </c>
      <c r="P266" s="526">
        <v>37</v>
      </c>
      <c r="Q266" s="523" t="s">
        <v>56</v>
      </c>
      <c r="R266" s="523" t="s">
        <v>57</v>
      </c>
      <c r="S266" s="523" t="s">
        <v>56</v>
      </c>
      <c r="T266" s="523" t="s">
        <v>56</v>
      </c>
      <c r="U266" s="523" t="s">
        <v>56</v>
      </c>
      <c r="V266" s="523" t="s">
        <v>56</v>
      </c>
      <c r="W266" s="523" t="s">
        <v>56</v>
      </c>
      <c r="X266" s="523" t="s">
        <v>65</v>
      </c>
      <c r="Y266" s="523" t="s">
        <v>65</v>
      </c>
      <c r="Z266" s="523" t="s">
        <v>65</v>
      </c>
      <c r="AA266" s="523" t="s">
        <v>56</v>
      </c>
      <c r="AB266" s="523" t="s">
        <v>65</v>
      </c>
      <c r="AC266" s="523" t="s">
        <v>56</v>
      </c>
      <c r="AD266" s="523" t="s">
        <v>56</v>
      </c>
      <c r="AE266" s="523" t="s">
        <v>57</v>
      </c>
      <c r="AF266" s="523" t="s">
        <v>65</v>
      </c>
      <c r="AG266" s="523" t="s">
        <v>56</v>
      </c>
      <c r="AH266" s="523" t="s">
        <v>56</v>
      </c>
      <c r="AI266" s="523" t="s">
        <v>57</v>
      </c>
      <c r="AJ266" s="523" t="s">
        <v>56</v>
      </c>
      <c r="AK266" s="523" t="s">
        <v>57</v>
      </c>
      <c r="AL266" s="523" t="s">
        <v>57</v>
      </c>
      <c r="AM266" s="523" t="s">
        <v>57</v>
      </c>
      <c r="AN266" s="523" t="s">
        <v>56</v>
      </c>
      <c r="AO266" s="523" t="s">
        <v>65</v>
      </c>
      <c r="AP266" s="523" t="s">
        <v>56</v>
      </c>
      <c r="AQ266" s="523" t="s">
        <v>56</v>
      </c>
      <c r="AR266" s="523" t="s">
        <v>56</v>
      </c>
      <c r="AS266" s="523" t="s">
        <v>57</v>
      </c>
      <c r="AT266" s="523" t="s">
        <v>56</v>
      </c>
      <c r="AU266" s="523" t="s">
        <v>56</v>
      </c>
      <c r="AV266" s="523" t="s">
        <v>65</v>
      </c>
      <c r="AW266" s="523" t="s">
        <v>56</v>
      </c>
      <c r="AX266" s="523" t="s">
        <v>65</v>
      </c>
      <c r="AY266" s="523" t="s">
        <v>57</v>
      </c>
      <c r="AZ266" s="523" t="s">
        <v>65</v>
      </c>
      <c r="BA266" s="523" t="s">
        <v>57</v>
      </c>
      <c r="BB266" s="523" t="s">
        <v>57</v>
      </c>
      <c r="BC266" s="523" t="s">
        <v>57</v>
      </c>
      <c r="BD266" s="523" t="s">
        <v>56</v>
      </c>
      <c r="BE266" s="523" t="s">
        <v>57</v>
      </c>
      <c r="BF266" s="523" t="s">
        <v>56</v>
      </c>
      <c r="BG266" s="523" t="s">
        <v>65</v>
      </c>
      <c r="BH266" s="523" t="s">
        <v>65</v>
      </c>
      <c r="BI266" s="523" t="s">
        <v>65</v>
      </c>
      <c r="BJ266" s="523" t="s">
        <v>56</v>
      </c>
      <c r="BK266" s="523" t="s">
        <v>65</v>
      </c>
      <c r="BL266" s="523" t="s">
        <v>56</v>
      </c>
      <c r="BM266" s="523" t="s">
        <v>56</v>
      </c>
      <c r="BN266" s="546" t="s">
        <v>57</v>
      </c>
      <c r="BO266" s="179"/>
    </row>
    <row r="267" spans="1:67" ht="26.25" customHeight="1">
      <c r="B267" s="150"/>
      <c r="C267" s="1821" t="s">
        <v>186</v>
      </c>
      <c r="D267" s="1821"/>
      <c r="E267" s="1821"/>
      <c r="F267" s="1821"/>
      <c r="G267" s="1821"/>
      <c r="H267" s="1821"/>
      <c r="I267" s="1821"/>
      <c r="J267" s="1821"/>
      <c r="K267" s="1821"/>
      <c r="L267" s="1821"/>
      <c r="M267" s="1822"/>
      <c r="N267" s="949"/>
      <c r="O267" s="949"/>
      <c r="P267" s="949"/>
      <c r="Q267" s="949"/>
      <c r="R267" s="949"/>
      <c r="S267" s="949"/>
      <c r="T267" s="949"/>
      <c r="U267" s="949"/>
      <c r="V267" s="949"/>
      <c r="W267" s="949"/>
      <c r="X267" s="949"/>
      <c r="Y267" s="949"/>
      <c r="Z267" s="949"/>
      <c r="AA267" s="949"/>
      <c r="AB267" s="949"/>
      <c r="AC267" s="949"/>
      <c r="AD267" s="949"/>
      <c r="AE267" s="949"/>
      <c r="AF267" s="949"/>
      <c r="AG267" s="949"/>
      <c r="AH267" s="949"/>
      <c r="AI267" s="949"/>
      <c r="AJ267" s="949"/>
      <c r="AK267" s="949"/>
      <c r="AL267" s="949"/>
      <c r="AM267" s="949"/>
      <c r="AN267" s="949"/>
      <c r="AO267" s="949"/>
      <c r="AP267" s="949"/>
      <c r="AQ267" s="949"/>
      <c r="AR267" s="949"/>
      <c r="AS267" s="949"/>
      <c r="AT267" s="949"/>
      <c r="AU267" s="949"/>
      <c r="AV267" s="949"/>
      <c r="AW267" s="949"/>
      <c r="AX267" s="949"/>
      <c r="AY267" s="949"/>
      <c r="AZ267" s="949"/>
      <c r="BA267" s="949"/>
      <c r="BB267" s="949"/>
      <c r="BC267" s="949"/>
      <c r="BD267" s="949"/>
      <c r="BE267" s="949"/>
      <c r="BF267" s="949"/>
      <c r="BG267" s="949"/>
      <c r="BH267" s="949"/>
      <c r="BI267" s="949"/>
      <c r="BJ267" s="949"/>
      <c r="BK267" s="949"/>
      <c r="BL267" s="949"/>
      <c r="BM267" s="949"/>
      <c r="BN267" s="949"/>
      <c r="BO267" s="179"/>
    </row>
    <row r="268" spans="1:67" ht="15.6" customHeight="1">
      <c r="B268" s="150"/>
      <c r="C268" s="167"/>
      <c r="D268" s="1767" t="s">
        <v>175</v>
      </c>
      <c r="E268" s="1767"/>
      <c r="F268" s="1767"/>
      <c r="G268" s="1767"/>
      <c r="H268" s="1767"/>
      <c r="I268" s="1767"/>
      <c r="J268" s="1767"/>
      <c r="K268" s="1767"/>
      <c r="L268" s="1767"/>
      <c r="M268" s="1768"/>
      <c r="N268" s="590">
        <f>O268/P268</f>
        <v>0.56000000000000005</v>
      </c>
      <c r="O268" s="526">
        <v>28</v>
      </c>
      <c r="P268" s="526">
        <v>50</v>
      </c>
      <c r="Q268" s="195" t="s">
        <v>56</v>
      </c>
      <c r="R268" s="195" t="s">
        <v>56</v>
      </c>
      <c r="S268" s="195" t="s">
        <v>56</v>
      </c>
      <c r="T268" s="195" t="s">
        <v>56</v>
      </c>
      <c r="U268" s="195" t="s">
        <v>57</v>
      </c>
      <c r="V268" s="195" t="s">
        <v>56</v>
      </c>
      <c r="W268" s="195" t="s">
        <v>57</v>
      </c>
      <c r="X268" s="195" t="s">
        <v>57</v>
      </c>
      <c r="Y268" s="195" t="s">
        <v>57</v>
      </c>
      <c r="Z268" s="195" t="s">
        <v>57</v>
      </c>
      <c r="AA268" s="195" t="s">
        <v>56</v>
      </c>
      <c r="AB268" s="195" t="s">
        <v>57</v>
      </c>
      <c r="AC268" s="195" t="s">
        <v>56</v>
      </c>
      <c r="AD268" s="195" t="s">
        <v>57</v>
      </c>
      <c r="AE268" s="195" t="s">
        <v>56</v>
      </c>
      <c r="AF268" s="195" t="s">
        <v>56</v>
      </c>
      <c r="AG268" s="195" t="s">
        <v>56</v>
      </c>
      <c r="AH268" s="195" t="s">
        <v>57</v>
      </c>
      <c r="AI268" s="195" t="s">
        <v>56</v>
      </c>
      <c r="AJ268" s="195" t="s">
        <v>57</v>
      </c>
      <c r="AK268" s="195" t="s">
        <v>57</v>
      </c>
      <c r="AL268" s="195" t="s">
        <v>57</v>
      </c>
      <c r="AM268" s="195" t="s">
        <v>56</v>
      </c>
      <c r="AN268" s="195" t="s">
        <v>56</v>
      </c>
      <c r="AO268" s="195" t="s">
        <v>56</v>
      </c>
      <c r="AP268" s="195" t="s">
        <v>56</v>
      </c>
      <c r="AQ268" s="195" t="s">
        <v>56</v>
      </c>
      <c r="AR268" s="195" t="s">
        <v>57</v>
      </c>
      <c r="AS268" s="195" t="s">
        <v>57</v>
      </c>
      <c r="AT268" s="195" t="s">
        <v>57</v>
      </c>
      <c r="AU268" s="195" t="s">
        <v>56</v>
      </c>
      <c r="AV268" s="195" t="s">
        <v>56</v>
      </c>
      <c r="AW268" s="195" t="s">
        <v>56</v>
      </c>
      <c r="AX268" s="195" t="s">
        <v>57</v>
      </c>
      <c r="AY268" s="195" t="s">
        <v>57</v>
      </c>
      <c r="AZ268" s="195" t="s">
        <v>57</v>
      </c>
      <c r="BA268" s="195" t="s">
        <v>57</v>
      </c>
      <c r="BB268" s="195" t="s">
        <v>56</v>
      </c>
      <c r="BC268" s="195" t="s">
        <v>56</v>
      </c>
      <c r="BD268" s="195" t="s">
        <v>56</v>
      </c>
      <c r="BE268" s="195" t="s">
        <v>57</v>
      </c>
      <c r="BF268" s="195" t="s">
        <v>57</v>
      </c>
      <c r="BG268" s="195" t="s">
        <v>57</v>
      </c>
      <c r="BH268" s="195" t="s">
        <v>56</v>
      </c>
      <c r="BI268" s="195" t="s">
        <v>56</v>
      </c>
      <c r="BJ268" s="195" t="s">
        <v>57</v>
      </c>
      <c r="BK268" s="195" t="s">
        <v>56</v>
      </c>
      <c r="BL268" s="195" t="s">
        <v>56</v>
      </c>
      <c r="BM268" s="195" t="s">
        <v>56</v>
      </c>
      <c r="BN268" s="532" t="s">
        <v>56</v>
      </c>
      <c r="BO268" s="179"/>
    </row>
    <row r="269" spans="1:67" ht="15.6" customHeight="1">
      <c r="B269" s="150"/>
      <c r="C269" s="167"/>
      <c r="D269" s="1767" t="s">
        <v>176</v>
      </c>
      <c r="E269" s="1767"/>
      <c r="F269" s="1767"/>
      <c r="G269" s="1767"/>
      <c r="H269" s="1767"/>
      <c r="I269" s="1767"/>
      <c r="J269" s="1767"/>
      <c r="K269" s="1767"/>
      <c r="L269" s="1767"/>
      <c r="M269" s="1768"/>
      <c r="N269" s="590">
        <f t="shared" ref="N269:N278" si="8">O269/P269</f>
        <v>0.44</v>
      </c>
      <c r="O269" s="526">
        <v>22</v>
      </c>
      <c r="P269" s="526">
        <v>50</v>
      </c>
      <c r="Q269" s="195" t="s">
        <v>56</v>
      </c>
      <c r="R269" s="195" t="s">
        <v>56</v>
      </c>
      <c r="S269" s="195" t="s">
        <v>56</v>
      </c>
      <c r="T269" s="195" t="s">
        <v>57</v>
      </c>
      <c r="U269" s="195" t="s">
        <v>57</v>
      </c>
      <c r="V269" s="195" t="s">
        <v>56</v>
      </c>
      <c r="W269" s="195" t="s">
        <v>57</v>
      </c>
      <c r="X269" s="195" t="s">
        <v>57</v>
      </c>
      <c r="Y269" s="195" t="s">
        <v>57</v>
      </c>
      <c r="Z269" s="195" t="s">
        <v>57</v>
      </c>
      <c r="AA269" s="195" t="s">
        <v>56</v>
      </c>
      <c r="AB269" s="195" t="s">
        <v>57</v>
      </c>
      <c r="AC269" s="195" t="s">
        <v>57</v>
      </c>
      <c r="AD269" s="195" t="s">
        <v>57</v>
      </c>
      <c r="AE269" s="195" t="s">
        <v>56</v>
      </c>
      <c r="AF269" s="195" t="s">
        <v>56</v>
      </c>
      <c r="AG269" s="195" t="s">
        <v>56</v>
      </c>
      <c r="AH269" s="195" t="s">
        <v>57</v>
      </c>
      <c r="AI269" s="195" t="s">
        <v>56</v>
      </c>
      <c r="AJ269" s="195" t="s">
        <v>57</v>
      </c>
      <c r="AK269" s="195" t="s">
        <v>57</v>
      </c>
      <c r="AL269" s="195" t="s">
        <v>57</v>
      </c>
      <c r="AM269" s="195" t="s">
        <v>56</v>
      </c>
      <c r="AN269" s="195" t="s">
        <v>56</v>
      </c>
      <c r="AO269" s="195" t="s">
        <v>56</v>
      </c>
      <c r="AP269" s="195" t="s">
        <v>56</v>
      </c>
      <c r="AQ269" s="195" t="s">
        <v>56</v>
      </c>
      <c r="AR269" s="195" t="s">
        <v>57</v>
      </c>
      <c r="AS269" s="195" t="s">
        <v>57</v>
      </c>
      <c r="AT269" s="195" t="s">
        <v>57</v>
      </c>
      <c r="AU269" s="195" t="s">
        <v>57</v>
      </c>
      <c r="AV269" s="195" t="s">
        <v>56</v>
      </c>
      <c r="AW269" s="195" t="s">
        <v>57</v>
      </c>
      <c r="AX269" s="195" t="s">
        <v>57</v>
      </c>
      <c r="AY269" s="195" t="s">
        <v>57</v>
      </c>
      <c r="AZ269" s="195" t="s">
        <v>57</v>
      </c>
      <c r="BA269" s="195" t="s">
        <v>57</v>
      </c>
      <c r="BB269" s="195" t="s">
        <v>56</v>
      </c>
      <c r="BC269" s="195" t="s">
        <v>56</v>
      </c>
      <c r="BD269" s="195" t="s">
        <v>56</v>
      </c>
      <c r="BE269" s="195" t="s">
        <v>57</v>
      </c>
      <c r="BF269" s="195" t="s">
        <v>57</v>
      </c>
      <c r="BG269" s="195" t="s">
        <v>57</v>
      </c>
      <c r="BH269" s="195" t="s">
        <v>57</v>
      </c>
      <c r="BI269" s="195" t="s">
        <v>56</v>
      </c>
      <c r="BJ269" s="195" t="s">
        <v>57</v>
      </c>
      <c r="BK269" s="195" t="s">
        <v>56</v>
      </c>
      <c r="BL269" s="195" t="s">
        <v>57</v>
      </c>
      <c r="BM269" s="195" t="s">
        <v>56</v>
      </c>
      <c r="BN269" s="532" t="s">
        <v>56</v>
      </c>
      <c r="BO269" s="179"/>
    </row>
    <row r="270" spans="1:67" ht="15.6" customHeight="1">
      <c r="B270" s="150"/>
      <c r="C270" s="167"/>
      <c r="D270" s="1767" t="s">
        <v>177</v>
      </c>
      <c r="E270" s="1767"/>
      <c r="F270" s="1767"/>
      <c r="G270" s="1767"/>
      <c r="H270" s="1767"/>
      <c r="I270" s="1767"/>
      <c r="J270" s="1767"/>
      <c r="K270" s="1767"/>
      <c r="L270" s="1767"/>
      <c r="M270" s="1768"/>
      <c r="N270" s="590">
        <f t="shared" si="8"/>
        <v>0.36</v>
      </c>
      <c r="O270" s="526">
        <v>18</v>
      </c>
      <c r="P270" s="526">
        <v>50</v>
      </c>
      <c r="Q270" s="195" t="s">
        <v>56</v>
      </c>
      <c r="R270" s="195" t="s">
        <v>56</v>
      </c>
      <c r="S270" s="195" t="s">
        <v>56</v>
      </c>
      <c r="T270" s="195" t="s">
        <v>56</v>
      </c>
      <c r="U270" s="195" t="s">
        <v>57</v>
      </c>
      <c r="V270" s="195" t="s">
        <v>57</v>
      </c>
      <c r="W270" s="195" t="s">
        <v>57</v>
      </c>
      <c r="X270" s="195" t="s">
        <v>57</v>
      </c>
      <c r="Y270" s="195" t="s">
        <v>57</v>
      </c>
      <c r="Z270" s="195" t="s">
        <v>57</v>
      </c>
      <c r="AA270" s="195" t="s">
        <v>57</v>
      </c>
      <c r="AB270" s="195" t="s">
        <v>57</v>
      </c>
      <c r="AC270" s="195" t="s">
        <v>57</v>
      </c>
      <c r="AD270" s="195" t="s">
        <v>57</v>
      </c>
      <c r="AE270" s="195" t="s">
        <v>56</v>
      </c>
      <c r="AF270" s="195" t="s">
        <v>56</v>
      </c>
      <c r="AG270" s="195" t="s">
        <v>56</v>
      </c>
      <c r="AH270" s="195" t="s">
        <v>57</v>
      </c>
      <c r="AI270" s="195" t="s">
        <v>56</v>
      </c>
      <c r="AJ270" s="195" t="s">
        <v>57</v>
      </c>
      <c r="AK270" s="195" t="s">
        <v>57</v>
      </c>
      <c r="AL270" s="195" t="s">
        <v>57</v>
      </c>
      <c r="AM270" s="195" t="s">
        <v>56</v>
      </c>
      <c r="AN270" s="195" t="s">
        <v>57</v>
      </c>
      <c r="AO270" s="195" t="s">
        <v>56</v>
      </c>
      <c r="AP270" s="195" t="s">
        <v>56</v>
      </c>
      <c r="AQ270" s="195" t="s">
        <v>56</v>
      </c>
      <c r="AR270" s="195" t="s">
        <v>57</v>
      </c>
      <c r="AS270" s="195" t="s">
        <v>57</v>
      </c>
      <c r="AT270" s="195" t="s">
        <v>57</v>
      </c>
      <c r="AU270" s="195" t="s">
        <v>57</v>
      </c>
      <c r="AV270" s="195" t="s">
        <v>56</v>
      </c>
      <c r="AW270" s="195" t="s">
        <v>56</v>
      </c>
      <c r="AX270" s="195" t="s">
        <v>57</v>
      </c>
      <c r="AY270" s="195" t="s">
        <v>57</v>
      </c>
      <c r="AZ270" s="195" t="s">
        <v>57</v>
      </c>
      <c r="BA270" s="195" t="s">
        <v>57</v>
      </c>
      <c r="BB270" s="195" t="s">
        <v>56</v>
      </c>
      <c r="BC270" s="195" t="s">
        <v>57</v>
      </c>
      <c r="BD270" s="195" t="s">
        <v>57</v>
      </c>
      <c r="BE270" s="195" t="s">
        <v>57</v>
      </c>
      <c r="BF270" s="195" t="s">
        <v>57</v>
      </c>
      <c r="BG270" s="195" t="s">
        <v>57</v>
      </c>
      <c r="BH270" s="195" t="s">
        <v>56</v>
      </c>
      <c r="BI270" s="195" t="s">
        <v>56</v>
      </c>
      <c r="BJ270" s="195" t="s">
        <v>57</v>
      </c>
      <c r="BK270" s="195" t="s">
        <v>57</v>
      </c>
      <c r="BL270" s="195" t="s">
        <v>57</v>
      </c>
      <c r="BM270" s="195" t="s">
        <v>56</v>
      </c>
      <c r="BN270" s="532" t="s">
        <v>57</v>
      </c>
      <c r="BO270" s="179"/>
    </row>
    <row r="271" spans="1:67" ht="15.6" customHeight="1">
      <c r="B271" s="150"/>
      <c r="C271" s="167"/>
      <c r="D271" s="1767" t="s">
        <v>178</v>
      </c>
      <c r="E271" s="1767"/>
      <c r="F271" s="1767"/>
      <c r="G271" s="1767"/>
      <c r="H271" s="1767"/>
      <c r="I271" s="1767"/>
      <c r="J271" s="1767"/>
      <c r="K271" s="1767"/>
      <c r="L271" s="1767"/>
      <c r="M271" s="1768"/>
      <c r="N271" s="590">
        <f t="shared" si="8"/>
        <v>0.26</v>
      </c>
      <c r="O271" s="526">
        <v>13</v>
      </c>
      <c r="P271" s="526">
        <v>50</v>
      </c>
      <c r="Q271" s="195" t="s">
        <v>56</v>
      </c>
      <c r="R271" s="195" t="s">
        <v>57</v>
      </c>
      <c r="S271" s="195" t="s">
        <v>56</v>
      </c>
      <c r="T271" s="195" t="s">
        <v>57</v>
      </c>
      <c r="U271" s="195" t="s">
        <v>57</v>
      </c>
      <c r="V271" s="195" t="s">
        <v>57</v>
      </c>
      <c r="W271" s="195" t="s">
        <v>57</v>
      </c>
      <c r="X271" s="195" t="s">
        <v>57</v>
      </c>
      <c r="Y271" s="195" t="s">
        <v>57</v>
      </c>
      <c r="Z271" s="195" t="s">
        <v>57</v>
      </c>
      <c r="AA271" s="195" t="s">
        <v>57</v>
      </c>
      <c r="AB271" s="195" t="s">
        <v>57</v>
      </c>
      <c r="AC271" s="195" t="s">
        <v>57</v>
      </c>
      <c r="AD271" s="195" t="s">
        <v>57</v>
      </c>
      <c r="AE271" s="195" t="s">
        <v>56</v>
      </c>
      <c r="AF271" s="195" t="s">
        <v>56</v>
      </c>
      <c r="AG271" s="195" t="s">
        <v>56</v>
      </c>
      <c r="AH271" s="195" t="s">
        <v>57</v>
      </c>
      <c r="AI271" s="195" t="s">
        <v>56</v>
      </c>
      <c r="AJ271" s="195" t="s">
        <v>57</v>
      </c>
      <c r="AK271" s="195" t="s">
        <v>57</v>
      </c>
      <c r="AL271" s="195" t="s">
        <v>57</v>
      </c>
      <c r="AM271" s="195" t="s">
        <v>56</v>
      </c>
      <c r="AN271" s="195" t="s">
        <v>57</v>
      </c>
      <c r="AO271" s="195" t="s">
        <v>56</v>
      </c>
      <c r="AP271" s="195" t="s">
        <v>57</v>
      </c>
      <c r="AQ271" s="195" t="s">
        <v>56</v>
      </c>
      <c r="AR271" s="195" t="s">
        <v>57</v>
      </c>
      <c r="AS271" s="195" t="s">
        <v>57</v>
      </c>
      <c r="AT271" s="195" t="s">
        <v>57</v>
      </c>
      <c r="AU271" s="195" t="s">
        <v>57</v>
      </c>
      <c r="AV271" s="195" t="s">
        <v>56</v>
      </c>
      <c r="AW271" s="195" t="s">
        <v>57</v>
      </c>
      <c r="AX271" s="195" t="s">
        <v>57</v>
      </c>
      <c r="AY271" s="195" t="s">
        <v>57</v>
      </c>
      <c r="AZ271" s="195" t="s">
        <v>57</v>
      </c>
      <c r="BA271" s="195" t="s">
        <v>57</v>
      </c>
      <c r="BB271" s="195" t="s">
        <v>56</v>
      </c>
      <c r="BC271" s="195" t="s">
        <v>57</v>
      </c>
      <c r="BD271" s="195" t="s">
        <v>57</v>
      </c>
      <c r="BE271" s="195" t="s">
        <v>57</v>
      </c>
      <c r="BF271" s="195" t="s">
        <v>57</v>
      </c>
      <c r="BG271" s="195" t="s">
        <v>57</v>
      </c>
      <c r="BH271" s="195" t="s">
        <v>57</v>
      </c>
      <c r="BI271" s="195" t="s">
        <v>56</v>
      </c>
      <c r="BJ271" s="195" t="s">
        <v>57</v>
      </c>
      <c r="BK271" s="195" t="s">
        <v>57</v>
      </c>
      <c r="BL271" s="195" t="s">
        <v>57</v>
      </c>
      <c r="BM271" s="195" t="s">
        <v>56</v>
      </c>
      <c r="BN271" s="532" t="s">
        <v>57</v>
      </c>
      <c r="BO271" s="179"/>
    </row>
    <row r="272" spans="1:67" ht="15.6" customHeight="1">
      <c r="B272" s="150"/>
      <c r="C272" s="167"/>
      <c r="D272" s="1767" t="s">
        <v>179</v>
      </c>
      <c r="E272" s="1767"/>
      <c r="F272" s="1767"/>
      <c r="G272" s="1767"/>
      <c r="H272" s="1767"/>
      <c r="I272" s="1767"/>
      <c r="J272" s="1767"/>
      <c r="K272" s="1767"/>
      <c r="L272" s="1767"/>
      <c r="M272" s="1768"/>
      <c r="N272" s="590">
        <f t="shared" si="8"/>
        <v>0.36734693877551022</v>
      </c>
      <c r="O272" s="526">
        <v>18</v>
      </c>
      <c r="P272" s="526">
        <v>49</v>
      </c>
      <c r="Q272" s="195" t="s">
        <v>56</v>
      </c>
      <c r="R272" s="195" t="s">
        <v>56</v>
      </c>
      <c r="S272" s="195" t="s">
        <v>56</v>
      </c>
      <c r="T272" s="195" t="s">
        <v>57</v>
      </c>
      <c r="U272" s="195" t="s">
        <v>57</v>
      </c>
      <c r="V272" s="195" t="s">
        <v>56</v>
      </c>
      <c r="W272" s="195" t="s">
        <v>57</v>
      </c>
      <c r="X272" s="195" t="s">
        <v>57</v>
      </c>
      <c r="Y272" s="195" t="s">
        <v>57</v>
      </c>
      <c r="Z272" s="195" t="s">
        <v>57</v>
      </c>
      <c r="AA272" s="195" t="s">
        <v>56</v>
      </c>
      <c r="AB272" s="195" t="s">
        <v>57</v>
      </c>
      <c r="AC272" s="195" t="s">
        <v>57</v>
      </c>
      <c r="AD272" s="195" t="s">
        <v>57</v>
      </c>
      <c r="AE272" s="195" t="s">
        <v>56</v>
      </c>
      <c r="AF272" s="195" t="s">
        <v>56</v>
      </c>
      <c r="AG272" s="195" t="s">
        <v>56</v>
      </c>
      <c r="AH272" s="195" t="s">
        <v>57</v>
      </c>
      <c r="AI272" s="195" t="s">
        <v>56</v>
      </c>
      <c r="AJ272" s="195" t="s">
        <v>57</v>
      </c>
      <c r="AK272" s="195" t="s">
        <v>57</v>
      </c>
      <c r="AL272" s="195" t="s">
        <v>57</v>
      </c>
      <c r="AM272" s="195" t="s">
        <v>56</v>
      </c>
      <c r="AN272" s="195" t="s">
        <v>57</v>
      </c>
      <c r="AO272" s="195" t="s">
        <v>65</v>
      </c>
      <c r="AP272" s="195" t="s">
        <v>56</v>
      </c>
      <c r="AQ272" s="195" t="s">
        <v>56</v>
      </c>
      <c r="AR272" s="195" t="s">
        <v>57</v>
      </c>
      <c r="AS272" s="195" t="s">
        <v>57</v>
      </c>
      <c r="AT272" s="195" t="s">
        <v>57</v>
      </c>
      <c r="AU272" s="195" t="s">
        <v>57</v>
      </c>
      <c r="AV272" s="195" t="s">
        <v>56</v>
      </c>
      <c r="AW272" s="195" t="s">
        <v>56</v>
      </c>
      <c r="AX272" s="195" t="s">
        <v>57</v>
      </c>
      <c r="AY272" s="195" t="s">
        <v>57</v>
      </c>
      <c r="AZ272" s="195" t="s">
        <v>57</v>
      </c>
      <c r="BA272" s="195" t="s">
        <v>57</v>
      </c>
      <c r="BB272" s="195" t="s">
        <v>56</v>
      </c>
      <c r="BC272" s="195" t="s">
        <v>56</v>
      </c>
      <c r="BD272" s="195" t="s">
        <v>57</v>
      </c>
      <c r="BE272" s="195" t="s">
        <v>57</v>
      </c>
      <c r="BF272" s="195" t="s">
        <v>57</v>
      </c>
      <c r="BG272" s="195" t="s">
        <v>57</v>
      </c>
      <c r="BH272" s="195" t="s">
        <v>57</v>
      </c>
      <c r="BI272" s="195" t="s">
        <v>56</v>
      </c>
      <c r="BJ272" s="195" t="s">
        <v>57</v>
      </c>
      <c r="BK272" s="195" t="s">
        <v>57</v>
      </c>
      <c r="BL272" s="195" t="s">
        <v>57</v>
      </c>
      <c r="BM272" s="195" t="s">
        <v>56</v>
      </c>
      <c r="BN272" s="532" t="s">
        <v>57</v>
      </c>
      <c r="BO272" s="179"/>
    </row>
    <row r="273" spans="2:67" ht="15.6" customHeight="1">
      <c r="B273" s="150"/>
      <c r="C273" s="167"/>
      <c r="D273" s="1767" t="s">
        <v>180</v>
      </c>
      <c r="E273" s="1767"/>
      <c r="F273" s="1767"/>
      <c r="G273" s="1767"/>
      <c r="H273" s="1767"/>
      <c r="I273" s="1767"/>
      <c r="J273" s="1767"/>
      <c r="K273" s="1767"/>
      <c r="L273" s="1767"/>
      <c r="M273" s="1768"/>
      <c r="N273" s="590">
        <f t="shared" si="8"/>
        <v>0.33333333333333331</v>
      </c>
      <c r="O273" s="526">
        <v>16</v>
      </c>
      <c r="P273" s="526">
        <v>48</v>
      </c>
      <c r="Q273" s="195" t="s">
        <v>56</v>
      </c>
      <c r="R273" s="195" t="s">
        <v>56</v>
      </c>
      <c r="S273" s="195" t="s">
        <v>56</v>
      </c>
      <c r="T273" s="195" t="s">
        <v>57</v>
      </c>
      <c r="U273" s="195" t="s">
        <v>57</v>
      </c>
      <c r="V273" s="195" t="s">
        <v>56</v>
      </c>
      <c r="W273" s="195" t="s">
        <v>57</v>
      </c>
      <c r="X273" s="195" t="s">
        <v>57</v>
      </c>
      <c r="Y273" s="195" t="s">
        <v>57</v>
      </c>
      <c r="Z273" s="195" t="s">
        <v>57</v>
      </c>
      <c r="AA273" s="195" t="s">
        <v>57</v>
      </c>
      <c r="AB273" s="195" t="s">
        <v>57</v>
      </c>
      <c r="AC273" s="195" t="s">
        <v>57</v>
      </c>
      <c r="AD273" s="195" t="s">
        <v>57</v>
      </c>
      <c r="AE273" s="195" t="s">
        <v>56</v>
      </c>
      <c r="AF273" s="195" t="s">
        <v>56</v>
      </c>
      <c r="AG273" s="195" t="s">
        <v>56</v>
      </c>
      <c r="AH273" s="195" t="s">
        <v>57</v>
      </c>
      <c r="AI273" s="195" t="s">
        <v>56</v>
      </c>
      <c r="AJ273" s="195" t="s">
        <v>57</v>
      </c>
      <c r="AK273" s="195" t="s">
        <v>57</v>
      </c>
      <c r="AL273" s="195" t="s">
        <v>57</v>
      </c>
      <c r="AM273" s="195" t="s">
        <v>56</v>
      </c>
      <c r="AN273" s="195" t="s">
        <v>56</v>
      </c>
      <c r="AO273" s="195" t="s">
        <v>65</v>
      </c>
      <c r="AP273" s="195" t="s">
        <v>56</v>
      </c>
      <c r="AQ273" s="195" t="s">
        <v>56</v>
      </c>
      <c r="AR273" s="195" t="s">
        <v>57</v>
      </c>
      <c r="AS273" s="195" t="s">
        <v>57</v>
      </c>
      <c r="AT273" s="195" t="s">
        <v>57</v>
      </c>
      <c r="AU273" s="195" t="s">
        <v>57</v>
      </c>
      <c r="AV273" s="195" t="s">
        <v>65</v>
      </c>
      <c r="AW273" s="195" t="s">
        <v>57</v>
      </c>
      <c r="AX273" s="195" t="s">
        <v>57</v>
      </c>
      <c r="AY273" s="195" t="s">
        <v>57</v>
      </c>
      <c r="AZ273" s="195" t="s">
        <v>57</v>
      </c>
      <c r="BA273" s="195" t="s">
        <v>57</v>
      </c>
      <c r="BB273" s="195" t="s">
        <v>56</v>
      </c>
      <c r="BC273" s="195" t="s">
        <v>56</v>
      </c>
      <c r="BD273" s="195" t="s">
        <v>57</v>
      </c>
      <c r="BE273" s="195" t="s">
        <v>57</v>
      </c>
      <c r="BF273" s="195" t="s">
        <v>57</v>
      </c>
      <c r="BG273" s="195" t="s">
        <v>57</v>
      </c>
      <c r="BH273" s="195" t="s">
        <v>57</v>
      </c>
      <c r="BI273" s="195" t="s">
        <v>56</v>
      </c>
      <c r="BJ273" s="195" t="s">
        <v>57</v>
      </c>
      <c r="BK273" s="195" t="s">
        <v>57</v>
      </c>
      <c r="BL273" s="195" t="s">
        <v>57</v>
      </c>
      <c r="BM273" s="195" t="s">
        <v>56</v>
      </c>
      <c r="BN273" s="532" t="s">
        <v>57</v>
      </c>
      <c r="BO273" s="179"/>
    </row>
    <row r="274" spans="2:67" ht="15.6" customHeight="1">
      <c r="B274" s="150"/>
      <c r="C274" s="1767" t="s">
        <v>181</v>
      </c>
      <c r="D274" s="1767"/>
      <c r="E274" s="1767"/>
      <c r="F274" s="1767"/>
      <c r="G274" s="1767"/>
      <c r="H274" s="1767"/>
      <c r="I274" s="1767"/>
      <c r="J274" s="1767"/>
      <c r="K274" s="1767"/>
      <c r="L274" s="1767"/>
      <c r="M274" s="1768"/>
      <c r="N274" s="590">
        <f t="shared" si="8"/>
        <v>0.34693877551020408</v>
      </c>
      <c r="O274" s="526">
        <v>17</v>
      </c>
      <c r="P274" s="526">
        <v>49</v>
      </c>
      <c r="Q274" s="195" t="s">
        <v>56</v>
      </c>
      <c r="R274" s="195" t="s">
        <v>56</v>
      </c>
      <c r="S274" s="195" t="s">
        <v>56</v>
      </c>
      <c r="T274" s="195" t="s">
        <v>57</v>
      </c>
      <c r="U274" s="195" t="s">
        <v>57</v>
      </c>
      <c r="V274" s="195" t="s">
        <v>56</v>
      </c>
      <c r="W274" s="195" t="s">
        <v>57</v>
      </c>
      <c r="X274" s="195" t="s">
        <v>57</v>
      </c>
      <c r="Y274" s="195" t="s">
        <v>57</v>
      </c>
      <c r="Z274" s="195" t="s">
        <v>57</v>
      </c>
      <c r="AA274" s="195" t="s">
        <v>57</v>
      </c>
      <c r="AB274" s="195" t="s">
        <v>57</v>
      </c>
      <c r="AC274" s="195" t="s">
        <v>57</v>
      </c>
      <c r="AD274" s="195" t="s">
        <v>57</v>
      </c>
      <c r="AE274" s="195" t="s">
        <v>56</v>
      </c>
      <c r="AF274" s="195" t="s">
        <v>56</v>
      </c>
      <c r="AG274" s="195" t="s">
        <v>56</v>
      </c>
      <c r="AH274" s="195" t="s">
        <v>57</v>
      </c>
      <c r="AI274" s="195" t="s">
        <v>56</v>
      </c>
      <c r="AJ274" s="195" t="s">
        <v>57</v>
      </c>
      <c r="AK274" s="195" t="s">
        <v>57</v>
      </c>
      <c r="AL274" s="195" t="s">
        <v>57</v>
      </c>
      <c r="AM274" s="195" t="s">
        <v>56</v>
      </c>
      <c r="AN274" s="195" t="s">
        <v>56</v>
      </c>
      <c r="AO274" s="195" t="s">
        <v>65</v>
      </c>
      <c r="AP274" s="195" t="s">
        <v>56</v>
      </c>
      <c r="AQ274" s="195" t="s">
        <v>56</v>
      </c>
      <c r="AR274" s="195" t="s">
        <v>57</v>
      </c>
      <c r="AS274" s="195" t="s">
        <v>57</v>
      </c>
      <c r="AT274" s="195" t="s">
        <v>57</v>
      </c>
      <c r="AU274" s="195" t="s">
        <v>57</v>
      </c>
      <c r="AV274" s="195" t="s">
        <v>56</v>
      </c>
      <c r="AW274" s="195" t="s">
        <v>57</v>
      </c>
      <c r="AX274" s="195" t="s">
        <v>57</v>
      </c>
      <c r="AY274" s="195" t="s">
        <v>57</v>
      </c>
      <c r="AZ274" s="195" t="s">
        <v>57</v>
      </c>
      <c r="BA274" s="195" t="s">
        <v>57</v>
      </c>
      <c r="BB274" s="195" t="s">
        <v>56</v>
      </c>
      <c r="BC274" s="195" t="s">
        <v>56</v>
      </c>
      <c r="BD274" s="195" t="s">
        <v>57</v>
      </c>
      <c r="BE274" s="195" t="s">
        <v>57</v>
      </c>
      <c r="BF274" s="195" t="s">
        <v>57</v>
      </c>
      <c r="BG274" s="195" t="s">
        <v>57</v>
      </c>
      <c r="BH274" s="195" t="s">
        <v>57</v>
      </c>
      <c r="BI274" s="195" t="s">
        <v>56</v>
      </c>
      <c r="BJ274" s="195" t="s">
        <v>57</v>
      </c>
      <c r="BK274" s="195" t="s">
        <v>57</v>
      </c>
      <c r="BL274" s="195" t="s">
        <v>57</v>
      </c>
      <c r="BM274" s="195" t="s">
        <v>56</v>
      </c>
      <c r="BN274" s="532" t="s">
        <v>57</v>
      </c>
      <c r="BO274" s="179"/>
    </row>
    <row r="275" spans="2:67" ht="15.6" customHeight="1">
      <c r="B275" s="150"/>
      <c r="C275" s="167"/>
      <c r="D275" s="1767" t="s">
        <v>182</v>
      </c>
      <c r="E275" s="1767"/>
      <c r="F275" s="1767"/>
      <c r="G275" s="1767"/>
      <c r="H275" s="1767"/>
      <c r="I275" s="1767"/>
      <c r="J275" s="1767"/>
      <c r="K275" s="1767"/>
      <c r="L275" s="1767"/>
      <c r="M275" s="1768"/>
      <c r="N275" s="590">
        <f t="shared" si="8"/>
        <v>0.32653061224489793</v>
      </c>
      <c r="O275" s="526">
        <v>16</v>
      </c>
      <c r="P275" s="526">
        <v>49</v>
      </c>
      <c r="Q275" s="195" t="s">
        <v>56</v>
      </c>
      <c r="R275" s="195" t="s">
        <v>56</v>
      </c>
      <c r="S275" s="195" t="s">
        <v>56</v>
      </c>
      <c r="T275" s="195" t="s">
        <v>57</v>
      </c>
      <c r="U275" s="195" t="s">
        <v>57</v>
      </c>
      <c r="V275" s="195" t="s">
        <v>57</v>
      </c>
      <c r="W275" s="195" t="s">
        <v>57</v>
      </c>
      <c r="X275" s="195" t="s">
        <v>57</v>
      </c>
      <c r="Y275" s="195" t="s">
        <v>57</v>
      </c>
      <c r="Z275" s="195" t="s">
        <v>57</v>
      </c>
      <c r="AA275" s="195" t="s">
        <v>57</v>
      </c>
      <c r="AB275" s="195" t="s">
        <v>57</v>
      </c>
      <c r="AC275" s="195" t="s">
        <v>57</v>
      </c>
      <c r="AD275" s="195" t="s">
        <v>57</v>
      </c>
      <c r="AE275" s="195" t="s">
        <v>56</v>
      </c>
      <c r="AF275" s="195" t="s">
        <v>56</v>
      </c>
      <c r="AG275" s="195" t="s">
        <v>56</v>
      </c>
      <c r="AH275" s="195" t="s">
        <v>57</v>
      </c>
      <c r="AI275" s="195" t="s">
        <v>56</v>
      </c>
      <c r="AJ275" s="195" t="s">
        <v>57</v>
      </c>
      <c r="AK275" s="195" t="s">
        <v>57</v>
      </c>
      <c r="AL275" s="195" t="s">
        <v>57</v>
      </c>
      <c r="AM275" s="195" t="s">
        <v>56</v>
      </c>
      <c r="AN275" s="195" t="s">
        <v>56</v>
      </c>
      <c r="AO275" s="195" t="s">
        <v>65</v>
      </c>
      <c r="AP275" s="195" t="s">
        <v>56</v>
      </c>
      <c r="AQ275" s="195" t="s">
        <v>56</v>
      </c>
      <c r="AR275" s="195" t="s">
        <v>57</v>
      </c>
      <c r="AS275" s="195" t="s">
        <v>57</v>
      </c>
      <c r="AT275" s="195" t="s">
        <v>57</v>
      </c>
      <c r="AU275" s="195" t="s">
        <v>57</v>
      </c>
      <c r="AV275" s="195" t="s">
        <v>56</v>
      </c>
      <c r="AW275" s="195" t="s">
        <v>57</v>
      </c>
      <c r="AX275" s="195" t="s">
        <v>57</v>
      </c>
      <c r="AY275" s="195" t="s">
        <v>57</v>
      </c>
      <c r="AZ275" s="195" t="s">
        <v>57</v>
      </c>
      <c r="BA275" s="195" t="s">
        <v>57</v>
      </c>
      <c r="BB275" s="195" t="s">
        <v>56</v>
      </c>
      <c r="BC275" s="195" t="s">
        <v>56</v>
      </c>
      <c r="BD275" s="195" t="s">
        <v>57</v>
      </c>
      <c r="BE275" s="195" t="s">
        <v>57</v>
      </c>
      <c r="BF275" s="195" t="s">
        <v>57</v>
      </c>
      <c r="BG275" s="195" t="s">
        <v>57</v>
      </c>
      <c r="BH275" s="195" t="s">
        <v>57</v>
      </c>
      <c r="BI275" s="195" t="s">
        <v>56</v>
      </c>
      <c r="BJ275" s="195" t="s">
        <v>57</v>
      </c>
      <c r="BK275" s="195" t="s">
        <v>57</v>
      </c>
      <c r="BL275" s="195" t="s">
        <v>57</v>
      </c>
      <c r="BM275" s="195" t="s">
        <v>56</v>
      </c>
      <c r="BN275" s="532" t="s">
        <v>57</v>
      </c>
      <c r="BO275" s="179"/>
    </row>
    <row r="276" spans="2:67" ht="15.6" customHeight="1">
      <c r="B276" s="150"/>
      <c r="C276" s="1767" t="s">
        <v>183</v>
      </c>
      <c r="D276" s="1767"/>
      <c r="E276" s="1767"/>
      <c r="F276" s="1767"/>
      <c r="G276" s="1767"/>
      <c r="H276" s="1767"/>
      <c r="I276" s="1767"/>
      <c r="J276" s="1767"/>
      <c r="K276" s="1767"/>
      <c r="L276" s="1767"/>
      <c r="M276" s="1768"/>
      <c r="N276" s="590">
        <f t="shared" si="8"/>
        <v>0.33333333333333331</v>
      </c>
      <c r="O276" s="526">
        <v>16</v>
      </c>
      <c r="P276" s="526">
        <v>48</v>
      </c>
      <c r="Q276" s="523" t="s">
        <v>56</v>
      </c>
      <c r="R276" s="523" t="s">
        <v>57</v>
      </c>
      <c r="S276" s="523" t="s">
        <v>56</v>
      </c>
      <c r="T276" s="523" t="s">
        <v>57</v>
      </c>
      <c r="U276" s="523" t="s">
        <v>57</v>
      </c>
      <c r="V276" s="523" t="s">
        <v>57</v>
      </c>
      <c r="W276" s="523" t="s">
        <v>57</v>
      </c>
      <c r="X276" s="523" t="s">
        <v>57</v>
      </c>
      <c r="Y276" s="523" t="s">
        <v>57</v>
      </c>
      <c r="Z276" s="523" t="s">
        <v>57</v>
      </c>
      <c r="AA276" s="523" t="s">
        <v>56</v>
      </c>
      <c r="AB276" s="523" t="s">
        <v>57</v>
      </c>
      <c r="AC276" s="523" t="s">
        <v>57</v>
      </c>
      <c r="AD276" s="523" t="s">
        <v>57</v>
      </c>
      <c r="AE276" s="523" t="s">
        <v>56</v>
      </c>
      <c r="AF276" s="523" t="s">
        <v>56</v>
      </c>
      <c r="AG276" s="523" t="s">
        <v>56</v>
      </c>
      <c r="AH276" s="523" t="s">
        <v>57</v>
      </c>
      <c r="AI276" s="523" t="s">
        <v>56</v>
      </c>
      <c r="AJ276" s="523" t="s">
        <v>57</v>
      </c>
      <c r="AK276" s="523" t="s">
        <v>57</v>
      </c>
      <c r="AL276" s="523" t="s">
        <v>57</v>
      </c>
      <c r="AM276" s="523" t="s">
        <v>56</v>
      </c>
      <c r="AN276" s="523" t="s">
        <v>56</v>
      </c>
      <c r="AO276" s="523" t="s">
        <v>65</v>
      </c>
      <c r="AP276" s="523" t="s">
        <v>56</v>
      </c>
      <c r="AQ276" s="523" t="s">
        <v>56</v>
      </c>
      <c r="AR276" s="523" t="s">
        <v>57</v>
      </c>
      <c r="AS276" s="523" t="s">
        <v>57</v>
      </c>
      <c r="AT276" s="523" t="s">
        <v>57</v>
      </c>
      <c r="AU276" s="523" t="s">
        <v>57</v>
      </c>
      <c r="AV276" s="523" t="s">
        <v>65</v>
      </c>
      <c r="AW276" s="523" t="s">
        <v>56</v>
      </c>
      <c r="AX276" s="523" t="s">
        <v>57</v>
      </c>
      <c r="AY276" s="523" t="s">
        <v>57</v>
      </c>
      <c r="AZ276" s="523" t="s">
        <v>57</v>
      </c>
      <c r="BA276" s="523" t="s">
        <v>57</v>
      </c>
      <c r="BB276" s="523" t="s">
        <v>56</v>
      </c>
      <c r="BC276" s="523" t="s">
        <v>56</v>
      </c>
      <c r="BD276" s="523" t="s">
        <v>57</v>
      </c>
      <c r="BE276" s="523" t="s">
        <v>57</v>
      </c>
      <c r="BF276" s="523" t="s">
        <v>57</v>
      </c>
      <c r="BG276" s="523" t="s">
        <v>57</v>
      </c>
      <c r="BH276" s="523" t="s">
        <v>57</v>
      </c>
      <c r="BI276" s="523" t="s">
        <v>56</v>
      </c>
      <c r="BJ276" s="523" t="s">
        <v>57</v>
      </c>
      <c r="BK276" s="523" t="s">
        <v>57</v>
      </c>
      <c r="BL276" s="523" t="s">
        <v>57</v>
      </c>
      <c r="BM276" s="195" t="s">
        <v>56</v>
      </c>
      <c r="BN276" s="546" t="s">
        <v>57</v>
      </c>
      <c r="BO276" s="179"/>
    </row>
    <row r="277" spans="2:67" ht="15.6" customHeight="1">
      <c r="B277" s="150"/>
      <c r="C277" s="167"/>
      <c r="D277" s="1767" t="s">
        <v>184</v>
      </c>
      <c r="E277" s="1767"/>
      <c r="F277" s="1767"/>
      <c r="G277" s="1767"/>
      <c r="H277" s="1767"/>
      <c r="I277" s="1767"/>
      <c r="J277" s="1767"/>
      <c r="K277" s="1767"/>
      <c r="L277" s="1767"/>
      <c r="M277" s="1768"/>
      <c r="N277" s="590">
        <f t="shared" si="8"/>
        <v>0.35416666666666669</v>
      </c>
      <c r="O277" s="526">
        <v>17</v>
      </c>
      <c r="P277" s="526">
        <v>48</v>
      </c>
      <c r="Q277" s="195" t="s">
        <v>57</v>
      </c>
      <c r="R277" s="195" t="s">
        <v>56</v>
      </c>
      <c r="S277" s="195" t="s">
        <v>56</v>
      </c>
      <c r="T277" s="195" t="s">
        <v>57</v>
      </c>
      <c r="U277" s="195" t="s">
        <v>57</v>
      </c>
      <c r="V277" s="195" t="s">
        <v>56</v>
      </c>
      <c r="W277" s="195" t="s">
        <v>57</v>
      </c>
      <c r="X277" s="195" t="s">
        <v>57</v>
      </c>
      <c r="Y277" s="195" t="s">
        <v>57</v>
      </c>
      <c r="Z277" s="195" t="s">
        <v>57</v>
      </c>
      <c r="AA277" s="195" t="s">
        <v>57</v>
      </c>
      <c r="AB277" s="195" t="s">
        <v>57</v>
      </c>
      <c r="AC277" s="195" t="s">
        <v>57</v>
      </c>
      <c r="AD277" s="195" t="s">
        <v>57</v>
      </c>
      <c r="AE277" s="195" t="s">
        <v>56</v>
      </c>
      <c r="AF277" s="195" t="s">
        <v>56</v>
      </c>
      <c r="AG277" s="195" t="s">
        <v>56</v>
      </c>
      <c r="AH277" s="195" t="s">
        <v>57</v>
      </c>
      <c r="AI277" s="195" t="s">
        <v>56</v>
      </c>
      <c r="AJ277" s="195" t="s">
        <v>57</v>
      </c>
      <c r="AK277" s="195" t="s">
        <v>57</v>
      </c>
      <c r="AL277" s="195" t="s">
        <v>57</v>
      </c>
      <c r="AM277" s="195" t="s">
        <v>56</v>
      </c>
      <c r="AN277" s="195" t="s">
        <v>56</v>
      </c>
      <c r="AO277" s="195" t="s">
        <v>65</v>
      </c>
      <c r="AP277" s="195" t="s">
        <v>56</v>
      </c>
      <c r="AQ277" s="195" t="s">
        <v>56</v>
      </c>
      <c r="AR277" s="195" t="s">
        <v>57</v>
      </c>
      <c r="AS277" s="195" t="s">
        <v>57</v>
      </c>
      <c r="AT277" s="195" t="s">
        <v>57</v>
      </c>
      <c r="AU277" s="195" t="s">
        <v>57</v>
      </c>
      <c r="AV277" s="195" t="s">
        <v>65</v>
      </c>
      <c r="AW277" s="195" t="s">
        <v>56</v>
      </c>
      <c r="AX277" s="195" t="s">
        <v>57</v>
      </c>
      <c r="AY277" s="195" t="s">
        <v>57</v>
      </c>
      <c r="AZ277" s="195" t="s">
        <v>57</v>
      </c>
      <c r="BA277" s="195" t="s">
        <v>57</v>
      </c>
      <c r="BB277" s="195" t="s">
        <v>56</v>
      </c>
      <c r="BC277" s="195" t="s">
        <v>56</v>
      </c>
      <c r="BD277" s="195" t="s">
        <v>57</v>
      </c>
      <c r="BE277" s="195" t="s">
        <v>57</v>
      </c>
      <c r="BF277" s="195" t="s">
        <v>57</v>
      </c>
      <c r="BG277" s="195" t="s">
        <v>57</v>
      </c>
      <c r="BH277" s="195" t="s">
        <v>57</v>
      </c>
      <c r="BI277" s="195" t="s">
        <v>56</v>
      </c>
      <c r="BJ277" s="195" t="s">
        <v>57</v>
      </c>
      <c r="BK277" s="195" t="s">
        <v>57</v>
      </c>
      <c r="BL277" s="195" t="s">
        <v>56</v>
      </c>
      <c r="BM277" s="195" t="s">
        <v>56</v>
      </c>
      <c r="BN277" s="532" t="s">
        <v>57</v>
      </c>
      <c r="BO277" s="179"/>
    </row>
    <row r="278" spans="2:67" ht="15.6" customHeight="1">
      <c r="B278" s="169"/>
      <c r="C278" s="167"/>
      <c r="D278" s="1767" t="s">
        <v>185</v>
      </c>
      <c r="E278" s="1767"/>
      <c r="F278" s="1767"/>
      <c r="G278" s="1767"/>
      <c r="H278" s="1767"/>
      <c r="I278" s="1767"/>
      <c r="J278" s="1767"/>
      <c r="K278" s="1767"/>
      <c r="L278" s="1767"/>
      <c r="M278" s="1768"/>
      <c r="N278" s="590">
        <f t="shared" si="8"/>
        <v>0.28888888888888886</v>
      </c>
      <c r="O278" s="526">
        <v>13</v>
      </c>
      <c r="P278" s="526">
        <v>45</v>
      </c>
      <c r="Q278" s="195" t="s">
        <v>56</v>
      </c>
      <c r="R278" s="195" t="s">
        <v>56</v>
      </c>
      <c r="S278" s="195" t="s">
        <v>57</v>
      </c>
      <c r="T278" s="195" t="s">
        <v>57</v>
      </c>
      <c r="U278" s="195" t="s">
        <v>57</v>
      </c>
      <c r="V278" s="195" t="s">
        <v>57</v>
      </c>
      <c r="W278" s="195" t="s">
        <v>57</v>
      </c>
      <c r="X278" s="195" t="s">
        <v>57</v>
      </c>
      <c r="Y278" s="195" t="s">
        <v>57</v>
      </c>
      <c r="Z278" s="195" t="s">
        <v>65</v>
      </c>
      <c r="AA278" s="195" t="s">
        <v>56</v>
      </c>
      <c r="AB278" s="195" t="s">
        <v>57</v>
      </c>
      <c r="AC278" s="195" t="s">
        <v>57</v>
      </c>
      <c r="AD278" s="195" t="s">
        <v>57</v>
      </c>
      <c r="AE278" s="195" t="s">
        <v>56</v>
      </c>
      <c r="AF278" s="195" t="s">
        <v>65</v>
      </c>
      <c r="AG278" s="195" t="s">
        <v>57</v>
      </c>
      <c r="AH278" s="195" t="s">
        <v>57</v>
      </c>
      <c r="AI278" s="195" t="s">
        <v>56</v>
      </c>
      <c r="AJ278" s="195" t="s">
        <v>57</v>
      </c>
      <c r="AK278" s="195" t="s">
        <v>57</v>
      </c>
      <c r="AL278" s="195" t="s">
        <v>57</v>
      </c>
      <c r="AM278" s="195" t="s">
        <v>56</v>
      </c>
      <c r="AN278" s="195" t="s">
        <v>56</v>
      </c>
      <c r="AO278" s="195" t="s">
        <v>65</v>
      </c>
      <c r="AP278" s="195" t="s">
        <v>56</v>
      </c>
      <c r="AQ278" s="195" t="s">
        <v>56</v>
      </c>
      <c r="AR278" s="195" t="s">
        <v>57</v>
      </c>
      <c r="AS278" s="195" t="s">
        <v>57</v>
      </c>
      <c r="AT278" s="195" t="s">
        <v>57</v>
      </c>
      <c r="AU278" s="195" t="s">
        <v>57</v>
      </c>
      <c r="AV278" s="195" t="s">
        <v>65</v>
      </c>
      <c r="AW278" s="195" t="s">
        <v>57</v>
      </c>
      <c r="AX278" s="195" t="s">
        <v>57</v>
      </c>
      <c r="AY278" s="195" t="s">
        <v>57</v>
      </c>
      <c r="AZ278" s="195" t="s">
        <v>57</v>
      </c>
      <c r="BA278" s="195" t="s">
        <v>57</v>
      </c>
      <c r="BB278" s="195" t="s">
        <v>56</v>
      </c>
      <c r="BC278" s="195" t="s">
        <v>56</v>
      </c>
      <c r="BD278" s="195" t="s">
        <v>57</v>
      </c>
      <c r="BE278" s="195" t="s">
        <v>57</v>
      </c>
      <c r="BF278" s="195" t="s">
        <v>57</v>
      </c>
      <c r="BG278" s="195" t="s">
        <v>57</v>
      </c>
      <c r="BH278" s="195" t="s">
        <v>65</v>
      </c>
      <c r="BI278" s="195" t="s">
        <v>56</v>
      </c>
      <c r="BJ278" s="195" t="s">
        <v>57</v>
      </c>
      <c r="BK278" s="195" t="s">
        <v>57</v>
      </c>
      <c r="BL278" s="195" t="s">
        <v>57</v>
      </c>
      <c r="BM278" s="195" t="s">
        <v>56</v>
      </c>
      <c r="BN278" s="532" t="s">
        <v>57</v>
      </c>
      <c r="BO278" s="179"/>
    </row>
    <row r="279" spans="2:67" ht="18" customHeight="1">
      <c r="B279" s="170" t="s">
        <v>189</v>
      </c>
      <c r="C279" s="1829" t="s">
        <v>190</v>
      </c>
      <c r="D279" s="1829"/>
      <c r="E279" s="1829"/>
      <c r="F279" s="1829"/>
      <c r="G279" s="1829"/>
      <c r="H279" s="1829"/>
      <c r="I279" s="1829"/>
      <c r="J279" s="1829"/>
      <c r="K279" s="1829"/>
      <c r="L279" s="1829"/>
      <c r="M279" s="1859"/>
      <c r="N279" s="958"/>
      <c r="O279" s="958"/>
      <c r="P279" s="958"/>
      <c r="Q279" s="958"/>
      <c r="R279" s="958"/>
      <c r="S279" s="958"/>
      <c r="T279" s="958"/>
      <c r="U279" s="958"/>
      <c r="V279" s="958"/>
      <c r="W279" s="958"/>
      <c r="X279" s="958"/>
      <c r="Y279" s="958"/>
      <c r="Z279" s="958"/>
      <c r="AA279" s="958"/>
      <c r="AB279" s="958"/>
      <c r="AC279" s="958"/>
      <c r="AD279" s="958"/>
      <c r="AE279" s="958"/>
      <c r="AF279" s="958"/>
      <c r="AG279" s="958"/>
      <c r="AH279" s="958"/>
      <c r="AI279" s="958"/>
      <c r="AJ279" s="958"/>
      <c r="AK279" s="958"/>
      <c r="AL279" s="958"/>
      <c r="AM279" s="958"/>
      <c r="AN279" s="958"/>
      <c r="AO279" s="958"/>
      <c r="AP279" s="958"/>
      <c r="AQ279" s="958"/>
      <c r="AR279" s="958"/>
      <c r="AS279" s="958"/>
      <c r="AT279" s="958"/>
      <c r="AU279" s="958"/>
      <c r="AV279" s="958"/>
      <c r="AW279" s="958"/>
      <c r="AX279" s="958"/>
      <c r="AY279" s="958"/>
      <c r="AZ279" s="958"/>
      <c r="BA279" s="958"/>
      <c r="BB279" s="958"/>
      <c r="BC279" s="958"/>
      <c r="BD279" s="958"/>
      <c r="BE279" s="958"/>
      <c r="BF279" s="958"/>
      <c r="BG279" s="958"/>
      <c r="BH279" s="958"/>
      <c r="BI279" s="958"/>
      <c r="BJ279" s="958"/>
      <c r="BK279" s="958"/>
      <c r="BL279" s="958"/>
      <c r="BM279" s="958"/>
      <c r="BN279" s="958"/>
      <c r="BO279" s="179"/>
    </row>
    <row r="280" spans="2:67" ht="20.100000000000001" customHeight="1">
      <c r="B280" s="171"/>
      <c r="C280" s="1887" t="s">
        <v>141</v>
      </c>
      <c r="D280" s="1887"/>
      <c r="E280" s="1887"/>
      <c r="F280" s="1887"/>
      <c r="G280" s="1887"/>
      <c r="H280" s="1887"/>
      <c r="I280" s="1887"/>
      <c r="J280" s="1887"/>
      <c r="K280" s="1887"/>
      <c r="L280" s="1887"/>
      <c r="M280" s="1888"/>
      <c r="N280" s="590">
        <f>O280/P280</f>
        <v>0.34693877551020408</v>
      </c>
      <c r="O280" s="673">
        <v>17</v>
      </c>
      <c r="P280" s="673">
        <v>49</v>
      </c>
      <c r="Q280" s="523" t="s">
        <v>56</v>
      </c>
      <c r="R280" s="523" t="s">
        <v>57</v>
      </c>
      <c r="S280" s="523" t="s">
        <v>56</v>
      </c>
      <c r="T280" s="523" t="s">
        <v>57</v>
      </c>
      <c r="U280" s="523" t="s">
        <v>57</v>
      </c>
      <c r="V280" s="523" t="s">
        <v>57</v>
      </c>
      <c r="W280" s="523" t="s">
        <v>57</v>
      </c>
      <c r="X280" s="523" t="s">
        <v>57</v>
      </c>
      <c r="Y280" s="523" t="s">
        <v>65</v>
      </c>
      <c r="Z280" s="523" t="s">
        <v>56</v>
      </c>
      <c r="AA280" s="523" t="s">
        <v>56</v>
      </c>
      <c r="AB280" s="527" t="s">
        <v>57</v>
      </c>
      <c r="AC280" s="523" t="s">
        <v>56</v>
      </c>
      <c r="AD280" s="523" t="s">
        <v>57</v>
      </c>
      <c r="AE280" s="523" t="s">
        <v>57</v>
      </c>
      <c r="AF280" s="523" t="s">
        <v>56</v>
      </c>
      <c r="AG280" s="523" t="s">
        <v>57</v>
      </c>
      <c r="AH280" s="523" t="s">
        <v>57</v>
      </c>
      <c r="AI280" s="523" t="s">
        <v>57</v>
      </c>
      <c r="AJ280" s="523" t="s">
        <v>57</v>
      </c>
      <c r="AK280" s="523" t="s">
        <v>57</v>
      </c>
      <c r="AL280" s="523" t="s">
        <v>57</v>
      </c>
      <c r="AM280" s="523" t="s">
        <v>57</v>
      </c>
      <c r="AN280" s="523" t="s">
        <v>56</v>
      </c>
      <c r="AO280" s="523" t="s">
        <v>57</v>
      </c>
      <c r="AP280" s="523" t="s">
        <v>56</v>
      </c>
      <c r="AQ280" s="523" t="s">
        <v>57</v>
      </c>
      <c r="AR280" s="523" t="s">
        <v>56</v>
      </c>
      <c r="AS280" s="523" t="s">
        <v>57</v>
      </c>
      <c r="AT280" s="523" t="s">
        <v>56</v>
      </c>
      <c r="AU280" s="523" t="s">
        <v>56</v>
      </c>
      <c r="AV280" s="523" t="s">
        <v>57</v>
      </c>
      <c r="AW280" s="523" t="s">
        <v>57</v>
      </c>
      <c r="AX280" s="523" t="s">
        <v>57</v>
      </c>
      <c r="AY280" s="523" t="s">
        <v>56</v>
      </c>
      <c r="AZ280" s="523" t="s">
        <v>57</v>
      </c>
      <c r="BA280" s="523" t="s">
        <v>57</v>
      </c>
      <c r="BB280" s="523" t="s">
        <v>57</v>
      </c>
      <c r="BC280" s="523" t="s">
        <v>56</v>
      </c>
      <c r="BD280" s="523" t="s">
        <v>56</v>
      </c>
      <c r="BE280" s="523" t="s">
        <v>57</v>
      </c>
      <c r="BF280" s="523" t="s">
        <v>57</v>
      </c>
      <c r="BG280" s="523" t="s">
        <v>57</v>
      </c>
      <c r="BH280" s="523" t="s">
        <v>57</v>
      </c>
      <c r="BI280" s="523" t="s">
        <v>57</v>
      </c>
      <c r="BJ280" s="523" t="s">
        <v>56</v>
      </c>
      <c r="BK280" s="523" t="s">
        <v>57</v>
      </c>
      <c r="BL280" s="523" t="s">
        <v>56</v>
      </c>
      <c r="BM280" s="523" t="s">
        <v>56</v>
      </c>
      <c r="BN280" s="546" t="s">
        <v>57</v>
      </c>
      <c r="BO280" s="179"/>
    </row>
    <row r="281" spans="2:67" ht="20.100000000000001" customHeight="1">
      <c r="B281" s="171"/>
      <c r="C281" s="1887" t="s">
        <v>64</v>
      </c>
      <c r="D281" s="1887"/>
      <c r="E281" s="1887"/>
      <c r="F281" s="1887"/>
      <c r="G281" s="1887"/>
      <c r="H281" s="1887"/>
      <c r="I281" s="1887"/>
      <c r="J281" s="1887"/>
      <c r="K281" s="1887"/>
      <c r="L281" s="1887"/>
      <c r="M281" s="1888"/>
      <c r="N281" s="590">
        <f t="shared" ref="N281:N283" si="9">O281/P281</f>
        <v>0.57446808510638303</v>
      </c>
      <c r="O281" s="673">
        <v>27</v>
      </c>
      <c r="P281" s="673">
        <v>47</v>
      </c>
      <c r="Q281" s="195" t="s">
        <v>56</v>
      </c>
      <c r="R281" s="195" t="s">
        <v>57</v>
      </c>
      <c r="S281" s="195" t="s">
        <v>56</v>
      </c>
      <c r="T281" s="195" t="s">
        <v>56</v>
      </c>
      <c r="U281" s="195" t="s">
        <v>56</v>
      </c>
      <c r="V281" s="195" t="s">
        <v>56</v>
      </c>
      <c r="W281" s="195" t="s">
        <v>57</v>
      </c>
      <c r="X281" s="195" t="s">
        <v>57</v>
      </c>
      <c r="Y281" s="195" t="s">
        <v>65</v>
      </c>
      <c r="Z281" s="195" t="s">
        <v>56</v>
      </c>
      <c r="AA281" s="523" t="s">
        <v>56</v>
      </c>
      <c r="AB281" s="527" t="s">
        <v>57</v>
      </c>
      <c r="AC281" s="195" t="s">
        <v>56</v>
      </c>
      <c r="AD281" s="195" t="s">
        <v>57</v>
      </c>
      <c r="AE281" s="195" t="s">
        <v>56</v>
      </c>
      <c r="AF281" s="195" t="s">
        <v>56</v>
      </c>
      <c r="AG281" s="195" t="s">
        <v>57</v>
      </c>
      <c r="AH281" s="195" t="s">
        <v>56</v>
      </c>
      <c r="AI281" s="195" t="s">
        <v>57</v>
      </c>
      <c r="AJ281" s="195" t="s">
        <v>56</v>
      </c>
      <c r="AK281" s="195" t="s">
        <v>57</v>
      </c>
      <c r="AL281" s="195" t="s">
        <v>57</v>
      </c>
      <c r="AM281" s="195" t="s">
        <v>57</v>
      </c>
      <c r="AN281" s="195" t="s">
        <v>56</v>
      </c>
      <c r="AO281" s="195" t="s">
        <v>57</v>
      </c>
      <c r="AP281" s="195" t="s">
        <v>56</v>
      </c>
      <c r="AQ281" s="195" t="s">
        <v>57</v>
      </c>
      <c r="AR281" s="195" t="s">
        <v>56</v>
      </c>
      <c r="AS281" s="195" t="s">
        <v>57</v>
      </c>
      <c r="AT281" s="195" t="s">
        <v>56</v>
      </c>
      <c r="AU281" s="195" t="s">
        <v>56</v>
      </c>
      <c r="AV281" s="195" t="s">
        <v>57</v>
      </c>
      <c r="AW281" s="195" t="s">
        <v>57</v>
      </c>
      <c r="AX281" s="195" t="s">
        <v>57</v>
      </c>
      <c r="AY281" s="195" t="s">
        <v>56</v>
      </c>
      <c r="AZ281" s="195" t="s">
        <v>65</v>
      </c>
      <c r="BA281" s="195" t="s">
        <v>56</v>
      </c>
      <c r="BB281" s="195" t="s">
        <v>56</v>
      </c>
      <c r="BC281" s="195" t="s">
        <v>56</v>
      </c>
      <c r="BD281" s="195" t="s">
        <v>56</v>
      </c>
      <c r="BE281" s="195" t="s">
        <v>57</v>
      </c>
      <c r="BF281" s="195" t="s">
        <v>65</v>
      </c>
      <c r="BG281" s="195" t="s">
        <v>57</v>
      </c>
      <c r="BH281" s="195" t="s">
        <v>57</v>
      </c>
      <c r="BI281" s="195" t="s">
        <v>56</v>
      </c>
      <c r="BJ281" s="195" t="s">
        <v>56</v>
      </c>
      <c r="BK281" s="195" t="s">
        <v>56</v>
      </c>
      <c r="BL281" s="195" t="s">
        <v>56</v>
      </c>
      <c r="BM281" s="195" t="s">
        <v>56</v>
      </c>
      <c r="BN281" s="532" t="s">
        <v>57</v>
      </c>
      <c r="BO281" s="179"/>
    </row>
    <row r="282" spans="2:67" ht="20.100000000000001" customHeight="1">
      <c r="B282" s="171"/>
      <c r="C282" s="1887" t="s">
        <v>63</v>
      </c>
      <c r="D282" s="1887"/>
      <c r="E282" s="1887"/>
      <c r="F282" s="1887"/>
      <c r="G282" s="1887"/>
      <c r="H282" s="1887"/>
      <c r="I282" s="1887"/>
      <c r="J282" s="1887"/>
      <c r="K282" s="1887"/>
      <c r="L282" s="1887"/>
      <c r="M282" s="1888"/>
      <c r="N282" s="590">
        <f t="shared" si="9"/>
        <v>0.44444444444444442</v>
      </c>
      <c r="O282" s="673">
        <v>20</v>
      </c>
      <c r="P282" s="673">
        <v>45</v>
      </c>
      <c r="Q282" s="195" t="s">
        <v>56</v>
      </c>
      <c r="R282" s="195" t="s">
        <v>57</v>
      </c>
      <c r="S282" s="195" t="s">
        <v>56</v>
      </c>
      <c r="T282" s="195" t="s">
        <v>56</v>
      </c>
      <c r="U282" s="195" t="s">
        <v>57</v>
      </c>
      <c r="V282" s="195" t="s">
        <v>56</v>
      </c>
      <c r="W282" s="195" t="s">
        <v>57</v>
      </c>
      <c r="X282" s="195" t="s">
        <v>57</v>
      </c>
      <c r="Y282" s="195" t="s">
        <v>65</v>
      </c>
      <c r="Z282" s="195" t="s">
        <v>65</v>
      </c>
      <c r="AA282" s="523" t="s">
        <v>56</v>
      </c>
      <c r="AB282" s="527" t="s">
        <v>57</v>
      </c>
      <c r="AC282" s="195" t="s">
        <v>56</v>
      </c>
      <c r="AD282" s="195" t="s">
        <v>57</v>
      </c>
      <c r="AE282" s="195" t="s">
        <v>56</v>
      </c>
      <c r="AF282" s="195" t="s">
        <v>65</v>
      </c>
      <c r="AG282" s="195" t="s">
        <v>57</v>
      </c>
      <c r="AH282" s="195" t="s">
        <v>57</v>
      </c>
      <c r="AI282" s="195" t="s">
        <v>57</v>
      </c>
      <c r="AJ282" s="195" t="s">
        <v>56</v>
      </c>
      <c r="AK282" s="195" t="s">
        <v>57</v>
      </c>
      <c r="AL282" s="195" t="s">
        <v>57</v>
      </c>
      <c r="AM282" s="195" t="s">
        <v>57</v>
      </c>
      <c r="AN282" s="195" t="s">
        <v>56</v>
      </c>
      <c r="AO282" s="195" t="s">
        <v>57</v>
      </c>
      <c r="AP282" s="195" t="s">
        <v>57</v>
      </c>
      <c r="AQ282" s="195" t="s">
        <v>57</v>
      </c>
      <c r="AR282" s="195" t="s">
        <v>56</v>
      </c>
      <c r="AS282" s="195" t="s">
        <v>57</v>
      </c>
      <c r="AT282" s="195" t="s">
        <v>56</v>
      </c>
      <c r="AU282" s="195" t="s">
        <v>56</v>
      </c>
      <c r="AV282" s="195" t="s">
        <v>57</v>
      </c>
      <c r="AW282" s="195" t="s">
        <v>57</v>
      </c>
      <c r="AX282" s="195" t="s">
        <v>57</v>
      </c>
      <c r="AY282" s="195" t="s">
        <v>56</v>
      </c>
      <c r="AZ282" s="195" t="s">
        <v>65</v>
      </c>
      <c r="BA282" s="195" t="s">
        <v>56</v>
      </c>
      <c r="BB282" s="195" t="s">
        <v>56</v>
      </c>
      <c r="BC282" s="195" t="s">
        <v>56</v>
      </c>
      <c r="BD282" s="195" t="s">
        <v>65</v>
      </c>
      <c r="BE282" s="195" t="s">
        <v>57</v>
      </c>
      <c r="BF282" s="195" t="s">
        <v>57</v>
      </c>
      <c r="BG282" s="195" t="s">
        <v>57</v>
      </c>
      <c r="BH282" s="195" t="s">
        <v>57</v>
      </c>
      <c r="BI282" s="195" t="s">
        <v>57</v>
      </c>
      <c r="BJ282" s="195" t="s">
        <v>56</v>
      </c>
      <c r="BK282" s="195" t="s">
        <v>56</v>
      </c>
      <c r="BL282" s="195" t="s">
        <v>56</v>
      </c>
      <c r="BM282" s="195" t="s">
        <v>56</v>
      </c>
      <c r="BN282" s="532" t="s">
        <v>57</v>
      </c>
      <c r="BO282" s="179"/>
    </row>
    <row r="283" spans="2:67" ht="20.100000000000001" customHeight="1">
      <c r="B283" s="172"/>
      <c r="C283" s="1889" t="s">
        <v>60</v>
      </c>
      <c r="D283" s="1889"/>
      <c r="E283" s="1889"/>
      <c r="F283" s="1889"/>
      <c r="G283" s="1889"/>
      <c r="H283" s="1889"/>
      <c r="I283" s="1889"/>
      <c r="J283" s="1889"/>
      <c r="K283" s="1889"/>
      <c r="L283" s="1889"/>
      <c r="M283" s="1890"/>
      <c r="N283" s="590">
        <f t="shared" si="9"/>
        <v>0.45652173913043476</v>
      </c>
      <c r="O283" s="673">
        <v>21</v>
      </c>
      <c r="P283" s="673">
        <v>46</v>
      </c>
      <c r="Q283" s="195" t="s">
        <v>56</v>
      </c>
      <c r="R283" s="195" t="s">
        <v>57</v>
      </c>
      <c r="S283" s="195" t="s">
        <v>56</v>
      </c>
      <c r="T283" s="195" t="s">
        <v>57</v>
      </c>
      <c r="U283" s="195" t="s">
        <v>57</v>
      </c>
      <c r="V283" s="195" t="s">
        <v>56</v>
      </c>
      <c r="W283" s="195" t="s">
        <v>57</v>
      </c>
      <c r="X283" s="195" t="s">
        <v>57</v>
      </c>
      <c r="Y283" s="195" t="s">
        <v>65</v>
      </c>
      <c r="Z283" s="195" t="s">
        <v>65</v>
      </c>
      <c r="AA283" s="523" t="s">
        <v>56</v>
      </c>
      <c r="AB283" s="527" t="s">
        <v>57</v>
      </c>
      <c r="AC283" s="195" t="s">
        <v>56</v>
      </c>
      <c r="AD283" s="195" t="s">
        <v>57</v>
      </c>
      <c r="AE283" s="195" t="s">
        <v>56</v>
      </c>
      <c r="AF283" s="195" t="s">
        <v>56</v>
      </c>
      <c r="AG283" s="195" t="s">
        <v>57</v>
      </c>
      <c r="AH283" s="195" t="s">
        <v>57</v>
      </c>
      <c r="AI283" s="195" t="s">
        <v>57</v>
      </c>
      <c r="AJ283" s="195" t="s">
        <v>56</v>
      </c>
      <c r="AK283" s="195" t="s">
        <v>57</v>
      </c>
      <c r="AL283" s="195" t="s">
        <v>57</v>
      </c>
      <c r="AM283" s="195" t="s">
        <v>57</v>
      </c>
      <c r="AN283" s="195" t="s">
        <v>56</v>
      </c>
      <c r="AO283" s="195" t="s">
        <v>57</v>
      </c>
      <c r="AP283" s="195" t="s">
        <v>56</v>
      </c>
      <c r="AQ283" s="195" t="s">
        <v>57</v>
      </c>
      <c r="AR283" s="195" t="s">
        <v>56</v>
      </c>
      <c r="AS283" s="195" t="s">
        <v>65</v>
      </c>
      <c r="AT283" s="195" t="s">
        <v>56</v>
      </c>
      <c r="AU283" s="195" t="s">
        <v>57</v>
      </c>
      <c r="AV283" s="195" t="s">
        <v>57</v>
      </c>
      <c r="AW283" s="195" t="s">
        <v>57</v>
      </c>
      <c r="AX283" s="195" t="s">
        <v>57</v>
      </c>
      <c r="AY283" s="195" t="s">
        <v>56</v>
      </c>
      <c r="AZ283" s="195" t="s">
        <v>65</v>
      </c>
      <c r="BA283" s="195" t="s">
        <v>56</v>
      </c>
      <c r="BB283" s="195" t="s">
        <v>56</v>
      </c>
      <c r="BC283" s="195" t="s">
        <v>56</v>
      </c>
      <c r="BD283" s="195" t="s">
        <v>57</v>
      </c>
      <c r="BE283" s="195" t="s">
        <v>57</v>
      </c>
      <c r="BF283" s="195" t="s">
        <v>57</v>
      </c>
      <c r="BG283" s="195" t="s">
        <v>57</v>
      </c>
      <c r="BH283" s="195" t="s">
        <v>57</v>
      </c>
      <c r="BI283" s="195" t="s">
        <v>56</v>
      </c>
      <c r="BJ283" s="195" t="s">
        <v>56</v>
      </c>
      <c r="BK283" s="195" t="s">
        <v>56</v>
      </c>
      <c r="BL283" s="195" t="s">
        <v>56</v>
      </c>
      <c r="BM283" s="195" t="s">
        <v>56</v>
      </c>
      <c r="BN283" s="532" t="s">
        <v>57</v>
      </c>
      <c r="BO283" s="179"/>
    </row>
    <row r="284" spans="2:67" ht="20.100000000000001" customHeight="1">
      <c r="B284" s="1902" t="s">
        <v>191</v>
      </c>
      <c r="C284" s="1903"/>
      <c r="D284" s="1903"/>
      <c r="E284" s="1903"/>
      <c r="F284" s="1903"/>
      <c r="G284" s="1903"/>
      <c r="H284" s="1903"/>
      <c r="I284" s="1903"/>
      <c r="J284" s="1903"/>
      <c r="K284" s="1903"/>
      <c r="L284" s="1903"/>
      <c r="M284" s="1904"/>
      <c r="N284" s="590">
        <f>O284/P284</f>
        <v>0.55102040816326525</v>
      </c>
      <c r="O284" s="673">
        <v>27</v>
      </c>
      <c r="P284" s="673">
        <v>49</v>
      </c>
      <c r="Q284" s="535" t="s">
        <v>56</v>
      </c>
      <c r="R284" s="536" t="s">
        <v>57</v>
      </c>
      <c r="S284" s="536" t="s">
        <v>56</v>
      </c>
      <c r="T284" s="536" t="s">
        <v>56</v>
      </c>
      <c r="U284" s="536" t="s">
        <v>56</v>
      </c>
      <c r="V284" s="536" t="s">
        <v>56</v>
      </c>
      <c r="W284" s="536" t="s">
        <v>57</v>
      </c>
      <c r="X284" s="536" t="s">
        <v>57</v>
      </c>
      <c r="Y284" s="536" t="s">
        <v>65</v>
      </c>
      <c r="Z284" s="536" t="s">
        <v>56</v>
      </c>
      <c r="AA284" s="536" t="s">
        <v>56</v>
      </c>
      <c r="AB284" s="536" t="s">
        <v>57</v>
      </c>
      <c r="AC284" s="536" t="s">
        <v>56</v>
      </c>
      <c r="AD284" s="536" t="s">
        <v>57</v>
      </c>
      <c r="AE284" s="536" t="s">
        <v>56</v>
      </c>
      <c r="AF284" s="536" t="s">
        <v>56</v>
      </c>
      <c r="AG284" s="536" t="s">
        <v>57</v>
      </c>
      <c r="AH284" s="536" t="s">
        <v>56</v>
      </c>
      <c r="AI284" s="536" t="s">
        <v>57</v>
      </c>
      <c r="AJ284" s="536" t="s">
        <v>56</v>
      </c>
      <c r="AK284" s="536" t="s">
        <v>57</v>
      </c>
      <c r="AL284" s="536" t="s">
        <v>57</v>
      </c>
      <c r="AM284" s="536" t="s">
        <v>57</v>
      </c>
      <c r="AN284" s="536" t="s">
        <v>56</v>
      </c>
      <c r="AO284" s="536" t="s">
        <v>57</v>
      </c>
      <c r="AP284" s="536" t="s">
        <v>56</v>
      </c>
      <c r="AQ284" s="536" t="s">
        <v>57</v>
      </c>
      <c r="AR284" s="536" t="s">
        <v>56</v>
      </c>
      <c r="AS284" s="536" t="s">
        <v>57</v>
      </c>
      <c r="AT284" s="536" t="s">
        <v>56</v>
      </c>
      <c r="AU284" s="536" t="s">
        <v>56</v>
      </c>
      <c r="AV284" s="536" t="s">
        <v>57</v>
      </c>
      <c r="AW284" s="536" t="s">
        <v>57</v>
      </c>
      <c r="AX284" s="536" t="s">
        <v>57</v>
      </c>
      <c r="AY284" s="536" t="s">
        <v>56</v>
      </c>
      <c r="AZ284" s="536" t="s">
        <v>57</v>
      </c>
      <c r="BA284" s="536" t="s">
        <v>56</v>
      </c>
      <c r="BB284" s="536" t="s">
        <v>56</v>
      </c>
      <c r="BC284" s="536" t="s">
        <v>56</v>
      </c>
      <c r="BD284" s="536" t="s">
        <v>56</v>
      </c>
      <c r="BE284" s="536" t="s">
        <v>57</v>
      </c>
      <c r="BF284" s="536" t="s">
        <v>57</v>
      </c>
      <c r="BG284" s="536" t="s">
        <v>57</v>
      </c>
      <c r="BH284" s="537" t="s">
        <v>57</v>
      </c>
      <c r="BI284" s="537" t="s">
        <v>56</v>
      </c>
      <c r="BJ284" s="537" t="s">
        <v>56</v>
      </c>
      <c r="BK284" s="537" t="s">
        <v>56</v>
      </c>
      <c r="BL284" s="537" t="s">
        <v>56</v>
      </c>
      <c r="BM284" s="537" t="s">
        <v>56</v>
      </c>
      <c r="BN284" s="538" t="s">
        <v>57</v>
      </c>
      <c r="BO284" s="179"/>
    </row>
    <row r="285" spans="2:67" ht="15.6" customHeight="1">
      <c r="B285" s="173" t="s">
        <v>192</v>
      </c>
      <c r="C285" s="1832" t="s">
        <v>193</v>
      </c>
      <c r="D285" s="1832"/>
      <c r="E285" s="1832"/>
      <c r="F285" s="1832"/>
      <c r="G285" s="1832"/>
      <c r="H285" s="1832"/>
      <c r="I285" s="1832"/>
      <c r="J285" s="1832"/>
      <c r="K285" s="1832"/>
      <c r="L285" s="1832"/>
      <c r="M285" s="1901"/>
      <c r="N285" s="958"/>
      <c r="O285" s="958"/>
      <c r="P285" s="958"/>
      <c r="Q285" s="958"/>
      <c r="R285" s="958"/>
      <c r="S285" s="958"/>
      <c r="T285" s="958"/>
      <c r="U285" s="958"/>
      <c r="V285" s="958"/>
      <c r="W285" s="958"/>
      <c r="X285" s="958"/>
      <c r="Y285" s="958"/>
      <c r="Z285" s="958"/>
      <c r="AA285" s="958"/>
      <c r="AB285" s="958"/>
      <c r="AC285" s="958"/>
      <c r="AD285" s="958"/>
      <c r="AE285" s="958"/>
      <c r="AF285" s="958"/>
      <c r="AG285" s="958"/>
      <c r="AH285" s="958"/>
      <c r="AI285" s="958"/>
      <c r="AJ285" s="958"/>
      <c r="AK285" s="958"/>
      <c r="AL285" s="958"/>
      <c r="AM285" s="958"/>
      <c r="AN285" s="958"/>
      <c r="AO285" s="958"/>
      <c r="AP285" s="958"/>
      <c r="AQ285" s="958"/>
      <c r="AR285" s="958"/>
      <c r="AS285" s="958"/>
      <c r="AT285" s="958"/>
      <c r="AU285" s="958"/>
      <c r="AV285" s="958"/>
      <c r="AW285" s="958"/>
      <c r="AX285" s="958"/>
      <c r="AY285" s="958"/>
      <c r="AZ285" s="958"/>
      <c r="BA285" s="958"/>
      <c r="BB285" s="958"/>
      <c r="BC285" s="958"/>
      <c r="BD285" s="958"/>
      <c r="BE285" s="958"/>
      <c r="BF285" s="958"/>
      <c r="BG285" s="958"/>
      <c r="BH285" s="958"/>
      <c r="BI285" s="958"/>
      <c r="BJ285" s="958"/>
      <c r="BK285" s="958"/>
      <c r="BL285" s="958"/>
      <c r="BM285" s="958"/>
      <c r="BN285" s="958"/>
      <c r="BO285" s="329"/>
    </row>
    <row r="286" spans="2:67" ht="21" customHeight="1">
      <c r="B286" s="12"/>
      <c r="C286" s="1887" t="s">
        <v>194</v>
      </c>
      <c r="D286" s="1887"/>
      <c r="E286" s="1887"/>
      <c r="F286" s="1887"/>
      <c r="G286" s="1887"/>
      <c r="H286" s="1887"/>
      <c r="I286" s="1887"/>
      <c r="J286" s="1887"/>
      <c r="K286" s="1887"/>
      <c r="L286" s="1887"/>
      <c r="M286" s="1888"/>
      <c r="N286" s="590">
        <f>O286/P286</f>
        <v>0.28000000000000003</v>
      </c>
      <c r="O286" s="673">
        <v>14</v>
      </c>
      <c r="P286" s="673">
        <v>50</v>
      </c>
      <c r="Q286" s="942" t="s">
        <v>57</v>
      </c>
      <c r="R286" s="942" t="s">
        <v>57</v>
      </c>
      <c r="S286" s="942" t="s">
        <v>57</v>
      </c>
      <c r="T286" s="942" t="s">
        <v>57</v>
      </c>
      <c r="U286" s="942" t="s">
        <v>57</v>
      </c>
      <c r="V286" s="942" t="s">
        <v>57</v>
      </c>
      <c r="W286" s="942" t="s">
        <v>57</v>
      </c>
      <c r="X286" s="942" t="s">
        <v>57</v>
      </c>
      <c r="Y286" s="942" t="s">
        <v>56</v>
      </c>
      <c r="Z286" s="942" t="s">
        <v>56</v>
      </c>
      <c r="AA286" s="942" t="s">
        <v>56</v>
      </c>
      <c r="AB286" s="942" t="s">
        <v>57</v>
      </c>
      <c r="AC286" s="942" t="s">
        <v>57</v>
      </c>
      <c r="AD286" s="942" t="s">
        <v>56</v>
      </c>
      <c r="AE286" s="942" t="s">
        <v>57</v>
      </c>
      <c r="AF286" s="942" t="s">
        <v>57</v>
      </c>
      <c r="AG286" s="942" t="s">
        <v>57</v>
      </c>
      <c r="AH286" s="942" t="s">
        <v>56</v>
      </c>
      <c r="AI286" s="942" t="s">
        <v>57</v>
      </c>
      <c r="AJ286" s="942" t="s">
        <v>56</v>
      </c>
      <c r="AK286" s="942" t="s">
        <v>57</v>
      </c>
      <c r="AL286" s="942" t="s">
        <v>57</v>
      </c>
      <c r="AM286" s="942" t="s">
        <v>57</v>
      </c>
      <c r="AN286" s="942" t="s">
        <v>57</v>
      </c>
      <c r="AO286" s="942" t="s">
        <v>56</v>
      </c>
      <c r="AP286" s="942" t="s">
        <v>56</v>
      </c>
      <c r="AQ286" s="942" t="s">
        <v>57</v>
      </c>
      <c r="AR286" s="942" t="s">
        <v>57</v>
      </c>
      <c r="AS286" s="942" t="s">
        <v>57</v>
      </c>
      <c r="AT286" s="942" t="s">
        <v>56</v>
      </c>
      <c r="AU286" s="942" t="s">
        <v>57</v>
      </c>
      <c r="AV286" s="942" t="s">
        <v>57</v>
      </c>
      <c r="AW286" s="942" t="s">
        <v>57</v>
      </c>
      <c r="AX286" s="942" t="s">
        <v>57</v>
      </c>
      <c r="AY286" s="942" t="s">
        <v>57</v>
      </c>
      <c r="AZ286" s="942" t="s">
        <v>57</v>
      </c>
      <c r="BA286" s="942" t="s">
        <v>57</v>
      </c>
      <c r="BB286" s="942" t="s">
        <v>57</v>
      </c>
      <c r="BC286" s="942" t="s">
        <v>56</v>
      </c>
      <c r="BD286" s="942" t="s">
        <v>57</v>
      </c>
      <c r="BE286" s="942" t="s">
        <v>57</v>
      </c>
      <c r="BF286" s="942" t="s">
        <v>56</v>
      </c>
      <c r="BG286" s="942" t="s">
        <v>56</v>
      </c>
      <c r="BH286" s="942" t="s">
        <v>57</v>
      </c>
      <c r="BI286" s="942" t="s">
        <v>57</v>
      </c>
      <c r="BJ286" s="942" t="s">
        <v>56</v>
      </c>
      <c r="BK286" s="942" t="s">
        <v>57</v>
      </c>
      <c r="BL286" s="942" t="s">
        <v>56</v>
      </c>
      <c r="BM286" s="942" t="s">
        <v>57</v>
      </c>
      <c r="BN286" s="937" t="s">
        <v>56</v>
      </c>
      <c r="BO286" s="329"/>
    </row>
    <row r="287" spans="2:67" ht="21" customHeight="1">
      <c r="B287" s="8"/>
      <c r="C287" s="1889" t="s">
        <v>195</v>
      </c>
      <c r="D287" s="1889"/>
      <c r="E287" s="1889"/>
      <c r="F287" s="1889"/>
      <c r="G287" s="1889"/>
      <c r="H287" s="1889"/>
      <c r="I287" s="1889"/>
      <c r="J287" s="1889"/>
      <c r="K287" s="1889"/>
      <c r="L287" s="1889"/>
      <c r="M287" s="1890"/>
      <c r="N287" s="590">
        <f>O287/P287</f>
        <v>0.3</v>
      </c>
      <c r="O287" s="673">
        <v>15</v>
      </c>
      <c r="P287" s="673">
        <v>50</v>
      </c>
      <c r="Q287" s="942" t="s">
        <v>57</v>
      </c>
      <c r="R287" s="942" t="s">
        <v>57</v>
      </c>
      <c r="S287" s="942" t="s">
        <v>57</v>
      </c>
      <c r="T287" s="942" t="s">
        <v>57</v>
      </c>
      <c r="U287" s="942" t="s">
        <v>56</v>
      </c>
      <c r="V287" s="942" t="s">
        <v>57</v>
      </c>
      <c r="W287" s="942" t="s">
        <v>56</v>
      </c>
      <c r="X287" s="942" t="s">
        <v>57</v>
      </c>
      <c r="Y287" s="942" t="s">
        <v>56</v>
      </c>
      <c r="Z287" s="942" t="s">
        <v>56</v>
      </c>
      <c r="AA287" s="942" t="s">
        <v>57</v>
      </c>
      <c r="AB287" s="942" t="s">
        <v>56</v>
      </c>
      <c r="AC287" s="942" t="s">
        <v>57</v>
      </c>
      <c r="AD287" s="942" t="s">
        <v>57</v>
      </c>
      <c r="AE287" s="942" t="s">
        <v>57</v>
      </c>
      <c r="AF287" s="942" t="s">
        <v>57</v>
      </c>
      <c r="AG287" s="942" t="s">
        <v>57</v>
      </c>
      <c r="AH287" s="942" t="s">
        <v>57</v>
      </c>
      <c r="AI287" s="942" t="s">
        <v>57</v>
      </c>
      <c r="AJ287" s="942" t="s">
        <v>56</v>
      </c>
      <c r="AK287" s="942" t="s">
        <v>57</v>
      </c>
      <c r="AL287" s="942" t="s">
        <v>57</v>
      </c>
      <c r="AM287" s="942" t="s">
        <v>57</v>
      </c>
      <c r="AN287" s="942" t="s">
        <v>57</v>
      </c>
      <c r="AO287" s="942" t="s">
        <v>56</v>
      </c>
      <c r="AP287" s="942" t="s">
        <v>56</v>
      </c>
      <c r="AQ287" s="942" t="s">
        <v>57</v>
      </c>
      <c r="AR287" s="942" t="s">
        <v>57</v>
      </c>
      <c r="AS287" s="942" t="s">
        <v>57</v>
      </c>
      <c r="AT287" s="942" t="s">
        <v>56</v>
      </c>
      <c r="AU287" s="942" t="s">
        <v>57</v>
      </c>
      <c r="AV287" s="942" t="s">
        <v>57</v>
      </c>
      <c r="AW287" s="942" t="s">
        <v>57</v>
      </c>
      <c r="AX287" s="942" t="s">
        <v>57</v>
      </c>
      <c r="AY287" s="942" t="s">
        <v>57</v>
      </c>
      <c r="AZ287" s="942" t="s">
        <v>57</v>
      </c>
      <c r="BA287" s="942" t="s">
        <v>56</v>
      </c>
      <c r="BB287" s="942" t="s">
        <v>57</v>
      </c>
      <c r="BC287" s="942" t="s">
        <v>57</v>
      </c>
      <c r="BD287" s="942" t="s">
        <v>57</v>
      </c>
      <c r="BE287" s="942" t="s">
        <v>57</v>
      </c>
      <c r="BF287" s="942" t="s">
        <v>56</v>
      </c>
      <c r="BG287" s="942" t="s">
        <v>56</v>
      </c>
      <c r="BH287" s="942" t="s">
        <v>57</v>
      </c>
      <c r="BI287" s="942" t="s">
        <v>57</v>
      </c>
      <c r="BJ287" s="942" t="s">
        <v>56</v>
      </c>
      <c r="BK287" s="942" t="s">
        <v>57</v>
      </c>
      <c r="BL287" s="942" t="s">
        <v>56</v>
      </c>
      <c r="BM287" s="942" t="s">
        <v>57</v>
      </c>
      <c r="BN287" s="937" t="s">
        <v>56</v>
      </c>
      <c r="BO287" s="329"/>
    </row>
    <row r="288" spans="2:67" ht="33" customHeight="1">
      <c r="B288" s="1905" t="s">
        <v>196</v>
      </c>
      <c r="C288" s="1906"/>
      <c r="D288" s="1906"/>
      <c r="E288" s="1906"/>
      <c r="F288" s="1906"/>
      <c r="G288" s="1906"/>
      <c r="H288" s="1906"/>
      <c r="I288" s="1906"/>
      <c r="J288" s="1906"/>
      <c r="K288" s="1906"/>
      <c r="L288" s="1906"/>
      <c r="M288" s="1907"/>
      <c r="N288" s="590">
        <f>O288/P288</f>
        <v>0.8125</v>
      </c>
      <c r="O288" s="673">
        <f>COUNTIF(Q288:BN288,"Yes")</f>
        <v>13</v>
      </c>
      <c r="P288" s="673">
        <f>COUNTIF(Q288:BN288,"Yes")+ COUNTIF(Q288:BN288,"No")</f>
        <v>16</v>
      </c>
      <c r="Q288" s="92" t="s">
        <v>62</v>
      </c>
      <c r="R288" s="92" t="s">
        <v>62</v>
      </c>
      <c r="S288" s="92" t="s">
        <v>62</v>
      </c>
      <c r="T288" s="92" t="s">
        <v>62</v>
      </c>
      <c r="U288" s="92" t="s">
        <v>56</v>
      </c>
      <c r="V288" s="92" t="s">
        <v>62</v>
      </c>
      <c r="W288" s="92" t="s">
        <v>56</v>
      </c>
      <c r="X288" s="92" t="s">
        <v>197</v>
      </c>
      <c r="Y288" s="92" t="s">
        <v>57</v>
      </c>
      <c r="Z288" s="92" t="s">
        <v>56</v>
      </c>
      <c r="AA288" s="92" t="s">
        <v>56</v>
      </c>
      <c r="AB288" s="92" t="s">
        <v>56</v>
      </c>
      <c r="AC288" s="92" t="s">
        <v>62</v>
      </c>
      <c r="AD288" s="92" t="s">
        <v>56</v>
      </c>
      <c r="AE288" s="92" t="s">
        <v>62</v>
      </c>
      <c r="AF288" s="92" t="s">
        <v>62</v>
      </c>
      <c r="AG288" s="92" t="s">
        <v>62</v>
      </c>
      <c r="AH288" s="92" t="s">
        <v>57</v>
      </c>
      <c r="AI288" s="92" t="s">
        <v>62</v>
      </c>
      <c r="AJ288" s="92" t="s">
        <v>56</v>
      </c>
      <c r="AK288" s="92" t="s">
        <v>62</v>
      </c>
      <c r="AL288" s="92" t="s">
        <v>62</v>
      </c>
      <c r="AM288" s="92" t="s">
        <v>62</v>
      </c>
      <c r="AN288" s="92" t="s">
        <v>62</v>
      </c>
      <c r="AO288" s="92" t="s">
        <v>56</v>
      </c>
      <c r="AP288" s="92" t="s">
        <v>56</v>
      </c>
      <c r="AQ288" s="92" t="s">
        <v>62</v>
      </c>
      <c r="AR288" s="92" t="s">
        <v>197</v>
      </c>
      <c r="AS288" s="92" t="s">
        <v>62</v>
      </c>
      <c r="AT288" s="92" t="s">
        <v>57</v>
      </c>
      <c r="AU288" s="92" t="s">
        <v>62</v>
      </c>
      <c r="AV288" s="92" t="s">
        <v>62</v>
      </c>
      <c r="AW288" s="92" t="s">
        <v>62</v>
      </c>
      <c r="AX288" s="92" t="s">
        <v>62</v>
      </c>
      <c r="AY288" s="92" t="s">
        <v>197</v>
      </c>
      <c r="AZ288" s="92" t="s">
        <v>62</v>
      </c>
      <c r="BA288" s="92" t="s">
        <v>62</v>
      </c>
      <c r="BB288" s="92" t="s">
        <v>62</v>
      </c>
      <c r="BC288" s="92" t="s">
        <v>62</v>
      </c>
      <c r="BD288" s="92" t="s">
        <v>62</v>
      </c>
      <c r="BE288" s="195" t="s">
        <v>62</v>
      </c>
      <c r="BF288" s="92" t="s">
        <v>56</v>
      </c>
      <c r="BG288" s="92" t="s">
        <v>62</v>
      </c>
      <c r="BH288" s="92" t="s">
        <v>62</v>
      </c>
      <c r="BI288" s="92" t="s">
        <v>62</v>
      </c>
      <c r="BJ288" s="92" t="s">
        <v>56</v>
      </c>
      <c r="BK288" s="92" t="s">
        <v>62</v>
      </c>
      <c r="BL288" s="92" t="s">
        <v>56</v>
      </c>
      <c r="BM288" s="92" t="s">
        <v>62</v>
      </c>
      <c r="BN288" s="1471" t="s">
        <v>56</v>
      </c>
      <c r="BO288" s="329"/>
    </row>
    <row r="289" spans="2:67" s="164" customFormat="1" ht="30.75" customHeight="1">
      <c r="B289" s="172" t="s">
        <v>198</v>
      </c>
      <c r="C289" s="1827" t="s">
        <v>199</v>
      </c>
      <c r="D289" s="1827"/>
      <c r="E289" s="1827"/>
      <c r="F289" s="1827"/>
      <c r="G289" s="1827"/>
      <c r="H289" s="1827"/>
      <c r="I289" s="1827"/>
      <c r="J289" s="1827"/>
      <c r="K289" s="1827"/>
      <c r="L289" s="1827"/>
      <c r="M289" s="1828"/>
      <c r="N289" s="590">
        <f t="shared" ref="N288:N289" si="10">O289/P289</f>
        <v>0.55555555555555558</v>
      </c>
      <c r="O289" s="673">
        <f>COUNTIF(Q289:BN289,"Yes")</f>
        <v>10</v>
      </c>
      <c r="P289" s="673">
        <f>COUNTIF(Q289:BN289,"Yes")+ COUNTIF(Q289:BN289,"No")</f>
        <v>18</v>
      </c>
      <c r="Q289" s="195" t="s">
        <v>62</v>
      </c>
      <c r="R289" s="195" t="s">
        <v>62</v>
      </c>
      <c r="S289" s="195" t="s">
        <v>62</v>
      </c>
      <c r="T289" s="92" t="s">
        <v>62</v>
      </c>
      <c r="U289" s="195" t="s">
        <v>57</v>
      </c>
      <c r="V289" s="195" t="s">
        <v>62</v>
      </c>
      <c r="W289" s="195" t="s">
        <v>56</v>
      </c>
      <c r="X289" s="195" t="s">
        <v>62</v>
      </c>
      <c r="Y289" s="195" t="s">
        <v>56</v>
      </c>
      <c r="Z289" s="195" t="s">
        <v>56</v>
      </c>
      <c r="AA289" s="195" t="s">
        <v>56</v>
      </c>
      <c r="AB289" s="531" t="s">
        <v>57</v>
      </c>
      <c r="AC289" s="92" t="s">
        <v>62</v>
      </c>
      <c r="AD289" s="195" t="s">
        <v>57</v>
      </c>
      <c r="AE289" s="195" t="s">
        <v>62</v>
      </c>
      <c r="AF289" s="195" t="s">
        <v>62</v>
      </c>
      <c r="AG289" s="195" t="s">
        <v>62</v>
      </c>
      <c r="AH289" s="195" t="s">
        <v>56</v>
      </c>
      <c r="AI289" s="195" t="s">
        <v>62</v>
      </c>
      <c r="AJ289" s="195" t="s">
        <v>57</v>
      </c>
      <c r="AK289" s="195" t="s">
        <v>62</v>
      </c>
      <c r="AL289" s="92" t="s">
        <v>62</v>
      </c>
      <c r="AM289" s="195" t="s">
        <v>62</v>
      </c>
      <c r="AN289" s="195" t="s">
        <v>62</v>
      </c>
      <c r="AO289" s="195" t="s">
        <v>56</v>
      </c>
      <c r="AP289" s="195" t="s">
        <v>57</v>
      </c>
      <c r="AQ289" s="195" t="s">
        <v>62</v>
      </c>
      <c r="AR289" s="92" t="s">
        <v>197</v>
      </c>
      <c r="AS289" s="195" t="s">
        <v>62</v>
      </c>
      <c r="AT289" s="195" t="s">
        <v>56</v>
      </c>
      <c r="AU289" s="195" t="s">
        <v>62</v>
      </c>
      <c r="AV289" s="195" t="s">
        <v>62</v>
      </c>
      <c r="AW289" s="195" t="s">
        <v>62</v>
      </c>
      <c r="AX289" s="195" t="s">
        <v>62</v>
      </c>
      <c r="AY289" s="195" t="s">
        <v>62</v>
      </c>
      <c r="AZ289" s="195" t="s">
        <v>62</v>
      </c>
      <c r="BA289" s="195" t="s">
        <v>62</v>
      </c>
      <c r="BB289" s="195" t="s">
        <v>62</v>
      </c>
      <c r="BC289" s="195" t="s">
        <v>56</v>
      </c>
      <c r="BD289" s="195" t="s">
        <v>62</v>
      </c>
      <c r="BE289" s="195" t="s">
        <v>62</v>
      </c>
      <c r="BF289" s="195" t="s">
        <v>57</v>
      </c>
      <c r="BG289" s="195" t="s">
        <v>57</v>
      </c>
      <c r="BH289" s="195" t="s">
        <v>62</v>
      </c>
      <c r="BI289" s="195" t="s">
        <v>62</v>
      </c>
      <c r="BJ289" s="195" t="s">
        <v>56</v>
      </c>
      <c r="BK289" s="195" t="s">
        <v>62</v>
      </c>
      <c r="BL289" s="195" t="s">
        <v>57</v>
      </c>
      <c r="BM289" s="92" t="s">
        <v>62</v>
      </c>
      <c r="BN289" s="532" t="s">
        <v>56</v>
      </c>
      <c r="BO289" s="179"/>
    </row>
    <row r="290" spans="2:67" ht="20.100000000000001" customHeight="1">
      <c r="B290" s="156" t="s">
        <v>200</v>
      </c>
      <c r="C290" s="1829" t="s">
        <v>201</v>
      </c>
      <c r="D290" s="1829"/>
      <c r="E290" s="1829"/>
      <c r="F290" s="1829"/>
      <c r="G290" s="1829"/>
      <c r="H290" s="1829"/>
      <c r="I290" s="1829"/>
      <c r="J290" s="1829"/>
      <c r="K290" s="1829"/>
      <c r="L290" s="1829"/>
      <c r="M290" s="1859"/>
      <c r="N290" s="958"/>
      <c r="O290" s="958"/>
      <c r="P290" s="958"/>
      <c r="Q290" s="958"/>
      <c r="R290" s="958"/>
      <c r="S290" s="958"/>
      <c r="T290" s="958"/>
      <c r="U290" s="958"/>
      <c r="V290" s="958"/>
      <c r="W290" s="958"/>
      <c r="X290" s="958"/>
      <c r="Y290" s="958"/>
      <c r="Z290" s="958"/>
      <c r="AA290" s="958"/>
      <c r="AB290" s="958"/>
      <c r="AC290" s="958"/>
      <c r="AD290" s="958"/>
      <c r="AE290" s="958"/>
      <c r="AF290" s="958"/>
      <c r="AG290" s="958"/>
      <c r="AH290" s="958"/>
      <c r="AI290" s="958"/>
      <c r="AJ290" s="958"/>
      <c r="AK290" s="958"/>
      <c r="AL290" s="958"/>
      <c r="AM290" s="958"/>
      <c r="AN290" s="958"/>
      <c r="AO290" s="958"/>
      <c r="AP290" s="958"/>
      <c r="AQ290" s="958"/>
      <c r="AR290" s="958"/>
      <c r="AS290" s="958"/>
      <c r="AT290" s="958"/>
      <c r="AU290" s="958"/>
      <c r="AV290" s="958"/>
      <c r="AW290" s="958"/>
      <c r="AX290" s="958"/>
      <c r="AY290" s="958"/>
      <c r="AZ290" s="958"/>
      <c r="BA290" s="958"/>
      <c r="BB290" s="958"/>
      <c r="BC290" s="958"/>
      <c r="BD290" s="958"/>
      <c r="BE290" s="958"/>
      <c r="BF290" s="958"/>
      <c r="BG290" s="958"/>
      <c r="BH290" s="958"/>
      <c r="BI290" s="958"/>
      <c r="BJ290" s="958"/>
      <c r="BK290" s="958"/>
      <c r="BL290" s="958"/>
      <c r="BM290" s="958"/>
      <c r="BN290" s="958"/>
      <c r="BO290" s="179"/>
    </row>
    <row r="291" spans="2:67" ht="23.1" customHeight="1">
      <c r="B291" s="150"/>
      <c r="C291" s="1847" t="s">
        <v>126</v>
      </c>
      <c r="D291" s="1847"/>
      <c r="E291" s="1847"/>
      <c r="F291" s="1847"/>
      <c r="G291" s="1847"/>
      <c r="H291" s="1847"/>
      <c r="I291" s="1847"/>
      <c r="J291" s="1847"/>
      <c r="K291" s="1847"/>
      <c r="L291" s="1847"/>
      <c r="M291" s="1848"/>
      <c r="N291" s="590">
        <f>O291/P291</f>
        <v>1</v>
      </c>
      <c r="O291" s="524">
        <v>50</v>
      </c>
      <c r="P291" s="524">
        <v>50</v>
      </c>
      <c r="Q291" s="195" t="s">
        <v>56</v>
      </c>
      <c r="R291" s="195" t="s">
        <v>56</v>
      </c>
      <c r="S291" s="195" t="s">
        <v>56</v>
      </c>
      <c r="T291" s="195" t="s">
        <v>56</v>
      </c>
      <c r="U291" s="195" t="s">
        <v>56</v>
      </c>
      <c r="V291" s="195" t="s">
        <v>56</v>
      </c>
      <c r="W291" s="195" t="s">
        <v>56</v>
      </c>
      <c r="X291" s="195" t="s">
        <v>56</v>
      </c>
      <c r="Y291" s="195" t="s">
        <v>56</v>
      </c>
      <c r="Z291" s="195" t="s">
        <v>56</v>
      </c>
      <c r="AA291" s="195" t="s">
        <v>56</v>
      </c>
      <c r="AB291" s="195" t="s">
        <v>56</v>
      </c>
      <c r="AC291" s="195" t="s">
        <v>56</v>
      </c>
      <c r="AD291" s="195" t="s">
        <v>56</v>
      </c>
      <c r="AE291" s="195" t="s">
        <v>56</v>
      </c>
      <c r="AF291" s="195" t="s">
        <v>56</v>
      </c>
      <c r="AG291" s="195" t="s">
        <v>56</v>
      </c>
      <c r="AH291" s="195" t="s">
        <v>56</v>
      </c>
      <c r="AI291" s="195" t="s">
        <v>56</v>
      </c>
      <c r="AJ291" s="195" t="s">
        <v>56</v>
      </c>
      <c r="AK291" s="195" t="s">
        <v>56</v>
      </c>
      <c r="AL291" s="195" t="s">
        <v>56</v>
      </c>
      <c r="AM291" s="195" t="s">
        <v>56</v>
      </c>
      <c r="AN291" s="195" t="s">
        <v>56</v>
      </c>
      <c r="AO291" s="195" t="s">
        <v>56</v>
      </c>
      <c r="AP291" s="195" t="s">
        <v>56</v>
      </c>
      <c r="AQ291" s="195" t="s">
        <v>56</v>
      </c>
      <c r="AR291" s="195" t="s">
        <v>56</v>
      </c>
      <c r="AS291" s="195" t="s">
        <v>56</v>
      </c>
      <c r="AT291" s="195" t="s">
        <v>56</v>
      </c>
      <c r="AU291" s="195" t="s">
        <v>56</v>
      </c>
      <c r="AV291" s="195" t="s">
        <v>56</v>
      </c>
      <c r="AW291" s="195" t="s">
        <v>56</v>
      </c>
      <c r="AX291" s="195" t="s">
        <v>56</v>
      </c>
      <c r="AY291" s="195" t="s">
        <v>56</v>
      </c>
      <c r="AZ291" s="195" t="s">
        <v>56</v>
      </c>
      <c r="BA291" s="195" t="s">
        <v>56</v>
      </c>
      <c r="BB291" s="195" t="s">
        <v>56</v>
      </c>
      <c r="BC291" s="195" t="s">
        <v>56</v>
      </c>
      <c r="BD291" s="195" t="s">
        <v>56</v>
      </c>
      <c r="BE291" s="195" t="s">
        <v>56</v>
      </c>
      <c r="BF291" s="195" t="s">
        <v>56</v>
      </c>
      <c r="BG291" s="195" t="s">
        <v>56</v>
      </c>
      <c r="BH291" s="195" t="s">
        <v>56</v>
      </c>
      <c r="BI291" s="195" t="s">
        <v>56</v>
      </c>
      <c r="BJ291" s="195" t="s">
        <v>56</v>
      </c>
      <c r="BK291" s="195" t="s">
        <v>56</v>
      </c>
      <c r="BL291" s="195" t="s">
        <v>56</v>
      </c>
      <c r="BM291" s="195" t="s">
        <v>56</v>
      </c>
      <c r="BN291" s="532" t="s">
        <v>56</v>
      </c>
      <c r="BO291" s="179"/>
    </row>
    <row r="292" spans="2:67" ht="23.1" customHeight="1">
      <c r="B292" s="150"/>
      <c r="C292" s="1847" t="s">
        <v>127</v>
      </c>
      <c r="D292" s="1847"/>
      <c r="E292" s="1847"/>
      <c r="F292" s="1847"/>
      <c r="G292" s="1847"/>
      <c r="H292" s="1847"/>
      <c r="I292" s="1847"/>
      <c r="J292" s="1847"/>
      <c r="K292" s="1847"/>
      <c r="L292" s="1847"/>
      <c r="M292" s="1848"/>
      <c r="N292" s="590">
        <f t="shared" ref="N292:N303" si="11">O292/P292</f>
        <v>0.92</v>
      </c>
      <c r="O292" s="524">
        <v>46</v>
      </c>
      <c r="P292" s="524">
        <v>50</v>
      </c>
      <c r="Q292" s="195" t="s">
        <v>56</v>
      </c>
      <c r="R292" s="195" t="s">
        <v>56</v>
      </c>
      <c r="S292" s="195" t="s">
        <v>56</v>
      </c>
      <c r="T292" s="195" t="s">
        <v>56</v>
      </c>
      <c r="U292" s="195" t="s">
        <v>56</v>
      </c>
      <c r="V292" s="195" t="s">
        <v>56</v>
      </c>
      <c r="W292" s="195" t="s">
        <v>56</v>
      </c>
      <c r="X292" s="195" t="s">
        <v>56</v>
      </c>
      <c r="Y292" s="195" t="s">
        <v>56</v>
      </c>
      <c r="Z292" s="195" t="s">
        <v>56</v>
      </c>
      <c r="AA292" s="195" t="s">
        <v>56</v>
      </c>
      <c r="AB292" s="195" t="s">
        <v>56</v>
      </c>
      <c r="AC292" s="195" t="s">
        <v>56</v>
      </c>
      <c r="AD292" s="195" t="s">
        <v>56</v>
      </c>
      <c r="AE292" s="195" t="s">
        <v>56</v>
      </c>
      <c r="AF292" s="195" t="s">
        <v>56</v>
      </c>
      <c r="AG292" s="195" t="s">
        <v>56</v>
      </c>
      <c r="AH292" s="195" t="s">
        <v>56</v>
      </c>
      <c r="AI292" s="195" t="s">
        <v>57</v>
      </c>
      <c r="AJ292" s="195" t="s">
        <v>56</v>
      </c>
      <c r="AK292" s="195" t="s">
        <v>56</v>
      </c>
      <c r="AL292" s="195" t="s">
        <v>56</v>
      </c>
      <c r="AM292" s="195" t="s">
        <v>57</v>
      </c>
      <c r="AN292" s="195" t="s">
        <v>56</v>
      </c>
      <c r="AO292" s="195" t="s">
        <v>56</v>
      </c>
      <c r="AP292" s="195" t="s">
        <v>56</v>
      </c>
      <c r="AQ292" s="195" t="s">
        <v>56</v>
      </c>
      <c r="AR292" s="195" t="s">
        <v>56</v>
      </c>
      <c r="AS292" s="195" t="s">
        <v>56</v>
      </c>
      <c r="AT292" s="195" t="s">
        <v>56</v>
      </c>
      <c r="AU292" s="195" t="s">
        <v>56</v>
      </c>
      <c r="AV292" s="195" t="s">
        <v>56</v>
      </c>
      <c r="AW292" s="195" t="s">
        <v>57</v>
      </c>
      <c r="AX292" s="195" t="s">
        <v>57</v>
      </c>
      <c r="AY292" s="195" t="s">
        <v>56</v>
      </c>
      <c r="AZ292" s="195" t="s">
        <v>56</v>
      </c>
      <c r="BA292" s="195" t="s">
        <v>56</v>
      </c>
      <c r="BB292" s="195" t="s">
        <v>56</v>
      </c>
      <c r="BC292" s="195" t="s">
        <v>56</v>
      </c>
      <c r="BD292" s="195" t="s">
        <v>56</v>
      </c>
      <c r="BE292" s="195" t="s">
        <v>56</v>
      </c>
      <c r="BF292" s="195" t="s">
        <v>56</v>
      </c>
      <c r="BG292" s="195" t="s">
        <v>56</v>
      </c>
      <c r="BH292" s="195" t="s">
        <v>56</v>
      </c>
      <c r="BI292" s="195" t="s">
        <v>56</v>
      </c>
      <c r="BJ292" s="195" t="s">
        <v>56</v>
      </c>
      <c r="BK292" s="195" t="s">
        <v>56</v>
      </c>
      <c r="BL292" s="195" t="s">
        <v>56</v>
      </c>
      <c r="BM292" s="195" t="s">
        <v>56</v>
      </c>
      <c r="BN292" s="532" t="s">
        <v>56</v>
      </c>
      <c r="BO292" s="179"/>
    </row>
    <row r="293" spans="2:67" ht="23.1" customHeight="1">
      <c r="B293" s="150"/>
      <c r="C293" s="1847" t="s">
        <v>128</v>
      </c>
      <c r="D293" s="1847"/>
      <c r="E293" s="1847"/>
      <c r="F293" s="1847"/>
      <c r="G293" s="1847"/>
      <c r="H293" s="1847"/>
      <c r="I293" s="1847"/>
      <c r="J293" s="1847"/>
      <c r="K293" s="1847"/>
      <c r="L293" s="1847"/>
      <c r="M293" s="1848"/>
      <c r="N293" s="590">
        <f t="shared" si="11"/>
        <v>1</v>
      </c>
      <c r="O293" s="524">
        <v>50</v>
      </c>
      <c r="P293" s="524">
        <v>50</v>
      </c>
      <c r="Q293" s="195" t="s">
        <v>56</v>
      </c>
      <c r="R293" s="195" t="s">
        <v>56</v>
      </c>
      <c r="S293" s="195" t="s">
        <v>56</v>
      </c>
      <c r="T293" s="195" t="s">
        <v>56</v>
      </c>
      <c r="U293" s="195" t="s">
        <v>56</v>
      </c>
      <c r="V293" s="195" t="s">
        <v>56</v>
      </c>
      <c r="W293" s="195" t="s">
        <v>56</v>
      </c>
      <c r="X293" s="195" t="s">
        <v>56</v>
      </c>
      <c r="Y293" s="195" t="s">
        <v>56</v>
      </c>
      <c r="Z293" s="195" t="s">
        <v>56</v>
      </c>
      <c r="AA293" s="195" t="s">
        <v>56</v>
      </c>
      <c r="AB293" s="195" t="s">
        <v>56</v>
      </c>
      <c r="AC293" s="195" t="s">
        <v>56</v>
      </c>
      <c r="AD293" s="195" t="s">
        <v>56</v>
      </c>
      <c r="AE293" s="195" t="s">
        <v>56</v>
      </c>
      <c r="AF293" s="195" t="s">
        <v>56</v>
      </c>
      <c r="AG293" s="195" t="s">
        <v>56</v>
      </c>
      <c r="AH293" s="195" t="s">
        <v>56</v>
      </c>
      <c r="AI293" s="195" t="s">
        <v>56</v>
      </c>
      <c r="AJ293" s="195" t="s">
        <v>56</v>
      </c>
      <c r="AK293" s="195" t="s">
        <v>56</v>
      </c>
      <c r="AL293" s="195" t="s">
        <v>56</v>
      </c>
      <c r="AM293" s="195" t="s">
        <v>56</v>
      </c>
      <c r="AN293" s="195" t="s">
        <v>56</v>
      </c>
      <c r="AO293" s="195" t="s">
        <v>56</v>
      </c>
      <c r="AP293" s="195" t="s">
        <v>56</v>
      </c>
      <c r="AQ293" s="195" t="s">
        <v>56</v>
      </c>
      <c r="AR293" s="195" t="s">
        <v>56</v>
      </c>
      <c r="AS293" s="195" t="s">
        <v>56</v>
      </c>
      <c r="AT293" s="195" t="s">
        <v>56</v>
      </c>
      <c r="AU293" s="195" t="s">
        <v>56</v>
      </c>
      <c r="AV293" s="195" t="s">
        <v>56</v>
      </c>
      <c r="AW293" s="195" t="s">
        <v>56</v>
      </c>
      <c r="AX293" s="195" t="s">
        <v>56</v>
      </c>
      <c r="AY293" s="195" t="s">
        <v>56</v>
      </c>
      <c r="AZ293" s="195" t="s">
        <v>56</v>
      </c>
      <c r="BA293" s="195" t="s">
        <v>56</v>
      </c>
      <c r="BB293" s="195" t="s">
        <v>56</v>
      </c>
      <c r="BC293" s="195" t="s">
        <v>56</v>
      </c>
      <c r="BD293" s="195" t="s">
        <v>56</v>
      </c>
      <c r="BE293" s="195" t="s">
        <v>56</v>
      </c>
      <c r="BF293" s="195" t="s">
        <v>56</v>
      </c>
      <c r="BG293" s="195" t="s">
        <v>56</v>
      </c>
      <c r="BH293" s="195" t="s">
        <v>56</v>
      </c>
      <c r="BI293" s="195" t="s">
        <v>56</v>
      </c>
      <c r="BJ293" s="195" t="s">
        <v>56</v>
      </c>
      <c r="BK293" s="195" t="s">
        <v>56</v>
      </c>
      <c r="BL293" s="195" t="s">
        <v>56</v>
      </c>
      <c r="BM293" s="195" t="s">
        <v>56</v>
      </c>
      <c r="BN293" s="532" t="s">
        <v>56</v>
      </c>
      <c r="BO293" s="179"/>
    </row>
    <row r="294" spans="2:67" ht="23.1" customHeight="1">
      <c r="B294" s="150"/>
      <c r="C294" s="1847" t="s">
        <v>202</v>
      </c>
      <c r="D294" s="1847"/>
      <c r="E294" s="1847"/>
      <c r="F294" s="1847"/>
      <c r="G294" s="1847"/>
      <c r="H294" s="1847"/>
      <c r="I294" s="1847"/>
      <c r="J294" s="1847"/>
      <c r="K294" s="1847"/>
      <c r="L294" s="1847"/>
      <c r="M294" s="1848"/>
      <c r="N294" s="590">
        <f t="shared" si="11"/>
        <v>0.94</v>
      </c>
      <c r="O294" s="524">
        <v>47</v>
      </c>
      <c r="P294" s="524">
        <v>50</v>
      </c>
      <c r="Q294" s="195" t="s">
        <v>56</v>
      </c>
      <c r="R294" s="195" t="s">
        <v>56</v>
      </c>
      <c r="S294" s="195" t="s">
        <v>56</v>
      </c>
      <c r="T294" s="195" t="s">
        <v>56</v>
      </c>
      <c r="U294" s="195" t="s">
        <v>56</v>
      </c>
      <c r="V294" s="195" t="s">
        <v>56</v>
      </c>
      <c r="W294" s="195" t="s">
        <v>56</v>
      </c>
      <c r="X294" s="195" t="s">
        <v>56</v>
      </c>
      <c r="Y294" s="195" t="s">
        <v>56</v>
      </c>
      <c r="Z294" s="195" t="s">
        <v>56</v>
      </c>
      <c r="AA294" s="195" t="s">
        <v>57</v>
      </c>
      <c r="AB294" s="195" t="s">
        <v>56</v>
      </c>
      <c r="AC294" s="195" t="s">
        <v>56</v>
      </c>
      <c r="AD294" s="195" t="s">
        <v>56</v>
      </c>
      <c r="AE294" s="195" t="s">
        <v>56</v>
      </c>
      <c r="AF294" s="195" t="s">
        <v>56</v>
      </c>
      <c r="AG294" s="195" t="s">
        <v>56</v>
      </c>
      <c r="AH294" s="195" t="s">
        <v>56</v>
      </c>
      <c r="AI294" s="195" t="s">
        <v>56</v>
      </c>
      <c r="AJ294" s="195" t="s">
        <v>56</v>
      </c>
      <c r="AK294" s="195" t="s">
        <v>56</v>
      </c>
      <c r="AL294" s="195" t="s">
        <v>56</v>
      </c>
      <c r="AM294" s="195" t="s">
        <v>57</v>
      </c>
      <c r="AN294" s="195" t="s">
        <v>56</v>
      </c>
      <c r="AO294" s="195" t="s">
        <v>56</v>
      </c>
      <c r="AP294" s="195" t="s">
        <v>56</v>
      </c>
      <c r="AQ294" s="195" t="s">
        <v>56</v>
      </c>
      <c r="AR294" s="195" t="s">
        <v>56</v>
      </c>
      <c r="AS294" s="195" t="s">
        <v>56</v>
      </c>
      <c r="AT294" s="195" t="s">
        <v>56</v>
      </c>
      <c r="AU294" s="195" t="s">
        <v>56</v>
      </c>
      <c r="AV294" s="195" t="s">
        <v>56</v>
      </c>
      <c r="AW294" s="195" t="s">
        <v>56</v>
      </c>
      <c r="AX294" s="195" t="s">
        <v>57</v>
      </c>
      <c r="AY294" s="195" t="s">
        <v>56</v>
      </c>
      <c r="AZ294" s="195" t="s">
        <v>56</v>
      </c>
      <c r="BA294" s="195" t="s">
        <v>56</v>
      </c>
      <c r="BB294" s="195" t="s">
        <v>56</v>
      </c>
      <c r="BC294" s="195" t="s">
        <v>56</v>
      </c>
      <c r="BD294" s="195" t="s">
        <v>56</v>
      </c>
      <c r="BE294" s="195" t="s">
        <v>56</v>
      </c>
      <c r="BF294" s="195" t="s">
        <v>56</v>
      </c>
      <c r="BG294" s="195" t="s">
        <v>56</v>
      </c>
      <c r="BH294" s="195" t="s">
        <v>56</v>
      </c>
      <c r="BI294" s="195" t="s">
        <v>56</v>
      </c>
      <c r="BJ294" s="195" t="s">
        <v>56</v>
      </c>
      <c r="BK294" s="195" t="s">
        <v>56</v>
      </c>
      <c r="BL294" s="195" t="s">
        <v>56</v>
      </c>
      <c r="BM294" s="195" t="s">
        <v>56</v>
      </c>
      <c r="BN294" s="532" t="s">
        <v>56</v>
      </c>
      <c r="BO294" s="179"/>
    </row>
    <row r="295" spans="2:67" ht="23.1" customHeight="1">
      <c r="B295" s="150"/>
      <c r="C295" s="1847" t="s">
        <v>203</v>
      </c>
      <c r="D295" s="1847"/>
      <c r="E295" s="1847"/>
      <c r="F295" s="1847"/>
      <c r="G295" s="1847"/>
      <c r="H295" s="1847"/>
      <c r="I295" s="1847"/>
      <c r="J295" s="1847"/>
      <c r="K295" s="1847"/>
      <c r="L295" s="1847"/>
      <c r="M295" s="1848"/>
      <c r="N295" s="590">
        <f t="shared" si="11"/>
        <v>0.94</v>
      </c>
      <c r="O295" s="524">
        <v>47</v>
      </c>
      <c r="P295" s="524">
        <v>50</v>
      </c>
      <c r="Q295" s="195" t="s">
        <v>56</v>
      </c>
      <c r="R295" s="195" t="s">
        <v>56</v>
      </c>
      <c r="S295" s="195" t="s">
        <v>56</v>
      </c>
      <c r="T295" s="195" t="s">
        <v>56</v>
      </c>
      <c r="U295" s="195" t="s">
        <v>56</v>
      </c>
      <c r="V295" s="195" t="s">
        <v>56</v>
      </c>
      <c r="W295" s="195" t="s">
        <v>56</v>
      </c>
      <c r="X295" s="195" t="s">
        <v>56</v>
      </c>
      <c r="Y295" s="195" t="s">
        <v>56</v>
      </c>
      <c r="Z295" s="195" t="s">
        <v>56</v>
      </c>
      <c r="AA295" s="195" t="s">
        <v>57</v>
      </c>
      <c r="AB295" s="195" t="s">
        <v>56</v>
      </c>
      <c r="AC295" s="195" t="s">
        <v>56</v>
      </c>
      <c r="AD295" s="195" t="s">
        <v>56</v>
      </c>
      <c r="AE295" s="195" t="s">
        <v>56</v>
      </c>
      <c r="AF295" s="195" t="s">
        <v>56</v>
      </c>
      <c r="AG295" s="195" t="s">
        <v>56</v>
      </c>
      <c r="AH295" s="195" t="s">
        <v>56</v>
      </c>
      <c r="AI295" s="195" t="s">
        <v>56</v>
      </c>
      <c r="AJ295" s="195" t="s">
        <v>56</v>
      </c>
      <c r="AK295" s="195" t="s">
        <v>56</v>
      </c>
      <c r="AL295" s="195" t="s">
        <v>56</v>
      </c>
      <c r="AM295" s="195" t="s">
        <v>56</v>
      </c>
      <c r="AN295" s="195" t="s">
        <v>56</v>
      </c>
      <c r="AO295" s="195" t="s">
        <v>56</v>
      </c>
      <c r="AP295" s="195" t="s">
        <v>56</v>
      </c>
      <c r="AQ295" s="195" t="s">
        <v>56</v>
      </c>
      <c r="AR295" s="195" t="s">
        <v>56</v>
      </c>
      <c r="AS295" s="195" t="s">
        <v>56</v>
      </c>
      <c r="AT295" s="195" t="s">
        <v>56</v>
      </c>
      <c r="AU295" s="195" t="s">
        <v>56</v>
      </c>
      <c r="AV295" s="195" t="s">
        <v>56</v>
      </c>
      <c r="AW295" s="195" t="s">
        <v>56</v>
      </c>
      <c r="AX295" s="195" t="s">
        <v>56</v>
      </c>
      <c r="AY295" s="195" t="s">
        <v>56</v>
      </c>
      <c r="AZ295" s="195" t="s">
        <v>56</v>
      </c>
      <c r="BA295" s="195" t="s">
        <v>56</v>
      </c>
      <c r="BB295" s="195" t="s">
        <v>56</v>
      </c>
      <c r="BC295" s="195" t="s">
        <v>56</v>
      </c>
      <c r="BD295" s="195" t="s">
        <v>56</v>
      </c>
      <c r="BE295" s="195" t="s">
        <v>56</v>
      </c>
      <c r="BF295" s="195" t="s">
        <v>56</v>
      </c>
      <c r="BG295" s="195" t="s">
        <v>56</v>
      </c>
      <c r="BH295" s="195" t="s">
        <v>56</v>
      </c>
      <c r="BI295" s="195" t="s">
        <v>57</v>
      </c>
      <c r="BJ295" s="195" t="s">
        <v>56</v>
      </c>
      <c r="BK295" s="195" t="s">
        <v>56</v>
      </c>
      <c r="BL295" s="195" t="s">
        <v>57</v>
      </c>
      <c r="BM295" s="195" t="s">
        <v>56</v>
      </c>
      <c r="BN295" s="532" t="s">
        <v>56</v>
      </c>
      <c r="BO295" s="179"/>
    </row>
    <row r="296" spans="2:67" ht="23.1" customHeight="1">
      <c r="B296" s="150"/>
      <c r="C296" s="1847" t="s">
        <v>204</v>
      </c>
      <c r="D296" s="1847"/>
      <c r="E296" s="1847"/>
      <c r="F296" s="1847"/>
      <c r="G296" s="1847"/>
      <c r="H296" s="1847"/>
      <c r="I296" s="1847"/>
      <c r="J296" s="1847"/>
      <c r="K296" s="1847"/>
      <c r="L296" s="1847"/>
      <c r="M296" s="1848"/>
      <c r="N296" s="590">
        <f t="shared" si="11"/>
        <v>0.40816326530612246</v>
      </c>
      <c r="O296" s="524">
        <v>20</v>
      </c>
      <c r="P296" s="524">
        <v>49</v>
      </c>
      <c r="Q296" s="195" t="s">
        <v>57</v>
      </c>
      <c r="R296" s="195" t="s">
        <v>56</v>
      </c>
      <c r="S296" s="195" t="s">
        <v>56</v>
      </c>
      <c r="T296" s="195" t="s">
        <v>57</v>
      </c>
      <c r="U296" s="195" t="s">
        <v>57</v>
      </c>
      <c r="V296" s="195" t="s">
        <v>57</v>
      </c>
      <c r="W296" s="195" t="s">
        <v>56</v>
      </c>
      <c r="X296" s="195" t="s">
        <v>57</v>
      </c>
      <c r="Y296" s="195" t="s">
        <v>56</v>
      </c>
      <c r="Z296" s="195" t="s">
        <v>56</v>
      </c>
      <c r="AA296" s="195" t="s">
        <v>57</v>
      </c>
      <c r="AB296" s="195" t="s">
        <v>65</v>
      </c>
      <c r="AC296" s="195" t="s">
        <v>57</v>
      </c>
      <c r="AD296" s="195" t="s">
        <v>56</v>
      </c>
      <c r="AE296" s="195" t="s">
        <v>56</v>
      </c>
      <c r="AF296" s="195" t="s">
        <v>56</v>
      </c>
      <c r="AG296" s="195" t="s">
        <v>57</v>
      </c>
      <c r="AH296" s="195" t="s">
        <v>56</v>
      </c>
      <c r="AI296" s="195" t="s">
        <v>57</v>
      </c>
      <c r="AJ296" s="195" t="s">
        <v>57</v>
      </c>
      <c r="AK296" s="195" t="s">
        <v>56</v>
      </c>
      <c r="AL296" s="195" t="s">
        <v>57</v>
      </c>
      <c r="AM296" s="195" t="s">
        <v>57</v>
      </c>
      <c r="AN296" s="195" t="s">
        <v>57</v>
      </c>
      <c r="AO296" s="195" t="s">
        <v>57</v>
      </c>
      <c r="AP296" s="195" t="s">
        <v>57</v>
      </c>
      <c r="AQ296" s="195" t="s">
        <v>56</v>
      </c>
      <c r="AR296" s="195" t="s">
        <v>56</v>
      </c>
      <c r="AS296" s="195" t="s">
        <v>57</v>
      </c>
      <c r="AT296" s="195" t="s">
        <v>56</v>
      </c>
      <c r="AU296" s="195" t="s">
        <v>56</v>
      </c>
      <c r="AV296" s="195" t="s">
        <v>56</v>
      </c>
      <c r="AW296" s="195" t="s">
        <v>56</v>
      </c>
      <c r="AX296" s="195" t="s">
        <v>57</v>
      </c>
      <c r="AY296" s="195" t="s">
        <v>57</v>
      </c>
      <c r="AZ296" s="195" t="s">
        <v>56</v>
      </c>
      <c r="BA296" s="195" t="s">
        <v>57</v>
      </c>
      <c r="BB296" s="195" t="s">
        <v>57</v>
      </c>
      <c r="BC296" s="195" t="s">
        <v>57</v>
      </c>
      <c r="BD296" s="195" t="s">
        <v>57</v>
      </c>
      <c r="BE296" s="195" t="s">
        <v>57</v>
      </c>
      <c r="BF296" s="195" t="s">
        <v>56</v>
      </c>
      <c r="BG296" s="195" t="s">
        <v>57</v>
      </c>
      <c r="BH296" s="195" t="s">
        <v>57</v>
      </c>
      <c r="BI296" s="195" t="s">
        <v>57</v>
      </c>
      <c r="BJ296" s="195" t="s">
        <v>56</v>
      </c>
      <c r="BK296" s="195" t="s">
        <v>56</v>
      </c>
      <c r="BL296" s="195" t="s">
        <v>57</v>
      </c>
      <c r="BM296" s="195" t="s">
        <v>57</v>
      </c>
      <c r="BN296" s="532" t="s">
        <v>57</v>
      </c>
      <c r="BO296" s="179"/>
    </row>
    <row r="297" spans="2:67" ht="23.1" customHeight="1">
      <c r="B297" s="150"/>
      <c r="C297" s="1847" t="s">
        <v>131</v>
      </c>
      <c r="D297" s="1847"/>
      <c r="E297" s="1847"/>
      <c r="F297" s="1847"/>
      <c r="G297" s="1847"/>
      <c r="H297" s="1847"/>
      <c r="I297" s="1847"/>
      <c r="J297" s="1847"/>
      <c r="K297" s="1847"/>
      <c r="L297" s="1847"/>
      <c r="M297" s="1848"/>
      <c r="N297" s="590">
        <f t="shared" si="11"/>
        <v>0.92</v>
      </c>
      <c r="O297" s="524">
        <v>46</v>
      </c>
      <c r="P297" s="524">
        <v>50</v>
      </c>
      <c r="Q297" s="195" t="s">
        <v>56</v>
      </c>
      <c r="R297" s="195" t="s">
        <v>56</v>
      </c>
      <c r="S297" s="195" t="s">
        <v>56</v>
      </c>
      <c r="T297" s="195" t="s">
        <v>56</v>
      </c>
      <c r="U297" s="195" t="s">
        <v>57</v>
      </c>
      <c r="V297" s="195" t="s">
        <v>56</v>
      </c>
      <c r="W297" s="195" t="s">
        <v>56</v>
      </c>
      <c r="X297" s="195" t="s">
        <v>56</v>
      </c>
      <c r="Y297" s="195" t="s">
        <v>56</v>
      </c>
      <c r="Z297" s="195" t="s">
        <v>56</v>
      </c>
      <c r="AA297" s="195" t="s">
        <v>57</v>
      </c>
      <c r="AB297" s="195" t="s">
        <v>56</v>
      </c>
      <c r="AC297" s="195" t="s">
        <v>56</v>
      </c>
      <c r="AD297" s="195" t="s">
        <v>56</v>
      </c>
      <c r="AE297" s="195" t="s">
        <v>56</v>
      </c>
      <c r="AF297" s="195" t="s">
        <v>56</v>
      </c>
      <c r="AG297" s="195" t="s">
        <v>56</v>
      </c>
      <c r="AH297" s="195" t="s">
        <v>56</v>
      </c>
      <c r="AI297" s="195" t="s">
        <v>56</v>
      </c>
      <c r="AJ297" s="195" t="s">
        <v>56</v>
      </c>
      <c r="AK297" s="195" t="s">
        <v>56</v>
      </c>
      <c r="AL297" s="195" t="s">
        <v>56</v>
      </c>
      <c r="AM297" s="195" t="s">
        <v>56</v>
      </c>
      <c r="AN297" s="195" t="s">
        <v>56</v>
      </c>
      <c r="AO297" s="195" t="s">
        <v>57</v>
      </c>
      <c r="AP297" s="195" t="s">
        <v>56</v>
      </c>
      <c r="AQ297" s="195" t="s">
        <v>56</v>
      </c>
      <c r="AR297" s="195" t="s">
        <v>56</v>
      </c>
      <c r="AS297" s="195" t="s">
        <v>56</v>
      </c>
      <c r="AT297" s="195" t="s">
        <v>56</v>
      </c>
      <c r="AU297" s="195" t="s">
        <v>56</v>
      </c>
      <c r="AV297" s="195" t="s">
        <v>56</v>
      </c>
      <c r="AW297" s="195" t="s">
        <v>56</v>
      </c>
      <c r="AX297" s="195" t="s">
        <v>56</v>
      </c>
      <c r="AY297" s="195" t="s">
        <v>56</v>
      </c>
      <c r="AZ297" s="195" t="s">
        <v>56</v>
      </c>
      <c r="BA297" s="195" t="s">
        <v>56</v>
      </c>
      <c r="BB297" s="195" t="s">
        <v>56</v>
      </c>
      <c r="BC297" s="195" t="s">
        <v>56</v>
      </c>
      <c r="BD297" s="195" t="s">
        <v>56</v>
      </c>
      <c r="BE297" s="195" t="s">
        <v>56</v>
      </c>
      <c r="BF297" s="195" t="s">
        <v>56</v>
      </c>
      <c r="BG297" s="195" t="s">
        <v>56</v>
      </c>
      <c r="BH297" s="195" t="s">
        <v>56</v>
      </c>
      <c r="BI297" s="195" t="s">
        <v>56</v>
      </c>
      <c r="BJ297" s="195" t="s">
        <v>56</v>
      </c>
      <c r="BK297" s="195" t="s">
        <v>56</v>
      </c>
      <c r="BL297" s="195" t="s">
        <v>57</v>
      </c>
      <c r="BM297" s="195" t="s">
        <v>56</v>
      </c>
      <c r="BN297" s="532" t="s">
        <v>56</v>
      </c>
      <c r="BO297" s="179"/>
    </row>
    <row r="298" spans="2:67" ht="23.1" customHeight="1">
      <c r="B298" s="150"/>
      <c r="C298" s="1847" t="s">
        <v>132</v>
      </c>
      <c r="D298" s="1847"/>
      <c r="E298" s="1847"/>
      <c r="F298" s="1847"/>
      <c r="G298" s="1847"/>
      <c r="H298" s="1847"/>
      <c r="I298" s="1847"/>
      <c r="J298" s="1847"/>
      <c r="K298" s="1847"/>
      <c r="L298" s="1847"/>
      <c r="M298" s="1848"/>
      <c r="N298" s="590">
        <f t="shared" si="11"/>
        <v>0.72</v>
      </c>
      <c r="O298" s="524">
        <v>36</v>
      </c>
      <c r="P298" s="524">
        <v>50</v>
      </c>
      <c r="Q298" s="195" t="s">
        <v>57</v>
      </c>
      <c r="R298" s="195" t="s">
        <v>56</v>
      </c>
      <c r="S298" s="195" t="s">
        <v>57</v>
      </c>
      <c r="T298" s="195" t="s">
        <v>57</v>
      </c>
      <c r="U298" s="195" t="s">
        <v>57</v>
      </c>
      <c r="V298" s="195" t="s">
        <v>56</v>
      </c>
      <c r="W298" s="195" t="s">
        <v>56</v>
      </c>
      <c r="X298" s="195" t="s">
        <v>56</v>
      </c>
      <c r="Y298" s="195" t="s">
        <v>56</v>
      </c>
      <c r="Z298" s="195" t="s">
        <v>56</v>
      </c>
      <c r="AA298" s="195" t="s">
        <v>57</v>
      </c>
      <c r="AB298" s="195" t="s">
        <v>56</v>
      </c>
      <c r="AC298" s="195" t="s">
        <v>56</v>
      </c>
      <c r="AD298" s="195" t="s">
        <v>56</v>
      </c>
      <c r="AE298" s="195" t="s">
        <v>56</v>
      </c>
      <c r="AF298" s="195" t="s">
        <v>56</v>
      </c>
      <c r="AG298" s="195" t="s">
        <v>56</v>
      </c>
      <c r="AH298" s="195" t="s">
        <v>56</v>
      </c>
      <c r="AI298" s="195" t="s">
        <v>57</v>
      </c>
      <c r="AJ298" s="195" t="s">
        <v>56</v>
      </c>
      <c r="AK298" s="195" t="s">
        <v>57</v>
      </c>
      <c r="AL298" s="195" t="s">
        <v>56</v>
      </c>
      <c r="AM298" s="195" t="s">
        <v>57</v>
      </c>
      <c r="AN298" s="195" t="s">
        <v>56</v>
      </c>
      <c r="AO298" s="195" t="s">
        <v>57</v>
      </c>
      <c r="AP298" s="195" t="s">
        <v>56</v>
      </c>
      <c r="AQ298" s="195" t="s">
        <v>56</v>
      </c>
      <c r="AR298" s="195" t="s">
        <v>56</v>
      </c>
      <c r="AS298" s="195" t="s">
        <v>56</v>
      </c>
      <c r="AT298" s="195" t="s">
        <v>56</v>
      </c>
      <c r="AU298" s="195" t="s">
        <v>56</v>
      </c>
      <c r="AV298" s="195" t="s">
        <v>56</v>
      </c>
      <c r="AW298" s="195" t="s">
        <v>56</v>
      </c>
      <c r="AX298" s="195" t="s">
        <v>57</v>
      </c>
      <c r="AY298" s="195" t="s">
        <v>56</v>
      </c>
      <c r="AZ298" s="195" t="s">
        <v>56</v>
      </c>
      <c r="BA298" s="195" t="s">
        <v>57</v>
      </c>
      <c r="BB298" s="195" t="s">
        <v>56</v>
      </c>
      <c r="BC298" s="195" t="s">
        <v>56</v>
      </c>
      <c r="BD298" s="195" t="s">
        <v>57</v>
      </c>
      <c r="BE298" s="195" t="s">
        <v>56</v>
      </c>
      <c r="BF298" s="195" t="s">
        <v>56</v>
      </c>
      <c r="BG298" s="195" t="s">
        <v>56</v>
      </c>
      <c r="BH298" s="195" t="s">
        <v>57</v>
      </c>
      <c r="BI298" s="195" t="s">
        <v>56</v>
      </c>
      <c r="BJ298" s="195" t="s">
        <v>56</v>
      </c>
      <c r="BK298" s="195" t="s">
        <v>56</v>
      </c>
      <c r="BL298" s="195" t="s">
        <v>57</v>
      </c>
      <c r="BM298" s="195" t="s">
        <v>56</v>
      </c>
      <c r="BN298" s="532" t="s">
        <v>56</v>
      </c>
      <c r="BO298" s="179"/>
    </row>
    <row r="299" spans="2:67" ht="23.1" customHeight="1">
      <c r="B299" s="150"/>
      <c r="C299" s="1847" t="s">
        <v>133</v>
      </c>
      <c r="D299" s="1847"/>
      <c r="E299" s="1847"/>
      <c r="F299" s="1847"/>
      <c r="G299" s="1847"/>
      <c r="H299" s="1847"/>
      <c r="I299" s="1847"/>
      <c r="J299" s="1847"/>
      <c r="K299" s="1847"/>
      <c r="L299" s="1847"/>
      <c r="M299" s="1848"/>
      <c r="N299" s="590">
        <f t="shared" si="11"/>
        <v>0.86</v>
      </c>
      <c r="O299" s="524">
        <v>43</v>
      </c>
      <c r="P299" s="524">
        <v>50</v>
      </c>
      <c r="Q299" s="195" t="s">
        <v>56</v>
      </c>
      <c r="R299" s="195" t="s">
        <v>56</v>
      </c>
      <c r="S299" s="195" t="s">
        <v>56</v>
      </c>
      <c r="T299" s="195" t="s">
        <v>56</v>
      </c>
      <c r="U299" s="195" t="s">
        <v>56</v>
      </c>
      <c r="V299" s="195" t="s">
        <v>56</v>
      </c>
      <c r="W299" s="195" t="s">
        <v>56</v>
      </c>
      <c r="X299" s="195" t="s">
        <v>56</v>
      </c>
      <c r="Y299" s="195" t="s">
        <v>56</v>
      </c>
      <c r="Z299" s="195" t="s">
        <v>56</v>
      </c>
      <c r="AA299" s="195" t="s">
        <v>56</v>
      </c>
      <c r="AB299" s="195" t="s">
        <v>56</v>
      </c>
      <c r="AC299" s="195" t="s">
        <v>56</v>
      </c>
      <c r="AD299" s="195" t="s">
        <v>56</v>
      </c>
      <c r="AE299" s="195" t="s">
        <v>56</v>
      </c>
      <c r="AF299" s="195" t="s">
        <v>56</v>
      </c>
      <c r="AG299" s="195" t="s">
        <v>56</v>
      </c>
      <c r="AH299" s="195" t="s">
        <v>56</v>
      </c>
      <c r="AI299" s="195" t="s">
        <v>56</v>
      </c>
      <c r="AJ299" s="195" t="s">
        <v>56</v>
      </c>
      <c r="AK299" s="195" t="s">
        <v>56</v>
      </c>
      <c r="AL299" s="195" t="s">
        <v>57</v>
      </c>
      <c r="AM299" s="195" t="s">
        <v>56</v>
      </c>
      <c r="AN299" s="195" t="s">
        <v>56</v>
      </c>
      <c r="AO299" s="195" t="s">
        <v>57</v>
      </c>
      <c r="AP299" s="195" t="s">
        <v>57</v>
      </c>
      <c r="AQ299" s="195" t="s">
        <v>57</v>
      </c>
      <c r="AR299" s="195" t="s">
        <v>56</v>
      </c>
      <c r="AS299" s="195" t="s">
        <v>56</v>
      </c>
      <c r="AT299" s="195" t="s">
        <v>57</v>
      </c>
      <c r="AU299" s="195" t="s">
        <v>56</v>
      </c>
      <c r="AV299" s="195" t="s">
        <v>56</v>
      </c>
      <c r="AW299" s="195" t="s">
        <v>56</v>
      </c>
      <c r="AX299" s="195" t="s">
        <v>56</v>
      </c>
      <c r="AY299" s="195" t="s">
        <v>57</v>
      </c>
      <c r="AZ299" s="195" t="s">
        <v>56</v>
      </c>
      <c r="BA299" s="195" t="s">
        <v>56</v>
      </c>
      <c r="BB299" s="195" t="s">
        <v>56</v>
      </c>
      <c r="BC299" s="195" t="s">
        <v>56</v>
      </c>
      <c r="BD299" s="195" t="s">
        <v>57</v>
      </c>
      <c r="BE299" s="195" t="s">
        <v>56</v>
      </c>
      <c r="BF299" s="195" t="s">
        <v>56</v>
      </c>
      <c r="BG299" s="195" t="s">
        <v>56</v>
      </c>
      <c r="BH299" s="195" t="s">
        <v>56</v>
      </c>
      <c r="BI299" s="195" t="s">
        <v>56</v>
      </c>
      <c r="BJ299" s="195" t="s">
        <v>56</v>
      </c>
      <c r="BK299" s="195" t="s">
        <v>56</v>
      </c>
      <c r="BL299" s="195" t="s">
        <v>56</v>
      </c>
      <c r="BM299" s="195" t="s">
        <v>56</v>
      </c>
      <c r="BN299" s="532" t="s">
        <v>56</v>
      </c>
      <c r="BO299" s="179"/>
    </row>
    <row r="300" spans="2:67" ht="23.1" customHeight="1">
      <c r="B300" s="150"/>
      <c r="C300" s="1847" t="s">
        <v>136</v>
      </c>
      <c r="D300" s="1847"/>
      <c r="E300" s="1847"/>
      <c r="F300" s="1847"/>
      <c r="G300" s="1847"/>
      <c r="H300" s="1847"/>
      <c r="I300" s="1847"/>
      <c r="J300" s="1847"/>
      <c r="K300" s="1847"/>
      <c r="L300" s="1847"/>
      <c r="M300" s="1848"/>
      <c r="N300" s="590">
        <f t="shared" si="11"/>
        <v>0.20833333333333334</v>
      </c>
      <c r="O300" s="524">
        <v>10</v>
      </c>
      <c r="P300" s="524">
        <v>48</v>
      </c>
      <c r="Q300" s="195" t="s">
        <v>57</v>
      </c>
      <c r="R300" s="195" t="s">
        <v>56</v>
      </c>
      <c r="S300" s="195" t="s">
        <v>57</v>
      </c>
      <c r="T300" s="195" t="s">
        <v>65</v>
      </c>
      <c r="U300" s="195" t="s">
        <v>57</v>
      </c>
      <c r="V300" s="195" t="s">
        <v>57</v>
      </c>
      <c r="W300" s="195" t="s">
        <v>57</v>
      </c>
      <c r="X300" s="195" t="s">
        <v>57</v>
      </c>
      <c r="Y300" s="195" t="s">
        <v>57</v>
      </c>
      <c r="Z300" s="195" t="s">
        <v>57</v>
      </c>
      <c r="AA300" s="195" t="s">
        <v>57</v>
      </c>
      <c r="AB300" s="195" t="s">
        <v>65</v>
      </c>
      <c r="AC300" s="195" t="s">
        <v>57</v>
      </c>
      <c r="AD300" s="195" t="s">
        <v>57</v>
      </c>
      <c r="AE300" s="195" t="s">
        <v>56</v>
      </c>
      <c r="AF300" s="195" t="s">
        <v>56</v>
      </c>
      <c r="AG300" s="195" t="s">
        <v>57</v>
      </c>
      <c r="AH300" s="195" t="s">
        <v>57</v>
      </c>
      <c r="AI300" s="195" t="s">
        <v>57</v>
      </c>
      <c r="AJ300" s="195" t="s">
        <v>56</v>
      </c>
      <c r="AK300" s="195" t="s">
        <v>57</v>
      </c>
      <c r="AL300" s="195" t="s">
        <v>57</v>
      </c>
      <c r="AM300" s="195" t="s">
        <v>57</v>
      </c>
      <c r="AN300" s="195" t="s">
        <v>56</v>
      </c>
      <c r="AO300" s="195" t="s">
        <v>57</v>
      </c>
      <c r="AP300" s="195" t="s">
        <v>57</v>
      </c>
      <c r="AQ300" s="195" t="s">
        <v>57</v>
      </c>
      <c r="AR300" s="195" t="s">
        <v>57</v>
      </c>
      <c r="AS300" s="195" t="s">
        <v>57</v>
      </c>
      <c r="AT300" s="195" t="s">
        <v>57</v>
      </c>
      <c r="AU300" s="195" t="s">
        <v>56</v>
      </c>
      <c r="AV300" s="195" t="s">
        <v>57</v>
      </c>
      <c r="AW300" s="195" t="s">
        <v>57</v>
      </c>
      <c r="AX300" s="195" t="s">
        <v>57</v>
      </c>
      <c r="AY300" s="195" t="s">
        <v>57</v>
      </c>
      <c r="AZ300" s="195" t="s">
        <v>56</v>
      </c>
      <c r="BA300" s="195" t="s">
        <v>57</v>
      </c>
      <c r="BB300" s="195" t="s">
        <v>56</v>
      </c>
      <c r="BC300" s="195" t="s">
        <v>57</v>
      </c>
      <c r="BD300" s="195" t="s">
        <v>57</v>
      </c>
      <c r="BE300" s="195" t="s">
        <v>57</v>
      </c>
      <c r="BF300" s="195" t="s">
        <v>56</v>
      </c>
      <c r="BG300" s="195" t="s">
        <v>56</v>
      </c>
      <c r="BH300" s="195" t="s">
        <v>57</v>
      </c>
      <c r="BI300" s="195" t="s">
        <v>57</v>
      </c>
      <c r="BJ300" s="195" t="s">
        <v>57</v>
      </c>
      <c r="BK300" s="195" t="s">
        <v>57</v>
      </c>
      <c r="BL300" s="195" t="s">
        <v>57</v>
      </c>
      <c r="BM300" s="195" t="s">
        <v>57</v>
      </c>
      <c r="BN300" s="532" t="s">
        <v>57</v>
      </c>
      <c r="BO300" s="179"/>
    </row>
    <row r="301" spans="2:67" ht="23.1" customHeight="1">
      <c r="B301" s="150"/>
      <c r="C301" s="1847" t="s">
        <v>137</v>
      </c>
      <c r="D301" s="1847"/>
      <c r="E301" s="1847"/>
      <c r="F301" s="1847"/>
      <c r="G301" s="1847"/>
      <c r="H301" s="1847"/>
      <c r="I301" s="1847"/>
      <c r="J301" s="1847"/>
      <c r="K301" s="1847"/>
      <c r="L301" s="1847"/>
      <c r="M301" s="1848"/>
      <c r="N301" s="590">
        <f t="shared" si="11"/>
        <v>0.1276595744680851</v>
      </c>
      <c r="O301" s="524">
        <v>6</v>
      </c>
      <c r="P301" s="524">
        <v>47</v>
      </c>
      <c r="Q301" s="195" t="s">
        <v>57</v>
      </c>
      <c r="R301" s="195" t="s">
        <v>57</v>
      </c>
      <c r="S301" s="195" t="s">
        <v>57</v>
      </c>
      <c r="T301" s="195" t="s">
        <v>65</v>
      </c>
      <c r="U301" s="195" t="s">
        <v>57</v>
      </c>
      <c r="V301" s="195" t="s">
        <v>57</v>
      </c>
      <c r="W301" s="195" t="s">
        <v>57</v>
      </c>
      <c r="X301" s="195" t="s">
        <v>57</v>
      </c>
      <c r="Y301" s="195" t="s">
        <v>57</v>
      </c>
      <c r="Z301" s="195" t="s">
        <v>57</v>
      </c>
      <c r="AA301" s="195" t="s">
        <v>57</v>
      </c>
      <c r="AB301" s="195" t="s">
        <v>65</v>
      </c>
      <c r="AC301" s="195" t="s">
        <v>57</v>
      </c>
      <c r="AD301" s="195" t="s">
        <v>57</v>
      </c>
      <c r="AE301" s="195" t="s">
        <v>57</v>
      </c>
      <c r="AF301" s="195" t="s">
        <v>56</v>
      </c>
      <c r="AG301" s="195" t="s">
        <v>57</v>
      </c>
      <c r="AH301" s="195" t="s">
        <v>57</v>
      </c>
      <c r="AI301" s="195" t="s">
        <v>57</v>
      </c>
      <c r="AJ301" s="195" t="s">
        <v>57</v>
      </c>
      <c r="AK301" s="195" t="s">
        <v>57</v>
      </c>
      <c r="AL301" s="195" t="s">
        <v>57</v>
      </c>
      <c r="AM301" s="195" t="s">
        <v>57</v>
      </c>
      <c r="AN301" s="195" t="s">
        <v>57</v>
      </c>
      <c r="AO301" s="195" t="s">
        <v>57</v>
      </c>
      <c r="AP301" s="195" t="s">
        <v>57</v>
      </c>
      <c r="AQ301" s="195" t="s">
        <v>57</v>
      </c>
      <c r="AR301" s="195" t="s">
        <v>57</v>
      </c>
      <c r="AS301" s="195" t="s">
        <v>57</v>
      </c>
      <c r="AT301" s="195" t="s">
        <v>57</v>
      </c>
      <c r="AU301" s="195" t="s">
        <v>56</v>
      </c>
      <c r="AV301" s="195" t="s">
        <v>57</v>
      </c>
      <c r="AW301" s="195" t="s">
        <v>56</v>
      </c>
      <c r="AX301" s="195" t="s">
        <v>57</v>
      </c>
      <c r="AY301" s="195" t="s">
        <v>57</v>
      </c>
      <c r="AZ301" s="195" t="s">
        <v>56</v>
      </c>
      <c r="BA301" s="195" t="s">
        <v>57</v>
      </c>
      <c r="BB301" s="195" t="s">
        <v>56</v>
      </c>
      <c r="BC301" s="195" t="s">
        <v>57</v>
      </c>
      <c r="BD301" s="195" t="s">
        <v>57</v>
      </c>
      <c r="BE301" s="195" t="s">
        <v>57</v>
      </c>
      <c r="BF301" s="195" t="s">
        <v>56</v>
      </c>
      <c r="BG301" s="195" t="s">
        <v>57</v>
      </c>
      <c r="BH301" s="195" t="s">
        <v>57</v>
      </c>
      <c r="BI301" s="195" t="s">
        <v>57</v>
      </c>
      <c r="BJ301" s="195" t="s">
        <v>65</v>
      </c>
      <c r="BK301" s="195" t="s">
        <v>57</v>
      </c>
      <c r="BL301" s="195" t="s">
        <v>57</v>
      </c>
      <c r="BM301" s="195" t="s">
        <v>57</v>
      </c>
      <c r="BN301" s="532" t="s">
        <v>57</v>
      </c>
      <c r="BO301" s="179"/>
    </row>
    <row r="302" spans="2:67" ht="23.1" customHeight="1">
      <c r="B302" s="150"/>
      <c r="C302" s="1847" t="s">
        <v>138</v>
      </c>
      <c r="D302" s="1847"/>
      <c r="E302" s="1847"/>
      <c r="F302" s="1847"/>
      <c r="G302" s="1847"/>
      <c r="H302" s="1847"/>
      <c r="I302" s="1847"/>
      <c r="J302" s="1847"/>
      <c r="K302" s="1847"/>
      <c r="L302" s="1847"/>
      <c r="M302" s="1848"/>
      <c r="N302" s="590">
        <f t="shared" si="11"/>
        <v>0.33333333333333331</v>
      </c>
      <c r="O302" s="524">
        <v>16</v>
      </c>
      <c r="P302" s="524">
        <v>48</v>
      </c>
      <c r="Q302" s="195" t="s">
        <v>57</v>
      </c>
      <c r="R302" s="195" t="s">
        <v>57</v>
      </c>
      <c r="S302" s="195" t="s">
        <v>57</v>
      </c>
      <c r="T302" s="195" t="s">
        <v>65</v>
      </c>
      <c r="U302" s="195" t="s">
        <v>57</v>
      </c>
      <c r="V302" s="195" t="s">
        <v>57</v>
      </c>
      <c r="W302" s="195" t="s">
        <v>56</v>
      </c>
      <c r="X302" s="195" t="s">
        <v>57</v>
      </c>
      <c r="Y302" s="195" t="s">
        <v>57</v>
      </c>
      <c r="Z302" s="195" t="s">
        <v>57</v>
      </c>
      <c r="AA302" s="195" t="s">
        <v>57</v>
      </c>
      <c r="AB302" s="195" t="s">
        <v>65</v>
      </c>
      <c r="AC302" s="195" t="s">
        <v>57</v>
      </c>
      <c r="AD302" s="195" t="s">
        <v>56</v>
      </c>
      <c r="AE302" s="195" t="s">
        <v>57</v>
      </c>
      <c r="AF302" s="195" t="s">
        <v>56</v>
      </c>
      <c r="AG302" s="195" t="s">
        <v>56</v>
      </c>
      <c r="AH302" s="195" t="s">
        <v>57</v>
      </c>
      <c r="AI302" s="195" t="s">
        <v>56</v>
      </c>
      <c r="AJ302" s="195" t="s">
        <v>57</v>
      </c>
      <c r="AK302" s="195" t="s">
        <v>56</v>
      </c>
      <c r="AL302" s="195" t="s">
        <v>57</v>
      </c>
      <c r="AM302" s="195" t="s">
        <v>57</v>
      </c>
      <c r="AN302" s="195" t="s">
        <v>56</v>
      </c>
      <c r="AO302" s="195" t="s">
        <v>57</v>
      </c>
      <c r="AP302" s="195" t="s">
        <v>57</v>
      </c>
      <c r="AQ302" s="195" t="s">
        <v>57</v>
      </c>
      <c r="AR302" s="195" t="s">
        <v>56</v>
      </c>
      <c r="AS302" s="195" t="s">
        <v>56</v>
      </c>
      <c r="AT302" s="195" t="s">
        <v>56</v>
      </c>
      <c r="AU302" s="195" t="s">
        <v>57</v>
      </c>
      <c r="AV302" s="195" t="s">
        <v>57</v>
      </c>
      <c r="AW302" s="195" t="s">
        <v>57</v>
      </c>
      <c r="AX302" s="195" t="s">
        <v>57</v>
      </c>
      <c r="AY302" s="195" t="s">
        <v>57</v>
      </c>
      <c r="AZ302" s="195" t="s">
        <v>56</v>
      </c>
      <c r="BA302" s="195" t="s">
        <v>57</v>
      </c>
      <c r="BB302" s="195" t="s">
        <v>56</v>
      </c>
      <c r="BC302" s="195" t="s">
        <v>57</v>
      </c>
      <c r="BD302" s="195" t="s">
        <v>57</v>
      </c>
      <c r="BE302" s="195" t="s">
        <v>56</v>
      </c>
      <c r="BF302" s="195" t="s">
        <v>56</v>
      </c>
      <c r="BG302" s="195" t="s">
        <v>57</v>
      </c>
      <c r="BH302" s="195" t="s">
        <v>57</v>
      </c>
      <c r="BI302" s="195" t="s">
        <v>57</v>
      </c>
      <c r="BJ302" s="195" t="s">
        <v>56</v>
      </c>
      <c r="BK302" s="195" t="s">
        <v>56</v>
      </c>
      <c r="BL302" s="195" t="s">
        <v>57</v>
      </c>
      <c r="BM302" s="195" t="s">
        <v>57</v>
      </c>
      <c r="BN302" s="532" t="s">
        <v>57</v>
      </c>
      <c r="BO302" s="179"/>
    </row>
    <row r="303" spans="2:67" ht="23.1" customHeight="1">
      <c r="B303" s="176"/>
      <c r="C303" s="1908" t="s">
        <v>205</v>
      </c>
      <c r="D303" s="1908"/>
      <c r="E303" s="1908"/>
      <c r="F303" s="1908"/>
      <c r="G303" s="1908"/>
      <c r="H303" s="1908"/>
      <c r="I303" s="1908"/>
      <c r="J303" s="1908"/>
      <c r="K303" s="1908"/>
      <c r="L303" s="1908"/>
      <c r="M303" s="1909"/>
      <c r="N303" s="590">
        <f t="shared" si="11"/>
        <v>7.1428571428571425E-2</v>
      </c>
      <c r="O303" s="524">
        <v>3</v>
      </c>
      <c r="P303" s="524">
        <v>42</v>
      </c>
      <c r="Q303" s="195" t="s">
        <v>57</v>
      </c>
      <c r="R303" s="195" t="s">
        <v>57</v>
      </c>
      <c r="S303" s="195" t="s">
        <v>57</v>
      </c>
      <c r="T303" s="195" t="s">
        <v>65</v>
      </c>
      <c r="U303" s="195" t="s">
        <v>65</v>
      </c>
      <c r="V303" s="195" t="s">
        <v>57</v>
      </c>
      <c r="W303" s="195" t="s">
        <v>57</v>
      </c>
      <c r="X303" s="195" t="s">
        <v>56</v>
      </c>
      <c r="Y303" s="195" t="s">
        <v>57</v>
      </c>
      <c r="Z303" s="195" t="s">
        <v>65</v>
      </c>
      <c r="AA303" s="195" t="s">
        <v>57</v>
      </c>
      <c r="AB303" s="195" t="s">
        <v>65</v>
      </c>
      <c r="AC303" s="195" t="s">
        <v>57</v>
      </c>
      <c r="AD303" s="195" t="s">
        <v>57</v>
      </c>
      <c r="AE303" s="195" t="s">
        <v>57</v>
      </c>
      <c r="AF303" s="195" t="s">
        <v>57</v>
      </c>
      <c r="AG303" s="195" t="s">
        <v>57</v>
      </c>
      <c r="AH303" s="195" t="s">
        <v>57</v>
      </c>
      <c r="AI303" s="195" t="s">
        <v>57</v>
      </c>
      <c r="AJ303" s="195" t="s">
        <v>57</v>
      </c>
      <c r="AK303" s="195" t="s">
        <v>57</v>
      </c>
      <c r="AL303" s="195" t="s">
        <v>57</v>
      </c>
      <c r="AM303" s="195" t="s">
        <v>57</v>
      </c>
      <c r="AN303" s="195" t="s">
        <v>57</v>
      </c>
      <c r="AO303" s="195" t="s">
        <v>57</v>
      </c>
      <c r="AP303" s="195" t="s">
        <v>57</v>
      </c>
      <c r="AQ303" s="195" t="s">
        <v>57</v>
      </c>
      <c r="AR303" s="195" t="s">
        <v>57</v>
      </c>
      <c r="AS303" s="195" t="s">
        <v>57</v>
      </c>
      <c r="AT303" s="195" t="s">
        <v>57</v>
      </c>
      <c r="AU303" s="195" t="s">
        <v>57</v>
      </c>
      <c r="AV303" s="195" t="s">
        <v>65</v>
      </c>
      <c r="AW303" s="195" t="s">
        <v>57</v>
      </c>
      <c r="AX303" s="195" t="s">
        <v>57</v>
      </c>
      <c r="AY303" s="195" t="s">
        <v>57</v>
      </c>
      <c r="AZ303" s="195" t="s">
        <v>57</v>
      </c>
      <c r="BA303" s="195" t="s">
        <v>65</v>
      </c>
      <c r="BB303" s="195" t="s">
        <v>57</v>
      </c>
      <c r="BC303" s="195" t="s">
        <v>57</v>
      </c>
      <c r="BD303" s="195" t="s">
        <v>57</v>
      </c>
      <c r="BE303" s="195" t="s">
        <v>56</v>
      </c>
      <c r="BF303" s="195" t="s">
        <v>56</v>
      </c>
      <c r="BG303" s="195" t="s">
        <v>57</v>
      </c>
      <c r="BH303" s="195" t="s">
        <v>57</v>
      </c>
      <c r="BI303" s="195" t="s">
        <v>57</v>
      </c>
      <c r="BJ303" s="195" t="s">
        <v>65</v>
      </c>
      <c r="BK303" s="195" t="s">
        <v>57</v>
      </c>
      <c r="BL303" s="195" t="s">
        <v>57</v>
      </c>
      <c r="BM303" s="195" t="s">
        <v>57</v>
      </c>
      <c r="BN303" s="532" t="s">
        <v>65</v>
      </c>
      <c r="BO303" s="179"/>
    </row>
    <row r="304" spans="2:67" s="164" customFormat="1" ht="36.75" customHeight="1">
      <c r="B304" s="1840" t="s">
        <v>206</v>
      </c>
      <c r="C304" s="1841"/>
      <c r="D304" s="1841"/>
      <c r="E304" s="1841"/>
      <c r="F304" s="1841"/>
      <c r="G304" s="1841"/>
      <c r="H304" s="1841"/>
      <c r="I304" s="1841"/>
      <c r="J304" s="1841"/>
      <c r="K304" s="1841"/>
      <c r="L304" s="1841"/>
      <c r="M304" s="1842"/>
      <c r="N304" s="593">
        <f>AVERAGE(Q304:BN304)</f>
        <v>8.4</v>
      </c>
      <c r="O304" s="528"/>
      <c r="P304" s="529"/>
      <c r="Q304" s="804">
        <v>7</v>
      </c>
      <c r="R304" s="804">
        <v>10</v>
      </c>
      <c r="S304" s="804">
        <v>8</v>
      </c>
      <c r="T304" s="804">
        <v>7</v>
      </c>
      <c r="U304" s="804">
        <v>6</v>
      </c>
      <c r="V304" s="804">
        <v>8</v>
      </c>
      <c r="W304" s="804">
        <v>10</v>
      </c>
      <c r="X304" s="804">
        <v>9</v>
      </c>
      <c r="Y304" s="804">
        <v>9</v>
      </c>
      <c r="Z304" s="804">
        <v>9</v>
      </c>
      <c r="AA304" s="804">
        <v>4</v>
      </c>
      <c r="AB304" s="804">
        <v>8</v>
      </c>
      <c r="AC304" s="804">
        <v>8</v>
      </c>
      <c r="AD304" s="804">
        <v>10</v>
      </c>
      <c r="AE304" s="804">
        <v>10</v>
      </c>
      <c r="AF304" s="804">
        <v>12</v>
      </c>
      <c r="AG304" s="804">
        <v>9</v>
      </c>
      <c r="AH304" s="804">
        <v>9</v>
      </c>
      <c r="AI304" s="804">
        <v>7</v>
      </c>
      <c r="AJ304" s="804">
        <v>9</v>
      </c>
      <c r="AK304" s="804">
        <v>9</v>
      </c>
      <c r="AL304" s="804">
        <v>7</v>
      </c>
      <c r="AM304" s="804">
        <v>5</v>
      </c>
      <c r="AN304" s="804">
        <v>10</v>
      </c>
      <c r="AO304" s="804">
        <v>5</v>
      </c>
      <c r="AP304" s="804">
        <v>7</v>
      </c>
      <c r="AQ304" s="804">
        <v>8</v>
      </c>
      <c r="AR304" s="804">
        <v>10</v>
      </c>
      <c r="AS304" s="804">
        <v>9</v>
      </c>
      <c r="AT304" s="804">
        <v>9</v>
      </c>
      <c r="AU304" s="804">
        <v>11</v>
      </c>
      <c r="AV304" s="804">
        <v>9</v>
      </c>
      <c r="AW304" s="804">
        <v>9</v>
      </c>
      <c r="AX304" s="804">
        <v>5</v>
      </c>
      <c r="AY304" s="804">
        <v>7</v>
      </c>
      <c r="AZ304" s="804">
        <v>12</v>
      </c>
      <c r="BA304" s="804">
        <v>7</v>
      </c>
      <c r="BB304" s="804">
        <v>11</v>
      </c>
      <c r="BC304" s="804">
        <v>8</v>
      </c>
      <c r="BD304" s="804">
        <v>6</v>
      </c>
      <c r="BE304" s="804">
        <v>10</v>
      </c>
      <c r="BF304" s="804">
        <v>13</v>
      </c>
      <c r="BG304" s="804">
        <v>9</v>
      </c>
      <c r="BH304" s="804">
        <v>7</v>
      </c>
      <c r="BI304" s="804">
        <v>7</v>
      </c>
      <c r="BJ304" s="1343">
        <v>10</v>
      </c>
      <c r="BK304" s="804">
        <v>10</v>
      </c>
      <c r="BL304" s="804">
        <v>5</v>
      </c>
      <c r="BM304" s="804">
        <v>8</v>
      </c>
      <c r="BN304" s="1344">
        <v>8</v>
      </c>
      <c r="BO304" s="179"/>
    </row>
    <row r="305" spans="2:67" ht="20.100000000000001" customHeight="1">
      <c r="B305" s="156" t="s">
        <v>207</v>
      </c>
      <c r="C305" s="1829" t="s">
        <v>208</v>
      </c>
      <c r="D305" s="1829"/>
      <c r="E305" s="1829"/>
      <c r="F305" s="1829"/>
      <c r="G305" s="1829"/>
      <c r="H305" s="1829"/>
      <c r="I305" s="1829"/>
      <c r="J305" s="1829"/>
      <c r="K305" s="1829"/>
      <c r="L305" s="1829"/>
      <c r="M305" s="1859"/>
      <c r="N305" s="958"/>
      <c r="O305" s="958"/>
      <c r="P305" s="958"/>
      <c r="Q305" s="958"/>
      <c r="R305" s="958"/>
      <c r="S305" s="958"/>
      <c r="T305" s="958"/>
      <c r="U305" s="958"/>
      <c r="V305" s="958"/>
      <c r="W305" s="958"/>
      <c r="X305" s="958"/>
      <c r="Y305" s="958"/>
      <c r="Z305" s="958"/>
      <c r="AA305" s="958"/>
      <c r="AB305" s="958"/>
      <c r="AC305" s="958"/>
      <c r="AD305" s="958"/>
      <c r="AE305" s="958"/>
      <c r="AF305" s="958"/>
      <c r="AG305" s="958"/>
      <c r="AH305" s="958"/>
      <c r="AI305" s="958"/>
      <c r="AJ305" s="958"/>
      <c r="AK305" s="958"/>
      <c r="AL305" s="958"/>
      <c r="AM305" s="958"/>
      <c r="AN305" s="958"/>
      <c r="AO305" s="958"/>
      <c r="AP305" s="958"/>
      <c r="AQ305" s="958"/>
      <c r="AR305" s="958"/>
      <c r="AS305" s="958"/>
      <c r="AT305" s="958"/>
      <c r="AU305" s="958"/>
      <c r="AV305" s="958"/>
      <c r="AW305" s="958"/>
      <c r="AX305" s="958"/>
      <c r="AY305" s="958"/>
      <c r="AZ305" s="958"/>
      <c r="BA305" s="958"/>
      <c r="BB305" s="958"/>
      <c r="BC305" s="958"/>
      <c r="BD305" s="958"/>
      <c r="BE305" s="958"/>
      <c r="BF305" s="958"/>
      <c r="BG305" s="958"/>
      <c r="BH305" s="958"/>
      <c r="BI305" s="958"/>
      <c r="BJ305" s="958"/>
      <c r="BK305" s="958"/>
      <c r="BL305" s="958"/>
      <c r="BM305" s="958"/>
      <c r="BN305" s="958"/>
      <c r="BO305" s="179"/>
    </row>
    <row r="306" spans="2:67" ht="45.75" customHeight="1">
      <c r="B306" s="53"/>
      <c r="C306" s="1833" t="s">
        <v>209</v>
      </c>
      <c r="D306" s="1833"/>
      <c r="E306" s="1833"/>
      <c r="F306" s="1833"/>
      <c r="G306" s="1833"/>
      <c r="H306" s="113" t="s">
        <v>210</v>
      </c>
      <c r="I306" s="1470">
        <f>I307/P306</f>
        <v>0.4</v>
      </c>
      <c r="J306" s="113" t="s">
        <v>211</v>
      </c>
      <c r="K306" s="1470">
        <f>K307/P306</f>
        <v>0.48</v>
      </c>
      <c r="L306" s="113" t="s">
        <v>212</v>
      </c>
      <c r="M306" s="1467">
        <f>M307/P306</f>
        <v>0.12</v>
      </c>
      <c r="N306" s="1713"/>
      <c r="O306" s="1913"/>
      <c r="P306" s="1724">
        <v>50</v>
      </c>
      <c r="Q306" s="1430" t="s">
        <v>213</v>
      </c>
      <c r="R306" s="1430" t="s">
        <v>214</v>
      </c>
      <c r="S306" s="1430" t="s">
        <v>57</v>
      </c>
      <c r="T306" s="1430" t="s">
        <v>213</v>
      </c>
      <c r="U306" s="1430" t="s">
        <v>213</v>
      </c>
      <c r="V306" s="1430" t="s">
        <v>214</v>
      </c>
      <c r="W306" s="1430" t="s">
        <v>57</v>
      </c>
      <c r="X306" s="1430" t="s">
        <v>214</v>
      </c>
      <c r="Y306" s="1430" t="s">
        <v>214</v>
      </c>
      <c r="Z306" s="1430" t="s">
        <v>213</v>
      </c>
      <c r="AA306" s="1430" t="s">
        <v>214</v>
      </c>
      <c r="AB306" s="1430" t="s">
        <v>214</v>
      </c>
      <c r="AC306" s="1430" t="s">
        <v>214</v>
      </c>
      <c r="AD306" s="1430" t="s">
        <v>214</v>
      </c>
      <c r="AE306" s="1430" t="s">
        <v>214</v>
      </c>
      <c r="AF306" s="1430" t="s">
        <v>214</v>
      </c>
      <c r="AG306" s="1430" t="s">
        <v>213</v>
      </c>
      <c r="AH306" s="1430" t="s">
        <v>213</v>
      </c>
      <c r="AI306" s="1430" t="s">
        <v>213</v>
      </c>
      <c r="AJ306" s="1430" t="s">
        <v>214</v>
      </c>
      <c r="AK306" s="1430" t="s">
        <v>214</v>
      </c>
      <c r="AL306" s="1430" t="s">
        <v>214</v>
      </c>
      <c r="AM306" s="1430" t="s">
        <v>213</v>
      </c>
      <c r="AN306" s="1430" t="s">
        <v>214</v>
      </c>
      <c r="AO306" s="1430" t="s">
        <v>214</v>
      </c>
      <c r="AP306" s="1430" t="s">
        <v>214</v>
      </c>
      <c r="AQ306" s="1430" t="s">
        <v>214</v>
      </c>
      <c r="AR306" s="1430" t="s">
        <v>214</v>
      </c>
      <c r="AS306" s="1430" t="s">
        <v>213</v>
      </c>
      <c r="AT306" s="1430" t="s">
        <v>213</v>
      </c>
      <c r="AU306" s="1430" t="s">
        <v>57</v>
      </c>
      <c r="AV306" s="1430" t="s">
        <v>214</v>
      </c>
      <c r="AW306" s="1430" t="s">
        <v>213</v>
      </c>
      <c r="AX306" s="1430" t="s">
        <v>214</v>
      </c>
      <c r="AY306" s="1430" t="s">
        <v>213</v>
      </c>
      <c r="AZ306" s="1430" t="s">
        <v>213</v>
      </c>
      <c r="BA306" s="1430" t="s">
        <v>214</v>
      </c>
      <c r="BB306" s="1430" t="s">
        <v>213</v>
      </c>
      <c r="BC306" s="1430" t="s">
        <v>57</v>
      </c>
      <c r="BD306" s="1430" t="s">
        <v>57</v>
      </c>
      <c r="BE306" s="1430" t="s">
        <v>213</v>
      </c>
      <c r="BF306" s="1430" t="s">
        <v>213</v>
      </c>
      <c r="BG306" s="1430" t="s">
        <v>214</v>
      </c>
      <c r="BH306" s="1430" t="s">
        <v>57</v>
      </c>
      <c r="BI306" s="1430" t="s">
        <v>213</v>
      </c>
      <c r="BJ306" s="1430" t="s">
        <v>213</v>
      </c>
      <c r="BK306" s="1430" t="s">
        <v>213</v>
      </c>
      <c r="BL306" s="1430" t="s">
        <v>214</v>
      </c>
      <c r="BM306" s="1430" t="s">
        <v>213</v>
      </c>
      <c r="BN306" s="1442" t="s">
        <v>214</v>
      </c>
      <c r="BO306" s="179"/>
    </row>
    <row r="307" spans="2:67" ht="17.25" customHeight="1">
      <c r="B307" s="53"/>
      <c r="C307" s="1483"/>
      <c r="D307" s="1483"/>
      <c r="E307" s="1483"/>
      <c r="F307" s="1483"/>
      <c r="G307" s="1483"/>
      <c r="H307" s="113" t="s">
        <v>90</v>
      </c>
      <c r="I307" s="520">
        <v>20</v>
      </c>
      <c r="J307" s="113" t="s">
        <v>90</v>
      </c>
      <c r="K307" s="520">
        <v>24</v>
      </c>
      <c r="L307" s="113" t="s">
        <v>90</v>
      </c>
      <c r="M307" s="1471">
        <v>6</v>
      </c>
      <c r="N307" s="1714"/>
      <c r="O307" s="1914"/>
      <c r="P307" s="1725"/>
      <c r="Q307" s="1445"/>
      <c r="R307" s="1443"/>
      <c r="S307" s="1443"/>
      <c r="T307" s="1443"/>
      <c r="U307" s="1443"/>
      <c r="V307" s="1443"/>
      <c r="W307" s="1443"/>
      <c r="X307" s="1443"/>
      <c r="Y307" s="1443"/>
      <c r="Z307" s="1443"/>
      <c r="AA307" s="1443"/>
      <c r="AB307" s="1443"/>
      <c r="AC307" s="1443"/>
      <c r="AD307" s="1443"/>
      <c r="AE307" s="1443"/>
      <c r="AF307" s="1443"/>
      <c r="AG307" s="1443"/>
      <c r="AH307" s="1443"/>
      <c r="AI307" s="1443"/>
      <c r="AJ307" s="1443"/>
      <c r="AK307" s="1443"/>
      <c r="AL307" s="1443"/>
      <c r="AM307" s="1443"/>
      <c r="AN307" s="1443"/>
      <c r="AO307" s="1443"/>
      <c r="AP307" s="1443"/>
      <c r="AQ307" s="1443"/>
      <c r="AR307" s="1443"/>
      <c r="AS307" s="1443"/>
      <c r="AT307" s="1443"/>
      <c r="AU307" s="1443"/>
      <c r="AV307" s="1443"/>
      <c r="AW307" s="1443"/>
      <c r="AX307" s="1443"/>
      <c r="AY307" s="1443"/>
      <c r="AZ307" s="1443"/>
      <c r="BA307" s="1443"/>
      <c r="BB307" s="1443"/>
      <c r="BC307" s="1443"/>
      <c r="BD307" s="1443"/>
      <c r="BE307" s="1443"/>
      <c r="BF307" s="1443"/>
      <c r="BG307" s="1443"/>
      <c r="BH307" s="1443"/>
      <c r="BI307" s="1443"/>
      <c r="BJ307" s="1443"/>
      <c r="BK307" s="1443"/>
      <c r="BL307" s="1443"/>
      <c r="BM307" s="1443"/>
      <c r="BN307" s="1444"/>
      <c r="BO307" s="179"/>
    </row>
    <row r="308" spans="2:67" ht="37.5" customHeight="1">
      <c r="B308" s="53"/>
      <c r="C308" s="1833" t="s">
        <v>215</v>
      </c>
      <c r="D308" s="1833"/>
      <c r="E308" s="1833"/>
      <c r="F308" s="1833"/>
      <c r="G308" s="1833"/>
      <c r="H308" s="113" t="s">
        <v>210</v>
      </c>
      <c r="I308" s="1470">
        <f>I309/P308</f>
        <v>0.24</v>
      </c>
      <c r="J308" s="113" t="s">
        <v>211</v>
      </c>
      <c r="K308" s="1470">
        <f>K309/P308</f>
        <v>0.62</v>
      </c>
      <c r="L308" s="113" t="s">
        <v>212</v>
      </c>
      <c r="M308" s="1467">
        <f>M309/P308</f>
        <v>0.14000000000000001</v>
      </c>
      <c r="N308" s="1714"/>
      <c r="O308" s="1914"/>
      <c r="P308" s="1724">
        <v>50</v>
      </c>
      <c r="Q308" s="1430" t="s">
        <v>216</v>
      </c>
      <c r="R308" s="1430" t="s">
        <v>217</v>
      </c>
      <c r="S308" s="1430" t="s">
        <v>216</v>
      </c>
      <c r="T308" s="1430" t="s">
        <v>217</v>
      </c>
      <c r="U308" s="1430" t="s">
        <v>216</v>
      </c>
      <c r="V308" s="1430" t="s">
        <v>216</v>
      </c>
      <c r="W308" s="1430" t="s">
        <v>57</v>
      </c>
      <c r="X308" s="1430" t="s">
        <v>216</v>
      </c>
      <c r="Y308" s="1430" t="s">
        <v>216</v>
      </c>
      <c r="Z308" s="1430" t="s">
        <v>217</v>
      </c>
      <c r="AA308" s="1430" t="s">
        <v>57</v>
      </c>
      <c r="AB308" s="1430" t="s">
        <v>216</v>
      </c>
      <c r="AC308" s="1430" t="s">
        <v>57</v>
      </c>
      <c r="AD308" s="1430" t="s">
        <v>217</v>
      </c>
      <c r="AE308" s="1430" t="s">
        <v>57</v>
      </c>
      <c r="AF308" s="1430" t="s">
        <v>216</v>
      </c>
      <c r="AG308" s="1430" t="s">
        <v>217</v>
      </c>
      <c r="AH308" s="1430" t="s">
        <v>217</v>
      </c>
      <c r="AI308" s="1430" t="s">
        <v>216</v>
      </c>
      <c r="AJ308" s="1430" t="s">
        <v>216</v>
      </c>
      <c r="AK308" s="1430" t="s">
        <v>216</v>
      </c>
      <c r="AL308" s="1430" t="s">
        <v>216</v>
      </c>
      <c r="AM308" s="1430" t="s">
        <v>217</v>
      </c>
      <c r="AN308" s="1430" t="s">
        <v>216</v>
      </c>
      <c r="AO308" s="1430" t="s">
        <v>216</v>
      </c>
      <c r="AP308" s="1430" t="s">
        <v>216</v>
      </c>
      <c r="AQ308" s="1430" t="s">
        <v>216</v>
      </c>
      <c r="AR308" s="1430" t="s">
        <v>216</v>
      </c>
      <c r="AS308" s="1430" t="s">
        <v>216</v>
      </c>
      <c r="AT308" s="1430" t="s">
        <v>216</v>
      </c>
      <c r="AU308" s="1430" t="s">
        <v>57</v>
      </c>
      <c r="AV308" s="1430" t="s">
        <v>217</v>
      </c>
      <c r="AW308" s="1430" t="s">
        <v>217</v>
      </c>
      <c r="AX308" s="1430" t="s">
        <v>216</v>
      </c>
      <c r="AY308" s="1430" t="s">
        <v>217</v>
      </c>
      <c r="AZ308" s="1430" t="s">
        <v>216</v>
      </c>
      <c r="BA308" s="1430" t="s">
        <v>216</v>
      </c>
      <c r="BB308" s="1430" t="s">
        <v>216</v>
      </c>
      <c r="BC308" s="1430" t="s">
        <v>216</v>
      </c>
      <c r="BD308" s="1430" t="s">
        <v>57</v>
      </c>
      <c r="BE308" s="1430" t="s">
        <v>216</v>
      </c>
      <c r="BF308" s="1430" t="s">
        <v>217</v>
      </c>
      <c r="BG308" s="1430" t="s">
        <v>216</v>
      </c>
      <c r="BH308" s="1430" t="s">
        <v>57</v>
      </c>
      <c r="BI308" s="1430" t="s">
        <v>216</v>
      </c>
      <c r="BJ308" s="1430" t="s">
        <v>216</v>
      </c>
      <c r="BK308" s="1430" t="s">
        <v>216</v>
      </c>
      <c r="BL308" s="1430" t="s">
        <v>216</v>
      </c>
      <c r="BM308" s="1430" t="s">
        <v>217</v>
      </c>
      <c r="BN308" s="1442" t="s">
        <v>216</v>
      </c>
      <c r="BO308" s="179"/>
    </row>
    <row r="309" spans="2:67" ht="19.5" customHeight="1">
      <c r="B309" s="53"/>
      <c r="C309" s="1483"/>
      <c r="D309" s="1483"/>
      <c r="E309" s="1483"/>
      <c r="F309" s="1483"/>
      <c r="G309" s="1483"/>
      <c r="H309" s="113" t="s">
        <v>90</v>
      </c>
      <c r="I309" s="92">
        <v>12</v>
      </c>
      <c r="J309" s="113" t="s">
        <v>90</v>
      </c>
      <c r="K309" s="92">
        <v>31</v>
      </c>
      <c r="L309" s="113" t="s">
        <v>90</v>
      </c>
      <c r="M309" s="1471">
        <v>7</v>
      </c>
      <c r="N309" s="1456"/>
      <c r="O309" s="1914"/>
      <c r="P309" s="1725"/>
      <c r="Q309" s="1445"/>
      <c r="R309" s="1443"/>
      <c r="S309" s="1443"/>
      <c r="T309" s="1443"/>
      <c r="U309" s="1443"/>
      <c r="V309" s="1443"/>
      <c r="W309" s="1443"/>
      <c r="X309" s="1443"/>
      <c r="Y309" s="1443"/>
      <c r="Z309" s="1443"/>
      <c r="AA309" s="1443"/>
      <c r="AB309" s="1443"/>
      <c r="AC309" s="1443"/>
      <c r="AD309" s="1443"/>
      <c r="AE309" s="1443"/>
      <c r="AF309" s="1443"/>
      <c r="AG309" s="1443"/>
      <c r="AH309" s="1443"/>
      <c r="AI309" s="1443"/>
      <c r="AJ309" s="1443"/>
      <c r="AK309" s="1443"/>
      <c r="AL309" s="1443"/>
      <c r="AM309" s="1443"/>
      <c r="AN309" s="1443"/>
      <c r="AO309" s="1443"/>
      <c r="AP309" s="1443"/>
      <c r="AQ309" s="1443"/>
      <c r="AR309" s="1443"/>
      <c r="AS309" s="1443"/>
      <c r="AT309" s="1443"/>
      <c r="AU309" s="1443"/>
      <c r="AV309" s="1443"/>
      <c r="AW309" s="1443"/>
      <c r="AX309" s="1443"/>
      <c r="AY309" s="1443"/>
      <c r="AZ309" s="1443"/>
      <c r="BA309" s="1443"/>
      <c r="BB309" s="1443"/>
      <c r="BC309" s="1443"/>
      <c r="BD309" s="1443"/>
      <c r="BE309" s="1443"/>
      <c r="BF309" s="1443"/>
      <c r="BG309" s="1443"/>
      <c r="BH309" s="1443"/>
      <c r="BI309" s="1443"/>
      <c r="BJ309" s="1443"/>
      <c r="BK309" s="1443"/>
      <c r="BL309" s="1443"/>
      <c r="BM309" s="1443"/>
      <c r="BN309" s="1444"/>
      <c r="BO309" s="179"/>
    </row>
    <row r="310" spans="2:67" ht="57" customHeight="1">
      <c r="B310" s="53"/>
      <c r="C310" s="1833" t="s">
        <v>218</v>
      </c>
      <c r="D310" s="1833"/>
      <c r="E310" s="1833"/>
      <c r="F310" s="1833"/>
      <c r="G310" s="1833"/>
      <c r="H310" s="113" t="s">
        <v>210</v>
      </c>
      <c r="I310" s="1470">
        <f>I311/P310</f>
        <v>0.28000000000000003</v>
      </c>
      <c r="J310" s="113" t="s">
        <v>211</v>
      </c>
      <c r="K310" s="1470">
        <f>K311/P310</f>
        <v>0.64</v>
      </c>
      <c r="L310" s="113" t="s">
        <v>212</v>
      </c>
      <c r="M310" s="1467">
        <f>M311/P310</f>
        <v>0.08</v>
      </c>
      <c r="N310" s="1714"/>
      <c r="O310" s="1914"/>
      <c r="P310" s="1724">
        <v>50</v>
      </c>
      <c r="Q310" s="1430" t="s">
        <v>219</v>
      </c>
      <c r="R310" s="1430" t="s">
        <v>57</v>
      </c>
      <c r="S310" s="1430" t="s">
        <v>219</v>
      </c>
      <c r="T310" s="1430" t="s">
        <v>220</v>
      </c>
      <c r="U310" s="1430" t="s">
        <v>220</v>
      </c>
      <c r="V310" s="1430" t="s">
        <v>219</v>
      </c>
      <c r="W310" s="1430" t="s">
        <v>220</v>
      </c>
      <c r="X310" s="1430" t="s">
        <v>219</v>
      </c>
      <c r="Y310" s="1430" t="s">
        <v>219</v>
      </c>
      <c r="Z310" s="1430" t="s">
        <v>220</v>
      </c>
      <c r="AA310" s="1430" t="s">
        <v>219</v>
      </c>
      <c r="AB310" s="1430" t="s">
        <v>219</v>
      </c>
      <c r="AC310" s="1430" t="s">
        <v>219</v>
      </c>
      <c r="AD310" s="1430" t="s">
        <v>220</v>
      </c>
      <c r="AE310" s="1430" t="s">
        <v>219</v>
      </c>
      <c r="AF310" s="1430" t="s">
        <v>219</v>
      </c>
      <c r="AG310" s="1430" t="s">
        <v>220</v>
      </c>
      <c r="AH310" s="1430" t="s">
        <v>220</v>
      </c>
      <c r="AI310" s="1430" t="s">
        <v>219</v>
      </c>
      <c r="AJ310" s="1430" t="s">
        <v>219</v>
      </c>
      <c r="AK310" s="1430" t="s">
        <v>219</v>
      </c>
      <c r="AL310" s="1430" t="s">
        <v>219</v>
      </c>
      <c r="AM310" s="1430" t="s">
        <v>219</v>
      </c>
      <c r="AN310" s="1430" t="s">
        <v>219</v>
      </c>
      <c r="AO310" s="1430" t="s">
        <v>219</v>
      </c>
      <c r="AP310" s="1430" t="s">
        <v>219</v>
      </c>
      <c r="AQ310" s="1430" t="s">
        <v>219</v>
      </c>
      <c r="AR310" s="1430" t="s">
        <v>219</v>
      </c>
      <c r="AS310" s="1430" t="s">
        <v>219</v>
      </c>
      <c r="AT310" s="1430" t="s">
        <v>219</v>
      </c>
      <c r="AU310" s="1430" t="s">
        <v>219</v>
      </c>
      <c r="AV310" s="1430" t="s">
        <v>219</v>
      </c>
      <c r="AW310" s="1430" t="s">
        <v>219</v>
      </c>
      <c r="AX310" s="1430" t="s">
        <v>219</v>
      </c>
      <c r="AY310" s="1430" t="s">
        <v>220</v>
      </c>
      <c r="AZ310" s="1430" t="s">
        <v>220</v>
      </c>
      <c r="BA310" s="1430" t="s">
        <v>219</v>
      </c>
      <c r="BB310" s="1430" t="s">
        <v>219</v>
      </c>
      <c r="BC310" s="1430" t="s">
        <v>57</v>
      </c>
      <c r="BD310" s="1430" t="s">
        <v>57</v>
      </c>
      <c r="BE310" s="1430" t="s">
        <v>220</v>
      </c>
      <c r="BF310" s="1430" t="s">
        <v>220</v>
      </c>
      <c r="BG310" s="1430" t="s">
        <v>220</v>
      </c>
      <c r="BH310" s="1430" t="s">
        <v>57</v>
      </c>
      <c r="BI310" s="1430" t="s">
        <v>220</v>
      </c>
      <c r="BJ310" s="1430" t="s">
        <v>219</v>
      </c>
      <c r="BK310" s="1430" t="s">
        <v>219</v>
      </c>
      <c r="BL310" s="1430" t="s">
        <v>219</v>
      </c>
      <c r="BM310" s="1430" t="s">
        <v>220</v>
      </c>
      <c r="BN310" s="1442" t="s">
        <v>219</v>
      </c>
      <c r="BO310" s="179"/>
    </row>
    <row r="311" spans="2:67" ht="18" customHeight="1">
      <c r="B311" s="53"/>
      <c r="C311" s="1483"/>
      <c r="D311" s="1483"/>
      <c r="E311" s="1483"/>
      <c r="F311" s="1483"/>
      <c r="G311" s="1483"/>
      <c r="H311" s="113" t="s">
        <v>90</v>
      </c>
      <c r="I311" s="92">
        <v>14</v>
      </c>
      <c r="J311" s="113" t="s">
        <v>90</v>
      </c>
      <c r="K311" s="92">
        <v>32</v>
      </c>
      <c r="L311" s="113" t="s">
        <v>90</v>
      </c>
      <c r="M311" s="1471">
        <v>4</v>
      </c>
      <c r="N311" s="1714"/>
      <c r="O311" s="1914"/>
      <c r="P311" s="1725"/>
      <c r="Q311" s="1445"/>
      <c r="R311" s="1443"/>
      <c r="S311" s="1443"/>
      <c r="T311" s="1443"/>
      <c r="U311" s="1443"/>
      <c r="V311" s="1443"/>
      <c r="W311" s="1443"/>
      <c r="X311" s="1443"/>
      <c r="Y311" s="1443"/>
      <c r="Z311" s="1443"/>
      <c r="AA311" s="1443"/>
      <c r="AB311" s="1443"/>
      <c r="AC311" s="1443"/>
      <c r="AD311" s="1443"/>
      <c r="AE311" s="1443"/>
      <c r="AF311" s="1443"/>
      <c r="AG311" s="1443"/>
      <c r="AH311" s="1443"/>
      <c r="AI311" s="1443"/>
      <c r="AJ311" s="1443"/>
      <c r="AK311" s="1443"/>
      <c r="AL311" s="1443"/>
      <c r="AM311" s="1443"/>
      <c r="AN311" s="1443"/>
      <c r="AO311" s="1443"/>
      <c r="AP311" s="1443"/>
      <c r="AQ311" s="1443"/>
      <c r="AR311" s="1443"/>
      <c r="AS311" s="1443"/>
      <c r="AT311" s="1443"/>
      <c r="AU311" s="1443"/>
      <c r="AV311" s="1443"/>
      <c r="AW311" s="1443"/>
      <c r="AX311" s="1443"/>
      <c r="AY311" s="1443"/>
      <c r="AZ311" s="1443"/>
      <c r="BA311" s="1443"/>
      <c r="BB311" s="1443"/>
      <c r="BC311" s="1443"/>
      <c r="BD311" s="1443"/>
      <c r="BE311" s="1443"/>
      <c r="BF311" s="1443"/>
      <c r="BG311" s="1443"/>
      <c r="BH311" s="1443"/>
      <c r="BI311" s="1443"/>
      <c r="BJ311" s="1443"/>
      <c r="BK311" s="1443"/>
      <c r="BL311" s="1443"/>
      <c r="BM311" s="1443"/>
      <c r="BN311" s="1444"/>
      <c r="BO311" s="179"/>
    </row>
    <row r="312" spans="2:67" ht="63" customHeight="1">
      <c r="B312" s="53"/>
      <c r="C312" s="1833" t="s">
        <v>221</v>
      </c>
      <c r="D312" s="1833"/>
      <c r="E312" s="1833"/>
      <c r="F312" s="1833"/>
      <c r="G312" s="1833"/>
      <c r="H312" s="113" t="s">
        <v>210</v>
      </c>
      <c r="I312" s="1470">
        <f>I313/P312</f>
        <v>0.38</v>
      </c>
      <c r="J312" s="113" t="s">
        <v>211</v>
      </c>
      <c r="K312" s="1470">
        <f>K313/P312</f>
        <v>0.57999999999999996</v>
      </c>
      <c r="L312" s="113" t="s">
        <v>212</v>
      </c>
      <c r="M312" s="1467">
        <f>M313/P312</f>
        <v>0.04</v>
      </c>
      <c r="N312" s="1714"/>
      <c r="O312" s="1914"/>
      <c r="P312" s="1724">
        <v>50</v>
      </c>
      <c r="Q312" s="1430" t="s">
        <v>222</v>
      </c>
      <c r="R312" s="1430" t="s">
        <v>222</v>
      </c>
      <c r="S312" s="1430" t="s">
        <v>222</v>
      </c>
      <c r="T312" s="1430" t="s">
        <v>223</v>
      </c>
      <c r="U312" s="1430" t="s">
        <v>223</v>
      </c>
      <c r="V312" s="1430" t="s">
        <v>222</v>
      </c>
      <c r="W312" s="1430" t="s">
        <v>223</v>
      </c>
      <c r="X312" s="1430" t="s">
        <v>222</v>
      </c>
      <c r="Y312" s="1430" t="s">
        <v>222</v>
      </c>
      <c r="Z312" s="1430" t="s">
        <v>223</v>
      </c>
      <c r="AA312" s="1430" t="s">
        <v>223</v>
      </c>
      <c r="AB312" s="1430" t="s">
        <v>222</v>
      </c>
      <c r="AC312" s="1430" t="s">
        <v>222</v>
      </c>
      <c r="AD312" s="1430" t="s">
        <v>223</v>
      </c>
      <c r="AE312" s="1430" t="s">
        <v>222</v>
      </c>
      <c r="AF312" s="1430" t="s">
        <v>222</v>
      </c>
      <c r="AG312" s="1430" t="s">
        <v>223</v>
      </c>
      <c r="AH312" s="1430" t="s">
        <v>223</v>
      </c>
      <c r="AI312" s="1430" t="s">
        <v>222</v>
      </c>
      <c r="AJ312" s="1430" t="s">
        <v>222</v>
      </c>
      <c r="AK312" s="1430" t="s">
        <v>223</v>
      </c>
      <c r="AL312" s="1430" t="s">
        <v>222</v>
      </c>
      <c r="AM312" s="1430" t="s">
        <v>223</v>
      </c>
      <c r="AN312" s="1430" t="s">
        <v>222</v>
      </c>
      <c r="AO312" s="1430" t="s">
        <v>222</v>
      </c>
      <c r="AP312" s="1430" t="s">
        <v>223</v>
      </c>
      <c r="AQ312" s="1430" t="s">
        <v>223</v>
      </c>
      <c r="AR312" s="1430" t="s">
        <v>223</v>
      </c>
      <c r="AS312" s="1430" t="s">
        <v>222</v>
      </c>
      <c r="AT312" s="1430" t="s">
        <v>222</v>
      </c>
      <c r="AU312" s="1430" t="s">
        <v>222</v>
      </c>
      <c r="AV312" s="1430" t="s">
        <v>222</v>
      </c>
      <c r="AW312" s="1430" t="s">
        <v>223</v>
      </c>
      <c r="AX312" s="1430" t="s">
        <v>222</v>
      </c>
      <c r="AY312" s="1430" t="s">
        <v>223</v>
      </c>
      <c r="AZ312" s="1430" t="s">
        <v>223</v>
      </c>
      <c r="BA312" s="1430" t="s">
        <v>222</v>
      </c>
      <c r="BB312" s="1430" t="s">
        <v>222</v>
      </c>
      <c r="BC312" s="1430" t="s">
        <v>57</v>
      </c>
      <c r="BD312" s="1430" t="s">
        <v>57</v>
      </c>
      <c r="BE312" s="1430" t="s">
        <v>222</v>
      </c>
      <c r="BF312" s="1430" t="s">
        <v>223</v>
      </c>
      <c r="BG312" s="1430" t="s">
        <v>222</v>
      </c>
      <c r="BH312" s="1430" t="s">
        <v>222</v>
      </c>
      <c r="BI312" s="1430" t="s">
        <v>222</v>
      </c>
      <c r="BJ312" s="1430" t="s">
        <v>222</v>
      </c>
      <c r="BK312" s="1430" t="s">
        <v>223</v>
      </c>
      <c r="BL312" s="1430" t="s">
        <v>222</v>
      </c>
      <c r="BM312" s="1430" t="s">
        <v>222</v>
      </c>
      <c r="BN312" s="1442" t="s">
        <v>223</v>
      </c>
      <c r="BO312" s="179"/>
    </row>
    <row r="313" spans="2:67" ht="18.75" customHeight="1">
      <c r="B313" s="53"/>
      <c r="C313" s="1483"/>
      <c r="D313" s="1483"/>
      <c r="E313" s="1483"/>
      <c r="F313" s="1483"/>
      <c r="G313" s="1483"/>
      <c r="H313" s="113" t="s">
        <v>90</v>
      </c>
      <c r="I313" s="92">
        <v>19</v>
      </c>
      <c r="J313" s="113" t="s">
        <v>90</v>
      </c>
      <c r="K313" s="92">
        <v>29</v>
      </c>
      <c r="L313" s="113" t="s">
        <v>90</v>
      </c>
      <c r="M313" s="1471">
        <v>2</v>
      </c>
      <c r="N313" s="1460"/>
      <c r="O313" s="1914"/>
      <c r="P313" s="1725"/>
      <c r="Q313" s="545"/>
      <c r="R313" s="1582"/>
      <c r="S313" s="1582"/>
      <c r="T313" s="1582"/>
      <c r="U313" s="1582"/>
      <c r="V313" s="1582"/>
      <c r="W313" s="1582"/>
      <c r="X313" s="1582"/>
      <c r="Y313" s="1582"/>
      <c r="Z313" s="1582"/>
      <c r="AA313" s="1582"/>
      <c r="AB313" s="1582"/>
      <c r="AC313" s="1582"/>
      <c r="AD313" s="1582"/>
      <c r="AE313" s="1582"/>
      <c r="AF313" s="1582"/>
      <c r="AG313" s="1582"/>
      <c r="AH313" s="1582"/>
      <c r="AI313" s="1582"/>
      <c r="AJ313" s="1582"/>
      <c r="AK313" s="1582"/>
      <c r="AL313" s="1582"/>
      <c r="AM313" s="1582"/>
      <c r="AN313" s="1582"/>
      <c r="AO313" s="1582"/>
      <c r="AP313" s="1582"/>
      <c r="AQ313" s="1582"/>
      <c r="AR313" s="1582"/>
      <c r="AS313" s="1582"/>
      <c r="AT313" s="1582"/>
      <c r="AU313" s="1582"/>
      <c r="AV313" s="1582"/>
      <c r="AW313" s="1582"/>
      <c r="AX313" s="1582"/>
      <c r="AY313" s="1582"/>
      <c r="AZ313" s="1582"/>
      <c r="BA313" s="1582"/>
      <c r="BB313" s="1582"/>
      <c r="BC313" s="1582"/>
      <c r="BD313" s="1582"/>
      <c r="BE313" s="1582"/>
      <c r="BF313" s="1582"/>
      <c r="BG313" s="1582"/>
      <c r="BH313" s="1582"/>
      <c r="BI313" s="1582"/>
      <c r="BJ313" s="1582"/>
      <c r="BK313" s="1582"/>
      <c r="BL313" s="1582"/>
      <c r="BM313" s="1582"/>
      <c r="BN313" s="1671"/>
      <c r="BO313" s="179"/>
    </row>
    <row r="314" spans="2:67" ht="28.5" customHeight="1">
      <c r="B314" s="1910" t="s">
        <v>224</v>
      </c>
      <c r="C314" s="1911"/>
      <c r="D314" s="1911"/>
      <c r="E314" s="1911"/>
      <c r="F314" s="1911"/>
      <c r="G314" s="1911"/>
      <c r="H314" s="1911"/>
      <c r="I314" s="1911"/>
      <c r="J314" s="1911"/>
      <c r="K314" s="1911"/>
      <c r="L314" s="1911"/>
      <c r="M314" s="1912"/>
      <c r="N314" s="591">
        <f>O314/P314</f>
        <v>0.48717948717948717</v>
      </c>
      <c r="O314" s="519">
        <v>19</v>
      </c>
      <c r="P314" s="519">
        <v>39</v>
      </c>
      <c r="Q314" s="92" t="s">
        <v>56</v>
      </c>
      <c r="R314" s="92" t="s">
        <v>56</v>
      </c>
      <c r="S314" s="92" t="s">
        <v>57</v>
      </c>
      <c r="T314" s="92" t="s">
        <v>56</v>
      </c>
      <c r="U314" s="92" t="s">
        <v>65</v>
      </c>
      <c r="V314" s="92" t="s">
        <v>56</v>
      </c>
      <c r="W314" s="92" t="s">
        <v>57</v>
      </c>
      <c r="X314" s="92" t="s">
        <v>56</v>
      </c>
      <c r="Y314" s="92" t="s">
        <v>56</v>
      </c>
      <c r="Z314" s="92" t="s">
        <v>65</v>
      </c>
      <c r="AA314" s="92" t="s">
        <v>57</v>
      </c>
      <c r="AB314" s="92" t="s">
        <v>57</v>
      </c>
      <c r="AC314" s="92" t="s">
        <v>56</v>
      </c>
      <c r="AD314" s="92" t="s">
        <v>56</v>
      </c>
      <c r="AE314" s="92" t="s">
        <v>56</v>
      </c>
      <c r="AF314" s="92" t="s">
        <v>57</v>
      </c>
      <c r="AG314" s="92" t="s">
        <v>56</v>
      </c>
      <c r="AH314" s="92" t="s">
        <v>65</v>
      </c>
      <c r="AI314" s="92" t="s">
        <v>56</v>
      </c>
      <c r="AJ314" s="92" t="s">
        <v>65</v>
      </c>
      <c r="AK314" s="92" t="s">
        <v>57</v>
      </c>
      <c r="AL314" s="92" t="s">
        <v>57</v>
      </c>
      <c r="AM314" s="92" t="s">
        <v>57</v>
      </c>
      <c r="AN314" s="92" t="s">
        <v>57</v>
      </c>
      <c r="AO314" s="92" t="s">
        <v>56</v>
      </c>
      <c r="AP314" s="92" t="s">
        <v>56</v>
      </c>
      <c r="AQ314" s="92" t="s">
        <v>65</v>
      </c>
      <c r="AR314" s="92" t="s">
        <v>57</v>
      </c>
      <c r="AS314" s="92" t="s">
        <v>65</v>
      </c>
      <c r="AT314" s="92" t="s">
        <v>65</v>
      </c>
      <c r="AU314" s="92" t="s">
        <v>56</v>
      </c>
      <c r="AV314" s="92" t="s">
        <v>65</v>
      </c>
      <c r="AW314" s="92" t="s">
        <v>56</v>
      </c>
      <c r="AX314" s="92" t="s">
        <v>65</v>
      </c>
      <c r="AY314" s="92" t="s">
        <v>56</v>
      </c>
      <c r="AZ314" s="92" t="s">
        <v>57</v>
      </c>
      <c r="BA314" s="92" t="s">
        <v>57</v>
      </c>
      <c r="BB314" s="92" t="s">
        <v>57</v>
      </c>
      <c r="BC314" s="92" t="s">
        <v>57</v>
      </c>
      <c r="BD314" s="92" t="s">
        <v>57</v>
      </c>
      <c r="BE314" s="92" t="s">
        <v>57</v>
      </c>
      <c r="BF314" s="92" t="s">
        <v>57</v>
      </c>
      <c r="BG314" s="92" t="s">
        <v>56</v>
      </c>
      <c r="BH314" s="92" t="s">
        <v>56</v>
      </c>
      <c r="BI314" s="92" t="s">
        <v>65</v>
      </c>
      <c r="BJ314" s="92" t="s">
        <v>57</v>
      </c>
      <c r="BK314" s="92" t="s">
        <v>56</v>
      </c>
      <c r="BL314" s="92" t="s">
        <v>65</v>
      </c>
      <c r="BM314" s="92" t="s">
        <v>57</v>
      </c>
      <c r="BN314" s="1471" t="s">
        <v>57</v>
      </c>
      <c r="BO314" s="179"/>
    </row>
    <row r="315" spans="2:67" ht="23.1" customHeight="1">
      <c r="B315" s="156" t="s">
        <v>225</v>
      </c>
      <c r="C315" s="1829" t="s">
        <v>226</v>
      </c>
      <c r="D315" s="1829"/>
      <c r="E315" s="1829"/>
      <c r="F315" s="1829"/>
      <c r="G315" s="1829"/>
      <c r="H315" s="1829"/>
      <c r="I315" s="1829"/>
      <c r="J315" s="1829"/>
      <c r="K315" s="1829"/>
      <c r="L315" s="1829"/>
      <c r="M315" s="1859"/>
      <c r="N315" s="958"/>
      <c r="O315" s="958"/>
      <c r="P315" s="958"/>
      <c r="Q315" s="958"/>
      <c r="R315" s="958"/>
      <c r="S315" s="958"/>
      <c r="T315" s="958"/>
      <c r="U315" s="958"/>
      <c r="V315" s="958"/>
      <c r="W315" s="958"/>
      <c r="X315" s="958"/>
      <c r="Y315" s="958"/>
      <c r="Z315" s="958"/>
      <c r="AA315" s="958"/>
      <c r="AB315" s="958"/>
      <c r="AC315" s="958"/>
      <c r="AD315" s="958"/>
      <c r="AE315" s="958"/>
      <c r="AF315" s="958"/>
      <c r="AG315" s="958"/>
      <c r="AH315" s="958"/>
      <c r="AI315" s="958"/>
      <c r="AJ315" s="958"/>
      <c r="AK315" s="958"/>
      <c r="AL315" s="958"/>
      <c r="AM315" s="958"/>
      <c r="AN315" s="958"/>
      <c r="AO315" s="958"/>
      <c r="AP315" s="958"/>
      <c r="AQ315" s="958"/>
      <c r="AR315" s="958"/>
      <c r="AS315" s="958"/>
      <c r="AT315" s="958"/>
      <c r="AU315" s="958"/>
      <c r="AV315" s="958"/>
      <c r="AW315" s="958"/>
      <c r="AX315" s="958"/>
      <c r="AY315" s="958"/>
      <c r="AZ315" s="958"/>
      <c r="BA315" s="958"/>
      <c r="BB315" s="958"/>
      <c r="BC315" s="958"/>
      <c r="BD315" s="958"/>
      <c r="BE315" s="958"/>
      <c r="BF315" s="958"/>
      <c r="BG315" s="958"/>
      <c r="BH315" s="958"/>
      <c r="BI315" s="958"/>
      <c r="BJ315" s="958"/>
      <c r="BK315" s="958"/>
      <c r="BL315" s="958"/>
      <c r="BM315" s="958"/>
      <c r="BN315" s="958"/>
      <c r="BO315" s="179"/>
    </row>
    <row r="316" spans="2:67" ht="23.1" customHeight="1">
      <c r="B316" s="150"/>
      <c r="C316" s="177"/>
      <c r="D316" s="178" t="s">
        <v>227</v>
      </c>
      <c r="E316" s="178" t="s">
        <v>228</v>
      </c>
      <c r="F316" s="178" t="s">
        <v>229</v>
      </c>
      <c r="G316" s="178" t="s">
        <v>230</v>
      </c>
      <c r="H316" s="1466" t="s">
        <v>231</v>
      </c>
      <c r="I316" s="1466" t="s">
        <v>232</v>
      </c>
      <c r="J316" s="1466" t="s">
        <v>233</v>
      </c>
      <c r="K316" s="1466" t="s">
        <v>234</v>
      </c>
      <c r="L316" s="1466" t="s">
        <v>235</v>
      </c>
      <c r="M316" s="718">
        <v>0</v>
      </c>
      <c r="N316" s="1750"/>
      <c r="O316" s="1722"/>
      <c r="P316" s="1728">
        <v>41</v>
      </c>
      <c r="Q316" s="966"/>
      <c r="R316" s="947"/>
      <c r="S316" s="966"/>
      <c r="T316" s="947"/>
      <c r="U316" s="947"/>
      <c r="V316" s="947"/>
      <c r="W316" s="947"/>
      <c r="X316" s="947"/>
      <c r="Y316" s="947"/>
      <c r="Z316" s="966"/>
      <c r="AA316" s="947"/>
      <c r="AB316" s="947"/>
      <c r="AC316" s="947"/>
      <c r="AD316" s="966"/>
      <c r="AE316" s="947"/>
      <c r="AF316" s="947"/>
      <c r="AG316" s="947"/>
      <c r="AH316" s="947"/>
      <c r="AI316" s="966"/>
      <c r="AJ316" s="947"/>
      <c r="AK316" s="947"/>
      <c r="AL316" s="966"/>
      <c r="AM316" s="947"/>
      <c r="AN316" s="947"/>
      <c r="AO316" s="947"/>
      <c r="AP316" s="947"/>
      <c r="AQ316" s="966"/>
      <c r="AR316" s="947"/>
      <c r="AS316" s="947"/>
      <c r="AT316" s="947"/>
      <c r="AU316" s="947"/>
      <c r="AV316" s="947"/>
      <c r="AW316" s="947"/>
      <c r="AX316" s="947"/>
      <c r="AY316" s="966"/>
      <c r="AZ316" s="947"/>
      <c r="BA316" s="966"/>
      <c r="BB316" s="947"/>
      <c r="BC316" s="947"/>
      <c r="BD316" s="947"/>
      <c r="BE316" s="966"/>
      <c r="BF316" s="947"/>
      <c r="BG316" s="947"/>
      <c r="BH316" s="947"/>
      <c r="BI316" s="947"/>
      <c r="BJ316" s="947"/>
      <c r="BK316" s="966"/>
      <c r="BL316" s="947"/>
      <c r="BM316" s="947"/>
      <c r="BN316" s="609"/>
      <c r="BO316" s="179"/>
    </row>
    <row r="317" spans="2:67" ht="25.5" customHeight="1">
      <c r="B317" s="150"/>
      <c r="C317" s="180"/>
      <c r="D317" s="521">
        <f>D318/P316</f>
        <v>9.7560975609756101E-2</v>
      </c>
      <c r="E317" s="521">
        <f>E318/P316</f>
        <v>0.14634146341463414</v>
      </c>
      <c r="F317" s="521">
        <f>F318/P316</f>
        <v>0.17073170731707318</v>
      </c>
      <c r="G317" s="521">
        <f>G318/P316</f>
        <v>4.878048780487805E-2</v>
      </c>
      <c r="H317" s="521">
        <f>H318/P316</f>
        <v>9.7560975609756101E-2</v>
      </c>
      <c r="I317" s="521">
        <f>I318/P316</f>
        <v>0.14634146341463414</v>
      </c>
      <c r="J317" s="521">
        <f>J318/P316</f>
        <v>0.1951219512195122</v>
      </c>
      <c r="K317" s="521">
        <f>K318/P316</f>
        <v>4.878048780487805E-2</v>
      </c>
      <c r="L317" s="521">
        <f>L318/P316</f>
        <v>4.878048780487805E-2</v>
      </c>
      <c r="M317" s="521">
        <f>M318/P316</f>
        <v>0</v>
      </c>
      <c r="N317" s="1751"/>
      <c r="O317" s="1722"/>
      <c r="P317" s="1728"/>
      <c r="Q317" s="561" t="s">
        <v>231</v>
      </c>
      <c r="R317" s="523" t="s">
        <v>65</v>
      </c>
      <c r="S317" s="523" t="s">
        <v>227</v>
      </c>
      <c r="T317" s="523" t="s">
        <v>232</v>
      </c>
      <c r="U317" s="523" t="s">
        <v>236</v>
      </c>
      <c r="V317" s="523" t="s">
        <v>237</v>
      </c>
      <c r="W317" s="527" t="s">
        <v>228</v>
      </c>
      <c r="X317" s="523" t="s">
        <v>237</v>
      </c>
      <c r="Y317" s="523" t="s">
        <v>229</v>
      </c>
      <c r="Z317" s="523" t="s">
        <v>230</v>
      </c>
      <c r="AA317" s="523" t="s">
        <v>229</v>
      </c>
      <c r="AB317" s="523" t="s">
        <v>237</v>
      </c>
      <c r="AC317" s="523" t="s">
        <v>238</v>
      </c>
      <c r="AD317" s="523" t="s">
        <v>238</v>
      </c>
      <c r="AE317" s="523" t="s">
        <v>228</v>
      </c>
      <c r="AF317" s="523" t="s">
        <v>236</v>
      </c>
      <c r="AG317" s="523" t="s">
        <v>65</v>
      </c>
      <c r="AH317" s="523" t="s">
        <v>231</v>
      </c>
      <c r="AI317" s="523" t="s">
        <v>239</v>
      </c>
      <c r="AJ317" s="523" t="s">
        <v>236</v>
      </c>
      <c r="AK317" s="523" t="s">
        <v>233</v>
      </c>
      <c r="AL317" s="523" t="s">
        <v>240</v>
      </c>
      <c r="AM317" s="523" t="s">
        <v>65</v>
      </c>
      <c r="AN317" s="523" t="s">
        <v>233</v>
      </c>
      <c r="AO317" s="523" t="s">
        <v>234</v>
      </c>
      <c r="AP317" s="523" t="s">
        <v>227</v>
      </c>
      <c r="AQ317" s="523" t="s">
        <v>229</v>
      </c>
      <c r="AR317" s="523" t="s">
        <v>236</v>
      </c>
      <c r="AS317" s="523" t="s">
        <v>231</v>
      </c>
      <c r="AT317" s="523" t="s">
        <v>65</v>
      </c>
      <c r="AU317" s="523" t="s">
        <v>228</v>
      </c>
      <c r="AV317" s="523" t="s">
        <v>232</v>
      </c>
      <c r="AW317" s="523" t="s">
        <v>234</v>
      </c>
      <c r="AX317" s="523" t="s">
        <v>227</v>
      </c>
      <c r="AY317" s="523" t="s">
        <v>65</v>
      </c>
      <c r="AZ317" s="523" t="s">
        <v>227</v>
      </c>
      <c r="BA317" s="523" t="s">
        <v>65</v>
      </c>
      <c r="BB317" s="523" t="s">
        <v>231</v>
      </c>
      <c r="BC317" s="523" t="s">
        <v>237</v>
      </c>
      <c r="BD317" s="523" t="s">
        <v>65</v>
      </c>
      <c r="BE317" s="523" t="s">
        <v>228</v>
      </c>
      <c r="BF317" s="523" t="s">
        <v>228</v>
      </c>
      <c r="BG317" s="523" t="s">
        <v>232</v>
      </c>
      <c r="BH317" s="523" t="s">
        <v>233</v>
      </c>
      <c r="BI317" s="523" t="s">
        <v>232</v>
      </c>
      <c r="BJ317" s="523" t="s">
        <v>237</v>
      </c>
      <c r="BK317" s="523" t="s">
        <v>228</v>
      </c>
      <c r="BL317" s="523" t="s">
        <v>65</v>
      </c>
      <c r="BM317" s="523" t="s">
        <v>232</v>
      </c>
      <c r="BN317" s="546" t="s">
        <v>65</v>
      </c>
      <c r="BO317" s="179"/>
    </row>
    <row r="318" spans="2:67" ht="21" customHeight="1">
      <c r="B318" s="150"/>
      <c r="C318" s="560" t="s">
        <v>90</v>
      </c>
      <c r="D318" s="562">
        <v>4</v>
      </c>
      <c r="E318" s="562">
        <v>6</v>
      </c>
      <c r="F318" s="562">
        <v>7</v>
      </c>
      <c r="G318" s="562">
        <v>2</v>
      </c>
      <c r="H318" s="562">
        <v>4</v>
      </c>
      <c r="I318" s="562">
        <v>6</v>
      </c>
      <c r="J318" s="562">
        <v>8</v>
      </c>
      <c r="K318" s="562">
        <v>2</v>
      </c>
      <c r="L318" s="562">
        <v>2</v>
      </c>
      <c r="M318" s="719">
        <v>0</v>
      </c>
      <c r="N318" s="1752"/>
      <c r="O318" s="1722"/>
      <c r="P318" s="1728"/>
      <c r="Q318" s="946"/>
      <c r="R318" s="947"/>
      <c r="S318" s="947"/>
      <c r="T318" s="947"/>
      <c r="U318" s="947"/>
      <c r="V318" s="947"/>
      <c r="W318" s="947"/>
      <c r="X318" s="947"/>
      <c r="Y318" s="947"/>
      <c r="Z318" s="947"/>
      <c r="AA318" s="947"/>
      <c r="AB318" s="947"/>
      <c r="AC318" s="947"/>
      <c r="AD318" s="947"/>
      <c r="AE318" s="947"/>
      <c r="AF318" s="947"/>
      <c r="AG318" s="947"/>
      <c r="AH318" s="947"/>
      <c r="AI318" s="947"/>
      <c r="AJ318" s="947"/>
      <c r="AK318" s="947"/>
      <c r="AL318" s="947"/>
      <c r="AM318" s="947"/>
      <c r="AN318" s="947"/>
      <c r="AO318" s="947"/>
      <c r="AP318" s="947"/>
      <c r="AQ318" s="947"/>
      <c r="AR318" s="947"/>
      <c r="AS318" s="947"/>
      <c r="AT318" s="947"/>
      <c r="AU318" s="947"/>
      <c r="AV318" s="947"/>
      <c r="AW318" s="947"/>
      <c r="AX318" s="947"/>
      <c r="AY318" s="947"/>
      <c r="AZ318" s="947"/>
      <c r="BA318" s="947"/>
      <c r="BB318" s="947"/>
      <c r="BC318" s="947"/>
      <c r="BD318" s="947"/>
      <c r="BE318" s="947"/>
      <c r="BF318" s="947"/>
      <c r="BG318" s="947"/>
      <c r="BH318" s="947"/>
      <c r="BI318" s="947"/>
      <c r="BJ318" s="947"/>
      <c r="BK318" s="947"/>
      <c r="BL318" s="947"/>
      <c r="BM318" s="947"/>
      <c r="BN318" s="609"/>
      <c r="BO318" s="179"/>
    </row>
    <row r="319" spans="2:67" ht="17.25" customHeight="1">
      <c r="B319" s="156" t="s">
        <v>241</v>
      </c>
      <c r="C319" s="1829" t="s">
        <v>242</v>
      </c>
      <c r="D319" s="1829"/>
      <c r="E319" s="1829"/>
      <c r="F319" s="1829"/>
      <c r="G319" s="1829"/>
      <c r="H319" s="1829"/>
      <c r="I319" s="1829"/>
      <c r="J319" s="1829"/>
      <c r="K319" s="1829"/>
      <c r="L319" s="1829"/>
      <c r="M319" s="1859"/>
      <c r="N319" s="949"/>
      <c r="O319" s="949"/>
      <c r="P319" s="949"/>
      <c r="Q319" s="949"/>
      <c r="R319" s="949"/>
      <c r="S319" s="949"/>
      <c r="T319" s="949"/>
      <c r="U319" s="949"/>
      <c r="V319" s="949"/>
      <c r="W319" s="949"/>
      <c r="X319" s="949"/>
      <c r="Y319" s="949"/>
      <c r="Z319" s="949"/>
      <c r="AA319" s="949"/>
      <c r="AB319" s="949"/>
      <c r="AC319" s="949"/>
      <c r="AD319" s="949"/>
      <c r="AE319" s="949"/>
      <c r="AF319" s="949"/>
      <c r="AG319" s="949"/>
      <c r="AH319" s="949"/>
      <c r="AI319" s="949"/>
      <c r="AJ319" s="949"/>
      <c r="AK319" s="949"/>
      <c r="AL319" s="949"/>
      <c r="AM319" s="949"/>
      <c r="AN319" s="949"/>
      <c r="AO319" s="949"/>
      <c r="AP319" s="949"/>
      <c r="AQ319" s="949"/>
      <c r="AR319" s="949"/>
      <c r="AS319" s="949"/>
      <c r="AT319" s="949"/>
      <c r="AU319" s="949"/>
      <c r="AV319" s="949"/>
      <c r="AW319" s="949"/>
      <c r="AX319" s="949"/>
      <c r="AY319" s="949"/>
      <c r="AZ319" s="949"/>
      <c r="BA319" s="949"/>
      <c r="BB319" s="949"/>
      <c r="BC319" s="949"/>
      <c r="BD319" s="949"/>
      <c r="BE319" s="949"/>
      <c r="BF319" s="949"/>
      <c r="BG319" s="949"/>
      <c r="BH319" s="949"/>
      <c r="BI319" s="949"/>
      <c r="BJ319" s="949"/>
      <c r="BK319" s="949"/>
      <c r="BL319" s="949"/>
      <c r="BM319" s="949"/>
      <c r="BN319" s="949"/>
      <c r="BO319" s="179"/>
    </row>
    <row r="320" spans="2:67" ht="20.100000000000001" customHeight="1">
      <c r="B320" s="181"/>
      <c r="C320" s="1887" t="s">
        <v>243</v>
      </c>
      <c r="D320" s="1887"/>
      <c r="E320" s="1887"/>
      <c r="F320" s="1887"/>
      <c r="G320" s="1887"/>
      <c r="H320" s="1887"/>
      <c r="I320" s="1887"/>
      <c r="J320" s="1887"/>
      <c r="K320" s="1887"/>
      <c r="L320" s="1887"/>
      <c r="M320" s="1888"/>
      <c r="N320" s="590">
        <f>O320/P320</f>
        <v>0.74</v>
      </c>
      <c r="O320" s="524">
        <v>37</v>
      </c>
      <c r="P320" s="524">
        <v>50</v>
      </c>
      <c r="Q320" s="865" t="s">
        <v>56</v>
      </c>
      <c r="R320" s="865" t="s">
        <v>57</v>
      </c>
      <c r="S320" s="865" t="s">
        <v>57</v>
      </c>
      <c r="T320" s="865" t="s">
        <v>56</v>
      </c>
      <c r="U320" s="865" t="s">
        <v>56</v>
      </c>
      <c r="V320" s="865" t="s">
        <v>57</v>
      </c>
      <c r="W320" s="865" t="s">
        <v>56</v>
      </c>
      <c r="X320" s="865" t="s">
        <v>56</v>
      </c>
      <c r="Y320" s="865" t="s">
        <v>56</v>
      </c>
      <c r="Z320" s="865" t="s">
        <v>57</v>
      </c>
      <c r="AA320" s="865" t="s">
        <v>57</v>
      </c>
      <c r="AB320" s="865" t="s">
        <v>56</v>
      </c>
      <c r="AC320" s="865" t="s">
        <v>57</v>
      </c>
      <c r="AD320" s="865" t="s">
        <v>56</v>
      </c>
      <c r="AE320" s="865" t="s">
        <v>57</v>
      </c>
      <c r="AF320" s="865" t="s">
        <v>57</v>
      </c>
      <c r="AG320" s="865" t="s">
        <v>56</v>
      </c>
      <c r="AH320" s="865" t="s">
        <v>56</v>
      </c>
      <c r="AI320" s="865" t="s">
        <v>57</v>
      </c>
      <c r="AJ320" s="865" t="s">
        <v>56</v>
      </c>
      <c r="AK320" s="865" t="s">
        <v>56</v>
      </c>
      <c r="AL320" s="865" t="s">
        <v>56</v>
      </c>
      <c r="AM320" s="865" t="s">
        <v>56</v>
      </c>
      <c r="AN320" s="865" t="s">
        <v>56</v>
      </c>
      <c r="AO320" s="865" t="s">
        <v>56</v>
      </c>
      <c r="AP320" s="865" t="s">
        <v>56</v>
      </c>
      <c r="AQ320" s="865" t="s">
        <v>56</v>
      </c>
      <c r="AR320" s="865" t="s">
        <v>56</v>
      </c>
      <c r="AS320" s="865" t="s">
        <v>56</v>
      </c>
      <c r="AT320" s="865" t="s">
        <v>56</v>
      </c>
      <c r="AU320" s="865" t="s">
        <v>57</v>
      </c>
      <c r="AV320" s="865" t="s">
        <v>56</v>
      </c>
      <c r="AW320" s="865" t="s">
        <v>56</v>
      </c>
      <c r="AX320" s="865" t="s">
        <v>57</v>
      </c>
      <c r="AY320" s="865" t="s">
        <v>56</v>
      </c>
      <c r="AZ320" s="865" t="s">
        <v>56</v>
      </c>
      <c r="BA320" s="865" t="s">
        <v>56</v>
      </c>
      <c r="BB320" s="865" t="s">
        <v>57</v>
      </c>
      <c r="BC320" s="865" t="s">
        <v>57</v>
      </c>
      <c r="BD320" s="865" t="s">
        <v>56</v>
      </c>
      <c r="BE320" s="865" t="s">
        <v>56</v>
      </c>
      <c r="BF320" s="865" t="s">
        <v>56</v>
      </c>
      <c r="BG320" s="865" t="s">
        <v>56</v>
      </c>
      <c r="BH320" s="865" t="s">
        <v>56</v>
      </c>
      <c r="BI320" s="865" t="s">
        <v>56</v>
      </c>
      <c r="BJ320" s="865" t="s">
        <v>56</v>
      </c>
      <c r="BK320" s="865" t="s">
        <v>56</v>
      </c>
      <c r="BL320" s="865" t="s">
        <v>56</v>
      </c>
      <c r="BM320" s="865" t="s">
        <v>56</v>
      </c>
      <c r="BN320" s="866" t="s">
        <v>56</v>
      </c>
      <c r="BO320" s="179"/>
    </row>
    <row r="321" spans="2:67" ht="20.100000000000001" customHeight="1">
      <c r="B321" s="1915" t="s">
        <v>244</v>
      </c>
      <c r="C321" s="1887"/>
      <c r="D321" s="1887"/>
      <c r="E321" s="1887"/>
      <c r="F321" s="1887"/>
      <c r="G321" s="1887"/>
      <c r="H321" s="1887"/>
      <c r="I321" s="1887"/>
      <c r="J321" s="1887"/>
      <c r="K321" s="1887"/>
      <c r="L321" s="1887"/>
      <c r="M321" s="1888"/>
      <c r="N321" s="590">
        <f t="shared" ref="N321:N323" si="12">O321/P321</f>
        <v>0.91666666666666663</v>
      </c>
      <c r="O321" s="524">
        <v>33</v>
      </c>
      <c r="P321" s="524">
        <v>36</v>
      </c>
      <c r="Q321" s="865" t="s">
        <v>56</v>
      </c>
      <c r="R321" s="865" t="s">
        <v>65</v>
      </c>
      <c r="S321" s="865" t="s">
        <v>62</v>
      </c>
      <c r="T321" s="865" t="s">
        <v>65</v>
      </c>
      <c r="U321" s="865" t="s">
        <v>56</v>
      </c>
      <c r="V321" s="865" t="s">
        <v>62</v>
      </c>
      <c r="W321" s="865" t="s">
        <v>56</v>
      </c>
      <c r="X321" s="865" t="s">
        <v>56</v>
      </c>
      <c r="Y321" s="865" t="s">
        <v>56</v>
      </c>
      <c r="Z321" s="865" t="s">
        <v>62</v>
      </c>
      <c r="AA321" s="865" t="s">
        <v>62</v>
      </c>
      <c r="AB321" s="865" t="s">
        <v>56</v>
      </c>
      <c r="AC321" s="865" t="s">
        <v>62</v>
      </c>
      <c r="AD321" s="865" t="s">
        <v>56</v>
      </c>
      <c r="AE321" s="865" t="s">
        <v>62</v>
      </c>
      <c r="AF321" s="865" t="s">
        <v>62</v>
      </c>
      <c r="AG321" s="865" t="s">
        <v>56</v>
      </c>
      <c r="AH321" s="865" t="s">
        <v>56</v>
      </c>
      <c r="AI321" s="865" t="s">
        <v>56</v>
      </c>
      <c r="AJ321" s="865" t="s">
        <v>56</v>
      </c>
      <c r="AK321" s="865" t="s">
        <v>56</v>
      </c>
      <c r="AL321" s="865" t="s">
        <v>65</v>
      </c>
      <c r="AM321" s="865" t="s">
        <v>56</v>
      </c>
      <c r="AN321" s="865" t="s">
        <v>56</v>
      </c>
      <c r="AO321" s="865" t="s">
        <v>56</v>
      </c>
      <c r="AP321" s="865" t="s">
        <v>56</v>
      </c>
      <c r="AQ321" s="865" t="s">
        <v>56</v>
      </c>
      <c r="AR321" s="865" t="s">
        <v>56</v>
      </c>
      <c r="AS321" s="865" t="s">
        <v>56</v>
      </c>
      <c r="AT321" s="865" t="s">
        <v>56</v>
      </c>
      <c r="AU321" s="865" t="s">
        <v>62</v>
      </c>
      <c r="AV321" s="865" t="s">
        <v>56</v>
      </c>
      <c r="AW321" s="865" t="s">
        <v>56</v>
      </c>
      <c r="AX321" s="865" t="s">
        <v>62</v>
      </c>
      <c r="AY321" s="865" t="s">
        <v>56</v>
      </c>
      <c r="AZ321" s="865" t="s">
        <v>56</v>
      </c>
      <c r="BA321" s="865" t="s">
        <v>56</v>
      </c>
      <c r="BB321" s="865" t="s">
        <v>62</v>
      </c>
      <c r="BC321" s="865" t="s">
        <v>65</v>
      </c>
      <c r="BD321" s="865" t="s">
        <v>57</v>
      </c>
      <c r="BE321" s="865" t="s">
        <v>57</v>
      </c>
      <c r="BF321" s="865" t="s">
        <v>56</v>
      </c>
      <c r="BG321" s="865" t="s">
        <v>56</v>
      </c>
      <c r="BH321" s="865" t="s">
        <v>56</v>
      </c>
      <c r="BI321" s="865" t="s">
        <v>56</v>
      </c>
      <c r="BJ321" s="865" t="s">
        <v>56</v>
      </c>
      <c r="BK321" s="865" t="s">
        <v>56</v>
      </c>
      <c r="BL321" s="865" t="s">
        <v>57</v>
      </c>
      <c r="BM321" s="865" t="s">
        <v>56</v>
      </c>
      <c r="BN321" s="866" t="s">
        <v>56</v>
      </c>
      <c r="BO321" s="179"/>
    </row>
    <row r="322" spans="2:67" ht="20.100000000000001" customHeight="1">
      <c r="B322" s="1915" t="s">
        <v>245</v>
      </c>
      <c r="C322" s="1887"/>
      <c r="D322" s="1887"/>
      <c r="E322" s="1887"/>
      <c r="F322" s="1887"/>
      <c r="G322" s="1887"/>
      <c r="H322" s="1887"/>
      <c r="I322" s="1887"/>
      <c r="J322" s="1887"/>
      <c r="K322" s="1887"/>
      <c r="L322" s="1887"/>
      <c r="M322" s="1888"/>
      <c r="N322" s="590">
        <f t="shared" si="12"/>
        <v>0.75</v>
      </c>
      <c r="O322" s="524">
        <v>21</v>
      </c>
      <c r="P322" s="524">
        <v>28</v>
      </c>
      <c r="Q322" s="865" t="s">
        <v>56</v>
      </c>
      <c r="R322" s="865" t="s">
        <v>56</v>
      </c>
      <c r="S322" s="865" t="s">
        <v>62</v>
      </c>
      <c r="T322" s="865" t="s">
        <v>65</v>
      </c>
      <c r="U322" s="865" t="s">
        <v>56</v>
      </c>
      <c r="V322" s="865" t="s">
        <v>62</v>
      </c>
      <c r="W322" s="865" t="s">
        <v>56</v>
      </c>
      <c r="X322" s="865" t="s">
        <v>62</v>
      </c>
      <c r="Y322" s="865" t="s">
        <v>56</v>
      </c>
      <c r="Z322" s="865" t="s">
        <v>62</v>
      </c>
      <c r="AA322" s="865" t="s">
        <v>62</v>
      </c>
      <c r="AB322" s="865" t="s">
        <v>56</v>
      </c>
      <c r="AC322" s="865" t="s">
        <v>62</v>
      </c>
      <c r="AD322" s="865" t="s">
        <v>56</v>
      </c>
      <c r="AE322" s="865" t="s">
        <v>62</v>
      </c>
      <c r="AF322" s="865" t="s">
        <v>62</v>
      </c>
      <c r="AG322" s="865" t="s">
        <v>56</v>
      </c>
      <c r="AH322" s="865" t="s">
        <v>56</v>
      </c>
      <c r="AI322" s="865" t="s">
        <v>56</v>
      </c>
      <c r="AJ322" s="865" t="s">
        <v>56</v>
      </c>
      <c r="AK322" s="865" t="s">
        <v>62</v>
      </c>
      <c r="AL322" s="865" t="s">
        <v>65</v>
      </c>
      <c r="AM322" s="865" t="s">
        <v>56</v>
      </c>
      <c r="AN322" s="865" t="s">
        <v>56</v>
      </c>
      <c r="AO322" s="865" t="s">
        <v>56</v>
      </c>
      <c r="AP322" s="865" t="s">
        <v>57</v>
      </c>
      <c r="AQ322" s="865" t="s">
        <v>62</v>
      </c>
      <c r="AR322" s="865" t="s">
        <v>56</v>
      </c>
      <c r="AS322" s="865" t="s">
        <v>62</v>
      </c>
      <c r="AT322" s="865" t="s">
        <v>56</v>
      </c>
      <c r="AU322" s="865" t="s">
        <v>62</v>
      </c>
      <c r="AV322" s="865" t="s">
        <v>56</v>
      </c>
      <c r="AW322" s="865" t="s">
        <v>56</v>
      </c>
      <c r="AX322" s="865" t="s">
        <v>62</v>
      </c>
      <c r="AY322" s="865" t="s">
        <v>62</v>
      </c>
      <c r="AZ322" s="865" t="s">
        <v>62</v>
      </c>
      <c r="BA322" s="865" t="s">
        <v>62</v>
      </c>
      <c r="BB322" s="865" t="s">
        <v>62</v>
      </c>
      <c r="BC322" s="865" t="s">
        <v>65</v>
      </c>
      <c r="BD322" s="865" t="s">
        <v>57</v>
      </c>
      <c r="BE322" s="865" t="s">
        <v>57</v>
      </c>
      <c r="BF322" s="865" t="s">
        <v>56</v>
      </c>
      <c r="BG322" s="865" t="s">
        <v>56</v>
      </c>
      <c r="BH322" s="865" t="s">
        <v>57</v>
      </c>
      <c r="BI322" s="865" t="s">
        <v>62</v>
      </c>
      <c r="BJ322" s="865" t="s">
        <v>57</v>
      </c>
      <c r="BK322" s="865" t="s">
        <v>62</v>
      </c>
      <c r="BL322" s="865" t="s">
        <v>57</v>
      </c>
      <c r="BM322" s="865" t="s">
        <v>57</v>
      </c>
      <c r="BN322" s="866" t="s">
        <v>56</v>
      </c>
      <c r="BO322" s="179"/>
    </row>
    <row r="323" spans="2:67" ht="20.100000000000001" customHeight="1">
      <c r="B323" s="1916" t="s">
        <v>246</v>
      </c>
      <c r="C323" s="1889"/>
      <c r="D323" s="1889"/>
      <c r="E323" s="1889"/>
      <c r="F323" s="1889"/>
      <c r="G323" s="1889"/>
      <c r="H323" s="1889"/>
      <c r="I323" s="1889"/>
      <c r="J323" s="1889"/>
      <c r="K323" s="1889"/>
      <c r="L323" s="1889"/>
      <c r="M323" s="1890"/>
      <c r="N323" s="590">
        <f t="shared" si="12"/>
        <v>0.88571428571428568</v>
      </c>
      <c r="O323" s="524">
        <v>31</v>
      </c>
      <c r="P323" s="524">
        <v>35</v>
      </c>
      <c r="Q323" s="865" t="s">
        <v>56</v>
      </c>
      <c r="R323" s="865" t="s">
        <v>56</v>
      </c>
      <c r="S323" s="865" t="s">
        <v>62</v>
      </c>
      <c r="T323" s="865" t="s">
        <v>65</v>
      </c>
      <c r="U323" s="865" t="s">
        <v>56</v>
      </c>
      <c r="V323" s="865" t="s">
        <v>62</v>
      </c>
      <c r="W323" s="865" t="s">
        <v>56</v>
      </c>
      <c r="X323" s="865" t="s">
        <v>56</v>
      </c>
      <c r="Y323" s="865" t="s">
        <v>56</v>
      </c>
      <c r="Z323" s="865" t="s">
        <v>62</v>
      </c>
      <c r="AA323" s="865" t="s">
        <v>62</v>
      </c>
      <c r="AB323" s="865" t="s">
        <v>56</v>
      </c>
      <c r="AC323" s="865" t="s">
        <v>62</v>
      </c>
      <c r="AD323" s="865" t="s">
        <v>56</v>
      </c>
      <c r="AE323" s="865" t="s">
        <v>62</v>
      </c>
      <c r="AF323" s="865" t="s">
        <v>62</v>
      </c>
      <c r="AG323" s="865" t="s">
        <v>56</v>
      </c>
      <c r="AH323" s="865" t="s">
        <v>56</v>
      </c>
      <c r="AI323" s="865" t="s">
        <v>56</v>
      </c>
      <c r="AJ323" s="865" t="s">
        <v>56</v>
      </c>
      <c r="AK323" s="865" t="s">
        <v>56</v>
      </c>
      <c r="AL323" s="865" t="s">
        <v>65</v>
      </c>
      <c r="AM323" s="865" t="s">
        <v>65</v>
      </c>
      <c r="AN323" s="865" t="s">
        <v>56</v>
      </c>
      <c r="AO323" s="865" t="s">
        <v>56</v>
      </c>
      <c r="AP323" s="865" t="s">
        <v>56</v>
      </c>
      <c r="AQ323" s="865" t="s">
        <v>56</v>
      </c>
      <c r="AR323" s="865" t="s">
        <v>56</v>
      </c>
      <c r="AS323" s="865" t="s">
        <v>57</v>
      </c>
      <c r="AT323" s="865" t="s">
        <v>56</v>
      </c>
      <c r="AU323" s="865" t="s">
        <v>62</v>
      </c>
      <c r="AV323" s="865" t="s">
        <v>56</v>
      </c>
      <c r="AW323" s="865" t="s">
        <v>56</v>
      </c>
      <c r="AX323" s="865" t="s">
        <v>62</v>
      </c>
      <c r="AY323" s="865" t="s">
        <v>62</v>
      </c>
      <c r="AZ323" s="865" t="s">
        <v>56</v>
      </c>
      <c r="BA323" s="865" t="s">
        <v>56</v>
      </c>
      <c r="BB323" s="865" t="s">
        <v>62</v>
      </c>
      <c r="BC323" s="865" t="s">
        <v>65</v>
      </c>
      <c r="BD323" s="865" t="s">
        <v>57</v>
      </c>
      <c r="BE323" s="865" t="s">
        <v>57</v>
      </c>
      <c r="BF323" s="865" t="s">
        <v>56</v>
      </c>
      <c r="BG323" s="865" t="s">
        <v>56</v>
      </c>
      <c r="BH323" s="865" t="s">
        <v>57</v>
      </c>
      <c r="BI323" s="865" t="s">
        <v>56</v>
      </c>
      <c r="BJ323" s="865" t="s">
        <v>56</v>
      </c>
      <c r="BK323" s="865" t="s">
        <v>56</v>
      </c>
      <c r="BL323" s="865" t="s">
        <v>56</v>
      </c>
      <c r="BM323" s="865" t="s">
        <v>56</v>
      </c>
      <c r="BN323" s="866" t="s">
        <v>56</v>
      </c>
      <c r="BO323" s="179"/>
    </row>
    <row r="324" spans="2:67" ht="20.45" customHeight="1">
      <c r="B324" s="156" t="s">
        <v>247</v>
      </c>
      <c r="C324" s="1829" t="s">
        <v>248</v>
      </c>
      <c r="D324" s="1829"/>
      <c r="E324" s="1829"/>
      <c r="F324" s="1829"/>
      <c r="G324" s="1829"/>
      <c r="H324" s="1829"/>
      <c r="I324" s="1829"/>
      <c r="J324" s="1829"/>
      <c r="K324" s="1829"/>
      <c r="L324" s="1829"/>
      <c r="M324" s="1859"/>
      <c r="N324" s="958"/>
      <c r="O324" s="958"/>
      <c r="P324" s="958"/>
      <c r="Q324" s="958"/>
      <c r="R324" s="958"/>
      <c r="S324" s="958"/>
      <c r="T324" s="958"/>
      <c r="U324" s="958"/>
      <c r="V324" s="958"/>
      <c r="W324" s="958"/>
      <c r="X324" s="958"/>
      <c r="Y324" s="958"/>
      <c r="Z324" s="958"/>
      <c r="AA324" s="958"/>
      <c r="AB324" s="958"/>
      <c r="AC324" s="958"/>
      <c r="AD324" s="958"/>
      <c r="AE324" s="958"/>
      <c r="AF324" s="958"/>
      <c r="AG324" s="958"/>
      <c r="AH324" s="958"/>
      <c r="AI324" s="958"/>
      <c r="AJ324" s="958"/>
      <c r="AK324" s="958"/>
      <c r="AL324" s="958"/>
      <c r="AM324" s="958"/>
      <c r="AN324" s="958"/>
      <c r="AO324" s="958"/>
      <c r="AP324" s="958"/>
      <c r="AQ324" s="958"/>
      <c r="AR324" s="958"/>
      <c r="AS324" s="958"/>
      <c r="AT324" s="958"/>
      <c r="AU324" s="958"/>
      <c r="AV324" s="958"/>
      <c r="AW324" s="958"/>
      <c r="AX324" s="958"/>
      <c r="AY324" s="958"/>
      <c r="AZ324" s="958"/>
      <c r="BA324" s="958"/>
      <c r="BB324" s="958"/>
      <c r="BC324" s="958"/>
      <c r="BD324" s="958"/>
      <c r="BE324" s="958"/>
      <c r="BF324" s="958"/>
      <c r="BG324" s="958"/>
      <c r="BH324" s="958"/>
      <c r="BI324" s="958"/>
      <c r="BJ324" s="958"/>
      <c r="BK324" s="958"/>
      <c r="BL324" s="958"/>
      <c r="BM324" s="958"/>
      <c r="BN324" s="958"/>
      <c r="BO324" s="179"/>
    </row>
    <row r="325" spans="2:67" ht="20.100000000000001" customHeight="1">
      <c r="B325" s="150"/>
      <c r="C325" s="1887" t="s">
        <v>249</v>
      </c>
      <c r="D325" s="1887"/>
      <c r="E325" s="1887"/>
      <c r="F325" s="1887"/>
      <c r="G325" s="1887"/>
      <c r="H325" s="1887"/>
      <c r="I325" s="1887"/>
      <c r="J325" s="1887"/>
      <c r="K325" s="1887"/>
      <c r="L325" s="1887"/>
      <c r="M325" s="1888"/>
      <c r="N325" s="590">
        <f>O325/P325</f>
        <v>0.48936170212765956</v>
      </c>
      <c r="O325" s="524">
        <v>23</v>
      </c>
      <c r="P325" s="524">
        <v>47</v>
      </c>
      <c r="Q325" s="865" t="s">
        <v>56</v>
      </c>
      <c r="R325" s="865" t="s">
        <v>65</v>
      </c>
      <c r="S325" s="865" t="s">
        <v>57</v>
      </c>
      <c r="T325" s="865" t="s">
        <v>56</v>
      </c>
      <c r="U325" s="865" t="s">
        <v>57</v>
      </c>
      <c r="V325" s="865" t="s">
        <v>57</v>
      </c>
      <c r="W325" s="865" t="s">
        <v>56</v>
      </c>
      <c r="X325" s="865" t="s">
        <v>65</v>
      </c>
      <c r="Y325" s="865" t="s">
        <v>56</v>
      </c>
      <c r="Z325" s="865" t="s">
        <v>57</v>
      </c>
      <c r="AA325" s="865" t="s">
        <v>57</v>
      </c>
      <c r="AB325" s="865" t="s">
        <v>56</v>
      </c>
      <c r="AC325" s="865" t="s">
        <v>57</v>
      </c>
      <c r="AD325" s="865" t="s">
        <v>56</v>
      </c>
      <c r="AE325" s="865" t="s">
        <v>57</v>
      </c>
      <c r="AF325" s="865" t="s">
        <v>65</v>
      </c>
      <c r="AG325" s="865" t="s">
        <v>56</v>
      </c>
      <c r="AH325" s="865" t="s">
        <v>57</v>
      </c>
      <c r="AI325" s="865" t="s">
        <v>57</v>
      </c>
      <c r="AJ325" s="865" t="s">
        <v>56</v>
      </c>
      <c r="AK325" s="865" t="s">
        <v>56</v>
      </c>
      <c r="AL325" s="865" t="s">
        <v>57</v>
      </c>
      <c r="AM325" s="865" t="s">
        <v>57</v>
      </c>
      <c r="AN325" s="865" t="s">
        <v>56</v>
      </c>
      <c r="AO325" s="865" t="s">
        <v>57</v>
      </c>
      <c r="AP325" s="865" t="s">
        <v>57</v>
      </c>
      <c r="AQ325" s="865" t="s">
        <v>56</v>
      </c>
      <c r="AR325" s="865" t="s">
        <v>57</v>
      </c>
      <c r="AS325" s="865" t="s">
        <v>56</v>
      </c>
      <c r="AT325" s="865" t="s">
        <v>56</v>
      </c>
      <c r="AU325" s="865" t="s">
        <v>57</v>
      </c>
      <c r="AV325" s="865" t="s">
        <v>56</v>
      </c>
      <c r="AW325" s="865" t="s">
        <v>57</v>
      </c>
      <c r="AX325" s="865" t="s">
        <v>57</v>
      </c>
      <c r="AY325" s="865" t="s">
        <v>56</v>
      </c>
      <c r="AZ325" s="865" t="s">
        <v>56</v>
      </c>
      <c r="BA325" s="865" t="s">
        <v>57</v>
      </c>
      <c r="BB325" s="865" t="s">
        <v>57</v>
      </c>
      <c r="BC325" s="865" t="s">
        <v>57</v>
      </c>
      <c r="BD325" s="865" t="s">
        <v>57</v>
      </c>
      <c r="BE325" s="865" t="s">
        <v>56</v>
      </c>
      <c r="BF325" s="865" t="s">
        <v>56</v>
      </c>
      <c r="BG325" s="865" t="s">
        <v>56</v>
      </c>
      <c r="BH325" s="865" t="s">
        <v>57</v>
      </c>
      <c r="BI325" s="865" t="s">
        <v>56</v>
      </c>
      <c r="BJ325" s="865" t="s">
        <v>57</v>
      </c>
      <c r="BK325" s="865" t="s">
        <v>56</v>
      </c>
      <c r="BL325" s="865" t="s">
        <v>56</v>
      </c>
      <c r="BM325" s="865" t="s">
        <v>57</v>
      </c>
      <c r="BN325" s="866" t="s">
        <v>56</v>
      </c>
      <c r="BO325" s="179"/>
    </row>
    <row r="326" spans="2:67" ht="20.100000000000001" customHeight="1">
      <c r="B326" s="1915" t="s">
        <v>250</v>
      </c>
      <c r="C326" s="1887"/>
      <c r="D326" s="1887"/>
      <c r="E326" s="1887"/>
      <c r="F326" s="1887"/>
      <c r="G326" s="1887"/>
      <c r="H326" s="1887"/>
      <c r="I326" s="1887"/>
      <c r="J326" s="1887"/>
      <c r="K326" s="1887"/>
      <c r="L326" s="1887"/>
      <c r="M326" s="1888"/>
      <c r="N326" s="590">
        <f t="shared" ref="N326:N329" si="13">O326/P326</f>
        <v>0.83333333333333337</v>
      </c>
      <c r="O326" s="524">
        <v>15</v>
      </c>
      <c r="P326" s="524">
        <v>18</v>
      </c>
      <c r="Q326" s="865" t="s">
        <v>56</v>
      </c>
      <c r="R326" s="865" t="s">
        <v>65</v>
      </c>
      <c r="S326" s="865" t="s">
        <v>62</v>
      </c>
      <c r="T326" s="865" t="s">
        <v>65</v>
      </c>
      <c r="U326" s="865" t="s">
        <v>62</v>
      </c>
      <c r="V326" s="865" t="s">
        <v>62</v>
      </c>
      <c r="W326" s="865" t="s">
        <v>56</v>
      </c>
      <c r="X326" s="865" t="s">
        <v>65</v>
      </c>
      <c r="Y326" s="865" t="s">
        <v>56</v>
      </c>
      <c r="Z326" s="865" t="s">
        <v>62</v>
      </c>
      <c r="AA326" s="865" t="s">
        <v>62</v>
      </c>
      <c r="AB326" s="865" t="s">
        <v>56</v>
      </c>
      <c r="AC326" s="865" t="s">
        <v>62</v>
      </c>
      <c r="AD326" s="865" t="s">
        <v>56</v>
      </c>
      <c r="AE326" s="865" t="s">
        <v>62</v>
      </c>
      <c r="AF326" s="865" t="s">
        <v>65</v>
      </c>
      <c r="AG326" s="865" t="s">
        <v>56</v>
      </c>
      <c r="AH326" s="865" t="s">
        <v>62</v>
      </c>
      <c r="AI326" s="865" t="s">
        <v>62</v>
      </c>
      <c r="AJ326" s="865" t="s">
        <v>56</v>
      </c>
      <c r="AK326" s="865" t="s">
        <v>65</v>
      </c>
      <c r="AL326" s="865" t="s">
        <v>62</v>
      </c>
      <c r="AM326" s="865" t="s">
        <v>62</v>
      </c>
      <c r="AN326" s="865" t="s">
        <v>56</v>
      </c>
      <c r="AO326" s="865" t="s">
        <v>62</v>
      </c>
      <c r="AP326" s="865" t="s">
        <v>62</v>
      </c>
      <c r="AQ326" s="865" t="s">
        <v>56</v>
      </c>
      <c r="AR326" s="865" t="s">
        <v>62</v>
      </c>
      <c r="AS326" s="865" t="s">
        <v>56</v>
      </c>
      <c r="AT326" s="865" t="s">
        <v>65</v>
      </c>
      <c r="AU326" s="865" t="s">
        <v>62</v>
      </c>
      <c r="AV326" s="865" t="s">
        <v>56</v>
      </c>
      <c r="AW326" s="865" t="s">
        <v>62</v>
      </c>
      <c r="AX326" s="865" t="s">
        <v>62</v>
      </c>
      <c r="AY326" s="865" t="s">
        <v>56</v>
      </c>
      <c r="AZ326" s="865" t="s">
        <v>65</v>
      </c>
      <c r="BA326" s="865" t="s">
        <v>62</v>
      </c>
      <c r="BB326" s="865" t="s">
        <v>62</v>
      </c>
      <c r="BC326" s="865" t="s">
        <v>62</v>
      </c>
      <c r="BD326" s="865" t="s">
        <v>62</v>
      </c>
      <c r="BE326" s="865" t="s">
        <v>57</v>
      </c>
      <c r="BF326" s="865" t="s">
        <v>65</v>
      </c>
      <c r="BG326" s="865" t="s">
        <v>56</v>
      </c>
      <c r="BH326" s="865" t="s">
        <v>62</v>
      </c>
      <c r="BI326" s="865" t="s">
        <v>57</v>
      </c>
      <c r="BJ326" s="865" t="s">
        <v>62</v>
      </c>
      <c r="BK326" s="865" t="s">
        <v>56</v>
      </c>
      <c r="BL326" s="865" t="s">
        <v>57</v>
      </c>
      <c r="BM326" s="865" t="s">
        <v>62</v>
      </c>
      <c r="BN326" s="866" t="s">
        <v>56</v>
      </c>
      <c r="BO326" s="179"/>
    </row>
    <row r="327" spans="2:67" ht="20.100000000000001" customHeight="1">
      <c r="B327" s="1915" t="s">
        <v>251</v>
      </c>
      <c r="C327" s="1887"/>
      <c r="D327" s="1887"/>
      <c r="E327" s="1887"/>
      <c r="F327" s="1887"/>
      <c r="G327" s="1887"/>
      <c r="H327" s="1887"/>
      <c r="I327" s="1887"/>
      <c r="J327" s="1887"/>
      <c r="K327" s="1887"/>
      <c r="L327" s="1887"/>
      <c r="M327" s="1888"/>
      <c r="N327" s="590">
        <f t="shared" si="13"/>
        <v>0.5</v>
      </c>
      <c r="O327" s="524">
        <v>8</v>
      </c>
      <c r="P327" s="524">
        <v>16</v>
      </c>
      <c r="Q327" s="865" t="s">
        <v>65</v>
      </c>
      <c r="R327" s="865" t="s">
        <v>62</v>
      </c>
      <c r="S327" s="865" t="s">
        <v>62</v>
      </c>
      <c r="T327" s="865" t="s">
        <v>65</v>
      </c>
      <c r="U327" s="865" t="s">
        <v>62</v>
      </c>
      <c r="V327" s="865" t="s">
        <v>62</v>
      </c>
      <c r="W327" s="865" t="s">
        <v>56</v>
      </c>
      <c r="X327" s="865" t="s">
        <v>62</v>
      </c>
      <c r="Y327" s="865" t="s">
        <v>56</v>
      </c>
      <c r="Z327" s="865" t="s">
        <v>62</v>
      </c>
      <c r="AA327" s="865" t="s">
        <v>62</v>
      </c>
      <c r="AB327" s="939" t="s">
        <v>57</v>
      </c>
      <c r="AC327" s="865" t="s">
        <v>62</v>
      </c>
      <c r="AD327" s="865" t="s">
        <v>65</v>
      </c>
      <c r="AE327" s="865" t="s">
        <v>62</v>
      </c>
      <c r="AF327" s="865" t="s">
        <v>65</v>
      </c>
      <c r="AG327" s="865" t="s">
        <v>56</v>
      </c>
      <c r="AH327" s="865" t="s">
        <v>62</v>
      </c>
      <c r="AI327" s="865" t="s">
        <v>62</v>
      </c>
      <c r="AJ327" s="865" t="s">
        <v>57</v>
      </c>
      <c r="AK327" s="865" t="s">
        <v>65</v>
      </c>
      <c r="AL327" s="865" t="s">
        <v>62</v>
      </c>
      <c r="AM327" s="865" t="s">
        <v>62</v>
      </c>
      <c r="AN327" s="865" t="s">
        <v>56</v>
      </c>
      <c r="AO327" s="865" t="s">
        <v>62</v>
      </c>
      <c r="AP327" s="865" t="s">
        <v>62</v>
      </c>
      <c r="AQ327" s="865" t="s">
        <v>65</v>
      </c>
      <c r="AR327" s="865" t="s">
        <v>62</v>
      </c>
      <c r="AS327" s="865" t="s">
        <v>56</v>
      </c>
      <c r="AT327" s="865" t="s">
        <v>65</v>
      </c>
      <c r="AU327" s="865" t="s">
        <v>62</v>
      </c>
      <c r="AV327" s="865" t="s">
        <v>57</v>
      </c>
      <c r="AW327" s="865" t="s">
        <v>62</v>
      </c>
      <c r="AX327" s="865" t="s">
        <v>62</v>
      </c>
      <c r="AY327" s="865" t="s">
        <v>56</v>
      </c>
      <c r="AZ327" s="865" t="s">
        <v>65</v>
      </c>
      <c r="BA327" s="865" t="s">
        <v>62</v>
      </c>
      <c r="BB327" s="865" t="s">
        <v>62</v>
      </c>
      <c r="BC327" s="865" t="s">
        <v>62</v>
      </c>
      <c r="BD327" s="865" t="s">
        <v>62</v>
      </c>
      <c r="BE327" s="865" t="s">
        <v>57</v>
      </c>
      <c r="BF327" s="865" t="s">
        <v>57</v>
      </c>
      <c r="BG327" s="865" t="s">
        <v>57</v>
      </c>
      <c r="BH327" s="865" t="s">
        <v>62</v>
      </c>
      <c r="BI327" s="865" t="s">
        <v>57</v>
      </c>
      <c r="BJ327" s="865" t="s">
        <v>62</v>
      </c>
      <c r="BK327" s="865" t="s">
        <v>56</v>
      </c>
      <c r="BL327" s="865" t="s">
        <v>57</v>
      </c>
      <c r="BM327" s="865" t="s">
        <v>62</v>
      </c>
      <c r="BN327" s="866" t="s">
        <v>56</v>
      </c>
      <c r="BO327" s="179"/>
    </row>
    <row r="328" spans="2:67" ht="20.100000000000001" customHeight="1">
      <c r="B328" s="1915" t="s">
        <v>252</v>
      </c>
      <c r="C328" s="1887"/>
      <c r="D328" s="1887"/>
      <c r="E328" s="1887"/>
      <c r="F328" s="1887"/>
      <c r="G328" s="1887"/>
      <c r="H328" s="1887"/>
      <c r="I328" s="1887"/>
      <c r="J328" s="1887"/>
      <c r="K328" s="1887"/>
      <c r="L328" s="1887"/>
      <c r="M328" s="1888"/>
      <c r="N328" s="590">
        <f t="shared" si="13"/>
        <v>0.6875</v>
      </c>
      <c r="O328" s="524">
        <v>11</v>
      </c>
      <c r="P328" s="524">
        <v>16</v>
      </c>
      <c r="Q328" s="865" t="s">
        <v>65</v>
      </c>
      <c r="R328" s="865" t="s">
        <v>56</v>
      </c>
      <c r="S328" s="865" t="s">
        <v>62</v>
      </c>
      <c r="T328" s="865" t="s">
        <v>65</v>
      </c>
      <c r="U328" s="865" t="s">
        <v>62</v>
      </c>
      <c r="V328" s="865" t="s">
        <v>62</v>
      </c>
      <c r="W328" s="865" t="s">
        <v>65</v>
      </c>
      <c r="X328" s="865" t="s">
        <v>62</v>
      </c>
      <c r="Y328" s="865" t="s">
        <v>56</v>
      </c>
      <c r="Z328" s="865" t="s">
        <v>62</v>
      </c>
      <c r="AA328" s="865" t="s">
        <v>62</v>
      </c>
      <c r="AB328" s="865" t="s">
        <v>56</v>
      </c>
      <c r="AC328" s="865" t="s">
        <v>62</v>
      </c>
      <c r="AD328" s="865" t="s">
        <v>65</v>
      </c>
      <c r="AE328" s="865" t="s">
        <v>62</v>
      </c>
      <c r="AF328" s="865" t="s">
        <v>65</v>
      </c>
      <c r="AG328" s="865" t="s">
        <v>56</v>
      </c>
      <c r="AH328" s="865" t="s">
        <v>62</v>
      </c>
      <c r="AI328" s="865" t="s">
        <v>62</v>
      </c>
      <c r="AJ328" s="865" t="s">
        <v>56</v>
      </c>
      <c r="AK328" s="865" t="s">
        <v>65</v>
      </c>
      <c r="AL328" s="865" t="s">
        <v>62</v>
      </c>
      <c r="AM328" s="865" t="s">
        <v>62</v>
      </c>
      <c r="AN328" s="865" t="s">
        <v>57</v>
      </c>
      <c r="AO328" s="865" t="s">
        <v>62</v>
      </c>
      <c r="AP328" s="865" t="s">
        <v>62</v>
      </c>
      <c r="AQ328" s="865" t="s">
        <v>56</v>
      </c>
      <c r="AR328" s="865" t="s">
        <v>62</v>
      </c>
      <c r="AS328" s="865" t="s">
        <v>56</v>
      </c>
      <c r="AT328" s="865" t="s">
        <v>65</v>
      </c>
      <c r="AU328" s="865" t="s">
        <v>62</v>
      </c>
      <c r="AV328" s="865" t="s">
        <v>56</v>
      </c>
      <c r="AW328" s="865" t="s">
        <v>62</v>
      </c>
      <c r="AX328" s="865" t="s">
        <v>62</v>
      </c>
      <c r="AY328" s="865" t="s">
        <v>56</v>
      </c>
      <c r="AZ328" s="865" t="s">
        <v>65</v>
      </c>
      <c r="BA328" s="865" t="s">
        <v>62</v>
      </c>
      <c r="BB328" s="865" t="s">
        <v>62</v>
      </c>
      <c r="BC328" s="865" t="s">
        <v>62</v>
      </c>
      <c r="BD328" s="865" t="s">
        <v>62</v>
      </c>
      <c r="BE328" s="865" t="s">
        <v>57</v>
      </c>
      <c r="BF328" s="865" t="s">
        <v>65</v>
      </c>
      <c r="BG328" s="865" t="s">
        <v>57</v>
      </c>
      <c r="BH328" s="865" t="s">
        <v>62</v>
      </c>
      <c r="BI328" s="865" t="s">
        <v>57</v>
      </c>
      <c r="BJ328" s="865" t="s">
        <v>62</v>
      </c>
      <c r="BK328" s="865" t="s">
        <v>56</v>
      </c>
      <c r="BL328" s="865" t="s">
        <v>57</v>
      </c>
      <c r="BM328" s="865" t="s">
        <v>62</v>
      </c>
      <c r="BN328" s="866" t="s">
        <v>56</v>
      </c>
      <c r="BO328" s="179"/>
    </row>
    <row r="329" spans="2:67" ht="20.100000000000001" customHeight="1" thickBot="1">
      <c r="B329" s="1922" t="s">
        <v>253</v>
      </c>
      <c r="C329" s="1923"/>
      <c r="D329" s="1923"/>
      <c r="E329" s="1923"/>
      <c r="F329" s="1923"/>
      <c r="G329" s="1923"/>
      <c r="H329" s="1923"/>
      <c r="I329" s="1923"/>
      <c r="J329" s="1923"/>
      <c r="K329" s="1923"/>
      <c r="L329" s="1923"/>
      <c r="M329" s="1924"/>
      <c r="N329" s="590">
        <f t="shared" si="13"/>
        <v>0.58823529411764708</v>
      </c>
      <c r="O329" s="524">
        <v>10</v>
      </c>
      <c r="P329" s="524">
        <v>17</v>
      </c>
      <c r="Q329" s="865" t="s">
        <v>57</v>
      </c>
      <c r="R329" s="865" t="s">
        <v>56</v>
      </c>
      <c r="S329" s="865" t="s">
        <v>62</v>
      </c>
      <c r="T329" s="865" t="s">
        <v>65</v>
      </c>
      <c r="U329" s="865" t="s">
        <v>62</v>
      </c>
      <c r="V329" s="865" t="s">
        <v>62</v>
      </c>
      <c r="W329" s="865" t="s">
        <v>65</v>
      </c>
      <c r="X329" s="865" t="s">
        <v>62</v>
      </c>
      <c r="Y329" s="865" t="s">
        <v>56</v>
      </c>
      <c r="Z329" s="865" t="s">
        <v>62</v>
      </c>
      <c r="AA329" s="865" t="s">
        <v>62</v>
      </c>
      <c r="AB329" s="865" t="s">
        <v>56</v>
      </c>
      <c r="AC329" s="865" t="s">
        <v>57</v>
      </c>
      <c r="AD329" s="865" t="s">
        <v>57</v>
      </c>
      <c r="AE329" s="865" t="s">
        <v>62</v>
      </c>
      <c r="AF329" s="865" t="s">
        <v>65</v>
      </c>
      <c r="AG329" s="865" t="s">
        <v>56</v>
      </c>
      <c r="AH329" s="865" t="s">
        <v>62</v>
      </c>
      <c r="AI329" s="865" t="s">
        <v>62</v>
      </c>
      <c r="AJ329" s="865" t="s">
        <v>56</v>
      </c>
      <c r="AK329" s="865" t="s">
        <v>65</v>
      </c>
      <c r="AL329" s="865" t="s">
        <v>62</v>
      </c>
      <c r="AM329" s="865" t="s">
        <v>62</v>
      </c>
      <c r="AN329" s="865" t="s">
        <v>56</v>
      </c>
      <c r="AO329" s="865" t="s">
        <v>62</v>
      </c>
      <c r="AP329" s="865" t="s">
        <v>62</v>
      </c>
      <c r="AQ329" s="865" t="s">
        <v>65</v>
      </c>
      <c r="AR329" s="865" t="s">
        <v>62</v>
      </c>
      <c r="AS329" s="865" t="s">
        <v>56</v>
      </c>
      <c r="AT329" s="865" t="s">
        <v>65</v>
      </c>
      <c r="AU329" s="865" t="s">
        <v>62</v>
      </c>
      <c r="AV329" s="865" t="s">
        <v>56</v>
      </c>
      <c r="AW329" s="865" t="s">
        <v>62</v>
      </c>
      <c r="AX329" s="865" t="s">
        <v>62</v>
      </c>
      <c r="AY329" s="865" t="s">
        <v>56</v>
      </c>
      <c r="AZ329" s="865" t="s">
        <v>65</v>
      </c>
      <c r="BA329" s="865" t="s">
        <v>62</v>
      </c>
      <c r="BB329" s="865" t="s">
        <v>62</v>
      </c>
      <c r="BC329" s="865" t="s">
        <v>62</v>
      </c>
      <c r="BD329" s="865" t="s">
        <v>65</v>
      </c>
      <c r="BE329" s="865" t="s">
        <v>57</v>
      </c>
      <c r="BF329" s="865" t="s">
        <v>65</v>
      </c>
      <c r="BG329" s="865" t="s">
        <v>56</v>
      </c>
      <c r="BH329" s="865" t="s">
        <v>62</v>
      </c>
      <c r="BI329" s="865" t="s">
        <v>57</v>
      </c>
      <c r="BJ329" s="865" t="s">
        <v>62</v>
      </c>
      <c r="BK329" s="865" t="s">
        <v>57</v>
      </c>
      <c r="BL329" s="865" t="s">
        <v>57</v>
      </c>
      <c r="BM329" s="865" t="s">
        <v>62</v>
      </c>
      <c r="BN329" s="866" t="s">
        <v>65</v>
      </c>
      <c r="BO329" s="179"/>
    </row>
    <row r="330" spans="2:67" ht="28.35" customHeight="1" thickBot="1">
      <c r="B330" s="1849" t="s">
        <v>254</v>
      </c>
      <c r="C330" s="1850"/>
      <c r="D330" s="1850"/>
      <c r="E330" s="1850"/>
      <c r="F330" s="1850"/>
      <c r="G330" s="1850"/>
      <c r="H330" s="1850"/>
      <c r="I330" s="1850"/>
      <c r="J330" s="1850"/>
      <c r="K330" s="1850"/>
      <c r="L330" s="1850"/>
      <c r="M330" s="1851"/>
      <c r="N330" s="944"/>
      <c r="O330" s="944"/>
      <c r="P330" s="944"/>
      <c r="Q330" s="944"/>
      <c r="R330" s="944"/>
      <c r="S330" s="944"/>
      <c r="T330" s="944"/>
      <c r="U330" s="944"/>
      <c r="V330" s="944"/>
      <c r="W330" s="944"/>
      <c r="X330" s="944"/>
      <c r="Y330" s="944"/>
      <c r="Z330" s="944"/>
      <c r="AA330" s="944"/>
      <c r="AB330" s="944"/>
      <c r="AC330" s="944"/>
      <c r="AD330" s="944"/>
      <c r="AE330" s="944"/>
      <c r="AF330" s="944"/>
      <c r="AG330" s="944"/>
      <c r="AH330" s="944"/>
      <c r="AI330" s="944"/>
      <c r="AJ330" s="944"/>
      <c r="AK330" s="944"/>
      <c r="AL330" s="944"/>
      <c r="AM330" s="944"/>
      <c r="AN330" s="944"/>
      <c r="AO330" s="944"/>
      <c r="AP330" s="944"/>
      <c r="AQ330" s="944"/>
      <c r="AR330" s="944"/>
      <c r="AS330" s="944"/>
      <c r="AT330" s="944"/>
      <c r="AU330" s="944"/>
      <c r="AV330" s="944"/>
      <c r="AW330" s="944"/>
      <c r="AX330" s="944"/>
      <c r="AY330" s="944"/>
      <c r="AZ330" s="944"/>
      <c r="BA330" s="944"/>
      <c r="BB330" s="944"/>
      <c r="BC330" s="944"/>
      <c r="BD330" s="944"/>
      <c r="BE330" s="944"/>
      <c r="BF330" s="944"/>
      <c r="BG330" s="944"/>
      <c r="BH330" s="944"/>
      <c r="BI330" s="944"/>
      <c r="BJ330" s="944"/>
      <c r="BK330" s="944"/>
      <c r="BL330" s="944"/>
      <c r="BM330" s="944"/>
      <c r="BN330" s="945"/>
      <c r="BO330" s="550"/>
    </row>
    <row r="331" spans="2:67" ht="42" customHeight="1">
      <c r="B331" s="183" t="s">
        <v>255</v>
      </c>
      <c r="C331" s="1925" t="s">
        <v>256</v>
      </c>
      <c r="D331" s="1925"/>
      <c r="E331" s="1925"/>
      <c r="F331" s="1925"/>
      <c r="G331" s="1925"/>
      <c r="H331" s="1925"/>
      <c r="I331" s="1925"/>
      <c r="J331" s="1925"/>
      <c r="K331" s="1925"/>
      <c r="L331" s="1925"/>
      <c r="M331" s="1926"/>
      <c r="N331" s="592">
        <f>O331/P331</f>
        <v>0.92</v>
      </c>
      <c r="O331" s="672">
        <v>46</v>
      </c>
      <c r="P331" s="672">
        <v>50</v>
      </c>
      <c r="Q331" s="195" t="s">
        <v>56</v>
      </c>
      <c r="R331" s="195" t="s">
        <v>57</v>
      </c>
      <c r="S331" s="195" t="s">
        <v>56</v>
      </c>
      <c r="T331" s="195" t="s">
        <v>56</v>
      </c>
      <c r="U331" s="195" t="s">
        <v>56</v>
      </c>
      <c r="V331" s="195" t="s">
        <v>56</v>
      </c>
      <c r="W331" s="195" t="s">
        <v>56</v>
      </c>
      <c r="X331" s="195" t="s">
        <v>56</v>
      </c>
      <c r="Y331" s="195" t="s">
        <v>56</v>
      </c>
      <c r="Z331" s="195" t="s">
        <v>56</v>
      </c>
      <c r="AA331" s="195" t="s">
        <v>56</v>
      </c>
      <c r="AB331" s="195" t="s">
        <v>56</v>
      </c>
      <c r="AC331" s="195" t="s">
        <v>56</v>
      </c>
      <c r="AD331" s="195" t="s">
        <v>56</v>
      </c>
      <c r="AE331" s="195" t="s">
        <v>56</v>
      </c>
      <c r="AF331" s="195" t="s">
        <v>56</v>
      </c>
      <c r="AG331" s="195" t="s">
        <v>56</v>
      </c>
      <c r="AH331" s="195" t="s">
        <v>56</v>
      </c>
      <c r="AI331" s="195" t="s">
        <v>56</v>
      </c>
      <c r="AJ331" s="195" t="s">
        <v>56</v>
      </c>
      <c r="AK331" s="195" t="s">
        <v>56</v>
      </c>
      <c r="AL331" s="195" t="s">
        <v>56</v>
      </c>
      <c r="AM331" s="195" t="s">
        <v>56</v>
      </c>
      <c r="AN331" s="195" t="s">
        <v>56</v>
      </c>
      <c r="AO331" s="195" t="s">
        <v>56</v>
      </c>
      <c r="AP331" s="195" t="s">
        <v>56</v>
      </c>
      <c r="AQ331" s="195" t="s">
        <v>56</v>
      </c>
      <c r="AR331" s="195" t="s">
        <v>56</v>
      </c>
      <c r="AS331" s="195" t="s">
        <v>56</v>
      </c>
      <c r="AT331" s="195" t="s">
        <v>56</v>
      </c>
      <c r="AU331" s="195" t="s">
        <v>57</v>
      </c>
      <c r="AV331" s="195" t="s">
        <v>56</v>
      </c>
      <c r="AW331" s="195" t="s">
        <v>56</v>
      </c>
      <c r="AX331" s="195" t="s">
        <v>56</v>
      </c>
      <c r="AY331" s="195" t="s">
        <v>56</v>
      </c>
      <c r="AZ331" s="195" t="s">
        <v>56</v>
      </c>
      <c r="BA331" s="195" t="s">
        <v>56</v>
      </c>
      <c r="BB331" s="195" t="s">
        <v>56</v>
      </c>
      <c r="BC331" s="195" t="s">
        <v>56</v>
      </c>
      <c r="BD331" s="195" t="s">
        <v>57</v>
      </c>
      <c r="BE331" s="195" t="s">
        <v>56</v>
      </c>
      <c r="BF331" s="195" t="s">
        <v>56</v>
      </c>
      <c r="BG331" s="195" t="s">
        <v>56</v>
      </c>
      <c r="BH331" s="195" t="s">
        <v>57</v>
      </c>
      <c r="BI331" s="195" t="s">
        <v>56</v>
      </c>
      <c r="BJ331" s="195" t="s">
        <v>56</v>
      </c>
      <c r="BK331" s="195" t="s">
        <v>56</v>
      </c>
      <c r="BL331" s="195" t="s">
        <v>56</v>
      </c>
      <c r="BM331" s="195" t="s">
        <v>56</v>
      </c>
      <c r="BN331" s="532" t="s">
        <v>56</v>
      </c>
      <c r="BO331" s="553"/>
    </row>
    <row r="332" spans="2:67" ht="26.25" customHeight="1">
      <c r="B332" s="188"/>
      <c r="C332" s="1763" t="s">
        <v>257</v>
      </c>
      <c r="D332" s="1763"/>
      <c r="E332" s="1763"/>
      <c r="F332" s="1763"/>
      <c r="G332" s="1763"/>
      <c r="H332" s="1763"/>
      <c r="I332" s="1763"/>
      <c r="J332" s="1763"/>
      <c r="K332" s="1763"/>
      <c r="L332" s="1763"/>
      <c r="M332" s="1764"/>
      <c r="N332" s="973"/>
      <c r="O332" s="974"/>
      <c r="P332" s="974"/>
      <c r="Q332" s="974"/>
      <c r="R332" s="974"/>
      <c r="S332" s="974"/>
      <c r="T332" s="974"/>
      <c r="U332" s="974"/>
      <c r="V332" s="974"/>
      <c r="W332" s="974"/>
      <c r="X332" s="974"/>
      <c r="Y332" s="974"/>
      <c r="Z332" s="974"/>
      <c r="AA332" s="974"/>
      <c r="AB332" s="974"/>
      <c r="AC332" s="974"/>
      <c r="AD332" s="974"/>
      <c r="AE332" s="974"/>
      <c r="AF332" s="974"/>
      <c r="AG332" s="974"/>
      <c r="AH332" s="974"/>
      <c r="AI332" s="974"/>
      <c r="AJ332" s="974"/>
      <c r="AK332" s="974"/>
      <c r="AL332" s="974"/>
      <c r="AM332" s="974"/>
      <c r="AN332" s="974"/>
      <c r="AO332" s="974"/>
      <c r="AP332" s="974"/>
      <c r="AQ332" s="974"/>
      <c r="AR332" s="974"/>
      <c r="AS332" s="974"/>
      <c r="AT332" s="974"/>
      <c r="AU332" s="974"/>
      <c r="AV332" s="974"/>
      <c r="AW332" s="974"/>
      <c r="AX332" s="974"/>
      <c r="AY332" s="974"/>
      <c r="AZ332" s="974"/>
      <c r="BA332" s="974"/>
      <c r="BB332" s="974"/>
      <c r="BC332" s="974"/>
      <c r="BD332" s="974"/>
      <c r="BE332" s="974"/>
      <c r="BF332" s="974"/>
      <c r="BG332" s="974"/>
      <c r="BH332" s="974"/>
      <c r="BI332" s="974"/>
      <c r="BJ332" s="974"/>
      <c r="BK332" s="974"/>
      <c r="BL332" s="974"/>
      <c r="BM332" s="974"/>
      <c r="BN332" s="975"/>
      <c r="BO332" s="553"/>
    </row>
    <row r="333" spans="2:67" ht="15" customHeight="1">
      <c r="B333" s="1740" t="s">
        <v>141</v>
      </c>
      <c r="C333" s="1741"/>
      <c r="D333" s="1741"/>
      <c r="E333" s="1741"/>
      <c r="F333" s="1741"/>
      <c r="G333" s="1741"/>
      <c r="H333" s="1741"/>
      <c r="I333" s="1741"/>
      <c r="J333" s="1741"/>
      <c r="K333" s="1741"/>
      <c r="L333" s="1741"/>
      <c r="M333" s="1742"/>
      <c r="N333" s="976"/>
      <c r="O333" s="977"/>
      <c r="P333" s="977"/>
      <c r="Q333" s="977"/>
      <c r="R333" s="977"/>
      <c r="S333" s="977"/>
      <c r="T333" s="977"/>
      <c r="U333" s="977"/>
      <c r="V333" s="977"/>
      <c r="W333" s="977"/>
      <c r="X333" s="977"/>
      <c r="Y333" s="977"/>
      <c r="Z333" s="977"/>
      <c r="AA333" s="977"/>
      <c r="AB333" s="977"/>
      <c r="AC333" s="977"/>
      <c r="AD333" s="977"/>
      <c r="AE333" s="977"/>
      <c r="AF333" s="977"/>
      <c r="AG333" s="977"/>
      <c r="AH333" s="977"/>
      <c r="AI333" s="977"/>
      <c r="AJ333" s="977"/>
      <c r="AK333" s="977"/>
      <c r="AL333" s="977"/>
      <c r="AM333" s="977"/>
      <c r="AN333" s="977"/>
      <c r="AO333" s="977"/>
      <c r="AP333" s="977"/>
      <c r="AQ333" s="977"/>
      <c r="AR333" s="977"/>
      <c r="AS333" s="977"/>
      <c r="AT333" s="977"/>
      <c r="AU333" s="977"/>
      <c r="AV333" s="977"/>
      <c r="AW333" s="977"/>
      <c r="AX333" s="977"/>
      <c r="AY333" s="977"/>
      <c r="AZ333" s="977"/>
      <c r="BA333" s="977"/>
      <c r="BB333" s="977"/>
      <c r="BC333" s="977"/>
      <c r="BD333" s="977"/>
      <c r="BE333" s="977"/>
      <c r="BF333" s="977"/>
      <c r="BG333" s="977"/>
      <c r="BH333" s="977"/>
      <c r="BI333" s="977"/>
      <c r="BJ333" s="977"/>
      <c r="BK333" s="977"/>
      <c r="BL333" s="977"/>
      <c r="BM333" s="977"/>
      <c r="BN333" s="978"/>
      <c r="BO333" s="553"/>
    </row>
    <row r="334" spans="2:67" ht="27.75" customHeight="1">
      <c r="B334" s="185"/>
      <c r="C334" s="664"/>
      <c r="D334" s="664"/>
      <c r="E334" s="664"/>
      <c r="F334" s="664"/>
      <c r="G334" s="664"/>
      <c r="H334" s="664"/>
      <c r="I334" s="664"/>
      <c r="J334" s="664"/>
      <c r="K334" s="539" t="s">
        <v>258</v>
      </c>
      <c r="L334" s="539" t="s">
        <v>259</v>
      </c>
      <c r="M334" s="540" t="s">
        <v>260</v>
      </c>
      <c r="N334" s="979"/>
      <c r="O334" s="980"/>
      <c r="P334" s="980"/>
      <c r="Q334" s="980"/>
      <c r="R334" s="980"/>
      <c r="S334" s="980"/>
      <c r="T334" s="980"/>
      <c r="U334" s="980"/>
      <c r="V334" s="980"/>
      <c r="W334" s="980"/>
      <c r="X334" s="980"/>
      <c r="Y334" s="980"/>
      <c r="Z334" s="980"/>
      <c r="AA334" s="980"/>
      <c r="AB334" s="980"/>
      <c r="AC334" s="980"/>
      <c r="AD334" s="980"/>
      <c r="AE334" s="980"/>
      <c r="AF334" s="980"/>
      <c r="AG334" s="980"/>
      <c r="AH334" s="980"/>
      <c r="AI334" s="980"/>
      <c r="AJ334" s="980"/>
      <c r="AK334" s="980"/>
      <c r="AL334" s="980"/>
      <c r="AM334" s="980"/>
      <c r="AN334" s="980"/>
      <c r="AO334" s="980"/>
      <c r="AP334" s="980"/>
      <c r="AQ334" s="980"/>
      <c r="AR334" s="980"/>
      <c r="AS334" s="980"/>
      <c r="AT334" s="980"/>
      <c r="AU334" s="980"/>
      <c r="AV334" s="980"/>
      <c r="AW334" s="980"/>
      <c r="AX334" s="980"/>
      <c r="AY334" s="980"/>
      <c r="AZ334" s="980"/>
      <c r="BA334" s="980"/>
      <c r="BB334" s="980"/>
      <c r="BC334" s="980"/>
      <c r="BD334" s="980"/>
      <c r="BE334" s="980"/>
      <c r="BF334" s="980"/>
      <c r="BG334" s="980"/>
      <c r="BH334" s="980"/>
      <c r="BI334" s="980"/>
      <c r="BJ334" s="980"/>
      <c r="BK334" s="980"/>
      <c r="BL334" s="980"/>
      <c r="BM334" s="980"/>
      <c r="BN334" s="981"/>
      <c r="BO334" s="607"/>
    </row>
    <row r="335" spans="2:67" ht="36.75" customHeight="1">
      <c r="B335" s="185"/>
      <c r="C335" s="664"/>
      <c r="D335" s="664"/>
      <c r="E335" s="664"/>
      <c r="F335" s="664"/>
      <c r="G335" s="664"/>
      <c r="H335" s="664"/>
      <c r="I335" s="664"/>
      <c r="J335" s="664"/>
      <c r="K335" s="559">
        <f>K336/P335</f>
        <v>0.84782608695652173</v>
      </c>
      <c r="L335" s="559">
        <f>L336/P335</f>
        <v>0.15217391304347827</v>
      </c>
      <c r="M335" s="559">
        <f>M336/P335</f>
        <v>0</v>
      </c>
      <c r="N335" s="608"/>
      <c r="O335" s="1459"/>
      <c r="P335" s="594">
        <v>46</v>
      </c>
      <c r="Q335" s="1039" t="s">
        <v>261</v>
      </c>
      <c r="R335" s="1039" t="s">
        <v>262</v>
      </c>
      <c r="S335" s="1039" t="s">
        <v>261</v>
      </c>
      <c r="T335" s="1039" t="s">
        <v>263</v>
      </c>
      <c r="U335" s="1039" t="s">
        <v>263</v>
      </c>
      <c r="V335" s="1039" t="s">
        <v>263</v>
      </c>
      <c r="W335" s="1039" t="s">
        <v>263</v>
      </c>
      <c r="X335" s="1039" t="s">
        <v>263</v>
      </c>
      <c r="Y335" s="1039" t="s">
        <v>261</v>
      </c>
      <c r="Z335" s="1039" t="s">
        <v>263</v>
      </c>
      <c r="AA335" s="1039" t="s">
        <v>263</v>
      </c>
      <c r="AB335" s="1039" t="s">
        <v>263</v>
      </c>
      <c r="AC335" s="1039" t="s">
        <v>263</v>
      </c>
      <c r="AD335" s="1039" t="s">
        <v>261</v>
      </c>
      <c r="AE335" s="1039" t="s">
        <v>263</v>
      </c>
      <c r="AF335" s="1039" t="s">
        <v>263</v>
      </c>
      <c r="AG335" s="1039" t="s">
        <v>263</v>
      </c>
      <c r="AH335" s="1039" t="s">
        <v>263</v>
      </c>
      <c r="AI335" s="1039" t="s">
        <v>263</v>
      </c>
      <c r="AJ335" s="1039" t="s">
        <v>263</v>
      </c>
      <c r="AK335" s="1039" t="s">
        <v>263</v>
      </c>
      <c r="AL335" s="1039" t="s">
        <v>263</v>
      </c>
      <c r="AM335" s="1039" t="s">
        <v>261</v>
      </c>
      <c r="AN335" s="1039" t="s">
        <v>263</v>
      </c>
      <c r="AO335" s="1039" t="s">
        <v>263</v>
      </c>
      <c r="AP335" s="1039" t="s">
        <v>263</v>
      </c>
      <c r="AQ335" s="1039" t="s">
        <v>263</v>
      </c>
      <c r="AR335" s="1039" t="s">
        <v>263</v>
      </c>
      <c r="AS335" s="1039" t="s">
        <v>263</v>
      </c>
      <c r="AT335" s="1039" t="s">
        <v>263</v>
      </c>
      <c r="AU335" s="1039" t="s">
        <v>262</v>
      </c>
      <c r="AV335" s="1039" t="s">
        <v>263</v>
      </c>
      <c r="AW335" s="1039" t="s">
        <v>263</v>
      </c>
      <c r="AX335" s="1039" t="s">
        <v>263</v>
      </c>
      <c r="AY335" s="1039" t="s">
        <v>263</v>
      </c>
      <c r="AZ335" s="1039" t="s">
        <v>263</v>
      </c>
      <c r="BA335" s="1039" t="s">
        <v>261</v>
      </c>
      <c r="BB335" s="1039" t="s">
        <v>263</v>
      </c>
      <c r="BC335" s="1039" t="s">
        <v>263</v>
      </c>
      <c r="BD335" s="1039" t="s">
        <v>262</v>
      </c>
      <c r="BE335" s="1039" t="s">
        <v>263</v>
      </c>
      <c r="BF335" s="1039" t="s">
        <v>261</v>
      </c>
      <c r="BG335" s="1039" t="s">
        <v>263</v>
      </c>
      <c r="BH335" s="1039" t="s">
        <v>262</v>
      </c>
      <c r="BI335" s="1039" t="s">
        <v>263</v>
      </c>
      <c r="BJ335" s="1039" t="s">
        <v>263</v>
      </c>
      <c r="BK335" s="1039" t="s">
        <v>263</v>
      </c>
      <c r="BL335" s="1039" t="s">
        <v>263</v>
      </c>
      <c r="BM335" s="1039" t="s">
        <v>263</v>
      </c>
      <c r="BN335" s="1040" t="s">
        <v>263</v>
      </c>
      <c r="BO335" s="607"/>
    </row>
    <row r="336" spans="2:67" ht="18" customHeight="1">
      <c r="B336" s="185"/>
      <c r="C336" s="664"/>
      <c r="D336" s="664"/>
      <c r="E336" s="664"/>
      <c r="F336" s="664"/>
      <c r="G336" s="664"/>
      <c r="H336" s="664"/>
      <c r="I336" s="664"/>
      <c r="J336" s="113" t="s">
        <v>264</v>
      </c>
      <c r="K336" s="92">
        <v>39</v>
      </c>
      <c r="L336" s="92">
        <v>7</v>
      </c>
      <c r="M336" s="1471">
        <v>0</v>
      </c>
      <c r="N336" s="979"/>
      <c r="O336" s="980"/>
      <c r="P336" s="982"/>
      <c r="Q336" s="1047"/>
      <c r="R336" s="1041"/>
      <c r="S336" s="1041"/>
      <c r="T336" s="1041"/>
      <c r="U336" s="1041"/>
      <c r="V336" s="1041"/>
      <c r="W336" s="1041"/>
      <c r="X336" s="1041"/>
      <c r="Y336" s="1041"/>
      <c r="Z336" s="1041"/>
      <c r="AA336" s="1041"/>
      <c r="AB336" s="1041"/>
      <c r="AC336" s="1041"/>
      <c r="AD336" s="1041"/>
      <c r="AE336" s="1041"/>
      <c r="AF336" s="1041"/>
      <c r="AG336" s="1041"/>
      <c r="AH336" s="1041"/>
      <c r="AI336" s="1041"/>
      <c r="AJ336" s="1041"/>
      <c r="AK336" s="1041"/>
      <c r="AL336" s="1041"/>
      <c r="AM336" s="1041"/>
      <c r="AN336" s="1041"/>
      <c r="AO336" s="1041"/>
      <c r="AP336" s="1041"/>
      <c r="AQ336" s="1041"/>
      <c r="AR336" s="1041"/>
      <c r="AS336" s="1041"/>
      <c r="AT336" s="1041"/>
      <c r="AU336" s="1041"/>
      <c r="AV336" s="1041"/>
      <c r="AW336" s="1041"/>
      <c r="AX336" s="1041"/>
      <c r="AY336" s="1041"/>
      <c r="AZ336" s="1041"/>
      <c r="BA336" s="1041"/>
      <c r="BB336" s="1041"/>
      <c r="BC336" s="1041"/>
      <c r="BD336" s="1041"/>
      <c r="BE336" s="1041"/>
      <c r="BF336" s="1041"/>
      <c r="BG336" s="1041"/>
      <c r="BH336" s="1041"/>
      <c r="BI336" s="1041"/>
      <c r="BJ336" s="1041"/>
      <c r="BK336" s="1041"/>
      <c r="BL336" s="1041"/>
      <c r="BM336" s="1041"/>
      <c r="BN336" s="1042"/>
      <c r="BO336" s="607"/>
    </row>
    <row r="337" spans="1:67" ht="33" customHeight="1">
      <c r="B337" s="1740" t="s">
        <v>171</v>
      </c>
      <c r="C337" s="1741"/>
      <c r="D337" s="1741"/>
      <c r="E337" s="1741"/>
      <c r="F337" s="1741"/>
      <c r="G337" s="1741"/>
      <c r="H337" s="1741"/>
      <c r="I337" s="1741"/>
      <c r="J337" s="1741"/>
      <c r="K337" s="1741"/>
      <c r="L337" s="1741"/>
      <c r="M337" s="1742"/>
      <c r="N337" s="980"/>
      <c r="O337" s="980"/>
      <c r="P337" s="982"/>
      <c r="Q337" s="1431"/>
      <c r="R337" s="1046"/>
      <c r="S337" s="1046"/>
      <c r="T337" s="1046"/>
      <c r="U337" s="1046"/>
      <c r="V337" s="1046"/>
      <c r="W337" s="1046"/>
      <c r="X337" s="1046"/>
      <c r="Y337" s="1046"/>
      <c r="Z337" s="1046"/>
      <c r="AA337" s="1046"/>
      <c r="AB337" s="1046"/>
      <c r="AC337" s="1046"/>
      <c r="AD337" s="1046"/>
      <c r="AE337" s="1046"/>
      <c r="AF337" s="1046"/>
      <c r="AG337" s="1046"/>
      <c r="AH337" s="1046"/>
      <c r="AI337" s="1046"/>
      <c r="AJ337" s="1046"/>
      <c r="AK337" s="1046"/>
      <c r="AL337" s="1046"/>
      <c r="AM337" s="1046"/>
      <c r="AN337" s="1046"/>
      <c r="AO337" s="1046"/>
      <c r="AP337" s="1046"/>
      <c r="AQ337" s="1046"/>
      <c r="AR337" s="1046"/>
      <c r="AS337" s="1046"/>
      <c r="AT337" s="1046"/>
      <c r="AU337" s="1046"/>
      <c r="AV337" s="1046"/>
      <c r="AW337" s="1046"/>
      <c r="AX337" s="1046"/>
      <c r="AY337" s="1046"/>
      <c r="AZ337" s="1046"/>
      <c r="BA337" s="1046"/>
      <c r="BB337" s="1046"/>
      <c r="BC337" s="1046"/>
      <c r="BD337" s="1046"/>
      <c r="BE337" s="1046"/>
      <c r="BF337" s="1046"/>
      <c r="BG337" s="1046"/>
      <c r="BH337" s="1046"/>
      <c r="BI337" s="1046"/>
      <c r="BJ337" s="1046"/>
      <c r="BK337" s="1046"/>
      <c r="BL337" s="1046"/>
      <c r="BM337" s="1046"/>
      <c r="BN337" s="1044"/>
      <c r="BO337" s="607"/>
    </row>
    <row r="338" spans="1:67" ht="27.75" customHeight="1">
      <c r="B338" s="185"/>
      <c r="C338" s="664"/>
      <c r="D338" s="664"/>
      <c r="E338" s="664"/>
      <c r="F338" s="664"/>
      <c r="G338" s="664"/>
      <c r="H338" s="664"/>
      <c r="I338" s="664"/>
      <c r="J338" s="664"/>
      <c r="K338" s="539" t="s">
        <v>258</v>
      </c>
      <c r="L338" s="539" t="s">
        <v>259</v>
      </c>
      <c r="M338" s="540" t="s">
        <v>260</v>
      </c>
      <c r="N338" s="979"/>
      <c r="O338" s="980"/>
      <c r="P338" s="980"/>
      <c r="Q338" s="1043"/>
      <c r="R338" s="1043"/>
      <c r="S338" s="1043"/>
      <c r="T338" s="1043"/>
      <c r="U338" s="1043"/>
      <c r="V338" s="1043"/>
      <c r="W338" s="1043"/>
      <c r="X338" s="1043"/>
      <c r="Y338" s="1043"/>
      <c r="Z338" s="1043"/>
      <c r="AA338" s="1043"/>
      <c r="AB338" s="1043"/>
      <c r="AC338" s="1043"/>
      <c r="AD338" s="1043"/>
      <c r="AE338" s="1043"/>
      <c r="AF338" s="1043"/>
      <c r="AG338" s="1043"/>
      <c r="AH338" s="1043"/>
      <c r="AI338" s="1043"/>
      <c r="AJ338" s="1043"/>
      <c r="AK338" s="1043"/>
      <c r="AL338" s="1043"/>
      <c r="AM338" s="1043"/>
      <c r="AN338" s="1043"/>
      <c r="AO338" s="1043"/>
      <c r="AP338" s="1043"/>
      <c r="AQ338" s="1043"/>
      <c r="AR338" s="1043"/>
      <c r="AS338" s="1043"/>
      <c r="AT338" s="1043"/>
      <c r="AU338" s="1043"/>
      <c r="AV338" s="1043"/>
      <c r="AW338" s="1043"/>
      <c r="AX338" s="1043"/>
      <c r="AY338" s="1043"/>
      <c r="AZ338" s="1043"/>
      <c r="BA338" s="1043"/>
      <c r="BB338" s="1043"/>
      <c r="BC338" s="1043"/>
      <c r="BD338" s="1043"/>
      <c r="BE338" s="1043"/>
      <c r="BF338" s="1043"/>
      <c r="BG338" s="1043"/>
      <c r="BH338" s="1043"/>
      <c r="BI338" s="1043"/>
      <c r="BJ338" s="1043"/>
      <c r="BK338" s="1043"/>
      <c r="BL338" s="1043"/>
      <c r="BM338" s="1043"/>
      <c r="BN338" s="1044"/>
      <c r="BO338" s="607"/>
    </row>
    <row r="339" spans="1:67" ht="33.75" customHeight="1">
      <c r="B339" s="185"/>
      <c r="C339" s="664"/>
      <c r="D339" s="664"/>
      <c r="E339" s="664"/>
      <c r="F339" s="664"/>
      <c r="G339" s="664"/>
      <c r="H339" s="664"/>
      <c r="I339" s="664"/>
      <c r="J339" s="664"/>
      <c r="K339" s="559">
        <f>K340/P339</f>
        <v>0</v>
      </c>
      <c r="L339" s="559">
        <f>L340/P339</f>
        <v>0.58536585365853655</v>
      </c>
      <c r="M339" s="559">
        <f>M340/P339</f>
        <v>0.41463414634146339</v>
      </c>
      <c r="N339" s="608"/>
      <c r="O339" s="200"/>
      <c r="P339" s="594">
        <v>41</v>
      </c>
      <c r="Q339" s="1039" t="s">
        <v>212</v>
      </c>
      <c r="R339" s="1039" t="s">
        <v>262</v>
      </c>
      <c r="S339" s="1039" t="s">
        <v>212</v>
      </c>
      <c r="T339" s="1039" t="s">
        <v>265</v>
      </c>
      <c r="U339" s="1039" t="s">
        <v>265</v>
      </c>
      <c r="V339" s="1039" t="s">
        <v>212</v>
      </c>
      <c r="W339" s="1039" t="s">
        <v>212</v>
      </c>
      <c r="X339" s="1039" t="s">
        <v>265</v>
      </c>
      <c r="Y339" s="1039" t="s">
        <v>212</v>
      </c>
      <c r="Z339" s="1039" t="s">
        <v>212</v>
      </c>
      <c r="AA339" s="1039" t="s">
        <v>212</v>
      </c>
      <c r="AB339" s="1039" t="s">
        <v>265</v>
      </c>
      <c r="AC339" s="1039" t="s">
        <v>212</v>
      </c>
      <c r="AD339" s="1039" t="s">
        <v>265</v>
      </c>
      <c r="AE339" s="1039" t="s">
        <v>262</v>
      </c>
      <c r="AF339" s="1039" t="s">
        <v>212</v>
      </c>
      <c r="AG339" s="1039" t="s">
        <v>265</v>
      </c>
      <c r="AH339" s="1039" t="s">
        <v>265</v>
      </c>
      <c r="AI339" s="1039" t="s">
        <v>265</v>
      </c>
      <c r="AJ339" s="1039" t="s">
        <v>265</v>
      </c>
      <c r="AK339" s="1039" t="s">
        <v>65</v>
      </c>
      <c r="AL339" s="1039" t="s">
        <v>212</v>
      </c>
      <c r="AM339" s="1039" t="s">
        <v>212</v>
      </c>
      <c r="AN339" s="1039" t="s">
        <v>265</v>
      </c>
      <c r="AO339" s="1039" t="s">
        <v>212</v>
      </c>
      <c r="AP339" s="1039" t="s">
        <v>212</v>
      </c>
      <c r="AQ339" s="1039" t="s">
        <v>265</v>
      </c>
      <c r="AR339" s="1039" t="s">
        <v>265</v>
      </c>
      <c r="AS339" s="1039" t="s">
        <v>265</v>
      </c>
      <c r="AT339" s="1039" t="s">
        <v>212</v>
      </c>
      <c r="AU339" s="1039" t="s">
        <v>262</v>
      </c>
      <c r="AV339" s="1039" t="s">
        <v>265</v>
      </c>
      <c r="AW339" s="1039" t="s">
        <v>212</v>
      </c>
      <c r="AX339" s="1039" t="s">
        <v>212</v>
      </c>
      <c r="AY339" s="1039" t="s">
        <v>265</v>
      </c>
      <c r="AZ339" s="1039" t="s">
        <v>265</v>
      </c>
      <c r="BA339" s="1039" t="s">
        <v>265</v>
      </c>
      <c r="BB339" s="1039" t="s">
        <v>262</v>
      </c>
      <c r="BC339" s="1039" t="s">
        <v>212</v>
      </c>
      <c r="BD339" s="1039" t="s">
        <v>262</v>
      </c>
      <c r="BE339" s="1039" t="s">
        <v>265</v>
      </c>
      <c r="BF339" s="1039" t="s">
        <v>65</v>
      </c>
      <c r="BG339" s="1039" t="s">
        <v>265</v>
      </c>
      <c r="BH339" s="1039" t="s">
        <v>262</v>
      </c>
      <c r="BI339" s="1039" t="s">
        <v>265</v>
      </c>
      <c r="BJ339" s="1039" t="s">
        <v>265</v>
      </c>
      <c r="BK339" s="1039" t="s">
        <v>265</v>
      </c>
      <c r="BL339" s="1039" t="s">
        <v>65</v>
      </c>
      <c r="BM339" s="1039" t="s">
        <v>265</v>
      </c>
      <c r="BN339" s="1045" t="s">
        <v>265</v>
      </c>
      <c r="BO339" s="607"/>
    </row>
    <row r="340" spans="1:67" ht="18" customHeight="1">
      <c r="B340" s="185"/>
      <c r="C340" s="664"/>
      <c r="D340" s="664"/>
      <c r="E340" s="664"/>
      <c r="F340" s="664"/>
      <c r="G340" s="664"/>
      <c r="H340" s="664"/>
      <c r="I340" s="664"/>
      <c r="J340" s="113" t="s">
        <v>264</v>
      </c>
      <c r="K340" s="92">
        <v>0</v>
      </c>
      <c r="L340" s="92">
        <v>24</v>
      </c>
      <c r="M340" s="1471">
        <v>17</v>
      </c>
      <c r="N340" s="979"/>
      <c r="O340" s="980"/>
      <c r="P340" s="982"/>
      <c r="Q340" s="1048"/>
      <c r="R340" s="1032"/>
      <c r="S340" s="1032"/>
      <c r="T340" s="1032"/>
      <c r="U340" s="1032"/>
      <c r="V340" s="1032"/>
      <c r="W340" s="1032"/>
      <c r="X340" s="1032"/>
      <c r="Y340" s="1032"/>
      <c r="Z340" s="1032"/>
      <c r="AA340" s="1032"/>
      <c r="AB340" s="1032"/>
      <c r="AC340" s="1032"/>
      <c r="AD340" s="1032"/>
      <c r="AE340" s="1032"/>
      <c r="AF340" s="1032"/>
      <c r="AG340" s="1032"/>
      <c r="AH340" s="1032"/>
      <c r="AI340" s="1032"/>
      <c r="AJ340" s="1032"/>
      <c r="AK340" s="1032"/>
      <c r="AL340" s="1032"/>
      <c r="AM340" s="1032"/>
      <c r="AN340" s="1032"/>
      <c r="AO340" s="1032"/>
      <c r="AP340" s="1032"/>
      <c r="AQ340" s="1032"/>
      <c r="AR340" s="1032"/>
      <c r="AS340" s="1032"/>
      <c r="AT340" s="1032"/>
      <c r="AU340" s="1032"/>
      <c r="AV340" s="1032"/>
      <c r="AW340" s="1032"/>
      <c r="AX340" s="1032"/>
      <c r="AY340" s="1032"/>
      <c r="AZ340" s="1032"/>
      <c r="BA340" s="1032"/>
      <c r="BB340" s="1032"/>
      <c r="BC340" s="1032"/>
      <c r="BD340" s="1032"/>
      <c r="BE340" s="1032"/>
      <c r="BF340" s="1032"/>
      <c r="BG340" s="1032"/>
      <c r="BH340" s="1032"/>
      <c r="BI340" s="1032"/>
      <c r="BJ340" s="1032"/>
      <c r="BK340" s="1032"/>
      <c r="BL340" s="1032"/>
      <c r="BM340" s="1032"/>
      <c r="BN340" s="1042"/>
      <c r="BO340" s="607"/>
    </row>
    <row r="341" spans="1:67" ht="33" customHeight="1">
      <c r="B341" s="1740" t="s">
        <v>148</v>
      </c>
      <c r="C341" s="1741"/>
      <c r="D341" s="1741"/>
      <c r="E341" s="1741"/>
      <c r="F341" s="1741"/>
      <c r="G341" s="1741"/>
      <c r="H341" s="1741"/>
      <c r="I341" s="1741"/>
      <c r="J341" s="1741"/>
      <c r="K341" s="1741"/>
      <c r="L341" s="1741"/>
      <c r="M341" s="1742"/>
      <c r="N341" s="980"/>
      <c r="O341" s="980"/>
      <c r="P341" s="982"/>
      <c r="Q341" s="1431"/>
      <c r="R341" s="1046"/>
      <c r="S341" s="1046"/>
      <c r="T341" s="1046"/>
      <c r="U341" s="1046"/>
      <c r="V341" s="1046"/>
      <c r="W341" s="1046"/>
      <c r="X341" s="1046"/>
      <c r="Y341" s="1046"/>
      <c r="Z341" s="1046"/>
      <c r="AA341" s="1046"/>
      <c r="AB341" s="1046"/>
      <c r="AC341" s="1046"/>
      <c r="AD341" s="1046"/>
      <c r="AE341" s="1046"/>
      <c r="AF341" s="1046"/>
      <c r="AG341" s="1046"/>
      <c r="AH341" s="1046"/>
      <c r="AI341" s="1046"/>
      <c r="AJ341" s="1046"/>
      <c r="AK341" s="1046"/>
      <c r="AL341" s="1046"/>
      <c r="AM341" s="1046"/>
      <c r="AN341" s="1046"/>
      <c r="AO341" s="1046"/>
      <c r="AP341" s="1046"/>
      <c r="AQ341" s="1046"/>
      <c r="AR341" s="1046"/>
      <c r="AS341" s="1046"/>
      <c r="AT341" s="1046"/>
      <c r="AU341" s="1046"/>
      <c r="AV341" s="1046"/>
      <c r="AW341" s="1046"/>
      <c r="AX341" s="1046"/>
      <c r="AY341" s="1046"/>
      <c r="AZ341" s="1046"/>
      <c r="BA341" s="1046"/>
      <c r="BB341" s="1046"/>
      <c r="BC341" s="1046"/>
      <c r="BD341" s="1046"/>
      <c r="BE341" s="1046"/>
      <c r="BF341" s="1046"/>
      <c r="BG341" s="1046"/>
      <c r="BH341" s="1046"/>
      <c r="BI341" s="1046"/>
      <c r="BJ341" s="1046"/>
      <c r="BK341" s="1046"/>
      <c r="BL341" s="1046"/>
      <c r="BM341" s="1046"/>
      <c r="BN341" s="1044"/>
      <c r="BO341" s="607"/>
    </row>
    <row r="342" spans="1:67" ht="27.75" customHeight="1">
      <c r="B342" s="185"/>
      <c r="C342" s="664"/>
      <c r="D342" s="664"/>
      <c r="E342" s="664"/>
      <c r="F342" s="664"/>
      <c r="G342" s="664"/>
      <c r="H342" s="664"/>
      <c r="I342" s="664"/>
      <c r="J342" s="664"/>
      <c r="K342" s="539" t="s">
        <v>266</v>
      </c>
      <c r="L342" s="539" t="s">
        <v>267</v>
      </c>
      <c r="M342" s="540" t="s">
        <v>268</v>
      </c>
      <c r="N342" s="979" t="s">
        <v>269</v>
      </c>
      <c r="O342" s="980"/>
      <c r="P342" s="980"/>
      <c r="Q342" s="1046"/>
      <c r="R342" s="1046"/>
      <c r="S342" s="1046"/>
      <c r="T342" s="1046"/>
      <c r="U342" s="1046"/>
      <c r="V342" s="1046"/>
      <c r="W342" s="1046"/>
      <c r="X342" s="1046"/>
      <c r="Y342" s="1046"/>
      <c r="Z342" s="1046"/>
      <c r="AA342" s="1046"/>
      <c r="AB342" s="1046"/>
      <c r="AC342" s="1046"/>
      <c r="AD342" s="1046"/>
      <c r="AE342" s="1046"/>
      <c r="AF342" s="1046"/>
      <c r="AG342" s="1046"/>
      <c r="AH342" s="1046"/>
      <c r="AI342" s="1046"/>
      <c r="AJ342" s="1046"/>
      <c r="AK342" s="1046"/>
      <c r="AL342" s="1046"/>
      <c r="AM342" s="1046"/>
      <c r="AN342" s="1046"/>
      <c r="AO342" s="1046"/>
      <c r="AP342" s="1046"/>
      <c r="AQ342" s="1046"/>
      <c r="AR342" s="1046"/>
      <c r="AS342" s="1046"/>
      <c r="AT342" s="1046"/>
      <c r="AU342" s="1046"/>
      <c r="AV342" s="1046"/>
      <c r="AW342" s="1046"/>
      <c r="AX342" s="1046"/>
      <c r="AY342" s="1046"/>
      <c r="AZ342" s="1046"/>
      <c r="BA342" s="1046"/>
      <c r="BB342" s="1046"/>
      <c r="BC342" s="1046"/>
      <c r="BD342" s="1046"/>
      <c r="BE342" s="1046"/>
      <c r="BF342" s="1046"/>
      <c r="BG342" s="1046"/>
      <c r="BH342" s="1046"/>
      <c r="BI342" s="1046"/>
      <c r="BJ342" s="1046"/>
      <c r="BK342" s="1046"/>
      <c r="BL342" s="1046"/>
      <c r="BM342" s="1046"/>
      <c r="BN342" s="1044"/>
      <c r="BO342" s="607"/>
    </row>
    <row r="343" spans="1:67" ht="36" customHeight="1">
      <c r="B343" s="185"/>
      <c r="C343" s="664"/>
      <c r="D343" s="664"/>
      <c r="E343" s="664"/>
      <c r="F343" s="664"/>
      <c r="G343" s="664"/>
      <c r="H343" s="664"/>
      <c r="I343" s="664"/>
      <c r="J343" s="664"/>
      <c r="K343" s="559">
        <f>K344/P343</f>
        <v>0.16279069767441862</v>
      </c>
      <c r="L343" s="559">
        <f>L344/P343</f>
        <v>0.41860465116279072</v>
      </c>
      <c r="M343" s="559">
        <f>M344/P343</f>
        <v>0.41860465116279072</v>
      </c>
      <c r="N343" s="608"/>
      <c r="O343" s="200"/>
      <c r="P343" s="594">
        <v>43</v>
      </c>
      <c r="Q343" s="1039" t="s">
        <v>270</v>
      </c>
      <c r="R343" s="1039" t="s">
        <v>262</v>
      </c>
      <c r="S343" s="1039" t="s">
        <v>212</v>
      </c>
      <c r="T343" s="1039" t="s">
        <v>270</v>
      </c>
      <c r="U343" s="1039" t="s">
        <v>212</v>
      </c>
      <c r="V343" s="1039" t="s">
        <v>212</v>
      </c>
      <c r="W343" s="1039" t="s">
        <v>270</v>
      </c>
      <c r="X343" s="1039" t="s">
        <v>65</v>
      </c>
      <c r="Y343" s="1039" t="s">
        <v>271</v>
      </c>
      <c r="Z343" s="1039" t="s">
        <v>271</v>
      </c>
      <c r="AA343" s="1039" t="s">
        <v>212</v>
      </c>
      <c r="AB343" s="1039" t="s">
        <v>271</v>
      </c>
      <c r="AC343" s="1039" t="s">
        <v>212</v>
      </c>
      <c r="AD343" s="1039" t="s">
        <v>271</v>
      </c>
      <c r="AE343" s="1039" t="s">
        <v>262</v>
      </c>
      <c r="AF343" s="1039" t="s">
        <v>212</v>
      </c>
      <c r="AG343" s="1039" t="s">
        <v>271</v>
      </c>
      <c r="AH343" s="1039" t="s">
        <v>212</v>
      </c>
      <c r="AI343" s="1039" t="s">
        <v>271</v>
      </c>
      <c r="AJ343" s="1039" t="s">
        <v>271</v>
      </c>
      <c r="AK343" s="1039" t="s">
        <v>270</v>
      </c>
      <c r="AL343" s="1039" t="s">
        <v>212</v>
      </c>
      <c r="AM343" s="1039" t="s">
        <v>212</v>
      </c>
      <c r="AN343" s="1039" t="s">
        <v>271</v>
      </c>
      <c r="AO343" s="1039" t="s">
        <v>212</v>
      </c>
      <c r="AP343" s="1039" t="s">
        <v>212</v>
      </c>
      <c r="AQ343" s="1039" t="s">
        <v>212</v>
      </c>
      <c r="AR343" s="1039" t="s">
        <v>271</v>
      </c>
      <c r="AS343" s="1039" t="s">
        <v>271</v>
      </c>
      <c r="AT343" s="1039" t="s">
        <v>212</v>
      </c>
      <c r="AU343" s="1039" t="s">
        <v>262</v>
      </c>
      <c r="AV343" s="1039" t="s">
        <v>271</v>
      </c>
      <c r="AW343" s="1039" t="s">
        <v>271</v>
      </c>
      <c r="AX343" s="1039" t="s">
        <v>212</v>
      </c>
      <c r="AY343" s="1039" t="s">
        <v>212</v>
      </c>
      <c r="AZ343" s="1039" t="s">
        <v>212</v>
      </c>
      <c r="BA343" s="1039" t="s">
        <v>271</v>
      </c>
      <c r="BB343" s="1039" t="s">
        <v>270</v>
      </c>
      <c r="BC343" s="1039" t="s">
        <v>212</v>
      </c>
      <c r="BD343" s="1039" t="s">
        <v>262</v>
      </c>
      <c r="BE343" s="1039" t="s">
        <v>270</v>
      </c>
      <c r="BF343" s="1039" t="s">
        <v>271</v>
      </c>
      <c r="BG343" s="1039" t="s">
        <v>212</v>
      </c>
      <c r="BH343" s="1039" t="s">
        <v>262</v>
      </c>
      <c r="BI343" s="1039" t="s">
        <v>271</v>
      </c>
      <c r="BJ343" s="1039" t="s">
        <v>271</v>
      </c>
      <c r="BK343" s="1039" t="s">
        <v>271</v>
      </c>
      <c r="BL343" s="1039" t="s">
        <v>65</v>
      </c>
      <c r="BM343" s="1039" t="s">
        <v>271</v>
      </c>
      <c r="BN343" s="1040" t="s">
        <v>270</v>
      </c>
      <c r="BO343" s="607"/>
    </row>
    <row r="344" spans="1:67" ht="18" customHeight="1">
      <c r="B344" s="185"/>
      <c r="C344" s="664"/>
      <c r="D344" s="664"/>
      <c r="E344" s="664"/>
      <c r="F344" s="664"/>
      <c r="G344" s="664"/>
      <c r="H344" s="664"/>
      <c r="I344" s="664"/>
      <c r="J344" s="113" t="s">
        <v>264</v>
      </c>
      <c r="K344" s="92">
        <v>7</v>
      </c>
      <c r="L344" s="92">
        <v>18</v>
      </c>
      <c r="M344" s="1471">
        <v>18</v>
      </c>
      <c r="N344" s="979"/>
      <c r="O344" s="980"/>
      <c r="P344" s="982"/>
      <c r="Q344" s="1047"/>
      <c r="R344" s="1041"/>
      <c r="S344" s="1041"/>
      <c r="T344" s="1041"/>
      <c r="U344" s="1041"/>
      <c r="V344" s="1041"/>
      <c r="W344" s="1041"/>
      <c r="X344" s="1041"/>
      <c r="Y344" s="1041"/>
      <c r="Z344" s="1041"/>
      <c r="AA344" s="1041"/>
      <c r="AB344" s="1041"/>
      <c r="AC344" s="1041"/>
      <c r="AD344" s="1041"/>
      <c r="AE344" s="1041"/>
      <c r="AF344" s="1041"/>
      <c r="AG344" s="1041"/>
      <c r="AH344" s="1041"/>
      <c r="AI344" s="1041"/>
      <c r="AJ344" s="1041"/>
      <c r="AK344" s="1041"/>
      <c r="AL344" s="1041"/>
      <c r="AM344" s="1041"/>
      <c r="AN344" s="1041"/>
      <c r="AO344" s="1041"/>
      <c r="AP344" s="1041"/>
      <c r="AQ344" s="1041"/>
      <c r="AR344" s="1041"/>
      <c r="AS344" s="1041"/>
      <c r="AT344" s="1041"/>
      <c r="AU344" s="1041"/>
      <c r="AV344" s="1041"/>
      <c r="AW344" s="1041"/>
      <c r="AX344" s="1041"/>
      <c r="AY344" s="1041"/>
      <c r="AZ344" s="1041"/>
      <c r="BA344" s="1041"/>
      <c r="BB344" s="1041"/>
      <c r="BC344" s="1041"/>
      <c r="BD344" s="1041"/>
      <c r="BE344" s="1041"/>
      <c r="BF344" s="1041"/>
      <c r="BG344" s="1041"/>
      <c r="BH344" s="1041"/>
      <c r="BI344" s="1041"/>
      <c r="BJ344" s="1041"/>
      <c r="BK344" s="1041"/>
      <c r="BL344" s="1041"/>
      <c r="BM344" s="1041"/>
      <c r="BN344" s="1042"/>
      <c r="BO344" s="607"/>
    </row>
    <row r="345" spans="1:67" ht="33" customHeight="1">
      <c r="B345" s="1740" t="s">
        <v>151</v>
      </c>
      <c r="C345" s="1741"/>
      <c r="D345" s="1741"/>
      <c r="E345" s="1741"/>
      <c r="F345" s="1741"/>
      <c r="G345" s="1741"/>
      <c r="H345" s="1741"/>
      <c r="I345" s="1741"/>
      <c r="J345" s="1741"/>
      <c r="K345" s="1741"/>
      <c r="L345" s="1741"/>
      <c r="M345" s="1742"/>
      <c r="N345" s="980"/>
      <c r="O345" s="980"/>
      <c r="P345" s="982"/>
      <c r="Q345" s="1431"/>
      <c r="R345" s="1046"/>
      <c r="S345" s="1046"/>
      <c r="T345" s="1046"/>
      <c r="U345" s="1046"/>
      <c r="V345" s="1046"/>
      <c r="W345" s="1046"/>
      <c r="X345" s="1046"/>
      <c r="Y345" s="1046"/>
      <c r="Z345" s="1046"/>
      <c r="AA345" s="1046"/>
      <c r="AB345" s="1046"/>
      <c r="AC345" s="1046"/>
      <c r="AD345" s="1046"/>
      <c r="AE345" s="1046"/>
      <c r="AF345" s="1046"/>
      <c r="AG345" s="1046"/>
      <c r="AH345" s="1046"/>
      <c r="AI345" s="1046"/>
      <c r="AJ345" s="1046"/>
      <c r="AK345" s="1046"/>
      <c r="AL345" s="1046"/>
      <c r="AM345" s="1046"/>
      <c r="AN345" s="1046"/>
      <c r="AO345" s="1046"/>
      <c r="AP345" s="1046"/>
      <c r="AQ345" s="1046"/>
      <c r="AR345" s="1046"/>
      <c r="AS345" s="1046"/>
      <c r="AT345" s="1046"/>
      <c r="AU345" s="1046"/>
      <c r="AV345" s="1046"/>
      <c r="AW345" s="1046"/>
      <c r="AX345" s="1046"/>
      <c r="AY345" s="1046"/>
      <c r="AZ345" s="1046"/>
      <c r="BA345" s="1046"/>
      <c r="BB345" s="1046"/>
      <c r="BC345" s="1046"/>
      <c r="BD345" s="1046"/>
      <c r="BE345" s="1046"/>
      <c r="BF345" s="1046"/>
      <c r="BG345" s="1046"/>
      <c r="BH345" s="1046"/>
      <c r="BI345" s="1046"/>
      <c r="BJ345" s="1046"/>
      <c r="BK345" s="1046"/>
      <c r="BL345" s="1046"/>
      <c r="BM345" s="1046"/>
      <c r="BN345" s="1044"/>
      <c r="BO345" s="607"/>
    </row>
    <row r="346" spans="1:67" ht="43.5" customHeight="1">
      <c r="B346" s="185"/>
      <c r="C346" s="664"/>
      <c r="D346" s="664"/>
      <c r="E346" s="664"/>
      <c r="F346" s="664"/>
      <c r="G346" s="664"/>
      <c r="H346" s="664"/>
      <c r="I346" s="664"/>
      <c r="J346" s="664"/>
      <c r="K346" s="539" t="s">
        <v>272</v>
      </c>
      <c r="L346" s="539" t="s">
        <v>273</v>
      </c>
      <c r="M346" s="540" t="s">
        <v>274</v>
      </c>
      <c r="N346" s="979"/>
      <c r="O346" s="980"/>
      <c r="P346" s="980"/>
      <c r="Q346" s="1046"/>
      <c r="R346" s="1046"/>
      <c r="S346" s="1046"/>
      <c r="T346" s="1046"/>
      <c r="U346" s="1046"/>
      <c r="V346" s="1046"/>
      <c r="W346" s="1046"/>
      <c r="X346" s="1046"/>
      <c r="Y346" s="1046"/>
      <c r="Z346" s="1046"/>
      <c r="AA346" s="1046"/>
      <c r="AB346" s="1046"/>
      <c r="AC346" s="1046"/>
      <c r="AD346" s="1046"/>
      <c r="AE346" s="1046"/>
      <c r="AF346" s="1046"/>
      <c r="AG346" s="1046"/>
      <c r="AH346" s="1046"/>
      <c r="AI346" s="1046"/>
      <c r="AJ346" s="1046"/>
      <c r="AK346" s="1046"/>
      <c r="AL346" s="1046"/>
      <c r="AM346" s="1046"/>
      <c r="AN346" s="1046"/>
      <c r="AO346" s="1046"/>
      <c r="AP346" s="1046"/>
      <c r="AQ346" s="1046"/>
      <c r="AR346" s="1046"/>
      <c r="AS346" s="1046"/>
      <c r="AT346" s="1046"/>
      <c r="AU346" s="1046"/>
      <c r="AV346" s="1046"/>
      <c r="AW346" s="1046"/>
      <c r="AX346" s="1046"/>
      <c r="AY346" s="1046"/>
      <c r="AZ346" s="1046"/>
      <c r="BA346" s="1046"/>
      <c r="BB346" s="1046"/>
      <c r="BC346" s="1046"/>
      <c r="BD346" s="1046"/>
      <c r="BE346" s="1046"/>
      <c r="BF346" s="1046"/>
      <c r="BG346" s="1046"/>
      <c r="BH346" s="1046"/>
      <c r="BI346" s="1046"/>
      <c r="BJ346" s="1046"/>
      <c r="BK346" s="1046"/>
      <c r="BL346" s="1046"/>
      <c r="BM346" s="1046"/>
      <c r="BN346" s="1044"/>
      <c r="BO346" s="607"/>
    </row>
    <row r="347" spans="1:67" ht="36" customHeight="1">
      <c r="B347" s="185"/>
      <c r="C347" s="664"/>
      <c r="D347" s="664"/>
      <c r="E347" s="664"/>
      <c r="F347" s="664"/>
      <c r="G347" s="664"/>
      <c r="H347" s="664"/>
      <c r="I347" s="664"/>
      <c r="J347" s="664"/>
      <c r="K347" s="559">
        <f>K348/P347</f>
        <v>0.12195121951219512</v>
      </c>
      <c r="L347" s="559">
        <f>L348/P347</f>
        <v>0.14634146341463414</v>
      </c>
      <c r="M347" s="559">
        <f>M348/P347</f>
        <v>0.73170731707317072</v>
      </c>
      <c r="N347" s="608"/>
      <c r="O347" s="200"/>
      <c r="P347" s="594">
        <v>41</v>
      </c>
      <c r="Q347" s="1039" t="s">
        <v>212</v>
      </c>
      <c r="R347" s="1039" t="s">
        <v>262</v>
      </c>
      <c r="S347" s="1039" t="s">
        <v>212</v>
      </c>
      <c r="T347" s="1039" t="s">
        <v>212</v>
      </c>
      <c r="U347" s="1039" t="s">
        <v>212</v>
      </c>
      <c r="V347" s="1039" t="s">
        <v>212</v>
      </c>
      <c r="W347" s="1039" t="s">
        <v>275</v>
      </c>
      <c r="X347" s="1039" t="s">
        <v>65</v>
      </c>
      <c r="Y347" s="1039" t="s">
        <v>276</v>
      </c>
      <c r="Z347" s="1039" t="s">
        <v>212</v>
      </c>
      <c r="AA347" s="1039" t="s">
        <v>212</v>
      </c>
      <c r="AB347" s="1039" t="s">
        <v>275</v>
      </c>
      <c r="AC347" s="1039" t="s">
        <v>212</v>
      </c>
      <c r="AD347" s="1039" t="s">
        <v>212</v>
      </c>
      <c r="AE347" s="1039" t="s">
        <v>262</v>
      </c>
      <c r="AF347" s="1039" t="s">
        <v>212</v>
      </c>
      <c r="AG347" s="1039" t="s">
        <v>212</v>
      </c>
      <c r="AH347" s="1039" t="s">
        <v>212</v>
      </c>
      <c r="AI347" s="1039" t="s">
        <v>275</v>
      </c>
      <c r="AJ347" s="1039" t="s">
        <v>212</v>
      </c>
      <c r="AK347" s="1039" t="s">
        <v>65</v>
      </c>
      <c r="AL347" s="1039" t="s">
        <v>212</v>
      </c>
      <c r="AM347" s="1039" t="s">
        <v>212</v>
      </c>
      <c r="AN347" s="1039" t="s">
        <v>212</v>
      </c>
      <c r="AO347" s="1039" t="s">
        <v>212</v>
      </c>
      <c r="AP347" s="1039" t="s">
        <v>212</v>
      </c>
      <c r="AQ347" s="1039" t="s">
        <v>212</v>
      </c>
      <c r="AR347" s="1039" t="s">
        <v>212</v>
      </c>
      <c r="AS347" s="1039" t="s">
        <v>276</v>
      </c>
      <c r="AT347" s="1039" t="s">
        <v>212</v>
      </c>
      <c r="AU347" s="1039" t="s">
        <v>262</v>
      </c>
      <c r="AV347" s="1039" t="s">
        <v>276</v>
      </c>
      <c r="AW347" s="1039" t="s">
        <v>212</v>
      </c>
      <c r="AX347" s="1039" t="s">
        <v>212</v>
      </c>
      <c r="AY347" s="1039" t="s">
        <v>212</v>
      </c>
      <c r="AZ347" s="1039" t="s">
        <v>212</v>
      </c>
      <c r="BA347" s="1039" t="s">
        <v>276</v>
      </c>
      <c r="BB347" s="1039" t="s">
        <v>262</v>
      </c>
      <c r="BC347" s="1039" t="s">
        <v>212</v>
      </c>
      <c r="BD347" s="1039" t="s">
        <v>262</v>
      </c>
      <c r="BE347" s="1039" t="s">
        <v>212</v>
      </c>
      <c r="BF347" s="1039" t="s">
        <v>275</v>
      </c>
      <c r="BG347" s="1039" t="s">
        <v>212</v>
      </c>
      <c r="BH347" s="1039" t="s">
        <v>262</v>
      </c>
      <c r="BI347" s="1039" t="s">
        <v>212</v>
      </c>
      <c r="BJ347" s="1039" t="s">
        <v>275</v>
      </c>
      <c r="BK347" s="1039" t="s">
        <v>212</v>
      </c>
      <c r="BL347" s="1039" t="s">
        <v>65</v>
      </c>
      <c r="BM347" s="1039" t="s">
        <v>276</v>
      </c>
      <c r="BN347" s="1040" t="s">
        <v>276</v>
      </c>
      <c r="BO347" s="607"/>
    </row>
    <row r="348" spans="1:67" ht="18" customHeight="1">
      <c r="B348" s="185"/>
      <c r="C348" s="664"/>
      <c r="D348" s="664"/>
      <c r="E348" s="664"/>
      <c r="F348" s="664"/>
      <c r="G348" s="664"/>
      <c r="H348" s="664"/>
      <c r="I348" s="664"/>
      <c r="J348" s="113" t="s">
        <v>264</v>
      </c>
      <c r="K348" s="92">
        <v>5</v>
      </c>
      <c r="L348" s="92">
        <v>6</v>
      </c>
      <c r="M348" s="1471">
        <v>30</v>
      </c>
      <c r="N348" s="979"/>
      <c r="O348" s="980"/>
      <c r="P348" s="982"/>
      <c r="Q348" s="1047"/>
      <c r="R348" s="1041"/>
      <c r="S348" s="947"/>
      <c r="T348" s="947"/>
      <c r="U348" s="947"/>
      <c r="V348" s="947"/>
      <c r="W348" s="947"/>
      <c r="X348" s="947"/>
      <c r="Y348" s="947"/>
      <c r="Z348" s="947"/>
      <c r="AA348" s="947"/>
      <c r="AB348" s="947"/>
      <c r="AC348" s="947"/>
      <c r="AD348" s="947"/>
      <c r="AE348" s="947"/>
      <c r="AF348" s="947"/>
      <c r="AG348" s="947"/>
      <c r="AH348" s="947"/>
      <c r="AI348" s="947"/>
      <c r="AJ348" s="947"/>
      <c r="AK348" s="947"/>
      <c r="AL348" s="947"/>
      <c r="AM348" s="947"/>
      <c r="AN348" s="947"/>
      <c r="AO348" s="947"/>
      <c r="AP348" s="947"/>
      <c r="AQ348" s="947"/>
      <c r="AR348" s="947"/>
      <c r="AS348" s="947"/>
      <c r="AT348" s="947"/>
      <c r="AU348" s="947"/>
      <c r="AV348" s="947"/>
      <c r="AW348" s="947"/>
      <c r="AX348" s="947"/>
      <c r="AY348" s="947"/>
      <c r="AZ348" s="947"/>
      <c r="BA348" s="947"/>
      <c r="BB348" s="947"/>
      <c r="BC348" s="947"/>
      <c r="BD348" s="947"/>
      <c r="BE348" s="947"/>
      <c r="BF348" s="947"/>
      <c r="BG348" s="947"/>
      <c r="BH348" s="947"/>
      <c r="BI348" s="947"/>
      <c r="BJ348" s="947"/>
      <c r="BK348" s="947"/>
      <c r="BL348" s="947"/>
      <c r="BM348" s="947"/>
      <c r="BN348" s="609"/>
      <c r="BO348" s="607"/>
    </row>
    <row r="349" spans="1:67" ht="17.25" customHeight="1">
      <c r="B349" s="183"/>
      <c r="C349" s="664"/>
      <c r="D349" s="664"/>
      <c r="E349" s="664"/>
      <c r="F349" s="664"/>
      <c r="G349" s="664"/>
      <c r="H349" s="664"/>
      <c r="I349" s="664"/>
      <c r="J349" s="664"/>
      <c r="K349" s="664"/>
      <c r="L349" s="664"/>
      <c r="M349" s="664"/>
      <c r="N349" s="979"/>
      <c r="O349" s="980"/>
      <c r="P349" s="980"/>
      <c r="Q349" s="1046"/>
      <c r="R349" s="1046"/>
      <c r="S349" s="980"/>
      <c r="T349" s="980"/>
      <c r="U349" s="980"/>
      <c r="V349" s="980"/>
      <c r="W349" s="980"/>
      <c r="X349" s="980"/>
      <c r="Y349" s="980"/>
      <c r="Z349" s="980"/>
      <c r="AA349" s="980"/>
      <c r="AB349" s="980"/>
      <c r="AC349" s="980"/>
      <c r="AD349" s="980"/>
      <c r="AE349" s="980"/>
      <c r="AF349" s="980"/>
      <c r="AG349" s="980"/>
      <c r="AH349" s="980"/>
      <c r="AI349" s="980"/>
      <c r="AJ349" s="980"/>
      <c r="AK349" s="980"/>
      <c r="AL349" s="980"/>
      <c r="AM349" s="980"/>
      <c r="AN349" s="980"/>
      <c r="AO349" s="980"/>
      <c r="AP349" s="980"/>
      <c r="AQ349" s="980"/>
      <c r="AR349" s="980"/>
      <c r="AS349" s="980"/>
      <c r="AT349" s="980"/>
      <c r="AU349" s="980"/>
      <c r="AV349" s="980"/>
      <c r="AW349" s="980"/>
      <c r="AX349" s="980"/>
      <c r="AY349" s="980"/>
      <c r="AZ349" s="980"/>
      <c r="BA349" s="980"/>
      <c r="BB349" s="980"/>
      <c r="BC349" s="980"/>
      <c r="BD349" s="980"/>
      <c r="BE349" s="980"/>
      <c r="BF349" s="980"/>
      <c r="BG349" s="980"/>
      <c r="BH349" s="980"/>
      <c r="BI349" s="980"/>
      <c r="BJ349" s="980"/>
      <c r="BK349" s="980"/>
      <c r="BL349" s="980"/>
      <c r="BM349" s="980"/>
      <c r="BN349" s="981"/>
      <c r="BO349" s="553"/>
    </row>
    <row r="350" spans="1:67" ht="21" customHeight="1">
      <c r="A350" s="184"/>
      <c r="B350" s="806" t="s">
        <v>277</v>
      </c>
      <c r="C350" s="1917" t="s">
        <v>278</v>
      </c>
      <c r="D350" s="1917"/>
      <c r="E350" s="1917"/>
      <c r="F350" s="1917"/>
      <c r="G350" s="1917"/>
      <c r="H350" s="1917"/>
      <c r="I350" s="1917"/>
      <c r="J350" s="1917"/>
      <c r="K350" s="1917"/>
      <c r="L350" s="1917"/>
      <c r="M350" s="1918"/>
      <c r="N350" s="983"/>
      <c r="O350" s="983"/>
      <c r="P350" s="983"/>
      <c r="Q350" s="1049"/>
      <c r="R350" s="1049"/>
      <c r="S350" s="983"/>
      <c r="T350" s="983"/>
      <c r="U350" s="983"/>
      <c r="V350" s="983"/>
      <c r="W350" s="983"/>
      <c r="X350" s="983"/>
      <c r="Y350" s="983"/>
      <c r="Z350" s="983"/>
      <c r="AA350" s="983"/>
      <c r="AB350" s="983"/>
      <c r="AC350" s="983"/>
      <c r="AD350" s="983"/>
      <c r="AE350" s="983"/>
      <c r="AF350" s="983"/>
      <c r="AG350" s="983"/>
      <c r="AH350" s="983"/>
      <c r="AI350" s="983"/>
      <c r="AJ350" s="983"/>
      <c r="AK350" s="983"/>
      <c r="AL350" s="983"/>
      <c r="AM350" s="983"/>
      <c r="AN350" s="983"/>
      <c r="AO350" s="983"/>
      <c r="AP350" s="983"/>
      <c r="AQ350" s="983"/>
      <c r="AR350" s="983"/>
      <c r="AS350" s="983"/>
      <c r="AT350" s="983"/>
      <c r="AU350" s="983"/>
      <c r="AV350" s="983"/>
      <c r="AW350" s="983"/>
      <c r="AX350" s="983"/>
      <c r="AY350" s="983"/>
      <c r="AZ350" s="983"/>
      <c r="BA350" s="983"/>
      <c r="BB350" s="983"/>
      <c r="BC350" s="983"/>
      <c r="BD350" s="983"/>
      <c r="BE350" s="983"/>
      <c r="BF350" s="983"/>
      <c r="BG350" s="983"/>
      <c r="BH350" s="983"/>
      <c r="BI350" s="983"/>
      <c r="BJ350" s="983"/>
      <c r="BK350" s="983"/>
      <c r="BL350" s="983"/>
      <c r="BM350" s="983"/>
      <c r="BN350" s="983"/>
      <c r="BO350" s="202"/>
    </row>
    <row r="351" spans="1:67" ht="30">
      <c r="A351" s="923"/>
      <c r="B351" s="806"/>
      <c r="C351" s="807"/>
      <c r="D351" s="807"/>
      <c r="E351" s="807"/>
      <c r="F351" s="807"/>
      <c r="G351" s="807"/>
      <c r="H351" s="807"/>
      <c r="I351" s="807"/>
      <c r="J351" s="808" t="s">
        <v>279</v>
      </c>
      <c r="K351" s="808" t="s">
        <v>280</v>
      </c>
      <c r="L351" s="808" t="s">
        <v>281</v>
      </c>
      <c r="M351" s="809" t="s">
        <v>282</v>
      </c>
      <c r="N351" s="1772"/>
      <c r="O351" s="1793"/>
      <c r="P351" s="1790">
        <v>44</v>
      </c>
      <c r="Q351" s="1432"/>
      <c r="R351" s="1049"/>
      <c r="S351" s="983"/>
      <c r="T351" s="983"/>
      <c r="U351" s="983"/>
      <c r="V351" s="983"/>
      <c r="W351" s="983"/>
      <c r="X351" s="983"/>
      <c r="Y351" s="983"/>
      <c r="Z351" s="983"/>
      <c r="AA351" s="983"/>
      <c r="AB351" s="983"/>
      <c r="AC351" s="983"/>
      <c r="AD351" s="983"/>
      <c r="AE351" s="983"/>
      <c r="AF351" s="983"/>
      <c r="AG351" s="983"/>
      <c r="AH351" s="983"/>
      <c r="AI351" s="983"/>
      <c r="AJ351" s="983"/>
      <c r="AK351" s="983"/>
      <c r="AL351" s="983"/>
      <c r="AM351" s="983"/>
      <c r="AN351" s="983"/>
      <c r="AO351" s="983"/>
      <c r="AP351" s="983"/>
      <c r="AQ351" s="983"/>
      <c r="AR351" s="983"/>
      <c r="AS351" s="983"/>
      <c r="AT351" s="983"/>
      <c r="AU351" s="983"/>
      <c r="AV351" s="983"/>
      <c r="AW351" s="983"/>
      <c r="AX351" s="983"/>
      <c r="AY351" s="983"/>
      <c r="AZ351" s="983"/>
      <c r="BA351" s="983"/>
      <c r="BB351" s="983"/>
      <c r="BC351" s="983"/>
      <c r="BD351" s="983"/>
      <c r="BE351" s="983"/>
      <c r="BF351" s="983"/>
      <c r="BG351" s="983"/>
      <c r="BH351" s="983"/>
      <c r="BI351" s="983"/>
      <c r="BJ351" s="983"/>
      <c r="BK351" s="983"/>
      <c r="BL351" s="983"/>
      <c r="BM351" s="983"/>
      <c r="BN351" s="984"/>
      <c r="BO351" s="202"/>
    </row>
    <row r="352" spans="1:67" ht="28.5">
      <c r="A352" s="923"/>
      <c r="B352" s="810"/>
      <c r="C352" s="811"/>
      <c r="D352" s="811"/>
      <c r="E352" s="811"/>
      <c r="F352" s="811"/>
      <c r="G352" s="811"/>
      <c r="H352" s="811"/>
      <c r="I352" s="812"/>
      <c r="J352" s="813">
        <f>J353/P351</f>
        <v>0.52272727272727271</v>
      </c>
      <c r="K352" s="813">
        <f>K353/P351</f>
        <v>0.20454545454545456</v>
      </c>
      <c r="L352" s="813">
        <f>L353/P351</f>
        <v>0</v>
      </c>
      <c r="M352" s="813">
        <f>M353/P351</f>
        <v>0.27272727272727271</v>
      </c>
      <c r="N352" s="1794"/>
      <c r="O352" s="1793"/>
      <c r="P352" s="1791"/>
      <c r="Q352" s="1050" t="s">
        <v>282</v>
      </c>
      <c r="R352" s="1050" t="s">
        <v>262</v>
      </c>
      <c r="S352" s="814" t="s">
        <v>279</v>
      </c>
      <c r="T352" s="814" t="s">
        <v>279</v>
      </c>
      <c r="U352" s="814" t="s">
        <v>282</v>
      </c>
      <c r="V352" s="814" t="s">
        <v>280</v>
      </c>
      <c r="W352" s="814" t="s">
        <v>279</v>
      </c>
      <c r="X352" s="814" t="s">
        <v>280</v>
      </c>
      <c r="Y352" s="814" t="s">
        <v>282</v>
      </c>
      <c r="Z352" s="814" t="s">
        <v>279</v>
      </c>
      <c r="AA352" s="814" t="s">
        <v>280</v>
      </c>
      <c r="AB352" s="814" t="s">
        <v>279</v>
      </c>
      <c r="AC352" s="814" t="s">
        <v>280</v>
      </c>
      <c r="AD352" s="814" t="s">
        <v>282</v>
      </c>
      <c r="AE352" s="717" t="s">
        <v>262</v>
      </c>
      <c r="AF352" s="814" t="s">
        <v>280</v>
      </c>
      <c r="AG352" s="814" t="s">
        <v>282</v>
      </c>
      <c r="AH352" s="814" t="s">
        <v>279</v>
      </c>
      <c r="AI352" s="814" t="s">
        <v>280</v>
      </c>
      <c r="AJ352" s="814" t="s">
        <v>279</v>
      </c>
      <c r="AK352" s="814" t="s">
        <v>282</v>
      </c>
      <c r="AL352" s="814" t="s">
        <v>279</v>
      </c>
      <c r="AM352" s="814" t="s">
        <v>279</v>
      </c>
      <c r="AN352" s="814" t="s">
        <v>282</v>
      </c>
      <c r="AO352" s="814" t="s">
        <v>279</v>
      </c>
      <c r="AP352" s="814" t="s">
        <v>279</v>
      </c>
      <c r="AQ352" s="814" t="s">
        <v>282</v>
      </c>
      <c r="AR352" s="814" t="s">
        <v>279</v>
      </c>
      <c r="AS352" s="814" t="s">
        <v>279</v>
      </c>
      <c r="AT352" s="814" t="s">
        <v>279</v>
      </c>
      <c r="AU352" s="814" t="s">
        <v>262</v>
      </c>
      <c r="AV352" s="814" t="s">
        <v>279</v>
      </c>
      <c r="AW352" s="814" t="s">
        <v>279</v>
      </c>
      <c r="AX352" s="814" t="s">
        <v>279</v>
      </c>
      <c r="AY352" s="814" t="s">
        <v>282</v>
      </c>
      <c r="AZ352" s="814" t="s">
        <v>282</v>
      </c>
      <c r="BA352" s="814" t="s">
        <v>279</v>
      </c>
      <c r="BB352" s="814" t="s">
        <v>262</v>
      </c>
      <c r="BC352" s="814" t="s">
        <v>279</v>
      </c>
      <c r="BD352" s="814" t="s">
        <v>262</v>
      </c>
      <c r="BE352" s="814" t="s">
        <v>280</v>
      </c>
      <c r="BF352" s="814" t="s">
        <v>280</v>
      </c>
      <c r="BG352" s="814" t="s">
        <v>282</v>
      </c>
      <c r="BH352" s="814" t="s">
        <v>262</v>
      </c>
      <c r="BI352" s="814" t="s">
        <v>279</v>
      </c>
      <c r="BJ352" s="814" t="s">
        <v>280</v>
      </c>
      <c r="BK352" s="814" t="s">
        <v>282</v>
      </c>
      <c r="BL352" s="814" t="s">
        <v>279</v>
      </c>
      <c r="BM352" s="814" t="s">
        <v>279</v>
      </c>
      <c r="BN352" s="815" t="s">
        <v>279</v>
      </c>
      <c r="BO352" s="202"/>
    </row>
    <row r="353" spans="1:68" ht="19.5" customHeight="1">
      <c r="A353" s="923"/>
      <c r="B353" s="810"/>
      <c r="C353" s="811"/>
      <c r="D353" s="811"/>
      <c r="E353" s="811"/>
      <c r="F353" s="811"/>
      <c r="G353" s="811"/>
      <c r="H353" s="811"/>
      <c r="I353" s="816" t="s">
        <v>90</v>
      </c>
      <c r="J353" s="817">
        <v>23</v>
      </c>
      <c r="K353" s="817">
        <v>9</v>
      </c>
      <c r="L353" s="817">
        <v>0</v>
      </c>
      <c r="M353" s="818">
        <v>12</v>
      </c>
      <c r="N353" s="1773"/>
      <c r="O353" s="1793"/>
      <c r="P353" s="1792"/>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c r="AL353" s="983"/>
      <c r="AM353" s="983"/>
      <c r="AN353" s="983"/>
      <c r="AO353" s="983"/>
      <c r="AP353" s="983"/>
      <c r="AQ353" s="983"/>
      <c r="AR353" s="983"/>
      <c r="AS353" s="983"/>
      <c r="AT353" s="983"/>
      <c r="AU353" s="983"/>
      <c r="AV353" s="983"/>
      <c r="AW353" s="983"/>
      <c r="AX353" s="983"/>
      <c r="AY353" s="983"/>
      <c r="AZ353" s="983"/>
      <c r="BA353" s="983"/>
      <c r="BB353" s="983"/>
      <c r="BC353" s="983"/>
      <c r="BD353" s="983"/>
      <c r="BE353" s="983"/>
      <c r="BF353" s="983"/>
      <c r="BG353" s="983"/>
      <c r="BH353" s="983"/>
      <c r="BI353" s="983"/>
      <c r="BJ353" s="1001"/>
      <c r="BK353" s="983"/>
      <c r="BL353" s="983"/>
      <c r="BM353" s="983"/>
      <c r="BN353" s="984"/>
      <c r="BO353" s="202"/>
    </row>
    <row r="354" spans="1:68" ht="18.600000000000001" customHeight="1">
      <c r="A354" s="923"/>
      <c r="B354" s="819" t="s">
        <v>283</v>
      </c>
      <c r="C354" s="1917" t="s">
        <v>284</v>
      </c>
      <c r="D354" s="1917"/>
      <c r="E354" s="1917"/>
      <c r="F354" s="1917"/>
      <c r="G354" s="1917"/>
      <c r="H354" s="1917"/>
      <c r="I354" s="1917"/>
      <c r="J354" s="1917"/>
      <c r="K354" s="1917"/>
      <c r="L354" s="1917"/>
      <c r="M354" s="1918"/>
      <c r="N354" s="985"/>
      <c r="O354" s="985"/>
      <c r="P354" s="985"/>
      <c r="Q354" s="985"/>
      <c r="R354" s="985"/>
      <c r="S354" s="985"/>
      <c r="T354" s="985"/>
      <c r="U354" s="985"/>
      <c r="V354" s="985"/>
      <c r="W354" s="985"/>
      <c r="X354" s="985"/>
      <c r="Y354" s="985"/>
      <c r="Z354" s="985"/>
      <c r="AA354" s="985"/>
      <c r="AB354" s="985"/>
      <c r="AC354" s="985"/>
      <c r="AD354" s="985"/>
      <c r="AE354" s="985"/>
      <c r="AF354" s="985"/>
      <c r="AG354" s="985"/>
      <c r="AH354" s="985"/>
      <c r="AI354" s="985"/>
      <c r="AJ354" s="985"/>
      <c r="AK354" s="985"/>
      <c r="AL354" s="985"/>
      <c r="AM354" s="985"/>
      <c r="AN354" s="985"/>
      <c r="AO354" s="985"/>
      <c r="AP354" s="985"/>
      <c r="AQ354" s="985"/>
      <c r="AR354" s="985"/>
      <c r="AS354" s="985"/>
      <c r="AT354" s="985"/>
      <c r="AU354" s="985"/>
      <c r="AV354" s="985"/>
      <c r="AW354" s="985"/>
      <c r="AX354" s="985"/>
      <c r="AY354" s="985"/>
      <c r="AZ354" s="985"/>
      <c r="BA354" s="985"/>
      <c r="BB354" s="985"/>
      <c r="BC354" s="985"/>
      <c r="BD354" s="985"/>
      <c r="BE354" s="985"/>
      <c r="BF354" s="985"/>
      <c r="BG354" s="985"/>
      <c r="BH354" s="985"/>
      <c r="BI354" s="985"/>
      <c r="BJ354" s="1433"/>
      <c r="BK354" s="985"/>
      <c r="BL354" s="985"/>
      <c r="BM354" s="985"/>
      <c r="BN354" s="985"/>
      <c r="BO354" s="202"/>
    </row>
    <row r="355" spans="1:68" ht="16.350000000000001" customHeight="1">
      <c r="A355" s="186"/>
      <c r="B355" s="1927" t="s">
        <v>285</v>
      </c>
      <c r="C355" s="1928"/>
      <c r="D355" s="1928"/>
      <c r="E355" s="1928"/>
      <c r="F355" s="1928"/>
      <c r="G355" s="1928"/>
      <c r="H355" s="1928"/>
      <c r="I355" s="1928"/>
      <c r="J355" s="1928"/>
      <c r="K355" s="1928"/>
      <c r="L355" s="1928"/>
      <c r="M355" s="1929"/>
      <c r="N355" s="985"/>
      <c r="O355" s="985"/>
      <c r="P355" s="985"/>
      <c r="Q355" s="985"/>
      <c r="R355" s="985"/>
      <c r="S355" s="985"/>
      <c r="T355" s="985"/>
      <c r="U355" s="985"/>
      <c r="V355" s="985"/>
      <c r="W355" s="985"/>
      <c r="X355" s="985"/>
      <c r="Y355" s="985"/>
      <c r="Z355" s="985"/>
      <c r="AA355" s="985"/>
      <c r="AB355" s="985"/>
      <c r="AC355" s="985"/>
      <c r="AD355" s="985"/>
      <c r="AE355" s="985"/>
      <c r="AF355" s="985"/>
      <c r="AG355" s="985"/>
      <c r="AH355" s="985"/>
      <c r="AI355" s="985"/>
      <c r="AJ355" s="985"/>
      <c r="AK355" s="985"/>
      <c r="AL355" s="985"/>
      <c r="AM355" s="985"/>
      <c r="AN355" s="985"/>
      <c r="AO355" s="985"/>
      <c r="AP355" s="985"/>
      <c r="AQ355" s="985"/>
      <c r="AR355" s="985"/>
      <c r="AS355" s="985"/>
      <c r="AT355" s="985"/>
      <c r="AU355" s="985"/>
      <c r="AV355" s="985"/>
      <c r="AW355" s="985"/>
      <c r="AX355" s="985"/>
      <c r="AY355" s="985"/>
      <c r="AZ355" s="985"/>
      <c r="BA355" s="985"/>
      <c r="BB355" s="985"/>
      <c r="BC355" s="985"/>
      <c r="BD355" s="985"/>
      <c r="BE355" s="985"/>
      <c r="BF355" s="985"/>
      <c r="BG355" s="985"/>
      <c r="BH355" s="985"/>
      <c r="BI355" s="985"/>
      <c r="BJ355" s="985"/>
      <c r="BK355" s="985"/>
      <c r="BL355" s="985"/>
      <c r="BM355" s="985"/>
      <c r="BN355" s="985"/>
      <c r="BO355" s="202"/>
    </row>
    <row r="356" spans="1:68" ht="16.350000000000001" customHeight="1">
      <c r="A356" s="186"/>
      <c r="B356" s="1919" t="s">
        <v>286</v>
      </c>
      <c r="C356" s="1920"/>
      <c r="D356" s="1920"/>
      <c r="E356" s="1920"/>
      <c r="F356" s="1920"/>
      <c r="G356" s="1920"/>
      <c r="H356" s="1920"/>
      <c r="I356" s="1920"/>
      <c r="J356" s="1920"/>
      <c r="K356" s="1920"/>
      <c r="L356" s="1920"/>
      <c r="M356" s="1921"/>
      <c r="N356" s="1795"/>
      <c r="O356" s="820"/>
      <c r="P356" s="1790">
        <v>43</v>
      </c>
      <c r="Q356" s="821" t="s">
        <v>61</v>
      </c>
      <c r="R356" s="821">
        <v>0</v>
      </c>
      <c r="S356" s="821" t="s">
        <v>61</v>
      </c>
      <c r="T356" s="821">
        <v>0</v>
      </c>
      <c r="U356" s="821">
        <v>0</v>
      </c>
      <c r="V356" s="821">
        <v>0</v>
      </c>
      <c r="W356" s="821">
        <v>0</v>
      </c>
      <c r="X356" s="821">
        <v>0</v>
      </c>
      <c r="Y356" s="821" t="s">
        <v>61</v>
      </c>
      <c r="Z356" s="821">
        <v>0</v>
      </c>
      <c r="AA356" s="821" t="s">
        <v>61</v>
      </c>
      <c r="AB356" s="821">
        <v>0</v>
      </c>
      <c r="AC356" s="821">
        <v>0</v>
      </c>
      <c r="AD356" s="821">
        <v>0.24657534246575341</v>
      </c>
      <c r="AE356" s="821" t="s">
        <v>61</v>
      </c>
      <c r="AF356" s="821">
        <v>0.25</v>
      </c>
      <c r="AG356" s="821">
        <v>0</v>
      </c>
      <c r="AH356" s="821">
        <v>0</v>
      </c>
      <c r="AI356" s="821">
        <v>8.3333333333333329E-2</v>
      </c>
      <c r="AJ356" s="821">
        <v>0.25</v>
      </c>
      <c r="AK356" s="821">
        <v>0</v>
      </c>
      <c r="AL356" s="821" t="s">
        <v>61</v>
      </c>
      <c r="AM356" s="821" t="s">
        <v>61</v>
      </c>
      <c r="AN356" s="821" t="s">
        <v>61</v>
      </c>
      <c r="AO356" s="821" t="s">
        <v>61</v>
      </c>
      <c r="AP356" s="821">
        <v>0</v>
      </c>
      <c r="AQ356" s="821">
        <v>0.36363636363636365</v>
      </c>
      <c r="AR356" s="821">
        <v>0.25</v>
      </c>
      <c r="AS356" s="821">
        <v>0</v>
      </c>
      <c r="AT356" s="821">
        <v>0.25</v>
      </c>
      <c r="AU356" s="821">
        <v>3.3333333333333333E-2</v>
      </c>
      <c r="AV356" s="821" t="s">
        <v>61</v>
      </c>
      <c r="AW356" s="821">
        <v>0</v>
      </c>
      <c r="AX356" s="821">
        <v>0</v>
      </c>
      <c r="AY356" s="821">
        <v>0</v>
      </c>
      <c r="AZ356" s="821">
        <v>0</v>
      </c>
      <c r="BA356" s="821">
        <v>0.25</v>
      </c>
      <c r="BB356" s="821">
        <v>0</v>
      </c>
      <c r="BC356" s="821">
        <v>0</v>
      </c>
      <c r="BD356" s="821">
        <v>0</v>
      </c>
      <c r="BE356" s="821">
        <v>0</v>
      </c>
      <c r="BF356" s="821">
        <v>0</v>
      </c>
      <c r="BG356" s="821">
        <v>0</v>
      </c>
      <c r="BH356" s="821">
        <v>0</v>
      </c>
      <c r="BI356" s="821">
        <v>0.25</v>
      </c>
      <c r="BJ356" s="821">
        <v>0</v>
      </c>
      <c r="BK356" s="821">
        <v>0</v>
      </c>
      <c r="BL356" s="821" t="s">
        <v>61</v>
      </c>
      <c r="BM356" s="821">
        <v>0</v>
      </c>
      <c r="BN356" s="822" t="s">
        <v>61</v>
      </c>
      <c r="BO356" s="202"/>
      <c r="BP356" s="654"/>
    </row>
    <row r="357" spans="1:68" ht="16.350000000000001" customHeight="1">
      <c r="A357" s="186"/>
      <c r="B357" s="1919" t="s">
        <v>287</v>
      </c>
      <c r="C357" s="1920"/>
      <c r="D357" s="1920"/>
      <c r="E357" s="1920"/>
      <c r="F357" s="1920"/>
      <c r="G357" s="1920"/>
      <c r="H357" s="1920"/>
      <c r="I357" s="1920"/>
      <c r="J357" s="1920"/>
      <c r="K357" s="1920"/>
      <c r="L357" s="1920"/>
      <c r="M357" s="1921"/>
      <c r="N357" s="1797"/>
      <c r="O357" s="823"/>
      <c r="P357" s="1792"/>
      <c r="Q357" s="821" t="s">
        <v>61</v>
      </c>
      <c r="R357" s="821" t="s">
        <v>61</v>
      </c>
      <c r="S357" s="821">
        <v>0</v>
      </c>
      <c r="T357" s="821" t="s">
        <v>61</v>
      </c>
      <c r="U357" s="821" t="s">
        <v>61</v>
      </c>
      <c r="V357" s="821" t="s">
        <v>61</v>
      </c>
      <c r="W357" s="821" t="s">
        <v>61</v>
      </c>
      <c r="X357" s="821" t="s">
        <v>61</v>
      </c>
      <c r="Y357" s="821" t="s">
        <v>61</v>
      </c>
      <c r="Z357" s="821" t="s">
        <v>61</v>
      </c>
      <c r="AA357" s="821">
        <v>8.3333333333333329E-2</v>
      </c>
      <c r="AB357" s="821" t="s">
        <v>61</v>
      </c>
      <c r="AC357" s="821" t="s">
        <v>61</v>
      </c>
      <c r="AD357" s="821" t="s">
        <v>61</v>
      </c>
      <c r="AE357" s="821" t="s">
        <v>61</v>
      </c>
      <c r="AF357" s="821">
        <v>0.33333333333333331</v>
      </c>
      <c r="AG357" s="821" t="s">
        <v>61</v>
      </c>
      <c r="AH357" s="821" t="s">
        <v>61</v>
      </c>
      <c r="AI357" s="821">
        <v>0</v>
      </c>
      <c r="AJ357" s="821" t="s">
        <v>61</v>
      </c>
      <c r="AK357" s="821" t="s">
        <v>61</v>
      </c>
      <c r="AL357" s="821">
        <v>0</v>
      </c>
      <c r="AM357" s="821" t="s">
        <v>61</v>
      </c>
      <c r="AN357" s="821">
        <v>0</v>
      </c>
      <c r="AO357" s="821" t="s">
        <v>61</v>
      </c>
      <c r="AP357" s="821" t="s">
        <v>61</v>
      </c>
      <c r="AQ357" s="821" t="s">
        <v>61</v>
      </c>
      <c r="AR357" s="821" t="s">
        <v>61</v>
      </c>
      <c r="AS357" s="821" t="s">
        <v>61</v>
      </c>
      <c r="AT357" s="821" t="s">
        <v>61</v>
      </c>
      <c r="AU357" s="821" t="s">
        <v>61</v>
      </c>
      <c r="AV357" s="821">
        <v>0</v>
      </c>
      <c r="AW357" s="821" t="s">
        <v>61</v>
      </c>
      <c r="AX357" s="821" t="s">
        <v>61</v>
      </c>
      <c r="AY357" s="821" t="s">
        <v>61</v>
      </c>
      <c r="AZ357" s="821" t="s">
        <v>61</v>
      </c>
      <c r="BA357" s="821" t="s">
        <v>61</v>
      </c>
      <c r="BB357" s="821" t="s">
        <v>61</v>
      </c>
      <c r="BC357" s="821" t="s">
        <v>61</v>
      </c>
      <c r="BD357" s="821" t="s">
        <v>61</v>
      </c>
      <c r="BE357" s="821" t="s">
        <v>61</v>
      </c>
      <c r="BF357" s="821" t="s">
        <v>61</v>
      </c>
      <c r="BG357" s="821" t="s">
        <v>61</v>
      </c>
      <c r="BH357" s="821" t="s">
        <v>61</v>
      </c>
      <c r="BI357" s="821" t="s">
        <v>61</v>
      </c>
      <c r="BJ357" s="821" t="s">
        <v>61</v>
      </c>
      <c r="BK357" s="821" t="s">
        <v>61</v>
      </c>
      <c r="BL357" s="821" t="s">
        <v>61</v>
      </c>
      <c r="BM357" s="821" t="s">
        <v>61</v>
      </c>
      <c r="BN357" s="822" t="s">
        <v>61</v>
      </c>
      <c r="BO357" s="202"/>
    </row>
    <row r="358" spans="1:68" ht="16.350000000000001" customHeight="1">
      <c r="A358" s="186"/>
      <c r="B358" s="1927" t="s">
        <v>288</v>
      </c>
      <c r="C358" s="1928"/>
      <c r="D358" s="1928"/>
      <c r="E358" s="1928"/>
      <c r="F358" s="1928"/>
      <c r="G358" s="1928"/>
      <c r="H358" s="1928"/>
      <c r="I358" s="1928"/>
      <c r="J358" s="1928"/>
      <c r="K358" s="1928"/>
      <c r="L358" s="1928"/>
      <c r="M358" s="1929"/>
      <c r="N358" s="985"/>
      <c r="O358" s="985"/>
      <c r="P358" s="985"/>
      <c r="Q358" s="985"/>
      <c r="R358" s="985"/>
      <c r="S358" s="985"/>
      <c r="T358" s="985"/>
      <c r="U358" s="985"/>
      <c r="V358" s="985"/>
      <c r="W358" s="985"/>
      <c r="X358" s="985"/>
      <c r="Y358" s="985"/>
      <c r="Z358" s="985"/>
      <c r="AA358" s="985"/>
      <c r="AB358" s="985"/>
      <c r="AC358" s="985"/>
      <c r="AD358" s="985"/>
      <c r="AE358" s="985"/>
      <c r="AF358" s="985"/>
      <c r="AG358" s="985"/>
      <c r="AH358" s="985"/>
      <c r="AI358" s="985"/>
      <c r="AJ358" s="985"/>
      <c r="AK358" s="985"/>
      <c r="AL358" s="985"/>
      <c r="AM358" s="985"/>
      <c r="AN358" s="985"/>
      <c r="AO358" s="985"/>
      <c r="AP358" s="985"/>
      <c r="AQ358" s="985"/>
      <c r="AR358" s="985"/>
      <c r="AS358" s="985"/>
      <c r="AT358" s="985"/>
      <c r="AU358" s="985"/>
      <c r="AV358" s="985"/>
      <c r="AW358" s="985"/>
      <c r="AX358" s="985"/>
      <c r="AY358" s="985"/>
      <c r="AZ358" s="985"/>
      <c r="BA358" s="985"/>
      <c r="BB358" s="985"/>
      <c r="BC358" s="985"/>
      <c r="BD358" s="985"/>
      <c r="BE358" s="985"/>
      <c r="BF358" s="985"/>
      <c r="BG358" s="985"/>
      <c r="BH358" s="985"/>
      <c r="BI358" s="985"/>
      <c r="BJ358" s="985"/>
      <c r="BK358" s="985"/>
      <c r="BL358" s="985"/>
      <c r="BM358" s="985"/>
      <c r="BN358" s="986"/>
      <c r="BO358" s="202"/>
    </row>
    <row r="359" spans="1:68" ht="16.350000000000001" customHeight="1">
      <c r="A359" s="186"/>
      <c r="B359" s="1919" t="s">
        <v>289</v>
      </c>
      <c r="C359" s="1920"/>
      <c r="D359" s="1920"/>
      <c r="E359" s="1920"/>
      <c r="F359" s="1920"/>
      <c r="G359" s="1920"/>
      <c r="H359" s="1920"/>
      <c r="I359" s="1920"/>
      <c r="J359" s="1920"/>
      <c r="K359" s="1920"/>
      <c r="L359" s="1920"/>
      <c r="M359" s="1921"/>
      <c r="N359" s="1795"/>
      <c r="O359" s="820"/>
      <c r="P359" s="1790">
        <v>44</v>
      </c>
      <c r="Q359" s="821" t="s">
        <v>61</v>
      </c>
      <c r="R359" s="821">
        <v>1</v>
      </c>
      <c r="S359" s="821" t="s">
        <v>61</v>
      </c>
      <c r="T359" s="821" t="s">
        <v>61</v>
      </c>
      <c r="U359" s="821">
        <v>0</v>
      </c>
      <c r="V359" s="821" t="s">
        <v>61</v>
      </c>
      <c r="W359" s="821">
        <v>0</v>
      </c>
      <c r="X359" s="821" t="s">
        <v>61</v>
      </c>
      <c r="Y359" s="821" t="s">
        <v>61</v>
      </c>
      <c r="Z359" s="821" t="s">
        <v>61</v>
      </c>
      <c r="AA359" s="821">
        <v>8.3333333333333329E-2</v>
      </c>
      <c r="AB359" s="821">
        <v>0</v>
      </c>
      <c r="AC359" s="821" t="s">
        <v>61</v>
      </c>
      <c r="AD359" s="821">
        <v>0</v>
      </c>
      <c r="AE359" s="821" t="s">
        <v>61</v>
      </c>
      <c r="AF359" s="821">
        <v>0.33333333333333331</v>
      </c>
      <c r="AG359" s="821" t="s">
        <v>61</v>
      </c>
      <c r="AH359" s="821" t="s">
        <v>61</v>
      </c>
      <c r="AI359" s="821">
        <v>0</v>
      </c>
      <c r="AJ359" s="821" t="s">
        <v>61</v>
      </c>
      <c r="AK359" s="821" t="s">
        <v>61</v>
      </c>
      <c r="AL359" s="821" t="s">
        <v>61</v>
      </c>
      <c r="AM359" s="821" t="s">
        <v>61</v>
      </c>
      <c r="AN359" s="821" t="s">
        <v>61</v>
      </c>
      <c r="AO359" s="821" t="s">
        <v>61</v>
      </c>
      <c r="AP359" s="821">
        <v>0</v>
      </c>
      <c r="AQ359" s="821">
        <v>0</v>
      </c>
      <c r="AR359" s="821">
        <v>0.16666666666666666</v>
      </c>
      <c r="AS359" s="821">
        <v>0</v>
      </c>
      <c r="AT359" s="821" t="s">
        <v>61</v>
      </c>
      <c r="AU359" s="821" t="s">
        <v>61</v>
      </c>
      <c r="AV359" s="821">
        <v>0</v>
      </c>
      <c r="AW359" s="821" t="s">
        <v>61</v>
      </c>
      <c r="AX359" s="821" t="s">
        <v>61</v>
      </c>
      <c r="AY359" s="821">
        <v>0</v>
      </c>
      <c r="AZ359" s="821">
        <v>0</v>
      </c>
      <c r="BA359" s="821" t="s">
        <v>61</v>
      </c>
      <c r="BB359" s="821" t="s">
        <v>61</v>
      </c>
      <c r="BC359" s="821" t="s">
        <v>61</v>
      </c>
      <c r="BD359" s="821" t="s">
        <v>61</v>
      </c>
      <c r="BE359" s="821" t="s">
        <v>61</v>
      </c>
      <c r="BF359" s="821">
        <v>0</v>
      </c>
      <c r="BG359" s="821">
        <v>0</v>
      </c>
      <c r="BH359" s="821">
        <v>0</v>
      </c>
      <c r="BI359" s="821" t="s">
        <v>61</v>
      </c>
      <c r="BJ359" s="821">
        <v>0</v>
      </c>
      <c r="BK359" s="821">
        <v>0</v>
      </c>
      <c r="BL359" s="821" t="s">
        <v>61</v>
      </c>
      <c r="BM359" s="821" t="s">
        <v>61</v>
      </c>
      <c r="BN359" s="824" t="s">
        <v>61</v>
      </c>
      <c r="BO359" s="202"/>
    </row>
    <row r="360" spans="1:68" ht="16.350000000000001" customHeight="1">
      <c r="A360" s="186"/>
      <c r="B360" s="1919" t="s">
        <v>290</v>
      </c>
      <c r="C360" s="1920"/>
      <c r="D360" s="1920"/>
      <c r="E360" s="1920"/>
      <c r="F360" s="1920"/>
      <c r="G360" s="1920"/>
      <c r="H360" s="1920"/>
      <c r="I360" s="1920"/>
      <c r="J360" s="1920"/>
      <c r="K360" s="1920"/>
      <c r="L360" s="1920"/>
      <c r="M360" s="1921"/>
      <c r="N360" s="1796"/>
      <c r="O360" s="825"/>
      <c r="P360" s="1791"/>
      <c r="Q360" s="821" t="s">
        <v>61</v>
      </c>
      <c r="R360" s="821">
        <v>0.41666666666666669</v>
      </c>
      <c r="S360" s="821">
        <v>8.3333333333333329E-2</v>
      </c>
      <c r="T360" s="821">
        <v>0</v>
      </c>
      <c r="U360" s="821">
        <v>0.5</v>
      </c>
      <c r="V360" s="821">
        <v>0</v>
      </c>
      <c r="W360" s="821">
        <v>0</v>
      </c>
      <c r="X360" s="821">
        <v>0</v>
      </c>
      <c r="Y360" s="821" t="s">
        <v>61</v>
      </c>
      <c r="Z360" s="821">
        <v>0</v>
      </c>
      <c r="AA360" s="821">
        <v>0</v>
      </c>
      <c r="AB360" s="821">
        <v>0.16666666666666666</v>
      </c>
      <c r="AC360" s="821">
        <v>0</v>
      </c>
      <c r="AD360" s="821">
        <v>0</v>
      </c>
      <c r="AE360" s="821" t="s">
        <v>61</v>
      </c>
      <c r="AF360" s="821" t="s">
        <v>61</v>
      </c>
      <c r="AG360" s="821">
        <v>0</v>
      </c>
      <c r="AH360" s="821">
        <v>0</v>
      </c>
      <c r="AI360" s="821">
        <v>0</v>
      </c>
      <c r="AJ360" s="821">
        <v>0</v>
      </c>
      <c r="AK360" s="821">
        <v>0</v>
      </c>
      <c r="AL360" s="821" t="s">
        <v>61</v>
      </c>
      <c r="AM360" s="821" t="s">
        <v>61</v>
      </c>
      <c r="AN360" s="821">
        <v>0</v>
      </c>
      <c r="AO360" s="821" t="s">
        <v>61</v>
      </c>
      <c r="AP360" s="821">
        <v>0</v>
      </c>
      <c r="AQ360" s="821">
        <v>0.18181818181818182</v>
      </c>
      <c r="AR360" s="821">
        <v>0.5</v>
      </c>
      <c r="AS360" s="821">
        <v>0</v>
      </c>
      <c r="AT360" s="821">
        <v>0.16666666666666666</v>
      </c>
      <c r="AU360" s="821" t="s">
        <v>61</v>
      </c>
      <c r="AV360" s="821">
        <v>0</v>
      </c>
      <c r="AW360" s="821">
        <v>0</v>
      </c>
      <c r="AX360" s="821">
        <v>0</v>
      </c>
      <c r="AY360" s="821">
        <v>0</v>
      </c>
      <c r="AZ360" s="821">
        <v>0</v>
      </c>
      <c r="BA360" s="821">
        <v>0.25</v>
      </c>
      <c r="BB360" s="821">
        <v>0</v>
      </c>
      <c r="BC360" s="821">
        <v>0.16666666666666666</v>
      </c>
      <c r="BD360" s="821">
        <v>0</v>
      </c>
      <c r="BE360" s="821">
        <v>0</v>
      </c>
      <c r="BF360" s="821">
        <v>0</v>
      </c>
      <c r="BG360" s="821">
        <v>0.125</v>
      </c>
      <c r="BH360" s="821">
        <v>0</v>
      </c>
      <c r="BI360" s="821">
        <v>0</v>
      </c>
      <c r="BJ360" s="821">
        <v>0</v>
      </c>
      <c r="BK360" s="821">
        <v>0</v>
      </c>
      <c r="BL360" s="821" t="s">
        <v>61</v>
      </c>
      <c r="BM360" s="821">
        <v>0.1</v>
      </c>
      <c r="BN360" s="824">
        <v>0</v>
      </c>
      <c r="BO360" s="202"/>
    </row>
    <row r="361" spans="1:68" ht="16.350000000000001" customHeight="1">
      <c r="A361" s="186"/>
      <c r="B361" s="1919" t="s">
        <v>291</v>
      </c>
      <c r="C361" s="1920"/>
      <c r="D361" s="1920"/>
      <c r="E361" s="1920"/>
      <c r="F361" s="1920"/>
      <c r="G361" s="1920"/>
      <c r="H361" s="1920"/>
      <c r="I361" s="1920"/>
      <c r="J361" s="1920"/>
      <c r="K361" s="1920"/>
      <c r="L361" s="1920"/>
      <c r="M361" s="1921"/>
      <c r="N361" s="1797"/>
      <c r="O361" s="823"/>
      <c r="P361" s="1792"/>
      <c r="Q361" s="821" t="s">
        <v>61</v>
      </c>
      <c r="R361" s="821">
        <v>0.33333333333333331</v>
      </c>
      <c r="S361" s="821" t="s">
        <v>61</v>
      </c>
      <c r="T361" s="821" t="s">
        <v>61</v>
      </c>
      <c r="U361" s="821">
        <v>0</v>
      </c>
      <c r="V361" s="821" t="s">
        <v>61</v>
      </c>
      <c r="W361" s="821" t="s">
        <v>61</v>
      </c>
      <c r="X361" s="821" t="s">
        <v>61</v>
      </c>
      <c r="Y361" s="821" t="s">
        <v>61</v>
      </c>
      <c r="Z361" s="821" t="s">
        <v>61</v>
      </c>
      <c r="AA361" s="821" t="s">
        <v>61</v>
      </c>
      <c r="AB361" s="821">
        <v>0.33333333333333331</v>
      </c>
      <c r="AC361" s="821" t="s">
        <v>61</v>
      </c>
      <c r="AD361" s="821" t="s">
        <v>61</v>
      </c>
      <c r="AE361" s="821">
        <v>0</v>
      </c>
      <c r="AF361" s="821">
        <v>0.33333333333333331</v>
      </c>
      <c r="AG361" s="821" t="s">
        <v>61</v>
      </c>
      <c r="AH361" s="821">
        <v>0</v>
      </c>
      <c r="AI361" s="821">
        <v>0</v>
      </c>
      <c r="AJ361" s="821" t="s">
        <v>61</v>
      </c>
      <c r="AK361" s="821" t="s">
        <v>61</v>
      </c>
      <c r="AL361" s="821" t="s">
        <v>61</v>
      </c>
      <c r="AM361" s="821" t="s">
        <v>61</v>
      </c>
      <c r="AN361" s="821">
        <v>0</v>
      </c>
      <c r="AO361" s="821" t="s">
        <v>61</v>
      </c>
      <c r="AP361" s="821" t="s">
        <v>61</v>
      </c>
      <c r="AQ361" s="821" t="s">
        <v>61</v>
      </c>
      <c r="AR361" s="821" t="s">
        <v>61</v>
      </c>
      <c r="AS361" s="821" t="s">
        <v>61</v>
      </c>
      <c r="AT361" s="821" t="s">
        <v>61</v>
      </c>
      <c r="AU361" s="821">
        <v>0</v>
      </c>
      <c r="AV361" s="821" t="s">
        <v>61</v>
      </c>
      <c r="AW361" s="821" t="s">
        <v>61</v>
      </c>
      <c r="AX361" s="821">
        <v>0</v>
      </c>
      <c r="AY361" s="821" t="s">
        <v>61</v>
      </c>
      <c r="AZ361" s="821">
        <v>0</v>
      </c>
      <c r="BA361" s="821" t="s">
        <v>61</v>
      </c>
      <c r="BB361" s="821" t="s">
        <v>61</v>
      </c>
      <c r="BC361" s="821" t="s">
        <v>61</v>
      </c>
      <c r="BD361" s="821" t="s">
        <v>61</v>
      </c>
      <c r="BE361" s="821" t="s">
        <v>61</v>
      </c>
      <c r="BF361" s="821" t="s">
        <v>61</v>
      </c>
      <c r="BG361" s="821">
        <v>0</v>
      </c>
      <c r="BH361" s="821" t="s">
        <v>61</v>
      </c>
      <c r="BI361" s="821" t="s">
        <v>61</v>
      </c>
      <c r="BJ361" s="821">
        <v>0</v>
      </c>
      <c r="BK361" s="821" t="s">
        <v>61</v>
      </c>
      <c r="BL361" s="821" t="s">
        <v>61</v>
      </c>
      <c r="BM361" s="821">
        <v>0.6</v>
      </c>
      <c r="BN361" s="824" t="s">
        <v>61</v>
      </c>
      <c r="BO361" s="202"/>
    </row>
    <row r="362" spans="1:68" ht="16.350000000000001" customHeight="1">
      <c r="A362" s="186"/>
      <c r="B362" s="1927" t="s">
        <v>292</v>
      </c>
      <c r="C362" s="1928"/>
      <c r="D362" s="1928"/>
      <c r="E362" s="1928"/>
      <c r="F362" s="1928"/>
      <c r="G362" s="1928"/>
      <c r="H362" s="1928"/>
      <c r="I362" s="1928"/>
      <c r="J362" s="1928"/>
      <c r="K362" s="1928"/>
      <c r="L362" s="1928"/>
      <c r="M362" s="1929"/>
      <c r="N362" s="985"/>
      <c r="O362" s="985"/>
      <c r="P362" s="985"/>
      <c r="Q362" s="985"/>
      <c r="R362" s="985"/>
      <c r="S362" s="985"/>
      <c r="T362" s="985"/>
      <c r="U362" s="985"/>
      <c r="V362" s="985"/>
      <c r="W362" s="985"/>
      <c r="X362" s="985"/>
      <c r="Y362" s="985"/>
      <c r="Z362" s="985"/>
      <c r="AA362" s="985"/>
      <c r="AB362" s="985"/>
      <c r="AC362" s="985"/>
      <c r="AD362" s="985"/>
      <c r="AE362" s="985"/>
      <c r="AF362" s="985"/>
      <c r="AG362" s="985"/>
      <c r="AH362" s="985"/>
      <c r="AI362" s="985"/>
      <c r="AJ362" s="985"/>
      <c r="AK362" s="985"/>
      <c r="AL362" s="985"/>
      <c r="AM362" s="985"/>
      <c r="AN362" s="985"/>
      <c r="AO362" s="985"/>
      <c r="AP362" s="985"/>
      <c r="AQ362" s="985"/>
      <c r="AR362" s="985"/>
      <c r="AS362" s="985"/>
      <c r="AT362" s="985"/>
      <c r="AU362" s="985"/>
      <c r="AV362" s="985"/>
      <c r="AW362" s="985"/>
      <c r="AX362" s="985"/>
      <c r="AY362" s="985"/>
      <c r="AZ362" s="985"/>
      <c r="BA362" s="985"/>
      <c r="BB362" s="985"/>
      <c r="BC362" s="985"/>
      <c r="BD362" s="985"/>
      <c r="BE362" s="985"/>
      <c r="BF362" s="985"/>
      <c r="BG362" s="985"/>
      <c r="BH362" s="985"/>
      <c r="BI362" s="985"/>
      <c r="BJ362" s="985"/>
      <c r="BK362" s="985"/>
      <c r="BL362" s="985"/>
      <c r="BM362" s="985"/>
      <c r="BN362" s="986"/>
      <c r="BO362" s="202"/>
    </row>
    <row r="363" spans="1:68" ht="16.350000000000001" customHeight="1">
      <c r="A363" s="186"/>
      <c r="B363" s="1919" t="s">
        <v>293</v>
      </c>
      <c r="C363" s="1920"/>
      <c r="D363" s="1920"/>
      <c r="E363" s="1920"/>
      <c r="F363" s="1920"/>
      <c r="G363" s="1920"/>
      <c r="H363" s="1920"/>
      <c r="I363" s="1920"/>
      <c r="J363" s="1920"/>
      <c r="K363" s="1920"/>
      <c r="L363" s="1920"/>
      <c r="M363" s="1921"/>
      <c r="N363" s="1795"/>
      <c r="O363" s="820"/>
      <c r="P363" s="1790">
        <v>42</v>
      </c>
      <c r="Q363" s="821" t="s">
        <v>61</v>
      </c>
      <c r="R363" s="821">
        <v>0.25</v>
      </c>
      <c r="S363" s="821" t="s">
        <v>61</v>
      </c>
      <c r="T363" s="821">
        <v>0</v>
      </c>
      <c r="U363" s="821">
        <v>0</v>
      </c>
      <c r="V363" s="821">
        <v>0</v>
      </c>
      <c r="W363" s="821">
        <v>0</v>
      </c>
      <c r="X363" s="821">
        <v>0.25</v>
      </c>
      <c r="Y363" s="821" t="s">
        <v>61</v>
      </c>
      <c r="Z363" s="821">
        <v>0.5</v>
      </c>
      <c r="AA363" s="821" t="s">
        <v>61</v>
      </c>
      <c r="AB363" s="821">
        <v>0</v>
      </c>
      <c r="AC363" s="821" t="s">
        <v>61</v>
      </c>
      <c r="AD363" s="821">
        <v>0</v>
      </c>
      <c r="AE363" s="821">
        <v>0</v>
      </c>
      <c r="AF363" s="821">
        <v>0.5</v>
      </c>
      <c r="AG363" s="821">
        <v>0.1111111111111111</v>
      </c>
      <c r="AH363" s="821">
        <v>0</v>
      </c>
      <c r="AI363" s="821">
        <v>0</v>
      </c>
      <c r="AJ363" s="821">
        <v>0</v>
      </c>
      <c r="AK363" s="821">
        <v>0</v>
      </c>
      <c r="AL363" s="821" t="s">
        <v>61</v>
      </c>
      <c r="AM363" s="821" t="s">
        <v>61</v>
      </c>
      <c r="AN363" s="821">
        <v>0.16666666666666666</v>
      </c>
      <c r="AO363" s="821" t="s">
        <v>61</v>
      </c>
      <c r="AP363" s="821" t="s">
        <v>61</v>
      </c>
      <c r="AQ363" s="821">
        <v>0</v>
      </c>
      <c r="AR363" s="821" t="s">
        <v>61</v>
      </c>
      <c r="AS363" s="821">
        <v>0</v>
      </c>
      <c r="AT363" s="821">
        <v>0</v>
      </c>
      <c r="AU363" s="821">
        <v>0</v>
      </c>
      <c r="AV363" s="821">
        <v>0</v>
      </c>
      <c r="AW363" s="821">
        <v>0.125</v>
      </c>
      <c r="AX363" s="821" t="s">
        <v>61</v>
      </c>
      <c r="AY363" s="821">
        <v>0</v>
      </c>
      <c r="AZ363" s="821">
        <v>0</v>
      </c>
      <c r="BA363" s="821" t="s">
        <v>61</v>
      </c>
      <c r="BB363" s="821" t="s">
        <v>61</v>
      </c>
      <c r="BC363" s="821" t="s">
        <v>61</v>
      </c>
      <c r="BD363" s="821" t="s">
        <v>61</v>
      </c>
      <c r="BE363" s="821">
        <v>0</v>
      </c>
      <c r="BF363" s="821">
        <v>0</v>
      </c>
      <c r="BG363" s="821">
        <v>0</v>
      </c>
      <c r="BH363" s="821">
        <v>0</v>
      </c>
      <c r="BI363" s="821">
        <v>0</v>
      </c>
      <c r="BJ363" s="821">
        <v>0</v>
      </c>
      <c r="BK363" s="821" t="s">
        <v>61</v>
      </c>
      <c r="BL363" s="821" t="s">
        <v>61</v>
      </c>
      <c r="BM363" s="821">
        <v>0</v>
      </c>
      <c r="BN363" s="824">
        <v>0</v>
      </c>
      <c r="BO363" s="202"/>
    </row>
    <row r="364" spans="1:68" ht="16.350000000000001" customHeight="1">
      <c r="A364" s="186"/>
      <c r="B364" s="1919" t="s">
        <v>294</v>
      </c>
      <c r="C364" s="1920"/>
      <c r="D364" s="1920"/>
      <c r="E364" s="1920"/>
      <c r="F364" s="1920"/>
      <c r="G364" s="1920"/>
      <c r="H364" s="1920"/>
      <c r="I364" s="1920"/>
      <c r="J364" s="1920"/>
      <c r="K364" s="1920"/>
      <c r="L364" s="1920"/>
      <c r="M364" s="1921"/>
      <c r="N364" s="1796"/>
      <c r="O364" s="825"/>
      <c r="P364" s="1792"/>
      <c r="Q364" s="821" t="s">
        <v>61</v>
      </c>
      <c r="R364" s="821" t="s">
        <v>61</v>
      </c>
      <c r="S364" s="821">
        <v>0.16666666666666666</v>
      </c>
      <c r="T364" s="821">
        <v>0.80952380952380953</v>
      </c>
      <c r="U364" s="821">
        <v>0</v>
      </c>
      <c r="V364" s="821" t="s">
        <v>61</v>
      </c>
      <c r="W364" s="821">
        <v>0</v>
      </c>
      <c r="X364" s="821" t="s">
        <v>61</v>
      </c>
      <c r="Y364" s="821" t="s">
        <v>61</v>
      </c>
      <c r="Z364" s="821" t="s">
        <v>61</v>
      </c>
      <c r="AA364" s="821">
        <v>8.3333333333333329E-2</v>
      </c>
      <c r="AB364" s="821">
        <v>0</v>
      </c>
      <c r="AC364" s="821">
        <v>0.1</v>
      </c>
      <c r="AD364" s="821">
        <v>0</v>
      </c>
      <c r="AE364" s="821">
        <v>0</v>
      </c>
      <c r="AF364" s="821">
        <v>0.33333333333333331</v>
      </c>
      <c r="AG364" s="821">
        <v>0</v>
      </c>
      <c r="AH364" s="821">
        <v>0</v>
      </c>
      <c r="AI364" s="821" t="s">
        <v>61</v>
      </c>
      <c r="AJ364" s="821" t="s">
        <v>61</v>
      </c>
      <c r="AK364" s="821" t="s">
        <v>61</v>
      </c>
      <c r="AL364" s="821" t="s">
        <v>61</v>
      </c>
      <c r="AM364" s="821" t="s">
        <v>61</v>
      </c>
      <c r="AN364" s="821">
        <v>0.58333333333333337</v>
      </c>
      <c r="AO364" s="821" t="s">
        <v>61</v>
      </c>
      <c r="AP364" s="821">
        <v>3.0898876404494381E-2</v>
      </c>
      <c r="AQ364" s="821" t="s">
        <v>61</v>
      </c>
      <c r="AR364" s="821">
        <v>0</v>
      </c>
      <c r="AS364" s="821">
        <v>0</v>
      </c>
      <c r="AT364" s="821" t="s">
        <v>61</v>
      </c>
      <c r="AU364" s="821">
        <v>0</v>
      </c>
      <c r="AV364" s="821" t="s">
        <v>61</v>
      </c>
      <c r="AW364" s="821" t="s">
        <v>61</v>
      </c>
      <c r="AX364" s="821" t="s">
        <v>61</v>
      </c>
      <c r="AY364" s="821">
        <v>0</v>
      </c>
      <c r="AZ364" s="821">
        <v>0</v>
      </c>
      <c r="BA364" s="821" t="s">
        <v>61</v>
      </c>
      <c r="BB364" s="821">
        <v>0.33333333333333331</v>
      </c>
      <c r="BC364" s="821">
        <v>0</v>
      </c>
      <c r="BD364" s="821">
        <v>0</v>
      </c>
      <c r="BE364" s="821">
        <v>0.25</v>
      </c>
      <c r="BF364" s="821">
        <v>0</v>
      </c>
      <c r="BG364" s="821" t="s">
        <v>61</v>
      </c>
      <c r="BH364" s="821">
        <v>0</v>
      </c>
      <c r="BI364" s="821">
        <v>0</v>
      </c>
      <c r="BJ364" s="821">
        <v>0</v>
      </c>
      <c r="BK364" s="821">
        <v>0</v>
      </c>
      <c r="BL364" s="821" t="s">
        <v>61</v>
      </c>
      <c r="BM364" s="821">
        <v>0.2</v>
      </c>
      <c r="BN364" s="824">
        <v>0</v>
      </c>
      <c r="BO364" s="202"/>
    </row>
    <row r="365" spans="1:68" ht="16.350000000000001" customHeight="1">
      <c r="A365" s="186"/>
      <c r="B365" s="1927" t="s">
        <v>295</v>
      </c>
      <c r="C365" s="1928"/>
      <c r="D365" s="1928"/>
      <c r="E365" s="1928"/>
      <c r="F365" s="1928"/>
      <c r="G365" s="1928"/>
      <c r="H365" s="1928"/>
      <c r="I365" s="1928"/>
      <c r="J365" s="1928"/>
      <c r="K365" s="1928"/>
      <c r="L365" s="1928"/>
      <c r="M365" s="1929"/>
      <c r="N365" s="1796"/>
      <c r="O365" s="825"/>
      <c r="P365" s="1475">
        <v>43</v>
      </c>
      <c r="Q365" s="821" t="s">
        <v>61</v>
      </c>
      <c r="R365" s="821">
        <v>0.66666666666666663</v>
      </c>
      <c r="S365" s="821">
        <v>0</v>
      </c>
      <c r="T365" s="821">
        <v>0</v>
      </c>
      <c r="U365" s="821">
        <v>0</v>
      </c>
      <c r="V365" s="821">
        <v>0</v>
      </c>
      <c r="W365" s="821">
        <v>0</v>
      </c>
      <c r="X365" s="821">
        <v>0</v>
      </c>
      <c r="Y365" s="821" t="s">
        <v>61</v>
      </c>
      <c r="Z365" s="821">
        <v>0</v>
      </c>
      <c r="AA365" s="821" t="s">
        <v>61</v>
      </c>
      <c r="AB365" s="821">
        <v>0.41666666666666669</v>
      </c>
      <c r="AC365" s="821">
        <v>0</v>
      </c>
      <c r="AD365" s="821">
        <v>0</v>
      </c>
      <c r="AE365" s="821">
        <v>0</v>
      </c>
      <c r="AF365" s="821">
        <v>0.16666666666666666</v>
      </c>
      <c r="AG365" s="821">
        <v>0</v>
      </c>
      <c r="AH365" s="821">
        <v>0</v>
      </c>
      <c r="AI365" s="821">
        <v>0</v>
      </c>
      <c r="AJ365" s="821">
        <v>0</v>
      </c>
      <c r="AK365" s="821">
        <v>0</v>
      </c>
      <c r="AL365" s="821" t="s">
        <v>61</v>
      </c>
      <c r="AM365" s="821" t="s">
        <v>61</v>
      </c>
      <c r="AN365" s="821">
        <v>0.41666666666666669</v>
      </c>
      <c r="AO365" s="821" t="s">
        <v>61</v>
      </c>
      <c r="AP365" s="821">
        <v>0.12921348314606743</v>
      </c>
      <c r="AQ365" s="821">
        <v>0.54545454545454541</v>
      </c>
      <c r="AR365" s="821">
        <v>0</v>
      </c>
      <c r="AS365" s="821">
        <v>0</v>
      </c>
      <c r="AT365" s="821">
        <v>0</v>
      </c>
      <c r="AU365" s="821">
        <v>0</v>
      </c>
      <c r="AV365" s="821">
        <v>0</v>
      </c>
      <c r="AW365" s="821">
        <v>0.16666666666666666</v>
      </c>
      <c r="AX365" s="821">
        <v>0</v>
      </c>
      <c r="AY365" s="821">
        <v>0</v>
      </c>
      <c r="AZ365" s="821">
        <v>0</v>
      </c>
      <c r="BA365" s="821">
        <v>0.63</v>
      </c>
      <c r="BB365" s="821">
        <v>0</v>
      </c>
      <c r="BC365" s="821">
        <v>0</v>
      </c>
      <c r="BD365" s="821">
        <v>0</v>
      </c>
      <c r="BE365" s="821">
        <v>0</v>
      </c>
      <c r="BF365" s="821">
        <v>0</v>
      </c>
      <c r="BG365" s="821">
        <v>0</v>
      </c>
      <c r="BH365" s="821">
        <v>0</v>
      </c>
      <c r="BI365" s="821">
        <v>0</v>
      </c>
      <c r="BJ365" s="821">
        <v>0</v>
      </c>
      <c r="BK365" s="821">
        <v>8.3333333333333329E-2</v>
      </c>
      <c r="BL365" s="821" t="s">
        <v>61</v>
      </c>
      <c r="BM365" s="821">
        <v>0.7</v>
      </c>
      <c r="BN365" s="824">
        <v>0</v>
      </c>
      <c r="BO365" s="202"/>
    </row>
    <row r="366" spans="1:68" ht="15" customHeight="1">
      <c r="B366" s="1930" t="s">
        <v>296</v>
      </c>
      <c r="C366" s="1931"/>
      <c r="D366" s="1931"/>
      <c r="E366" s="1931"/>
      <c r="F366" s="1931"/>
      <c r="G366" s="1931"/>
      <c r="H366" s="1931"/>
      <c r="I366" s="1931"/>
      <c r="J366" s="1931"/>
      <c r="K366" s="1931"/>
      <c r="L366" s="1931"/>
      <c r="M366" s="1932"/>
      <c r="N366" s="1797"/>
      <c r="O366" s="823"/>
      <c r="P366" s="1475">
        <v>44</v>
      </c>
      <c r="Q366" s="821" t="s">
        <v>61</v>
      </c>
      <c r="R366" s="821">
        <v>0</v>
      </c>
      <c r="S366" s="821">
        <v>0</v>
      </c>
      <c r="T366" s="821">
        <v>0</v>
      </c>
      <c r="U366" s="821">
        <v>0</v>
      </c>
      <c r="V366" s="821">
        <v>0</v>
      </c>
      <c r="W366" s="821">
        <v>0</v>
      </c>
      <c r="X366" s="821">
        <v>0</v>
      </c>
      <c r="Y366" s="821" t="s">
        <v>61</v>
      </c>
      <c r="Z366" s="821">
        <v>0</v>
      </c>
      <c r="AA366" s="821">
        <v>0</v>
      </c>
      <c r="AB366" s="821">
        <v>0</v>
      </c>
      <c r="AC366" s="821">
        <v>0</v>
      </c>
      <c r="AD366" s="821">
        <v>0</v>
      </c>
      <c r="AE366" s="821">
        <v>0</v>
      </c>
      <c r="AF366" s="821">
        <v>0.16666666666666666</v>
      </c>
      <c r="AG366" s="821">
        <v>0.33333333333333331</v>
      </c>
      <c r="AH366" s="821">
        <v>8.3333333333333329E-2</v>
      </c>
      <c r="AI366" s="821">
        <v>0</v>
      </c>
      <c r="AJ366" s="821">
        <v>0</v>
      </c>
      <c r="AK366" s="821">
        <v>0</v>
      </c>
      <c r="AL366" s="821" t="s">
        <v>61</v>
      </c>
      <c r="AM366" s="821" t="s">
        <v>61</v>
      </c>
      <c r="AN366" s="821">
        <v>0</v>
      </c>
      <c r="AO366" s="821" t="s">
        <v>61</v>
      </c>
      <c r="AP366" s="821">
        <v>8.98876404494382E-2</v>
      </c>
      <c r="AQ366" s="821">
        <v>9.0909090909090912E-2</v>
      </c>
      <c r="AR366" s="821">
        <v>0</v>
      </c>
      <c r="AS366" s="821">
        <v>0</v>
      </c>
      <c r="AT366" s="821">
        <v>0</v>
      </c>
      <c r="AU366" s="821">
        <v>0</v>
      </c>
      <c r="AV366" s="821">
        <v>0</v>
      </c>
      <c r="AW366" s="821">
        <v>0</v>
      </c>
      <c r="AX366" s="821">
        <v>0</v>
      </c>
      <c r="AY366" s="821">
        <v>0</v>
      </c>
      <c r="AZ366" s="821">
        <v>0</v>
      </c>
      <c r="BA366" s="821">
        <v>0.25</v>
      </c>
      <c r="BB366" s="821">
        <v>0</v>
      </c>
      <c r="BC366" s="821">
        <v>0</v>
      </c>
      <c r="BD366" s="821">
        <v>0</v>
      </c>
      <c r="BE366" s="821">
        <v>0</v>
      </c>
      <c r="BF366" s="821">
        <v>0</v>
      </c>
      <c r="BG366" s="821">
        <v>0</v>
      </c>
      <c r="BH366" s="821">
        <v>0.25</v>
      </c>
      <c r="BI366" s="821">
        <v>0.41666666666666669</v>
      </c>
      <c r="BJ366" s="821">
        <v>0</v>
      </c>
      <c r="BK366" s="821">
        <v>0</v>
      </c>
      <c r="BL366" s="821" t="s">
        <v>61</v>
      </c>
      <c r="BM366" s="821">
        <v>0</v>
      </c>
      <c r="BN366" s="826">
        <v>0</v>
      </c>
      <c r="BO366" s="202"/>
    </row>
    <row r="367" spans="1:68" ht="15" customHeight="1">
      <c r="B367" s="1936" t="s">
        <v>297</v>
      </c>
      <c r="C367" s="1937"/>
      <c r="D367" s="1937"/>
      <c r="E367" s="1937"/>
      <c r="F367" s="1937"/>
      <c r="G367" s="1937"/>
      <c r="H367" s="1937"/>
      <c r="I367" s="1937"/>
      <c r="J367" s="1937"/>
      <c r="K367" s="1937"/>
      <c r="L367" s="1937"/>
      <c r="M367" s="1938"/>
      <c r="N367" s="1476"/>
      <c r="O367" s="825"/>
      <c r="P367" s="1475">
        <v>31</v>
      </c>
      <c r="Q367" s="827" t="s">
        <v>61</v>
      </c>
      <c r="R367" s="827">
        <v>1</v>
      </c>
      <c r="S367" s="827" t="s">
        <v>61</v>
      </c>
      <c r="T367" s="827" t="s">
        <v>61</v>
      </c>
      <c r="U367" s="827">
        <v>0</v>
      </c>
      <c r="V367" s="827">
        <v>0</v>
      </c>
      <c r="W367" s="827">
        <v>0</v>
      </c>
      <c r="X367" s="827">
        <v>0</v>
      </c>
      <c r="Y367" s="827" t="s">
        <v>61</v>
      </c>
      <c r="Z367" s="827">
        <v>0</v>
      </c>
      <c r="AA367" s="827" t="s">
        <v>61</v>
      </c>
      <c r="AB367" s="827">
        <v>0.16666666666666666</v>
      </c>
      <c r="AC367" s="827">
        <v>0.1</v>
      </c>
      <c r="AD367" s="827">
        <v>0</v>
      </c>
      <c r="AE367" s="827">
        <v>0</v>
      </c>
      <c r="AF367" s="827">
        <v>0.83333333333333337</v>
      </c>
      <c r="AG367" s="827" t="s">
        <v>61</v>
      </c>
      <c r="AH367" s="827">
        <v>0</v>
      </c>
      <c r="AI367" s="827" t="s">
        <v>61</v>
      </c>
      <c r="AJ367" s="827" t="s">
        <v>61</v>
      </c>
      <c r="AK367" s="827" t="s">
        <v>61</v>
      </c>
      <c r="AL367" s="827" t="s">
        <v>61</v>
      </c>
      <c r="AM367" s="827" t="s">
        <v>61</v>
      </c>
      <c r="AN367" s="827">
        <v>0</v>
      </c>
      <c r="AO367" s="827" t="s">
        <v>61</v>
      </c>
      <c r="AP367" s="827" t="s">
        <v>61</v>
      </c>
      <c r="AQ367" s="827">
        <v>0</v>
      </c>
      <c r="AR367" s="827">
        <v>0</v>
      </c>
      <c r="AS367" s="827">
        <v>0</v>
      </c>
      <c r="AT367" s="827">
        <v>0.41666666666666669</v>
      </c>
      <c r="AU367" s="827">
        <v>0</v>
      </c>
      <c r="AV367" s="827">
        <v>0</v>
      </c>
      <c r="AW367" s="827" t="s">
        <v>61</v>
      </c>
      <c r="AX367" s="827" t="s">
        <v>61</v>
      </c>
      <c r="AY367" s="827">
        <v>0</v>
      </c>
      <c r="AZ367" s="827">
        <v>0</v>
      </c>
      <c r="BA367" s="827" t="s">
        <v>61</v>
      </c>
      <c r="BB367" s="821" t="s">
        <v>61</v>
      </c>
      <c r="BC367" s="827">
        <v>0.16666666666666666</v>
      </c>
      <c r="BD367" s="827" t="s">
        <v>61</v>
      </c>
      <c r="BE367" s="827">
        <v>0</v>
      </c>
      <c r="BF367" s="827">
        <v>0</v>
      </c>
      <c r="BG367" s="827">
        <v>0</v>
      </c>
      <c r="BH367" s="827">
        <v>0</v>
      </c>
      <c r="BI367" s="827">
        <v>0.16666666666666666</v>
      </c>
      <c r="BJ367" s="827">
        <v>0</v>
      </c>
      <c r="BK367" s="827">
        <v>0.25</v>
      </c>
      <c r="BL367" s="827" t="s">
        <v>61</v>
      </c>
      <c r="BM367" s="827">
        <v>0.2</v>
      </c>
      <c r="BN367" s="828">
        <v>0</v>
      </c>
      <c r="BO367" s="202"/>
    </row>
    <row r="368" spans="1:68" ht="16.350000000000001" customHeight="1">
      <c r="B368" s="1936" t="s">
        <v>298</v>
      </c>
      <c r="C368" s="1937"/>
      <c r="D368" s="1937"/>
      <c r="E368" s="1937"/>
      <c r="F368" s="1937"/>
      <c r="G368" s="1937"/>
      <c r="H368" s="1937"/>
      <c r="I368" s="1937"/>
      <c r="J368" s="1937"/>
      <c r="K368" s="1937"/>
      <c r="L368" s="1937"/>
      <c r="M368" s="1938"/>
      <c r="N368" s="987"/>
      <c r="O368" s="1617"/>
      <c r="P368" s="1617"/>
      <c r="Q368" s="1617"/>
      <c r="R368" s="1617"/>
      <c r="S368" s="1617"/>
      <c r="T368" s="1617"/>
      <c r="U368" s="1617"/>
      <c r="V368" s="1617"/>
      <c r="W368" s="1617"/>
      <c r="X368" s="1617"/>
      <c r="Y368" s="1617"/>
      <c r="Z368" s="1617"/>
      <c r="AA368" s="1617"/>
      <c r="AB368" s="1617"/>
      <c r="AC368" s="1617"/>
      <c r="AD368" s="1617"/>
      <c r="AE368" s="1617"/>
      <c r="AF368" s="1617"/>
      <c r="AG368" s="1617"/>
      <c r="AH368" s="1617"/>
      <c r="AI368" s="1617"/>
      <c r="AJ368" s="1617"/>
      <c r="AK368" s="1617"/>
      <c r="AL368" s="1617"/>
      <c r="AM368" s="1617"/>
      <c r="AN368" s="1617"/>
      <c r="AO368" s="1617"/>
      <c r="AP368" s="1617"/>
      <c r="AQ368" s="1617"/>
      <c r="AR368" s="1617"/>
      <c r="AS368" s="1617"/>
      <c r="AT368" s="1617"/>
      <c r="AU368" s="1617"/>
      <c r="AV368" s="1617"/>
      <c r="AW368" s="1617"/>
      <c r="AX368" s="1617"/>
      <c r="AY368" s="1617"/>
      <c r="AZ368" s="1617"/>
      <c r="BA368" s="1617"/>
      <c r="BB368" s="1617"/>
      <c r="BC368" s="1617"/>
      <c r="BD368" s="1617"/>
      <c r="BE368" s="1617"/>
      <c r="BF368" s="1617"/>
      <c r="BG368" s="1617"/>
      <c r="BH368" s="1617"/>
      <c r="BI368" s="1617"/>
      <c r="BJ368" s="1617"/>
      <c r="BK368" s="1617"/>
      <c r="BL368" s="1617"/>
      <c r="BM368" s="1617"/>
      <c r="BN368" s="988"/>
      <c r="BO368" s="202"/>
    </row>
    <row r="369" spans="2:67" ht="16.350000000000001" customHeight="1">
      <c r="B369" s="1933" t="s">
        <v>299</v>
      </c>
      <c r="C369" s="1934"/>
      <c r="D369" s="1934"/>
      <c r="E369" s="1934"/>
      <c r="F369" s="1934"/>
      <c r="G369" s="1934"/>
      <c r="H369" s="1934"/>
      <c r="I369" s="1934"/>
      <c r="J369" s="1934"/>
      <c r="K369" s="1934"/>
      <c r="L369" s="1934"/>
      <c r="M369" s="1935"/>
      <c r="N369" s="1476"/>
      <c r="O369" s="825"/>
      <c r="P369" s="1791">
        <v>28</v>
      </c>
      <c r="Q369" s="829" t="s">
        <v>61</v>
      </c>
      <c r="R369" s="829">
        <v>8.3333333333333329E-2</v>
      </c>
      <c r="S369" s="829">
        <v>0</v>
      </c>
      <c r="T369" s="829" t="s">
        <v>61</v>
      </c>
      <c r="U369" s="829" t="s">
        <v>61</v>
      </c>
      <c r="V369" s="829">
        <v>0</v>
      </c>
      <c r="W369" s="829" t="s">
        <v>61</v>
      </c>
      <c r="X369" s="829" t="s">
        <v>61</v>
      </c>
      <c r="Y369" s="829" t="s">
        <v>61</v>
      </c>
      <c r="Z369" s="829" t="s">
        <v>61</v>
      </c>
      <c r="AA369" s="829">
        <v>0</v>
      </c>
      <c r="AB369" s="829" t="s">
        <v>61</v>
      </c>
      <c r="AC369" s="829">
        <v>0</v>
      </c>
      <c r="AD369" s="829" t="s">
        <v>61</v>
      </c>
      <c r="AE369" s="829" t="s">
        <v>61</v>
      </c>
      <c r="AF369" s="829" t="s">
        <v>61</v>
      </c>
      <c r="AG369" s="829">
        <v>0.1111111111111111</v>
      </c>
      <c r="AH369" s="829">
        <v>0</v>
      </c>
      <c r="AI369" s="829">
        <v>0</v>
      </c>
      <c r="AJ369" s="829" t="s">
        <v>61</v>
      </c>
      <c r="AK369" s="829" t="s">
        <v>61</v>
      </c>
      <c r="AL369" s="829" t="s">
        <v>61</v>
      </c>
      <c r="AM369" s="829" t="s">
        <v>61</v>
      </c>
      <c r="AN369" s="829">
        <v>8.3333333333333329E-2</v>
      </c>
      <c r="AO369" s="829" t="s">
        <v>61</v>
      </c>
      <c r="AP369" s="829">
        <v>0</v>
      </c>
      <c r="AQ369" s="829" t="s">
        <v>61</v>
      </c>
      <c r="AR369" s="829">
        <v>1</v>
      </c>
      <c r="AS369" s="829">
        <v>0</v>
      </c>
      <c r="AT369" s="829" t="s">
        <v>61</v>
      </c>
      <c r="AU369" s="829">
        <v>0</v>
      </c>
      <c r="AV369" s="829">
        <v>8.3333333333333329E-2</v>
      </c>
      <c r="AW369" s="829" t="s">
        <v>61</v>
      </c>
      <c r="AX369" s="829">
        <v>0</v>
      </c>
      <c r="AY369" s="829" t="s">
        <v>61</v>
      </c>
      <c r="AZ369" s="829" t="s">
        <v>61</v>
      </c>
      <c r="BA369" s="829" t="s">
        <v>61</v>
      </c>
      <c r="BB369" s="829">
        <v>0.33333333333333331</v>
      </c>
      <c r="BC369" s="829">
        <v>0</v>
      </c>
      <c r="BD369" s="829" t="s">
        <v>61</v>
      </c>
      <c r="BE369" s="829" t="s">
        <v>61</v>
      </c>
      <c r="BF369" s="829" t="s">
        <v>61</v>
      </c>
      <c r="BG369" s="829">
        <v>0</v>
      </c>
      <c r="BH369" s="829">
        <v>0.25</v>
      </c>
      <c r="BI369" s="829">
        <v>0</v>
      </c>
      <c r="BJ369" s="829" t="s">
        <v>61</v>
      </c>
      <c r="BK369" s="829" t="s">
        <v>61</v>
      </c>
      <c r="BL369" s="829" t="s">
        <v>61</v>
      </c>
      <c r="BM369" s="829" t="s">
        <v>61</v>
      </c>
      <c r="BN369" s="830">
        <v>0.5</v>
      </c>
      <c r="BO369" s="202"/>
    </row>
    <row r="370" spans="2:67" ht="16.350000000000001" customHeight="1">
      <c r="B370" s="1933" t="s">
        <v>300</v>
      </c>
      <c r="C370" s="1934"/>
      <c r="D370" s="1934"/>
      <c r="E370" s="1934"/>
      <c r="F370" s="1934"/>
      <c r="G370" s="1934"/>
      <c r="H370" s="1934"/>
      <c r="I370" s="1934"/>
      <c r="J370" s="1934"/>
      <c r="K370" s="1934"/>
      <c r="L370" s="1934"/>
      <c r="M370" s="1935"/>
      <c r="N370" s="1476"/>
      <c r="O370" s="825"/>
      <c r="P370" s="1792"/>
      <c r="Q370" s="821" t="s">
        <v>61</v>
      </c>
      <c r="R370" s="821">
        <v>0.83333333333333337</v>
      </c>
      <c r="S370" s="821">
        <v>0.16666666666666666</v>
      </c>
      <c r="T370" s="821" t="s">
        <v>61</v>
      </c>
      <c r="U370" s="821">
        <v>0.25</v>
      </c>
      <c r="V370" s="821">
        <v>0</v>
      </c>
      <c r="W370" s="821" t="s">
        <v>61</v>
      </c>
      <c r="X370" s="821">
        <v>0.25</v>
      </c>
      <c r="Y370" s="821" t="s">
        <v>61</v>
      </c>
      <c r="Z370" s="821" t="s">
        <v>61</v>
      </c>
      <c r="AA370" s="821" t="s">
        <v>61</v>
      </c>
      <c r="AB370" s="821">
        <v>1</v>
      </c>
      <c r="AC370" s="821" t="s">
        <v>61</v>
      </c>
      <c r="AD370" s="821">
        <v>0</v>
      </c>
      <c r="AE370" s="821" t="s">
        <v>61</v>
      </c>
      <c r="AF370" s="821" t="s">
        <v>61</v>
      </c>
      <c r="AG370" s="821" t="s">
        <v>61</v>
      </c>
      <c r="AH370" s="821" t="s">
        <v>61</v>
      </c>
      <c r="AI370" s="821" t="s">
        <v>61</v>
      </c>
      <c r="AJ370" s="821" t="s">
        <v>61</v>
      </c>
      <c r="AK370" s="821" t="s">
        <v>61</v>
      </c>
      <c r="AL370" s="821" t="s">
        <v>61</v>
      </c>
      <c r="AM370" s="821" t="s">
        <v>61</v>
      </c>
      <c r="AN370" s="821">
        <v>0</v>
      </c>
      <c r="AO370" s="821" t="s">
        <v>61</v>
      </c>
      <c r="AP370" s="821" t="s">
        <v>61</v>
      </c>
      <c r="AQ370" s="821" t="s">
        <v>61</v>
      </c>
      <c r="AR370" s="821" t="s">
        <v>61</v>
      </c>
      <c r="AS370" s="821" t="s">
        <v>61</v>
      </c>
      <c r="AT370" s="821" t="s">
        <v>61</v>
      </c>
      <c r="AU370" s="821" t="s">
        <v>61</v>
      </c>
      <c r="AV370" s="821" t="s">
        <v>61</v>
      </c>
      <c r="AW370" s="821" t="s">
        <v>61</v>
      </c>
      <c r="AX370" s="821" t="s">
        <v>61</v>
      </c>
      <c r="AY370" s="821" t="s">
        <v>61</v>
      </c>
      <c r="AZ370" s="821" t="s">
        <v>61</v>
      </c>
      <c r="BA370" s="821" t="s">
        <v>61</v>
      </c>
      <c r="BB370" s="821" t="s">
        <v>61</v>
      </c>
      <c r="BC370" s="821" t="s">
        <v>61</v>
      </c>
      <c r="BD370" s="821" t="s">
        <v>61</v>
      </c>
      <c r="BE370" s="821" t="s">
        <v>61</v>
      </c>
      <c r="BF370" s="821">
        <v>0.16666666666666666</v>
      </c>
      <c r="BG370" s="821">
        <v>0</v>
      </c>
      <c r="BH370" s="821" t="s">
        <v>61</v>
      </c>
      <c r="BI370" s="821">
        <v>0</v>
      </c>
      <c r="BJ370" s="821">
        <v>0</v>
      </c>
      <c r="BK370" s="821">
        <v>0.16666666666666666</v>
      </c>
      <c r="BL370" s="821" t="s">
        <v>61</v>
      </c>
      <c r="BM370" s="821" t="s">
        <v>61</v>
      </c>
      <c r="BN370" s="826" t="s">
        <v>61</v>
      </c>
      <c r="BO370" s="202"/>
    </row>
    <row r="371" spans="2:67" ht="16.350000000000001" customHeight="1">
      <c r="B371" s="1936" t="s">
        <v>301</v>
      </c>
      <c r="C371" s="1937"/>
      <c r="D371" s="1937"/>
      <c r="E371" s="1937"/>
      <c r="F371" s="1937"/>
      <c r="G371" s="1937"/>
      <c r="H371" s="1937"/>
      <c r="I371" s="1937"/>
      <c r="J371" s="1937"/>
      <c r="K371" s="1937"/>
      <c r="L371" s="1937"/>
      <c r="M371" s="1938"/>
      <c r="N371" s="1476"/>
      <c r="O371" s="825"/>
      <c r="P371" s="1475">
        <v>8</v>
      </c>
      <c r="Q371" s="821" t="s">
        <v>61</v>
      </c>
      <c r="R371" s="821" t="s">
        <v>61</v>
      </c>
      <c r="S371" s="821" t="s">
        <v>61</v>
      </c>
      <c r="T371" s="821" t="s">
        <v>61</v>
      </c>
      <c r="U371" s="821">
        <v>0</v>
      </c>
      <c r="V371" s="821" t="s">
        <v>61</v>
      </c>
      <c r="W371" s="821" t="s">
        <v>61</v>
      </c>
      <c r="X371" s="821" t="s">
        <v>61</v>
      </c>
      <c r="Y371" s="821" t="s">
        <v>61</v>
      </c>
      <c r="Z371" s="821" t="s">
        <v>61</v>
      </c>
      <c r="AA371" s="821" t="s">
        <v>61</v>
      </c>
      <c r="AB371" s="821" t="s">
        <v>61</v>
      </c>
      <c r="AC371" s="821" t="s">
        <v>61</v>
      </c>
      <c r="AD371" s="821" t="s">
        <v>61</v>
      </c>
      <c r="AE371" s="821" t="s">
        <v>61</v>
      </c>
      <c r="AF371" s="821" t="s">
        <v>61</v>
      </c>
      <c r="AG371" s="821" t="s">
        <v>61</v>
      </c>
      <c r="AH371" s="821" t="s">
        <v>61</v>
      </c>
      <c r="AI371" s="821" t="s">
        <v>61</v>
      </c>
      <c r="AJ371" s="821" t="s">
        <v>61</v>
      </c>
      <c r="AK371" s="821">
        <v>0</v>
      </c>
      <c r="AL371" s="821" t="s">
        <v>61</v>
      </c>
      <c r="AM371" s="821" t="s">
        <v>61</v>
      </c>
      <c r="AN371" s="821">
        <v>0</v>
      </c>
      <c r="AO371" s="821" t="s">
        <v>61</v>
      </c>
      <c r="AP371" s="821" t="s">
        <v>61</v>
      </c>
      <c r="AQ371" s="821" t="s">
        <v>61</v>
      </c>
      <c r="AR371" s="821" t="s">
        <v>61</v>
      </c>
      <c r="AS371" s="821" t="s">
        <v>61</v>
      </c>
      <c r="AT371" s="821">
        <v>1</v>
      </c>
      <c r="AU371" s="821" t="s">
        <v>61</v>
      </c>
      <c r="AV371" s="821" t="s">
        <v>61</v>
      </c>
      <c r="AW371" s="821" t="s">
        <v>61</v>
      </c>
      <c r="AX371" s="821" t="s">
        <v>61</v>
      </c>
      <c r="AY371" s="821" t="s">
        <v>61</v>
      </c>
      <c r="AZ371" s="821">
        <v>0</v>
      </c>
      <c r="BA371" s="821" t="s">
        <v>61</v>
      </c>
      <c r="BB371" s="821" t="s">
        <v>61</v>
      </c>
      <c r="BC371" s="821" t="s">
        <v>61</v>
      </c>
      <c r="BD371" s="821">
        <v>0</v>
      </c>
      <c r="BE371" s="821">
        <v>0</v>
      </c>
      <c r="BF371" s="821" t="s">
        <v>61</v>
      </c>
      <c r="BG371" s="821" t="s">
        <v>61</v>
      </c>
      <c r="BH371" s="821" t="s">
        <v>61</v>
      </c>
      <c r="BI371" s="821" t="s">
        <v>61</v>
      </c>
      <c r="BJ371" s="821">
        <v>0.88888888888888884</v>
      </c>
      <c r="BK371" s="821" t="s">
        <v>61</v>
      </c>
      <c r="BL371" s="821" t="s">
        <v>61</v>
      </c>
      <c r="BM371" s="821" t="s">
        <v>61</v>
      </c>
      <c r="BN371" s="826" t="s">
        <v>61</v>
      </c>
      <c r="BO371" s="202"/>
    </row>
    <row r="372" spans="2:67" ht="16.350000000000001" customHeight="1">
      <c r="B372" s="1936" t="s">
        <v>302</v>
      </c>
      <c r="C372" s="1937"/>
      <c r="D372" s="1937"/>
      <c r="E372" s="1937"/>
      <c r="F372" s="1937"/>
      <c r="G372" s="1937"/>
      <c r="H372" s="1937"/>
      <c r="I372" s="1937"/>
      <c r="J372" s="1937"/>
      <c r="K372" s="1937"/>
      <c r="L372" s="1937"/>
      <c r="M372" s="1938"/>
      <c r="N372" s="1476"/>
      <c r="O372" s="825"/>
      <c r="P372" s="1475">
        <v>29</v>
      </c>
      <c r="Q372" s="821" t="s">
        <v>61</v>
      </c>
      <c r="R372" s="821">
        <v>0</v>
      </c>
      <c r="S372" s="821">
        <v>0</v>
      </c>
      <c r="T372" s="821" t="s">
        <v>61</v>
      </c>
      <c r="U372" s="821">
        <v>0</v>
      </c>
      <c r="V372" s="821" t="s">
        <v>61</v>
      </c>
      <c r="W372" s="821">
        <v>0</v>
      </c>
      <c r="X372" s="821">
        <v>0</v>
      </c>
      <c r="Y372" s="821" t="s">
        <v>61</v>
      </c>
      <c r="Z372" s="821">
        <v>0</v>
      </c>
      <c r="AA372" s="821" t="s">
        <v>61</v>
      </c>
      <c r="AB372" s="821">
        <v>0.25</v>
      </c>
      <c r="AC372" s="821">
        <v>0</v>
      </c>
      <c r="AD372" s="821">
        <v>0</v>
      </c>
      <c r="AE372" s="821">
        <v>0.33</v>
      </c>
      <c r="AF372" s="821" t="s">
        <v>61</v>
      </c>
      <c r="AG372" s="821">
        <v>0.33333333333333331</v>
      </c>
      <c r="AH372" s="821">
        <v>0.16666666666666666</v>
      </c>
      <c r="AI372" s="821" t="s">
        <v>61</v>
      </c>
      <c r="AJ372" s="821">
        <v>0</v>
      </c>
      <c r="AK372" s="821" t="s">
        <v>61</v>
      </c>
      <c r="AL372" s="821" t="s">
        <v>61</v>
      </c>
      <c r="AM372" s="821" t="s">
        <v>61</v>
      </c>
      <c r="AN372" s="821">
        <v>0</v>
      </c>
      <c r="AO372" s="821" t="s">
        <v>61</v>
      </c>
      <c r="AP372" s="821">
        <v>0</v>
      </c>
      <c r="AQ372" s="821">
        <v>0</v>
      </c>
      <c r="AR372" s="821">
        <v>0.5</v>
      </c>
      <c r="AS372" s="821">
        <v>0</v>
      </c>
      <c r="AT372" s="821">
        <v>8.3333333333333329E-2</v>
      </c>
      <c r="AU372" s="821" t="s">
        <v>61</v>
      </c>
      <c r="AV372" s="821">
        <v>0</v>
      </c>
      <c r="AW372" s="821" t="s">
        <v>61</v>
      </c>
      <c r="AX372" s="821" t="s">
        <v>61</v>
      </c>
      <c r="AY372" s="821">
        <v>0</v>
      </c>
      <c r="AZ372" s="821">
        <v>0</v>
      </c>
      <c r="BA372" s="821" t="s">
        <v>61</v>
      </c>
      <c r="BB372" s="821" t="s">
        <v>61</v>
      </c>
      <c r="BC372" s="821" t="s">
        <v>61</v>
      </c>
      <c r="BD372" s="821" t="s">
        <v>61</v>
      </c>
      <c r="BE372" s="821">
        <v>0</v>
      </c>
      <c r="BF372" s="821">
        <v>0</v>
      </c>
      <c r="BG372" s="821">
        <v>0</v>
      </c>
      <c r="BH372" s="821">
        <v>0</v>
      </c>
      <c r="BI372" s="821">
        <v>0</v>
      </c>
      <c r="BJ372" s="821" t="s">
        <v>61</v>
      </c>
      <c r="BK372" s="821" t="s">
        <v>61</v>
      </c>
      <c r="BL372" s="821" t="s">
        <v>61</v>
      </c>
      <c r="BM372" s="821">
        <v>0</v>
      </c>
      <c r="BN372" s="826">
        <v>0</v>
      </c>
      <c r="BO372" s="202"/>
    </row>
    <row r="373" spans="2:67" ht="20.25" customHeight="1">
      <c r="B373" s="1933" t="s">
        <v>303</v>
      </c>
      <c r="C373" s="1934"/>
      <c r="D373" s="1934"/>
      <c r="E373" s="1934"/>
      <c r="F373" s="1934"/>
      <c r="G373" s="1934"/>
      <c r="H373" s="1934"/>
      <c r="I373" s="1934"/>
      <c r="J373" s="1934"/>
      <c r="K373" s="1934"/>
      <c r="L373" s="1934"/>
      <c r="M373" s="1935"/>
      <c r="N373" s="831">
        <f>O373/P373</f>
        <v>0.29545454545454547</v>
      </c>
      <c r="O373" s="1475">
        <v>13</v>
      </c>
      <c r="P373" s="1475">
        <v>44</v>
      </c>
      <c r="Q373" s="832" t="s">
        <v>61</v>
      </c>
      <c r="R373" s="832">
        <v>0</v>
      </c>
      <c r="S373" s="832">
        <v>0</v>
      </c>
      <c r="T373" s="832">
        <v>0</v>
      </c>
      <c r="U373" s="832">
        <v>0</v>
      </c>
      <c r="V373" s="832">
        <v>1</v>
      </c>
      <c r="W373" s="832">
        <v>1</v>
      </c>
      <c r="X373" s="832">
        <v>0</v>
      </c>
      <c r="Y373" s="832" t="s">
        <v>61</v>
      </c>
      <c r="Z373" s="832">
        <v>0</v>
      </c>
      <c r="AA373" s="832">
        <v>0</v>
      </c>
      <c r="AB373" s="832">
        <v>0</v>
      </c>
      <c r="AC373" s="832">
        <v>0</v>
      </c>
      <c r="AD373" s="832">
        <v>0</v>
      </c>
      <c r="AE373" s="832">
        <v>1</v>
      </c>
      <c r="AF373" s="832">
        <v>0</v>
      </c>
      <c r="AG373" s="832">
        <v>0</v>
      </c>
      <c r="AH373" s="832">
        <v>0</v>
      </c>
      <c r="AI373" s="832">
        <v>0</v>
      </c>
      <c r="AJ373" s="832">
        <v>0</v>
      </c>
      <c r="AK373" s="832">
        <v>1</v>
      </c>
      <c r="AL373" s="821" t="s">
        <v>61</v>
      </c>
      <c r="AM373" s="832" t="s">
        <v>61</v>
      </c>
      <c r="AN373" s="832">
        <v>0</v>
      </c>
      <c r="AO373" s="832" t="s">
        <v>61</v>
      </c>
      <c r="AP373" s="832">
        <v>0</v>
      </c>
      <c r="AQ373" s="832">
        <v>0</v>
      </c>
      <c r="AR373" s="832">
        <v>0</v>
      </c>
      <c r="AS373" s="832">
        <v>1</v>
      </c>
      <c r="AT373" s="832">
        <v>0</v>
      </c>
      <c r="AU373" s="832">
        <v>0</v>
      </c>
      <c r="AV373" s="832">
        <v>1</v>
      </c>
      <c r="AW373" s="832">
        <v>0</v>
      </c>
      <c r="AX373" s="832">
        <v>1</v>
      </c>
      <c r="AY373" s="832">
        <v>1</v>
      </c>
      <c r="AZ373" s="832">
        <v>1</v>
      </c>
      <c r="BA373" s="832">
        <v>0</v>
      </c>
      <c r="BB373" s="832">
        <v>0</v>
      </c>
      <c r="BC373" s="832">
        <v>0</v>
      </c>
      <c r="BD373" s="832">
        <v>1</v>
      </c>
      <c r="BE373" s="832">
        <v>0</v>
      </c>
      <c r="BF373" s="832">
        <v>1</v>
      </c>
      <c r="BG373" s="832">
        <v>0</v>
      </c>
      <c r="BH373" s="832">
        <v>0</v>
      </c>
      <c r="BI373" s="832">
        <v>0</v>
      </c>
      <c r="BJ373" s="832">
        <v>1</v>
      </c>
      <c r="BK373" s="832">
        <v>0</v>
      </c>
      <c r="BL373" s="832" t="s">
        <v>61</v>
      </c>
      <c r="BM373" s="832">
        <v>0</v>
      </c>
      <c r="BN373" s="833">
        <v>1</v>
      </c>
      <c r="BO373" s="202"/>
    </row>
    <row r="374" spans="2:67" ht="20.25" customHeight="1">
      <c r="B374" s="1933" t="s">
        <v>304</v>
      </c>
      <c r="C374" s="1934"/>
      <c r="D374" s="1934"/>
      <c r="E374" s="1934"/>
      <c r="F374" s="1934"/>
      <c r="G374" s="1934"/>
      <c r="H374" s="1934"/>
      <c r="I374" s="1934"/>
      <c r="J374" s="1934"/>
      <c r="K374" s="1934"/>
      <c r="L374" s="1934"/>
      <c r="M374" s="1935"/>
      <c r="N374" s="831">
        <f>O374/P374</f>
        <v>0.18181818181818182</v>
      </c>
      <c r="O374" s="1475">
        <v>8</v>
      </c>
      <c r="P374" s="1475">
        <v>44</v>
      </c>
      <c r="Q374" s="832" t="s">
        <v>61</v>
      </c>
      <c r="R374" s="832">
        <v>0</v>
      </c>
      <c r="S374" s="832">
        <v>0</v>
      </c>
      <c r="T374" s="832">
        <v>0</v>
      </c>
      <c r="U374" s="832">
        <v>0</v>
      </c>
      <c r="V374" s="832">
        <v>1</v>
      </c>
      <c r="W374" s="832">
        <v>1</v>
      </c>
      <c r="X374" s="832">
        <v>0</v>
      </c>
      <c r="Y374" s="832" t="s">
        <v>61</v>
      </c>
      <c r="Z374" s="832">
        <v>0</v>
      </c>
      <c r="AA374" s="832">
        <v>0</v>
      </c>
      <c r="AB374" s="832">
        <v>0</v>
      </c>
      <c r="AC374" s="832">
        <v>0</v>
      </c>
      <c r="AD374" s="832">
        <v>0</v>
      </c>
      <c r="AE374" s="832">
        <v>0</v>
      </c>
      <c r="AF374" s="832">
        <v>0</v>
      </c>
      <c r="AG374" s="832">
        <v>0</v>
      </c>
      <c r="AH374" s="832">
        <v>0</v>
      </c>
      <c r="AI374" s="832">
        <v>0</v>
      </c>
      <c r="AJ374" s="832">
        <v>0</v>
      </c>
      <c r="AK374" s="832">
        <v>1</v>
      </c>
      <c r="AL374" s="821" t="s">
        <v>61</v>
      </c>
      <c r="AM374" s="832" t="s">
        <v>61</v>
      </c>
      <c r="AN374" s="832">
        <v>0</v>
      </c>
      <c r="AO374" s="832" t="s">
        <v>61</v>
      </c>
      <c r="AP374" s="832">
        <v>0</v>
      </c>
      <c r="AQ374" s="832">
        <v>0</v>
      </c>
      <c r="AR374" s="832">
        <v>0</v>
      </c>
      <c r="AS374" s="832">
        <v>1</v>
      </c>
      <c r="AT374" s="832">
        <v>0</v>
      </c>
      <c r="AU374" s="832">
        <v>0</v>
      </c>
      <c r="AV374" s="832">
        <v>0</v>
      </c>
      <c r="AW374" s="832">
        <v>0</v>
      </c>
      <c r="AX374" s="832">
        <v>1</v>
      </c>
      <c r="AY374" s="832">
        <v>1</v>
      </c>
      <c r="AZ374" s="832">
        <v>1</v>
      </c>
      <c r="BA374" s="832">
        <v>0</v>
      </c>
      <c r="BB374" s="832">
        <v>0</v>
      </c>
      <c r="BC374" s="832">
        <v>0</v>
      </c>
      <c r="BD374" s="832">
        <v>1</v>
      </c>
      <c r="BE374" s="832">
        <v>0</v>
      </c>
      <c r="BF374" s="832">
        <v>0</v>
      </c>
      <c r="BG374" s="832">
        <v>0</v>
      </c>
      <c r="BH374" s="832">
        <v>0</v>
      </c>
      <c r="BI374" s="832">
        <v>0</v>
      </c>
      <c r="BJ374" s="832">
        <v>0</v>
      </c>
      <c r="BK374" s="832">
        <v>0</v>
      </c>
      <c r="BL374" s="832" t="s">
        <v>61</v>
      </c>
      <c r="BM374" s="832">
        <v>0</v>
      </c>
      <c r="BN374" s="834">
        <v>0</v>
      </c>
      <c r="BO374" s="202"/>
    </row>
    <row r="375" spans="2:67" ht="16.350000000000001" customHeight="1">
      <c r="B375" s="806" t="s">
        <v>305</v>
      </c>
      <c r="C375" s="835" t="s">
        <v>306</v>
      </c>
      <c r="D375" s="835"/>
      <c r="E375" s="835"/>
      <c r="F375" s="835"/>
      <c r="G375" s="835"/>
      <c r="H375" s="1495"/>
      <c r="I375" s="1495"/>
      <c r="J375" s="1495"/>
      <c r="K375" s="1495"/>
      <c r="L375" s="1495"/>
      <c r="M375" s="1495"/>
      <c r="N375" s="989"/>
      <c r="O375" s="985"/>
      <c r="P375" s="985"/>
      <c r="Q375" s="985"/>
      <c r="R375" s="985"/>
      <c r="S375" s="985"/>
      <c r="T375" s="985"/>
      <c r="U375" s="985"/>
      <c r="V375" s="985"/>
      <c r="W375" s="985"/>
      <c r="X375" s="985"/>
      <c r="Y375" s="985"/>
      <c r="Z375" s="985"/>
      <c r="AA375" s="985"/>
      <c r="AB375" s="985"/>
      <c r="AC375" s="985"/>
      <c r="AD375" s="985"/>
      <c r="AE375" s="985"/>
      <c r="AF375" s="985"/>
      <c r="AG375" s="985"/>
      <c r="AH375" s="985"/>
      <c r="AI375" s="985"/>
      <c r="AJ375" s="985"/>
      <c r="AK375" s="985"/>
      <c r="AL375" s="985"/>
      <c r="AM375" s="985"/>
      <c r="AN375" s="985"/>
      <c r="AO375" s="985"/>
      <c r="AP375" s="985"/>
      <c r="AQ375" s="985"/>
      <c r="AR375" s="985"/>
      <c r="AS375" s="985"/>
      <c r="AT375" s="985"/>
      <c r="AU375" s="985"/>
      <c r="AV375" s="985"/>
      <c r="AW375" s="985"/>
      <c r="AX375" s="985"/>
      <c r="AY375" s="985"/>
      <c r="AZ375" s="985"/>
      <c r="BA375" s="985"/>
      <c r="BB375" s="985"/>
      <c r="BC375" s="985"/>
      <c r="BD375" s="985"/>
      <c r="BE375" s="985"/>
      <c r="BF375" s="985"/>
      <c r="BG375" s="985"/>
      <c r="BH375" s="985"/>
      <c r="BI375" s="985"/>
      <c r="BJ375" s="985"/>
      <c r="BK375" s="985"/>
      <c r="BL375" s="985"/>
      <c r="BM375" s="985"/>
      <c r="BN375" s="986"/>
      <c r="BO375" s="202"/>
    </row>
    <row r="376" spans="2:67" ht="16.350000000000001" customHeight="1">
      <c r="B376" s="1927" t="s">
        <v>307</v>
      </c>
      <c r="C376" s="1928"/>
      <c r="D376" s="1928"/>
      <c r="E376" s="1928"/>
      <c r="F376" s="1928"/>
      <c r="G376" s="1928"/>
      <c r="H376" s="1928"/>
      <c r="I376" s="1928"/>
      <c r="J376" s="1928"/>
      <c r="K376" s="1928"/>
      <c r="L376" s="1928"/>
      <c r="M376" s="1929"/>
      <c r="N376" s="985"/>
      <c r="O376" s="985"/>
      <c r="P376" s="985"/>
      <c r="Q376" s="985"/>
      <c r="R376" s="985"/>
      <c r="S376" s="985"/>
      <c r="T376" s="985"/>
      <c r="U376" s="985"/>
      <c r="V376" s="985"/>
      <c r="W376" s="985"/>
      <c r="X376" s="985"/>
      <c r="Y376" s="985"/>
      <c r="Z376" s="985"/>
      <c r="AA376" s="985"/>
      <c r="AB376" s="985"/>
      <c r="AC376" s="985"/>
      <c r="AD376" s="985"/>
      <c r="AE376" s="985"/>
      <c r="AF376" s="985"/>
      <c r="AG376" s="985"/>
      <c r="AH376" s="985"/>
      <c r="AI376" s="985"/>
      <c r="AJ376" s="985"/>
      <c r="AK376" s="985"/>
      <c r="AL376" s="985"/>
      <c r="AM376" s="985"/>
      <c r="AN376" s="985"/>
      <c r="AO376" s="985"/>
      <c r="AP376" s="985"/>
      <c r="AQ376" s="985"/>
      <c r="AR376" s="985"/>
      <c r="AS376" s="985"/>
      <c r="AT376" s="985"/>
      <c r="AU376" s="985"/>
      <c r="AV376" s="985"/>
      <c r="AW376" s="985"/>
      <c r="AX376" s="985"/>
      <c r="AY376" s="985"/>
      <c r="AZ376" s="985"/>
      <c r="BA376" s="985"/>
      <c r="BB376" s="985"/>
      <c r="BC376" s="985"/>
      <c r="BD376" s="985"/>
      <c r="BE376" s="985"/>
      <c r="BF376" s="985"/>
      <c r="BG376" s="985"/>
      <c r="BH376" s="985"/>
      <c r="BI376" s="985"/>
      <c r="BJ376" s="985"/>
      <c r="BK376" s="985"/>
      <c r="BL376" s="985"/>
      <c r="BM376" s="985"/>
      <c r="BN376" s="986"/>
      <c r="BO376" s="202"/>
    </row>
    <row r="377" spans="2:67" ht="16.350000000000001" customHeight="1">
      <c r="B377" s="1919" t="s">
        <v>286</v>
      </c>
      <c r="C377" s="1920"/>
      <c r="D377" s="1920"/>
      <c r="E377" s="1920"/>
      <c r="F377" s="1920"/>
      <c r="G377" s="1920"/>
      <c r="H377" s="1920"/>
      <c r="I377" s="1920"/>
      <c r="J377" s="1920"/>
      <c r="K377" s="1920"/>
      <c r="L377" s="1920"/>
      <c r="M377" s="1921"/>
      <c r="N377" s="1795"/>
      <c r="O377" s="820"/>
      <c r="P377" s="1790">
        <v>25</v>
      </c>
      <c r="Q377" s="821" t="s">
        <v>61</v>
      </c>
      <c r="R377" s="821" t="s">
        <v>61</v>
      </c>
      <c r="S377" s="821" t="s">
        <v>61</v>
      </c>
      <c r="T377" s="821">
        <v>2.1562050790608529E-3</v>
      </c>
      <c r="U377" s="821" t="s">
        <v>61</v>
      </c>
      <c r="V377" s="821" t="s">
        <v>61</v>
      </c>
      <c r="W377" s="821" t="s">
        <v>61</v>
      </c>
      <c r="X377" s="821">
        <v>9.6350364963503646E-2</v>
      </c>
      <c r="Y377" s="821" t="s">
        <v>61</v>
      </c>
      <c r="Z377" s="821">
        <v>0</v>
      </c>
      <c r="AA377" s="821" t="s">
        <v>61</v>
      </c>
      <c r="AB377" s="821">
        <v>0.141615356754799</v>
      </c>
      <c r="AC377" s="821">
        <v>1</v>
      </c>
      <c r="AD377" s="821">
        <v>0.27721681659629155</v>
      </c>
      <c r="AE377" s="821" t="s">
        <v>61</v>
      </c>
      <c r="AF377" s="821" t="s">
        <v>61</v>
      </c>
      <c r="AG377" s="821">
        <v>6.0966810966810968E-2</v>
      </c>
      <c r="AH377" s="821">
        <v>0.10297666934835076</v>
      </c>
      <c r="AI377" s="821" t="s">
        <v>61</v>
      </c>
      <c r="AJ377" s="821">
        <v>0.19598662207357859</v>
      </c>
      <c r="AK377" s="821">
        <v>6.1124694376528121E-3</v>
      </c>
      <c r="AL377" s="821" t="s">
        <v>61</v>
      </c>
      <c r="AM377" s="821" t="s">
        <v>61</v>
      </c>
      <c r="AN377" s="821" t="s">
        <v>61</v>
      </c>
      <c r="AO377" s="821" t="s">
        <v>61</v>
      </c>
      <c r="AP377" s="821">
        <v>0</v>
      </c>
      <c r="AQ377" s="821">
        <v>0.67500000000000004</v>
      </c>
      <c r="AR377" s="821">
        <v>0.24513915364086925</v>
      </c>
      <c r="AS377" s="821">
        <v>0.10247349823321555</v>
      </c>
      <c r="AT377" s="821">
        <v>0.19018925570737502</v>
      </c>
      <c r="AU377" s="821" t="s">
        <v>61</v>
      </c>
      <c r="AV377" s="821" t="s">
        <v>61</v>
      </c>
      <c r="AW377" s="821">
        <v>0.13391852352014405</v>
      </c>
      <c r="AX377" s="821" t="s">
        <v>61</v>
      </c>
      <c r="AY377" s="821" t="s">
        <v>61</v>
      </c>
      <c r="AZ377" s="821" t="s">
        <v>61</v>
      </c>
      <c r="BA377" s="821">
        <v>0.25596238054584008</v>
      </c>
      <c r="BB377" s="821" t="s">
        <v>61</v>
      </c>
      <c r="BC377" s="821">
        <v>3.1520882584712369E-2</v>
      </c>
      <c r="BD377" s="821" t="s">
        <v>61</v>
      </c>
      <c r="BE377" s="821">
        <v>2.0338983050847456E-2</v>
      </c>
      <c r="BF377" s="821" t="s">
        <v>61</v>
      </c>
      <c r="BG377" s="821">
        <v>0.28829915560916769</v>
      </c>
      <c r="BH377" s="821" t="s">
        <v>61</v>
      </c>
      <c r="BI377" s="821">
        <v>0.2722718163599927</v>
      </c>
      <c r="BJ377" s="821" t="s">
        <v>61</v>
      </c>
      <c r="BK377" s="821" t="s">
        <v>61</v>
      </c>
      <c r="BL377" s="821" t="s">
        <v>61</v>
      </c>
      <c r="BM377" s="821">
        <v>0.29733840304182507</v>
      </c>
      <c r="BN377" s="824" t="s">
        <v>61</v>
      </c>
      <c r="BO377" s="202"/>
    </row>
    <row r="378" spans="2:67" ht="16.350000000000001" customHeight="1">
      <c r="B378" s="1919" t="s">
        <v>287</v>
      </c>
      <c r="C378" s="1920"/>
      <c r="D378" s="1920"/>
      <c r="E378" s="1920"/>
      <c r="F378" s="1920"/>
      <c r="G378" s="1920"/>
      <c r="H378" s="1920"/>
      <c r="I378" s="1920"/>
      <c r="J378" s="1920"/>
      <c r="K378" s="1920"/>
      <c r="L378" s="1920"/>
      <c r="M378" s="1921"/>
      <c r="N378" s="1797"/>
      <c r="O378" s="823"/>
      <c r="P378" s="1792"/>
      <c r="Q378" s="821" t="s">
        <v>61</v>
      </c>
      <c r="R378" s="821" t="s">
        <v>61</v>
      </c>
      <c r="S378" s="821" t="s">
        <v>61</v>
      </c>
      <c r="T378" s="821" t="s">
        <v>61</v>
      </c>
      <c r="U378" s="821" t="s">
        <v>61</v>
      </c>
      <c r="V378" s="821" t="s">
        <v>61</v>
      </c>
      <c r="W378" s="821" t="s">
        <v>61</v>
      </c>
      <c r="X378" s="821" t="s">
        <v>61</v>
      </c>
      <c r="Y378" s="821" t="s">
        <v>61</v>
      </c>
      <c r="Z378" s="821" t="s">
        <v>61</v>
      </c>
      <c r="AA378" s="821" t="s">
        <v>61</v>
      </c>
      <c r="AB378" s="821" t="s">
        <v>61</v>
      </c>
      <c r="AC378" s="821">
        <v>1</v>
      </c>
      <c r="AD378" s="821" t="s">
        <v>61</v>
      </c>
      <c r="AE378" s="821" t="s">
        <v>61</v>
      </c>
      <c r="AF378" s="821" t="s">
        <v>61</v>
      </c>
      <c r="AG378" s="821" t="s">
        <v>61</v>
      </c>
      <c r="AH378" s="821" t="s">
        <v>61</v>
      </c>
      <c r="AI378" s="821" t="s">
        <v>61</v>
      </c>
      <c r="AJ378" s="821" t="s">
        <v>61</v>
      </c>
      <c r="AK378" s="821" t="s">
        <v>61</v>
      </c>
      <c r="AL378" s="821" t="s">
        <v>61</v>
      </c>
      <c r="AM378" s="821" t="s">
        <v>61</v>
      </c>
      <c r="AN378" s="821">
        <v>0.30012194070479264</v>
      </c>
      <c r="AO378" s="821" t="s">
        <v>61</v>
      </c>
      <c r="AP378" s="821" t="s">
        <v>61</v>
      </c>
      <c r="AQ378" s="821" t="s">
        <v>61</v>
      </c>
      <c r="AR378" s="821" t="s">
        <v>61</v>
      </c>
      <c r="AS378" s="821" t="s">
        <v>61</v>
      </c>
      <c r="AT378" s="821" t="s">
        <v>61</v>
      </c>
      <c r="AU378" s="821" t="s">
        <v>61</v>
      </c>
      <c r="AV378" s="821">
        <v>0.23823316437364228</v>
      </c>
      <c r="AW378" s="821" t="s">
        <v>61</v>
      </c>
      <c r="AX378" s="821" t="s">
        <v>61</v>
      </c>
      <c r="AY378" s="821" t="s">
        <v>61</v>
      </c>
      <c r="AZ378" s="821">
        <v>0.14415691835046673</v>
      </c>
      <c r="BA378" s="821" t="s">
        <v>61</v>
      </c>
      <c r="BB378" s="821" t="s">
        <v>61</v>
      </c>
      <c r="BC378" s="821" t="s">
        <v>61</v>
      </c>
      <c r="BD378" s="821" t="s">
        <v>61</v>
      </c>
      <c r="BE378" s="821" t="s">
        <v>61</v>
      </c>
      <c r="BF378" s="821" t="s">
        <v>61</v>
      </c>
      <c r="BG378" s="821" t="s">
        <v>61</v>
      </c>
      <c r="BH378" s="821" t="s">
        <v>61</v>
      </c>
      <c r="BI378" s="821" t="s">
        <v>61</v>
      </c>
      <c r="BJ378" s="821" t="s">
        <v>61</v>
      </c>
      <c r="BK378" s="821" t="s">
        <v>61</v>
      </c>
      <c r="BL378" s="821" t="s">
        <v>61</v>
      </c>
      <c r="BM378" s="821" t="s">
        <v>61</v>
      </c>
      <c r="BN378" s="824" t="s">
        <v>61</v>
      </c>
      <c r="BO378" s="202"/>
    </row>
    <row r="379" spans="2:67" ht="16.350000000000001" customHeight="1">
      <c r="B379" s="1927" t="s">
        <v>308</v>
      </c>
      <c r="C379" s="1928"/>
      <c r="D379" s="1928"/>
      <c r="E379" s="1928"/>
      <c r="F379" s="1928"/>
      <c r="G379" s="1928"/>
      <c r="H379" s="1928"/>
      <c r="I379" s="1928"/>
      <c r="J379" s="1928"/>
      <c r="K379" s="1928"/>
      <c r="L379" s="1928"/>
      <c r="M379" s="1929"/>
      <c r="N379" s="985"/>
      <c r="O379" s="985"/>
      <c r="P379" s="985"/>
      <c r="Q379" s="985"/>
      <c r="R379" s="985"/>
      <c r="S379" s="985"/>
      <c r="T379" s="985"/>
      <c r="U379" s="985"/>
      <c r="V379" s="985"/>
      <c r="W379" s="985"/>
      <c r="X379" s="985"/>
      <c r="Y379" s="985"/>
      <c r="Z379" s="985"/>
      <c r="AA379" s="985"/>
      <c r="AB379" s="985"/>
      <c r="AC379" s="985"/>
      <c r="AD379" s="985"/>
      <c r="AE379" s="985"/>
      <c r="AF379" s="985"/>
      <c r="AG379" s="985"/>
      <c r="AH379" s="985"/>
      <c r="AI379" s="985"/>
      <c r="AJ379" s="985"/>
      <c r="AK379" s="985"/>
      <c r="AL379" s="985"/>
      <c r="AM379" s="985"/>
      <c r="AN379" s="985"/>
      <c r="AO379" s="985"/>
      <c r="AP379" s="985"/>
      <c r="AQ379" s="985"/>
      <c r="AR379" s="985"/>
      <c r="AS379" s="985"/>
      <c r="AT379" s="985"/>
      <c r="AU379" s="985"/>
      <c r="AV379" s="985"/>
      <c r="AW379" s="985"/>
      <c r="AX379" s="985"/>
      <c r="AY379" s="985"/>
      <c r="AZ379" s="985"/>
      <c r="BA379" s="985"/>
      <c r="BB379" s="985"/>
      <c r="BC379" s="985"/>
      <c r="BD379" s="985"/>
      <c r="BE379" s="985"/>
      <c r="BF379" s="985"/>
      <c r="BG379" s="985"/>
      <c r="BH379" s="985"/>
      <c r="BI379" s="985"/>
      <c r="BJ379" s="985"/>
      <c r="BK379" s="985"/>
      <c r="BL379" s="985"/>
      <c r="BM379" s="985"/>
      <c r="BN379" s="985"/>
      <c r="BO379" s="202"/>
    </row>
    <row r="380" spans="2:67" ht="16.350000000000001" customHeight="1">
      <c r="B380" s="1919" t="s">
        <v>289</v>
      </c>
      <c r="C380" s="1920"/>
      <c r="D380" s="1920"/>
      <c r="E380" s="1920"/>
      <c r="F380" s="1920"/>
      <c r="G380" s="1920"/>
      <c r="H380" s="1920"/>
      <c r="I380" s="1920"/>
      <c r="J380" s="1920"/>
      <c r="K380" s="1920"/>
      <c r="L380" s="1920"/>
      <c r="M380" s="1921"/>
      <c r="N380" s="1795"/>
      <c r="O380" s="820"/>
      <c r="P380" s="1790">
        <v>27</v>
      </c>
      <c r="Q380" s="821" t="s">
        <v>61</v>
      </c>
      <c r="R380" s="821" t="s">
        <v>61</v>
      </c>
      <c r="S380" s="821" t="s">
        <v>61</v>
      </c>
      <c r="T380" s="821" t="s">
        <v>61</v>
      </c>
      <c r="U380" s="821" t="s">
        <v>61</v>
      </c>
      <c r="V380" s="821" t="s">
        <v>61</v>
      </c>
      <c r="W380" s="821" t="s">
        <v>61</v>
      </c>
      <c r="X380" s="821" t="s">
        <v>61</v>
      </c>
      <c r="Y380" s="821" t="s">
        <v>61</v>
      </c>
      <c r="Z380" s="821" t="s">
        <v>61</v>
      </c>
      <c r="AA380" s="821" t="s">
        <v>61</v>
      </c>
      <c r="AB380" s="821">
        <v>0.72689075630252098</v>
      </c>
      <c r="AC380" s="821" t="s">
        <v>61</v>
      </c>
      <c r="AD380" s="821">
        <v>0.3680925279970626</v>
      </c>
      <c r="AE380" s="821" t="s">
        <v>61</v>
      </c>
      <c r="AF380" s="821" t="s">
        <v>61</v>
      </c>
      <c r="AG380" s="821" t="s">
        <v>61</v>
      </c>
      <c r="AH380" s="821" t="s">
        <v>61</v>
      </c>
      <c r="AI380" s="821" t="s">
        <v>61</v>
      </c>
      <c r="AJ380" s="821" t="s">
        <v>61</v>
      </c>
      <c r="AK380" s="821" t="s">
        <v>61</v>
      </c>
      <c r="AL380" s="821" t="s">
        <v>61</v>
      </c>
      <c r="AM380" s="821" t="s">
        <v>61</v>
      </c>
      <c r="AN380" s="821" t="s">
        <v>61</v>
      </c>
      <c r="AO380" s="821" t="s">
        <v>61</v>
      </c>
      <c r="AP380" s="821" t="s">
        <v>61</v>
      </c>
      <c r="AQ380" s="821">
        <v>0.1875</v>
      </c>
      <c r="AR380" s="821">
        <v>0.18604651162790697</v>
      </c>
      <c r="AS380" s="821" t="s">
        <v>61</v>
      </c>
      <c r="AT380" s="821" t="s">
        <v>61</v>
      </c>
      <c r="AU380" s="821" t="s">
        <v>61</v>
      </c>
      <c r="AV380" s="821">
        <v>0.55020920502092052</v>
      </c>
      <c r="AW380" s="821" t="s">
        <v>61</v>
      </c>
      <c r="AX380" s="821" t="s">
        <v>61</v>
      </c>
      <c r="AY380" s="821" t="s">
        <v>61</v>
      </c>
      <c r="AZ380" s="821" t="s">
        <v>61</v>
      </c>
      <c r="BA380" s="821" t="s">
        <v>61</v>
      </c>
      <c r="BB380" s="821" t="s">
        <v>61</v>
      </c>
      <c r="BC380" s="821" t="s">
        <v>61</v>
      </c>
      <c r="BD380" s="821" t="s">
        <v>61</v>
      </c>
      <c r="BE380" s="821" t="s">
        <v>61</v>
      </c>
      <c r="BF380" s="821" t="s">
        <v>61</v>
      </c>
      <c r="BG380" s="821" t="s">
        <v>61</v>
      </c>
      <c r="BH380" s="821" t="s">
        <v>61</v>
      </c>
      <c r="BI380" s="821" t="s">
        <v>61</v>
      </c>
      <c r="BJ380" s="821" t="s">
        <v>61</v>
      </c>
      <c r="BK380" s="821" t="s">
        <v>61</v>
      </c>
      <c r="BL380" s="821" t="s">
        <v>61</v>
      </c>
      <c r="BM380" s="821" t="s">
        <v>61</v>
      </c>
      <c r="BN380" s="822" t="s">
        <v>61</v>
      </c>
      <c r="BO380" s="202"/>
    </row>
    <row r="381" spans="2:67" ht="16.350000000000001" customHeight="1">
      <c r="B381" s="1919" t="s">
        <v>290</v>
      </c>
      <c r="C381" s="1920"/>
      <c r="D381" s="1920"/>
      <c r="E381" s="1920"/>
      <c r="F381" s="1920"/>
      <c r="G381" s="1920"/>
      <c r="H381" s="1920"/>
      <c r="I381" s="1920"/>
      <c r="J381" s="1920"/>
      <c r="K381" s="1920"/>
      <c r="L381" s="1920"/>
      <c r="M381" s="1921"/>
      <c r="N381" s="1796"/>
      <c r="O381" s="825"/>
      <c r="P381" s="1791"/>
      <c r="Q381" s="821" t="s">
        <v>61</v>
      </c>
      <c r="R381" s="821" t="s">
        <v>61</v>
      </c>
      <c r="S381" s="821" t="s">
        <v>61</v>
      </c>
      <c r="T381" s="821">
        <v>9.7802927101889683E-4</v>
      </c>
      <c r="U381" s="821" t="s">
        <v>61</v>
      </c>
      <c r="V381" s="821" t="s">
        <v>61</v>
      </c>
      <c r="W381" s="821" t="s">
        <v>61</v>
      </c>
      <c r="X381" s="821">
        <v>5.1603905160390519E-2</v>
      </c>
      <c r="Y381" s="821" t="s">
        <v>61</v>
      </c>
      <c r="Z381" s="821">
        <v>0</v>
      </c>
      <c r="AA381" s="821" t="s">
        <v>61</v>
      </c>
      <c r="AB381" s="821">
        <v>0.21525302922309336</v>
      </c>
      <c r="AC381" s="821">
        <v>1</v>
      </c>
      <c r="AD381" s="821">
        <v>0.21901964384064623</v>
      </c>
      <c r="AE381" s="821" t="s">
        <v>61</v>
      </c>
      <c r="AF381" s="821" t="s">
        <v>61</v>
      </c>
      <c r="AG381" s="821">
        <v>2.7438016528925621E-2</v>
      </c>
      <c r="AH381" s="821">
        <v>7.9002808988764051E-2</v>
      </c>
      <c r="AI381" s="821" t="s">
        <v>61</v>
      </c>
      <c r="AJ381" s="821">
        <v>0.10628930817610063</v>
      </c>
      <c r="AK381" s="821">
        <v>2.4449877750611247E-3</v>
      </c>
      <c r="AL381" s="821" t="s">
        <v>61</v>
      </c>
      <c r="AM381" s="821" t="s">
        <v>61</v>
      </c>
      <c r="AN381" s="821">
        <v>0.23856036064887234</v>
      </c>
      <c r="AO381" s="821" t="s">
        <v>61</v>
      </c>
      <c r="AP381" s="821">
        <v>0</v>
      </c>
      <c r="AQ381" s="821" t="s">
        <v>61</v>
      </c>
      <c r="AR381" s="821">
        <v>0.18604651162790697</v>
      </c>
      <c r="AS381" s="821">
        <v>0.1495246326707001</v>
      </c>
      <c r="AT381" s="821">
        <v>8.9633095296724946E-2</v>
      </c>
      <c r="AU381" s="821" t="s">
        <v>61</v>
      </c>
      <c r="AV381" s="821">
        <v>0.29899941141848146</v>
      </c>
      <c r="AW381" s="821">
        <v>7.5734964930607371E-2</v>
      </c>
      <c r="AX381" s="821" t="s">
        <v>61</v>
      </c>
      <c r="AY381" s="821" t="s">
        <v>61</v>
      </c>
      <c r="AZ381" s="821">
        <v>0.10150835711373828</v>
      </c>
      <c r="BA381" s="821">
        <v>0.18969984997744416</v>
      </c>
      <c r="BB381" s="821" t="s">
        <v>61</v>
      </c>
      <c r="BC381" s="821">
        <v>0.15023689439095217</v>
      </c>
      <c r="BD381" s="821" t="s">
        <v>61</v>
      </c>
      <c r="BE381" s="821">
        <v>1.864406779661017E-2</v>
      </c>
      <c r="BF381" s="821" t="s">
        <v>61</v>
      </c>
      <c r="BG381" s="821">
        <v>0.38019559902200489</v>
      </c>
      <c r="BH381" s="821" t="s">
        <v>61</v>
      </c>
      <c r="BI381" s="821">
        <v>0.12912229159015792</v>
      </c>
      <c r="BJ381" s="821" t="s">
        <v>61</v>
      </c>
      <c r="BK381" s="821">
        <v>0.46476082649306538</v>
      </c>
      <c r="BL381" s="821" t="s">
        <v>61</v>
      </c>
      <c r="BM381" s="821">
        <v>0.22767704413274034</v>
      </c>
      <c r="BN381" s="822">
        <v>4.5447794445269571E-2</v>
      </c>
      <c r="BO381" s="202"/>
    </row>
    <row r="382" spans="2:67" ht="16.350000000000001" customHeight="1">
      <c r="B382" s="1919" t="s">
        <v>291</v>
      </c>
      <c r="C382" s="1920"/>
      <c r="D382" s="1920"/>
      <c r="E382" s="1920"/>
      <c r="F382" s="1920"/>
      <c r="G382" s="1920"/>
      <c r="H382" s="1920"/>
      <c r="I382" s="1920"/>
      <c r="J382" s="1920"/>
      <c r="K382" s="1920"/>
      <c r="L382" s="1920"/>
      <c r="M382" s="1921"/>
      <c r="N382" s="1797"/>
      <c r="O382" s="823"/>
      <c r="P382" s="1792"/>
      <c r="Q382" s="821" t="s">
        <v>61</v>
      </c>
      <c r="R382" s="821" t="s">
        <v>61</v>
      </c>
      <c r="S382" s="821" t="s">
        <v>61</v>
      </c>
      <c r="T382" s="821" t="s">
        <v>61</v>
      </c>
      <c r="U382" s="821" t="s">
        <v>61</v>
      </c>
      <c r="V382" s="821" t="s">
        <v>61</v>
      </c>
      <c r="W382" s="821" t="s">
        <v>61</v>
      </c>
      <c r="X382" s="821" t="s">
        <v>61</v>
      </c>
      <c r="Y382" s="821" t="s">
        <v>61</v>
      </c>
      <c r="Z382" s="821" t="s">
        <v>61</v>
      </c>
      <c r="AA382" s="821" t="s">
        <v>61</v>
      </c>
      <c r="AB382" s="821">
        <v>0.31514084507042256</v>
      </c>
      <c r="AC382" s="821" t="s">
        <v>61</v>
      </c>
      <c r="AD382" s="821">
        <v>0.40655406645860104</v>
      </c>
      <c r="AE382" s="821" t="s">
        <v>61</v>
      </c>
      <c r="AF382" s="821" t="s">
        <v>61</v>
      </c>
      <c r="AG382" s="821" t="s">
        <v>61</v>
      </c>
      <c r="AH382" s="821">
        <v>3.2091097308488616E-2</v>
      </c>
      <c r="AI382" s="821" t="s">
        <v>61</v>
      </c>
      <c r="AJ382" s="821" t="s">
        <v>61</v>
      </c>
      <c r="AK382" s="821" t="s">
        <v>61</v>
      </c>
      <c r="AL382" s="821" t="s">
        <v>61</v>
      </c>
      <c r="AM382" s="821" t="s">
        <v>61</v>
      </c>
      <c r="AN382" s="821">
        <v>0</v>
      </c>
      <c r="AO382" s="821" t="s">
        <v>61</v>
      </c>
      <c r="AP382" s="821" t="s">
        <v>61</v>
      </c>
      <c r="AQ382" s="821" t="s">
        <v>61</v>
      </c>
      <c r="AR382" s="821" t="s">
        <v>61</v>
      </c>
      <c r="AS382" s="821" t="s">
        <v>61</v>
      </c>
      <c r="AT382" s="821" t="s">
        <v>61</v>
      </c>
      <c r="AU382" s="821" t="s">
        <v>61</v>
      </c>
      <c r="AV382" s="821" t="s">
        <v>61</v>
      </c>
      <c r="AW382" s="821" t="s">
        <v>61</v>
      </c>
      <c r="AX382" s="821" t="s">
        <v>61</v>
      </c>
      <c r="AY382" s="821" t="s">
        <v>61</v>
      </c>
      <c r="AZ382" s="821">
        <v>8.4750942243047772E-2</v>
      </c>
      <c r="BA382" s="821" t="s">
        <v>61</v>
      </c>
      <c r="BB382" s="821" t="s">
        <v>61</v>
      </c>
      <c r="BC382" s="821" t="s">
        <v>61</v>
      </c>
      <c r="BD382" s="821" t="s">
        <v>61</v>
      </c>
      <c r="BE382" s="821" t="s">
        <v>61</v>
      </c>
      <c r="BF382" s="821" t="s">
        <v>61</v>
      </c>
      <c r="BG382" s="821" t="s">
        <v>61</v>
      </c>
      <c r="BH382" s="821" t="s">
        <v>61</v>
      </c>
      <c r="BI382" s="821" t="s">
        <v>61</v>
      </c>
      <c r="BJ382" s="821" t="s">
        <v>61</v>
      </c>
      <c r="BK382" s="821" t="s">
        <v>61</v>
      </c>
      <c r="BL382" s="821" t="s">
        <v>61</v>
      </c>
      <c r="BM382" s="821">
        <v>0.41729323308270677</v>
      </c>
      <c r="BN382" s="822" t="s">
        <v>61</v>
      </c>
      <c r="BO382" s="202"/>
    </row>
    <row r="383" spans="2:67" ht="16.350000000000001" customHeight="1">
      <c r="B383" s="1927" t="s">
        <v>309</v>
      </c>
      <c r="C383" s="1928"/>
      <c r="D383" s="1928"/>
      <c r="E383" s="1928"/>
      <c r="F383" s="1928"/>
      <c r="G383" s="1928"/>
      <c r="H383" s="1928"/>
      <c r="I383" s="1928"/>
      <c r="J383" s="1928"/>
      <c r="K383" s="1928"/>
      <c r="L383" s="1928"/>
      <c r="M383" s="1929"/>
      <c r="N383" s="990"/>
      <c r="O383" s="990"/>
      <c r="P383" s="990"/>
      <c r="Q383" s="990"/>
      <c r="R383" s="990"/>
      <c r="S383" s="990"/>
      <c r="T383" s="990"/>
      <c r="U383" s="990"/>
      <c r="V383" s="990"/>
      <c r="W383" s="990"/>
      <c r="X383" s="990"/>
      <c r="Y383" s="990"/>
      <c r="Z383" s="990"/>
      <c r="AA383" s="990"/>
      <c r="AB383" s="990"/>
      <c r="AC383" s="990"/>
      <c r="AD383" s="990"/>
      <c r="AE383" s="990"/>
      <c r="AF383" s="990"/>
      <c r="AG383" s="990"/>
      <c r="AH383" s="990"/>
      <c r="AI383" s="990"/>
      <c r="AJ383" s="990"/>
      <c r="AK383" s="990"/>
      <c r="AL383" s="990"/>
      <c r="AM383" s="990"/>
      <c r="AN383" s="990"/>
      <c r="AO383" s="990"/>
      <c r="AP383" s="990"/>
      <c r="AQ383" s="990"/>
      <c r="AR383" s="990"/>
      <c r="AS383" s="990"/>
      <c r="AT383" s="990"/>
      <c r="AU383" s="990"/>
      <c r="AV383" s="990"/>
      <c r="AW383" s="990"/>
      <c r="AX383" s="990"/>
      <c r="AY383" s="990"/>
      <c r="AZ383" s="990"/>
      <c r="BA383" s="990"/>
      <c r="BB383" s="990"/>
      <c r="BC383" s="990"/>
      <c r="BD383" s="990"/>
      <c r="BE383" s="990"/>
      <c r="BF383" s="990"/>
      <c r="BG383" s="990"/>
      <c r="BH383" s="990"/>
      <c r="BI383" s="990"/>
      <c r="BJ383" s="990"/>
      <c r="BK383" s="990"/>
      <c r="BL383" s="990"/>
      <c r="BM383" s="990"/>
      <c r="BN383" s="990"/>
      <c r="BO383" s="202"/>
    </row>
    <row r="384" spans="2:67" ht="16.350000000000001" customHeight="1">
      <c r="B384" s="1919" t="s">
        <v>293</v>
      </c>
      <c r="C384" s="1920"/>
      <c r="D384" s="1920"/>
      <c r="E384" s="1920"/>
      <c r="F384" s="1920"/>
      <c r="G384" s="1920"/>
      <c r="H384" s="1920"/>
      <c r="I384" s="1920"/>
      <c r="J384" s="1920"/>
      <c r="K384" s="1920"/>
      <c r="L384" s="1920"/>
      <c r="M384" s="1921"/>
      <c r="N384" s="1795"/>
      <c r="O384" s="820"/>
      <c r="P384" s="1790">
        <v>25</v>
      </c>
      <c r="Q384" s="821" t="s">
        <v>61</v>
      </c>
      <c r="R384" s="821" t="s">
        <v>61</v>
      </c>
      <c r="S384" s="821" t="s">
        <v>61</v>
      </c>
      <c r="T384" s="821">
        <v>0</v>
      </c>
      <c r="U384" s="821" t="s">
        <v>61</v>
      </c>
      <c r="V384" s="821" t="s">
        <v>61</v>
      </c>
      <c r="W384" s="821" t="s">
        <v>61</v>
      </c>
      <c r="X384" s="821">
        <v>8.0495356037151702E-2</v>
      </c>
      <c r="Y384" s="821" t="s">
        <v>61</v>
      </c>
      <c r="Z384" s="821">
        <v>1</v>
      </c>
      <c r="AA384" s="821" t="s">
        <v>61</v>
      </c>
      <c r="AB384" s="821">
        <v>0.18560755013763272</v>
      </c>
      <c r="AC384" s="821" t="s">
        <v>61</v>
      </c>
      <c r="AD384" s="821">
        <v>0.29465760969340921</v>
      </c>
      <c r="AE384" s="821" t="s">
        <v>61</v>
      </c>
      <c r="AF384" s="821" t="s">
        <v>61</v>
      </c>
      <c r="AG384" s="821">
        <v>5.4080629301868237E-2</v>
      </c>
      <c r="AH384" s="821">
        <v>6.6377843106916287E-2</v>
      </c>
      <c r="AI384" s="821" t="s">
        <v>61</v>
      </c>
      <c r="AJ384" s="821">
        <v>0.1329073482428115</v>
      </c>
      <c r="AK384" s="821">
        <v>3.667481662591687E-3</v>
      </c>
      <c r="AL384" s="821" t="s">
        <v>61</v>
      </c>
      <c r="AM384" s="821" t="s">
        <v>61</v>
      </c>
      <c r="AN384" s="821">
        <v>0.34186507692118195</v>
      </c>
      <c r="AO384" s="821" t="s">
        <v>61</v>
      </c>
      <c r="AP384" s="821" t="s">
        <v>61</v>
      </c>
      <c r="AQ384" s="821" t="s">
        <v>61</v>
      </c>
      <c r="AR384" s="821" t="s">
        <v>61</v>
      </c>
      <c r="AS384" s="821">
        <v>0.11920874544508069</v>
      </c>
      <c r="AT384" s="821">
        <v>0.16340035632476457</v>
      </c>
      <c r="AU384" s="821" t="s">
        <v>61</v>
      </c>
      <c r="AV384" s="821">
        <v>0.2077028885832187</v>
      </c>
      <c r="AW384" s="821">
        <v>0.14760147601476015</v>
      </c>
      <c r="AX384" s="821" t="s">
        <v>61</v>
      </c>
      <c r="AY384" s="821" t="s">
        <v>61</v>
      </c>
      <c r="AZ384" s="821">
        <v>0.19189114134962509</v>
      </c>
      <c r="BA384" s="821" t="s">
        <v>61</v>
      </c>
      <c r="BB384" s="821" t="s">
        <v>61</v>
      </c>
      <c r="BC384" s="821" t="s">
        <v>61</v>
      </c>
      <c r="BD384" s="821" t="s">
        <v>61</v>
      </c>
      <c r="BE384" s="821">
        <v>1.6949152542372881E-2</v>
      </c>
      <c r="BF384" s="821" t="s">
        <v>61</v>
      </c>
      <c r="BG384" s="821">
        <v>0.35233160621761656</v>
      </c>
      <c r="BH384" s="821" t="s">
        <v>61</v>
      </c>
      <c r="BI384" s="821">
        <v>0.13287714831317632</v>
      </c>
      <c r="BJ384" s="821" t="s">
        <v>61</v>
      </c>
      <c r="BK384" s="821" t="s">
        <v>61</v>
      </c>
      <c r="BL384" s="821" t="s">
        <v>61</v>
      </c>
      <c r="BM384" s="821">
        <v>0.33074866310160428</v>
      </c>
      <c r="BN384" s="822">
        <v>0.11743469951157358</v>
      </c>
      <c r="BO384" s="202"/>
    </row>
    <row r="385" spans="2:67" ht="16.350000000000001" customHeight="1">
      <c r="B385" s="1919" t="s">
        <v>294</v>
      </c>
      <c r="C385" s="1920"/>
      <c r="D385" s="1920"/>
      <c r="E385" s="1920"/>
      <c r="F385" s="1920"/>
      <c r="G385" s="1920"/>
      <c r="H385" s="1920"/>
      <c r="I385" s="1920"/>
      <c r="J385" s="1920"/>
      <c r="K385" s="1920"/>
      <c r="L385" s="1920"/>
      <c r="M385" s="1921"/>
      <c r="N385" s="1796"/>
      <c r="O385" s="825"/>
      <c r="P385" s="1792"/>
      <c r="Q385" s="821" t="s">
        <v>61</v>
      </c>
      <c r="R385" s="821" t="s">
        <v>61</v>
      </c>
      <c r="S385" s="821" t="s">
        <v>61</v>
      </c>
      <c r="T385" s="821">
        <v>5.3020961775585698E-2</v>
      </c>
      <c r="U385" s="821" t="s">
        <v>61</v>
      </c>
      <c r="V385" s="821" t="s">
        <v>61</v>
      </c>
      <c r="W385" s="821" t="s">
        <v>61</v>
      </c>
      <c r="X385" s="821" t="s">
        <v>61</v>
      </c>
      <c r="Y385" s="821" t="s">
        <v>61</v>
      </c>
      <c r="Z385" s="821" t="s">
        <v>61</v>
      </c>
      <c r="AA385" s="821" t="s">
        <v>61</v>
      </c>
      <c r="AB385" s="821">
        <v>0.17049435578045932</v>
      </c>
      <c r="AC385" s="821">
        <v>1</v>
      </c>
      <c r="AD385" s="821">
        <v>0.7019460253350468</v>
      </c>
      <c r="AE385" s="821" t="s">
        <v>61</v>
      </c>
      <c r="AF385" s="821" t="s">
        <v>61</v>
      </c>
      <c r="AG385" s="821">
        <v>0.10496400151572566</v>
      </c>
      <c r="AH385" s="821">
        <v>3.0465349849347172E-2</v>
      </c>
      <c r="AI385" s="821" t="s">
        <v>61</v>
      </c>
      <c r="AJ385" s="821" t="s">
        <v>61</v>
      </c>
      <c r="AK385" s="821" t="s">
        <v>61</v>
      </c>
      <c r="AL385" s="821" t="s">
        <v>61</v>
      </c>
      <c r="AM385" s="821" t="s">
        <v>61</v>
      </c>
      <c r="AN385" s="821">
        <v>0.44854471775037874</v>
      </c>
      <c r="AO385" s="821" t="s">
        <v>61</v>
      </c>
      <c r="AP385" s="821">
        <v>3.0898876404494381E-2</v>
      </c>
      <c r="AQ385" s="821">
        <v>0.25</v>
      </c>
      <c r="AR385" s="821">
        <v>0.28974456728936332</v>
      </c>
      <c r="AS385" s="821">
        <v>0.10991075622357914</v>
      </c>
      <c r="AT385" s="821" t="s">
        <v>61</v>
      </c>
      <c r="AU385" s="821" t="s">
        <v>61</v>
      </c>
      <c r="AV385" s="821" t="s">
        <v>61</v>
      </c>
      <c r="AW385" s="821" t="s">
        <v>61</v>
      </c>
      <c r="AX385" s="821" t="s">
        <v>61</v>
      </c>
      <c r="AY385" s="821" t="s">
        <v>61</v>
      </c>
      <c r="AZ385" s="821">
        <v>0.19319668556476233</v>
      </c>
      <c r="BA385" s="821" t="s">
        <v>61</v>
      </c>
      <c r="BB385" s="821" t="s">
        <v>61</v>
      </c>
      <c r="BC385" s="821">
        <v>0.67842846553002223</v>
      </c>
      <c r="BD385" s="821" t="s">
        <v>61</v>
      </c>
      <c r="BE385" s="821">
        <v>2.3728813559322035E-2</v>
      </c>
      <c r="BF385" s="821" t="s">
        <v>61</v>
      </c>
      <c r="BG385" s="821" t="s">
        <v>61</v>
      </c>
      <c r="BH385" s="821" t="s">
        <v>61</v>
      </c>
      <c r="BI385" s="821">
        <v>0.13218536338313497</v>
      </c>
      <c r="BJ385" s="821" t="s">
        <v>61</v>
      </c>
      <c r="BK385" s="821" t="s">
        <v>61</v>
      </c>
      <c r="BL385" s="821" t="s">
        <v>61</v>
      </c>
      <c r="BM385" s="821">
        <v>0.34297872340425534</v>
      </c>
      <c r="BN385" s="822">
        <v>0.45132743362831856</v>
      </c>
      <c r="BO385" s="202"/>
    </row>
    <row r="386" spans="2:67" ht="16.350000000000001" customHeight="1">
      <c r="B386" s="1927" t="s">
        <v>310</v>
      </c>
      <c r="C386" s="1928"/>
      <c r="D386" s="1928"/>
      <c r="E386" s="1928"/>
      <c r="F386" s="1928"/>
      <c r="G386" s="1928"/>
      <c r="H386" s="1928"/>
      <c r="I386" s="1928"/>
      <c r="J386" s="1928"/>
      <c r="K386" s="1928"/>
      <c r="L386" s="1928"/>
      <c r="M386" s="1929"/>
      <c r="N386" s="1796"/>
      <c r="O386" s="825"/>
      <c r="P386" s="1475">
        <v>26</v>
      </c>
      <c r="Q386" s="821" t="s">
        <v>61</v>
      </c>
      <c r="R386" s="821" t="s">
        <v>61</v>
      </c>
      <c r="S386" s="821" t="s">
        <v>61</v>
      </c>
      <c r="T386" s="821">
        <v>6.1829423531551192E-3</v>
      </c>
      <c r="U386" s="821" t="s">
        <v>61</v>
      </c>
      <c r="V386" s="821" t="s">
        <v>61</v>
      </c>
      <c r="W386" s="821" t="s">
        <v>61</v>
      </c>
      <c r="X386" s="821">
        <v>0.16564417177914109</v>
      </c>
      <c r="Y386" s="821" t="s">
        <v>61</v>
      </c>
      <c r="Z386" s="821">
        <v>0</v>
      </c>
      <c r="AA386" s="821" t="s">
        <v>61</v>
      </c>
      <c r="AB386" s="821">
        <v>0.52614896988906501</v>
      </c>
      <c r="AC386" s="821">
        <v>1</v>
      </c>
      <c r="AD386" s="821">
        <v>0.75849091242885991</v>
      </c>
      <c r="AE386" s="821" t="s">
        <v>61</v>
      </c>
      <c r="AF386" s="821" t="s">
        <v>61</v>
      </c>
      <c r="AG386" s="821">
        <v>2.2303325223033254E-2</v>
      </c>
      <c r="AH386" s="821">
        <v>0.25617566331198538</v>
      </c>
      <c r="AI386" s="821" t="s">
        <v>61</v>
      </c>
      <c r="AJ386" s="821">
        <v>0.16160949868073879</v>
      </c>
      <c r="AK386" s="821">
        <v>0</v>
      </c>
      <c r="AL386" s="821" t="s">
        <v>61</v>
      </c>
      <c r="AM386" s="821" t="s">
        <v>61</v>
      </c>
      <c r="AN386" s="821">
        <v>0.47680047298212769</v>
      </c>
      <c r="AO386" s="821" t="s">
        <v>61</v>
      </c>
      <c r="AP386" s="821">
        <v>0.12921348314606743</v>
      </c>
      <c r="AQ386" s="821">
        <v>0.6</v>
      </c>
      <c r="AR386" s="821">
        <v>0.46511627906976744</v>
      </c>
      <c r="AS386" s="821">
        <v>2.9189189189189189E-2</v>
      </c>
      <c r="AT386" s="821">
        <v>0.2363345480401742</v>
      </c>
      <c r="AU386" s="821" t="s">
        <v>61</v>
      </c>
      <c r="AV386" s="821">
        <v>0.17411402157164868</v>
      </c>
      <c r="AW386" s="821">
        <v>9.8376313276026736E-2</v>
      </c>
      <c r="AX386" s="821" t="s">
        <v>61</v>
      </c>
      <c r="AY386" s="821" t="s">
        <v>61</v>
      </c>
      <c r="AZ386" s="821">
        <v>8.7032201914708437E-2</v>
      </c>
      <c r="BA386" s="821">
        <v>0.24913744343891403</v>
      </c>
      <c r="BB386" s="821" t="s">
        <v>61</v>
      </c>
      <c r="BC386" s="821">
        <v>0.57808788598574823</v>
      </c>
      <c r="BD386" s="821" t="s">
        <v>61</v>
      </c>
      <c r="BE386" s="821">
        <v>1.0169491525423728E-2</v>
      </c>
      <c r="BF386" s="821" t="s">
        <v>61</v>
      </c>
      <c r="BG386" s="821">
        <v>0.92821782178217827</v>
      </c>
      <c r="BH386" s="821" t="s">
        <v>61</v>
      </c>
      <c r="BI386" s="821">
        <v>9.225299401197605E-2</v>
      </c>
      <c r="BJ386" s="821" t="s">
        <v>61</v>
      </c>
      <c r="BK386" s="821" t="s">
        <v>61</v>
      </c>
      <c r="BL386" s="821" t="s">
        <v>61</v>
      </c>
      <c r="BM386" s="821">
        <v>0.29100529100529099</v>
      </c>
      <c r="BN386" s="822">
        <v>3.5587188612099648E-2</v>
      </c>
      <c r="BO386" s="202"/>
    </row>
    <row r="387" spans="2:67" ht="16.350000000000001" customHeight="1">
      <c r="B387" s="1930" t="s">
        <v>311</v>
      </c>
      <c r="C387" s="1931"/>
      <c r="D387" s="1931"/>
      <c r="E387" s="1931"/>
      <c r="F387" s="1931"/>
      <c r="G387" s="1931"/>
      <c r="H387" s="1931"/>
      <c r="I387" s="1931"/>
      <c r="J387" s="1931"/>
      <c r="K387" s="1931"/>
      <c r="L387" s="1931"/>
      <c r="M387" s="1932"/>
      <c r="N387" s="1797"/>
      <c r="O387" s="823"/>
      <c r="P387" s="1475">
        <v>26</v>
      </c>
      <c r="Q387" s="821" t="s">
        <v>61</v>
      </c>
      <c r="R387" s="821" t="s">
        <v>61</v>
      </c>
      <c r="S387" s="821" t="s">
        <v>61</v>
      </c>
      <c r="T387" s="821">
        <v>1.2674271229404308E-3</v>
      </c>
      <c r="U387" s="821" t="s">
        <v>61</v>
      </c>
      <c r="V387" s="821" t="s">
        <v>61</v>
      </c>
      <c r="W387" s="821" t="s">
        <v>61</v>
      </c>
      <c r="X387" s="821">
        <v>0.11348684210526316</v>
      </c>
      <c r="Y387" s="821" t="s">
        <v>61</v>
      </c>
      <c r="Z387" s="821">
        <v>0</v>
      </c>
      <c r="AA387" s="821" t="s">
        <v>61</v>
      </c>
      <c r="AB387" s="821">
        <v>0.31123595505617979</v>
      </c>
      <c r="AC387" s="821">
        <v>1</v>
      </c>
      <c r="AD387" s="821">
        <v>0.2861208004406095</v>
      </c>
      <c r="AE387" s="821" t="s">
        <v>61</v>
      </c>
      <c r="AF387" s="821" t="s">
        <v>61</v>
      </c>
      <c r="AG387" s="821">
        <v>4.6996124031007752E-2</v>
      </c>
      <c r="AH387" s="821">
        <v>0.11328671328671329</v>
      </c>
      <c r="AI387" s="821" t="s">
        <v>61</v>
      </c>
      <c r="AJ387" s="821">
        <v>8.4070796460176997E-2</v>
      </c>
      <c r="AK387" s="821">
        <v>1.2224938875305623E-3</v>
      </c>
      <c r="AL387" s="821" t="s">
        <v>61</v>
      </c>
      <c r="AM387" s="821" t="s">
        <v>61</v>
      </c>
      <c r="AN387" s="821">
        <v>0.36912313547735476</v>
      </c>
      <c r="AO387" s="821" t="s">
        <v>61</v>
      </c>
      <c r="AP387" s="821">
        <v>8.98876404494382E-2</v>
      </c>
      <c r="AQ387" s="821">
        <v>0.28749999999999998</v>
      </c>
      <c r="AR387" s="821">
        <v>0.24285169653069005</v>
      </c>
      <c r="AS387" s="821">
        <v>8.0833333333333326E-2</v>
      </c>
      <c r="AT387" s="821">
        <v>0.17614944979953936</v>
      </c>
      <c r="AU387" s="821" t="s">
        <v>61</v>
      </c>
      <c r="AV387" s="821">
        <v>0.27016645326504479</v>
      </c>
      <c r="AW387" s="821">
        <v>8.614091693554439E-2</v>
      </c>
      <c r="AX387" s="821" t="s">
        <v>61</v>
      </c>
      <c r="AY387" s="821" t="s">
        <v>61</v>
      </c>
      <c r="AZ387" s="821">
        <v>8.8666874804870441E-2</v>
      </c>
      <c r="BA387" s="821">
        <v>0.27024906980618646</v>
      </c>
      <c r="BB387" s="821" t="s">
        <v>61</v>
      </c>
      <c r="BC387" s="821">
        <v>1.5125791017132274E-2</v>
      </c>
      <c r="BD387" s="821" t="s">
        <v>61</v>
      </c>
      <c r="BE387" s="821">
        <v>1.5254237288135594E-2</v>
      </c>
      <c r="BF387" s="821" t="s">
        <v>61</v>
      </c>
      <c r="BG387" s="821">
        <v>0.24276169265033407</v>
      </c>
      <c r="BH387" s="821" t="s">
        <v>61</v>
      </c>
      <c r="BI387" s="821">
        <v>0.27382716049382716</v>
      </c>
      <c r="BJ387" s="821" t="s">
        <v>61</v>
      </c>
      <c r="BK387" s="821" t="s">
        <v>61</v>
      </c>
      <c r="BL387" s="821" t="s">
        <v>61</v>
      </c>
      <c r="BM387" s="821">
        <v>0.18934169278996865</v>
      </c>
      <c r="BN387" s="836">
        <v>3.1100130794942595E-2</v>
      </c>
      <c r="BO387" s="202"/>
    </row>
    <row r="388" spans="2:67" ht="16.350000000000001" customHeight="1">
      <c r="B388" s="1936" t="s">
        <v>312</v>
      </c>
      <c r="C388" s="1937"/>
      <c r="D388" s="1937"/>
      <c r="E388" s="1937"/>
      <c r="F388" s="1937"/>
      <c r="G388" s="1937"/>
      <c r="H388" s="1937"/>
      <c r="I388" s="1937"/>
      <c r="J388" s="1937"/>
      <c r="K388" s="1937"/>
      <c r="L388" s="1937"/>
      <c r="M388" s="1938"/>
      <c r="N388" s="1476"/>
      <c r="O388" s="825"/>
      <c r="P388" s="1475">
        <v>19</v>
      </c>
      <c r="Q388" s="827" t="s">
        <v>61</v>
      </c>
      <c r="R388" s="827" t="s">
        <v>61</v>
      </c>
      <c r="S388" s="827" t="s">
        <v>61</v>
      </c>
      <c r="T388" s="827" t="s">
        <v>61</v>
      </c>
      <c r="U388" s="827" t="s">
        <v>61</v>
      </c>
      <c r="V388" s="827" t="s">
        <v>61</v>
      </c>
      <c r="W388" s="827" t="s">
        <v>61</v>
      </c>
      <c r="X388" s="827">
        <v>0.45714285714285713</v>
      </c>
      <c r="Y388" s="827" t="s">
        <v>61</v>
      </c>
      <c r="Z388" s="827">
        <v>0</v>
      </c>
      <c r="AA388" s="827" t="s">
        <v>61</v>
      </c>
      <c r="AB388" s="827">
        <v>0.61098398169336388</v>
      </c>
      <c r="AC388" s="827">
        <v>1</v>
      </c>
      <c r="AD388" s="827">
        <v>0.34211492564714524</v>
      </c>
      <c r="AE388" s="827" t="s">
        <v>61</v>
      </c>
      <c r="AF388" s="827" t="s">
        <v>61</v>
      </c>
      <c r="AG388" s="827" t="s">
        <v>61</v>
      </c>
      <c r="AH388" s="827">
        <v>0.20978029766123316</v>
      </c>
      <c r="AI388" s="827" t="s">
        <v>61</v>
      </c>
      <c r="AJ388" s="827" t="s">
        <v>61</v>
      </c>
      <c r="AK388" s="827" t="s">
        <v>61</v>
      </c>
      <c r="AL388" s="827" t="s">
        <v>61</v>
      </c>
      <c r="AM388" s="827" t="s">
        <v>61</v>
      </c>
      <c r="AN388" s="827">
        <v>0.77539507556628529</v>
      </c>
      <c r="AO388" s="827" t="s">
        <v>61</v>
      </c>
      <c r="AP388" s="827" t="s">
        <v>61</v>
      </c>
      <c r="AQ388" s="827">
        <v>0.27500000000000002</v>
      </c>
      <c r="AR388" s="827">
        <v>0.6420129622569577</v>
      </c>
      <c r="AS388" s="827">
        <v>9.1557669441141493E-2</v>
      </c>
      <c r="AT388" s="827">
        <v>0.3278928850664582</v>
      </c>
      <c r="AU388" s="827" t="s">
        <v>61</v>
      </c>
      <c r="AV388" s="827">
        <v>0.41218637992831542</v>
      </c>
      <c r="AW388" s="827" t="s">
        <v>61</v>
      </c>
      <c r="AX388" s="827" t="s">
        <v>61</v>
      </c>
      <c r="AY388" s="827" t="s">
        <v>61</v>
      </c>
      <c r="AZ388" s="827">
        <v>0.12447799550273049</v>
      </c>
      <c r="BA388" s="827" t="s">
        <v>61</v>
      </c>
      <c r="BB388" s="827" t="s">
        <v>61</v>
      </c>
      <c r="BC388" s="827">
        <v>0.28998115122517037</v>
      </c>
      <c r="BD388" s="827" t="s">
        <v>61</v>
      </c>
      <c r="BE388" s="827">
        <v>6.7796610169491523E-3</v>
      </c>
      <c r="BF388" s="827" t="s">
        <v>61</v>
      </c>
      <c r="BG388" s="827">
        <v>0.88193202146690519</v>
      </c>
      <c r="BH388" s="827" t="s">
        <v>61</v>
      </c>
      <c r="BI388" s="827">
        <v>0.19704713231118681</v>
      </c>
      <c r="BJ388" s="827" t="s">
        <v>61</v>
      </c>
      <c r="BK388" s="827" t="s">
        <v>61</v>
      </c>
      <c r="BL388" s="827" t="s">
        <v>61</v>
      </c>
      <c r="BM388" s="827">
        <v>0.26709956709956711</v>
      </c>
      <c r="BN388" s="828">
        <v>5.7356608478802994E-2</v>
      </c>
      <c r="BO388" s="202"/>
    </row>
    <row r="389" spans="2:67" ht="16.350000000000001" customHeight="1">
      <c r="B389" s="1936" t="s">
        <v>313</v>
      </c>
      <c r="C389" s="1937"/>
      <c r="D389" s="1937"/>
      <c r="E389" s="1937"/>
      <c r="F389" s="1937"/>
      <c r="G389" s="1937"/>
      <c r="H389" s="1937"/>
      <c r="I389" s="1937"/>
      <c r="J389" s="1937"/>
      <c r="K389" s="1937"/>
      <c r="L389" s="1937"/>
      <c r="M389" s="1938"/>
      <c r="N389" s="990"/>
      <c r="O389" s="990"/>
      <c r="P389" s="990"/>
      <c r="Q389" s="990"/>
      <c r="R389" s="990"/>
      <c r="S389" s="990"/>
      <c r="T389" s="990"/>
      <c r="U389" s="990"/>
      <c r="V389" s="990"/>
      <c r="W389" s="990"/>
      <c r="X389" s="990"/>
      <c r="Y389" s="990"/>
      <c r="Z389" s="990"/>
      <c r="AA389" s="990"/>
      <c r="AB389" s="990"/>
      <c r="AC389" s="990"/>
      <c r="AD389" s="990"/>
      <c r="AE389" s="990"/>
      <c r="AF389" s="990"/>
      <c r="AG389" s="990"/>
      <c r="AH389" s="990"/>
      <c r="AI389" s="990"/>
      <c r="AJ389" s="990"/>
      <c r="AK389" s="990"/>
      <c r="AL389" s="990"/>
      <c r="AM389" s="990"/>
      <c r="AN389" s="990"/>
      <c r="AO389" s="990"/>
      <c r="AP389" s="990"/>
      <c r="AQ389" s="990"/>
      <c r="AR389" s="990"/>
      <c r="AS389" s="990"/>
      <c r="AT389" s="990"/>
      <c r="AU389" s="990"/>
      <c r="AV389" s="990"/>
      <c r="AW389" s="990"/>
      <c r="AX389" s="990"/>
      <c r="AY389" s="990"/>
      <c r="AZ389" s="990"/>
      <c r="BA389" s="990"/>
      <c r="BB389" s="990"/>
      <c r="BC389" s="990"/>
      <c r="BD389" s="990"/>
      <c r="BE389" s="990"/>
      <c r="BF389" s="990"/>
      <c r="BG389" s="990"/>
      <c r="BH389" s="990"/>
      <c r="BI389" s="990"/>
      <c r="BJ389" s="990"/>
      <c r="BK389" s="990"/>
      <c r="BL389" s="990"/>
      <c r="BM389" s="990"/>
      <c r="BN389" s="990"/>
      <c r="BO389" s="202"/>
    </row>
    <row r="390" spans="2:67" ht="16.350000000000001" customHeight="1">
      <c r="B390" s="1933" t="s">
        <v>299</v>
      </c>
      <c r="C390" s="1934"/>
      <c r="D390" s="1934"/>
      <c r="E390" s="1934"/>
      <c r="F390" s="1934"/>
      <c r="G390" s="1934"/>
      <c r="H390" s="1934"/>
      <c r="I390" s="1934"/>
      <c r="J390" s="1934"/>
      <c r="K390" s="1934"/>
      <c r="L390" s="1934"/>
      <c r="M390" s="1935"/>
      <c r="N390" s="1476"/>
      <c r="O390" s="825"/>
      <c r="P390" s="1791">
        <v>14</v>
      </c>
      <c r="Q390" s="829" t="s">
        <v>61</v>
      </c>
      <c r="R390" s="829" t="s">
        <v>61</v>
      </c>
      <c r="S390" s="829" t="s">
        <v>61</v>
      </c>
      <c r="T390" s="829" t="s">
        <v>61</v>
      </c>
      <c r="U390" s="829" t="s">
        <v>61</v>
      </c>
      <c r="V390" s="829" t="s">
        <v>61</v>
      </c>
      <c r="W390" s="829" t="s">
        <v>61</v>
      </c>
      <c r="X390" s="829" t="s">
        <v>61</v>
      </c>
      <c r="Y390" s="829" t="s">
        <v>61</v>
      </c>
      <c r="Z390" s="829" t="s">
        <v>61</v>
      </c>
      <c r="AA390" s="829" t="s">
        <v>61</v>
      </c>
      <c r="AB390" s="829" t="s">
        <v>61</v>
      </c>
      <c r="AC390" s="829">
        <v>1</v>
      </c>
      <c r="AD390" s="829" t="s">
        <v>61</v>
      </c>
      <c r="AE390" s="829" t="s">
        <v>61</v>
      </c>
      <c r="AF390" s="829" t="s">
        <v>61</v>
      </c>
      <c r="AG390" s="829">
        <v>8.2311040759794216E-2</v>
      </c>
      <c r="AH390" s="829" t="s">
        <v>61</v>
      </c>
      <c r="AI390" s="829" t="s">
        <v>61</v>
      </c>
      <c r="AJ390" s="829" t="s">
        <v>61</v>
      </c>
      <c r="AK390" s="829" t="s">
        <v>61</v>
      </c>
      <c r="AL390" s="829" t="s">
        <v>61</v>
      </c>
      <c r="AM390" s="829" t="s">
        <v>61</v>
      </c>
      <c r="AN390" s="829">
        <v>0.60999913779299642</v>
      </c>
      <c r="AO390" s="829" t="s">
        <v>61</v>
      </c>
      <c r="AP390" s="829">
        <v>0</v>
      </c>
      <c r="AQ390" s="829" t="s">
        <v>61</v>
      </c>
      <c r="AR390" s="829">
        <v>0.61913839115516589</v>
      </c>
      <c r="AS390" s="829">
        <v>8.7955625990491282E-2</v>
      </c>
      <c r="AT390" s="829" t="s">
        <v>61</v>
      </c>
      <c r="AU390" s="829" t="s">
        <v>61</v>
      </c>
      <c r="AV390" s="829">
        <v>0.2047713717693837</v>
      </c>
      <c r="AW390" s="829" t="s">
        <v>61</v>
      </c>
      <c r="AX390" s="829" t="s">
        <v>61</v>
      </c>
      <c r="AY390" s="829" t="s">
        <v>61</v>
      </c>
      <c r="AZ390" s="829" t="s">
        <v>61</v>
      </c>
      <c r="BA390" s="829" t="s">
        <v>61</v>
      </c>
      <c r="BB390" s="829" t="s">
        <v>61</v>
      </c>
      <c r="BC390" s="829">
        <v>0.28868957129826694</v>
      </c>
      <c r="BD390" s="829" t="s">
        <v>61</v>
      </c>
      <c r="BE390" s="829" t="s">
        <v>61</v>
      </c>
      <c r="BF390" s="829" t="s">
        <v>61</v>
      </c>
      <c r="BG390" s="829" t="s">
        <v>61</v>
      </c>
      <c r="BH390" s="829" t="s">
        <v>61</v>
      </c>
      <c r="BI390" s="829">
        <v>0.25922282341367436</v>
      </c>
      <c r="BJ390" s="829" t="s">
        <v>61</v>
      </c>
      <c r="BK390" s="829" t="s">
        <v>61</v>
      </c>
      <c r="BL390" s="829" t="s">
        <v>61</v>
      </c>
      <c r="BM390" s="829" t="s">
        <v>61</v>
      </c>
      <c r="BN390" s="830">
        <v>0.28944020356234096</v>
      </c>
      <c r="BO390" s="202"/>
    </row>
    <row r="391" spans="2:67" ht="16.350000000000001" customHeight="1">
      <c r="B391" s="1933" t="s">
        <v>300</v>
      </c>
      <c r="C391" s="1934"/>
      <c r="D391" s="1934"/>
      <c r="E391" s="1934"/>
      <c r="F391" s="1934"/>
      <c r="G391" s="1934"/>
      <c r="H391" s="1934"/>
      <c r="I391" s="1934"/>
      <c r="J391" s="1934"/>
      <c r="K391" s="1934"/>
      <c r="L391" s="1934"/>
      <c r="M391" s="1935"/>
      <c r="N391" s="1476"/>
      <c r="O391" s="825"/>
      <c r="P391" s="1792"/>
      <c r="Q391" s="821" t="s">
        <v>61</v>
      </c>
      <c r="R391" s="821" t="s">
        <v>61</v>
      </c>
      <c r="S391" s="821" t="s">
        <v>61</v>
      </c>
      <c r="T391" s="821" t="s">
        <v>61</v>
      </c>
      <c r="U391" s="821" t="s">
        <v>61</v>
      </c>
      <c r="V391" s="821" t="s">
        <v>61</v>
      </c>
      <c r="W391" s="821" t="s">
        <v>61</v>
      </c>
      <c r="X391" s="821">
        <v>0.64963503649635035</v>
      </c>
      <c r="Y391" s="821" t="s">
        <v>61</v>
      </c>
      <c r="Z391" s="821" t="s">
        <v>61</v>
      </c>
      <c r="AA391" s="821" t="s">
        <v>61</v>
      </c>
      <c r="AB391" s="821">
        <v>0.94635004397537381</v>
      </c>
      <c r="AC391" s="821" t="s">
        <v>61</v>
      </c>
      <c r="AD391" s="821">
        <v>0.39370295575546171</v>
      </c>
      <c r="AE391" s="821" t="s">
        <v>61</v>
      </c>
      <c r="AF391" s="821" t="s">
        <v>61</v>
      </c>
      <c r="AG391" s="821" t="s">
        <v>61</v>
      </c>
      <c r="AH391" s="821" t="s">
        <v>61</v>
      </c>
      <c r="AI391" s="821" t="s">
        <v>61</v>
      </c>
      <c r="AJ391" s="821" t="s">
        <v>61</v>
      </c>
      <c r="AK391" s="821" t="s">
        <v>61</v>
      </c>
      <c r="AL391" s="821" t="s">
        <v>61</v>
      </c>
      <c r="AM391" s="821" t="s">
        <v>61</v>
      </c>
      <c r="AN391" s="821">
        <v>0</v>
      </c>
      <c r="AO391" s="821" t="s">
        <v>61</v>
      </c>
      <c r="AP391" s="821" t="s">
        <v>61</v>
      </c>
      <c r="AQ391" s="821" t="s">
        <v>61</v>
      </c>
      <c r="AR391" s="821" t="s">
        <v>61</v>
      </c>
      <c r="AS391" s="821" t="s">
        <v>61</v>
      </c>
      <c r="AT391" s="821" t="s">
        <v>61</v>
      </c>
      <c r="AU391" s="821" t="s">
        <v>61</v>
      </c>
      <c r="AV391" s="821" t="s">
        <v>61</v>
      </c>
      <c r="AW391" s="821" t="s">
        <v>61</v>
      </c>
      <c r="AX391" s="821" t="s">
        <v>61</v>
      </c>
      <c r="AY391" s="821" t="s">
        <v>61</v>
      </c>
      <c r="AZ391" s="821" t="s">
        <v>61</v>
      </c>
      <c r="BA391" s="821" t="s">
        <v>61</v>
      </c>
      <c r="BB391" s="821" t="s">
        <v>61</v>
      </c>
      <c r="BC391" s="821" t="s">
        <v>61</v>
      </c>
      <c r="BD391" s="821" t="s">
        <v>61</v>
      </c>
      <c r="BE391" s="821" t="s">
        <v>61</v>
      </c>
      <c r="BF391" s="821" t="s">
        <v>61</v>
      </c>
      <c r="BG391" s="821">
        <v>0.65552325581395354</v>
      </c>
      <c r="BH391" s="821" t="s">
        <v>61</v>
      </c>
      <c r="BI391" s="821">
        <v>0.19047619047619047</v>
      </c>
      <c r="BJ391" s="821" t="s">
        <v>61</v>
      </c>
      <c r="BK391" s="821" t="s">
        <v>61</v>
      </c>
      <c r="BL391" s="821" t="s">
        <v>61</v>
      </c>
      <c r="BM391" s="821" t="s">
        <v>61</v>
      </c>
      <c r="BN391" s="826" t="s">
        <v>61</v>
      </c>
      <c r="BO391" s="202"/>
    </row>
    <row r="392" spans="2:67" ht="16.350000000000001" customHeight="1">
      <c r="B392" s="1936" t="s">
        <v>314</v>
      </c>
      <c r="C392" s="1937"/>
      <c r="D392" s="1937"/>
      <c r="E392" s="1937"/>
      <c r="F392" s="1937"/>
      <c r="G392" s="1937"/>
      <c r="H392" s="1937"/>
      <c r="I392" s="1937"/>
      <c r="J392" s="1937"/>
      <c r="K392" s="1937"/>
      <c r="L392" s="1937"/>
      <c r="M392" s="1938"/>
      <c r="N392" s="1476"/>
      <c r="O392" s="825"/>
      <c r="P392" s="1475">
        <v>5</v>
      </c>
      <c r="Q392" s="821" t="s">
        <v>61</v>
      </c>
      <c r="R392" s="821" t="s">
        <v>61</v>
      </c>
      <c r="S392" s="821" t="s">
        <v>61</v>
      </c>
      <c r="T392" s="821" t="s">
        <v>61</v>
      </c>
      <c r="U392" s="821" t="s">
        <v>61</v>
      </c>
      <c r="V392" s="821" t="s">
        <v>61</v>
      </c>
      <c r="W392" s="821" t="s">
        <v>61</v>
      </c>
      <c r="X392" s="821" t="s">
        <v>61</v>
      </c>
      <c r="Y392" s="821" t="s">
        <v>61</v>
      </c>
      <c r="Z392" s="821" t="s">
        <v>61</v>
      </c>
      <c r="AA392" s="821" t="s">
        <v>61</v>
      </c>
      <c r="AB392" s="821" t="s">
        <v>61</v>
      </c>
      <c r="AC392" s="821" t="s">
        <v>61</v>
      </c>
      <c r="AD392" s="821">
        <v>0.31843216449421702</v>
      </c>
      <c r="AE392" s="821" t="s">
        <v>61</v>
      </c>
      <c r="AF392" s="821" t="s">
        <v>61</v>
      </c>
      <c r="AG392" s="821" t="s">
        <v>61</v>
      </c>
      <c r="AH392" s="821" t="s">
        <v>61</v>
      </c>
      <c r="AI392" s="821" t="s">
        <v>61</v>
      </c>
      <c r="AJ392" s="821" t="s">
        <v>61</v>
      </c>
      <c r="AK392" s="821">
        <v>1.2224938875305623E-3</v>
      </c>
      <c r="AL392" s="821" t="s">
        <v>61</v>
      </c>
      <c r="AM392" s="821" t="s">
        <v>61</v>
      </c>
      <c r="AN392" s="821">
        <v>0.1522411223471738</v>
      </c>
      <c r="AO392" s="821" t="s">
        <v>61</v>
      </c>
      <c r="AP392" s="821" t="s">
        <v>61</v>
      </c>
      <c r="AQ392" s="821" t="s">
        <v>61</v>
      </c>
      <c r="AR392" s="821" t="s">
        <v>61</v>
      </c>
      <c r="AS392" s="821" t="s">
        <v>61</v>
      </c>
      <c r="AT392" s="821">
        <v>0.2670267301354815</v>
      </c>
      <c r="AU392" s="821" t="s">
        <v>61</v>
      </c>
      <c r="AV392" s="821" t="s">
        <v>61</v>
      </c>
      <c r="AW392" s="821" t="s">
        <v>61</v>
      </c>
      <c r="AX392" s="821" t="s">
        <v>61</v>
      </c>
      <c r="AY392" s="821" t="s">
        <v>61</v>
      </c>
      <c r="AZ392" s="821" t="s">
        <v>61</v>
      </c>
      <c r="BA392" s="821" t="s">
        <v>61</v>
      </c>
      <c r="BB392" s="821" t="s">
        <v>61</v>
      </c>
      <c r="BC392" s="821" t="s">
        <v>61</v>
      </c>
      <c r="BD392" s="821" t="s">
        <v>61</v>
      </c>
      <c r="BE392" s="821">
        <v>5.084745762711864E-3</v>
      </c>
      <c r="BF392" s="821" t="s">
        <v>61</v>
      </c>
      <c r="BG392" s="821" t="s">
        <v>61</v>
      </c>
      <c r="BH392" s="821" t="s">
        <v>61</v>
      </c>
      <c r="BI392" s="821" t="s">
        <v>61</v>
      </c>
      <c r="BJ392" s="821" t="s">
        <v>61</v>
      </c>
      <c r="BK392" s="821" t="s">
        <v>61</v>
      </c>
      <c r="BL392" s="821" t="s">
        <v>61</v>
      </c>
      <c r="BM392" s="821" t="s">
        <v>61</v>
      </c>
      <c r="BN392" s="826" t="s">
        <v>61</v>
      </c>
      <c r="BO392" s="202"/>
    </row>
    <row r="393" spans="2:67" ht="16.350000000000001" customHeight="1">
      <c r="B393" s="1936" t="s">
        <v>315</v>
      </c>
      <c r="C393" s="1937"/>
      <c r="D393" s="1937"/>
      <c r="E393" s="1937"/>
      <c r="F393" s="1937"/>
      <c r="G393" s="1937"/>
      <c r="H393" s="1937"/>
      <c r="I393" s="1937"/>
      <c r="J393" s="1937"/>
      <c r="K393" s="1937"/>
      <c r="L393" s="1937"/>
      <c r="M393" s="1938"/>
      <c r="N393" s="1476"/>
      <c r="O393" s="825"/>
      <c r="P393" s="1475">
        <v>21</v>
      </c>
      <c r="Q393" s="821" t="s">
        <v>61</v>
      </c>
      <c r="R393" s="821" t="s">
        <v>61</v>
      </c>
      <c r="S393" s="821" t="s">
        <v>61</v>
      </c>
      <c r="T393" s="821" t="s">
        <v>61</v>
      </c>
      <c r="U393" s="821" t="s">
        <v>61</v>
      </c>
      <c r="V393" s="821" t="s">
        <v>61</v>
      </c>
      <c r="W393" s="821" t="s">
        <v>61</v>
      </c>
      <c r="X393" s="821">
        <v>0.1010752688172043</v>
      </c>
      <c r="Y393" s="821" t="s">
        <v>61</v>
      </c>
      <c r="Z393" s="821">
        <v>0</v>
      </c>
      <c r="AA393" s="821" t="s">
        <v>61</v>
      </c>
      <c r="AB393" s="821">
        <v>0.38548951048951047</v>
      </c>
      <c r="AC393" s="821">
        <v>1</v>
      </c>
      <c r="AD393" s="821">
        <v>0.33844317973196253</v>
      </c>
      <c r="AE393" s="821" t="s">
        <v>61</v>
      </c>
      <c r="AF393" s="821" t="s">
        <v>61</v>
      </c>
      <c r="AG393" s="821">
        <v>6.8593615185504747E-2</v>
      </c>
      <c r="AH393" s="821">
        <v>0.10634869481147277</v>
      </c>
      <c r="AI393" s="821" t="s">
        <v>61</v>
      </c>
      <c r="AJ393" s="821">
        <v>0.22349570200573066</v>
      </c>
      <c r="AK393" s="821" t="s">
        <v>61</v>
      </c>
      <c r="AL393" s="821" t="s">
        <v>61</v>
      </c>
      <c r="AM393" s="821" t="s">
        <v>61</v>
      </c>
      <c r="AN393" s="821">
        <v>0.48491753605872862</v>
      </c>
      <c r="AO393" s="821" t="s">
        <v>61</v>
      </c>
      <c r="AP393" s="821">
        <v>0</v>
      </c>
      <c r="AQ393" s="821">
        <v>0.28749999999999998</v>
      </c>
      <c r="AR393" s="821">
        <v>0.24513915364086925</v>
      </c>
      <c r="AS393" s="821">
        <v>0.10448548812664908</v>
      </c>
      <c r="AT393" s="821">
        <v>0.29977431066627419</v>
      </c>
      <c r="AU393" s="821" t="s">
        <v>61</v>
      </c>
      <c r="AV393" s="821">
        <v>0.20673453406421299</v>
      </c>
      <c r="AW393" s="821" t="s">
        <v>61</v>
      </c>
      <c r="AX393" s="821" t="s">
        <v>61</v>
      </c>
      <c r="AY393" s="821" t="s">
        <v>61</v>
      </c>
      <c r="AZ393" s="821">
        <v>9.5174262734584444E-2</v>
      </c>
      <c r="BA393" s="821" t="s">
        <v>61</v>
      </c>
      <c r="BB393" s="821" t="s">
        <v>61</v>
      </c>
      <c r="BC393" s="821" t="s">
        <v>61</v>
      </c>
      <c r="BD393" s="821" t="s">
        <v>61</v>
      </c>
      <c r="BE393" s="821">
        <v>1.3559322033898305E-2</v>
      </c>
      <c r="BF393" s="821" t="s">
        <v>61</v>
      </c>
      <c r="BG393" s="821">
        <v>0.46930422919508868</v>
      </c>
      <c r="BH393" s="821" t="s">
        <v>61</v>
      </c>
      <c r="BI393" s="821">
        <v>0.19573760580411126</v>
      </c>
      <c r="BJ393" s="821" t="s">
        <v>61</v>
      </c>
      <c r="BK393" s="821" t="s">
        <v>61</v>
      </c>
      <c r="BL393" s="821" t="s">
        <v>61</v>
      </c>
      <c r="BM393" s="821">
        <v>0.42970973249857713</v>
      </c>
      <c r="BN393" s="826">
        <v>6.0411694510739855E-2</v>
      </c>
      <c r="BO393" s="202"/>
    </row>
    <row r="394" spans="2:67" ht="20.25" customHeight="1">
      <c r="B394" s="1933" t="s">
        <v>316</v>
      </c>
      <c r="C394" s="1934"/>
      <c r="D394" s="1934"/>
      <c r="E394" s="1934"/>
      <c r="F394" s="1934"/>
      <c r="G394" s="1934"/>
      <c r="H394" s="1934"/>
      <c r="I394" s="1934"/>
      <c r="J394" s="1934"/>
      <c r="K394" s="1934"/>
      <c r="L394" s="1934"/>
      <c r="M394" s="1935"/>
      <c r="N394" s="831">
        <f>O394/P394</f>
        <v>0</v>
      </c>
      <c r="O394" s="1475">
        <v>0</v>
      </c>
      <c r="P394" s="1475">
        <v>26</v>
      </c>
      <c r="Q394" s="821" t="s">
        <v>61</v>
      </c>
      <c r="R394" s="821" t="s">
        <v>61</v>
      </c>
      <c r="S394" s="821" t="s">
        <v>61</v>
      </c>
      <c r="T394" s="832">
        <v>0</v>
      </c>
      <c r="U394" s="832" t="s">
        <v>61</v>
      </c>
      <c r="V394" s="832" t="s">
        <v>61</v>
      </c>
      <c r="W394" s="832" t="s">
        <v>61</v>
      </c>
      <c r="X394" s="832">
        <v>0</v>
      </c>
      <c r="Y394" s="832" t="s">
        <v>61</v>
      </c>
      <c r="Z394" s="832">
        <v>0</v>
      </c>
      <c r="AA394" s="832" t="s">
        <v>61</v>
      </c>
      <c r="AB394" s="832">
        <v>0</v>
      </c>
      <c r="AC394" s="832">
        <v>0</v>
      </c>
      <c r="AD394" s="832">
        <v>0</v>
      </c>
      <c r="AE394" s="832" t="s">
        <v>61</v>
      </c>
      <c r="AF394" s="832" t="s">
        <v>61</v>
      </c>
      <c r="AG394" s="832">
        <v>0</v>
      </c>
      <c r="AH394" s="832">
        <v>0</v>
      </c>
      <c r="AI394" s="832" t="s">
        <v>61</v>
      </c>
      <c r="AJ394" s="832">
        <v>0</v>
      </c>
      <c r="AK394" s="832">
        <v>0</v>
      </c>
      <c r="AL394" s="832" t="s">
        <v>61</v>
      </c>
      <c r="AM394" s="832" t="s">
        <v>61</v>
      </c>
      <c r="AN394" s="832">
        <v>0</v>
      </c>
      <c r="AO394" s="832" t="s">
        <v>61</v>
      </c>
      <c r="AP394" s="832">
        <v>0</v>
      </c>
      <c r="AQ394" s="832">
        <v>0</v>
      </c>
      <c r="AR394" s="832">
        <v>0</v>
      </c>
      <c r="AS394" s="832">
        <v>0</v>
      </c>
      <c r="AT394" s="832">
        <v>0</v>
      </c>
      <c r="AU394" s="832" t="s">
        <v>61</v>
      </c>
      <c r="AV394" s="832">
        <v>0</v>
      </c>
      <c r="AW394" s="832">
        <v>0</v>
      </c>
      <c r="AX394" s="832" t="s">
        <v>61</v>
      </c>
      <c r="AY394" s="832" t="s">
        <v>61</v>
      </c>
      <c r="AZ394" s="832">
        <v>0</v>
      </c>
      <c r="BA394" s="832">
        <v>0</v>
      </c>
      <c r="BB394" s="832" t="s">
        <v>61</v>
      </c>
      <c r="BC394" s="832">
        <v>0</v>
      </c>
      <c r="BD394" s="832" t="s">
        <v>61</v>
      </c>
      <c r="BE394" s="832">
        <v>0</v>
      </c>
      <c r="BF394" s="832" t="s">
        <v>61</v>
      </c>
      <c r="BG394" s="832">
        <v>0</v>
      </c>
      <c r="BH394" s="832" t="s">
        <v>61</v>
      </c>
      <c r="BI394" s="832">
        <v>0</v>
      </c>
      <c r="BJ394" s="832" t="s">
        <v>61</v>
      </c>
      <c r="BK394" s="832" t="s">
        <v>61</v>
      </c>
      <c r="BL394" s="832" t="s">
        <v>61</v>
      </c>
      <c r="BM394" s="832">
        <v>0</v>
      </c>
      <c r="BN394" s="833">
        <v>0</v>
      </c>
      <c r="BO394" s="542"/>
    </row>
    <row r="395" spans="2:67" ht="20.25" customHeight="1">
      <c r="B395" s="1933" t="s">
        <v>317</v>
      </c>
      <c r="C395" s="1934"/>
      <c r="D395" s="1934"/>
      <c r="E395" s="1934"/>
      <c r="F395" s="1934"/>
      <c r="G395" s="1934"/>
      <c r="H395" s="1934"/>
      <c r="I395" s="1934"/>
      <c r="J395" s="1934"/>
      <c r="K395" s="1934"/>
      <c r="L395" s="1934"/>
      <c r="M395" s="1935"/>
      <c r="N395" s="831">
        <f>O395/P395</f>
        <v>0</v>
      </c>
      <c r="O395" s="1475">
        <v>0</v>
      </c>
      <c r="P395" s="1475">
        <v>26</v>
      </c>
      <c r="Q395" s="832" t="s">
        <v>61</v>
      </c>
      <c r="R395" s="832" t="s">
        <v>61</v>
      </c>
      <c r="S395" s="832" t="s">
        <v>61</v>
      </c>
      <c r="T395" s="832">
        <v>0</v>
      </c>
      <c r="U395" s="832" t="s">
        <v>61</v>
      </c>
      <c r="V395" s="832" t="s">
        <v>61</v>
      </c>
      <c r="W395" s="832" t="s">
        <v>61</v>
      </c>
      <c r="X395" s="832">
        <v>0</v>
      </c>
      <c r="Y395" s="832" t="s">
        <v>61</v>
      </c>
      <c r="Z395" s="832">
        <v>0</v>
      </c>
      <c r="AA395" s="832" t="s">
        <v>61</v>
      </c>
      <c r="AB395" s="832">
        <v>0</v>
      </c>
      <c r="AC395" s="832">
        <v>0</v>
      </c>
      <c r="AD395" s="832">
        <v>0</v>
      </c>
      <c r="AE395" s="832" t="s">
        <v>61</v>
      </c>
      <c r="AF395" s="832" t="s">
        <v>61</v>
      </c>
      <c r="AG395" s="832">
        <v>0</v>
      </c>
      <c r="AH395" s="832">
        <v>0</v>
      </c>
      <c r="AI395" s="832" t="s">
        <v>61</v>
      </c>
      <c r="AJ395" s="832">
        <v>0</v>
      </c>
      <c r="AK395" s="832">
        <v>0</v>
      </c>
      <c r="AL395" s="832" t="s">
        <v>61</v>
      </c>
      <c r="AM395" s="832" t="s">
        <v>61</v>
      </c>
      <c r="AN395" s="832">
        <v>0</v>
      </c>
      <c r="AO395" s="832" t="s">
        <v>61</v>
      </c>
      <c r="AP395" s="832">
        <v>0</v>
      </c>
      <c r="AQ395" s="832">
        <v>0</v>
      </c>
      <c r="AR395" s="832">
        <v>0</v>
      </c>
      <c r="AS395" s="832">
        <v>0</v>
      </c>
      <c r="AT395" s="832">
        <v>0</v>
      </c>
      <c r="AU395" s="832" t="s">
        <v>61</v>
      </c>
      <c r="AV395" s="832">
        <v>0</v>
      </c>
      <c r="AW395" s="832">
        <v>0</v>
      </c>
      <c r="AX395" s="832" t="s">
        <v>61</v>
      </c>
      <c r="AY395" s="832" t="s">
        <v>61</v>
      </c>
      <c r="AZ395" s="832">
        <v>0</v>
      </c>
      <c r="BA395" s="832">
        <v>0</v>
      </c>
      <c r="BB395" s="832" t="s">
        <v>61</v>
      </c>
      <c r="BC395" s="832">
        <v>0</v>
      </c>
      <c r="BD395" s="832" t="s">
        <v>61</v>
      </c>
      <c r="BE395" s="832">
        <v>0</v>
      </c>
      <c r="BF395" s="832" t="s">
        <v>61</v>
      </c>
      <c r="BG395" s="832">
        <v>0</v>
      </c>
      <c r="BH395" s="832" t="s">
        <v>61</v>
      </c>
      <c r="BI395" s="832">
        <v>0</v>
      </c>
      <c r="BJ395" s="832" t="s">
        <v>61</v>
      </c>
      <c r="BK395" s="832" t="s">
        <v>61</v>
      </c>
      <c r="BL395" s="832" t="s">
        <v>61</v>
      </c>
      <c r="BM395" s="832">
        <v>0</v>
      </c>
      <c r="BN395" s="832">
        <v>0</v>
      </c>
      <c r="BO395" s="542"/>
    </row>
    <row r="396" spans="2:67" s="164" customFormat="1" ht="29.25" customHeight="1">
      <c r="B396" s="819" t="s">
        <v>318</v>
      </c>
      <c r="C396" s="1765" t="s">
        <v>319</v>
      </c>
      <c r="D396" s="1765"/>
      <c r="E396" s="1765"/>
      <c r="F396" s="1765"/>
      <c r="G396" s="1765"/>
      <c r="H396" s="1765"/>
      <c r="I396" s="1765"/>
      <c r="J396" s="1765"/>
      <c r="K396" s="1765"/>
      <c r="L396" s="1765"/>
      <c r="M396" s="1766"/>
      <c r="N396" s="940"/>
      <c r="O396" s="940"/>
      <c r="P396" s="837"/>
      <c r="Q396" s="1380"/>
      <c r="R396" s="1440"/>
      <c r="S396" s="1440"/>
      <c r="T396" s="1440"/>
      <c r="U396" s="1440"/>
      <c r="V396" s="1440"/>
      <c r="W396" s="1440"/>
      <c r="X396" s="1440"/>
      <c r="Y396" s="1440"/>
      <c r="Z396" s="1440"/>
      <c r="AA396" s="1440"/>
      <c r="AB396" s="1440"/>
      <c r="AC396" s="1440"/>
      <c r="AD396" s="1440"/>
      <c r="AE396" s="1440"/>
      <c r="AF396" s="1440"/>
      <c r="AG396" s="1440"/>
      <c r="AH396" s="1440"/>
      <c r="AI396" s="1440"/>
      <c r="AJ396" s="1440"/>
      <c r="AK396" s="1440"/>
      <c r="AL396" s="1440"/>
      <c r="AM396" s="1440"/>
      <c r="AN396" s="1440"/>
      <c r="AO396" s="1440"/>
      <c r="AP396" s="1440"/>
      <c r="AQ396" s="1440"/>
      <c r="AR396" s="1440"/>
      <c r="AS396" s="1440"/>
      <c r="AT396" s="1440"/>
      <c r="AU396" s="1440"/>
      <c r="AV396" s="1440"/>
      <c r="AW396" s="1440"/>
      <c r="AX396" s="1440"/>
      <c r="AY396" s="838"/>
      <c r="AZ396" s="838"/>
      <c r="BA396" s="838"/>
      <c r="BB396" s="838"/>
      <c r="BC396" s="838"/>
      <c r="BD396" s="838"/>
      <c r="BE396" s="838"/>
      <c r="BF396" s="838"/>
      <c r="BG396" s="838"/>
      <c r="BH396" s="838"/>
      <c r="BI396" s="838"/>
      <c r="BJ396" s="838"/>
      <c r="BK396" s="838"/>
      <c r="BL396" s="838"/>
      <c r="BM396" s="838"/>
      <c r="BN396" s="838"/>
      <c r="BO396" s="543"/>
    </row>
    <row r="397" spans="2:67" s="164" customFormat="1" ht="21.75" customHeight="1">
      <c r="B397" s="1942" t="s">
        <v>320</v>
      </c>
      <c r="C397" s="1943"/>
      <c r="D397" s="1943"/>
      <c r="E397" s="1943"/>
      <c r="F397" s="1943"/>
      <c r="G397" s="1943"/>
      <c r="H397" s="1943"/>
      <c r="I397" s="1943"/>
      <c r="J397" s="1943"/>
      <c r="K397" s="1943"/>
      <c r="L397" s="1943"/>
      <c r="M397" s="1944"/>
      <c r="N397" s="839">
        <f>O397/P397</f>
        <v>0.93333333333333335</v>
      </c>
      <c r="O397" s="1475">
        <v>42</v>
      </c>
      <c r="P397" s="1475">
        <v>45</v>
      </c>
      <c r="Q397" s="671" t="s">
        <v>56</v>
      </c>
      <c r="R397" s="671" t="s">
        <v>56</v>
      </c>
      <c r="S397" s="671" t="s">
        <v>56</v>
      </c>
      <c r="T397" s="671" t="s">
        <v>56</v>
      </c>
      <c r="U397" s="671" t="s">
        <v>56</v>
      </c>
      <c r="V397" s="671" t="s">
        <v>56</v>
      </c>
      <c r="W397" s="671" t="s">
        <v>56</v>
      </c>
      <c r="X397" s="671" t="s">
        <v>56</v>
      </c>
      <c r="Y397" s="671" t="s">
        <v>321</v>
      </c>
      <c r="Z397" s="671" t="s">
        <v>56</v>
      </c>
      <c r="AA397" s="671" t="s">
        <v>56</v>
      </c>
      <c r="AB397" s="671" t="s">
        <v>56</v>
      </c>
      <c r="AC397" s="671" t="s">
        <v>56</v>
      </c>
      <c r="AD397" s="671" t="s">
        <v>56</v>
      </c>
      <c r="AE397" s="671" t="s">
        <v>56</v>
      </c>
      <c r="AF397" s="671" t="s">
        <v>56</v>
      </c>
      <c r="AG397" s="671" t="s">
        <v>56</v>
      </c>
      <c r="AH397" s="671" t="s">
        <v>56</v>
      </c>
      <c r="AI397" s="671" t="s">
        <v>56</v>
      </c>
      <c r="AJ397" s="671" t="s">
        <v>56</v>
      </c>
      <c r="AK397" s="671" t="s">
        <v>321</v>
      </c>
      <c r="AL397" s="671" t="s">
        <v>56</v>
      </c>
      <c r="AM397" s="671" t="s">
        <v>56</v>
      </c>
      <c r="AN397" s="671" t="s">
        <v>56</v>
      </c>
      <c r="AO397" s="671" t="s">
        <v>56</v>
      </c>
      <c r="AP397" s="671" t="s">
        <v>57</v>
      </c>
      <c r="AQ397" s="671" t="s">
        <v>321</v>
      </c>
      <c r="AR397" s="671" t="s">
        <v>56</v>
      </c>
      <c r="AS397" s="671" t="s">
        <v>56</v>
      </c>
      <c r="AT397" s="671" t="s">
        <v>57</v>
      </c>
      <c r="AU397" s="671" t="s">
        <v>56</v>
      </c>
      <c r="AV397" s="671" t="s">
        <v>56</v>
      </c>
      <c r="AW397" s="671" t="s">
        <v>56</v>
      </c>
      <c r="AX397" s="671" t="s">
        <v>56</v>
      </c>
      <c r="AY397" s="671" t="s">
        <v>56</v>
      </c>
      <c r="AZ397" s="671" t="s">
        <v>56</v>
      </c>
      <c r="BA397" s="671" t="s">
        <v>56</v>
      </c>
      <c r="BB397" s="671" t="s">
        <v>56</v>
      </c>
      <c r="BC397" s="671" t="s">
        <v>56</v>
      </c>
      <c r="BD397" s="671" t="s">
        <v>56</v>
      </c>
      <c r="BE397" s="671" t="s">
        <v>56</v>
      </c>
      <c r="BF397" s="671" t="s">
        <v>56</v>
      </c>
      <c r="BG397" s="671" t="s">
        <v>321</v>
      </c>
      <c r="BH397" s="671" t="s">
        <v>57</v>
      </c>
      <c r="BI397" s="671" t="s">
        <v>56</v>
      </c>
      <c r="BJ397" s="671" t="s">
        <v>56</v>
      </c>
      <c r="BK397" s="671" t="s">
        <v>56</v>
      </c>
      <c r="BL397" s="671" t="s">
        <v>56</v>
      </c>
      <c r="BM397" s="671" t="s">
        <v>56</v>
      </c>
      <c r="BN397" s="840" t="s">
        <v>321</v>
      </c>
      <c r="BO397" s="543"/>
    </row>
    <row r="398" spans="2:67" s="164" customFormat="1" ht="20.25" customHeight="1">
      <c r="B398" s="1942" t="s">
        <v>322</v>
      </c>
      <c r="C398" s="1943"/>
      <c r="D398" s="1943"/>
      <c r="E398" s="1943"/>
      <c r="F398" s="1943"/>
      <c r="G398" s="1943"/>
      <c r="H398" s="1943"/>
      <c r="I398" s="1943"/>
      <c r="J398" s="1943"/>
      <c r="K398" s="1943"/>
      <c r="L398" s="1943"/>
      <c r="M398" s="1944"/>
      <c r="N398" s="839">
        <f t="shared" ref="N398:N399" si="14">O398/P398</f>
        <v>0.13636363636363635</v>
      </c>
      <c r="O398" s="1475">
        <v>6</v>
      </c>
      <c r="P398" s="841">
        <v>44</v>
      </c>
      <c r="Q398" s="671" t="s">
        <v>57</v>
      </c>
      <c r="R398" s="671" t="s">
        <v>57</v>
      </c>
      <c r="S398" s="671" t="s">
        <v>57</v>
      </c>
      <c r="T398" s="671" t="s">
        <v>57</v>
      </c>
      <c r="U398" s="671" t="s">
        <v>57</v>
      </c>
      <c r="V398" s="671" t="s">
        <v>56</v>
      </c>
      <c r="W398" s="671" t="s">
        <v>57</v>
      </c>
      <c r="X398" s="671" t="s">
        <v>57</v>
      </c>
      <c r="Y398" s="671" t="s">
        <v>321</v>
      </c>
      <c r="Z398" s="671" t="s">
        <v>57</v>
      </c>
      <c r="AA398" s="671" t="s">
        <v>56</v>
      </c>
      <c r="AB398" s="671" t="s">
        <v>57</v>
      </c>
      <c r="AC398" s="671" t="s">
        <v>57</v>
      </c>
      <c r="AD398" s="671" t="s">
        <v>57</v>
      </c>
      <c r="AE398" s="671" t="s">
        <v>56</v>
      </c>
      <c r="AF398" s="671" t="s">
        <v>57</v>
      </c>
      <c r="AG398" s="671" t="s">
        <v>57</v>
      </c>
      <c r="AH398" s="671" t="s">
        <v>57</v>
      </c>
      <c r="AI398" s="671" t="s">
        <v>57</v>
      </c>
      <c r="AJ398" s="671" t="s">
        <v>57</v>
      </c>
      <c r="AK398" s="671" t="s">
        <v>321</v>
      </c>
      <c r="AL398" s="671" t="s">
        <v>57</v>
      </c>
      <c r="AM398" s="671" t="s">
        <v>57</v>
      </c>
      <c r="AN398" s="671" t="s">
        <v>57</v>
      </c>
      <c r="AO398" s="671" t="s">
        <v>57</v>
      </c>
      <c r="AP398" s="671" t="s">
        <v>57</v>
      </c>
      <c r="AQ398" s="671" t="s">
        <v>321</v>
      </c>
      <c r="AR398" s="671" t="s">
        <v>57</v>
      </c>
      <c r="AS398" s="671" t="s">
        <v>57</v>
      </c>
      <c r="AT398" s="671" t="s">
        <v>57</v>
      </c>
      <c r="AU398" s="671" t="s">
        <v>57</v>
      </c>
      <c r="AV398" s="671" t="s">
        <v>57</v>
      </c>
      <c r="AW398" s="671" t="s">
        <v>57</v>
      </c>
      <c r="AX398" s="671" t="s">
        <v>57</v>
      </c>
      <c r="AY398" s="671" t="s">
        <v>57</v>
      </c>
      <c r="AZ398" s="671" t="s">
        <v>57</v>
      </c>
      <c r="BA398" s="671" t="s">
        <v>56</v>
      </c>
      <c r="BB398" s="671" t="s">
        <v>57</v>
      </c>
      <c r="BC398" s="671" t="s">
        <v>57</v>
      </c>
      <c r="BD398" s="671" t="s">
        <v>56</v>
      </c>
      <c r="BE398" s="671" t="s">
        <v>57</v>
      </c>
      <c r="BF398" s="671" t="s">
        <v>57</v>
      </c>
      <c r="BG398" s="671" t="s">
        <v>321</v>
      </c>
      <c r="BH398" s="671" t="s">
        <v>57</v>
      </c>
      <c r="BI398" s="671" t="s">
        <v>57</v>
      </c>
      <c r="BJ398" s="671" t="s">
        <v>57</v>
      </c>
      <c r="BK398" s="671" t="s">
        <v>57</v>
      </c>
      <c r="BL398" s="671" t="s">
        <v>56</v>
      </c>
      <c r="BM398" s="671" t="s">
        <v>321</v>
      </c>
      <c r="BN398" s="840" t="s">
        <v>321</v>
      </c>
      <c r="BO398" s="543"/>
    </row>
    <row r="399" spans="2:67" s="164" customFormat="1" ht="21.75" customHeight="1">
      <c r="B399" s="1975" t="s">
        <v>323</v>
      </c>
      <c r="C399" s="1976"/>
      <c r="D399" s="1976"/>
      <c r="E399" s="1976"/>
      <c r="F399" s="1976"/>
      <c r="G399" s="1976"/>
      <c r="H399" s="1976"/>
      <c r="I399" s="1976"/>
      <c r="J399" s="1976"/>
      <c r="K399" s="1976"/>
      <c r="L399" s="1976"/>
      <c r="M399" s="1977"/>
      <c r="N399" s="839">
        <f t="shared" si="14"/>
        <v>7.1428571428571425E-2</v>
      </c>
      <c r="O399" s="1475">
        <v>3</v>
      </c>
      <c r="P399" s="841">
        <v>42</v>
      </c>
      <c r="Q399" s="671" t="s">
        <v>57</v>
      </c>
      <c r="R399" s="671" t="s">
        <v>56</v>
      </c>
      <c r="S399" s="671" t="s">
        <v>57</v>
      </c>
      <c r="T399" s="671" t="s">
        <v>57</v>
      </c>
      <c r="U399" s="671" t="s">
        <v>57</v>
      </c>
      <c r="V399" s="671" t="s">
        <v>56</v>
      </c>
      <c r="W399" s="671" t="s">
        <v>57</v>
      </c>
      <c r="X399" s="671" t="s">
        <v>57</v>
      </c>
      <c r="Y399" s="671" t="s">
        <v>321</v>
      </c>
      <c r="Z399" s="671" t="s">
        <v>57</v>
      </c>
      <c r="AA399" s="671" t="s">
        <v>57</v>
      </c>
      <c r="AB399" s="671" t="s">
        <v>57</v>
      </c>
      <c r="AC399" s="671" t="s">
        <v>57</v>
      </c>
      <c r="AD399" s="671" t="s">
        <v>57</v>
      </c>
      <c r="AE399" s="671" t="s">
        <v>57</v>
      </c>
      <c r="AF399" s="671" t="s">
        <v>57</v>
      </c>
      <c r="AG399" s="671" t="s">
        <v>57</v>
      </c>
      <c r="AH399" s="671" t="s">
        <v>57</v>
      </c>
      <c r="AI399" s="671" t="s">
        <v>57</v>
      </c>
      <c r="AJ399" s="671" t="s">
        <v>57</v>
      </c>
      <c r="AK399" s="671" t="s">
        <v>321</v>
      </c>
      <c r="AL399" s="671" t="s">
        <v>57</v>
      </c>
      <c r="AM399" s="671" t="s">
        <v>57</v>
      </c>
      <c r="AN399" s="671" t="s">
        <v>57</v>
      </c>
      <c r="AO399" s="671" t="s">
        <v>57</v>
      </c>
      <c r="AP399" s="671" t="s">
        <v>57</v>
      </c>
      <c r="AQ399" s="671" t="s">
        <v>321</v>
      </c>
      <c r="AR399" s="671" t="s">
        <v>324</v>
      </c>
      <c r="AS399" s="671" t="s">
        <v>57</v>
      </c>
      <c r="AT399" s="671" t="s">
        <v>57</v>
      </c>
      <c r="AU399" s="671" t="s">
        <v>57</v>
      </c>
      <c r="AV399" s="671" t="s">
        <v>57</v>
      </c>
      <c r="AW399" s="671" t="s">
        <v>57</v>
      </c>
      <c r="AX399" s="671" t="s">
        <v>57</v>
      </c>
      <c r="AY399" s="671" t="s">
        <v>57</v>
      </c>
      <c r="AZ399" s="671" t="s">
        <v>57</v>
      </c>
      <c r="BA399" s="671" t="s">
        <v>57</v>
      </c>
      <c r="BB399" s="671" t="s">
        <v>57</v>
      </c>
      <c r="BC399" s="671" t="s">
        <v>57</v>
      </c>
      <c r="BD399" s="671" t="s">
        <v>56</v>
      </c>
      <c r="BE399" s="671" t="s">
        <v>57</v>
      </c>
      <c r="BF399" s="671" t="s">
        <v>57</v>
      </c>
      <c r="BG399" s="671" t="s">
        <v>321</v>
      </c>
      <c r="BH399" s="671" t="s">
        <v>57</v>
      </c>
      <c r="BI399" s="671" t="s">
        <v>57</v>
      </c>
      <c r="BJ399" s="671" t="s">
        <v>57</v>
      </c>
      <c r="BK399" s="671" t="s">
        <v>57</v>
      </c>
      <c r="BL399" s="671" t="s">
        <v>57</v>
      </c>
      <c r="BM399" s="671" t="s">
        <v>321</v>
      </c>
      <c r="BN399" s="840" t="s">
        <v>321</v>
      </c>
      <c r="BO399" s="543"/>
    </row>
    <row r="400" spans="2:67" ht="30" customHeight="1">
      <c r="B400" s="806" t="s">
        <v>325</v>
      </c>
      <c r="C400" s="1731" t="s">
        <v>326</v>
      </c>
      <c r="D400" s="1731"/>
      <c r="E400" s="1731"/>
      <c r="F400" s="1731"/>
      <c r="G400" s="1731"/>
      <c r="H400" s="1731"/>
      <c r="I400" s="1731"/>
      <c r="J400" s="1731"/>
      <c r="K400" s="1731"/>
      <c r="L400" s="1731"/>
      <c r="M400" s="1941"/>
      <c r="N400" s="983"/>
      <c r="O400" s="983"/>
      <c r="P400" s="983"/>
      <c r="Q400" s="983"/>
      <c r="R400" s="983"/>
      <c r="S400" s="983"/>
      <c r="T400" s="983"/>
      <c r="U400" s="983"/>
      <c r="V400" s="983"/>
      <c r="W400" s="983"/>
      <c r="X400" s="983"/>
      <c r="Y400" s="983"/>
      <c r="Z400" s="983"/>
      <c r="AA400" s="983"/>
      <c r="AB400" s="983"/>
      <c r="AC400" s="983"/>
      <c r="AD400" s="983"/>
      <c r="AE400" s="983"/>
      <c r="AF400" s="983"/>
      <c r="AG400" s="983"/>
      <c r="AH400" s="983"/>
      <c r="AI400" s="983"/>
      <c r="AJ400" s="983"/>
      <c r="AK400" s="983"/>
      <c r="AL400" s="983"/>
      <c r="AM400" s="983"/>
      <c r="AN400" s="983"/>
      <c r="AO400" s="983"/>
      <c r="AP400" s="983"/>
      <c r="AQ400" s="983"/>
      <c r="AR400" s="983"/>
      <c r="AS400" s="983"/>
      <c r="AT400" s="983"/>
      <c r="AU400" s="983"/>
      <c r="AV400" s="983"/>
      <c r="AW400" s="983"/>
      <c r="AX400" s="983"/>
      <c r="AY400" s="983"/>
      <c r="AZ400" s="983"/>
      <c r="BA400" s="983"/>
      <c r="BB400" s="983"/>
      <c r="BC400" s="983"/>
      <c r="BD400" s="983"/>
      <c r="BE400" s="983"/>
      <c r="BF400" s="983"/>
      <c r="BG400" s="983"/>
      <c r="BH400" s="983"/>
      <c r="BI400" s="983"/>
      <c r="BJ400" s="983"/>
      <c r="BK400" s="983"/>
      <c r="BL400" s="983"/>
      <c r="BM400" s="983"/>
      <c r="BN400" s="983"/>
      <c r="BO400" s="542"/>
    </row>
    <row r="401" spans="2:67" ht="17.45" customHeight="1">
      <c r="B401" s="1942" t="s">
        <v>320</v>
      </c>
      <c r="C401" s="1943"/>
      <c r="D401" s="1943"/>
      <c r="E401" s="1943"/>
      <c r="F401" s="1943"/>
      <c r="G401" s="1943"/>
      <c r="H401" s="1943"/>
      <c r="I401" s="1943"/>
      <c r="J401" s="1943"/>
      <c r="K401" s="1943"/>
      <c r="L401" s="1943"/>
      <c r="M401" s="1944"/>
      <c r="N401" s="839">
        <f>O401/P401</f>
        <v>0.75</v>
      </c>
      <c r="O401" s="841">
        <v>36</v>
      </c>
      <c r="P401" s="841">
        <v>48</v>
      </c>
      <c r="Q401" s="671" t="s">
        <v>56</v>
      </c>
      <c r="R401" s="671" t="s">
        <v>56</v>
      </c>
      <c r="S401" s="671" t="s">
        <v>56</v>
      </c>
      <c r="T401" s="671" t="s">
        <v>56</v>
      </c>
      <c r="U401" s="671" t="s">
        <v>56</v>
      </c>
      <c r="V401" s="671" t="s">
        <v>56</v>
      </c>
      <c r="W401" s="671" t="s">
        <v>56</v>
      </c>
      <c r="X401" s="671" t="s">
        <v>56</v>
      </c>
      <c r="Y401" s="671" t="s">
        <v>324</v>
      </c>
      <c r="Z401" s="671" t="s">
        <v>56</v>
      </c>
      <c r="AA401" s="671" t="s">
        <v>57</v>
      </c>
      <c r="AB401" s="671" t="s">
        <v>56</v>
      </c>
      <c r="AC401" s="671" t="s">
        <v>57</v>
      </c>
      <c r="AD401" s="671" t="s">
        <v>56</v>
      </c>
      <c r="AE401" s="671" t="s">
        <v>56</v>
      </c>
      <c r="AF401" s="671" t="s">
        <v>57</v>
      </c>
      <c r="AG401" s="671" t="s">
        <v>56</v>
      </c>
      <c r="AH401" s="671" t="s">
        <v>56</v>
      </c>
      <c r="AI401" s="671" t="s">
        <v>56</v>
      </c>
      <c r="AJ401" s="671" t="s">
        <v>56</v>
      </c>
      <c r="AK401" s="671" t="s">
        <v>324</v>
      </c>
      <c r="AL401" s="671" t="s">
        <v>56</v>
      </c>
      <c r="AM401" s="671" t="s">
        <v>57</v>
      </c>
      <c r="AN401" s="671" t="s">
        <v>56</v>
      </c>
      <c r="AO401" s="671" t="s">
        <v>56</v>
      </c>
      <c r="AP401" s="671" t="s">
        <v>57</v>
      </c>
      <c r="AQ401" s="671" t="s">
        <v>57</v>
      </c>
      <c r="AR401" s="671" t="s">
        <v>56</v>
      </c>
      <c r="AS401" s="671" t="s">
        <v>56</v>
      </c>
      <c r="AT401" s="671" t="s">
        <v>57</v>
      </c>
      <c r="AU401" s="671" t="s">
        <v>57</v>
      </c>
      <c r="AV401" s="671" t="s">
        <v>56</v>
      </c>
      <c r="AW401" s="671" t="s">
        <v>56</v>
      </c>
      <c r="AX401" s="671" t="s">
        <v>56</v>
      </c>
      <c r="AY401" s="671" t="s">
        <v>56</v>
      </c>
      <c r="AZ401" s="671" t="s">
        <v>56</v>
      </c>
      <c r="BA401" s="671" t="s">
        <v>56</v>
      </c>
      <c r="BB401" s="671" t="s">
        <v>56</v>
      </c>
      <c r="BC401" s="671" t="s">
        <v>56</v>
      </c>
      <c r="BD401" s="671" t="s">
        <v>56</v>
      </c>
      <c r="BE401" s="671" t="s">
        <v>56</v>
      </c>
      <c r="BF401" s="671" t="s">
        <v>56</v>
      </c>
      <c r="BG401" s="671" t="s">
        <v>57</v>
      </c>
      <c r="BH401" s="671" t="s">
        <v>57</v>
      </c>
      <c r="BI401" s="671" t="s">
        <v>56</v>
      </c>
      <c r="BJ401" s="671" t="s">
        <v>56</v>
      </c>
      <c r="BK401" s="671" t="s">
        <v>56</v>
      </c>
      <c r="BL401" s="671" t="s">
        <v>57</v>
      </c>
      <c r="BM401" s="671" t="s">
        <v>56</v>
      </c>
      <c r="BN401" s="842" t="s">
        <v>57</v>
      </c>
      <c r="BO401" s="187"/>
    </row>
    <row r="402" spans="2:67" ht="17.45" customHeight="1">
      <c r="B402" s="1942" t="s">
        <v>322</v>
      </c>
      <c r="C402" s="1943"/>
      <c r="D402" s="1943"/>
      <c r="E402" s="1943"/>
      <c r="F402" s="1943"/>
      <c r="G402" s="1943"/>
      <c r="H402" s="1943"/>
      <c r="I402" s="1943"/>
      <c r="J402" s="1943"/>
      <c r="K402" s="1943"/>
      <c r="L402" s="1943"/>
      <c r="M402" s="1944"/>
      <c r="N402" s="839">
        <f t="shared" ref="N402:N404" si="15">O402/P402</f>
        <v>0.3125</v>
      </c>
      <c r="O402" s="841">
        <v>15</v>
      </c>
      <c r="P402" s="841">
        <v>48</v>
      </c>
      <c r="Q402" s="671" t="s">
        <v>57</v>
      </c>
      <c r="R402" s="671" t="s">
        <v>56</v>
      </c>
      <c r="S402" s="671" t="s">
        <v>57</v>
      </c>
      <c r="T402" s="671" t="s">
        <v>56</v>
      </c>
      <c r="U402" s="671" t="s">
        <v>57</v>
      </c>
      <c r="V402" s="671" t="s">
        <v>56</v>
      </c>
      <c r="W402" s="671" t="s">
        <v>57</v>
      </c>
      <c r="X402" s="671" t="s">
        <v>57</v>
      </c>
      <c r="Y402" s="671" t="s">
        <v>324</v>
      </c>
      <c r="Z402" s="671" t="s">
        <v>57</v>
      </c>
      <c r="AA402" s="671" t="s">
        <v>56</v>
      </c>
      <c r="AB402" s="671" t="s">
        <v>57</v>
      </c>
      <c r="AC402" s="671" t="s">
        <v>57</v>
      </c>
      <c r="AD402" s="671" t="s">
        <v>56</v>
      </c>
      <c r="AE402" s="671" t="s">
        <v>56</v>
      </c>
      <c r="AF402" s="671" t="s">
        <v>56</v>
      </c>
      <c r="AG402" s="671" t="s">
        <v>57</v>
      </c>
      <c r="AH402" s="671" t="s">
        <v>57</v>
      </c>
      <c r="AI402" s="671" t="s">
        <v>57</v>
      </c>
      <c r="AJ402" s="671" t="s">
        <v>57</v>
      </c>
      <c r="AK402" s="671" t="s">
        <v>324</v>
      </c>
      <c r="AL402" s="671" t="s">
        <v>57</v>
      </c>
      <c r="AM402" s="671" t="s">
        <v>56</v>
      </c>
      <c r="AN402" s="671" t="s">
        <v>56</v>
      </c>
      <c r="AO402" s="671" t="s">
        <v>57</v>
      </c>
      <c r="AP402" s="671" t="s">
        <v>57</v>
      </c>
      <c r="AQ402" s="671" t="s">
        <v>57</v>
      </c>
      <c r="AR402" s="671" t="s">
        <v>56</v>
      </c>
      <c r="AS402" s="671" t="s">
        <v>57</v>
      </c>
      <c r="AT402" s="671" t="s">
        <v>57</v>
      </c>
      <c r="AU402" s="671" t="s">
        <v>56</v>
      </c>
      <c r="AV402" s="671" t="s">
        <v>57</v>
      </c>
      <c r="AW402" s="671" t="s">
        <v>57</v>
      </c>
      <c r="AX402" s="671" t="s">
        <v>57</v>
      </c>
      <c r="AY402" s="671" t="s">
        <v>57</v>
      </c>
      <c r="AZ402" s="671" t="s">
        <v>56</v>
      </c>
      <c r="BA402" s="671" t="s">
        <v>56</v>
      </c>
      <c r="BB402" s="671" t="s">
        <v>57</v>
      </c>
      <c r="BC402" s="671" t="s">
        <v>57</v>
      </c>
      <c r="BD402" s="671" t="s">
        <v>56</v>
      </c>
      <c r="BE402" s="671" t="s">
        <v>57</v>
      </c>
      <c r="BF402" s="671" t="s">
        <v>57</v>
      </c>
      <c r="BG402" s="671" t="s">
        <v>57</v>
      </c>
      <c r="BH402" s="671" t="s">
        <v>57</v>
      </c>
      <c r="BI402" s="671" t="s">
        <v>57</v>
      </c>
      <c r="BJ402" s="671" t="s">
        <v>56</v>
      </c>
      <c r="BK402" s="671" t="s">
        <v>57</v>
      </c>
      <c r="BL402" s="671" t="s">
        <v>57</v>
      </c>
      <c r="BM402" s="671" t="s">
        <v>57</v>
      </c>
      <c r="BN402" s="842" t="s">
        <v>57</v>
      </c>
      <c r="BO402" s="187"/>
    </row>
    <row r="403" spans="2:67" ht="17.45" customHeight="1">
      <c r="B403" s="1942" t="s">
        <v>327</v>
      </c>
      <c r="C403" s="1943"/>
      <c r="D403" s="1943"/>
      <c r="E403" s="1943"/>
      <c r="F403" s="1943"/>
      <c r="G403" s="1943"/>
      <c r="H403" s="1943"/>
      <c r="I403" s="1943"/>
      <c r="J403" s="1943"/>
      <c r="K403" s="1943"/>
      <c r="L403" s="1943"/>
      <c r="M403" s="1944"/>
      <c r="N403" s="839">
        <f t="shared" si="15"/>
        <v>0.16666666666666666</v>
      </c>
      <c r="O403" s="841">
        <v>8</v>
      </c>
      <c r="P403" s="841">
        <v>48</v>
      </c>
      <c r="Q403" s="671" t="s">
        <v>57</v>
      </c>
      <c r="R403" s="671" t="s">
        <v>56</v>
      </c>
      <c r="S403" s="671" t="s">
        <v>57</v>
      </c>
      <c r="T403" s="671" t="s">
        <v>57</v>
      </c>
      <c r="U403" s="671" t="s">
        <v>57</v>
      </c>
      <c r="V403" s="671" t="s">
        <v>56</v>
      </c>
      <c r="W403" s="671" t="s">
        <v>57</v>
      </c>
      <c r="X403" s="671" t="s">
        <v>57</v>
      </c>
      <c r="Y403" s="671" t="s">
        <v>324</v>
      </c>
      <c r="Z403" s="671" t="s">
        <v>57</v>
      </c>
      <c r="AA403" s="671" t="s">
        <v>56</v>
      </c>
      <c r="AB403" s="671" t="s">
        <v>57</v>
      </c>
      <c r="AC403" s="671" t="s">
        <v>56</v>
      </c>
      <c r="AD403" s="671" t="s">
        <v>57</v>
      </c>
      <c r="AE403" s="671" t="s">
        <v>57</v>
      </c>
      <c r="AF403" s="671" t="s">
        <v>57</v>
      </c>
      <c r="AG403" s="671" t="s">
        <v>57</v>
      </c>
      <c r="AH403" s="671" t="s">
        <v>57</v>
      </c>
      <c r="AI403" s="671" t="s">
        <v>57</v>
      </c>
      <c r="AJ403" s="671" t="s">
        <v>57</v>
      </c>
      <c r="AK403" s="671" t="s">
        <v>324</v>
      </c>
      <c r="AL403" s="671" t="s">
        <v>57</v>
      </c>
      <c r="AM403" s="671" t="s">
        <v>57</v>
      </c>
      <c r="AN403" s="671" t="s">
        <v>57</v>
      </c>
      <c r="AO403" s="671" t="s">
        <v>57</v>
      </c>
      <c r="AP403" s="671" t="s">
        <v>57</v>
      </c>
      <c r="AQ403" s="671" t="s">
        <v>57</v>
      </c>
      <c r="AR403" s="671" t="s">
        <v>57</v>
      </c>
      <c r="AS403" s="671" t="s">
        <v>57</v>
      </c>
      <c r="AT403" s="671" t="s">
        <v>57</v>
      </c>
      <c r="AU403" s="671" t="s">
        <v>57</v>
      </c>
      <c r="AV403" s="671" t="s">
        <v>57</v>
      </c>
      <c r="AW403" s="671" t="s">
        <v>57</v>
      </c>
      <c r="AX403" s="671" t="s">
        <v>57</v>
      </c>
      <c r="AY403" s="671" t="s">
        <v>57</v>
      </c>
      <c r="AZ403" s="671" t="s">
        <v>56</v>
      </c>
      <c r="BA403" s="671" t="s">
        <v>57</v>
      </c>
      <c r="BB403" s="671" t="s">
        <v>57</v>
      </c>
      <c r="BC403" s="671" t="s">
        <v>57</v>
      </c>
      <c r="BD403" s="671" t="s">
        <v>56</v>
      </c>
      <c r="BE403" s="671" t="s">
        <v>57</v>
      </c>
      <c r="BF403" s="671" t="s">
        <v>57</v>
      </c>
      <c r="BG403" s="671" t="s">
        <v>57</v>
      </c>
      <c r="BH403" s="671" t="s">
        <v>57</v>
      </c>
      <c r="BI403" s="671" t="s">
        <v>57</v>
      </c>
      <c r="BJ403" s="671" t="s">
        <v>56</v>
      </c>
      <c r="BK403" s="671" t="s">
        <v>57</v>
      </c>
      <c r="BL403" s="671" t="s">
        <v>56</v>
      </c>
      <c r="BM403" s="671" t="s">
        <v>57</v>
      </c>
      <c r="BN403" s="842" t="s">
        <v>57</v>
      </c>
      <c r="BO403" s="187"/>
    </row>
    <row r="404" spans="2:67" ht="17.45" customHeight="1">
      <c r="B404" s="1942" t="s">
        <v>328</v>
      </c>
      <c r="C404" s="1943"/>
      <c r="D404" s="1943"/>
      <c r="E404" s="1943"/>
      <c r="F404" s="1943"/>
      <c r="G404" s="1943"/>
      <c r="H404" s="1943"/>
      <c r="I404" s="1943"/>
      <c r="J404" s="1943"/>
      <c r="K404" s="1943"/>
      <c r="L404" s="1943"/>
      <c r="M404" s="1944"/>
      <c r="N404" s="839">
        <f t="shared" si="15"/>
        <v>2.2222222222222223E-2</v>
      </c>
      <c r="O404" s="841">
        <v>1</v>
      </c>
      <c r="P404" s="841">
        <v>45</v>
      </c>
      <c r="Q404" s="843" t="s">
        <v>57</v>
      </c>
      <c r="R404" s="843" t="s">
        <v>324</v>
      </c>
      <c r="S404" s="843" t="s">
        <v>57</v>
      </c>
      <c r="T404" s="843" t="s">
        <v>57</v>
      </c>
      <c r="U404" s="843" t="s">
        <v>57</v>
      </c>
      <c r="V404" s="843" t="s">
        <v>57</v>
      </c>
      <c r="W404" s="671" t="s">
        <v>57</v>
      </c>
      <c r="X404" s="843" t="s">
        <v>57</v>
      </c>
      <c r="Y404" s="843" t="s">
        <v>324</v>
      </c>
      <c r="Z404" s="843" t="s">
        <v>57</v>
      </c>
      <c r="AA404" s="843" t="s">
        <v>57</v>
      </c>
      <c r="AB404" s="843" t="s">
        <v>57</v>
      </c>
      <c r="AC404" s="843" t="s">
        <v>57</v>
      </c>
      <c r="AD404" s="843" t="s">
        <v>57</v>
      </c>
      <c r="AE404" s="843" t="s">
        <v>57</v>
      </c>
      <c r="AF404" s="843" t="s">
        <v>57</v>
      </c>
      <c r="AG404" s="843" t="s">
        <v>57</v>
      </c>
      <c r="AH404" s="843" t="s">
        <v>57</v>
      </c>
      <c r="AI404" s="843" t="s">
        <v>57</v>
      </c>
      <c r="AJ404" s="843" t="s">
        <v>324</v>
      </c>
      <c r="AK404" s="843" t="s">
        <v>324</v>
      </c>
      <c r="AL404" s="843" t="s">
        <v>57</v>
      </c>
      <c r="AM404" s="843" t="s">
        <v>57</v>
      </c>
      <c r="AN404" s="843" t="s">
        <v>57</v>
      </c>
      <c r="AO404" s="843" t="s">
        <v>57</v>
      </c>
      <c r="AP404" s="843" t="s">
        <v>57</v>
      </c>
      <c r="AQ404" s="843" t="s">
        <v>57</v>
      </c>
      <c r="AR404" s="843" t="s">
        <v>57</v>
      </c>
      <c r="AS404" s="843" t="s">
        <v>57</v>
      </c>
      <c r="AT404" s="843" t="s">
        <v>57</v>
      </c>
      <c r="AU404" s="843" t="s">
        <v>57</v>
      </c>
      <c r="AV404" s="843" t="s">
        <v>57</v>
      </c>
      <c r="AW404" s="843" t="s">
        <v>57</v>
      </c>
      <c r="AX404" s="843" t="s">
        <v>57</v>
      </c>
      <c r="AY404" s="843" t="s">
        <v>57</v>
      </c>
      <c r="AZ404" s="843" t="s">
        <v>324</v>
      </c>
      <c r="BA404" s="843" t="s">
        <v>57</v>
      </c>
      <c r="BB404" s="843" t="s">
        <v>57</v>
      </c>
      <c r="BC404" s="843" t="s">
        <v>57</v>
      </c>
      <c r="BD404" s="843" t="s">
        <v>57</v>
      </c>
      <c r="BE404" s="843" t="s">
        <v>57</v>
      </c>
      <c r="BF404" s="843" t="s">
        <v>57</v>
      </c>
      <c r="BG404" s="843" t="s">
        <v>57</v>
      </c>
      <c r="BH404" s="843" t="s">
        <v>57</v>
      </c>
      <c r="BI404" s="843" t="s">
        <v>57</v>
      </c>
      <c r="BJ404" s="843" t="s">
        <v>56</v>
      </c>
      <c r="BK404" s="843" t="s">
        <v>57</v>
      </c>
      <c r="BL404" s="843" t="s">
        <v>57</v>
      </c>
      <c r="BM404" s="843" t="s">
        <v>57</v>
      </c>
      <c r="BN404" s="826" t="s">
        <v>57</v>
      </c>
      <c r="BO404" s="187"/>
    </row>
    <row r="405" spans="2:67" ht="35.25" customHeight="1">
      <c r="B405" s="848"/>
      <c r="C405" s="1765" t="s">
        <v>329</v>
      </c>
      <c r="D405" s="1765"/>
      <c r="E405" s="1765"/>
      <c r="F405" s="1765"/>
      <c r="G405" s="1765"/>
      <c r="H405" s="1765"/>
      <c r="I405" s="1765"/>
      <c r="J405" s="1765"/>
      <c r="K405" s="1765"/>
      <c r="L405" s="1765"/>
      <c r="M405" s="1766"/>
      <c r="N405" s="991"/>
      <c r="O405" s="983"/>
      <c r="P405" s="983"/>
      <c r="Q405" s="983"/>
      <c r="R405" s="983"/>
      <c r="S405" s="983"/>
      <c r="T405" s="983"/>
      <c r="U405" s="983"/>
      <c r="V405" s="983"/>
      <c r="W405" s="983"/>
      <c r="X405" s="983"/>
      <c r="Y405" s="983"/>
      <c r="Z405" s="983"/>
      <c r="AA405" s="983"/>
      <c r="AB405" s="983"/>
      <c r="AC405" s="983"/>
      <c r="AD405" s="983"/>
      <c r="AE405" s="983"/>
      <c r="AF405" s="983"/>
      <c r="AG405" s="983"/>
      <c r="AH405" s="983"/>
      <c r="AI405" s="983"/>
      <c r="AJ405" s="983"/>
      <c r="AK405" s="983"/>
      <c r="AL405" s="983"/>
      <c r="AM405" s="983"/>
      <c r="AN405" s="983"/>
      <c r="AO405" s="983"/>
      <c r="AP405" s="983"/>
      <c r="AQ405" s="983"/>
      <c r="AR405" s="983"/>
      <c r="AS405" s="983"/>
      <c r="AT405" s="983"/>
      <c r="AU405" s="983"/>
      <c r="AV405" s="983"/>
      <c r="AW405" s="983"/>
      <c r="AX405" s="983"/>
      <c r="AY405" s="983"/>
      <c r="AZ405" s="983"/>
      <c r="BA405" s="983"/>
      <c r="BB405" s="983"/>
      <c r="BC405" s="983"/>
      <c r="BD405" s="983"/>
      <c r="BE405" s="983"/>
      <c r="BF405" s="983"/>
      <c r="BG405" s="983"/>
      <c r="BH405" s="983"/>
      <c r="BI405" s="983"/>
      <c r="BJ405" s="983"/>
      <c r="BK405" s="983"/>
      <c r="BL405" s="983"/>
      <c r="BM405" s="983"/>
      <c r="BN405" s="984"/>
      <c r="BO405" s="187"/>
    </row>
    <row r="406" spans="2:67" ht="17.45" customHeight="1">
      <c r="B406" s="1950" t="s">
        <v>126</v>
      </c>
      <c r="C406" s="1951"/>
      <c r="D406" s="1951"/>
      <c r="E406" s="1951"/>
      <c r="F406" s="1951"/>
      <c r="G406" s="1951"/>
      <c r="H406" s="1951"/>
      <c r="I406" s="1951"/>
      <c r="J406" s="1951"/>
      <c r="K406" s="1951"/>
      <c r="L406" s="1951"/>
      <c r="M406" s="1952"/>
      <c r="N406" s="991"/>
      <c r="O406" s="983"/>
      <c r="P406" s="983"/>
      <c r="Q406" s="983"/>
      <c r="R406" s="983"/>
      <c r="S406" s="983"/>
      <c r="T406" s="983"/>
      <c r="U406" s="983"/>
      <c r="V406" s="983"/>
      <c r="W406" s="983"/>
      <c r="X406" s="983"/>
      <c r="Y406" s="983"/>
      <c r="Z406" s="983"/>
      <c r="AA406" s="983"/>
      <c r="AB406" s="983"/>
      <c r="AC406" s="983"/>
      <c r="AD406" s="983"/>
      <c r="AE406" s="983"/>
      <c r="AF406" s="983"/>
      <c r="AG406" s="983"/>
      <c r="AH406" s="983"/>
      <c r="AI406" s="983"/>
      <c r="AJ406" s="983"/>
      <c r="AK406" s="983"/>
      <c r="AL406" s="983"/>
      <c r="AM406" s="983"/>
      <c r="AN406" s="983"/>
      <c r="AO406" s="983"/>
      <c r="AP406" s="983"/>
      <c r="AQ406" s="983"/>
      <c r="AR406" s="983"/>
      <c r="AS406" s="983"/>
      <c r="AT406" s="983"/>
      <c r="AU406" s="983"/>
      <c r="AV406" s="983"/>
      <c r="AW406" s="983"/>
      <c r="AX406" s="983"/>
      <c r="AY406" s="983"/>
      <c r="AZ406" s="983"/>
      <c r="BA406" s="983"/>
      <c r="BB406" s="983"/>
      <c r="BC406" s="983"/>
      <c r="BD406" s="983"/>
      <c r="BE406" s="983"/>
      <c r="BF406" s="983"/>
      <c r="BG406" s="983"/>
      <c r="BH406" s="983"/>
      <c r="BI406" s="983"/>
      <c r="BJ406" s="983"/>
      <c r="BK406" s="983"/>
      <c r="BL406" s="983"/>
      <c r="BM406" s="983"/>
      <c r="BN406" s="984"/>
      <c r="BO406" s="187"/>
    </row>
    <row r="407" spans="2:67" ht="17.45" customHeight="1">
      <c r="B407" s="1942" t="s">
        <v>286</v>
      </c>
      <c r="C407" s="1943"/>
      <c r="D407" s="1943"/>
      <c r="E407" s="1943"/>
      <c r="F407" s="1943"/>
      <c r="G407" s="1943"/>
      <c r="H407" s="1943"/>
      <c r="I407" s="1943"/>
      <c r="J407" s="1943"/>
      <c r="K407" s="1943"/>
      <c r="L407" s="1943"/>
      <c r="M407" s="1944"/>
      <c r="N407" s="1958"/>
      <c r="O407" s="1972"/>
      <c r="P407" s="1475">
        <v>38</v>
      </c>
      <c r="Q407" s="821">
        <v>6.9365079365079367</v>
      </c>
      <c r="R407" s="821">
        <v>1.1382645293784892</v>
      </c>
      <c r="S407" s="821" t="s">
        <v>61</v>
      </c>
      <c r="T407" s="821">
        <v>0.3888888888888889</v>
      </c>
      <c r="U407" s="821">
        <v>0.36860445857762764</v>
      </c>
      <c r="V407" s="821" t="s">
        <v>61</v>
      </c>
      <c r="W407" s="821">
        <v>7.6398553913466422E-2</v>
      </c>
      <c r="X407" s="821">
        <v>9.2788142071588336E-2</v>
      </c>
      <c r="Y407" s="821">
        <v>0.69534428951944216</v>
      </c>
      <c r="Z407" s="821">
        <v>4.1779806292402133E-2</v>
      </c>
      <c r="AA407" s="821" t="s">
        <v>61</v>
      </c>
      <c r="AB407" s="821">
        <v>1.4712320149425548E-2</v>
      </c>
      <c r="AC407" s="821">
        <v>0.7737504199992653</v>
      </c>
      <c r="AD407" s="821">
        <v>1.91851620384453</v>
      </c>
      <c r="AE407" s="821">
        <v>0.41</v>
      </c>
      <c r="AF407" s="821">
        <v>0.1211366632488648</v>
      </c>
      <c r="AG407" s="821">
        <v>2.8323504874843801E-2</v>
      </c>
      <c r="AH407" s="821">
        <v>6.4295116351848175E-2</v>
      </c>
      <c r="AI407" s="821">
        <v>0.92414783141599488</v>
      </c>
      <c r="AJ407" s="821">
        <v>1.2745129738905505</v>
      </c>
      <c r="AK407" s="821">
        <v>2.0554002055400205E-3</v>
      </c>
      <c r="AL407" s="821">
        <v>0.24276504605513213</v>
      </c>
      <c r="AM407" s="821" t="s">
        <v>61</v>
      </c>
      <c r="AN407" s="821" t="s">
        <v>61</v>
      </c>
      <c r="AO407" s="821" t="s">
        <v>61</v>
      </c>
      <c r="AP407" s="821">
        <v>2.9867187662378152E-2</v>
      </c>
      <c r="AQ407" s="821">
        <v>2.847464110979121</v>
      </c>
      <c r="AR407" s="821">
        <v>0.9329815303430079</v>
      </c>
      <c r="AS407" s="821">
        <v>0.41590254492881001</v>
      </c>
      <c r="AT407" s="821">
        <v>4.4505350412143714E-2</v>
      </c>
      <c r="AU407" s="821">
        <v>5.0503841053674038E-2</v>
      </c>
      <c r="AV407" s="821" t="s">
        <v>61</v>
      </c>
      <c r="AW407" s="821">
        <v>0.2269468681373954</v>
      </c>
      <c r="AX407" s="821">
        <v>1</v>
      </c>
      <c r="AY407" s="821">
        <v>0.67519017758578925</v>
      </c>
      <c r="AZ407" s="821">
        <v>0.82177673597571466</v>
      </c>
      <c r="BA407" s="821">
        <v>0.59318650857769573</v>
      </c>
      <c r="BB407" s="821">
        <v>0.3755482542327585</v>
      </c>
      <c r="BC407" s="821">
        <v>0.26883360250639393</v>
      </c>
      <c r="BD407" s="821" t="s">
        <v>61</v>
      </c>
      <c r="BE407" s="821">
        <v>0.19758356038408673</v>
      </c>
      <c r="BF407" s="821">
        <v>2.9072343022059847E-2</v>
      </c>
      <c r="BG407" s="821" t="s">
        <v>61</v>
      </c>
      <c r="BH407" s="821" t="s">
        <v>61</v>
      </c>
      <c r="BI407" s="821">
        <v>0.28054528607936557</v>
      </c>
      <c r="BJ407" s="821">
        <v>0.6039461912322982</v>
      </c>
      <c r="BK407" s="821">
        <v>0.43271518146396026</v>
      </c>
      <c r="BL407" s="821" t="s">
        <v>61</v>
      </c>
      <c r="BM407" s="821">
        <v>8.0847330028846462E-2</v>
      </c>
      <c r="BN407" s="826" t="s">
        <v>61</v>
      </c>
      <c r="BO407" s="187"/>
    </row>
    <row r="408" spans="2:67" ht="17.45" customHeight="1">
      <c r="B408" s="1942" t="s">
        <v>287</v>
      </c>
      <c r="C408" s="1943"/>
      <c r="D408" s="1943"/>
      <c r="E408" s="1943"/>
      <c r="F408" s="1943"/>
      <c r="G408" s="1943"/>
      <c r="H408" s="1943"/>
      <c r="I408" s="1943"/>
      <c r="J408" s="1943"/>
      <c r="K408" s="1943"/>
      <c r="L408" s="1943"/>
      <c r="M408" s="1944"/>
      <c r="N408" s="1959"/>
      <c r="O408" s="1973"/>
      <c r="P408" s="1475">
        <v>10</v>
      </c>
      <c r="Q408" s="821" t="s">
        <v>61</v>
      </c>
      <c r="R408" s="821" t="s">
        <v>61</v>
      </c>
      <c r="S408" s="821">
        <v>0.38186045468280538</v>
      </c>
      <c r="T408" s="821" t="s">
        <v>61</v>
      </c>
      <c r="U408" s="821" t="s">
        <v>61</v>
      </c>
      <c r="V408" s="821" t="s">
        <v>61</v>
      </c>
      <c r="W408" s="821" t="s">
        <v>330</v>
      </c>
      <c r="X408" s="821" t="s">
        <v>61</v>
      </c>
      <c r="Y408" s="821" t="s">
        <v>61</v>
      </c>
      <c r="Z408" s="821" t="s">
        <v>61</v>
      </c>
      <c r="AA408" s="821">
        <v>0.17032332563510394</v>
      </c>
      <c r="AB408" s="821" t="s">
        <v>61</v>
      </c>
      <c r="AC408" s="821" t="s">
        <v>61</v>
      </c>
      <c r="AD408" s="821" t="s">
        <v>61</v>
      </c>
      <c r="AE408" s="821" t="s">
        <v>61</v>
      </c>
      <c r="AF408" s="821">
        <v>3.6833868800424691E-2</v>
      </c>
      <c r="AG408" s="821" t="s">
        <v>61</v>
      </c>
      <c r="AH408" s="821" t="s">
        <v>61</v>
      </c>
      <c r="AI408" s="821">
        <v>0.10441767068273092</v>
      </c>
      <c r="AJ408" s="821">
        <v>0</v>
      </c>
      <c r="AK408" s="821" t="s">
        <v>61</v>
      </c>
      <c r="AL408" s="821" t="s">
        <v>61</v>
      </c>
      <c r="AM408" s="821" t="s">
        <v>61</v>
      </c>
      <c r="AN408" s="821">
        <v>1.6905537132953306</v>
      </c>
      <c r="AO408" s="821" t="s">
        <v>61</v>
      </c>
      <c r="AP408" s="821" t="s">
        <v>61</v>
      </c>
      <c r="AQ408" s="821" t="s">
        <v>61</v>
      </c>
      <c r="AR408" s="821" t="s">
        <v>61</v>
      </c>
      <c r="AS408" s="821">
        <v>0</v>
      </c>
      <c r="AT408" s="821" t="s">
        <v>61</v>
      </c>
      <c r="AU408" s="821" t="s">
        <v>61</v>
      </c>
      <c r="AV408" s="821" t="s">
        <v>61</v>
      </c>
      <c r="AW408" s="821" t="s">
        <v>61</v>
      </c>
      <c r="AX408" s="821">
        <v>0</v>
      </c>
      <c r="AY408" s="821" t="s">
        <v>61</v>
      </c>
      <c r="AZ408" s="821" t="s">
        <v>61</v>
      </c>
      <c r="BA408" s="821" t="s">
        <v>61</v>
      </c>
      <c r="BB408" s="821" t="s">
        <v>61</v>
      </c>
      <c r="BC408" s="821" t="s">
        <v>61</v>
      </c>
      <c r="BD408" s="821">
        <v>2.2690682625858057E-2</v>
      </c>
      <c r="BE408" s="821" t="s">
        <v>61</v>
      </c>
      <c r="BF408" s="821" t="s">
        <v>61</v>
      </c>
      <c r="BG408" s="821" t="s">
        <v>61</v>
      </c>
      <c r="BH408" s="821" t="s">
        <v>61</v>
      </c>
      <c r="BI408" s="821" t="s">
        <v>331</v>
      </c>
      <c r="BJ408" s="821" t="s">
        <v>61</v>
      </c>
      <c r="BK408" s="821" t="s">
        <v>61</v>
      </c>
      <c r="BL408" s="821" t="s">
        <v>61</v>
      </c>
      <c r="BM408" s="821" t="s">
        <v>61</v>
      </c>
      <c r="BN408" s="826" t="s">
        <v>61</v>
      </c>
      <c r="BO408" s="187"/>
    </row>
    <row r="409" spans="2:67" ht="17.45" customHeight="1">
      <c r="B409" s="1950" t="s">
        <v>332</v>
      </c>
      <c r="C409" s="1951"/>
      <c r="D409" s="1951"/>
      <c r="E409" s="1951"/>
      <c r="F409" s="1951"/>
      <c r="G409" s="1951"/>
      <c r="H409" s="1951"/>
      <c r="I409" s="1951"/>
      <c r="J409" s="1951"/>
      <c r="K409" s="1951"/>
      <c r="L409" s="1951"/>
      <c r="M409" s="1952"/>
      <c r="N409" s="1960"/>
      <c r="O409" s="1974"/>
      <c r="P409" s="1475">
        <v>34</v>
      </c>
      <c r="Q409" s="821">
        <v>10.752136752136753</v>
      </c>
      <c r="R409" s="821">
        <v>0.31714870325042288</v>
      </c>
      <c r="S409" s="821">
        <v>0.59098957258555551</v>
      </c>
      <c r="T409" s="821">
        <v>0.18198635798649215</v>
      </c>
      <c r="U409" s="821">
        <v>0.24490419894007337</v>
      </c>
      <c r="V409" s="821" t="s">
        <v>61</v>
      </c>
      <c r="W409" s="821">
        <v>3.6758714350384789E-2</v>
      </c>
      <c r="X409" s="821">
        <v>3.601941759758992E-2</v>
      </c>
      <c r="Y409" s="821" t="s">
        <v>61</v>
      </c>
      <c r="Z409" s="821">
        <v>1.0217676862450742</v>
      </c>
      <c r="AA409" s="821">
        <v>0</v>
      </c>
      <c r="AB409" s="821">
        <v>0.12954440865163369</v>
      </c>
      <c r="AC409" s="821">
        <v>0.90080427637235494</v>
      </c>
      <c r="AD409" s="821">
        <v>1.835510382340096</v>
      </c>
      <c r="AE409" s="821">
        <v>0.31</v>
      </c>
      <c r="AF409" s="821" t="s">
        <v>61</v>
      </c>
      <c r="AG409" s="821">
        <v>2.8615230982369528E-2</v>
      </c>
      <c r="AH409" s="821">
        <v>8.5773758254378413E-2</v>
      </c>
      <c r="AI409" s="821" t="s">
        <v>61</v>
      </c>
      <c r="AJ409" s="821">
        <v>0.35253752680486061</v>
      </c>
      <c r="AK409" s="821">
        <v>2.1278898495036822</v>
      </c>
      <c r="AL409" s="821" t="s">
        <v>61</v>
      </c>
      <c r="AM409" s="821" t="s">
        <v>61</v>
      </c>
      <c r="AN409" s="821">
        <v>2.0074500662735959</v>
      </c>
      <c r="AO409" s="821" t="s">
        <v>61</v>
      </c>
      <c r="AP409" s="821">
        <v>3.0796331166859016E-2</v>
      </c>
      <c r="AQ409" s="821">
        <v>0.46670350925670073</v>
      </c>
      <c r="AR409" s="821">
        <v>0.55840645565653402</v>
      </c>
      <c r="AS409" s="821">
        <v>0.68449206266044949</v>
      </c>
      <c r="AT409" s="821">
        <v>0.23917842044221632</v>
      </c>
      <c r="AU409" s="821" t="s">
        <v>61</v>
      </c>
      <c r="AV409" s="821">
        <v>0.55581993921511075</v>
      </c>
      <c r="AW409" s="821" t="s">
        <v>61</v>
      </c>
      <c r="AX409" s="821">
        <v>0</v>
      </c>
      <c r="AY409" s="821">
        <v>0.32842978112035243</v>
      </c>
      <c r="AZ409" s="821">
        <v>0.33272679406658734</v>
      </c>
      <c r="BA409" s="821">
        <v>17.28654657305119</v>
      </c>
      <c r="BB409" s="821" t="s">
        <v>61</v>
      </c>
      <c r="BC409" s="821" t="s">
        <v>61</v>
      </c>
      <c r="BD409" s="821" t="s">
        <v>61</v>
      </c>
      <c r="BE409" s="821">
        <v>0.10207156308851224</v>
      </c>
      <c r="BF409" s="821">
        <v>0.29312313390832634</v>
      </c>
      <c r="BG409" s="821" t="s">
        <v>61</v>
      </c>
      <c r="BH409" s="821" t="s">
        <v>61</v>
      </c>
      <c r="BI409" s="821">
        <v>0.1288918091651112</v>
      </c>
      <c r="BJ409" s="821">
        <v>2.0794741205732561</v>
      </c>
      <c r="BK409" s="821">
        <v>0.39703028576412314</v>
      </c>
      <c r="BL409" s="821" t="s">
        <v>61</v>
      </c>
      <c r="BM409" s="821">
        <v>0.80730651659764618</v>
      </c>
      <c r="BN409" s="826" t="s">
        <v>61</v>
      </c>
      <c r="BO409" s="187"/>
    </row>
    <row r="410" spans="2:67" ht="17.45" customHeight="1">
      <c r="B410" s="1950" t="s">
        <v>333</v>
      </c>
      <c r="C410" s="1951"/>
      <c r="D410" s="1951"/>
      <c r="E410" s="1951"/>
      <c r="F410" s="1951"/>
      <c r="G410" s="1951"/>
      <c r="H410" s="1951"/>
      <c r="I410" s="1951"/>
      <c r="J410" s="1951"/>
      <c r="K410" s="1951"/>
      <c r="L410" s="1951"/>
      <c r="M410" s="1952"/>
      <c r="N410" s="992"/>
      <c r="O410" s="993"/>
      <c r="P410" s="993"/>
      <c r="Q410" s="993"/>
      <c r="R410" s="993"/>
      <c r="S410" s="993"/>
      <c r="T410" s="993"/>
      <c r="U410" s="993"/>
      <c r="V410" s="993"/>
      <c r="W410" s="993"/>
      <c r="X410" s="993"/>
      <c r="Y410" s="993"/>
      <c r="Z410" s="993"/>
      <c r="AA410" s="993"/>
      <c r="AB410" s="993"/>
      <c r="AC410" s="993"/>
      <c r="AD410" s="993"/>
      <c r="AE410" s="993"/>
      <c r="AF410" s="993"/>
      <c r="AG410" s="993"/>
      <c r="AH410" s="993"/>
      <c r="AI410" s="993"/>
      <c r="AJ410" s="993"/>
      <c r="AK410" s="993"/>
      <c r="AL410" s="993"/>
      <c r="AM410" s="993"/>
      <c r="AN410" s="993"/>
      <c r="AO410" s="993"/>
      <c r="AP410" s="993"/>
      <c r="AQ410" s="993"/>
      <c r="AR410" s="993"/>
      <c r="AS410" s="993"/>
      <c r="AT410" s="993"/>
      <c r="AU410" s="993"/>
      <c r="AV410" s="993"/>
      <c r="AW410" s="993"/>
      <c r="AX410" s="993"/>
      <c r="AY410" s="993"/>
      <c r="AZ410" s="993"/>
      <c r="BA410" s="993"/>
      <c r="BB410" s="993"/>
      <c r="BC410" s="993"/>
      <c r="BD410" s="993"/>
      <c r="BE410" s="993"/>
      <c r="BF410" s="993"/>
      <c r="BG410" s="993"/>
      <c r="BH410" s="993"/>
      <c r="BI410" s="993"/>
      <c r="BJ410" s="993"/>
      <c r="BK410" s="993"/>
      <c r="BL410" s="993"/>
      <c r="BM410" s="993"/>
      <c r="BN410" s="994"/>
      <c r="BO410" s="187"/>
    </row>
    <row r="411" spans="2:67" ht="17.45" customHeight="1">
      <c r="B411" s="1942" t="s">
        <v>289</v>
      </c>
      <c r="C411" s="1943"/>
      <c r="D411" s="1943"/>
      <c r="E411" s="1943"/>
      <c r="F411" s="1943"/>
      <c r="G411" s="1943"/>
      <c r="H411" s="1943"/>
      <c r="I411" s="1943"/>
      <c r="J411" s="1943"/>
      <c r="K411" s="1943"/>
      <c r="L411" s="1943"/>
      <c r="M411" s="1944"/>
      <c r="N411" s="1476"/>
      <c r="O411" s="1476"/>
      <c r="P411" s="1475">
        <v>19</v>
      </c>
      <c r="Q411" s="821">
        <v>9.625</v>
      </c>
      <c r="R411" s="821">
        <v>0.23111457004705593</v>
      </c>
      <c r="S411" s="821" t="s">
        <v>61</v>
      </c>
      <c r="T411" s="821" t="s">
        <v>61</v>
      </c>
      <c r="U411" s="821" t="s">
        <v>61</v>
      </c>
      <c r="V411" s="821" t="s">
        <v>61</v>
      </c>
      <c r="W411" s="821">
        <v>0.10710180246459444</v>
      </c>
      <c r="X411" s="821" t="s">
        <v>61</v>
      </c>
      <c r="Y411" s="821">
        <v>1.0287063838879262</v>
      </c>
      <c r="Z411" s="821" t="s">
        <v>61</v>
      </c>
      <c r="AA411" s="821">
        <v>0.23171337834523179</v>
      </c>
      <c r="AB411" s="821">
        <v>0.11216707183501189</v>
      </c>
      <c r="AC411" s="821" t="s">
        <v>61</v>
      </c>
      <c r="AD411" s="821">
        <v>2.4335938055994419</v>
      </c>
      <c r="AE411" s="821" t="s">
        <v>61</v>
      </c>
      <c r="AF411" s="821">
        <v>0.19999146657564348</v>
      </c>
      <c r="AG411" s="821" t="s">
        <v>61</v>
      </c>
      <c r="AH411" s="821" t="s">
        <v>61</v>
      </c>
      <c r="AI411" s="821" t="s">
        <v>61</v>
      </c>
      <c r="AJ411" s="821" t="s">
        <v>61</v>
      </c>
      <c r="AK411" s="821" t="s">
        <v>61</v>
      </c>
      <c r="AL411" s="821" t="s">
        <v>61</v>
      </c>
      <c r="AM411" s="821" t="s">
        <v>61</v>
      </c>
      <c r="AN411" s="821" t="s">
        <v>61</v>
      </c>
      <c r="AO411" s="821" t="s">
        <v>61</v>
      </c>
      <c r="AP411" s="821">
        <v>1.6166281755196306E-2</v>
      </c>
      <c r="AQ411" s="821">
        <v>0.7142857142857143</v>
      </c>
      <c r="AR411" s="821">
        <v>4.2001360277662297E-2</v>
      </c>
      <c r="AS411" s="821" t="s">
        <v>61</v>
      </c>
      <c r="AT411" s="821" t="s">
        <v>61</v>
      </c>
      <c r="AU411" s="821" t="s">
        <v>61</v>
      </c>
      <c r="AV411" s="821">
        <v>0.49532109227051574</v>
      </c>
      <c r="AW411" s="821" t="s">
        <v>61</v>
      </c>
      <c r="AX411" s="821">
        <v>0</v>
      </c>
      <c r="AY411" s="821">
        <v>1.8386602018602811</v>
      </c>
      <c r="AZ411" s="821">
        <v>3.5290579939190287</v>
      </c>
      <c r="BA411" s="821" t="s">
        <v>61</v>
      </c>
      <c r="BB411" s="821" t="s">
        <v>61</v>
      </c>
      <c r="BC411" s="821" t="s">
        <v>61</v>
      </c>
      <c r="BD411" s="821" t="s">
        <v>61</v>
      </c>
      <c r="BE411" s="821" t="s">
        <v>61</v>
      </c>
      <c r="BF411" s="821">
        <v>0.19049815993047434</v>
      </c>
      <c r="BG411" s="821" t="s">
        <v>61</v>
      </c>
      <c r="BH411" s="821" t="s">
        <v>61</v>
      </c>
      <c r="BI411" s="821" t="s">
        <v>331</v>
      </c>
      <c r="BJ411" s="821">
        <v>84.876267748478696</v>
      </c>
      <c r="BK411" s="821">
        <v>0.12221774959144206</v>
      </c>
      <c r="BL411" s="821" t="s">
        <v>61</v>
      </c>
      <c r="BM411" s="821" t="s">
        <v>61</v>
      </c>
      <c r="BN411" s="826" t="s">
        <v>61</v>
      </c>
      <c r="BO411" s="187"/>
    </row>
    <row r="412" spans="2:67" ht="17.45" customHeight="1">
      <c r="B412" s="1942" t="s">
        <v>290</v>
      </c>
      <c r="C412" s="1943"/>
      <c r="D412" s="1943"/>
      <c r="E412" s="1943"/>
      <c r="F412" s="1943"/>
      <c r="G412" s="1943"/>
      <c r="H412" s="1943"/>
      <c r="I412" s="1943"/>
      <c r="J412" s="1943"/>
      <c r="K412" s="1943"/>
      <c r="L412" s="1943"/>
      <c r="M412" s="1944"/>
      <c r="N412" s="1476"/>
      <c r="O412" s="1476"/>
      <c r="P412" s="1475">
        <v>41</v>
      </c>
      <c r="Q412" s="821">
        <v>11.4</v>
      </c>
      <c r="R412" s="821">
        <v>0.2311148703019123</v>
      </c>
      <c r="S412" s="821">
        <v>1.3185209749626928E-2</v>
      </c>
      <c r="T412" s="821">
        <v>0.12208258527827648</v>
      </c>
      <c r="U412" s="821">
        <v>0.5366876310272537</v>
      </c>
      <c r="V412" s="821" t="s">
        <v>61</v>
      </c>
      <c r="W412" s="821">
        <v>6.6951481977004138E-2</v>
      </c>
      <c r="X412" s="821">
        <v>0.14411650732508574</v>
      </c>
      <c r="Y412" s="821">
        <v>1.3711407025925111</v>
      </c>
      <c r="Z412" s="821">
        <v>0.75072335323097772</v>
      </c>
      <c r="AA412" s="821">
        <v>2.688623462630085E-2</v>
      </c>
      <c r="AB412" s="821">
        <v>0.47893040361581318</v>
      </c>
      <c r="AC412" s="821">
        <v>0.57846063939705217</v>
      </c>
      <c r="AD412" s="821">
        <v>0.54539662077356466</v>
      </c>
      <c r="AE412" s="821" t="s">
        <v>61</v>
      </c>
      <c r="AF412" s="821" t="s">
        <v>61</v>
      </c>
      <c r="AG412" s="821">
        <v>0.31061691588810753</v>
      </c>
      <c r="AH412" s="821">
        <v>0.17338067154070722</v>
      </c>
      <c r="AI412" s="821">
        <v>0.32911308283982099</v>
      </c>
      <c r="AJ412" s="821">
        <v>1.0273009060562708</v>
      </c>
      <c r="AK412" s="821">
        <v>0.43355125100887815</v>
      </c>
      <c r="AL412" s="821">
        <v>0.21818313026599293</v>
      </c>
      <c r="AM412" s="821" t="s">
        <v>61</v>
      </c>
      <c r="AN412" s="821">
        <v>1.4626808039907329</v>
      </c>
      <c r="AO412" s="821" t="s">
        <v>61</v>
      </c>
      <c r="AP412" s="821">
        <v>3.0833032816444284E-2</v>
      </c>
      <c r="AQ412" s="821">
        <v>0.59148356529464019</v>
      </c>
      <c r="AR412" s="821">
        <v>0.53559270738173037</v>
      </c>
      <c r="AS412" s="821">
        <v>0.10961142679627736</v>
      </c>
      <c r="AT412" s="821">
        <v>4.0371434139067519E-2</v>
      </c>
      <c r="AU412" s="821" t="s">
        <v>61</v>
      </c>
      <c r="AV412" s="821">
        <v>1.0747095550651113</v>
      </c>
      <c r="AW412" s="821">
        <v>0.33872350183045918</v>
      </c>
      <c r="AX412" s="821">
        <v>1</v>
      </c>
      <c r="AY412" s="821">
        <v>0.21209710228060311</v>
      </c>
      <c r="AZ412" s="821">
        <v>0.25252657479035379</v>
      </c>
      <c r="BA412" s="821">
        <v>0.4366889786825483</v>
      </c>
      <c r="BB412" s="821">
        <v>0.3100551096516127</v>
      </c>
      <c r="BC412" s="821">
        <v>0.40129499561018439</v>
      </c>
      <c r="BD412" s="821">
        <v>0.11490316726272219</v>
      </c>
      <c r="BE412" s="821">
        <v>0.30879099181224823</v>
      </c>
      <c r="BF412" s="821">
        <v>1.9398755821906654E-2</v>
      </c>
      <c r="BG412" s="821" t="s">
        <v>61</v>
      </c>
      <c r="BH412" s="821" t="s">
        <v>61</v>
      </c>
      <c r="BI412" s="821">
        <v>3.2976325158342458E-2</v>
      </c>
      <c r="BJ412" s="821">
        <v>1.0020268141060533</v>
      </c>
      <c r="BK412" s="821">
        <v>4.6250340514859808E-2</v>
      </c>
      <c r="BL412" s="821" t="s">
        <v>61</v>
      </c>
      <c r="BM412" s="821">
        <v>0.50284598653902146</v>
      </c>
      <c r="BN412" s="826">
        <v>0.20256488132816899</v>
      </c>
      <c r="BO412" s="187"/>
    </row>
    <row r="413" spans="2:67" ht="17.45" customHeight="1">
      <c r="B413" s="1942" t="s">
        <v>291</v>
      </c>
      <c r="C413" s="1943"/>
      <c r="D413" s="1943"/>
      <c r="E413" s="1943"/>
      <c r="F413" s="1943"/>
      <c r="G413" s="1943"/>
      <c r="H413" s="1943"/>
      <c r="I413" s="1943"/>
      <c r="J413" s="1943"/>
      <c r="K413" s="1943"/>
      <c r="L413" s="1943"/>
      <c r="M413" s="1944"/>
      <c r="N413" s="1476"/>
      <c r="O413" s="1476"/>
      <c r="P413" s="1475">
        <v>14</v>
      </c>
      <c r="Q413" s="821" t="s">
        <v>61</v>
      </c>
      <c r="R413" s="821" t="s">
        <v>61</v>
      </c>
      <c r="S413" s="821" t="s">
        <v>61</v>
      </c>
      <c r="T413" s="821" t="s">
        <v>61</v>
      </c>
      <c r="U413" s="821">
        <v>0.23969811855578782</v>
      </c>
      <c r="V413" s="821" t="s">
        <v>61</v>
      </c>
      <c r="W413" s="821" t="s">
        <v>330</v>
      </c>
      <c r="X413" s="821" t="s">
        <v>61</v>
      </c>
      <c r="Y413" s="821" t="s">
        <v>61</v>
      </c>
      <c r="Z413" s="821" t="s">
        <v>61</v>
      </c>
      <c r="AA413" s="821" t="s">
        <v>61</v>
      </c>
      <c r="AB413" s="821">
        <v>0.19502739264626023</v>
      </c>
      <c r="AC413" s="821" t="s">
        <v>61</v>
      </c>
      <c r="AD413" s="821">
        <v>3.8016678284666823E-2</v>
      </c>
      <c r="AE413" s="821">
        <v>0.86</v>
      </c>
      <c r="AF413" s="821">
        <v>0.25112331502745883</v>
      </c>
      <c r="AG413" s="821" t="s">
        <v>61</v>
      </c>
      <c r="AH413" s="821">
        <v>0.6647678657242988</v>
      </c>
      <c r="AI413" s="821">
        <v>4.8985315688518515E-2</v>
      </c>
      <c r="AJ413" s="821" t="s">
        <v>61</v>
      </c>
      <c r="AK413" s="821" t="s">
        <v>61</v>
      </c>
      <c r="AL413" s="821" t="s">
        <v>61</v>
      </c>
      <c r="AM413" s="821" t="s">
        <v>61</v>
      </c>
      <c r="AN413" s="821" t="s">
        <v>61</v>
      </c>
      <c r="AO413" s="821" t="s">
        <v>61</v>
      </c>
      <c r="AP413" s="821" t="s">
        <v>61</v>
      </c>
      <c r="AQ413" s="821" t="s">
        <v>61</v>
      </c>
      <c r="AR413" s="821" t="s">
        <v>61</v>
      </c>
      <c r="AS413" s="821" t="s">
        <v>61</v>
      </c>
      <c r="AT413" s="821" t="s">
        <v>61</v>
      </c>
      <c r="AU413" s="821">
        <v>0.13957962965007784</v>
      </c>
      <c r="AV413" s="821" t="s">
        <v>61</v>
      </c>
      <c r="AW413" s="821" t="s">
        <v>61</v>
      </c>
      <c r="AX413" s="821">
        <v>1</v>
      </c>
      <c r="AY413" s="821" t="s">
        <v>61</v>
      </c>
      <c r="AZ413" s="821">
        <v>0.2029581091101538</v>
      </c>
      <c r="BA413" s="821" t="s">
        <v>61</v>
      </c>
      <c r="BB413" s="821">
        <v>0</v>
      </c>
      <c r="BC413" s="821" t="s">
        <v>61</v>
      </c>
      <c r="BD413" s="821" t="s">
        <v>61</v>
      </c>
      <c r="BE413" s="821" t="s">
        <v>61</v>
      </c>
      <c r="BF413" s="821" t="s">
        <v>61</v>
      </c>
      <c r="BG413" s="821" t="s">
        <v>61</v>
      </c>
      <c r="BH413" s="821" t="s">
        <v>61</v>
      </c>
      <c r="BI413" s="821" t="s">
        <v>331</v>
      </c>
      <c r="BJ413" s="821">
        <v>0.94998768169499881</v>
      </c>
      <c r="BK413" s="821" t="s">
        <v>61</v>
      </c>
      <c r="BL413" s="821" t="s">
        <v>61</v>
      </c>
      <c r="BM413" s="821">
        <v>0.18248015242934265</v>
      </c>
      <c r="BN413" s="826" t="s">
        <v>61</v>
      </c>
      <c r="BO413" s="187"/>
    </row>
    <row r="414" spans="2:67" ht="17.45" customHeight="1">
      <c r="B414" s="1950" t="s">
        <v>334</v>
      </c>
      <c r="C414" s="1951"/>
      <c r="D414" s="1951"/>
      <c r="E414" s="1951"/>
      <c r="F414" s="1951"/>
      <c r="G414" s="1951"/>
      <c r="H414" s="1951"/>
      <c r="I414" s="1951"/>
      <c r="J414" s="1951"/>
      <c r="K414" s="1951"/>
      <c r="L414" s="1951"/>
      <c r="M414" s="1952"/>
      <c r="N414" s="991"/>
      <c r="O414" s="983"/>
      <c r="P414" s="983"/>
      <c r="Q414" s="983"/>
      <c r="R414" s="983"/>
      <c r="S414" s="983"/>
      <c r="T414" s="983"/>
      <c r="U414" s="983"/>
      <c r="V414" s="983"/>
      <c r="W414" s="983"/>
      <c r="X414" s="983"/>
      <c r="Y414" s="983"/>
      <c r="Z414" s="983"/>
      <c r="AA414" s="983"/>
      <c r="AB414" s="983"/>
      <c r="AC414" s="983"/>
      <c r="AD414" s="983"/>
      <c r="AE414" s="983"/>
      <c r="AF414" s="983"/>
      <c r="AG414" s="983"/>
      <c r="AH414" s="983"/>
      <c r="AI414" s="983"/>
      <c r="AJ414" s="983"/>
      <c r="AK414" s="983"/>
      <c r="AL414" s="983"/>
      <c r="AM414" s="983"/>
      <c r="AN414" s="983"/>
      <c r="AO414" s="983"/>
      <c r="AP414" s="983"/>
      <c r="AQ414" s="983"/>
      <c r="AR414" s="983"/>
      <c r="AS414" s="983"/>
      <c r="AT414" s="983"/>
      <c r="AU414" s="983"/>
      <c r="AV414" s="983"/>
      <c r="AW414" s="983"/>
      <c r="AX414" s="983"/>
      <c r="AY414" s="983"/>
      <c r="AZ414" s="983"/>
      <c r="BA414" s="983"/>
      <c r="BB414" s="983"/>
      <c r="BC414" s="983"/>
      <c r="BD414" s="983"/>
      <c r="BE414" s="983"/>
      <c r="BF414" s="983"/>
      <c r="BG414" s="983"/>
      <c r="BH414" s="983"/>
      <c r="BI414" s="983"/>
      <c r="BJ414" s="983"/>
      <c r="BK414" s="983"/>
      <c r="BL414" s="983"/>
      <c r="BM414" s="983"/>
      <c r="BN414" s="984"/>
      <c r="BO414" s="187"/>
    </row>
    <row r="415" spans="2:67" ht="17.45" customHeight="1">
      <c r="B415" s="1942" t="s">
        <v>293</v>
      </c>
      <c r="C415" s="1943"/>
      <c r="D415" s="1943"/>
      <c r="E415" s="1943"/>
      <c r="F415" s="1943"/>
      <c r="G415" s="1943"/>
      <c r="H415" s="1943"/>
      <c r="I415" s="1943"/>
      <c r="J415" s="1943"/>
      <c r="K415" s="1943"/>
      <c r="L415" s="1943"/>
      <c r="M415" s="1944"/>
      <c r="N415" s="1476"/>
      <c r="O415" s="1476"/>
      <c r="P415" s="1475">
        <v>36</v>
      </c>
      <c r="Q415" s="821">
        <v>9.5714285714285712</v>
      </c>
      <c r="R415" s="821">
        <v>0.90785773756224764</v>
      </c>
      <c r="S415" s="821" t="s">
        <v>61</v>
      </c>
      <c r="T415" s="821">
        <v>2.8155442648768232</v>
      </c>
      <c r="U415" s="821">
        <v>1.8593257902717836E-2</v>
      </c>
      <c r="V415" s="821" t="s">
        <v>61</v>
      </c>
      <c r="W415" s="821">
        <v>4.4593055186838627E-2</v>
      </c>
      <c r="X415" s="821">
        <v>0.13934212897412782</v>
      </c>
      <c r="Y415" s="821" t="s">
        <v>61</v>
      </c>
      <c r="Z415" s="821">
        <v>1.5166666666666666</v>
      </c>
      <c r="AA415" s="821">
        <v>0.38669600103533064</v>
      </c>
      <c r="AB415" s="821">
        <v>0.19879497212507358</v>
      </c>
      <c r="AC415" s="821" t="s">
        <v>61</v>
      </c>
      <c r="AD415" s="821">
        <v>0.48936840920178631</v>
      </c>
      <c r="AE415" s="821">
        <v>1.63</v>
      </c>
      <c r="AF415" s="821">
        <v>0.42575881870385562</v>
      </c>
      <c r="AG415" s="821">
        <v>2.8832338433736726E-2</v>
      </c>
      <c r="AH415" s="821">
        <v>0.16484029727883612</v>
      </c>
      <c r="AI415" s="821">
        <v>0.23949745992151614</v>
      </c>
      <c r="AJ415" s="821">
        <v>1.0094786729857821</v>
      </c>
      <c r="AK415" s="821">
        <v>1.2877942458587619</v>
      </c>
      <c r="AL415" s="821" t="s">
        <v>61</v>
      </c>
      <c r="AM415" s="821" t="s">
        <v>61</v>
      </c>
      <c r="AN415" s="821">
        <v>1.8472135253600502E-2</v>
      </c>
      <c r="AO415" s="821" t="s">
        <v>61</v>
      </c>
      <c r="AP415" s="821" t="s">
        <v>61</v>
      </c>
      <c r="AQ415" s="821">
        <v>0.53402537485582469</v>
      </c>
      <c r="AR415" s="821" t="s">
        <v>61</v>
      </c>
      <c r="AS415" s="821">
        <v>7.0206863408986658E-2</v>
      </c>
      <c r="AT415" s="821">
        <v>0.20222880201891483</v>
      </c>
      <c r="AU415" s="821">
        <v>0.22305899228976153</v>
      </c>
      <c r="AV415" s="821">
        <v>0.81088566054348266</v>
      </c>
      <c r="AW415" s="821">
        <v>3.2783020927004303E-2</v>
      </c>
      <c r="AX415" s="821">
        <v>0</v>
      </c>
      <c r="AY415" s="821">
        <v>0.10344570127300556</v>
      </c>
      <c r="AZ415" s="821">
        <v>6.6439937697256604E-2</v>
      </c>
      <c r="BA415" s="821">
        <v>0.89060931740262395</v>
      </c>
      <c r="BB415" s="821">
        <v>0</v>
      </c>
      <c r="BC415" s="821" t="s">
        <v>61</v>
      </c>
      <c r="BD415" s="821" t="s">
        <v>61</v>
      </c>
      <c r="BE415" s="821">
        <v>8.7640768766208396E-2</v>
      </c>
      <c r="BF415" s="821">
        <v>0.20509999511026356</v>
      </c>
      <c r="BG415" s="821" t="s">
        <v>61</v>
      </c>
      <c r="BH415" s="821" t="s">
        <v>61</v>
      </c>
      <c r="BI415" s="821">
        <v>6.0285283670188594E-2</v>
      </c>
      <c r="BJ415" s="821">
        <v>0.57759384522291612</v>
      </c>
      <c r="BK415" s="821">
        <v>0.26683211282885827</v>
      </c>
      <c r="BL415" s="821" t="s">
        <v>61</v>
      </c>
      <c r="BM415" s="821">
        <v>0.42756778213941415</v>
      </c>
      <c r="BN415" s="826">
        <v>4.044178554993097E-2</v>
      </c>
      <c r="BO415" s="187"/>
    </row>
    <row r="416" spans="2:67" ht="17.45" customHeight="1">
      <c r="B416" s="1942" t="s">
        <v>294</v>
      </c>
      <c r="C416" s="1943"/>
      <c r="D416" s="1943"/>
      <c r="E416" s="1943"/>
      <c r="F416" s="1943"/>
      <c r="G416" s="1943"/>
      <c r="H416" s="1943"/>
      <c r="I416" s="1943"/>
      <c r="J416" s="1943"/>
      <c r="K416" s="1943"/>
      <c r="L416" s="1943"/>
      <c r="M416" s="1944"/>
      <c r="N416" s="1476"/>
      <c r="O416" s="1476"/>
      <c r="P416" s="1475">
        <v>31</v>
      </c>
      <c r="Q416" s="821" t="s">
        <v>61</v>
      </c>
      <c r="R416" s="821" t="s">
        <v>61</v>
      </c>
      <c r="S416" s="821">
        <v>0.23834295415959253</v>
      </c>
      <c r="T416" s="821">
        <v>0.62576512571228837</v>
      </c>
      <c r="U416" s="821">
        <v>7.6124404171976023E-2</v>
      </c>
      <c r="V416" s="821" t="s">
        <v>61</v>
      </c>
      <c r="W416" s="821">
        <v>8.8958501751549568E-2</v>
      </c>
      <c r="X416" s="821" t="s">
        <v>61</v>
      </c>
      <c r="Y416" s="821" t="s">
        <v>61</v>
      </c>
      <c r="Z416" s="821" t="s">
        <v>61</v>
      </c>
      <c r="AA416" s="821">
        <v>0.15949313696198528</v>
      </c>
      <c r="AB416" s="821">
        <v>0.22680803067899843</v>
      </c>
      <c r="AC416" s="821">
        <v>0.32964393860290281</v>
      </c>
      <c r="AD416" s="821">
        <v>0.26517129915514726</v>
      </c>
      <c r="AE416" s="821">
        <v>0.34</v>
      </c>
      <c r="AF416" s="821">
        <v>0.33404368673415025</v>
      </c>
      <c r="AG416" s="821">
        <v>3.6107679549075546E-2</v>
      </c>
      <c r="AH416" s="821">
        <v>2.4013897404455344E-2</v>
      </c>
      <c r="AI416" s="821" t="s">
        <v>61</v>
      </c>
      <c r="AJ416" s="821" t="s">
        <v>61</v>
      </c>
      <c r="AK416" s="821" t="s">
        <v>61</v>
      </c>
      <c r="AL416" s="821">
        <v>5.0592250552097973E-3</v>
      </c>
      <c r="AM416" s="821" t="s">
        <v>61</v>
      </c>
      <c r="AN416" s="821">
        <v>0.15833905080094263</v>
      </c>
      <c r="AO416" s="821" t="s">
        <v>61</v>
      </c>
      <c r="AP416" s="821">
        <v>0.12132024977698483</v>
      </c>
      <c r="AQ416" s="821" t="s">
        <v>61</v>
      </c>
      <c r="AR416" s="821">
        <v>0.26849886976980208</v>
      </c>
      <c r="AS416" s="821">
        <v>0.22524101022689785</v>
      </c>
      <c r="AT416" s="821">
        <v>0.2792567942318358</v>
      </c>
      <c r="AU416" s="821">
        <v>4.1759553992953502E-2</v>
      </c>
      <c r="AV416" s="821" t="s">
        <v>61</v>
      </c>
      <c r="AW416" s="821" t="s">
        <v>61</v>
      </c>
      <c r="AX416" s="821">
        <v>0</v>
      </c>
      <c r="AY416" s="821">
        <v>0.79662588455963845</v>
      </c>
      <c r="AZ416" s="821">
        <v>2.8070364838407295E-2</v>
      </c>
      <c r="BA416" s="821">
        <v>64.394492242053275</v>
      </c>
      <c r="BB416" s="821" t="s">
        <v>61</v>
      </c>
      <c r="BC416" s="821">
        <v>0.29222033080108745</v>
      </c>
      <c r="BD416" s="821">
        <v>0.88820254506892893</v>
      </c>
      <c r="BE416" s="821">
        <v>7.2517155847178161E-2</v>
      </c>
      <c r="BF416" s="821">
        <v>0.53461128860489882</v>
      </c>
      <c r="BG416" s="821" t="s">
        <v>61</v>
      </c>
      <c r="BH416" s="821" t="s">
        <v>61</v>
      </c>
      <c r="BI416" s="821">
        <v>0.19854429687798292</v>
      </c>
      <c r="BJ416" s="821" t="s">
        <v>61</v>
      </c>
      <c r="BK416" s="821">
        <v>0.27784249068003769</v>
      </c>
      <c r="BL416" s="821" t="s">
        <v>61</v>
      </c>
      <c r="BM416" s="821">
        <v>0.23596374889478339</v>
      </c>
      <c r="BN416" s="826">
        <v>0.27658744667885438</v>
      </c>
      <c r="BO416" s="187"/>
    </row>
    <row r="417" spans="1:67" ht="17.45" customHeight="1">
      <c r="B417" s="1950" t="s">
        <v>335</v>
      </c>
      <c r="C417" s="1951"/>
      <c r="D417" s="1951"/>
      <c r="E417" s="1951"/>
      <c r="F417" s="1951"/>
      <c r="G417" s="1951"/>
      <c r="H417" s="1951"/>
      <c r="I417" s="1951"/>
      <c r="J417" s="1951"/>
      <c r="K417" s="1951"/>
      <c r="L417" s="1951"/>
      <c r="M417" s="1952"/>
      <c r="N417" s="1476"/>
      <c r="O417" s="1476"/>
      <c r="P417" s="1475">
        <v>43</v>
      </c>
      <c r="Q417" s="821">
        <v>0.55490767735665691</v>
      </c>
      <c r="R417" s="821">
        <v>0.98558643226575271</v>
      </c>
      <c r="S417" s="821">
        <v>5.2058420812414422E-2</v>
      </c>
      <c r="T417" s="821">
        <v>1.5058330224244212</v>
      </c>
      <c r="U417" s="821">
        <v>0.19009239237271477</v>
      </c>
      <c r="V417" s="821" t="s">
        <v>61</v>
      </c>
      <c r="W417" s="821">
        <v>0.12158874952489547</v>
      </c>
      <c r="X417" s="821">
        <v>0.14854041780199814</v>
      </c>
      <c r="Y417" s="821" t="s">
        <v>61</v>
      </c>
      <c r="Z417" s="821">
        <v>5.9892307692307689</v>
      </c>
      <c r="AA417" s="821">
        <v>0.30604534005037781</v>
      </c>
      <c r="AB417" s="821">
        <v>3.5017982207079308E-2</v>
      </c>
      <c r="AC417" s="821">
        <v>0.67583190126542725</v>
      </c>
      <c r="AD417" s="821">
        <v>0.91517419112205067</v>
      </c>
      <c r="AE417" s="821">
        <v>0.02</v>
      </c>
      <c r="AF417" s="821">
        <v>0.13088823222666435</v>
      </c>
      <c r="AG417" s="821">
        <v>0.42186028433468375</v>
      </c>
      <c r="AH417" s="821">
        <v>2.5517715183040534E-2</v>
      </c>
      <c r="AI417" s="821">
        <v>0.10634766975522057</v>
      </c>
      <c r="AJ417" s="821">
        <v>0.12762520193861066</v>
      </c>
      <c r="AK417" s="821">
        <v>6.8863157894736844</v>
      </c>
      <c r="AL417" s="821">
        <v>6.6689306787791308E-2</v>
      </c>
      <c r="AM417" s="821" t="s">
        <v>61</v>
      </c>
      <c r="AN417" s="821">
        <v>0.18765014195239135</v>
      </c>
      <c r="AO417" s="821" t="s">
        <v>61</v>
      </c>
      <c r="AP417" s="821">
        <v>6.2765957446808504E-2</v>
      </c>
      <c r="AQ417" s="821">
        <v>0.41506751954513149</v>
      </c>
      <c r="AR417" s="821">
        <v>0.24645816626570435</v>
      </c>
      <c r="AS417" s="821">
        <v>0.53336573511543139</v>
      </c>
      <c r="AT417" s="821">
        <v>0.2204993812331659</v>
      </c>
      <c r="AU417" s="821">
        <v>0.24754433631909786</v>
      </c>
      <c r="AV417" s="821">
        <v>2.105932083979146</v>
      </c>
      <c r="AW417" s="821">
        <v>8.9011442119369136E-2</v>
      </c>
      <c r="AX417" s="821">
        <v>1</v>
      </c>
      <c r="AY417" s="821">
        <v>0.27629566694987256</v>
      </c>
      <c r="AZ417" s="821">
        <v>5.209176357889158E-2</v>
      </c>
      <c r="BA417" s="821">
        <v>0.39433602475310492</v>
      </c>
      <c r="BB417" s="821">
        <v>0.40370578326782708</v>
      </c>
      <c r="BC417" s="821">
        <v>0.27749463519313305</v>
      </c>
      <c r="BD417" s="821">
        <v>0.50518823749765873</v>
      </c>
      <c r="BE417" s="821">
        <v>9.5810500265158208E-2</v>
      </c>
      <c r="BF417" s="821">
        <v>4.0074989416816177E-2</v>
      </c>
      <c r="BG417" s="821" t="s">
        <v>61</v>
      </c>
      <c r="BH417" s="821" t="s">
        <v>61</v>
      </c>
      <c r="BI417" s="821">
        <v>0.18647510952432922</v>
      </c>
      <c r="BJ417" s="821">
        <v>4.6114931237721022</v>
      </c>
      <c r="BK417" s="821">
        <v>6.6119046662698702E-2</v>
      </c>
      <c r="BL417" s="821" t="s">
        <v>61</v>
      </c>
      <c r="BM417" s="821">
        <v>0.44832951945080091</v>
      </c>
      <c r="BN417" s="826">
        <v>4.7897196261682241E-2</v>
      </c>
      <c r="BO417" s="187"/>
    </row>
    <row r="418" spans="1:67" ht="17.45" customHeight="1">
      <c r="B418" s="1950" t="s">
        <v>131</v>
      </c>
      <c r="C418" s="1951"/>
      <c r="D418" s="1951"/>
      <c r="E418" s="1951"/>
      <c r="F418" s="1951"/>
      <c r="G418" s="1951"/>
      <c r="H418" s="1951"/>
      <c r="I418" s="1951"/>
      <c r="J418" s="1951"/>
      <c r="K418" s="1951"/>
      <c r="L418" s="1951"/>
      <c r="M418" s="1952"/>
      <c r="N418" s="1476"/>
      <c r="O418" s="1476"/>
      <c r="P418" s="1475">
        <v>42</v>
      </c>
      <c r="Q418" s="821">
        <v>1.8900306293844482</v>
      </c>
      <c r="R418" s="821">
        <v>7.5186118436461937</v>
      </c>
      <c r="S418" s="821">
        <v>2.7277368807041653</v>
      </c>
      <c r="T418" s="821">
        <v>0.61394448030987736</v>
      </c>
      <c r="U418" s="821">
        <v>8.1825407093876493E-2</v>
      </c>
      <c r="V418" s="821" t="s">
        <v>61</v>
      </c>
      <c r="W418" s="821">
        <v>0.13634220072399347</v>
      </c>
      <c r="X418" s="821">
        <v>0.41915187198076626</v>
      </c>
      <c r="Y418" s="821">
        <v>0.14908466389816644</v>
      </c>
      <c r="Z418" s="821">
        <v>0.37183541666666664</v>
      </c>
      <c r="AA418" s="821">
        <v>1.4118629908103593E-2</v>
      </c>
      <c r="AB418" s="821">
        <v>5.4808212220019331E-2</v>
      </c>
      <c r="AC418" s="821">
        <v>0.80927217248147665</v>
      </c>
      <c r="AD418" s="821">
        <v>7.500043791208534</v>
      </c>
      <c r="AE418" s="821">
        <v>0.75</v>
      </c>
      <c r="AF418" s="821">
        <v>0.16109292813322804</v>
      </c>
      <c r="AG418" s="821">
        <v>0.33607479451879674</v>
      </c>
      <c r="AH418" s="821">
        <v>0.78778716790789693</v>
      </c>
      <c r="AI418" s="821">
        <v>1.119681479154677</v>
      </c>
      <c r="AJ418" s="821">
        <v>1.1284698467981011</v>
      </c>
      <c r="AK418" s="821">
        <v>2.8765559131285756</v>
      </c>
      <c r="AL418" s="821">
        <v>4.8740962694992736E-2</v>
      </c>
      <c r="AM418" s="821" t="s">
        <v>61</v>
      </c>
      <c r="AN418" s="821">
        <v>0.35818724887890391</v>
      </c>
      <c r="AO418" s="821" t="s">
        <v>61</v>
      </c>
      <c r="AP418" s="821">
        <v>3.4503061705134244E-2</v>
      </c>
      <c r="AQ418" s="821" t="s">
        <v>61</v>
      </c>
      <c r="AR418" s="821" t="s">
        <v>61</v>
      </c>
      <c r="AS418" s="821">
        <v>0.18474154144569163</v>
      </c>
      <c r="AT418" s="821">
        <v>2.4894358607282445E-2</v>
      </c>
      <c r="AU418" s="821">
        <v>9.5429709410309385E-2</v>
      </c>
      <c r="AV418" s="821">
        <v>0.21449827402299246</v>
      </c>
      <c r="AW418" s="821">
        <v>0.99657717990730821</v>
      </c>
      <c r="AX418" s="821">
        <v>1</v>
      </c>
      <c r="AY418" s="821">
        <v>0.70079358251967827</v>
      </c>
      <c r="AZ418" s="821">
        <v>0.7628859166230828</v>
      </c>
      <c r="BA418" s="821">
        <v>0.81942097294611593</v>
      </c>
      <c r="BB418" s="821">
        <v>0.85784312500000004</v>
      </c>
      <c r="BC418" s="821">
        <v>0.11606920776563694</v>
      </c>
      <c r="BD418" s="821">
        <v>1.2388648910261222</v>
      </c>
      <c r="BE418" s="821">
        <v>1.1693748905022573E-2</v>
      </c>
      <c r="BF418" s="821">
        <v>0.10575888082622159</v>
      </c>
      <c r="BG418" s="821" t="s">
        <v>61</v>
      </c>
      <c r="BH418" s="821" t="s">
        <v>61</v>
      </c>
      <c r="BI418" s="821">
        <v>4.9109743375185125E-3</v>
      </c>
      <c r="BJ418" s="821">
        <v>2.0559162146130778</v>
      </c>
      <c r="BK418" s="821">
        <v>2.6790939522418307</v>
      </c>
      <c r="BL418" s="821" t="s">
        <v>61</v>
      </c>
      <c r="BM418" s="821">
        <v>1.0306679408926898</v>
      </c>
      <c r="BN418" s="826">
        <v>4.839016632483522E-2</v>
      </c>
      <c r="BO418" s="187"/>
    </row>
    <row r="419" spans="1:67" ht="17.45" customHeight="1">
      <c r="B419" s="1950" t="s">
        <v>132</v>
      </c>
      <c r="C419" s="1951"/>
      <c r="D419" s="1951"/>
      <c r="E419" s="1951"/>
      <c r="F419" s="1951"/>
      <c r="G419" s="1951"/>
      <c r="H419" s="1951"/>
      <c r="I419" s="1951"/>
      <c r="J419" s="1951"/>
      <c r="K419" s="1951"/>
      <c r="L419" s="1951"/>
      <c r="M419" s="1952"/>
      <c r="N419" s="1476"/>
      <c r="O419" s="1476"/>
      <c r="P419" s="1475">
        <v>30</v>
      </c>
      <c r="Q419" s="821" t="s">
        <v>61</v>
      </c>
      <c r="R419" s="821">
        <v>6.2238031108623666</v>
      </c>
      <c r="S419" s="821" t="s">
        <v>61</v>
      </c>
      <c r="T419" s="821" t="s">
        <v>61</v>
      </c>
      <c r="U419" s="821">
        <v>8.7380699893955457E-2</v>
      </c>
      <c r="V419" s="821" t="s">
        <v>61</v>
      </c>
      <c r="W419" s="821">
        <v>8.4848484848484854E-2</v>
      </c>
      <c r="X419" s="821">
        <v>0.4749406260768177</v>
      </c>
      <c r="Y419" s="821">
        <v>0.23805656363649622</v>
      </c>
      <c r="Z419" s="821">
        <v>1.9274744027303754</v>
      </c>
      <c r="AA419" s="821" t="s">
        <v>61</v>
      </c>
      <c r="AB419" s="821">
        <v>24.8009166280447</v>
      </c>
      <c r="AC419" s="821">
        <v>0.19172466393364476</v>
      </c>
      <c r="AD419" s="821">
        <v>2.7090796162914001</v>
      </c>
      <c r="AE419" s="821">
        <v>0</v>
      </c>
      <c r="AF419" s="821">
        <v>0.93437286711818135</v>
      </c>
      <c r="AG419" s="821" t="s">
        <v>61</v>
      </c>
      <c r="AH419" s="821">
        <v>0.4490017259269688</v>
      </c>
      <c r="AI419" s="821" t="s">
        <v>61</v>
      </c>
      <c r="AJ419" s="821" t="s">
        <v>61</v>
      </c>
      <c r="AK419" s="821" t="s">
        <v>61</v>
      </c>
      <c r="AL419" s="821">
        <v>1</v>
      </c>
      <c r="AM419" s="821" t="s">
        <v>61</v>
      </c>
      <c r="AN419" s="821">
        <v>0.28009423731348865</v>
      </c>
      <c r="AO419" s="821" t="s">
        <v>61</v>
      </c>
      <c r="AP419" s="821" t="s">
        <v>61</v>
      </c>
      <c r="AQ419" s="821" t="s">
        <v>61</v>
      </c>
      <c r="AR419" s="821" t="s">
        <v>61</v>
      </c>
      <c r="AS419" s="821">
        <v>6.2841523436743082E-2</v>
      </c>
      <c r="AT419" s="821">
        <v>0.14190711144481391</v>
      </c>
      <c r="AU419" s="821">
        <v>0.12813702848344879</v>
      </c>
      <c r="AV419" s="821">
        <v>0.23466146095497381</v>
      </c>
      <c r="AW419" s="821" t="s">
        <v>61</v>
      </c>
      <c r="AX419" s="821">
        <v>0</v>
      </c>
      <c r="AY419" s="821">
        <v>1.0834783924922424</v>
      </c>
      <c r="AZ419" s="821">
        <v>5.8012399236315015E-2</v>
      </c>
      <c r="BA419" s="821" t="s">
        <v>61</v>
      </c>
      <c r="BB419" s="821">
        <v>0.22905027932960895</v>
      </c>
      <c r="BC419" s="821">
        <v>3.5183802174093434E-2</v>
      </c>
      <c r="BD419" s="821" t="s">
        <v>61</v>
      </c>
      <c r="BE419" s="821">
        <v>0.40561937286556971</v>
      </c>
      <c r="BF419" s="821">
        <v>0.12264391379023769</v>
      </c>
      <c r="BG419" s="821" t="s">
        <v>61</v>
      </c>
      <c r="BH419" s="821" t="s">
        <v>61</v>
      </c>
      <c r="BI419" s="821">
        <v>0.25111491266960057</v>
      </c>
      <c r="BJ419" s="821">
        <v>7.8764965343415243E-3</v>
      </c>
      <c r="BK419" s="821">
        <v>8.4042283024982289</v>
      </c>
      <c r="BL419" s="821" t="s">
        <v>61</v>
      </c>
      <c r="BM419" s="821">
        <v>0.40185622201282512</v>
      </c>
      <c r="BN419" s="826">
        <v>0.24992028401059241</v>
      </c>
      <c r="BO419" s="187"/>
    </row>
    <row r="420" spans="1:67" ht="17.45" customHeight="1">
      <c r="B420" s="1950" t="s">
        <v>336</v>
      </c>
      <c r="C420" s="1951"/>
      <c r="D420" s="1951"/>
      <c r="E420" s="1951"/>
      <c r="F420" s="1951"/>
      <c r="G420" s="1951"/>
      <c r="H420" s="1951"/>
      <c r="I420" s="1951"/>
      <c r="J420" s="1951"/>
      <c r="K420" s="1951"/>
      <c r="L420" s="1951"/>
      <c r="M420" s="1952"/>
      <c r="N420" s="991"/>
      <c r="O420" s="983"/>
      <c r="P420" s="983"/>
      <c r="Q420" s="983"/>
      <c r="R420" s="983"/>
      <c r="S420" s="983"/>
      <c r="T420" s="983"/>
      <c r="U420" s="983"/>
      <c r="V420" s="983"/>
      <c r="W420" s="983"/>
      <c r="X420" s="983"/>
      <c r="Y420" s="983"/>
      <c r="Z420" s="983"/>
      <c r="AA420" s="983"/>
      <c r="AB420" s="983"/>
      <c r="AC420" s="983"/>
      <c r="AD420" s="983"/>
      <c r="AE420" s="983"/>
      <c r="AF420" s="983"/>
      <c r="AG420" s="983"/>
      <c r="AH420" s="983"/>
      <c r="AI420" s="983"/>
      <c r="AJ420" s="983"/>
      <c r="AK420" s="983"/>
      <c r="AL420" s="983"/>
      <c r="AM420" s="983"/>
      <c r="AN420" s="983"/>
      <c r="AO420" s="983"/>
      <c r="AP420" s="983"/>
      <c r="AQ420" s="983"/>
      <c r="AR420" s="983"/>
      <c r="AS420" s="983"/>
      <c r="AT420" s="983"/>
      <c r="AU420" s="983"/>
      <c r="AV420" s="983"/>
      <c r="AW420" s="983"/>
      <c r="AX420" s="983"/>
      <c r="AY420" s="983"/>
      <c r="AZ420" s="983"/>
      <c r="BA420" s="983"/>
      <c r="BB420" s="983"/>
      <c r="BC420" s="983"/>
      <c r="BD420" s="983"/>
      <c r="BE420" s="983"/>
      <c r="BF420" s="983"/>
      <c r="BG420" s="983"/>
      <c r="BH420" s="983"/>
      <c r="BI420" s="983"/>
      <c r="BJ420" s="983"/>
      <c r="BK420" s="983"/>
      <c r="BL420" s="983"/>
      <c r="BM420" s="983"/>
      <c r="BN420" s="984"/>
      <c r="BO420" s="187"/>
    </row>
    <row r="421" spans="1:67" ht="17.45" customHeight="1">
      <c r="B421" s="1942" t="s">
        <v>299</v>
      </c>
      <c r="C421" s="1943"/>
      <c r="D421" s="1943"/>
      <c r="E421" s="1943"/>
      <c r="F421" s="1943"/>
      <c r="G421" s="1943"/>
      <c r="H421" s="1943"/>
      <c r="I421" s="1943"/>
      <c r="J421" s="1943"/>
      <c r="K421" s="1943"/>
      <c r="L421" s="1943"/>
      <c r="M421" s="1944"/>
      <c r="N421" s="1476"/>
      <c r="O421" s="1476"/>
      <c r="P421" s="1475">
        <v>18</v>
      </c>
      <c r="Q421" s="821" t="s">
        <v>61</v>
      </c>
      <c r="R421" s="821">
        <v>0.98702460850111862</v>
      </c>
      <c r="S421" s="821" t="s">
        <v>61</v>
      </c>
      <c r="T421" s="821">
        <v>0.46485805525444585</v>
      </c>
      <c r="U421" s="821" t="s">
        <v>61</v>
      </c>
      <c r="V421" s="821" t="s">
        <v>61</v>
      </c>
      <c r="W421" s="821">
        <v>3.0558482613277135E-2</v>
      </c>
      <c r="X421" s="821" t="s">
        <v>61</v>
      </c>
      <c r="Y421" s="821" t="s">
        <v>61</v>
      </c>
      <c r="Z421" s="821" t="s">
        <v>61</v>
      </c>
      <c r="AA421" s="821" t="s">
        <v>61</v>
      </c>
      <c r="AB421" s="821">
        <v>0.10029211295034079</v>
      </c>
      <c r="AC421" s="821">
        <v>1.5122121423586881</v>
      </c>
      <c r="AD421" s="821" t="s">
        <v>61</v>
      </c>
      <c r="AE421" s="821" t="s">
        <v>61</v>
      </c>
      <c r="AF421" s="821" t="s">
        <v>61</v>
      </c>
      <c r="AG421" s="821">
        <v>0.41617324065505634</v>
      </c>
      <c r="AH421" s="821">
        <v>0.10842081751172661</v>
      </c>
      <c r="AI421" s="821" t="s">
        <v>61</v>
      </c>
      <c r="AJ421" s="821" t="s">
        <v>61</v>
      </c>
      <c r="AK421" s="821">
        <v>0.88473684210526315</v>
      </c>
      <c r="AL421" s="821" t="s">
        <v>61</v>
      </c>
      <c r="AM421" s="821" t="s">
        <v>61</v>
      </c>
      <c r="AN421" s="821">
        <v>0.18052167386001125</v>
      </c>
      <c r="AO421" s="821" t="s">
        <v>61</v>
      </c>
      <c r="AP421" s="821">
        <v>0.24401913875598086</v>
      </c>
      <c r="AQ421" s="821" t="s">
        <v>61</v>
      </c>
      <c r="AR421" s="821" t="s">
        <v>61</v>
      </c>
      <c r="AS421" s="821">
        <v>7.9777851933069549E-2</v>
      </c>
      <c r="AT421" s="821" t="s">
        <v>61</v>
      </c>
      <c r="AU421" s="821" t="s">
        <v>61</v>
      </c>
      <c r="AV421" s="821">
        <v>0.29989885656489468</v>
      </c>
      <c r="AW421" s="821" t="s">
        <v>61</v>
      </c>
      <c r="AX421" s="821">
        <v>0</v>
      </c>
      <c r="AY421" s="821" t="s">
        <v>61</v>
      </c>
      <c r="AZ421" s="821" t="s">
        <v>61</v>
      </c>
      <c r="BA421" s="821">
        <v>4.4691409992414952</v>
      </c>
      <c r="BB421" s="821">
        <v>0.22905027932960895</v>
      </c>
      <c r="BC421" s="821">
        <v>3.4360436808791819E-2</v>
      </c>
      <c r="BD421" s="821" t="s">
        <v>61</v>
      </c>
      <c r="BE421" s="821" t="s">
        <v>61</v>
      </c>
      <c r="BF421" s="821" t="s">
        <v>61</v>
      </c>
      <c r="BG421" s="821" t="s">
        <v>61</v>
      </c>
      <c r="BH421" s="821" t="s">
        <v>61</v>
      </c>
      <c r="BI421" s="821">
        <v>0.55095378312636023</v>
      </c>
      <c r="BJ421" s="821" t="s">
        <v>61</v>
      </c>
      <c r="BK421" s="821" t="s">
        <v>61</v>
      </c>
      <c r="BL421" s="821" t="s">
        <v>61</v>
      </c>
      <c r="BM421" s="821" t="s">
        <v>61</v>
      </c>
      <c r="BN421" s="826">
        <v>6.5886569681636094E-6</v>
      </c>
      <c r="BO421" s="187"/>
    </row>
    <row r="422" spans="1:67" ht="17.45" customHeight="1">
      <c r="A422" s="166"/>
      <c r="B422" s="1942" t="s">
        <v>300</v>
      </c>
      <c r="C422" s="1943"/>
      <c r="D422" s="1943"/>
      <c r="E422" s="1943"/>
      <c r="F422" s="1943"/>
      <c r="G422" s="1943"/>
      <c r="H422" s="1943"/>
      <c r="I422" s="1943"/>
      <c r="J422" s="1943"/>
      <c r="K422" s="1943"/>
      <c r="L422" s="1943"/>
      <c r="M422" s="1944"/>
      <c r="N422" s="1476"/>
      <c r="O422" s="1476"/>
      <c r="P422" s="1475">
        <v>10</v>
      </c>
      <c r="Q422" s="821" t="s">
        <v>61</v>
      </c>
      <c r="R422" s="821">
        <v>0.93772241992882566</v>
      </c>
      <c r="S422" s="821">
        <v>0.53953956295915029</v>
      </c>
      <c r="T422" s="821" t="s">
        <v>61</v>
      </c>
      <c r="U422" s="821">
        <v>0.49390895490489423</v>
      </c>
      <c r="V422" s="821" t="s">
        <v>61</v>
      </c>
      <c r="W422" s="821" t="s">
        <v>330</v>
      </c>
      <c r="X422" s="821">
        <v>6.4715994082353873E-2</v>
      </c>
      <c r="Y422" s="821" t="s">
        <v>61</v>
      </c>
      <c r="Z422" s="821" t="s">
        <v>61</v>
      </c>
      <c r="AA422" s="821" t="s">
        <v>61</v>
      </c>
      <c r="AB422" s="821" t="s">
        <v>61</v>
      </c>
      <c r="AC422" s="821" t="s">
        <v>61</v>
      </c>
      <c r="AD422" s="821">
        <v>26.50682266475722</v>
      </c>
      <c r="AE422" s="821">
        <v>0.73</v>
      </c>
      <c r="AF422" s="821" t="s">
        <v>61</v>
      </c>
      <c r="AG422" s="821" t="s">
        <v>61</v>
      </c>
      <c r="AH422" s="821" t="s">
        <v>61</v>
      </c>
      <c r="AI422" s="821" t="s">
        <v>61</v>
      </c>
      <c r="AJ422" s="821" t="s">
        <v>61</v>
      </c>
      <c r="AK422" s="821" t="s">
        <v>61</v>
      </c>
      <c r="AL422" s="821" t="s">
        <v>61</v>
      </c>
      <c r="AM422" s="821" t="s">
        <v>61</v>
      </c>
      <c r="AN422" s="821" t="s">
        <v>61</v>
      </c>
      <c r="AO422" s="821" t="s">
        <v>61</v>
      </c>
      <c r="AP422" s="821" t="s">
        <v>61</v>
      </c>
      <c r="AQ422" s="821" t="s">
        <v>61</v>
      </c>
      <c r="AR422" s="821" t="s">
        <v>61</v>
      </c>
      <c r="AS422" s="821" t="s">
        <v>61</v>
      </c>
      <c r="AT422" s="821" t="s">
        <v>61</v>
      </c>
      <c r="AU422" s="821" t="s">
        <v>61</v>
      </c>
      <c r="AV422" s="821" t="s">
        <v>61</v>
      </c>
      <c r="AW422" s="821" t="s">
        <v>61</v>
      </c>
      <c r="AX422" s="821">
        <v>0</v>
      </c>
      <c r="AY422" s="821" t="s">
        <v>61</v>
      </c>
      <c r="AZ422" s="821" t="s">
        <v>61</v>
      </c>
      <c r="BA422" s="821" t="s">
        <v>61</v>
      </c>
      <c r="BB422" s="821" t="s">
        <v>61</v>
      </c>
      <c r="BC422" s="821" t="s">
        <v>61</v>
      </c>
      <c r="BD422" s="821" t="s">
        <v>61</v>
      </c>
      <c r="BE422" s="821" t="s">
        <v>61</v>
      </c>
      <c r="BF422" s="821" t="s">
        <v>61</v>
      </c>
      <c r="BG422" s="821" t="s">
        <v>61</v>
      </c>
      <c r="BH422" s="821" t="s">
        <v>61</v>
      </c>
      <c r="BI422" s="821" t="s">
        <v>331</v>
      </c>
      <c r="BJ422" s="821">
        <v>7.4590476190476194</v>
      </c>
      <c r="BK422" s="821">
        <v>0.13816803655985194</v>
      </c>
      <c r="BL422" s="821" t="s">
        <v>61</v>
      </c>
      <c r="BM422" s="821" t="s">
        <v>61</v>
      </c>
      <c r="BN422" s="826" t="s">
        <v>61</v>
      </c>
      <c r="BO422" s="187"/>
    </row>
    <row r="423" spans="1:67" ht="17.45" customHeight="1" thickBot="1">
      <c r="B423" s="1953" t="s">
        <v>337</v>
      </c>
      <c r="C423" s="1779"/>
      <c r="D423" s="1779"/>
      <c r="E423" s="1779"/>
      <c r="F423" s="1779"/>
      <c r="G423" s="1779"/>
      <c r="H423" s="1779"/>
      <c r="I423" s="1779"/>
      <c r="J423" s="1779"/>
      <c r="K423" s="1779"/>
      <c r="L423" s="1779"/>
      <c r="M423" s="1780"/>
      <c r="N423" s="1476"/>
      <c r="O423" s="1476"/>
      <c r="P423" s="1475">
        <v>12</v>
      </c>
      <c r="Q423" s="821" t="s">
        <v>61</v>
      </c>
      <c r="R423" s="821" t="s">
        <v>61</v>
      </c>
      <c r="S423" s="821" t="s">
        <v>61</v>
      </c>
      <c r="T423" s="821" t="s">
        <v>61</v>
      </c>
      <c r="U423" s="821">
        <v>0.16650181338608638</v>
      </c>
      <c r="V423" s="821" t="s">
        <v>61</v>
      </c>
      <c r="W423" s="821">
        <v>0.57511283043197881</v>
      </c>
      <c r="X423" s="821" t="s">
        <v>61</v>
      </c>
      <c r="Y423" s="821" t="s">
        <v>61</v>
      </c>
      <c r="Z423" s="821" t="s">
        <v>61</v>
      </c>
      <c r="AA423" s="821" t="s">
        <v>61</v>
      </c>
      <c r="AB423" s="821" t="s">
        <v>61</v>
      </c>
      <c r="AC423" s="821" t="s">
        <v>61</v>
      </c>
      <c r="AD423" s="821">
        <v>0.54864523751980454</v>
      </c>
      <c r="AE423" s="821" t="s">
        <v>61</v>
      </c>
      <c r="AF423" s="821" t="s">
        <v>61</v>
      </c>
      <c r="AG423" s="821" t="s">
        <v>61</v>
      </c>
      <c r="AH423" s="821">
        <v>0.4103046257991726</v>
      </c>
      <c r="AI423" s="821" t="s">
        <v>61</v>
      </c>
      <c r="AJ423" s="821" t="s">
        <v>61</v>
      </c>
      <c r="AK423" s="821" t="s">
        <v>61</v>
      </c>
      <c r="AL423" s="821" t="s">
        <v>61</v>
      </c>
      <c r="AM423" s="821" t="s">
        <v>61</v>
      </c>
      <c r="AN423" s="821">
        <v>0.10305958132045089</v>
      </c>
      <c r="AO423" s="821" t="s">
        <v>61</v>
      </c>
      <c r="AP423" s="821" t="s">
        <v>61</v>
      </c>
      <c r="AQ423" s="821">
        <v>0.88921217547000897</v>
      </c>
      <c r="AR423" s="821" t="s">
        <v>61</v>
      </c>
      <c r="AS423" s="821" t="s">
        <v>61</v>
      </c>
      <c r="AT423" s="821">
        <v>0.28337771015595281</v>
      </c>
      <c r="AU423" s="821" t="s">
        <v>61</v>
      </c>
      <c r="AV423" s="821" t="s">
        <v>61</v>
      </c>
      <c r="AW423" s="821" t="s">
        <v>61</v>
      </c>
      <c r="AX423" s="821">
        <v>0</v>
      </c>
      <c r="AY423" s="821" t="s">
        <v>61</v>
      </c>
      <c r="AZ423" s="821">
        <v>6.0974579467451155</v>
      </c>
      <c r="BA423" s="821" t="s">
        <v>61</v>
      </c>
      <c r="BB423" s="821" t="s">
        <v>61</v>
      </c>
      <c r="BC423" s="821" t="s">
        <v>61</v>
      </c>
      <c r="BD423" s="821" t="s">
        <v>61</v>
      </c>
      <c r="BE423" s="821">
        <v>1.5855315747402079</v>
      </c>
      <c r="BF423" s="821" t="s">
        <v>61</v>
      </c>
      <c r="BG423" s="821" t="s">
        <v>61</v>
      </c>
      <c r="BH423" s="821" t="s">
        <v>61</v>
      </c>
      <c r="BI423" s="821">
        <v>0.55008344149823851</v>
      </c>
      <c r="BJ423" s="821">
        <v>2.8263403263403264</v>
      </c>
      <c r="BK423" s="821" t="s">
        <v>61</v>
      </c>
      <c r="BL423" s="821" t="s">
        <v>61</v>
      </c>
      <c r="BM423" s="821" t="s">
        <v>61</v>
      </c>
      <c r="BN423" s="826" t="s">
        <v>61</v>
      </c>
      <c r="BO423" s="187"/>
    </row>
    <row r="424" spans="1:67" ht="31.35" customHeight="1" thickBot="1">
      <c r="B424" s="1945" t="s">
        <v>338</v>
      </c>
      <c r="C424" s="1946"/>
      <c r="D424" s="1946"/>
      <c r="E424" s="1946"/>
      <c r="F424" s="1946"/>
      <c r="G424" s="1946"/>
      <c r="H424" s="1946"/>
      <c r="I424" s="1946"/>
      <c r="J424" s="1946"/>
      <c r="K424" s="1946"/>
      <c r="L424" s="1946"/>
      <c r="M424" s="1947"/>
      <c r="N424" s="995"/>
      <c r="O424" s="995"/>
      <c r="P424" s="995"/>
      <c r="Q424" s="995"/>
      <c r="R424" s="995"/>
      <c r="S424" s="995"/>
      <c r="T424" s="995"/>
      <c r="U424" s="995"/>
      <c r="V424" s="995"/>
      <c r="W424" s="995"/>
      <c r="X424" s="995"/>
      <c r="Y424" s="995"/>
      <c r="Z424" s="995"/>
      <c r="AA424" s="995"/>
      <c r="AB424" s="995"/>
      <c r="AC424" s="995"/>
      <c r="AD424" s="995"/>
      <c r="AE424" s="995"/>
      <c r="AF424" s="995"/>
      <c r="AG424" s="995"/>
      <c r="AH424" s="995"/>
      <c r="AI424" s="995"/>
      <c r="AJ424" s="995"/>
      <c r="AK424" s="995"/>
      <c r="AL424" s="995"/>
      <c r="AM424" s="995"/>
      <c r="AN424" s="995"/>
      <c r="AO424" s="995"/>
      <c r="AP424" s="995"/>
      <c r="AQ424" s="995"/>
      <c r="AR424" s="995"/>
      <c r="AS424" s="995"/>
      <c r="AT424" s="995"/>
      <c r="AU424" s="995"/>
      <c r="AV424" s="995"/>
      <c r="AW424" s="995"/>
      <c r="AX424" s="995"/>
      <c r="AY424" s="995"/>
      <c r="AZ424" s="995"/>
      <c r="BA424" s="995"/>
      <c r="BB424" s="995"/>
      <c r="BC424" s="995"/>
      <c r="BD424" s="995"/>
      <c r="BE424" s="995"/>
      <c r="BF424" s="995"/>
      <c r="BG424" s="995"/>
      <c r="BH424" s="995"/>
      <c r="BI424" s="995"/>
      <c r="BJ424" s="995"/>
      <c r="BK424" s="995"/>
      <c r="BL424" s="995"/>
      <c r="BM424" s="995"/>
      <c r="BN424" s="996"/>
      <c r="BO424" s="155"/>
    </row>
    <row r="425" spans="1:67" ht="28.5" customHeight="1">
      <c r="A425" s="166"/>
      <c r="B425" s="844" t="s">
        <v>339</v>
      </c>
      <c r="C425" s="1948" t="s">
        <v>340</v>
      </c>
      <c r="D425" s="1948"/>
      <c r="E425" s="1948"/>
      <c r="F425" s="1948"/>
      <c r="G425" s="1948"/>
      <c r="H425" s="1948"/>
      <c r="I425" s="1948"/>
      <c r="J425" s="1948"/>
      <c r="K425" s="1948"/>
      <c r="L425" s="1948"/>
      <c r="M425" s="1949"/>
      <c r="N425" s="839">
        <f>O425/P425</f>
        <v>0.98</v>
      </c>
      <c r="O425" s="845">
        <v>49</v>
      </c>
      <c r="P425" s="845">
        <v>50</v>
      </c>
      <c r="Q425" s="846" t="s">
        <v>56</v>
      </c>
      <c r="R425" s="846" t="s">
        <v>56</v>
      </c>
      <c r="S425" s="846" t="s">
        <v>56</v>
      </c>
      <c r="T425" s="846" t="s">
        <v>56</v>
      </c>
      <c r="U425" s="846" t="s">
        <v>56</v>
      </c>
      <c r="V425" s="846" t="s">
        <v>56</v>
      </c>
      <c r="W425" s="846" t="s">
        <v>56</v>
      </c>
      <c r="X425" s="846" t="s">
        <v>56</v>
      </c>
      <c r="Y425" s="846" t="s">
        <v>56</v>
      </c>
      <c r="Z425" s="846" t="s">
        <v>56</v>
      </c>
      <c r="AA425" s="846" t="s">
        <v>56</v>
      </c>
      <c r="AB425" s="846" t="s">
        <v>56</v>
      </c>
      <c r="AC425" s="846" t="s">
        <v>56</v>
      </c>
      <c r="AD425" s="846" t="s">
        <v>56</v>
      </c>
      <c r="AE425" s="846" t="s">
        <v>56</v>
      </c>
      <c r="AF425" s="846" t="s">
        <v>56</v>
      </c>
      <c r="AG425" s="846" t="s">
        <v>56</v>
      </c>
      <c r="AH425" s="846" t="s">
        <v>56</v>
      </c>
      <c r="AI425" s="846" t="s">
        <v>56</v>
      </c>
      <c r="AJ425" s="846" t="s">
        <v>56</v>
      </c>
      <c r="AK425" s="846" t="s">
        <v>56</v>
      </c>
      <c r="AL425" s="846" t="s">
        <v>56</v>
      </c>
      <c r="AM425" s="846" t="s">
        <v>56</v>
      </c>
      <c r="AN425" s="846" t="s">
        <v>56</v>
      </c>
      <c r="AO425" s="846" t="s">
        <v>56</v>
      </c>
      <c r="AP425" s="846" t="s">
        <v>56</v>
      </c>
      <c r="AQ425" s="846" t="s">
        <v>56</v>
      </c>
      <c r="AR425" s="846" t="s">
        <v>56</v>
      </c>
      <c r="AS425" s="846" t="s">
        <v>56</v>
      </c>
      <c r="AT425" s="846" t="s">
        <v>56</v>
      </c>
      <c r="AU425" s="846" t="s">
        <v>56</v>
      </c>
      <c r="AV425" s="846" t="s">
        <v>56</v>
      </c>
      <c r="AW425" s="846" t="s">
        <v>56</v>
      </c>
      <c r="AX425" s="846" t="s">
        <v>56</v>
      </c>
      <c r="AY425" s="846" t="s">
        <v>56</v>
      </c>
      <c r="AZ425" s="846" t="s">
        <v>56</v>
      </c>
      <c r="BA425" s="846" t="s">
        <v>56</v>
      </c>
      <c r="BB425" s="846" t="s">
        <v>56</v>
      </c>
      <c r="BC425" s="846" t="s">
        <v>56</v>
      </c>
      <c r="BD425" s="846" t="s">
        <v>56</v>
      </c>
      <c r="BE425" s="846" t="s">
        <v>56</v>
      </c>
      <c r="BF425" s="846" t="s">
        <v>56</v>
      </c>
      <c r="BG425" s="846" t="s">
        <v>56</v>
      </c>
      <c r="BH425" s="846" t="s">
        <v>57</v>
      </c>
      <c r="BI425" s="846" t="s">
        <v>56</v>
      </c>
      <c r="BJ425" s="846" t="s">
        <v>56</v>
      </c>
      <c r="BK425" s="846" t="s">
        <v>56</v>
      </c>
      <c r="BL425" s="846" t="s">
        <v>56</v>
      </c>
      <c r="BM425" s="846" t="s">
        <v>56</v>
      </c>
      <c r="BN425" s="847" t="s">
        <v>56</v>
      </c>
      <c r="BO425" s="182"/>
    </row>
    <row r="426" spans="1:67" ht="30.75" customHeight="1">
      <c r="B426" s="848" t="s">
        <v>341</v>
      </c>
      <c r="C426" s="1939" t="s">
        <v>342</v>
      </c>
      <c r="D426" s="1939"/>
      <c r="E426" s="1939"/>
      <c r="F426" s="1939"/>
      <c r="G426" s="1939"/>
      <c r="H426" s="1939"/>
      <c r="I426" s="1939"/>
      <c r="J426" s="1939"/>
      <c r="K426" s="1939"/>
      <c r="L426" s="1939"/>
      <c r="M426" s="1940"/>
      <c r="N426" s="839">
        <f>O426/P426</f>
        <v>0.93877551020408168</v>
      </c>
      <c r="O426" s="845">
        <v>46</v>
      </c>
      <c r="P426" s="845">
        <v>49</v>
      </c>
      <c r="Q426" s="846" t="s">
        <v>56</v>
      </c>
      <c r="R426" s="846" t="s">
        <v>56</v>
      </c>
      <c r="S426" s="846" t="s">
        <v>57</v>
      </c>
      <c r="T426" s="846" t="s">
        <v>56</v>
      </c>
      <c r="U426" s="846" t="s">
        <v>56</v>
      </c>
      <c r="V426" s="846" t="s">
        <v>56</v>
      </c>
      <c r="W426" s="846" t="s">
        <v>56</v>
      </c>
      <c r="X426" s="846" t="s">
        <v>57</v>
      </c>
      <c r="Y426" s="846" t="s">
        <v>56</v>
      </c>
      <c r="Z426" s="846" t="s">
        <v>56</v>
      </c>
      <c r="AA426" s="846" t="s">
        <v>56</v>
      </c>
      <c r="AB426" s="846" t="s">
        <v>56</v>
      </c>
      <c r="AC426" s="846" t="s">
        <v>56</v>
      </c>
      <c r="AD426" s="846" t="s">
        <v>56</v>
      </c>
      <c r="AE426" s="846" t="s">
        <v>56</v>
      </c>
      <c r="AF426" s="846" t="s">
        <v>56</v>
      </c>
      <c r="AG426" s="846" t="s">
        <v>56</v>
      </c>
      <c r="AH426" s="846" t="s">
        <v>56</v>
      </c>
      <c r="AI426" s="846" t="s">
        <v>56</v>
      </c>
      <c r="AJ426" s="846" t="s">
        <v>56</v>
      </c>
      <c r="AK426" s="846" t="s">
        <v>56</v>
      </c>
      <c r="AL426" s="846" t="s">
        <v>56</v>
      </c>
      <c r="AM426" s="846" t="s">
        <v>56</v>
      </c>
      <c r="AN426" s="846" t="s">
        <v>56</v>
      </c>
      <c r="AO426" s="846" t="s">
        <v>56</v>
      </c>
      <c r="AP426" s="846" t="s">
        <v>57</v>
      </c>
      <c r="AQ426" s="846" t="s">
        <v>56</v>
      </c>
      <c r="AR426" s="846" t="s">
        <v>56</v>
      </c>
      <c r="AS426" s="846" t="s">
        <v>56</v>
      </c>
      <c r="AT426" s="846" t="s">
        <v>56</v>
      </c>
      <c r="AU426" s="846" t="s">
        <v>56</v>
      </c>
      <c r="AV426" s="846" t="s">
        <v>56</v>
      </c>
      <c r="AW426" s="846" t="s">
        <v>56</v>
      </c>
      <c r="AX426" s="846" t="s">
        <v>56</v>
      </c>
      <c r="AY426" s="846" t="s">
        <v>56</v>
      </c>
      <c r="AZ426" s="846" t="s">
        <v>56</v>
      </c>
      <c r="BA426" s="846" t="s">
        <v>56</v>
      </c>
      <c r="BB426" s="846" t="s">
        <v>56</v>
      </c>
      <c r="BC426" s="846" t="s">
        <v>56</v>
      </c>
      <c r="BD426" s="846" t="s">
        <v>56</v>
      </c>
      <c r="BE426" s="846" t="s">
        <v>56</v>
      </c>
      <c r="BF426" s="846" t="s">
        <v>56</v>
      </c>
      <c r="BG426" s="846" t="s">
        <v>56</v>
      </c>
      <c r="BH426" s="846" t="s">
        <v>62</v>
      </c>
      <c r="BI426" s="846" t="s">
        <v>56</v>
      </c>
      <c r="BJ426" s="846" t="s">
        <v>56</v>
      </c>
      <c r="BK426" s="846" t="s">
        <v>56</v>
      </c>
      <c r="BL426" s="846" t="s">
        <v>56</v>
      </c>
      <c r="BM426" s="846" t="s">
        <v>56</v>
      </c>
      <c r="BN426" s="847" t="s">
        <v>56</v>
      </c>
      <c r="BO426" s="168"/>
    </row>
    <row r="427" spans="1:67" ht="22.35" customHeight="1">
      <c r="B427" s="849" t="s">
        <v>343</v>
      </c>
      <c r="C427" s="1765" t="s">
        <v>344</v>
      </c>
      <c r="D427" s="1765"/>
      <c r="E427" s="1765"/>
      <c r="F427" s="1765"/>
      <c r="G427" s="1765"/>
      <c r="H427" s="1765"/>
      <c r="I427" s="1765"/>
      <c r="J427" s="1765"/>
      <c r="K427" s="1765"/>
      <c r="L427" s="1765"/>
      <c r="M427" s="1766"/>
      <c r="N427" s="990"/>
      <c r="O427" s="990"/>
      <c r="P427" s="990"/>
      <c r="Q427" s="990"/>
      <c r="R427" s="990"/>
      <c r="S427" s="990"/>
      <c r="T427" s="990"/>
      <c r="U427" s="990"/>
      <c r="V427" s="990"/>
      <c r="W427" s="990"/>
      <c r="X427" s="990"/>
      <c r="Y427" s="990"/>
      <c r="Z427" s="990"/>
      <c r="AA427" s="990"/>
      <c r="AB427" s="990"/>
      <c r="AC427" s="990"/>
      <c r="AD427" s="990"/>
      <c r="AE427" s="990"/>
      <c r="AF427" s="990"/>
      <c r="AG427" s="990"/>
      <c r="AH427" s="990"/>
      <c r="AI427" s="990"/>
      <c r="AJ427" s="990"/>
      <c r="AK427" s="990"/>
      <c r="AL427" s="990"/>
      <c r="AM427" s="990"/>
      <c r="AN427" s="990"/>
      <c r="AO427" s="990"/>
      <c r="AP427" s="990"/>
      <c r="AQ427" s="990"/>
      <c r="AR427" s="990"/>
      <c r="AS427" s="990"/>
      <c r="AT427" s="990"/>
      <c r="AU427" s="990"/>
      <c r="AV427" s="990"/>
      <c r="AW427" s="990"/>
      <c r="AX427" s="990"/>
      <c r="AY427" s="990"/>
      <c r="AZ427" s="990"/>
      <c r="BA427" s="990"/>
      <c r="BB427" s="990"/>
      <c r="BC427" s="990"/>
      <c r="BD427" s="990"/>
      <c r="BE427" s="990"/>
      <c r="BF427" s="990"/>
      <c r="BG427" s="990"/>
      <c r="BH427" s="990"/>
      <c r="BI427" s="990"/>
      <c r="BJ427" s="990"/>
      <c r="BK427" s="990"/>
      <c r="BL427" s="990"/>
      <c r="BM427" s="990"/>
      <c r="BN427" s="997"/>
      <c r="BO427" s="168"/>
    </row>
    <row r="428" spans="1:67" ht="30.75" customHeight="1">
      <c r="B428" s="850"/>
      <c r="C428" s="851"/>
      <c r="D428" s="851"/>
      <c r="E428" s="851"/>
      <c r="F428" s="851"/>
      <c r="G428" s="851"/>
      <c r="H428" s="851"/>
      <c r="I428" s="851"/>
      <c r="J428" s="852" t="s">
        <v>345</v>
      </c>
      <c r="K428" s="852" t="s">
        <v>346</v>
      </c>
      <c r="L428" s="852" t="s">
        <v>347</v>
      </c>
      <c r="M428" s="853" t="s">
        <v>348</v>
      </c>
      <c r="N428" s="1772"/>
      <c r="O428" s="854"/>
      <c r="P428" s="1798">
        <v>43</v>
      </c>
      <c r="Q428" s="998"/>
      <c r="R428" s="990"/>
      <c r="S428" s="990"/>
      <c r="T428" s="990"/>
      <c r="U428" s="990"/>
      <c r="V428" s="990"/>
      <c r="W428" s="990"/>
      <c r="X428" s="990"/>
      <c r="Y428" s="990"/>
      <c r="Z428" s="990"/>
      <c r="AA428" s="990"/>
      <c r="AB428" s="990"/>
      <c r="AC428" s="990"/>
      <c r="AD428" s="990"/>
      <c r="AE428" s="990"/>
      <c r="AF428" s="990"/>
      <c r="AG428" s="990"/>
      <c r="AH428" s="990"/>
      <c r="AI428" s="990"/>
      <c r="AJ428" s="990"/>
      <c r="AK428" s="990"/>
      <c r="AL428" s="990"/>
      <c r="AM428" s="990"/>
      <c r="AN428" s="990"/>
      <c r="AO428" s="990"/>
      <c r="AP428" s="990"/>
      <c r="AQ428" s="990"/>
      <c r="AR428" s="990"/>
      <c r="AS428" s="990"/>
      <c r="AT428" s="990"/>
      <c r="AU428" s="990"/>
      <c r="AV428" s="990"/>
      <c r="AW428" s="990"/>
      <c r="AX428" s="990"/>
      <c r="AY428" s="990"/>
      <c r="AZ428" s="990"/>
      <c r="BA428" s="990"/>
      <c r="BB428" s="990"/>
      <c r="BC428" s="990"/>
      <c r="BD428" s="990"/>
      <c r="BE428" s="990"/>
      <c r="BF428" s="990"/>
      <c r="BG428" s="990"/>
      <c r="BH428" s="990"/>
      <c r="BI428" s="990"/>
      <c r="BJ428" s="990"/>
      <c r="BK428" s="990"/>
      <c r="BL428" s="990"/>
      <c r="BM428" s="990"/>
      <c r="BN428" s="997"/>
      <c r="BO428" s="168"/>
    </row>
    <row r="429" spans="1:67" ht="39" customHeight="1">
      <c r="B429" s="850"/>
      <c r="C429" s="851"/>
      <c r="D429" s="851"/>
      <c r="E429" s="851"/>
      <c r="F429" s="851"/>
      <c r="G429" s="851"/>
      <c r="H429" s="851"/>
      <c r="I429" s="855"/>
      <c r="J429" s="856">
        <f>J430/P428</f>
        <v>0.41860465116279072</v>
      </c>
      <c r="K429" s="856">
        <f>K430/P428</f>
        <v>0.44186046511627908</v>
      </c>
      <c r="L429" s="856">
        <f>L430/P428</f>
        <v>0.13953488372093023</v>
      </c>
      <c r="M429" s="856">
        <f>M430/P428</f>
        <v>0</v>
      </c>
      <c r="N429" s="1773"/>
      <c r="O429" s="857"/>
      <c r="P429" s="1799"/>
      <c r="Q429" s="858" t="s">
        <v>346</v>
      </c>
      <c r="R429" s="858" t="s">
        <v>349</v>
      </c>
      <c r="S429" s="858" t="s">
        <v>345</v>
      </c>
      <c r="T429" s="858" t="s">
        <v>345</v>
      </c>
      <c r="U429" s="858" t="s">
        <v>347</v>
      </c>
      <c r="V429" s="858" t="s">
        <v>345</v>
      </c>
      <c r="W429" s="858" t="s">
        <v>345</v>
      </c>
      <c r="X429" s="858" t="s">
        <v>349</v>
      </c>
      <c r="Y429" s="858" t="s">
        <v>346</v>
      </c>
      <c r="Z429" s="858" t="s">
        <v>349</v>
      </c>
      <c r="AA429" s="858" t="s">
        <v>347</v>
      </c>
      <c r="AB429" s="858" t="s">
        <v>349</v>
      </c>
      <c r="AC429" s="858" t="s">
        <v>345</v>
      </c>
      <c r="AD429" s="858" t="s">
        <v>345</v>
      </c>
      <c r="AE429" s="858" t="s">
        <v>345</v>
      </c>
      <c r="AF429" s="858" t="s">
        <v>345</v>
      </c>
      <c r="AG429" s="858" t="s">
        <v>346</v>
      </c>
      <c r="AH429" s="858" t="s">
        <v>346</v>
      </c>
      <c r="AI429" s="858" t="s">
        <v>346</v>
      </c>
      <c r="AJ429" s="858" t="s">
        <v>345</v>
      </c>
      <c r="AK429" s="858" t="s">
        <v>346</v>
      </c>
      <c r="AL429" s="858" t="s">
        <v>345</v>
      </c>
      <c r="AM429" s="858" t="s">
        <v>349</v>
      </c>
      <c r="AN429" s="858" t="s">
        <v>347</v>
      </c>
      <c r="AO429" s="858" t="s">
        <v>346</v>
      </c>
      <c r="AP429" s="858" t="s">
        <v>346</v>
      </c>
      <c r="AQ429" s="858" t="s">
        <v>346</v>
      </c>
      <c r="AR429" s="858" t="s">
        <v>349</v>
      </c>
      <c r="AS429" s="858" t="s">
        <v>346</v>
      </c>
      <c r="AT429" s="858" t="s">
        <v>346</v>
      </c>
      <c r="AU429" s="858" t="s">
        <v>347</v>
      </c>
      <c r="AV429" s="858" t="s">
        <v>346</v>
      </c>
      <c r="AW429" s="858" t="s">
        <v>345</v>
      </c>
      <c r="AX429" s="858" t="s">
        <v>345</v>
      </c>
      <c r="AY429" s="858" t="s">
        <v>345</v>
      </c>
      <c r="AZ429" s="858" t="s">
        <v>346</v>
      </c>
      <c r="BA429" s="858" t="s">
        <v>345</v>
      </c>
      <c r="BB429" s="858" t="s">
        <v>346</v>
      </c>
      <c r="BC429" s="858" t="s">
        <v>346</v>
      </c>
      <c r="BD429" s="858" t="s">
        <v>346</v>
      </c>
      <c r="BE429" s="858" t="s">
        <v>345</v>
      </c>
      <c r="BF429" s="858" t="s">
        <v>345</v>
      </c>
      <c r="BG429" s="858" t="s">
        <v>345</v>
      </c>
      <c r="BH429" s="858" t="s">
        <v>349</v>
      </c>
      <c r="BI429" s="858" t="s">
        <v>346</v>
      </c>
      <c r="BJ429" s="858" t="s">
        <v>345</v>
      </c>
      <c r="BK429" s="858" t="s">
        <v>347</v>
      </c>
      <c r="BL429" s="858" t="s">
        <v>346</v>
      </c>
      <c r="BM429" s="858" t="s">
        <v>346</v>
      </c>
      <c r="BN429" s="859" t="s">
        <v>347</v>
      </c>
      <c r="BO429" s="168"/>
    </row>
    <row r="430" spans="1:67" ht="19.5" customHeight="1">
      <c r="B430" s="850"/>
      <c r="C430" s="851"/>
      <c r="D430" s="851"/>
      <c r="E430" s="851"/>
      <c r="F430" s="851"/>
      <c r="G430" s="851"/>
      <c r="H430" s="851"/>
      <c r="I430" s="860" t="s">
        <v>90</v>
      </c>
      <c r="J430" s="556">
        <v>18</v>
      </c>
      <c r="K430" s="556">
        <v>19</v>
      </c>
      <c r="L430" s="556">
        <v>6</v>
      </c>
      <c r="M430" s="861">
        <v>0</v>
      </c>
      <c r="N430" s="999"/>
      <c r="O430" s="990"/>
      <c r="P430" s="990"/>
      <c r="Q430" s="990"/>
      <c r="R430" s="990"/>
      <c r="S430" s="990"/>
      <c r="T430" s="990"/>
      <c r="U430" s="990"/>
      <c r="V430" s="990"/>
      <c r="W430" s="990"/>
      <c r="X430" s="990"/>
      <c r="Y430" s="990"/>
      <c r="Z430" s="990"/>
      <c r="AA430" s="990"/>
      <c r="AB430" s="990"/>
      <c r="AC430" s="990"/>
      <c r="AD430" s="990"/>
      <c r="AE430" s="990"/>
      <c r="AF430" s="990"/>
      <c r="AG430" s="990"/>
      <c r="AH430" s="990"/>
      <c r="AI430" s="990"/>
      <c r="AJ430" s="990"/>
      <c r="AK430" s="990"/>
      <c r="AL430" s="990"/>
      <c r="AM430" s="990"/>
      <c r="AN430" s="990"/>
      <c r="AO430" s="990"/>
      <c r="AP430" s="990"/>
      <c r="AQ430" s="990"/>
      <c r="AR430" s="990"/>
      <c r="AS430" s="990"/>
      <c r="AT430" s="990"/>
      <c r="AU430" s="990"/>
      <c r="AV430" s="990"/>
      <c r="AW430" s="990"/>
      <c r="AX430" s="990"/>
      <c r="AY430" s="990"/>
      <c r="AZ430" s="990"/>
      <c r="BA430" s="990"/>
      <c r="BB430" s="990"/>
      <c r="BC430" s="990"/>
      <c r="BD430" s="990"/>
      <c r="BE430" s="990"/>
      <c r="BF430" s="990"/>
      <c r="BG430" s="990"/>
      <c r="BH430" s="990"/>
      <c r="BI430" s="990"/>
      <c r="BJ430" s="990"/>
      <c r="BK430" s="990"/>
      <c r="BL430" s="990"/>
      <c r="BM430" s="990"/>
      <c r="BN430" s="997"/>
      <c r="BO430" s="168"/>
    </row>
    <row r="431" spans="1:67" ht="41.25" customHeight="1">
      <c r="B431" s="862" t="s">
        <v>350</v>
      </c>
      <c r="C431" s="1939" t="s">
        <v>351</v>
      </c>
      <c r="D431" s="1939"/>
      <c r="E431" s="1939"/>
      <c r="F431" s="1939"/>
      <c r="G431" s="1939"/>
      <c r="H431" s="1939"/>
      <c r="I431" s="1939"/>
      <c r="J431" s="1939"/>
      <c r="K431" s="1939"/>
      <c r="L431" s="1939"/>
      <c r="M431" s="1940"/>
      <c r="N431" s="839">
        <f>O431/P431</f>
        <v>0.78723404255319152</v>
      </c>
      <c r="O431" s="845">
        <v>37</v>
      </c>
      <c r="P431" s="863">
        <v>47</v>
      </c>
      <c r="Q431" s="864" t="s">
        <v>56</v>
      </c>
      <c r="R431" s="865" t="s">
        <v>57</v>
      </c>
      <c r="S431" s="865" t="s">
        <v>56</v>
      </c>
      <c r="T431" s="865" t="s">
        <v>56</v>
      </c>
      <c r="U431" s="865" t="s">
        <v>56</v>
      </c>
      <c r="V431" s="865" t="s">
        <v>56</v>
      </c>
      <c r="W431" s="865" t="s">
        <v>56</v>
      </c>
      <c r="X431" s="865" t="s">
        <v>57</v>
      </c>
      <c r="Y431" s="865" t="s">
        <v>56</v>
      </c>
      <c r="Z431" s="865" t="s">
        <v>57</v>
      </c>
      <c r="AA431" s="865" t="s">
        <v>57</v>
      </c>
      <c r="AB431" s="865" t="s">
        <v>57</v>
      </c>
      <c r="AC431" s="865" t="s">
        <v>56</v>
      </c>
      <c r="AD431" s="865" t="s">
        <v>56</v>
      </c>
      <c r="AE431" s="865" t="s">
        <v>57</v>
      </c>
      <c r="AF431" s="865" t="s">
        <v>56</v>
      </c>
      <c r="AG431" s="865" t="s">
        <v>56</v>
      </c>
      <c r="AH431" s="865" t="s">
        <v>56</v>
      </c>
      <c r="AI431" s="865" t="s">
        <v>57</v>
      </c>
      <c r="AJ431" s="865" t="s">
        <v>56</v>
      </c>
      <c r="AK431" s="865" t="s">
        <v>62</v>
      </c>
      <c r="AL431" s="865" t="s">
        <v>56</v>
      </c>
      <c r="AM431" s="865" t="s">
        <v>349</v>
      </c>
      <c r="AN431" s="865" t="s">
        <v>56</v>
      </c>
      <c r="AO431" s="865" t="s">
        <v>56</v>
      </c>
      <c r="AP431" s="865" t="s">
        <v>56</v>
      </c>
      <c r="AQ431" s="865" t="s">
        <v>56</v>
      </c>
      <c r="AR431" s="865" t="s">
        <v>65</v>
      </c>
      <c r="AS431" s="865" t="s">
        <v>56</v>
      </c>
      <c r="AT431" s="865" t="s">
        <v>56</v>
      </c>
      <c r="AU431" s="865" t="s">
        <v>56</v>
      </c>
      <c r="AV431" s="865" t="s">
        <v>56</v>
      </c>
      <c r="AW431" s="865" t="s">
        <v>56</v>
      </c>
      <c r="AX431" s="865" t="s">
        <v>56</v>
      </c>
      <c r="AY431" s="865" t="s">
        <v>56</v>
      </c>
      <c r="AZ431" s="865" t="s">
        <v>56</v>
      </c>
      <c r="BA431" s="865" t="s">
        <v>56</v>
      </c>
      <c r="BB431" s="865" t="s">
        <v>56</v>
      </c>
      <c r="BC431" s="865" t="s">
        <v>56</v>
      </c>
      <c r="BD431" s="865" t="s">
        <v>56</v>
      </c>
      <c r="BE431" s="865" t="s">
        <v>57</v>
      </c>
      <c r="BF431" s="865" t="s">
        <v>56</v>
      </c>
      <c r="BG431" s="865" t="s">
        <v>56</v>
      </c>
      <c r="BH431" s="865" t="s">
        <v>57</v>
      </c>
      <c r="BI431" s="865" t="s">
        <v>56</v>
      </c>
      <c r="BJ431" s="865" t="s">
        <v>56</v>
      </c>
      <c r="BK431" s="865" t="s">
        <v>56</v>
      </c>
      <c r="BL431" s="865" t="s">
        <v>57</v>
      </c>
      <c r="BM431" s="865" t="s">
        <v>56</v>
      </c>
      <c r="BN431" s="866" t="s">
        <v>56</v>
      </c>
      <c r="BO431" s="179"/>
    </row>
    <row r="432" spans="1:67" ht="24" customHeight="1">
      <c r="B432" s="848"/>
      <c r="C432" s="1765" t="s">
        <v>352</v>
      </c>
      <c r="D432" s="1765"/>
      <c r="E432" s="1765"/>
      <c r="F432" s="1765"/>
      <c r="G432" s="1765"/>
      <c r="H432" s="1765"/>
      <c r="I432" s="1765"/>
      <c r="J432" s="1765"/>
      <c r="K432" s="1765"/>
      <c r="L432" s="1765"/>
      <c r="M432" s="1766"/>
      <c r="N432" s="1000"/>
      <c r="O432" s="1001"/>
      <c r="P432" s="1001"/>
      <c r="Q432" s="1001"/>
      <c r="R432" s="1001"/>
      <c r="S432" s="1001"/>
      <c r="T432" s="1001"/>
      <c r="U432" s="1001"/>
      <c r="V432" s="1001"/>
      <c r="W432" s="1001"/>
      <c r="X432" s="1001"/>
      <c r="Y432" s="1001"/>
      <c r="Z432" s="1001"/>
      <c r="AA432" s="1001"/>
      <c r="AB432" s="1001"/>
      <c r="AC432" s="1001"/>
      <c r="AD432" s="1001"/>
      <c r="AE432" s="1001"/>
      <c r="AF432" s="1001"/>
      <c r="AG432" s="1001"/>
      <c r="AH432" s="1001"/>
      <c r="AI432" s="1001"/>
      <c r="AJ432" s="1001"/>
      <c r="AK432" s="1001"/>
      <c r="AL432" s="1001"/>
      <c r="AM432" s="1001"/>
      <c r="AN432" s="1001"/>
      <c r="AO432" s="1001"/>
      <c r="AP432" s="1001"/>
      <c r="AQ432" s="1001"/>
      <c r="AR432" s="1001"/>
      <c r="AS432" s="1001"/>
      <c r="AT432" s="1001"/>
      <c r="AU432" s="1001"/>
      <c r="AV432" s="1001"/>
      <c r="AW432" s="1001"/>
      <c r="AX432" s="1001"/>
      <c r="AY432" s="1001"/>
      <c r="AZ432" s="1001"/>
      <c r="BA432" s="1001"/>
      <c r="BB432" s="1001"/>
      <c r="BC432" s="1001"/>
      <c r="BD432" s="1001"/>
      <c r="BE432" s="1001"/>
      <c r="BF432" s="1001"/>
      <c r="BG432" s="1001"/>
      <c r="BH432" s="1001"/>
      <c r="BI432" s="1001"/>
      <c r="BJ432" s="1001"/>
      <c r="BK432" s="1001"/>
      <c r="BL432" s="1001"/>
      <c r="BM432" s="1001"/>
      <c r="BN432" s="1002"/>
      <c r="BO432" s="168"/>
    </row>
    <row r="433" spans="1:67" ht="31.5" customHeight="1">
      <c r="A433" s="166"/>
      <c r="B433" s="867"/>
      <c r="C433" s="867"/>
      <c r="D433" s="867"/>
      <c r="E433" s="867"/>
      <c r="F433" s="867"/>
      <c r="G433" s="867"/>
      <c r="H433" s="867"/>
      <c r="I433" s="867"/>
      <c r="J433" s="867"/>
      <c r="K433" s="539" t="s">
        <v>353</v>
      </c>
      <c r="L433" s="539" t="s">
        <v>354</v>
      </c>
      <c r="M433" s="540" t="s">
        <v>355</v>
      </c>
      <c r="N433" s="1003"/>
      <c r="O433" s="1004"/>
      <c r="P433" s="1004"/>
      <c r="Q433" s="1004"/>
      <c r="R433" s="1004"/>
      <c r="S433" s="1004"/>
      <c r="T433" s="1004"/>
      <c r="U433" s="1004"/>
      <c r="V433" s="1004"/>
      <c r="W433" s="1004"/>
      <c r="X433" s="1004"/>
      <c r="Y433" s="1004"/>
      <c r="Z433" s="1004"/>
      <c r="AA433" s="1004"/>
      <c r="AB433" s="1004"/>
      <c r="AC433" s="1004"/>
      <c r="AD433" s="1004"/>
      <c r="AE433" s="1004"/>
      <c r="AF433" s="1004"/>
      <c r="AG433" s="1004"/>
      <c r="AH433" s="1004"/>
      <c r="AI433" s="1004"/>
      <c r="AJ433" s="1004"/>
      <c r="AK433" s="1004"/>
      <c r="AL433" s="1004"/>
      <c r="AM433" s="1004"/>
      <c r="AN433" s="1004"/>
      <c r="AO433" s="1004"/>
      <c r="AP433" s="1004"/>
      <c r="AQ433" s="1004"/>
      <c r="AR433" s="1004"/>
      <c r="AS433" s="1004"/>
      <c r="AT433" s="1004"/>
      <c r="AU433" s="1004"/>
      <c r="AV433" s="1004"/>
      <c r="AW433" s="1004"/>
      <c r="AX433" s="1004"/>
      <c r="AY433" s="1004"/>
      <c r="AZ433" s="1004"/>
      <c r="BA433" s="1004"/>
      <c r="BB433" s="1004"/>
      <c r="BC433" s="1004"/>
      <c r="BD433" s="1004"/>
      <c r="BE433" s="1004"/>
      <c r="BF433" s="1004"/>
      <c r="BG433" s="1004"/>
      <c r="BH433" s="1004"/>
      <c r="BI433" s="1004"/>
      <c r="BJ433" s="1004"/>
      <c r="BK433" s="1004"/>
      <c r="BL433" s="1004"/>
      <c r="BM433" s="1004"/>
      <c r="BN433" s="1005"/>
      <c r="BO433" s="168"/>
    </row>
    <row r="434" spans="1:67" ht="33" customHeight="1">
      <c r="A434" s="166"/>
      <c r="B434" s="867"/>
      <c r="C434" s="867"/>
      <c r="D434" s="867"/>
      <c r="E434" s="867"/>
      <c r="F434" s="867"/>
      <c r="G434" s="867"/>
      <c r="H434" s="867"/>
      <c r="I434" s="867"/>
      <c r="J434" s="867"/>
      <c r="K434" s="856">
        <f>K435/P434</f>
        <v>0.45454545454545453</v>
      </c>
      <c r="L434" s="856">
        <f>L435/P434</f>
        <v>0.15151515151515152</v>
      </c>
      <c r="M434" s="856">
        <f>M435/P434</f>
        <v>0.39393939393939392</v>
      </c>
      <c r="N434" s="868"/>
      <c r="O434" s="869"/>
      <c r="P434" s="870">
        <v>33</v>
      </c>
      <c r="Q434" s="864" t="s">
        <v>353</v>
      </c>
      <c r="R434" s="865" t="s">
        <v>65</v>
      </c>
      <c r="S434" s="865" t="s">
        <v>65</v>
      </c>
      <c r="T434" s="865" t="s">
        <v>354</v>
      </c>
      <c r="U434" s="865" t="s">
        <v>65</v>
      </c>
      <c r="V434" s="865" t="s">
        <v>353</v>
      </c>
      <c r="W434" s="865" t="s">
        <v>65</v>
      </c>
      <c r="X434" s="865" t="s">
        <v>355</v>
      </c>
      <c r="Y434" s="865" t="s">
        <v>354</v>
      </c>
      <c r="Z434" s="865" t="s">
        <v>355</v>
      </c>
      <c r="AA434" s="865" t="s">
        <v>353</v>
      </c>
      <c r="AB434" s="865" t="s">
        <v>65</v>
      </c>
      <c r="AC434" s="865" t="s">
        <v>62</v>
      </c>
      <c r="AD434" s="865" t="s">
        <v>353</v>
      </c>
      <c r="AE434" s="865" t="s">
        <v>355</v>
      </c>
      <c r="AF434" s="865" t="s">
        <v>353</v>
      </c>
      <c r="AG434" s="865" t="s">
        <v>354</v>
      </c>
      <c r="AH434" s="865" t="s">
        <v>355</v>
      </c>
      <c r="AI434" s="865" t="s">
        <v>355</v>
      </c>
      <c r="AJ434" s="865" t="s">
        <v>65</v>
      </c>
      <c r="AK434" s="865" t="s">
        <v>62</v>
      </c>
      <c r="AL434" s="865" t="s">
        <v>65</v>
      </c>
      <c r="AM434" s="865" t="s">
        <v>65</v>
      </c>
      <c r="AN434" s="865" t="s">
        <v>354</v>
      </c>
      <c r="AO434" s="865" t="s">
        <v>353</v>
      </c>
      <c r="AP434" s="865" t="s">
        <v>355</v>
      </c>
      <c r="AQ434" s="865" t="s">
        <v>65</v>
      </c>
      <c r="AR434" s="865" t="s">
        <v>65</v>
      </c>
      <c r="AS434" s="865" t="s">
        <v>353</v>
      </c>
      <c r="AT434" s="865" t="s">
        <v>355</v>
      </c>
      <c r="AU434" s="865" t="s">
        <v>65</v>
      </c>
      <c r="AV434" s="865" t="s">
        <v>355</v>
      </c>
      <c r="AW434" s="865" t="s">
        <v>353</v>
      </c>
      <c r="AX434" s="865" t="s">
        <v>353</v>
      </c>
      <c r="AY434" s="865" t="s">
        <v>355</v>
      </c>
      <c r="AZ434" s="865" t="s">
        <v>353</v>
      </c>
      <c r="BA434" s="865" t="s">
        <v>354</v>
      </c>
      <c r="BB434" s="865" t="s">
        <v>355</v>
      </c>
      <c r="BC434" s="865" t="s">
        <v>355</v>
      </c>
      <c r="BD434" s="865" t="s">
        <v>353</v>
      </c>
      <c r="BE434" s="865" t="s">
        <v>62</v>
      </c>
      <c r="BF434" s="865" t="s">
        <v>353</v>
      </c>
      <c r="BG434" s="865" t="s">
        <v>355</v>
      </c>
      <c r="BH434" s="865" t="s">
        <v>62</v>
      </c>
      <c r="BI434" s="865" t="s">
        <v>353</v>
      </c>
      <c r="BJ434" s="865" t="s">
        <v>353</v>
      </c>
      <c r="BK434" s="865" t="s">
        <v>355</v>
      </c>
      <c r="BL434" s="865" t="s">
        <v>65</v>
      </c>
      <c r="BM434" s="865" t="s">
        <v>353</v>
      </c>
      <c r="BN434" s="866" t="s">
        <v>65</v>
      </c>
      <c r="BO434" s="179"/>
    </row>
    <row r="435" spans="1:67" ht="18.75" customHeight="1">
      <c r="A435" s="166"/>
      <c r="B435" s="1594"/>
      <c r="C435" s="1587"/>
      <c r="D435" s="1587"/>
      <c r="E435" s="1587"/>
      <c r="F435" s="1587"/>
      <c r="G435" s="1587"/>
      <c r="H435" s="1587"/>
      <c r="I435" s="1587"/>
      <c r="J435" s="1501" t="s">
        <v>90</v>
      </c>
      <c r="K435" s="871">
        <v>15</v>
      </c>
      <c r="L435" s="871">
        <v>5</v>
      </c>
      <c r="M435" s="10">
        <v>13</v>
      </c>
      <c r="N435" s="991"/>
      <c r="O435" s="983"/>
      <c r="P435" s="1439"/>
      <c r="Q435" s="1006"/>
      <c r="R435" s="983"/>
      <c r="S435" s="983"/>
      <c r="T435" s="983"/>
      <c r="U435" s="983"/>
      <c r="V435" s="983"/>
      <c r="W435" s="983"/>
      <c r="X435" s="983"/>
      <c r="Y435" s="983"/>
      <c r="Z435" s="983"/>
      <c r="AA435" s="983"/>
      <c r="AB435" s="983"/>
      <c r="AC435" s="983"/>
      <c r="AD435" s="983"/>
      <c r="AE435" s="983"/>
      <c r="AF435" s="983"/>
      <c r="AG435" s="983"/>
      <c r="AH435" s="983"/>
      <c r="AI435" s="983"/>
      <c r="AJ435" s="983"/>
      <c r="AK435" s="983"/>
      <c r="AL435" s="983"/>
      <c r="AM435" s="983"/>
      <c r="AN435" s="983"/>
      <c r="AO435" s="983"/>
      <c r="AP435" s="983"/>
      <c r="AQ435" s="983"/>
      <c r="AR435" s="983"/>
      <c r="AS435" s="983"/>
      <c r="AT435" s="983"/>
      <c r="AU435" s="983"/>
      <c r="AV435" s="983"/>
      <c r="AW435" s="983"/>
      <c r="AX435" s="983"/>
      <c r="AY435" s="983"/>
      <c r="AZ435" s="983"/>
      <c r="BA435" s="983"/>
      <c r="BB435" s="983"/>
      <c r="BC435" s="983"/>
      <c r="BD435" s="983"/>
      <c r="BE435" s="983"/>
      <c r="BF435" s="983"/>
      <c r="BG435" s="983"/>
      <c r="BH435" s="983"/>
      <c r="BI435" s="983"/>
      <c r="BJ435" s="983"/>
      <c r="BK435" s="983"/>
      <c r="BL435" s="983"/>
      <c r="BM435" s="983"/>
      <c r="BN435" s="984"/>
      <c r="BO435" s="179"/>
    </row>
    <row r="436" spans="1:67" ht="18.75" customHeight="1">
      <c r="A436" s="166"/>
      <c r="B436" s="925"/>
      <c r="C436" s="1765" t="s">
        <v>356</v>
      </c>
      <c r="D436" s="1765"/>
      <c r="E436" s="1765"/>
      <c r="F436" s="1765"/>
      <c r="G436" s="1765"/>
      <c r="H436" s="1765"/>
      <c r="I436" s="1765"/>
      <c r="J436" s="1765"/>
      <c r="K436" s="1765"/>
      <c r="L436" s="1765"/>
      <c r="M436" s="1766"/>
      <c r="N436" s="1000"/>
      <c r="O436" s="1001"/>
      <c r="P436" s="1001"/>
      <c r="Q436" s="1001"/>
      <c r="R436" s="1001"/>
      <c r="S436" s="1001"/>
      <c r="T436" s="1001"/>
      <c r="U436" s="1001"/>
      <c r="V436" s="1001"/>
      <c r="W436" s="1001"/>
      <c r="X436" s="1001"/>
      <c r="Y436" s="1001"/>
      <c r="Z436" s="1001"/>
      <c r="AA436" s="1001"/>
      <c r="AB436" s="1001"/>
      <c r="AC436" s="1001"/>
      <c r="AD436" s="1001"/>
      <c r="AE436" s="1001"/>
      <c r="AF436" s="1001"/>
      <c r="AG436" s="1001"/>
      <c r="AH436" s="1001"/>
      <c r="AI436" s="1001"/>
      <c r="AJ436" s="1001"/>
      <c r="AK436" s="1001"/>
      <c r="AL436" s="1001"/>
      <c r="AM436" s="1001"/>
      <c r="AN436" s="1001"/>
      <c r="AO436" s="1001"/>
      <c r="AP436" s="1001"/>
      <c r="AQ436" s="1001"/>
      <c r="AR436" s="1001"/>
      <c r="AS436" s="1001"/>
      <c r="AT436" s="1001"/>
      <c r="AU436" s="1001"/>
      <c r="AV436" s="1001"/>
      <c r="AW436" s="1001"/>
      <c r="AX436" s="1001"/>
      <c r="AY436" s="1001"/>
      <c r="AZ436" s="1001"/>
      <c r="BA436" s="1001"/>
      <c r="BB436" s="1001"/>
      <c r="BC436" s="1001"/>
      <c r="BD436" s="1001"/>
      <c r="BE436" s="1001"/>
      <c r="BF436" s="1001"/>
      <c r="BG436" s="1001"/>
      <c r="BH436" s="1001"/>
      <c r="BI436" s="1001"/>
      <c r="BJ436" s="1001"/>
      <c r="BK436" s="1001"/>
      <c r="BL436" s="1001"/>
      <c r="BM436" s="1001"/>
      <c r="BN436" s="1002"/>
      <c r="BO436" s="168"/>
    </row>
    <row r="437" spans="1:67" ht="30.75" customHeight="1">
      <c r="A437" s="166"/>
      <c r="B437" s="867"/>
      <c r="C437" s="867"/>
      <c r="D437" s="867"/>
      <c r="E437" s="867"/>
      <c r="F437" s="867"/>
      <c r="G437" s="867"/>
      <c r="H437" s="867"/>
      <c r="I437" s="867"/>
      <c r="J437" s="1322"/>
      <c r="K437" s="539" t="s">
        <v>353</v>
      </c>
      <c r="L437" s="539" t="s">
        <v>354</v>
      </c>
      <c r="M437" s="540" t="s">
        <v>355</v>
      </c>
      <c r="N437" s="1003"/>
      <c r="O437" s="1004"/>
      <c r="P437" s="1004"/>
      <c r="Q437" s="1004"/>
      <c r="R437" s="1004"/>
      <c r="S437" s="1004"/>
      <c r="T437" s="1004"/>
      <c r="U437" s="1004"/>
      <c r="V437" s="1004"/>
      <c r="W437" s="1004"/>
      <c r="X437" s="1004"/>
      <c r="Y437" s="1004"/>
      <c r="Z437" s="1004"/>
      <c r="AA437" s="1004"/>
      <c r="AB437" s="1004"/>
      <c r="AC437" s="1004"/>
      <c r="AD437" s="1004"/>
      <c r="AE437" s="1004"/>
      <c r="AF437" s="1004"/>
      <c r="AG437" s="1004"/>
      <c r="AH437" s="1004"/>
      <c r="AI437" s="1004"/>
      <c r="AJ437" s="1004"/>
      <c r="AK437" s="1004"/>
      <c r="AL437" s="1004"/>
      <c r="AM437" s="1004"/>
      <c r="AN437" s="1004"/>
      <c r="AO437" s="1004"/>
      <c r="AP437" s="1004"/>
      <c r="AQ437" s="1004"/>
      <c r="AR437" s="1004"/>
      <c r="AS437" s="1004"/>
      <c r="AT437" s="1004"/>
      <c r="AU437" s="1004"/>
      <c r="AV437" s="1004"/>
      <c r="AW437" s="1004"/>
      <c r="AX437" s="1004"/>
      <c r="AY437" s="1004"/>
      <c r="AZ437" s="1004"/>
      <c r="BA437" s="1004"/>
      <c r="BB437" s="1004"/>
      <c r="BC437" s="1004"/>
      <c r="BD437" s="1004"/>
      <c r="BE437" s="1004"/>
      <c r="BF437" s="1004"/>
      <c r="BG437" s="1004"/>
      <c r="BH437" s="1004"/>
      <c r="BI437" s="1004"/>
      <c r="BJ437" s="1004"/>
      <c r="BK437" s="1004"/>
      <c r="BL437" s="1004"/>
      <c r="BM437" s="1004"/>
      <c r="BN437" s="1005"/>
      <c r="BO437" s="168"/>
    </row>
    <row r="438" spans="1:67" ht="31.5" customHeight="1">
      <c r="A438" s="166"/>
      <c r="B438" s="867"/>
      <c r="C438" s="867"/>
      <c r="D438" s="867"/>
      <c r="E438" s="867"/>
      <c r="F438" s="867"/>
      <c r="G438" s="867"/>
      <c r="H438" s="867"/>
      <c r="I438" s="867"/>
      <c r="J438" s="1322"/>
      <c r="K438" s="856">
        <f>K439/P438</f>
        <v>0.5</v>
      </c>
      <c r="L438" s="856">
        <f>L439/P438</f>
        <v>0.20588235294117646</v>
      </c>
      <c r="M438" s="856">
        <f>M439/P438</f>
        <v>0.29411764705882354</v>
      </c>
      <c r="N438" s="868"/>
      <c r="O438" s="869"/>
      <c r="P438" s="870">
        <v>34</v>
      </c>
      <c r="Q438" s="864" t="s">
        <v>353</v>
      </c>
      <c r="R438" s="865" t="s">
        <v>65</v>
      </c>
      <c r="S438" s="865" t="s">
        <v>65</v>
      </c>
      <c r="T438" s="865" t="s">
        <v>65</v>
      </c>
      <c r="U438" s="865" t="s">
        <v>65</v>
      </c>
      <c r="V438" s="865" t="s">
        <v>355</v>
      </c>
      <c r="W438" s="865" t="s">
        <v>65</v>
      </c>
      <c r="X438" s="865" t="s">
        <v>355</v>
      </c>
      <c r="Y438" s="865" t="s">
        <v>354</v>
      </c>
      <c r="Z438" s="865" t="s">
        <v>355</v>
      </c>
      <c r="AA438" s="865" t="s">
        <v>353</v>
      </c>
      <c r="AB438" s="865" t="s">
        <v>65</v>
      </c>
      <c r="AC438" s="865" t="s">
        <v>353</v>
      </c>
      <c r="AD438" s="865" t="s">
        <v>353</v>
      </c>
      <c r="AE438" s="865" t="s">
        <v>355</v>
      </c>
      <c r="AF438" s="865" t="s">
        <v>353</v>
      </c>
      <c r="AG438" s="865" t="s">
        <v>353</v>
      </c>
      <c r="AH438" s="865" t="s">
        <v>353</v>
      </c>
      <c r="AI438" s="865" t="s">
        <v>65</v>
      </c>
      <c r="AJ438" s="865" t="s">
        <v>65</v>
      </c>
      <c r="AK438" s="865" t="s">
        <v>62</v>
      </c>
      <c r="AL438" s="865" t="s">
        <v>65</v>
      </c>
      <c r="AM438" s="865" t="s">
        <v>65</v>
      </c>
      <c r="AN438" s="865" t="s">
        <v>354</v>
      </c>
      <c r="AO438" s="865" t="s">
        <v>353</v>
      </c>
      <c r="AP438" s="865" t="s">
        <v>355</v>
      </c>
      <c r="AQ438" s="865" t="s">
        <v>65</v>
      </c>
      <c r="AR438" s="865" t="s">
        <v>65</v>
      </c>
      <c r="AS438" s="865" t="s">
        <v>354</v>
      </c>
      <c r="AT438" s="865" t="s">
        <v>355</v>
      </c>
      <c r="AU438" s="865" t="s">
        <v>354</v>
      </c>
      <c r="AV438" s="865" t="s">
        <v>62</v>
      </c>
      <c r="AW438" s="865" t="s">
        <v>355</v>
      </c>
      <c r="AX438" s="865" t="s">
        <v>353</v>
      </c>
      <c r="AY438" s="865" t="s">
        <v>355</v>
      </c>
      <c r="AZ438" s="865" t="s">
        <v>353</v>
      </c>
      <c r="BA438" s="865" t="s">
        <v>354</v>
      </c>
      <c r="BB438" s="865" t="s">
        <v>355</v>
      </c>
      <c r="BC438" s="865" t="s">
        <v>354</v>
      </c>
      <c r="BD438" s="865" t="s">
        <v>353</v>
      </c>
      <c r="BE438" s="865" t="s">
        <v>354</v>
      </c>
      <c r="BF438" s="865" t="s">
        <v>355</v>
      </c>
      <c r="BG438" s="865" t="s">
        <v>353</v>
      </c>
      <c r="BH438" s="865" t="s">
        <v>62</v>
      </c>
      <c r="BI438" s="865" t="s">
        <v>353</v>
      </c>
      <c r="BJ438" s="865" t="s">
        <v>353</v>
      </c>
      <c r="BK438" s="865" t="s">
        <v>353</v>
      </c>
      <c r="BL438" s="865" t="s">
        <v>65</v>
      </c>
      <c r="BM438" s="865" t="s">
        <v>353</v>
      </c>
      <c r="BN438" s="872" t="s">
        <v>353</v>
      </c>
      <c r="BO438" s="168"/>
    </row>
    <row r="439" spans="1:67" ht="18.75" customHeight="1">
      <c r="A439" s="166"/>
      <c r="B439" s="867"/>
      <c r="C439" s="1587"/>
      <c r="D439" s="1587"/>
      <c r="E439" s="1587"/>
      <c r="F439" s="1587"/>
      <c r="G439" s="1587"/>
      <c r="H439" s="1587"/>
      <c r="I439" s="1587"/>
      <c r="J439" s="1501" t="s">
        <v>90</v>
      </c>
      <c r="K439" s="871">
        <v>17</v>
      </c>
      <c r="L439" s="871">
        <v>7</v>
      </c>
      <c r="M439" s="10">
        <v>10</v>
      </c>
      <c r="N439" s="873"/>
      <c r="O439" s="940"/>
      <c r="P439" s="940"/>
      <c r="Q439" s="940"/>
      <c r="R439" s="940"/>
      <c r="S439" s="940"/>
      <c r="T439" s="940"/>
      <c r="U439" s="940"/>
      <c r="V439" s="940"/>
      <c r="W439" s="940"/>
      <c r="X439" s="940"/>
      <c r="Y439" s="940"/>
      <c r="Z439" s="940"/>
      <c r="AA439" s="940"/>
      <c r="AB439" s="940"/>
      <c r="AC439" s="940"/>
      <c r="AD439" s="940"/>
      <c r="AE439" s="940"/>
      <c r="AF439" s="940"/>
      <c r="AG439" s="940"/>
      <c r="AH439" s="940"/>
      <c r="AI439" s="940"/>
      <c r="AJ439" s="940"/>
      <c r="AK439" s="940"/>
      <c r="AL439" s="940"/>
      <c r="AM439" s="940"/>
      <c r="AN439" s="940"/>
      <c r="AO439" s="940"/>
      <c r="AP439" s="940"/>
      <c r="AQ439" s="940"/>
      <c r="AR439" s="940"/>
      <c r="AS439" s="940"/>
      <c r="AT439" s="940"/>
      <c r="AU439" s="940"/>
      <c r="AV439" s="940"/>
      <c r="AW439" s="940"/>
      <c r="AX439" s="940"/>
      <c r="AY439" s="940"/>
      <c r="AZ439" s="940"/>
      <c r="BA439" s="940"/>
      <c r="BB439" s="940"/>
      <c r="BC439" s="940"/>
      <c r="BD439" s="940"/>
      <c r="BE439" s="940"/>
      <c r="BF439" s="940"/>
      <c r="BG439" s="940"/>
      <c r="BH439" s="940"/>
      <c r="BI439" s="940"/>
      <c r="BJ439" s="940"/>
      <c r="BK439" s="940"/>
      <c r="BL439" s="940"/>
      <c r="BM439" s="940"/>
      <c r="BN439" s="936"/>
      <c r="BO439" s="168"/>
    </row>
    <row r="440" spans="1:67" ht="21" customHeight="1">
      <c r="B440" s="849" t="s">
        <v>357</v>
      </c>
      <c r="C440" s="1731" t="s">
        <v>358</v>
      </c>
      <c r="D440" s="1731"/>
      <c r="E440" s="1731"/>
      <c r="F440" s="1731"/>
      <c r="G440" s="1731"/>
      <c r="H440" s="1731"/>
      <c r="I440" s="1731"/>
      <c r="J440" s="1731"/>
      <c r="K440" s="1731"/>
      <c r="L440" s="1731"/>
      <c r="M440" s="1941"/>
      <c r="N440" s="999"/>
      <c r="O440" s="990"/>
      <c r="P440" s="990"/>
      <c r="Q440" s="990"/>
      <c r="R440" s="990"/>
      <c r="S440" s="990"/>
      <c r="T440" s="990"/>
      <c r="U440" s="990"/>
      <c r="V440" s="990"/>
      <c r="W440" s="990"/>
      <c r="X440" s="990"/>
      <c r="Y440" s="990"/>
      <c r="Z440" s="990"/>
      <c r="AA440" s="990"/>
      <c r="AB440" s="990"/>
      <c r="AC440" s="990"/>
      <c r="AD440" s="990"/>
      <c r="AE440" s="990"/>
      <c r="AF440" s="990"/>
      <c r="AG440" s="990"/>
      <c r="AH440" s="990"/>
      <c r="AI440" s="990"/>
      <c r="AJ440" s="990"/>
      <c r="AK440" s="990"/>
      <c r="AL440" s="990"/>
      <c r="AM440" s="990"/>
      <c r="AN440" s="990"/>
      <c r="AO440" s="990"/>
      <c r="AP440" s="990"/>
      <c r="AQ440" s="990"/>
      <c r="AR440" s="990"/>
      <c r="AS440" s="990"/>
      <c r="AT440" s="990"/>
      <c r="AU440" s="990"/>
      <c r="AV440" s="990"/>
      <c r="AW440" s="990"/>
      <c r="AX440" s="990"/>
      <c r="AY440" s="990"/>
      <c r="AZ440" s="990"/>
      <c r="BA440" s="990"/>
      <c r="BB440" s="990"/>
      <c r="BC440" s="990"/>
      <c r="BD440" s="990"/>
      <c r="BE440" s="990"/>
      <c r="BF440" s="990"/>
      <c r="BG440" s="990"/>
      <c r="BH440" s="990"/>
      <c r="BI440" s="990"/>
      <c r="BJ440" s="990"/>
      <c r="BK440" s="990"/>
      <c r="BL440" s="990"/>
      <c r="BM440" s="990"/>
      <c r="BN440" s="997"/>
      <c r="BO440" s="168"/>
    </row>
    <row r="441" spans="1:67" ht="46.5" customHeight="1">
      <c r="B441" s="874"/>
      <c r="C441" s="851"/>
      <c r="D441" s="851"/>
      <c r="E441" s="851"/>
      <c r="F441" s="851"/>
      <c r="G441" s="851"/>
      <c r="H441" s="851"/>
      <c r="I441" s="851"/>
      <c r="J441" s="852" t="s">
        <v>359</v>
      </c>
      <c r="K441" s="852" t="s">
        <v>360</v>
      </c>
      <c r="L441" s="852" t="s">
        <v>361</v>
      </c>
      <c r="M441" s="853" t="s">
        <v>362</v>
      </c>
      <c r="N441" s="1772"/>
      <c r="O441" s="1800"/>
      <c r="P441" s="1777">
        <v>38</v>
      </c>
      <c r="Q441" s="1006"/>
      <c r="R441" s="983"/>
      <c r="S441" s="983"/>
      <c r="T441" s="983"/>
      <c r="U441" s="983"/>
      <c r="V441" s="983"/>
      <c r="W441" s="983"/>
      <c r="X441" s="983"/>
      <c r="Y441" s="983"/>
      <c r="Z441" s="983"/>
      <c r="AA441" s="983"/>
      <c r="AB441" s="983"/>
      <c r="AC441" s="983"/>
      <c r="AD441" s="983"/>
      <c r="AE441" s="983"/>
      <c r="AF441" s="983"/>
      <c r="AG441" s="983"/>
      <c r="AH441" s="983"/>
      <c r="AI441" s="983"/>
      <c r="AJ441" s="983"/>
      <c r="AK441" s="983"/>
      <c r="AL441" s="983"/>
      <c r="AM441" s="983"/>
      <c r="AN441" s="983"/>
      <c r="AO441" s="983"/>
      <c r="AP441" s="983"/>
      <c r="AQ441" s="983"/>
      <c r="AR441" s="983"/>
      <c r="AS441" s="983"/>
      <c r="AT441" s="983"/>
      <c r="AU441" s="983"/>
      <c r="AV441" s="983"/>
      <c r="AW441" s="983"/>
      <c r="AX441" s="983"/>
      <c r="AY441" s="983"/>
      <c r="AZ441" s="983"/>
      <c r="BA441" s="983"/>
      <c r="BB441" s="983"/>
      <c r="BC441" s="983"/>
      <c r="BD441" s="983"/>
      <c r="BE441" s="983"/>
      <c r="BF441" s="983"/>
      <c r="BG441" s="983"/>
      <c r="BH441" s="983"/>
      <c r="BI441" s="983"/>
      <c r="BJ441" s="983"/>
      <c r="BK441" s="983"/>
      <c r="BL441" s="983"/>
      <c r="BM441" s="983"/>
      <c r="BN441" s="984"/>
      <c r="BO441" s="179"/>
    </row>
    <row r="442" spans="1:67" ht="60" customHeight="1">
      <c r="B442" s="874"/>
      <c r="C442" s="851"/>
      <c r="D442" s="851"/>
      <c r="E442" s="851"/>
      <c r="F442" s="851"/>
      <c r="G442" s="851"/>
      <c r="H442" s="851"/>
      <c r="I442" s="851"/>
      <c r="J442" s="856">
        <f>J443/P441</f>
        <v>0.18421052631578946</v>
      </c>
      <c r="K442" s="856">
        <f>K443/P441</f>
        <v>0.23684210526315788</v>
      </c>
      <c r="L442" s="856">
        <f>L443/P441</f>
        <v>0.18421052631578946</v>
      </c>
      <c r="M442" s="856">
        <f>M443/P441</f>
        <v>0.39473684210526316</v>
      </c>
      <c r="N442" s="1773"/>
      <c r="O442" s="1801"/>
      <c r="P442" s="1789"/>
      <c r="Q442" s="717" t="s">
        <v>71</v>
      </c>
      <c r="R442" s="717" t="s">
        <v>349</v>
      </c>
      <c r="S442" s="717" t="s">
        <v>363</v>
      </c>
      <c r="T442" s="717" t="s">
        <v>349</v>
      </c>
      <c r="U442" s="717" t="s">
        <v>71</v>
      </c>
      <c r="V442" s="717" t="s">
        <v>364</v>
      </c>
      <c r="W442" s="717" t="s">
        <v>364</v>
      </c>
      <c r="X442" s="717" t="s">
        <v>349</v>
      </c>
      <c r="Y442" s="717" t="s">
        <v>364</v>
      </c>
      <c r="Z442" s="717" t="s">
        <v>62</v>
      </c>
      <c r="AA442" s="717" t="s">
        <v>363</v>
      </c>
      <c r="AB442" s="717" t="s">
        <v>71</v>
      </c>
      <c r="AC442" s="717" t="s">
        <v>363</v>
      </c>
      <c r="AD442" s="717" t="s">
        <v>349</v>
      </c>
      <c r="AE442" s="717" t="s">
        <v>363</v>
      </c>
      <c r="AF442" s="717" t="s">
        <v>349</v>
      </c>
      <c r="AG442" s="717" t="s">
        <v>363</v>
      </c>
      <c r="AH442" s="717" t="s">
        <v>363</v>
      </c>
      <c r="AI442" s="717" t="s">
        <v>364</v>
      </c>
      <c r="AJ442" s="717" t="s">
        <v>363</v>
      </c>
      <c r="AK442" s="717" t="s">
        <v>62</v>
      </c>
      <c r="AL442" s="717" t="s">
        <v>364</v>
      </c>
      <c r="AM442" s="717" t="s">
        <v>364</v>
      </c>
      <c r="AN442" s="717" t="s">
        <v>365</v>
      </c>
      <c r="AO442" s="717" t="s">
        <v>365</v>
      </c>
      <c r="AP442" s="717" t="s">
        <v>365</v>
      </c>
      <c r="AQ442" s="717" t="s">
        <v>71</v>
      </c>
      <c r="AR442" s="717" t="s">
        <v>349</v>
      </c>
      <c r="AS442" s="717" t="s">
        <v>71</v>
      </c>
      <c r="AT442" s="717" t="s">
        <v>71</v>
      </c>
      <c r="AU442" s="717" t="s">
        <v>365</v>
      </c>
      <c r="AV442" s="717" t="s">
        <v>71</v>
      </c>
      <c r="AW442" s="717" t="s">
        <v>71</v>
      </c>
      <c r="AX442" s="717" t="s">
        <v>71</v>
      </c>
      <c r="AY442" s="717" t="s">
        <v>71</v>
      </c>
      <c r="AZ442" s="717" t="s">
        <v>363</v>
      </c>
      <c r="BA442" s="717" t="s">
        <v>71</v>
      </c>
      <c r="BB442" s="717" t="s">
        <v>71</v>
      </c>
      <c r="BC442" s="717" t="s">
        <v>363</v>
      </c>
      <c r="BD442" s="717" t="s">
        <v>349</v>
      </c>
      <c r="BE442" s="717" t="s">
        <v>62</v>
      </c>
      <c r="BF442" s="717" t="s">
        <v>71</v>
      </c>
      <c r="BG442" s="717" t="s">
        <v>71</v>
      </c>
      <c r="BH442" s="717" t="s">
        <v>62</v>
      </c>
      <c r="BI442" s="717" t="s">
        <v>365</v>
      </c>
      <c r="BJ442" s="717" t="s">
        <v>71</v>
      </c>
      <c r="BK442" s="717" t="s">
        <v>365</v>
      </c>
      <c r="BL442" s="717" t="s">
        <v>364</v>
      </c>
      <c r="BM442" s="717" t="s">
        <v>62</v>
      </c>
      <c r="BN442" s="717" t="s">
        <v>365</v>
      </c>
      <c r="BO442" s="179"/>
    </row>
    <row r="443" spans="1:67" ht="21" customHeight="1">
      <c r="B443" s="874"/>
      <c r="C443" s="851"/>
      <c r="D443" s="851"/>
      <c r="E443" s="851"/>
      <c r="F443" s="851"/>
      <c r="G443" s="851"/>
      <c r="H443" s="851"/>
      <c r="I443" s="860" t="s">
        <v>90</v>
      </c>
      <c r="J443" s="875">
        <v>7</v>
      </c>
      <c r="K443" s="875">
        <v>9</v>
      </c>
      <c r="L443" s="875">
        <v>7</v>
      </c>
      <c r="M443" s="876">
        <v>15</v>
      </c>
      <c r="N443" s="999"/>
      <c r="O443" s="990"/>
      <c r="P443" s="990"/>
      <c r="Q443" s="990"/>
      <c r="R443" s="990"/>
      <c r="S443" s="990"/>
      <c r="T443" s="990"/>
      <c r="U443" s="990"/>
      <c r="V443" s="990"/>
      <c r="W443" s="990"/>
      <c r="X443" s="990"/>
      <c r="Y443" s="990"/>
      <c r="Z443" s="990"/>
      <c r="AA443" s="990"/>
      <c r="AB443" s="990"/>
      <c r="AC443" s="990"/>
      <c r="AD443" s="990"/>
      <c r="AE443" s="990"/>
      <c r="AF443" s="990"/>
      <c r="AG443" s="990"/>
      <c r="AH443" s="990"/>
      <c r="AI443" s="990"/>
      <c r="AJ443" s="990"/>
      <c r="AK443" s="990"/>
      <c r="AL443" s="990"/>
      <c r="AM443" s="990"/>
      <c r="AN443" s="990"/>
      <c r="AO443" s="990"/>
      <c r="AP443" s="990"/>
      <c r="AQ443" s="990"/>
      <c r="AR443" s="990"/>
      <c r="AS443" s="990"/>
      <c r="AT443" s="990"/>
      <c r="AU443" s="990"/>
      <c r="AV443" s="990"/>
      <c r="AW443" s="990"/>
      <c r="AX443" s="990"/>
      <c r="AY443" s="990"/>
      <c r="AZ443" s="990"/>
      <c r="BA443" s="990"/>
      <c r="BB443" s="990"/>
      <c r="BC443" s="990"/>
      <c r="BD443" s="990"/>
      <c r="BE443" s="990"/>
      <c r="BF443" s="990"/>
      <c r="BG443" s="990"/>
      <c r="BH443" s="990"/>
      <c r="BI443" s="990"/>
      <c r="BJ443" s="990"/>
      <c r="BK443" s="990"/>
      <c r="BL443" s="990"/>
      <c r="BM443" s="990"/>
      <c r="BN443" s="997"/>
      <c r="BO443" s="168"/>
    </row>
    <row r="444" spans="1:67" ht="33" customHeight="1">
      <c r="B444" s="862" t="s">
        <v>366</v>
      </c>
      <c r="C444" s="1939" t="s">
        <v>367</v>
      </c>
      <c r="D444" s="1939"/>
      <c r="E444" s="1939"/>
      <c r="F444" s="1939"/>
      <c r="G444" s="1939"/>
      <c r="H444" s="1939"/>
      <c r="I444" s="1939"/>
      <c r="J444" s="1939"/>
      <c r="K444" s="1939"/>
      <c r="L444" s="1939"/>
      <c r="M444" s="1940"/>
      <c r="N444" s="877">
        <f>O444/P444</f>
        <v>0.43243243243243246</v>
      </c>
      <c r="O444" s="845">
        <v>16</v>
      </c>
      <c r="P444" s="863">
        <v>37</v>
      </c>
      <c r="Q444" s="865" t="s">
        <v>56</v>
      </c>
      <c r="R444" s="865" t="s">
        <v>349</v>
      </c>
      <c r="S444" s="865" t="s">
        <v>65</v>
      </c>
      <c r="T444" s="865" t="s">
        <v>56</v>
      </c>
      <c r="U444" s="865" t="s">
        <v>65</v>
      </c>
      <c r="V444" s="865" t="s">
        <v>57</v>
      </c>
      <c r="W444" s="865" t="s">
        <v>57</v>
      </c>
      <c r="X444" s="865" t="s">
        <v>57</v>
      </c>
      <c r="Y444" s="865" t="s">
        <v>349</v>
      </c>
      <c r="Z444" s="865" t="s">
        <v>57</v>
      </c>
      <c r="AA444" s="865" t="s">
        <v>57</v>
      </c>
      <c r="AB444" s="865" t="s">
        <v>65</v>
      </c>
      <c r="AC444" s="865" t="s">
        <v>57</v>
      </c>
      <c r="AD444" s="865" t="s">
        <v>65</v>
      </c>
      <c r="AE444" s="865" t="s">
        <v>56</v>
      </c>
      <c r="AF444" s="865" t="s">
        <v>65</v>
      </c>
      <c r="AG444" s="865" t="s">
        <v>56</v>
      </c>
      <c r="AH444" s="865" t="s">
        <v>349</v>
      </c>
      <c r="AI444" s="865" t="s">
        <v>57</v>
      </c>
      <c r="AJ444" s="865" t="s">
        <v>57</v>
      </c>
      <c r="AK444" s="865" t="s">
        <v>57</v>
      </c>
      <c r="AL444" s="865" t="s">
        <v>65</v>
      </c>
      <c r="AM444" s="865" t="s">
        <v>349</v>
      </c>
      <c r="AN444" s="865" t="s">
        <v>56</v>
      </c>
      <c r="AO444" s="865" t="s">
        <v>349</v>
      </c>
      <c r="AP444" s="865" t="s">
        <v>57</v>
      </c>
      <c r="AQ444" s="865" t="s">
        <v>349</v>
      </c>
      <c r="AR444" s="865" t="s">
        <v>65</v>
      </c>
      <c r="AS444" s="865" t="s">
        <v>56</v>
      </c>
      <c r="AT444" s="865" t="s">
        <v>57</v>
      </c>
      <c r="AU444" s="865" t="s">
        <v>56</v>
      </c>
      <c r="AV444" s="865" t="s">
        <v>57</v>
      </c>
      <c r="AW444" s="865" t="s">
        <v>57</v>
      </c>
      <c r="AX444" s="865" t="s">
        <v>56</v>
      </c>
      <c r="AY444" s="865" t="s">
        <v>57</v>
      </c>
      <c r="AZ444" s="865" t="s">
        <v>56</v>
      </c>
      <c r="BA444" s="865" t="s">
        <v>56</v>
      </c>
      <c r="BB444" s="865" t="s">
        <v>57</v>
      </c>
      <c r="BC444" s="865" t="s">
        <v>56</v>
      </c>
      <c r="BD444" s="865" t="s">
        <v>57</v>
      </c>
      <c r="BE444" s="865" t="s">
        <v>57</v>
      </c>
      <c r="BF444" s="865" t="s">
        <v>56</v>
      </c>
      <c r="BG444" s="865" t="s">
        <v>56</v>
      </c>
      <c r="BH444" s="865" t="s">
        <v>57</v>
      </c>
      <c r="BI444" s="865" t="s">
        <v>349</v>
      </c>
      <c r="BJ444" s="865" t="s">
        <v>56</v>
      </c>
      <c r="BK444" s="865" t="s">
        <v>56</v>
      </c>
      <c r="BL444" s="865" t="s">
        <v>57</v>
      </c>
      <c r="BM444" s="865" t="s">
        <v>56</v>
      </c>
      <c r="BN444" s="872" t="s">
        <v>57</v>
      </c>
      <c r="BO444" s="168"/>
    </row>
    <row r="445" spans="1:67" ht="24.75" customHeight="1">
      <c r="B445" s="848"/>
      <c r="C445" s="1765" t="s">
        <v>368</v>
      </c>
      <c r="D445" s="1765"/>
      <c r="E445" s="1765"/>
      <c r="F445" s="1765"/>
      <c r="G445" s="1765"/>
      <c r="H445" s="1765"/>
      <c r="I445" s="1765"/>
      <c r="J445" s="1939"/>
      <c r="K445" s="1939"/>
      <c r="L445" s="1939"/>
      <c r="M445" s="1940"/>
      <c r="N445" s="1785"/>
      <c r="O445" s="1786"/>
      <c r="P445" s="1787"/>
      <c r="Q445" s="1007"/>
      <c r="R445" s="1008"/>
      <c r="S445" s="1008"/>
      <c r="T445" s="1008"/>
      <c r="U445" s="1008"/>
      <c r="V445" s="1008"/>
      <c r="W445" s="1008"/>
      <c r="X445" s="1008"/>
      <c r="Y445" s="1008"/>
      <c r="Z445" s="1008"/>
      <c r="AA445" s="1008"/>
      <c r="AB445" s="1008"/>
      <c r="AC445" s="1008"/>
      <c r="AD445" s="1008"/>
      <c r="AE445" s="1008"/>
      <c r="AF445" s="1008"/>
      <c r="AG445" s="1008"/>
      <c r="AH445" s="1008"/>
      <c r="AI445" s="1008"/>
      <c r="AJ445" s="1008"/>
      <c r="AK445" s="1008"/>
      <c r="AL445" s="1008"/>
      <c r="AM445" s="1008"/>
      <c r="AN445" s="1008"/>
      <c r="AO445" s="1008"/>
      <c r="AP445" s="1008"/>
      <c r="AQ445" s="1008"/>
      <c r="AR445" s="1008"/>
      <c r="AS445" s="1008"/>
      <c r="AT445" s="1008"/>
      <c r="AU445" s="1008"/>
      <c r="AV445" s="1008"/>
      <c r="AW445" s="1008"/>
      <c r="AX445" s="1008"/>
      <c r="AY445" s="1008"/>
      <c r="AZ445" s="1008"/>
      <c r="BA445" s="1008"/>
      <c r="BB445" s="1008"/>
      <c r="BC445" s="1008"/>
      <c r="BD445" s="1008"/>
      <c r="BE445" s="1008"/>
      <c r="BF445" s="1008"/>
      <c r="BG445" s="1008"/>
      <c r="BH445" s="1008"/>
      <c r="BI445" s="1008"/>
      <c r="BJ445" s="1008"/>
      <c r="BK445" s="1008"/>
      <c r="BL445" s="1008"/>
      <c r="BM445" s="1008"/>
      <c r="BN445" s="1009"/>
      <c r="BO445" s="168"/>
    </row>
    <row r="446" spans="1:67" ht="45.75" customHeight="1">
      <c r="B446" s="874"/>
      <c r="C446" s="1731"/>
      <c r="D446" s="1731"/>
      <c r="E446" s="1731"/>
      <c r="F446" s="1731"/>
      <c r="G446" s="1731"/>
      <c r="H446" s="1731"/>
      <c r="I446" s="1732"/>
      <c r="J446" s="922" t="s">
        <v>369</v>
      </c>
      <c r="K446" s="924" t="s">
        <v>370</v>
      </c>
      <c r="L446" s="929" t="s">
        <v>371</v>
      </c>
      <c r="M446" s="929" t="s">
        <v>372</v>
      </c>
      <c r="N446" s="926"/>
      <c r="O446" s="911"/>
      <c r="P446" s="1788">
        <v>10</v>
      </c>
      <c r="Q446" s="1010"/>
      <c r="R446" s="1011"/>
      <c r="S446" s="1011"/>
      <c r="T446" s="1011"/>
      <c r="U446" s="1011"/>
      <c r="V446" s="1011"/>
      <c r="W446" s="1011"/>
      <c r="X446" s="1011"/>
      <c r="Y446" s="1011"/>
      <c r="Z446" s="1011"/>
      <c r="AA446" s="1011"/>
      <c r="AB446" s="1011"/>
      <c r="AC446" s="1011"/>
      <c r="AD446" s="1011"/>
      <c r="AE446" s="1011"/>
      <c r="AF446" s="1011"/>
      <c r="AG446" s="1011"/>
      <c r="AH446" s="1011"/>
      <c r="AI446" s="1011"/>
      <c r="AJ446" s="1011"/>
      <c r="AK446" s="1011"/>
      <c r="AL446" s="1011"/>
      <c r="AM446" s="1011"/>
      <c r="AN446" s="1011"/>
      <c r="AO446" s="1011"/>
      <c r="AP446" s="1011"/>
      <c r="AQ446" s="1011"/>
      <c r="AR446" s="1011"/>
      <c r="AS446" s="1011"/>
      <c r="AT446" s="1011"/>
      <c r="AU446" s="1011"/>
      <c r="AV446" s="1011"/>
      <c r="AW446" s="1011"/>
      <c r="AX446" s="1011"/>
      <c r="AY446" s="1011"/>
      <c r="AZ446" s="1011"/>
      <c r="BA446" s="1011"/>
      <c r="BB446" s="1011"/>
      <c r="BC446" s="1011"/>
      <c r="BD446" s="1011"/>
      <c r="BE446" s="1011"/>
      <c r="BF446" s="1011"/>
      <c r="BG446" s="1011"/>
      <c r="BH446" s="1011"/>
      <c r="BI446" s="1011"/>
      <c r="BJ446" s="1011"/>
      <c r="BK446" s="1011"/>
      <c r="BL446" s="1011"/>
      <c r="BM446" s="1011"/>
      <c r="BN446" s="1012"/>
      <c r="BO446" s="168"/>
    </row>
    <row r="447" spans="1:67" ht="37.5" customHeight="1">
      <c r="B447" s="874"/>
      <c r="C447" s="1731"/>
      <c r="D447" s="1731"/>
      <c r="E447" s="1731"/>
      <c r="F447" s="1731"/>
      <c r="G447" s="1731"/>
      <c r="H447" s="1731"/>
      <c r="I447" s="1732"/>
      <c r="J447" s="856">
        <f>J448/P446</f>
        <v>0.6</v>
      </c>
      <c r="K447" s="915">
        <f>K448/P446</f>
        <v>0.3</v>
      </c>
      <c r="L447" s="915">
        <f>L448/P446</f>
        <v>0.1</v>
      </c>
      <c r="M447" s="915">
        <f>M448/P446</f>
        <v>0</v>
      </c>
      <c r="N447" s="926"/>
      <c r="O447" s="911"/>
      <c r="P447" s="1788"/>
      <c r="Q447" s="1735" t="s">
        <v>349</v>
      </c>
      <c r="R447" s="1735" t="s">
        <v>349</v>
      </c>
      <c r="S447" s="1735" t="s">
        <v>349</v>
      </c>
      <c r="T447" s="1735" t="s">
        <v>373</v>
      </c>
      <c r="U447" s="1735" t="s">
        <v>349</v>
      </c>
      <c r="V447" s="1735" t="s">
        <v>374</v>
      </c>
      <c r="W447" s="1735" t="s">
        <v>349</v>
      </c>
      <c r="X447" s="1735" t="s">
        <v>374</v>
      </c>
      <c r="Y447" s="1735" t="s">
        <v>349</v>
      </c>
      <c r="Z447" s="1735" t="s">
        <v>374</v>
      </c>
      <c r="AA447" s="1735" t="s">
        <v>374</v>
      </c>
      <c r="AB447" s="1735" t="s">
        <v>349</v>
      </c>
      <c r="AC447" s="1735" t="s">
        <v>374</v>
      </c>
      <c r="AD447" s="1735" t="s">
        <v>349</v>
      </c>
      <c r="AE447" s="1735" t="s">
        <v>371</v>
      </c>
      <c r="AF447" s="1735" t="s">
        <v>349</v>
      </c>
      <c r="AG447" s="1735" t="s">
        <v>369</v>
      </c>
      <c r="AH447" s="1735" t="s">
        <v>349</v>
      </c>
      <c r="AI447" s="1735" t="s">
        <v>374</v>
      </c>
      <c r="AJ447" s="1735" t="s">
        <v>349</v>
      </c>
      <c r="AK447" s="1735" t="s">
        <v>374</v>
      </c>
      <c r="AL447" s="1735" t="s">
        <v>349</v>
      </c>
      <c r="AM447" s="1735" t="s">
        <v>349</v>
      </c>
      <c r="AN447" s="1735" t="s">
        <v>373</v>
      </c>
      <c r="AO447" s="1735" t="s">
        <v>349</v>
      </c>
      <c r="AP447" s="1735" t="s">
        <v>374</v>
      </c>
      <c r="AQ447" s="1735" t="s">
        <v>349</v>
      </c>
      <c r="AR447" s="1735" t="s">
        <v>349</v>
      </c>
      <c r="AS447" s="1735" t="s">
        <v>369</v>
      </c>
      <c r="AT447" s="1735" t="s">
        <v>374</v>
      </c>
      <c r="AU447" s="1735" t="s">
        <v>349</v>
      </c>
      <c r="AV447" s="1735" t="s">
        <v>374</v>
      </c>
      <c r="AW447" s="1735" t="s">
        <v>374</v>
      </c>
      <c r="AX447" s="1735" t="s">
        <v>349</v>
      </c>
      <c r="AY447" s="1735" t="s">
        <v>374</v>
      </c>
      <c r="AZ447" s="1735" t="s">
        <v>369</v>
      </c>
      <c r="BA447" s="1735" t="s">
        <v>370</v>
      </c>
      <c r="BB447" s="1735" t="s">
        <v>374</v>
      </c>
      <c r="BC447" s="1735" t="s">
        <v>370</v>
      </c>
      <c r="BD447" s="1735" t="s">
        <v>374</v>
      </c>
      <c r="BE447" s="1735" t="s">
        <v>374</v>
      </c>
      <c r="BF447" s="1735" t="s">
        <v>369</v>
      </c>
      <c r="BG447" s="1735" t="s">
        <v>373</v>
      </c>
      <c r="BH447" s="1735" t="s">
        <v>374</v>
      </c>
      <c r="BI447" s="1735" t="s">
        <v>349</v>
      </c>
      <c r="BJ447" s="1735" t="s">
        <v>370</v>
      </c>
      <c r="BK447" s="1735" t="s">
        <v>369</v>
      </c>
      <c r="BL447" s="1735" t="s">
        <v>374</v>
      </c>
      <c r="BM447" s="1781" t="s">
        <v>369</v>
      </c>
      <c r="BN447" s="1783" t="s">
        <v>374</v>
      </c>
      <c r="BO447" s="168"/>
    </row>
    <row r="448" spans="1:67" ht="19.5" customHeight="1" thickBot="1">
      <c r="B448" s="1496"/>
      <c r="C448" s="1733" t="s">
        <v>90</v>
      </c>
      <c r="D448" s="1733"/>
      <c r="E448" s="1733"/>
      <c r="F448" s="1733"/>
      <c r="G448" s="1733"/>
      <c r="H448" s="1733"/>
      <c r="I448" s="1734"/>
      <c r="J448" s="878">
        <v>6</v>
      </c>
      <c r="K448" s="914">
        <v>3</v>
      </c>
      <c r="L448" s="914">
        <v>1</v>
      </c>
      <c r="M448" s="914">
        <v>0</v>
      </c>
      <c r="N448" s="927"/>
      <c r="O448" s="857"/>
      <c r="P448" s="1789"/>
      <c r="Q448" s="1736"/>
      <c r="R448" s="1736"/>
      <c r="S448" s="1736"/>
      <c r="T448" s="1736"/>
      <c r="U448" s="1736"/>
      <c r="V448" s="1736"/>
      <c r="W448" s="1736"/>
      <c r="X448" s="1736"/>
      <c r="Y448" s="1736"/>
      <c r="Z448" s="1736"/>
      <c r="AA448" s="1736"/>
      <c r="AB448" s="1736"/>
      <c r="AC448" s="1736"/>
      <c r="AD448" s="1736"/>
      <c r="AE448" s="1736"/>
      <c r="AF448" s="1736"/>
      <c r="AG448" s="1736"/>
      <c r="AH448" s="1736"/>
      <c r="AI448" s="1736"/>
      <c r="AJ448" s="1736"/>
      <c r="AK448" s="1736"/>
      <c r="AL448" s="1736"/>
      <c r="AM448" s="1736"/>
      <c r="AN448" s="1736"/>
      <c r="AO448" s="1736"/>
      <c r="AP448" s="1736"/>
      <c r="AQ448" s="1736"/>
      <c r="AR448" s="1736"/>
      <c r="AS448" s="1736"/>
      <c r="AT448" s="1736"/>
      <c r="AU448" s="1736"/>
      <c r="AV448" s="1736"/>
      <c r="AW448" s="1736"/>
      <c r="AX448" s="1736"/>
      <c r="AY448" s="1736"/>
      <c r="AZ448" s="1736"/>
      <c r="BA448" s="1736"/>
      <c r="BB448" s="1736"/>
      <c r="BC448" s="1736"/>
      <c r="BD448" s="1736"/>
      <c r="BE448" s="1736"/>
      <c r="BF448" s="1736"/>
      <c r="BG448" s="1736"/>
      <c r="BH448" s="1736"/>
      <c r="BI448" s="1736"/>
      <c r="BJ448" s="1736"/>
      <c r="BK448" s="1736"/>
      <c r="BL448" s="1736"/>
      <c r="BM448" s="1782"/>
      <c r="BN448" s="1784"/>
      <c r="BO448" s="168"/>
    </row>
    <row r="449" spans="1:67" ht="26.1" customHeight="1" thickBot="1">
      <c r="B449" s="1945" t="s">
        <v>375</v>
      </c>
      <c r="C449" s="1946"/>
      <c r="D449" s="1946"/>
      <c r="E449" s="1946"/>
      <c r="F449" s="1946"/>
      <c r="G449" s="1946"/>
      <c r="H449" s="1946"/>
      <c r="I449" s="1946"/>
      <c r="J449" s="1946"/>
      <c r="K449" s="1946"/>
      <c r="L449" s="1946"/>
      <c r="M449" s="1947"/>
      <c r="N449" s="995"/>
      <c r="O449" s="995"/>
      <c r="P449" s="995"/>
      <c r="Q449" s="995"/>
      <c r="R449" s="995"/>
      <c r="S449" s="995"/>
      <c r="T449" s="995"/>
      <c r="U449" s="995"/>
      <c r="V449" s="995"/>
      <c r="W449" s="995"/>
      <c r="X449" s="995"/>
      <c r="Y449" s="995"/>
      <c r="Z449" s="995"/>
      <c r="AA449" s="995"/>
      <c r="AB449" s="995"/>
      <c r="AC449" s="995"/>
      <c r="AD449" s="995"/>
      <c r="AE449" s="995"/>
      <c r="AF449" s="995"/>
      <c r="AG449" s="995"/>
      <c r="AH449" s="995"/>
      <c r="AI449" s="995"/>
      <c r="AJ449" s="995"/>
      <c r="AK449" s="995"/>
      <c r="AL449" s="995"/>
      <c r="AM449" s="995"/>
      <c r="AN449" s="995"/>
      <c r="AO449" s="995"/>
      <c r="AP449" s="995"/>
      <c r="AQ449" s="995"/>
      <c r="AR449" s="995"/>
      <c r="AS449" s="995"/>
      <c r="AT449" s="995"/>
      <c r="AU449" s="995"/>
      <c r="AV449" s="995"/>
      <c r="AW449" s="995"/>
      <c r="AX449" s="995"/>
      <c r="AY449" s="995"/>
      <c r="AZ449" s="995"/>
      <c r="BA449" s="995"/>
      <c r="BB449" s="995"/>
      <c r="BC449" s="995"/>
      <c r="BD449" s="995"/>
      <c r="BE449" s="995"/>
      <c r="BF449" s="995"/>
      <c r="BG449" s="995"/>
      <c r="BH449" s="995"/>
      <c r="BI449" s="995"/>
      <c r="BJ449" s="995"/>
      <c r="BK449" s="995"/>
      <c r="BL449" s="995"/>
      <c r="BM449" s="995"/>
      <c r="BN449" s="996"/>
      <c r="BO449" s="155"/>
    </row>
    <row r="450" spans="1:67" ht="19.5" customHeight="1">
      <c r="B450" s="874" t="s">
        <v>376</v>
      </c>
      <c r="C450" s="1954" t="s">
        <v>377</v>
      </c>
      <c r="D450" s="1954"/>
      <c r="E450" s="1954"/>
      <c r="F450" s="1954"/>
      <c r="G450" s="1954"/>
      <c r="H450" s="1954"/>
      <c r="I450" s="1954"/>
      <c r="J450" s="1954"/>
      <c r="K450" s="1954"/>
      <c r="L450" s="1954"/>
      <c r="M450" s="1955"/>
      <c r="N450" s="983"/>
      <c r="O450" s="983"/>
      <c r="P450" s="983"/>
      <c r="Q450" s="983"/>
      <c r="R450" s="983"/>
      <c r="S450" s="983"/>
      <c r="T450" s="983"/>
      <c r="U450" s="983"/>
      <c r="V450" s="983"/>
      <c r="W450" s="983"/>
      <c r="X450" s="983"/>
      <c r="Y450" s="983"/>
      <c r="Z450" s="983"/>
      <c r="AA450" s="983"/>
      <c r="AB450" s="983"/>
      <c r="AC450" s="983"/>
      <c r="AD450" s="983"/>
      <c r="AE450" s="983"/>
      <c r="AF450" s="983"/>
      <c r="AG450" s="983"/>
      <c r="AH450" s="983"/>
      <c r="AI450" s="983"/>
      <c r="AJ450" s="983"/>
      <c r="AK450" s="983"/>
      <c r="AL450" s="983"/>
      <c r="AM450" s="983"/>
      <c r="AN450" s="983"/>
      <c r="AO450" s="983"/>
      <c r="AP450" s="983"/>
      <c r="AQ450" s="983"/>
      <c r="AR450" s="983"/>
      <c r="AS450" s="983"/>
      <c r="AT450" s="983"/>
      <c r="AU450" s="983"/>
      <c r="AV450" s="983"/>
      <c r="AW450" s="983"/>
      <c r="AX450" s="983"/>
      <c r="AY450" s="983"/>
      <c r="AZ450" s="983"/>
      <c r="BA450" s="983"/>
      <c r="BB450" s="983"/>
      <c r="BC450" s="983"/>
      <c r="BD450" s="983"/>
      <c r="BE450" s="983"/>
      <c r="BF450" s="983"/>
      <c r="BG450" s="983"/>
      <c r="BH450" s="983"/>
      <c r="BI450" s="983"/>
      <c r="BJ450" s="983"/>
      <c r="BK450" s="983"/>
      <c r="BL450" s="983"/>
      <c r="BM450" s="983"/>
      <c r="BN450" s="984"/>
      <c r="BO450" s="168"/>
    </row>
    <row r="451" spans="1:67" ht="21.75" customHeight="1">
      <c r="B451" s="879"/>
      <c r="C451" s="880"/>
      <c r="D451" s="880"/>
      <c r="E451" s="880"/>
      <c r="F451" s="880"/>
      <c r="G451" s="880"/>
      <c r="H451" s="880"/>
      <c r="I451" s="880"/>
      <c r="J451" s="539" t="s">
        <v>378</v>
      </c>
      <c r="K451" s="881" t="s">
        <v>379</v>
      </c>
      <c r="L451" s="539">
        <v>1</v>
      </c>
      <c r="M451" s="540">
        <v>0</v>
      </c>
      <c r="N451" s="1772"/>
      <c r="O451" s="820"/>
      <c r="P451" s="820"/>
      <c r="Q451" s="1013"/>
      <c r="R451" s="1014"/>
      <c r="S451" s="1014"/>
      <c r="T451" s="1014"/>
      <c r="U451" s="1014"/>
      <c r="V451" s="1014"/>
      <c r="W451" s="1014"/>
      <c r="X451" s="1014"/>
      <c r="Y451" s="1014"/>
      <c r="Z451" s="1014"/>
      <c r="AA451" s="1014"/>
      <c r="AB451" s="1014"/>
      <c r="AC451" s="1014"/>
      <c r="AD451" s="1014"/>
      <c r="AE451" s="1014"/>
      <c r="AF451" s="1014"/>
      <c r="AG451" s="1014"/>
      <c r="AH451" s="1014"/>
      <c r="AI451" s="1014"/>
      <c r="AJ451" s="1014"/>
      <c r="AK451" s="1014"/>
      <c r="AL451" s="1014"/>
      <c r="AM451" s="1014"/>
      <c r="AN451" s="1014"/>
      <c r="AO451" s="1014"/>
      <c r="AP451" s="1014"/>
      <c r="AQ451" s="1014"/>
      <c r="AR451" s="1014"/>
      <c r="AS451" s="1014"/>
      <c r="AT451" s="1014"/>
      <c r="AU451" s="1014"/>
      <c r="AV451" s="1014"/>
      <c r="AW451" s="1014"/>
      <c r="AX451" s="1014"/>
      <c r="AY451" s="1014"/>
      <c r="AZ451" s="1014"/>
      <c r="BA451" s="1014"/>
      <c r="BB451" s="1014"/>
      <c r="BC451" s="1014"/>
      <c r="BD451" s="1014"/>
      <c r="BE451" s="1014"/>
      <c r="BF451" s="1014"/>
      <c r="BG451" s="1014"/>
      <c r="BH451" s="1014"/>
      <c r="BI451" s="1014"/>
      <c r="BJ451" s="1014"/>
      <c r="BK451" s="1014"/>
      <c r="BL451" s="1014"/>
      <c r="BM451" s="1014"/>
      <c r="BN451" s="1015"/>
      <c r="BO451" s="168"/>
    </row>
    <row r="452" spans="1:67" ht="27" customHeight="1">
      <c r="B452" s="879"/>
      <c r="C452" s="880"/>
      <c r="D452" s="880"/>
      <c r="E452" s="880"/>
      <c r="F452" s="880"/>
      <c r="G452" s="880"/>
      <c r="H452" s="880"/>
      <c r="I452" s="855"/>
      <c r="J452" s="856">
        <f>J453/P452</f>
        <v>0.8</v>
      </c>
      <c r="K452" s="856">
        <f>K453/P452</f>
        <v>0.05</v>
      </c>
      <c r="L452" s="856">
        <f>L453/P452</f>
        <v>0.1</v>
      </c>
      <c r="M452" s="856">
        <f>M453/P452</f>
        <v>0.05</v>
      </c>
      <c r="N452" s="1773"/>
      <c r="O452" s="823"/>
      <c r="P452" s="845">
        <v>40</v>
      </c>
      <c r="Q452" s="556">
        <v>0</v>
      </c>
      <c r="R452" s="557" t="s">
        <v>349</v>
      </c>
      <c r="S452" s="557" t="s">
        <v>378</v>
      </c>
      <c r="T452" s="557" t="s">
        <v>349</v>
      </c>
      <c r="U452" s="557" t="s">
        <v>378</v>
      </c>
      <c r="V452" s="557" t="s">
        <v>378</v>
      </c>
      <c r="W452" s="557" t="s">
        <v>378</v>
      </c>
      <c r="X452" s="557" t="s">
        <v>349</v>
      </c>
      <c r="Y452" s="557" t="s">
        <v>379</v>
      </c>
      <c r="Z452" s="557">
        <v>1</v>
      </c>
      <c r="AA452" s="557" t="s">
        <v>378</v>
      </c>
      <c r="AB452" s="557" t="s">
        <v>378</v>
      </c>
      <c r="AC452" s="557" t="s">
        <v>378</v>
      </c>
      <c r="AD452" s="557" t="s">
        <v>378</v>
      </c>
      <c r="AE452" s="557" t="s">
        <v>378</v>
      </c>
      <c r="AF452" s="557" t="s">
        <v>349</v>
      </c>
      <c r="AG452" s="557" t="s">
        <v>378</v>
      </c>
      <c r="AH452" s="557" t="s">
        <v>378</v>
      </c>
      <c r="AI452" s="557" t="s">
        <v>380</v>
      </c>
      <c r="AJ452" s="557">
        <v>0</v>
      </c>
      <c r="AK452" s="557" t="s">
        <v>349</v>
      </c>
      <c r="AL452" s="557" t="s">
        <v>378</v>
      </c>
      <c r="AM452" s="557" t="s">
        <v>349</v>
      </c>
      <c r="AN452" s="557" t="s">
        <v>378</v>
      </c>
      <c r="AO452" s="557" t="s">
        <v>378</v>
      </c>
      <c r="AP452" s="557">
        <v>1</v>
      </c>
      <c r="AQ452" s="557">
        <v>1</v>
      </c>
      <c r="AR452" s="557" t="s">
        <v>378</v>
      </c>
      <c r="AS452" s="557" t="s">
        <v>378</v>
      </c>
      <c r="AT452" s="557" t="s">
        <v>378</v>
      </c>
      <c r="AU452" s="557" t="s">
        <v>378</v>
      </c>
      <c r="AV452" s="557" t="s">
        <v>378</v>
      </c>
      <c r="AW452" s="557" t="s">
        <v>378</v>
      </c>
      <c r="AX452" s="557" t="s">
        <v>378</v>
      </c>
      <c r="AY452" s="557" t="s">
        <v>378</v>
      </c>
      <c r="AZ452" s="557" t="s">
        <v>349</v>
      </c>
      <c r="BA452" s="557" t="s">
        <v>378</v>
      </c>
      <c r="BB452" s="557" t="s">
        <v>378</v>
      </c>
      <c r="BC452" s="557" t="s">
        <v>378</v>
      </c>
      <c r="BD452" s="557" t="s">
        <v>349</v>
      </c>
      <c r="BE452" s="557" t="s">
        <v>378</v>
      </c>
      <c r="BF452" s="557" t="s">
        <v>378</v>
      </c>
      <c r="BG452" s="557" t="s">
        <v>378</v>
      </c>
      <c r="BH452" s="557" t="s">
        <v>349</v>
      </c>
      <c r="BI452" s="557" t="s">
        <v>378</v>
      </c>
      <c r="BJ452" s="557" t="s">
        <v>379</v>
      </c>
      <c r="BK452" s="557" t="s">
        <v>378</v>
      </c>
      <c r="BL452" s="557" t="s">
        <v>378</v>
      </c>
      <c r="BM452" s="557" t="s">
        <v>378</v>
      </c>
      <c r="BN452" s="555" t="s">
        <v>349</v>
      </c>
      <c r="BO452" s="168"/>
    </row>
    <row r="453" spans="1:67" ht="18" customHeight="1">
      <c r="B453" s="879"/>
      <c r="C453" s="880"/>
      <c r="D453" s="880"/>
      <c r="E453" s="880"/>
      <c r="F453" s="880"/>
      <c r="G453" s="880"/>
      <c r="H453" s="880"/>
      <c r="I453" s="860" t="s">
        <v>90</v>
      </c>
      <c r="J453" s="875">
        <v>32</v>
      </c>
      <c r="K453" s="882">
        <v>2</v>
      </c>
      <c r="L453" s="882">
        <v>4</v>
      </c>
      <c r="M453" s="883">
        <v>2</v>
      </c>
      <c r="N453" s="1016"/>
      <c r="O453" s="1017"/>
      <c r="P453" s="1017"/>
      <c r="Q453" s="1017"/>
      <c r="R453" s="1017"/>
      <c r="S453" s="1017"/>
      <c r="T453" s="1017"/>
      <c r="U453" s="1017"/>
      <c r="V453" s="1017"/>
      <c r="W453" s="1017"/>
      <c r="X453" s="1017"/>
      <c r="Y453" s="1017"/>
      <c r="Z453" s="1017"/>
      <c r="AA453" s="1017"/>
      <c r="AB453" s="1017"/>
      <c r="AC453" s="1017"/>
      <c r="AD453" s="1017"/>
      <c r="AE453" s="1017"/>
      <c r="AF453" s="1017"/>
      <c r="AG453" s="1017"/>
      <c r="AH453" s="1017"/>
      <c r="AI453" s="1017"/>
      <c r="AJ453" s="1017"/>
      <c r="AK453" s="1017"/>
      <c r="AL453" s="1017"/>
      <c r="AM453" s="1017"/>
      <c r="AN453" s="1017"/>
      <c r="AO453" s="1017"/>
      <c r="AP453" s="1017"/>
      <c r="AQ453" s="1017"/>
      <c r="AR453" s="1017"/>
      <c r="AS453" s="1017"/>
      <c r="AT453" s="1017"/>
      <c r="AU453" s="1017"/>
      <c r="AV453" s="1017"/>
      <c r="AW453" s="1017"/>
      <c r="AX453" s="1017"/>
      <c r="AY453" s="1017"/>
      <c r="AZ453" s="1017"/>
      <c r="BA453" s="1017"/>
      <c r="BB453" s="1017"/>
      <c r="BC453" s="1017"/>
      <c r="BD453" s="1017"/>
      <c r="BE453" s="1017"/>
      <c r="BF453" s="1017"/>
      <c r="BG453" s="1017"/>
      <c r="BH453" s="1017"/>
      <c r="BI453" s="1017"/>
      <c r="BJ453" s="1017"/>
      <c r="BK453" s="1017"/>
      <c r="BL453" s="1017"/>
      <c r="BM453" s="1017"/>
      <c r="BN453" s="1018"/>
      <c r="BO453" s="168"/>
    </row>
    <row r="454" spans="1:67" ht="21.6" customHeight="1">
      <c r="A454" s="166"/>
      <c r="B454" s="884" t="s">
        <v>381</v>
      </c>
      <c r="C454" s="1765" t="s">
        <v>382</v>
      </c>
      <c r="D454" s="1765"/>
      <c r="E454" s="1765"/>
      <c r="F454" s="1765"/>
      <c r="G454" s="1765"/>
      <c r="H454" s="1765"/>
      <c r="I454" s="1765"/>
      <c r="J454" s="1765"/>
      <c r="K454" s="1765"/>
      <c r="L454" s="1765"/>
      <c r="M454" s="1766"/>
      <c r="N454" s="983"/>
      <c r="O454" s="983"/>
      <c r="P454" s="983"/>
      <c r="Q454" s="983"/>
      <c r="R454" s="983"/>
      <c r="S454" s="983"/>
      <c r="T454" s="983"/>
      <c r="U454" s="983"/>
      <c r="V454" s="983"/>
      <c r="W454" s="983"/>
      <c r="X454" s="983"/>
      <c r="Y454" s="983"/>
      <c r="Z454" s="983"/>
      <c r="AA454" s="983"/>
      <c r="AB454" s="983"/>
      <c r="AC454" s="983"/>
      <c r="AD454" s="983"/>
      <c r="AE454" s="983"/>
      <c r="AF454" s="983"/>
      <c r="AG454" s="983"/>
      <c r="AH454" s="983"/>
      <c r="AI454" s="983"/>
      <c r="AJ454" s="983"/>
      <c r="AK454" s="983"/>
      <c r="AL454" s="983"/>
      <c r="AM454" s="983"/>
      <c r="AN454" s="983"/>
      <c r="AO454" s="983"/>
      <c r="AP454" s="983"/>
      <c r="AQ454" s="983"/>
      <c r="AR454" s="983"/>
      <c r="AS454" s="983"/>
      <c r="AT454" s="983"/>
      <c r="AU454" s="983"/>
      <c r="AV454" s="983"/>
      <c r="AW454" s="983"/>
      <c r="AX454" s="983"/>
      <c r="AY454" s="983"/>
      <c r="AZ454" s="983"/>
      <c r="BA454" s="983"/>
      <c r="BB454" s="983"/>
      <c r="BC454" s="983"/>
      <c r="BD454" s="983"/>
      <c r="BE454" s="983"/>
      <c r="BF454" s="983"/>
      <c r="BG454" s="983"/>
      <c r="BH454" s="983"/>
      <c r="BI454" s="983"/>
      <c r="BJ454" s="983"/>
      <c r="BK454" s="983"/>
      <c r="BL454" s="983"/>
      <c r="BM454" s="983"/>
      <c r="BN454" s="984"/>
      <c r="BO454" s="168"/>
    </row>
    <row r="455" spans="1:67" ht="18" customHeight="1">
      <c r="B455" s="885"/>
      <c r="C455" s="1463"/>
      <c r="D455" s="1463"/>
      <c r="E455" s="1463"/>
      <c r="F455" s="1463"/>
      <c r="G455" s="1463"/>
      <c r="H455" s="1463"/>
      <c r="I455" s="1464"/>
      <c r="J455" s="539" t="s">
        <v>383</v>
      </c>
      <c r="K455" s="539" t="s">
        <v>384</v>
      </c>
      <c r="L455" s="539" t="s">
        <v>385</v>
      </c>
      <c r="M455" s="540" t="s">
        <v>386</v>
      </c>
      <c r="N455" s="1772"/>
      <c r="O455" s="820"/>
      <c r="P455" s="820"/>
      <c r="Q455" s="1006"/>
      <c r="R455" s="983"/>
      <c r="S455" s="983"/>
      <c r="T455" s="983"/>
      <c r="U455" s="983"/>
      <c r="V455" s="983"/>
      <c r="W455" s="983"/>
      <c r="X455" s="983"/>
      <c r="Y455" s="983"/>
      <c r="Z455" s="983"/>
      <c r="AA455" s="983"/>
      <c r="AB455" s="983"/>
      <c r="AC455" s="983"/>
      <c r="AD455" s="983"/>
      <c r="AE455" s="983"/>
      <c r="AF455" s="983"/>
      <c r="AG455" s="983"/>
      <c r="AH455" s="983"/>
      <c r="AI455" s="983"/>
      <c r="AJ455" s="983"/>
      <c r="AK455" s="983"/>
      <c r="AL455" s="983"/>
      <c r="AM455" s="983"/>
      <c r="AN455" s="983"/>
      <c r="AO455" s="983"/>
      <c r="AP455" s="983"/>
      <c r="AQ455" s="983"/>
      <c r="AR455" s="983"/>
      <c r="AS455" s="983"/>
      <c r="AT455" s="983"/>
      <c r="AU455" s="983"/>
      <c r="AV455" s="983"/>
      <c r="AW455" s="983"/>
      <c r="AX455" s="983"/>
      <c r="AY455" s="983"/>
      <c r="AZ455" s="983"/>
      <c r="BA455" s="983"/>
      <c r="BB455" s="983"/>
      <c r="BC455" s="983"/>
      <c r="BD455" s="983"/>
      <c r="BE455" s="983"/>
      <c r="BF455" s="983"/>
      <c r="BG455" s="983"/>
      <c r="BH455" s="983"/>
      <c r="BI455" s="983"/>
      <c r="BJ455" s="983"/>
      <c r="BK455" s="983"/>
      <c r="BL455" s="983"/>
      <c r="BM455" s="983"/>
      <c r="BN455" s="984"/>
      <c r="BO455" s="168"/>
    </row>
    <row r="456" spans="1:67" ht="29.25" customHeight="1">
      <c r="B456" s="885"/>
      <c r="C456" s="1463"/>
      <c r="D456" s="1463"/>
      <c r="E456" s="1463"/>
      <c r="F456" s="1463"/>
      <c r="G456" s="1463"/>
      <c r="H456" s="1463"/>
      <c r="I456" s="1464"/>
      <c r="J456" s="856">
        <f>J457/P456</f>
        <v>0.6</v>
      </c>
      <c r="K456" s="856">
        <f>K457/P456</f>
        <v>0</v>
      </c>
      <c r="L456" s="856">
        <f>L457/P456</f>
        <v>0.1</v>
      </c>
      <c r="M456" s="856">
        <f>M457/P456</f>
        <v>0.3</v>
      </c>
      <c r="N456" s="1773"/>
      <c r="O456" s="823"/>
      <c r="P456" s="863">
        <v>10</v>
      </c>
      <c r="Q456" s="554" t="s">
        <v>62</v>
      </c>
      <c r="R456" s="554" t="s">
        <v>349</v>
      </c>
      <c r="S456" s="554" t="s">
        <v>62</v>
      </c>
      <c r="T456" s="554" t="s">
        <v>349</v>
      </c>
      <c r="U456" s="554" t="s">
        <v>387</v>
      </c>
      <c r="V456" s="554" t="s">
        <v>62</v>
      </c>
      <c r="W456" s="554" t="s">
        <v>386</v>
      </c>
      <c r="X456" s="554" t="s">
        <v>349</v>
      </c>
      <c r="Y456" s="554" t="s">
        <v>62</v>
      </c>
      <c r="Z456" s="554" t="s">
        <v>383</v>
      </c>
      <c r="AA456" s="554" t="s">
        <v>62</v>
      </c>
      <c r="AB456" s="554" t="s">
        <v>386</v>
      </c>
      <c r="AC456" s="554" t="s">
        <v>387</v>
      </c>
      <c r="AD456" s="554" t="s">
        <v>62</v>
      </c>
      <c r="AE456" s="554" t="s">
        <v>62</v>
      </c>
      <c r="AF456" s="554" t="s">
        <v>349</v>
      </c>
      <c r="AG456" s="554" t="s">
        <v>383</v>
      </c>
      <c r="AH456" s="554" t="s">
        <v>62</v>
      </c>
      <c r="AI456" s="554" t="s">
        <v>62</v>
      </c>
      <c r="AJ456" s="554" t="s">
        <v>349</v>
      </c>
      <c r="AK456" s="554" t="s">
        <v>349</v>
      </c>
      <c r="AL456" s="554" t="s">
        <v>349</v>
      </c>
      <c r="AM456" s="554" t="s">
        <v>62</v>
      </c>
      <c r="AN456" s="554" t="s">
        <v>349</v>
      </c>
      <c r="AO456" s="554" t="s">
        <v>349</v>
      </c>
      <c r="AP456" s="554" t="s">
        <v>385</v>
      </c>
      <c r="AQ456" s="554" t="s">
        <v>349</v>
      </c>
      <c r="AR456" s="554" t="s">
        <v>62</v>
      </c>
      <c r="AS456" s="554" t="s">
        <v>62</v>
      </c>
      <c r="AT456" s="554" t="s">
        <v>386</v>
      </c>
      <c r="AU456" s="1437" t="s">
        <v>387</v>
      </c>
      <c r="AV456" s="554" t="s">
        <v>62</v>
      </c>
      <c r="AW456" s="554" t="s">
        <v>62</v>
      </c>
      <c r="AX456" s="554" t="s">
        <v>62</v>
      </c>
      <c r="AY456" s="554" t="s">
        <v>62</v>
      </c>
      <c r="AZ456" s="554" t="s">
        <v>349</v>
      </c>
      <c r="BA456" s="554" t="s">
        <v>349</v>
      </c>
      <c r="BB456" s="554" t="s">
        <v>62</v>
      </c>
      <c r="BC456" s="554" t="s">
        <v>62</v>
      </c>
      <c r="BD456" s="554" t="s">
        <v>349</v>
      </c>
      <c r="BE456" s="554" t="s">
        <v>62</v>
      </c>
      <c r="BF456" s="554" t="s">
        <v>349</v>
      </c>
      <c r="BG456" s="554" t="s">
        <v>62</v>
      </c>
      <c r="BH456" s="554" t="s">
        <v>62</v>
      </c>
      <c r="BI456" s="554" t="s">
        <v>62</v>
      </c>
      <c r="BJ456" s="554" t="s">
        <v>387</v>
      </c>
      <c r="BK456" s="554" t="s">
        <v>62</v>
      </c>
      <c r="BL456" s="554" t="s">
        <v>62</v>
      </c>
      <c r="BM456" s="554" t="s">
        <v>62</v>
      </c>
      <c r="BN456" s="558" t="s">
        <v>62</v>
      </c>
      <c r="BO456" s="179"/>
    </row>
    <row r="457" spans="1:67" ht="16.5" customHeight="1">
      <c r="B457" s="886"/>
      <c r="C457" s="1616"/>
      <c r="D457" s="1616"/>
      <c r="E457" s="1616"/>
      <c r="F457" s="1616"/>
      <c r="G457" s="1616"/>
      <c r="H457" s="1616"/>
      <c r="I457" s="887" t="s">
        <v>90</v>
      </c>
      <c r="J457" s="888">
        <v>6</v>
      </c>
      <c r="K457" s="889">
        <v>0</v>
      </c>
      <c r="L457" s="889">
        <v>1</v>
      </c>
      <c r="M457" s="890">
        <v>3</v>
      </c>
      <c r="N457" s="1016"/>
      <c r="O457" s="1017"/>
      <c r="P457" s="1017"/>
      <c r="Q457" s="1017"/>
      <c r="R457" s="1017"/>
      <c r="S457" s="1017"/>
      <c r="T457" s="1017"/>
      <c r="U457" s="1017"/>
      <c r="V457" s="1017"/>
      <c r="W457" s="1017"/>
      <c r="X457" s="1017"/>
      <c r="Y457" s="1017"/>
      <c r="Z457" s="1017"/>
      <c r="AA457" s="1017"/>
      <c r="AB457" s="1017"/>
      <c r="AC457" s="1017"/>
      <c r="AD457" s="1017"/>
      <c r="AE457" s="1017"/>
      <c r="AF457" s="1017"/>
      <c r="AG457" s="1017"/>
      <c r="AH457" s="1017"/>
      <c r="AI457" s="1017"/>
      <c r="AJ457" s="1017"/>
      <c r="AK457" s="1017"/>
      <c r="AL457" s="1017"/>
      <c r="AM457" s="1017"/>
      <c r="AN457" s="1017"/>
      <c r="AO457" s="1017"/>
      <c r="AP457" s="1017"/>
      <c r="AQ457" s="1017"/>
      <c r="AR457" s="1017"/>
      <c r="AS457" s="1017"/>
      <c r="AT457" s="1017"/>
      <c r="AU457" s="1017"/>
      <c r="AV457" s="1017"/>
      <c r="AW457" s="1017"/>
      <c r="AX457" s="1017"/>
      <c r="AY457" s="1017"/>
      <c r="AZ457" s="1017"/>
      <c r="BA457" s="1017"/>
      <c r="BB457" s="1017"/>
      <c r="BC457" s="1017"/>
      <c r="BD457" s="1017"/>
      <c r="BE457" s="1017"/>
      <c r="BF457" s="1017"/>
      <c r="BG457" s="1017"/>
      <c r="BH457" s="1017"/>
      <c r="BI457" s="1017"/>
      <c r="BJ457" s="1017"/>
      <c r="BK457" s="1017"/>
      <c r="BL457" s="1017"/>
      <c r="BM457" s="1017"/>
      <c r="BN457" s="1018"/>
      <c r="BO457" s="168"/>
    </row>
    <row r="458" spans="1:67" ht="42.75" customHeight="1">
      <c r="B458" s="928"/>
      <c r="C458" s="1939" t="s">
        <v>388</v>
      </c>
      <c r="D458" s="1939"/>
      <c r="E458" s="1939"/>
      <c r="F458" s="1939"/>
      <c r="G458" s="1939"/>
      <c r="H458" s="1939"/>
      <c r="I458" s="1939"/>
      <c r="J458" s="1939"/>
      <c r="K458" s="1939"/>
      <c r="L458" s="1939"/>
      <c r="M458" s="1940"/>
      <c r="N458" s="877">
        <f>O458/P458</f>
        <v>0.35897435897435898</v>
      </c>
      <c r="O458" s="845">
        <v>14</v>
      </c>
      <c r="P458" s="863">
        <v>39</v>
      </c>
      <c r="Q458" s="1437" t="s">
        <v>57</v>
      </c>
      <c r="R458" s="1437" t="s">
        <v>349</v>
      </c>
      <c r="S458" s="1437" t="s">
        <v>57</v>
      </c>
      <c r="T458" s="1437" t="s">
        <v>349</v>
      </c>
      <c r="U458" s="1437" t="s">
        <v>56</v>
      </c>
      <c r="V458" s="1437" t="s">
        <v>57</v>
      </c>
      <c r="W458" s="1437" t="s">
        <v>56</v>
      </c>
      <c r="X458" s="1437" t="s">
        <v>65</v>
      </c>
      <c r="Y458" s="1437" t="s">
        <v>57</v>
      </c>
      <c r="Z458" s="1437" t="s">
        <v>56</v>
      </c>
      <c r="AA458" s="1437" t="s">
        <v>57</v>
      </c>
      <c r="AB458" s="1437" t="s">
        <v>56</v>
      </c>
      <c r="AC458" s="1437" t="s">
        <v>56</v>
      </c>
      <c r="AD458" s="1437" t="s">
        <v>57</v>
      </c>
      <c r="AE458" s="1437" t="s">
        <v>57</v>
      </c>
      <c r="AF458" s="1437" t="s">
        <v>65</v>
      </c>
      <c r="AG458" s="1437" t="s">
        <v>56</v>
      </c>
      <c r="AH458" s="1437" t="s">
        <v>57</v>
      </c>
      <c r="AI458" s="1437" t="s">
        <v>57</v>
      </c>
      <c r="AJ458" s="1437" t="s">
        <v>56</v>
      </c>
      <c r="AK458" s="1437" t="s">
        <v>65</v>
      </c>
      <c r="AL458" s="1437" t="s">
        <v>65</v>
      </c>
      <c r="AM458" s="1437" t="s">
        <v>57</v>
      </c>
      <c r="AN458" s="1437" t="s">
        <v>56</v>
      </c>
      <c r="AO458" s="1437" t="s">
        <v>349</v>
      </c>
      <c r="AP458" s="1437" t="s">
        <v>56</v>
      </c>
      <c r="AQ458" s="1437" t="s">
        <v>349</v>
      </c>
      <c r="AR458" s="1437" t="s">
        <v>57</v>
      </c>
      <c r="AS458" s="1437" t="s">
        <v>57</v>
      </c>
      <c r="AT458" s="1437" t="s">
        <v>56</v>
      </c>
      <c r="AU458" s="1437" t="s">
        <v>56</v>
      </c>
      <c r="AV458" s="1437" t="s">
        <v>57</v>
      </c>
      <c r="AW458" s="1437" t="s">
        <v>57</v>
      </c>
      <c r="AX458" s="1437" t="s">
        <v>57</v>
      </c>
      <c r="AY458" s="1437" t="s">
        <v>56</v>
      </c>
      <c r="AZ458" s="1437" t="s">
        <v>349</v>
      </c>
      <c r="BA458" s="1437" t="s">
        <v>56</v>
      </c>
      <c r="BB458" s="1437" t="s">
        <v>57</v>
      </c>
      <c r="BC458" s="1437" t="s">
        <v>57</v>
      </c>
      <c r="BD458" s="1437" t="s">
        <v>349</v>
      </c>
      <c r="BE458" s="1437" t="s">
        <v>57</v>
      </c>
      <c r="BF458" s="1437" t="s">
        <v>65</v>
      </c>
      <c r="BG458" s="1437" t="s">
        <v>57</v>
      </c>
      <c r="BH458" s="1437" t="s">
        <v>57</v>
      </c>
      <c r="BI458" s="1437" t="s">
        <v>57</v>
      </c>
      <c r="BJ458" s="1437" t="s">
        <v>56</v>
      </c>
      <c r="BK458" s="1437" t="s">
        <v>57</v>
      </c>
      <c r="BL458" s="1437" t="s">
        <v>57</v>
      </c>
      <c r="BM458" s="1437" t="s">
        <v>57</v>
      </c>
      <c r="BN458" s="1438" t="s">
        <v>57</v>
      </c>
      <c r="BO458" s="179"/>
    </row>
    <row r="459" spans="1:67" ht="20.25" customHeight="1">
      <c r="B459" s="884" t="s">
        <v>389</v>
      </c>
      <c r="C459" s="1765" t="s">
        <v>390</v>
      </c>
      <c r="D459" s="1765"/>
      <c r="E459" s="1765"/>
      <c r="F459" s="1765"/>
      <c r="G459" s="1765"/>
      <c r="H459" s="1765"/>
      <c r="I459" s="1765"/>
      <c r="J459" s="1765"/>
      <c r="K459" s="1765"/>
      <c r="L459" s="1765"/>
      <c r="M459" s="1766"/>
      <c r="N459" s="1008"/>
      <c r="O459" s="1008"/>
      <c r="P459" s="1008"/>
      <c r="Q459" s="1008"/>
      <c r="R459" s="1008"/>
      <c r="S459" s="1008"/>
      <c r="T459" s="1008"/>
      <c r="U459" s="1008"/>
      <c r="V459" s="1008"/>
      <c r="W459" s="1008"/>
      <c r="X459" s="1008"/>
      <c r="Y459" s="1008"/>
      <c r="Z459" s="1008"/>
      <c r="AA459" s="1008"/>
      <c r="AB459" s="1008"/>
      <c r="AC459" s="1008"/>
      <c r="AD459" s="1008"/>
      <c r="AE459" s="1008"/>
      <c r="AF459" s="1008"/>
      <c r="AG459" s="1008"/>
      <c r="AH459" s="1008"/>
      <c r="AI459" s="1008"/>
      <c r="AJ459" s="1008"/>
      <c r="AK459" s="1008"/>
      <c r="AL459" s="1008"/>
      <c r="AM459" s="1008"/>
      <c r="AN459" s="1008"/>
      <c r="AO459" s="1008"/>
      <c r="AP459" s="1008"/>
      <c r="AQ459" s="1008"/>
      <c r="AR459" s="1008"/>
      <c r="AS459" s="1008"/>
      <c r="AT459" s="1008"/>
      <c r="AU459" s="1008"/>
      <c r="AV459" s="1008"/>
      <c r="AW459" s="1008"/>
      <c r="AX459" s="1008"/>
      <c r="AY459" s="1008"/>
      <c r="AZ459" s="1008"/>
      <c r="BA459" s="1008"/>
      <c r="BB459" s="1008"/>
      <c r="BC459" s="1008"/>
      <c r="BD459" s="1008"/>
      <c r="BE459" s="1008"/>
      <c r="BF459" s="1008"/>
      <c r="BG459" s="1008"/>
      <c r="BH459" s="1008"/>
      <c r="BI459" s="1008"/>
      <c r="BJ459" s="1008"/>
      <c r="BK459" s="1008"/>
      <c r="BL459" s="1008"/>
      <c r="BM459" s="1008"/>
      <c r="BN459" s="1009"/>
      <c r="BO459" s="168"/>
    </row>
    <row r="460" spans="1:67" ht="21" customHeight="1">
      <c r="B460" s="885"/>
      <c r="C460" s="1769" t="s">
        <v>126</v>
      </c>
      <c r="D460" s="1769"/>
      <c r="E460" s="1769"/>
      <c r="F460" s="1769"/>
      <c r="G460" s="1769"/>
      <c r="H460" s="1769"/>
      <c r="I460" s="1769"/>
      <c r="J460" s="1769"/>
      <c r="K460" s="1770"/>
      <c r="L460" s="1770"/>
      <c r="M460" s="1771"/>
      <c r="N460" s="1011"/>
      <c r="O460" s="1011"/>
      <c r="P460" s="1011"/>
      <c r="Q460" s="1011"/>
      <c r="R460" s="1011"/>
      <c r="S460" s="1011"/>
      <c r="T460" s="1011"/>
      <c r="U460" s="1011"/>
      <c r="V460" s="1011"/>
      <c r="W460" s="1011"/>
      <c r="X460" s="1011"/>
      <c r="Y460" s="1011"/>
      <c r="Z460" s="1011"/>
      <c r="AA460" s="1011"/>
      <c r="AB460" s="1011"/>
      <c r="AC460" s="1011"/>
      <c r="AD460" s="1011"/>
      <c r="AE460" s="1011"/>
      <c r="AF460" s="1011"/>
      <c r="AG460" s="1011"/>
      <c r="AH460" s="1011"/>
      <c r="AI460" s="1011"/>
      <c r="AJ460" s="1011"/>
      <c r="AK460" s="1011"/>
      <c r="AL460" s="1011"/>
      <c r="AM460" s="1011"/>
      <c r="AN460" s="1011"/>
      <c r="AO460" s="1011"/>
      <c r="AP460" s="1011"/>
      <c r="AQ460" s="1011"/>
      <c r="AR460" s="1011"/>
      <c r="AS460" s="1011"/>
      <c r="AT460" s="1011"/>
      <c r="AU460" s="1011"/>
      <c r="AV460" s="1011"/>
      <c r="AW460" s="1011"/>
      <c r="AX460" s="1011"/>
      <c r="AY460" s="1011"/>
      <c r="AZ460" s="1011"/>
      <c r="BA460" s="1011"/>
      <c r="BB460" s="1011"/>
      <c r="BC460" s="1011"/>
      <c r="BD460" s="1011"/>
      <c r="BE460" s="1011"/>
      <c r="BF460" s="1011"/>
      <c r="BG460" s="1011"/>
      <c r="BH460" s="1011"/>
      <c r="BI460" s="1011"/>
      <c r="BJ460" s="1011"/>
      <c r="BK460" s="1011"/>
      <c r="BL460" s="1011"/>
      <c r="BM460" s="1011"/>
      <c r="BN460" s="1012"/>
      <c r="BO460" s="168"/>
    </row>
    <row r="461" spans="1:67" ht="60.75" customHeight="1">
      <c r="B461" s="885"/>
      <c r="C461" s="1463"/>
      <c r="D461" s="1463"/>
      <c r="E461" s="1463"/>
      <c r="F461" s="1463"/>
      <c r="G461" s="1463"/>
      <c r="H461" s="1463"/>
      <c r="I461" s="1497"/>
      <c r="J461" s="190" t="s">
        <v>391</v>
      </c>
      <c r="K461" s="190" t="s">
        <v>392</v>
      </c>
      <c r="L461" s="190" t="s">
        <v>393</v>
      </c>
      <c r="M461" s="192" t="s">
        <v>394</v>
      </c>
      <c r="N461" s="1772"/>
      <c r="O461" s="820"/>
      <c r="P461" s="820"/>
      <c r="Q461" s="998"/>
      <c r="R461" s="990"/>
      <c r="S461" s="990"/>
      <c r="T461" s="990"/>
      <c r="U461" s="990"/>
      <c r="V461" s="990"/>
      <c r="W461" s="990"/>
      <c r="X461" s="990"/>
      <c r="Y461" s="990"/>
      <c r="Z461" s="990"/>
      <c r="AA461" s="990"/>
      <c r="AB461" s="990"/>
      <c r="AC461" s="990"/>
      <c r="AD461" s="990"/>
      <c r="AE461" s="990"/>
      <c r="AF461" s="990"/>
      <c r="AG461" s="990"/>
      <c r="AH461" s="990"/>
      <c r="AI461" s="990"/>
      <c r="AJ461" s="990"/>
      <c r="AK461" s="990"/>
      <c r="AL461" s="990"/>
      <c r="AM461" s="990"/>
      <c r="AN461" s="990"/>
      <c r="AO461" s="990"/>
      <c r="AP461" s="990"/>
      <c r="AQ461" s="990"/>
      <c r="AR461" s="990"/>
      <c r="AS461" s="990"/>
      <c r="AT461" s="990"/>
      <c r="AU461" s="990"/>
      <c r="AV461" s="990"/>
      <c r="AW461" s="990"/>
      <c r="AX461" s="990"/>
      <c r="AY461" s="990"/>
      <c r="AZ461" s="990"/>
      <c r="BA461" s="990"/>
      <c r="BB461" s="990"/>
      <c r="BC461" s="990"/>
      <c r="BD461" s="990"/>
      <c r="BE461" s="990"/>
      <c r="BF461" s="990"/>
      <c r="BG461" s="990"/>
      <c r="BH461" s="990"/>
      <c r="BI461" s="990"/>
      <c r="BJ461" s="990"/>
      <c r="BK461" s="990"/>
      <c r="BL461" s="990"/>
      <c r="BM461" s="990"/>
      <c r="BN461" s="997"/>
      <c r="BO461" s="168"/>
    </row>
    <row r="462" spans="1:67" ht="50.25" customHeight="1">
      <c r="B462" s="885"/>
      <c r="C462" s="1463"/>
      <c r="D462" s="1463"/>
      <c r="E462" s="1463"/>
      <c r="F462" s="1463"/>
      <c r="G462" s="1463"/>
      <c r="H462" s="1463"/>
      <c r="I462" s="1497"/>
      <c r="J462" s="856">
        <f>J463/P462</f>
        <v>0.32608695652173914</v>
      </c>
      <c r="K462" s="856">
        <f>K463/P462</f>
        <v>8.6956521739130432E-2</v>
      </c>
      <c r="L462" s="856">
        <f>L463/P462</f>
        <v>0.43478260869565216</v>
      </c>
      <c r="M462" s="856">
        <f>M463/P462</f>
        <v>0.15217391304347827</v>
      </c>
      <c r="N462" s="1773"/>
      <c r="O462" s="823"/>
      <c r="P462" s="863">
        <v>46</v>
      </c>
      <c r="Q462" s="1051" t="s">
        <v>391</v>
      </c>
      <c r="R462" s="1051" t="s">
        <v>393</v>
      </c>
      <c r="S462" s="1051" t="s">
        <v>395</v>
      </c>
      <c r="T462" s="1051" t="s">
        <v>349</v>
      </c>
      <c r="U462" s="1052" t="s">
        <v>349</v>
      </c>
      <c r="V462" s="1052" t="s">
        <v>391</v>
      </c>
      <c r="W462" s="1051" t="s">
        <v>393</v>
      </c>
      <c r="X462" s="1051" t="s">
        <v>393</v>
      </c>
      <c r="Y462" s="1051" t="s">
        <v>393</v>
      </c>
      <c r="Z462" s="1051" t="s">
        <v>393</v>
      </c>
      <c r="AA462" s="1051" t="s">
        <v>391</v>
      </c>
      <c r="AB462" s="1051" t="s">
        <v>393</v>
      </c>
      <c r="AC462" s="1051" t="s">
        <v>395</v>
      </c>
      <c r="AD462" s="1051" t="s">
        <v>391</v>
      </c>
      <c r="AE462" s="1341" t="s">
        <v>393</v>
      </c>
      <c r="AF462" s="1052" t="s">
        <v>349</v>
      </c>
      <c r="AG462" s="1051" t="s">
        <v>391</v>
      </c>
      <c r="AH462" s="1051" t="s">
        <v>393</v>
      </c>
      <c r="AI462" s="1051" t="s">
        <v>395</v>
      </c>
      <c r="AJ462" s="1051" t="s">
        <v>391</v>
      </c>
      <c r="AK462" s="1051" t="s">
        <v>394</v>
      </c>
      <c r="AL462" s="1051" t="s">
        <v>391</v>
      </c>
      <c r="AM462" s="1051" t="s">
        <v>349</v>
      </c>
      <c r="AN462" s="1051" t="s">
        <v>393</v>
      </c>
      <c r="AO462" s="1051" t="s">
        <v>391</v>
      </c>
      <c r="AP462" s="1051" t="s">
        <v>394</v>
      </c>
      <c r="AQ462" s="1051" t="s">
        <v>393</v>
      </c>
      <c r="AR462" s="1051" t="s">
        <v>393</v>
      </c>
      <c r="AS462" s="1051" t="s">
        <v>393</v>
      </c>
      <c r="AT462" s="1051" t="s">
        <v>393</v>
      </c>
      <c r="AU462" s="1051" t="s">
        <v>391</v>
      </c>
      <c r="AV462" s="1051" t="s">
        <v>393</v>
      </c>
      <c r="AW462" s="1051" t="s">
        <v>391</v>
      </c>
      <c r="AX462" s="1051" t="s">
        <v>391</v>
      </c>
      <c r="AY462" s="1051" t="s">
        <v>393</v>
      </c>
      <c r="AZ462" s="1051" t="s">
        <v>395</v>
      </c>
      <c r="BA462" s="1051" t="s">
        <v>394</v>
      </c>
      <c r="BB462" s="1051" t="s">
        <v>393</v>
      </c>
      <c r="BC462" s="1051" t="s">
        <v>391</v>
      </c>
      <c r="BD462" s="1051" t="s">
        <v>393</v>
      </c>
      <c r="BE462" s="1051" t="s">
        <v>393</v>
      </c>
      <c r="BF462" s="1051" t="s">
        <v>393</v>
      </c>
      <c r="BG462" s="1051" t="s">
        <v>393</v>
      </c>
      <c r="BH462" s="1051" t="s">
        <v>394</v>
      </c>
      <c r="BI462" s="1051" t="s">
        <v>391</v>
      </c>
      <c r="BJ462" s="1051" t="s">
        <v>394</v>
      </c>
      <c r="BK462" s="1051" t="s">
        <v>391</v>
      </c>
      <c r="BL462" s="1051" t="s">
        <v>394</v>
      </c>
      <c r="BM462" s="1051" t="s">
        <v>394</v>
      </c>
      <c r="BN462" s="1053" t="s">
        <v>391</v>
      </c>
      <c r="BO462" s="168"/>
    </row>
    <row r="463" spans="1:67" ht="19.5" customHeight="1">
      <c r="B463" s="885"/>
      <c r="C463" s="1463"/>
      <c r="D463" s="1463"/>
      <c r="E463" s="1463"/>
      <c r="F463" s="1463"/>
      <c r="G463" s="1463"/>
      <c r="H463" s="1463"/>
      <c r="I463" s="860" t="s">
        <v>90</v>
      </c>
      <c r="J463" s="888">
        <v>15</v>
      </c>
      <c r="K463" s="888">
        <v>4</v>
      </c>
      <c r="L463" s="888">
        <v>20</v>
      </c>
      <c r="M463" s="891">
        <v>7</v>
      </c>
      <c r="N463" s="999"/>
      <c r="O463" s="990"/>
      <c r="P463" s="990"/>
      <c r="Q463" s="1041"/>
      <c r="R463" s="1041"/>
      <c r="S463" s="1041"/>
      <c r="T463" s="1041"/>
      <c r="U463" s="1041"/>
      <c r="V463" s="1041"/>
      <c r="W463" s="1041"/>
      <c r="X463" s="1041"/>
      <c r="Y463" s="1041"/>
      <c r="Z463" s="1041"/>
      <c r="AA463" s="1041"/>
      <c r="AB463" s="1041"/>
      <c r="AC463" s="1041"/>
      <c r="AD463" s="1041"/>
      <c r="AE463" s="1041"/>
      <c r="AF463" s="1041"/>
      <c r="AG463" s="1041"/>
      <c r="AH463" s="1041"/>
      <c r="AI463" s="1041"/>
      <c r="AJ463" s="1041"/>
      <c r="AK463" s="1041"/>
      <c r="AL463" s="1041"/>
      <c r="AM463" s="1041"/>
      <c r="AN463" s="1041"/>
      <c r="AO463" s="1041"/>
      <c r="AP463" s="1041"/>
      <c r="AQ463" s="1041"/>
      <c r="AR463" s="1041"/>
      <c r="AS463" s="1041"/>
      <c r="AT463" s="1041"/>
      <c r="AU463" s="1041"/>
      <c r="AV463" s="1041"/>
      <c r="AW463" s="1041"/>
      <c r="AX463" s="1041"/>
      <c r="AY463" s="1041"/>
      <c r="AZ463" s="1041"/>
      <c r="BA463" s="1041"/>
      <c r="BB463" s="1041"/>
      <c r="BC463" s="1041"/>
      <c r="BD463" s="1041"/>
      <c r="BE463" s="1041"/>
      <c r="BF463" s="1041"/>
      <c r="BG463" s="1041"/>
      <c r="BH463" s="1041"/>
      <c r="BI463" s="1041"/>
      <c r="BJ463" s="1041"/>
      <c r="BK463" s="1041"/>
      <c r="BL463" s="1041"/>
      <c r="BM463" s="1041"/>
      <c r="BN463" s="1042"/>
      <c r="BO463" s="168"/>
    </row>
    <row r="464" spans="1:67" ht="28.5" customHeight="1">
      <c r="B464" s="892"/>
      <c r="C464" s="1769" t="s">
        <v>332</v>
      </c>
      <c r="D464" s="1769"/>
      <c r="E464" s="1769"/>
      <c r="F464" s="1769"/>
      <c r="G464" s="1769"/>
      <c r="H464" s="1769"/>
      <c r="I464" s="1769"/>
      <c r="J464" s="1769"/>
      <c r="K464" s="1770"/>
      <c r="L464" s="1770"/>
      <c r="M464" s="1771"/>
      <c r="N464" s="1019"/>
      <c r="O464" s="1019"/>
      <c r="P464" s="1019"/>
      <c r="Q464" s="1054"/>
      <c r="R464" s="1054"/>
      <c r="S464" s="1054"/>
      <c r="T464" s="1054"/>
      <c r="U464" s="1054"/>
      <c r="V464" s="1054"/>
      <c r="W464" s="1054"/>
      <c r="X464" s="1054"/>
      <c r="Y464" s="1054"/>
      <c r="Z464" s="1054"/>
      <c r="AA464" s="1054"/>
      <c r="AB464" s="1054"/>
      <c r="AC464" s="1054"/>
      <c r="AD464" s="1054"/>
      <c r="AE464" s="1054"/>
      <c r="AF464" s="1054"/>
      <c r="AG464" s="1054"/>
      <c r="AH464" s="1054"/>
      <c r="AI464" s="1054"/>
      <c r="AJ464" s="1054"/>
      <c r="AK464" s="1054"/>
      <c r="AL464" s="1054"/>
      <c r="AM464" s="1054"/>
      <c r="AN464" s="1054"/>
      <c r="AO464" s="1054"/>
      <c r="AP464" s="1054"/>
      <c r="AQ464" s="1054"/>
      <c r="AR464" s="1054"/>
      <c r="AS464" s="1054"/>
      <c r="AT464" s="1054"/>
      <c r="AU464" s="1054"/>
      <c r="AV464" s="1054"/>
      <c r="AW464" s="1054"/>
      <c r="AX464" s="1054"/>
      <c r="AY464" s="1054"/>
      <c r="AZ464" s="1054"/>
      <c r="BA464" s="1054"/>
      <c r="BB464" s="1054"/>
      <c r="BC464" s="1054"/>
      <c r="BD464" s="1054"/>
      <c r="BE464" s="1054"/>
      <c r="BF464" s="1054"/>
      <c r="BG464" s="1054"/>
      <c r="BH464" s="1054"/>
      <c r="BI464" s="1054"/>
      <c r="BJ464" s="1054"/>
      <c r="BK464" s="1054"/>
      <c r="BL464" s="1054"/>
      <c r="BM464" s="1054"/>
      <c r="BN464" s="1055"/>
      <c r="BO464" s="191"/>
    </row>
    <row r="465" spans="2:67" ht="58.5" customHeight="1">
      <c r="B465" s="885"/>
      <c r="C465" s="1463"/>
      <c r="D465" s="1463"/>
      <c r="E465" s="1463"/>
      <c r="F465" s="1463"/>
      <c r="G465" s="1463"/>
      <c r="H465" s="1463"/>
      <c r="I465" s="1463"/>
      <c r="J465" s="190" t="s">
        <v>391</v>
      </c>
      <c r="K465" s="190" t="s">
        <v>392</v>
      </c>
      <c r="L465" s="190" t="s">
        <v>393</v>
      </c>
      <c r="M465" s="192" t="s">
        <v>394</v>
      </c>
      <c r="N465" s="1772"/>
      <c r="O465" s="820"/>
      <c r="P465" s="820"/>
      <c r="Q465" s="1047"/>
      <c r="R465" s="1041"/>
      <c r="S465" s="1041"/>
      <c r="T465" s="1041"/>
      <c r="U465" s="1041"/>
      <c r="V465" s="1041"/>
      <c r="W465" s="1041"/>
      <c r="X465" s="1041"/>
      <c r="Y465" s="1041"/>
      <c r="Z465" s="1041"/>
      <c r="AA465" s="1041"/>
      <c r="AB465" s="1041"/>
      <c r="AC465" s="1041"/>
      <c r="AD465" s="1041"/>
      <c r="AE465" s="1041"/>
      <c r="AF465" s="1041"/>
      <c r="AG465" s="1041"/>
      <c r="AH465" s="1041"/>
      <c r="AI465" s="1041"/>
      <c r="AJ465" s="1041"/>
      <c r="AK465" s="1041"/>
      <c r="AL465" s="1041"/>
      <c r="AM465" s="1041"/>
      <c r="AN465" s="1041"/>
      <c r="AO465" s="1041"/>
      <c r="AP465" s="1041"/>
      <c r="AQ465" s="1041"/>
      <c r="AR465" s="1041"/>
      <c r="AS465" s="1041"/>
      <c r="AT465" s="1041"/>
      <c r="AU465" s="1041"/>
      <c r="AV465" s="1041"/>
      <c r="AW465" s="1041"/>
      <c r="AX465" s="1041"/>
      <c r="AY465" s="1041"/>
      <c r="AZ465" s="1041"/>
      <c r="BA465" s="1041"/>
      <c r="BB465" s="1041"/>
      <c r="BC465" s="1041"/>
      <c r="BD465" s="1041"/>
      <c r="BE465" s="1041"/>
      <c r="BF465" s="1041"/>
      <c r="BG465" s="1041"/>
      <c r="BH465" s="1041"/>
      <c r="BI465" s="1041"/>
      <c r="BJ465" s="1041"/>
      <c r="BK465" s="1041"/>
      <c r="BL465" s="1041"/>
      <c r="BM465" s="1041"/>
      <c r="BN465" s="1042"/>
      <c r="BO465" s="168"/>
    </row>
    <row r="466" spans="2:67" ht="55.5" customHeight="1">
      <c r="B466" s="885"/>
      <c r="C466" s="1463"/>
      <c r="D466" s="1463"/>
      <c r="E466" s="1463"/>
      <c r="F466" s="1463"/>
      <c r="G466" s="1463"/>
      <c r="H466" s="1463"/>
      <c r="I466" s="1463"/>
      <c r="J466" s="856">
        <f>J467/P466</f>
        <v>0.26666666666666666</v>
      </c>
      <c r="K466" s="856">
        <f>K467/P466</f>
        <v>0.1111111111111111</v>
      </c>
      <c r="L466" s="856">
        <f>L467/P466</f>
        <v>0.42222222222222222</v>
      </c>
      <c r="M466" s="856">
        <f>M467/P466</f>
        <v>0.2</v>
      </c>
      <c r="N466" s="1773"/>
      <c r="O466" s="823"/>
      <c r="P466" s="863">
        <v>45</v>
      </c>
      <c r="Q466" s="1051" t="s">
        <v>394</v>
      </c>
      <c r="R466" s="1056" t="s">
        <v>393</v>
      </c>
      <c r="S466" s="1056" t="s">
        <v>395</v>
      </c>
      <c r="T466" s="1056" t="s">
        <v>349</v>
      </c>
      <c r="U466" s="1056" t="s">
        <v>349</v>
      </c>
      <c r="V466" s="1056" t="s">
        <v>391</v>
      </c>
      <c r="W466" s="1056" t="s">
        <v>393</v>
      </c>
      <c r="X466" s="1056" t="s">
        <v>393</v>
      </c>
      <c r="Y466" s="1056" t="s">
        <v>393</v>
      </c>
      <c r="Z466" s="1056" t="s">
        <v>393</v>
      </c>
      <c r="AA466" s="1056" t="s">
        <v>391</v>
      </c>
      <c r="AB466" s="1056" t="s">
        <v>393</v>
      </c>
      <c r="AC466" s="1056" t="s">
        <v>395</v>
      </c>
      <c r="AD466" s="1056" t="s">
        <v>391</v>
      </c>
      <c r="AE466" s="1056" t="s">
        <v>393</v>
      </c>
      <c r="AF466" s="1056" t="s">
        <v>349</v>
      </c>
      <c r="AG466" s="1056" t="s">
        <v>391</v>
      </c>
      <c r="AH466" s="1056" t="s">
        <v>393</v>
      </c>
      <c r="AI466" s="1056" t="s">
        <v>395</v>
      </c>
      <c r="AJ466" s="1056" t="s">
        <v>391</v>
      </c>
      <c r="AK466" s="1056" t="s">
        <v>394</v>
      </c>
      <c r="AL466" s="1056" t="s">
        <v>391</v>
      </c>
      <c r="AM466" s="1056" t="s">
        <v>349</v>
      </c>
      <c r="AN466" s="1056" t="s">
        <v>393</v>
      </c>
      <c r="AO466" s="1056" t="s">
        <v>349</v>
      </c>
      <c r="AP466" s="1056" t="s">
        <v>394</v>
      </c>
      <c r="AQ466" s="1056" t="s">
        <v>393</v>
      </c>
      <c r="AR466" s="1056" t="s">
        <v>393</v>
      </c>
      <c r="AS466" s="1056" t="s">
        <v>393</v>
      </c>
      <c r="AT466" s="1056" t="s">
        <v>393</v>
      </c>
      <c r="AU466" s="1056" t="s">
        <v>391</v>
      </c>
      <c r="AV466" s="1056" t="s">
        <v>394</v>
      </c>
      <c r="AW466" s="1056" t="s">
        <v>394</v>
      </c>
      <c r="AX466" s="1056" t="s">
        <v>391</v>
      </c>
      <c r="AY466" s="1056" t="s">
        <v>393</v>
      </c>
      <c r="AZ466" s="1056" t="s">
        <v>395</v>
      </c>
      <c r="BA466" s="1056" t="s">
        <v>394</v>
      </c>
      <c r="BB466" s="1056" t="s">
        <v>393</v>
      </c>
      <c r="BC466" s="1056" t="s">
        <v>395</v>
      </c>
      <c r="BD466" s="1056" t="s">
        <v>393</v>
      </c>
      <c r="BE466" s="1056" t="s">
        <v>393</v>
      </c>
      <c r="BF466" s="1056" t="s">
        <v>393</v>
      </c>
      <c r="BG466" s="1056" t="s">
        <v>393</v>
      </c>
      <c r="BH466" s="1056" t="s">
        <v>394</v>
      </c>
      <c r="BI466" s="1056" t="s">
        <v>391</v>
      </c>
      <c r="BJ466" s="1056" t="s">
        <v>394</v>
      </c>
      <c r="BK466" s="1056" t="s">
        <v>391</v>
      </c>
      <c r="BL466" s="1056" t="s">
        <v>394</v>
      </c>
      <c r="BM466" s="1056" t="s">
        <v>391</v>
      </c>
      <c r="BN466" s="1057" t="s">
        <v>391</v>
      </c>
      <c r="BO466" s="179"/>
    </row>
    <row r="467" spans="2:67" ht="18" customHeight="1">
      <c r="B467" s="885"/>
      <c r="C467" s="1463"/>
      <c r="D467" s="1463"/>
      <c r="E467" s="1463"/>
      <c r="F467" s="1463"/>
      <c r="G467" s="1463"/>
      <c r="H467" s="1463"/>
      <c r="I467" s="860" t="s">
        <v>90</v>
      </c>
      <c r="J467" s="888">
        <v>12</v>
      </c>
      <c r="K467" s="888">
        <v>5</v>
      </c>
      <c r="L467" s="888">
        <v>19</v>
      </c>
      <c r="M467" s="891">
        <v>9</v>
      </c>
      <c r="N467" s="999"/>
      <c r="O467" s="990"/>
      <c r="P467" s="990"/>
      <c r="Q467" s="1041"/>
      <c r="R467" s="1041"/>
      <c r="S467" s="1041"/>
      <c r="T467" s="1041"/>
      <c r="U467" s="1041"/>
      <c r="V467" s="1041"/>
      <c r="W467" s="1041"/>
      <c r="X467" s="1041"/>
      <c r="Y467" s="1041"/>
      <c r="Z467" s="1041"/>
      <c r="AA467" s="1041"/>
      <c r="AB467" s="1041"/>
      <c r="AC467" s="1041"/>
      <c r="AD467" s="1041"/>
      <c r="AE467" s="1041"/>
      <c r="AF467" s="1041"/>
      <c r="AG467" s="1041"/>
      <c r="AH467" s="1041"/>
      <c r="AI467" s="1041"/>
      <c r="AJ467" s="1041"/>
      <c r="AK467" s="1041"/>
      <c r="AL467" s="1041"/>
      <c r="AM467" s="1041"/>
      <c r="AN467" s="1041"/>
      <c r="AO467" s="1041"/>
      <c r="AP467" s="1041"/>
      <c r="AQ467" s="1041"/>
      <c r="AR467" s="1041"/>
      <c r="AS467" s="1041"/>
      <c r="AT467" s="1041"/>
      <c r="AU467" s="1041"/>
      <c r="AV467" s="1041"/>
      <c r="AW467" s="1041"/>
      <c r="AX467" s="1041"/>
      <c r="AY467" s="1041"/>
      <c r="AZ467" s="1041"/>
      <c r="BA467" s="1041"/>
      <c r="BB467" s="1041"/>
      <c r="BC467" s="1041"/>
      <c r="BD467" s="1041"/>
      <c r="BE467" s="1041"/>
      <c r="BF467" s="1041"/>
      <c r="BG467" s="1041"/>
      <c r="BH467" s="1041"/>
      <c r="BI467" s="1041"/>
      <c r="BJ467" s="1041"/>
      <c r="BK467" s="1041"/>
      <c r="BL467" s="1041"/>
      <c r="BM467" s="1041"/>
      <c r="BN467" s="1042"/>
      <c r="BO467" s="168"/>
    </row>
    <row r="468" spans="2:67" ht="28.5" customHeight="1">
      <c r="B468" s="892"/>
      <c r="C468" s="1769" t="s">
        <v>128</v>
      </c>
      <c r="D468" s="1769"/>
      <c r="E468" s="1769"/>
      <c r="F468" s="1769"/>
      <c r="G468" s="1769"/>
      <c r="H468" s="1769"/>
      <c r="I468" s="1769"/>
      <c r="J468" s="1769"/>
      <c r="K468" s="1774"/>
      <c r="L468" s="1774"/>
      <c r="M468" s="1775"/>
      <c r="N468" s="1019"/>
      <c r="O468" s="1019"/>
      <c r="P468" s="1019"/>
      <c r="Q468" s="1054"/>
      <c r="R468" s="1054"/>
      <c r="S468" s="1054"/>
      <c r="T468" s="1054"/>
      <c r="U468" s="1054"/>
      <c r="V468" s="1054"/>
      <c r="W468" s="1054"/>
      <c r="X468" s="1054"/>
      <c r="Y468" s="1054"/>
      <c r="Z468" s="1054"/>
      <c r="AA468" s="1054"/>
      <c r="AB468" s="1054"/>
      <c r="AC468" s="1054"/>
      <c r="AD468" s="1054"/>
      <c r="AE468" s="1054"/>
      <c r="AF468" s="1054"/>
      <c r="AG468" s="1054"/>
      <c r="AH468" s="1054"/>
      <c r="AI468" s="1054"/>
      <c r="AJ468" s="1054"/>
      <c r="AK468" s="1054"/>
      <c r="AL468" s="1054"/>
      <c r="AM468" s="1054"/>
      <c r="AN468" s="1054"/>
      <c r="AO468" s="1054"/>
      <c r="AP468" s="1054"/>
      <c r="AQ468" s="1054"/>
      <c r="AR468" s="1054"/>
      <c r="AS468" s="1054"/>
      <c r="AT468" s="1054"/>
      <c r="AU468" s="1054"/>
      <c r="AV468" s="1054"/>
      <c r="AW468" s="1054"/>
      <c r="AX468" s="1054"/>
      <c r="AY468" s="1054"/>
      <c r="AZ468" s="1054"/>
      <c r="BA468" s="1054"/>
      <c r="BB468" s="1054"/>
      <c r="BC468" s="1054"/>
      <c r="BD468" s="1054"/>
      <c r="BE468" s="1054"/>
      <c r="BF468" s="1054"/>
      <c r="BG468" s="1054"/>
      <c r="BH468" s="1054"/>
      <c r="BI468" s="1054"/>
      <c r="BJ468" s="1054"/>
      <c r="BK468" s="1054"/>
      <c r="BL468" s="1054"/>
      <c r="BM468" s="1054"/>
      <c r="BN468" s="1055"/>
      <c r="BO468" s="191"/>
    </row>
    <row r="469" spans="2:67" ht="58.5" customHeight="1">
      <c r="B469" s="885"/>
      <c r="C469" s="1463"/>
      <c r="D469" s="1463"/>
      <c r="E469" s="1463"/>
      <c r="F469" s="1463"/>
      <c r="G469" s="1463"/>
      <c r="H469" s="1463"/>
      <c r="I469" s="1463"/>
      <c r="J469" s="190" t="s">
        <v>391</v>
      </c>
      <c r="K469" s="190" t="s">
        <v>392</v>
      </c>
      <c r="L469" s="190" t="s">
        <v>393</v>
      </c>
      <c r="M469" s="192" t="s">
        <v>394</v>
      </c>
      <c r="N469" s="1772"/>
      <c r="O469" s="820"/>
      <c r="P469" s="820"/>
      <c r="Q469" s="1047"/>
      <c r="R469" s="1041"/>
      <c r="S469" s="1041"/>
      <c r="T469" s="1041"/>
      <c r="U469" s="1041"/>
      <c r="V469" s="1041"/>
      <c r="W469" s="1041"/>
      <c r="X469" s="1041"/>
      <c r="Y469" s="1041"/>
      <c r="Z469" s="1041"/>
      <c r="AA469" s="1041"/>
      <c r="AB469" s="1041"/>
      <c r="AC469" s="1041"/>
      <c r="AD469" s="1041"/>
      <c r="AE469" s="1041"/>
      <c r="AF469" s="1041"/>
      <c r="AG469" s="1041"/>
      <c r="AH469" s="1041"/>
      <c r="AI469" s="1041"/>
      <c r="AJ469" s="1041"/>
      <c r="AK469" s="1041"/>
      <c r="AL469" s="1041"/>
      <c r="AM469" s="1041"/>
      <c r="AN469" s="1041"/>
      <c r="AO469" s="1041"/>
      <c r="AP469" s="1041"/>
      <c r="AQ469" s="1041"/>
      <c r="AR469" s="1041"/>
      <c r="AS469" s="1041"/>
      <c r="AT469" s="1041"/>
      <c r="AU469" s="1041"/>
      <c r="AV469" s="1041"/>
      <c r="AW469" s="1041"/>
      <c r="AX469" s="1041"/>
      <c r="AY469" s="1041"/>
      <c r="AZ469" s="1041"/>
      <c r="BA469" s="1041"/>
      <c r="BB469" s="1041"/>
      <c r="BC469" s="1041"/>
      <c r="BD469" s="1041"/>
      <c r="BE469" s="1041"/>
      <c r="BF469" s="1041"/>
      <c r="BG469" s="1041"/>
      <c r="BH469" s="1041"/>
      <c r="BI469" s="1041"/>
      <c r="BJ469" s="1041"/>
      <c r="BK469" s="1041"/>
      <c r="BL469" s="1041"/>
      <c r="BM469" s="1041"/>
      <c r="BN469" s="1042"/>
      <c r="BO469" s="168"/>
    </row>
    <row r="470" spans="2:67" ht="60" customHeight="1">
      <c r="B470" s="885"/>
      <c r="C470" s="1463"/>
      <c r="D470" s="1463"/>
      <c r="E470" s="1463"/>
      <c r="F470" s="1463"/>
      <c r="G470" s="1463"/>
      <c r="H470" s="1463"/>
      <c r="I470" s="893"/>
      <c r="J470" s="856">
        <f>J471/P470</f>
        <v>0.33333333333333331</v>
      </c>
      <c r="K470" s="856">
        <f>K471/P470</f>
        <v>9.5238095238095233E-2</v>
      </c>
      <c r="L470" s="856">
        <f>L471/P470</f>
        <v>0.42857142857142855</v>
      </c>
      <c r="M470" s="856">
        <f>M471/P470</f>
        <v>0.14285714285714285</v>
      </c>
      <c r="N470" s="1773"/>
      <c r="O470" s="823"/>
      <c r="P470" s="863">
        <v>42</v>
      </c>
      <c r="Q470" s="1056" t="s">
        <v>391</v>
      </c>
      <c r="R470" s="1056" t="s">
        <v>349</v>
      </c>
      <c r="S470" s="1056" t="s">
        <v>395</v>
      </c>
      <c r="T470" s="1056" t="s">
        <v>349</v>
      </c>
      <c r="U470" s="1056" t="s">
        <v>349</v>
      </c>
      <c r="V470" s="1056" t="s">
        <v>391</v>
      </c>
      <c r="W470" s="1056" t="s">
        <v>393</v>
      </c>
      <c r="X470" s="1056" t="s">
        <v>349</v>
      </c>
      <c r="Y470" s="1056" t="s">
        <v>393</v>
      </c>
      <c r="Z470" s="1056" t="s">
        <v>393</v>
      </c>
      <c r="AA470" s="1056" t="s">
        <v>391</v>
      </c>
      <c r="AB470" s="1056" t="s">
        <v>393</v>
      </c>
      <c r="AC470" s="1056" t="s">
        <v>395</v>
      </c>
      <c r="AD470" s="1056" t="s">
        <v>391</v>
      </c>
      <c r="AE470" s="1056" t="s">
        <v>393</v>
      </c>
      <c r="AF470" s="1056" t="s">
        <v>349</v>
      </c>
      <c r="AG470" s="1056" t="s">
        <v>391</v>
      </c>
      <c r="AH470" s="1056" t="s">
        <v>393</v>
      </c>
      <c r="AI470" s="1056" t="s">
        <v>395</v>
      </c>
      <c r="AJ470" s="1056" t="s">
        <v>391</v>
      </c>
      <c r="AK470" s="1056" t="s">
        <v>394</v>
      </c>
      <c r="AL470" s="1056" t="s">
        <v>391</v>
      </c>
      <c r="AM470" s="1056" t="s">
        <v>349</v>
      </c>
      <c r="AN470" s="1056" t="s">
        <v>393</v>
      </c>
      <c r="AO470" s="1056" t="s">
        <v>349</v>
      </c>
      <c r="AP470" s="1056" t="s">
        <v>394</v>
      </c>
      <c r="AQ470" s="1056" t="s">
        <v>349</v>
      </c>
      <c r="AR470" s="1056" t="s">
        <v>393</v>
      </c>
      <c r="AS470" s="1056" t="s">
        <v>393</v>
      </c>
      <c r="AT470" s="1056" t="s">
        <v>393</v>
      </c>
      <c r="AU470" s="1056" t="s">
        <v>391</v>
      </c>
      <c r="AV470" s="1056" t="s">
        <v>393</v>
      </c>
      <c r="AW470" s="1056" t="s">
        <v>393</v>
      </c>
      <c r="AX470" s="1056" t="s">
        <v>393</v>
      </c>
      <c r="AY470" s="1056" t="s">
        <v>393</v>
      </c>
      <c r="AZ470" s="1056" t="s">
        <v>395</v>
      </c>
      <c r="BA470" s="1056" t="s">
        <v>394</v>
      </c>
      <c r="BB470" s="1056" t="s">
        <v>391</v>
      </c>
      <c r="BC470" s="1056" t="s">
        <v>391</v>
      </c>
      <c r="BD470" s="1056" t="s">
        <v>393</v>
      </c>
      <c r="BE470" s="1056" t="s">
        <v>393</v>
      </c>
      <c r="BF470" s="1056" t="s">
        <v>393</v>
      </c>
      <c r="BG470" s="1056" t="s">
        <v>393</v>
      </c>
      <c r="BH470" s="1056" t="s">
        <v>394</v>
      </c>
      <c r="BI470" s="1056" t="s">
        <v>391</v>
      </c>
      <c r="BJ470" s="1056" t="s">
        <v>394</v>
      </c>
      <c r="BK470" s="1056" t="s">
        <v>391</v>
      </c>
      <c r="BL470" s="1056" t="s">
        <v>394</v>
      </c>
      <c r="BM470" s="1056" t="s">
        <v>391</v>
      </c>
      <c r="BN470" s="1057" t="s">
        <v>391</v>
      </c>
      <c r="BO470" s="179"/>
    </row>
    <row r="471" spans="2:67" ht="15.75" customHeight="1">
      <c r="B471" s="885"/>
      <c r="C471" s="1463"/>
      <c r="D471" s="1463"/>
      <c r="E471" s="1463"/>
      <c r="F471" s="1463"/>
      <c r="G471" s="1463"/>
      <c r="H471" s="1463"/>
      <c r="I471" s="860" t="s">
        <v>90</v>
      </c>
      <c r="J471" s="888">
        <v>14</v>
      </c>
      <c r="K471" s="888">
        <v>4</v>
      </c>
      <c r="L471" s="888">
        <v>18</v>
      </c>
      <c r="M471" s="891">
        <v>6</v>
      </c>
      <c r="N471" s="999"/>
      <c r="O471" s="990"/>
      <c r="P471" s="990"/>
      <c r="Q471" s="1041"/>
      <c r="R471" s="1041"/>
      <c r="S471" s="1041"/>
      <c r="T471" s="1041"/>
      <c r="U471" s="1041"/>
      <c r="V471" s="1041"/>
      <c r="W471" s="1041"/>
      <c r="X471" s="1041"/>
      <c r="Y471" s="1041"/>
      <c r="Z471" s="1041"/>
      <c r="AA471" s="1041"/>
      <c r="AB471" s="1041"/>
      <c r="AC471" s="1041"/>
      <c r="AD471" s="1041"/>
      <c r="AE471" s="1041"/>
      <c r="AF471" s="1041"/>
      <c r="AG471" s="1041"/>
      <c r="AH471" s="1041"/>
      <c r="AI471" s="1041"/>
      <c r="AJ471" s="1041"/>
      <c r="AK471" s="1041"/>
      <c r="AL471" s="1041"/>
      <c r="AM471" s="1041"/>
      <c r="AN471" s="1041"/>
      <c r="AO471" s="1041"/>
      <c r="AP471" s="1041"/>
      <c r="AQ471" s="1041"/>
      <c r="AR471" s="1041"/>
      <c r="AS471" s="1041"/>
      <c r="AT471" s="1041"/>
      <c r="AU471" s="1041"/>
      <c r="AV471" s="1041"/>
      <c r="AW471" s="1041"/>
      <c r="AX471" s="1041"/>
      <c r="AY471" s="1041"/>
      <c r="AZ471" s="1041"/>
      <c r="BA471" s="1041"/>
      <c r="BB471" s="1041"/>
      <c r="BC471" s="1041"/>
      <c r="BD471" s="1041"/>
      <c r="BE471" s="1041"/>
      <c r="BF471" s="1041"/>
      <c r="BG471" s="1041"/>
      <c r="BH471" s="1041"/>
      <c r="BI471" s="1041"/>
      <c r="BJ471" s="1041"/>
      <c r="BK471" s="1041"/>
      <c r="BL471" s="1041"/>
      <c r="BM471" s="1041"/>
      <c r="BN471" s="1042"/>
      <c r="BO471" s="168"/>
    </row>
    <row r="472" spans="2:67" ht="28.5" customHeight="1">
      <c r="B472" s="892"/>
      <c r="C472" s="1769" t="s">
        <v>129</v>
      </c>
      <c r="D472" s="1769"/>
      <c r="E472" s="1769"/>
      <c r="F472" s="1769"/>
      <c r="G472" s="1769"/>
      <c r="H472" s="1769"/>
      <c r="I472" s="1769"/>
      <c r="J472" s="1769"/>
      <c r="K472" s="1774"/>
      <c r="L472" s="1774"/>
      <c r="M472" s="1775"/>
      <c r="N472" s="1019"/>
      <c r="O472" s="1019"/>
      <c r="P472" s="1019"/>
      <c r="Q472" s="1054"/>
      <c r="R472" s="1054"/>
      <c r="S472" s="1054"/>
      <c r="T472" s="1054"/>
      <c r="U472" s="1054"/>
      <c r="V472" s="1054"/>
      <c r="W472" s="1054"/>
      <c r="X472" s="1054"/>
      <c r="Y472" s="1054"/>
      <c r="Z472" s="1054"/>
      <c r="AA472" s="1054"/>
      <c r="AB472" s="1054"/>
      <c r="AC472" s="1054"/>
      <c r="AD472" s="1054"/>
      <c r="AE472" s="1054"/>
      <c r="AF472" s="1054"/>
      <c r="AG472" s="1054"/>
      <c r="AH472" s="1054"/>
      <c r="AI472" s="1054"/>
      <c r="AJ472" s="1054"/>
      <c r="AK472" s="1054"/>
      <c r="AL472" s="1054"/>
      <c r="AM472" s="1054"/>
      <c r="AN472" s="1054"/>
      <c r="AO472" s="1054"/>
      <c r="AP472" s="1054"/>
      <c r="AQ472" s="1054"/>
      <c r="AR472" s="1054"/>
      <c r="AS472" s="1054"/>
      <c r="AT472" s="1054"/>
      <c r="AU472" s="1054"/>
      <c r="AV472" s="1054"/>
      <c r="AW472" s="1054"/>
      <c r="AX472" s="1054"/>
      <c r="AY472" s="1054"/>
      <c r="AZ472" s="1054"/>
      <c r="BA472" s="1054"/>
      <c r="BB472" s="1054"/>
      <c r="BC472" s="1054"/>
      <c r="BD472" s="1054"/>
      <c r="BE472" s="1054"/>
      <c r="BF472" s="1054"/>
      <c r="BG472" s="1054"/>
      <c r="BH472" s="1054"/>
      <c r="BI472" s="1054"/>
      <c r="BJ472" s="1054"/>
      <c r="BK472" s="1054"/>
      <c r="BL472" s="1054"/>
      <c r="BM472" s="1054"/>
      <c r="BN472" s="1055"/>
      <c r="BO472" s="191"/>
    </row>
    <row r="473" spans="2:67" ht="58.5" customHeight="1">
      <c r="B473" s="885"/>
      <c r="C473" s="1463"/>
      <c r="D473" s="1463"/>
      <c r="E473" s="1463"/>
      <c r="F473" s="1463"/>
      <c r="G473" s="1463"/>
      <c r="H473" s="1463"/>
      <c r="I473" s="1463"/>
      <c r="J473" s="190" t="s">
        <v>391</v>
      </c>
      <c r="K473" s="190" t="s">
        <v>392</v>
      </c>
      <c r="L473" s="190" t="s">
        <v>393</v>
      </c>
      <c r="M473" s="192" t="s">
        <v>394</v>
      </c>
      <c r="N473" s="1772"/>
      <c r="O473" s="820"/>
      <c r="P473" s="820"/>
      <c r="Q473" s="1047"/>
      <c r="R473" s="1041"/>
      <c r="S473" s="1041"/>
      <c r="T473" s="1041"/>
      <c r="U473" s="1041"/>
      <c r="V473" s="1041"/>
      <c r="W473" s="1041"/>
      <c r="X473" s="1041"/>
      <c r="Y473" s="1041"/>
      <c r="Z473" s="1041"/>
      <c r="AA473" s="1041"/>
      <c r="AB473" s="1041"/>
      <c r="AC473" s="1041"/>
      <c r="AD473" s="1041"/>
      <c r="AE473" s="1041"/>
      <c r="AF473" s="1041"/>
      <c r="AG473" s="1041"/>
      <c r="AH473" s="1041"/>
      <c r="AI473" s="1041"/>
      <c r="AJ473" s="1041"/>
      <c r="AK473" s="1041"/>
      <c r="AL473" s="1041"/>
      <c r="AM473" s="1041"/>
      <c r="AN473" s="1041"/>
      <c r="AO473" s="1041"/>
      <c r="AP473" s="1041"/>
      <c r="AQ473" s="1041"/>
      <c r="AR473" s="1041"/>
      <c r="AS473" s="1041"/>
      <c r="AT473" s="1041"/>
      <c r="AU473" s="1041"/>
      <c r="AV473" s="1041"/>
      <c r="AW473" s="1041"/>
      <c r="AX473" s="1041"/>
      <c r="AY473" s="1041"/>
      <c r="AZ473" s="1041"/>
      <c r="BA473" s="1041"/>
      <c r="BB473" s="1041"/>
      <c r="BC473" s="1041"/>
      <c r="BD473" s="1041"/>
      <c r="BE473" s="1041"/>
      <c r="BF473" s="1041"/>
      <c r="BG473" s="1041"/>
      <c r="BH473" s="1041"/>
      <c r="BI473" s="1041"/>
      <c r="BJ473" s="1041"/>
      <c r="BK473" s="1041"/>
      <c r="BL473" s="1041"/>
      <c r="BM473" s="1041"/>
      <c r="BN473" s="1042"/>
      <c r="BO473" s="168"/>
    </row>
    <row r="474" spans="2:67" ht="60" customHeight="1">
      <c r="B474" s="885"/>
      <c r="C474" s="1463"/>
      <c r="D474" s="1463"/>
      <c r="E474" s="1463"/>
      <c r="F474" s="1463"/>
      <c r="G474" s="1463"/>
      <c r="H474" s="1463"/>
      <c r="I474" s="893"/>
      <c r="J474" s="856">
        <f>J475/P474</f>
        <v>0.22222222222222221</v>
      </c>
      <c r="K474" s="856">
        <f>K475/P474</f>
        <v>0.1111111111111111</v>
      </c>
      <c r="L474" s="856">
        <f>L475/P474</f>
        <v>0.51111111111111107</v>
      </c>
      <c r="M474" s="856">
        <f>M475/P474</f>
        <v>0.15555555555555556</v>
      </c>
      <c r="N474" s="1773"/>
      <c r="O474" s="823"/>
      <c r="P474" s="863">
        <v>45</v>
      </c>
      <c r="Q474" s="1056" t="s">
        <v>393</v>
      </c>
      <c r="R474" s="1056" t="s">
        <v>393</v>
      </c>
      <c r="S474" s="1056" t="s">
        <v>395</v>
      </c>
      <c r="T474" s="1056" t="s">
        <v>349</v>
      </c>
      <c r="U474" s="1056" t="s">
        <v>349</v>
      </c>
      <c r="V474" s="1056" t="s">
        <v>391</v>
      </c>
      <c r="W474" s="1056" t="s">
        <v>393</v>
      </c>
      <c r="X474" s="1056" t="s">
        <v>349</v>
      </c>
      <c r="Y474" s="1056" t="s">
        <v>393</v>
      </c>
      <c r="Z474" s="1056" t="s">
        <v>393</v>
      </c>
      <c r="AA474" s="1056" t="s">
        <v>393</v>
      </c>
      <c r="AB474" s="1056" t="s">
        <v>393</v>
      </c>
      <c r="AC474" s="1056" t="s">
        <v>395</v>
      </c>
      <c r="AD474" s="1056" t="s">
        <v>391</v>
      </c>
      <c r="AE474" s="1056" t="s">
        <v>393</v>
      </c>
      <c r="AF474" s="1056" t="s">
        <v>349</v>
      </c>
      <c r="AG474" s="1056" t="s">
        <v>395</v>
      </c>
      <c r="AH474" s="1056" t="s">
        <v>393</v>
      </c>
      <c r="AI474" s="1056" t="s">
        <v>395</v>
      </c>
      <c r="AJ474" s="1056" t="s">
        <v>391</v>
      </c>
      <c r="AK474" s="1056" t="s">
        <v>394</v>
      </c>
      <c r="AL474" s="1056" t="s">
        <v>391</v>
      </c>
      <c r="AM474" s="1056" t="s">
        <v>391</v>
      </c>
      <c r="AN474" s="1056" t="s">
        <v>393</v>
      </c>
      <c r="AO474" s="1056" t="s">
        <v>349</v>
      </c>
      <c r="AP474" s="1056" t="s">
        <v>394</v>
      </c>
      <c r="AQ474" s="1056" t="s">
        <v>393</v>
      </c>
      <c r="AR474" s="1056" t="s">
        <v>393</v>
      </c>
      <c r="AS474" s="1056" t="s">
        <v>393</v>
      </c>
      <c r="AT474" s="1056" t="s">
        <v>393</v>
      </c>
      <c r="AU474" s="1056" t="s">
        <v>391</v>
      </c>
      <c r="AV474" s="1056" t="s">
        <v>393</v>
      </c>
      <c r="AW474" s="1056" t="s">
        <v>393</v>
      </c>
      <c r="AX474" s="1056" t="s">
        <v>393</v>
      </c>
      <c r="AY474" s="1056" t="s">
        <v>393</v>
      </c>
      <c r="AZ474" s="1056" t="s">
        <v>395</v>
      </c>
      <c r="BA474" s="1056" t="s">
        <v>394</v>
      </c>
      <c r="BB474" s="1056" t="s">
        <v>393</v>
      </c>
      <c r="BC474" s="1056" t="s">
        <v>391</v>
      </c>
      <c r="BD474" s="1056" t="s">
        <v>393</v>
      </c>
      <c r="BE474" s="1056" t="s">
        <v>393</v>
      </c>
      <c r="BF474" s="1056" t="s">
        <v>393</v>
      </c>
      <c r="BG474" s="1056" t="s">
        <v>393</v>
      </c>
      <c r="BH474" s="1056" t="s">
        <v>394</v>
      </c>
      <c r="BI474" s="1056" t="s">
        <v>391</v>
      </c>
      <c r="BJ474" s="1056" t="s">
        <v>394</v>
      </c>
      <c r="BK474" s="1056" t="s">
        <v>391</v>
      </c>
      <c r="BL474" s="1056" t="s">
        <v>394</v>
      </c>
      <c r="BM474" s="1056" t="s">
        <v>394</v>
      </c>
      <c r="BN474" s="1057" t="s">
        <v>391</v>
      </c>
      <c r="BO474" s="179"/>
    </row>
    <row r="475" spans="2:67" ht="23.25" customHeight="1">
      <c r="B475" s="885"/>
      <c r="C475" s="1463"/>
      <c r="D475" s="1463"/>
      <c r="E475" s="1463"/>
      <c r="F475" s="1463"/>
      <c r="G475" s="1463"/>
      <c r="H475" s="1463"/>
      <c r="I475" s="860" t="s">
        <v>90</v>
      </c>
      <c r="J475" s="888">
        <v>10</v>
      </c>
      <c r="K475" s="888">
        <v>5</v>
      </c>
      <c r="L475" s="888">
        <v>23</v>
      </c>
      <c r="M475" s="891">
        <v>7</v>
      </c>
      <c r="N475" s="999"/>
      <c r="O475" s="990"/>
      <c r="P475" s="990"/>
      <c r="Q475" s="1041"/>
      <c r="R475" s="1041"/>
      <c r="S475" s="1041"/>
      <c r="T475" s="1041"/>
      <c r="U475" s="1041"/>
      <c r="V475" s="1041"/>
      <c r="W475" s="1041"/>
      <c r="X475" s="1041"/>
      <c r="Y475" s="1041"/>
      <c r="Z475" s="1041"/>
      <c r="AA475" s="1041"/>
      <c r="AB475" s="1041"/>
      <c r="AC475" s="1041"/>
      <c r="AD475" s="1041"/>
      <c r="AE475" s="1041"/>
      <c r="AF475" s="1041"/>
      <c r="AG475" s="1041"/>
      <c r="AH475" s="1041"/>
      <c r="AI475" s="1041"/>
      <c r="AJ475" s="1041"/>
      <c r="AK475" s="1041"/>
      <c r="AL475" s="1041"/>
      <c r="AM475" s="1041"/>
      <c r="AN475" s="1041"/>
      <c r="AO475" s="1041"/>
      <c r="AP475" s="1041"/>
      <c r="AQ475" s="1041"/>
      <c r="AR475" s="1041"/>
      <c r="AS475" s="1041"/>
      <c r="AT475" s="1041"/>
      <c r="AU475" s="1041"/>
      <c r="AV475" s="1041"/>
      <c r="AW475" s="1041"/>
      <c r="AX475" s="1041"/>
      <c r="AY475" s="1041"/>
      <c r="AZ475" s="1041"/>
      <c r="BA475" s="1041"/>
      <c r="BB475" s="1041"/>
      <c r="BC475" s="1041"/>
      <c r="BD475" s="1041"/>
      <c r="BE475" s="1041"/>
      <c r="BF475" s="1041"/>
      <c r="BG475" s="1041"/>
      <c r="BH475" s="1041"/>
      <c r="BI475" s="1041"/>
      <c r="BJ475" s="1041"/>
      <c r="BK475" s="1041"/>
      <c r="BL475" s="1041"/>
      <c r="BM475" s="1041"/>
      <c r="BN475" s="1042"/>
      <c r="BO475" s="168"/>
    </row>
    <row r="476" spans="2:67" ht="28.5" customHeight="1">
      <c r="B476" s="892"/>
      <c r="C476" s="1769" t="s">
        <v>130</v>
      </c>
      <c r="D476" s="1769"/>
      <c r="E476" s="1769"/>
      <c r="F476" s="1769"/>
      <c r="G476" s="1769"/>
      <c r="H476" s="1769"/>
      <c r="I476" s="1769"/>
      <c r="J476" s="1769"/>
      <c r="K476" s="1774"/>
      <c r="L476" s="1774"/>
      <c r="M476" s="1775"/>
      <c r="N476" s="1019"/>
      <c r="O476" s="1019"/>
      <c r="P476" s="1019"/>
      <c r="Q476" s="1054"/>
      <c r="R476" s="1054"/>
      <c r="S476" s="1054"/>
      <c r="T476" s="1054"/>
      <c r="U476" s="1054"/>
      <c r="V476" s="1054"/>
      <c r="W476" s="1054"/>
      <c r="X476" s="1054"/>
      <c r="Y476" s="1054"/>
      <c r="Z476" s="1054"/>
      <c r="AA476" s="1054"/>
      <c r="AB476" s="1054"/>
      <c r="AC476" s="1054"/>
      <c r="AD476" s="1054"/>
      <c r="AE476" s="1054"/>
      <c r="AF476" s="1054"/>
      <c r="AG476" s="1054"/>
      <c r="AH476" s="1054"/>
      <c r="AI476" s="1054"/>
      <c r="AJ476" s="1054"/>
      <c r="AK476" s="1054"/>
      <c r="AL476" s="1054"/>
      <c r="AM476" s="1054"/>
      <c r="AN476" s="1054"/>
      <c r="AO476" s="1054"/>
      <c r="AP476" s="1054"/>
      <c r="AQ476" s="1054"/>
      <c r="AR476" s="1054"/>
      <c r="AS476" s="1054"/>
      <c r="AT476" s="1054"/>
      <c r="AU476" s="1054"/>
      <c r="AV476" s="1054"/>
      <c r="AW476" s="1054"/>
      <c r="AX476" s="1054"/>
      <c r="AY476" s="1054"/>
      <c r="AZ476" s="1054"/>
      <c r="BA476" s="1054"/>
      <c r="BB476" s="1054"/>
      <c r="BC476" s="1054"/>
      <c r="BD476" s="1054"/>
      <c r="BE476" s="1054"/>
      <c r="BF476" s="1054"/>
      <c r="BG476" s="1054"/>
      <c r="BH476" s="1054"/>
      <c r="BI476" s="1054"/>
      <c r="BJ476" s="1054"/>
      <c r="BK476" s="1054"/>
      <c r="BL476" s="1054"/>
      <c r="BM476" s="1054"/>
      <c r="BN476" s="1055"/>
      <c r="BO476" s="191"/>
    </row>
    <row r="477" spans="2:67" ht="58.5" customHeight="1">
      <c r="B477" s="885"/>
      <c r="C477" s="1463"/>
      <c r="D477" s="1463"/>
      <c r="E477" s="1463"/>
      <c r="F477" s="1463"/>
      <c r="G477" s="1463"/>
      <c r="H477" s="1463"/>
      <c r="I477" s="1463"/>
      <c r="J477" s="190" t="s">
        <v>391</v>
      </c>
      <c r="K477" s="190" t="s">
        <v>392</v>
      </c>
      <c r="L477" s="190" t="s">
        <v>393</v>
      </c>
      <c r="M477" s="192" t="s">
        <v>394</v>
      </c>
      <c r="N477" s="1772"/>
      <c r="O477" s="820"/>
      <c r="P477" s="820"/>
      <c r="Q477" s="1047"/>
      <c r="R477" s="1041"/>
      <c r="S477" s="1041"/>
      <c r="T477" s="1041"/>
      <c r="U477" s="1041"/>
      <c r="V477" s="1041"/>
      <c r="W477" s="1041"/>
      <c r="X477" s="1041"/>
      <c r="Y477" s="1041"/>
      <c r="Z477" s="1041"/>
      <c r="AA477" s="1041"/>
      <c r="AB477" s="1041"/>
      <c r="AC477" s="1041"/>
      <c r="AD477" s="1041"/>
      <c r="AE477" s="1041"/>
      <c r="AF477" s="1041"/>
      <c r="AG477" s="1041"/>
      <c r="AH477" s="1041"/>
      <c r="AI477" s="1041"/>
      <c r="AJ477" s="1041"/>
      <c r="AK477" s="1041"/>
      <c r="AL477" s="1041"/>
      <c r="AM477" s="1041"/>
      <c r="AN477" s="1041"/>
      <c r="AO477" s="1041"/>
      <c r="AP477" s="1041"/>
      <c r="AQ477" s="1041"/>
      <c r="AR477" s="1041"/>
      <c r="AS477" s="1041"/>
      <c r="AT477" s="1041"/>
      <c r="AU477" s="1041"/>
      <c r="AV477" s="1041"/>
      <c r="AW477" s="1041"/>
      <c r="AX477" s="1041"/>
      <c r="AY477" s="1041"/>
      <c r="AZ477" s="1041"/>
      <c r="BA477" s="1041"/>
      <c r="BB477" s="1041"/>
      <c r="BC477" s="1041"/>
      <c r="BD477" s="1041"/>
      <c r="BE477" s="1041"/>
      <c r="BF477" s="1041"/>
      <c r="BG477" s="1041"/>
      <c r="BH477" s="1041"/>
      <c r="BI477" s="1041"/>
      <c r="BJ477" s="1041"/>
      <c r="BK477" s="1041"/>
      <c r="BL477" s="1041"/>
      <c r="BM477" s="1041"/>
      <c r="BN477" s="1042"/>
      <c r="BO477" s="168"/>
    </row>
    <row r="478" spans="2:67" ht="50.25" customHeight="1">
      <c r="B478" s="885"/>
      <c r="C478" s="1463"/>
      <c r="D478" s="1463"/>
      <c r="E478" s="1463"/>
      <c r="F478" s="1463"/>
      <c r="G478" s="1463"/>
      <c r="H478" s="1463"/>
      <c r="I478" s="1463"/>
      <c r="J478" s="856">
        <f>J479/P478</f>
        <v>0.21276595744680851</v>
      </c>
      <c r="K478" s="856">
        <f>K479/P478</f>
        <v>0.10638297872340426</v>
      </c>
      <c r="L478" s="856">
        <f>L479/P478</f>
        <v>0.42553191489361702</v>
      </c>
      <c r="M478" s="856">
        <f>M479/P478</f>
        <v>0.25531914893617019</v>
      </c>
      <c r="N478" s="1773"/>
      <c r="O478" s="823"/>
      <c r="P478" s="863">
        <v>47</v>
      </c>
      <c r="Q478" s="1056" t="s">
        <v>393</v>
      </c>
      <c r="R478" s="1056" t="s">
        <v>393</v>
      </c>
      <c r="S478" s="1056" t="s">
        <v>395</v>
      </c>
      <c r="T478" s="1056" t="s">
        <v>349</v>
      </c>
      <c r="U478" s="1056" t="s">
        <v>393</v>
      </c>
      <c r="V478" s="1056" t="s">
        <v>391</v>
      </c>
      <c r="W478" s="1056" t="s">
        <v>393</v>
      </c>
      <c r="X478" s="1056" t="s">
        <v>393</v>
      </c>
      <c r="Y478" s="1056" t="s">
        <v>393</v>
      </c>
      <c r="Z478" s="1056" t="s">
        <v>393</v>
      </c>
      <c r="AA478" s="1056" t="s">
        <v>391</v>
      </c>
      <c r="AB478" s="1056" t="s">
        <v>393</v>
      </c>
      <c r="AC478" s="1056" t="s">
        <v>395</v>
      </c>
      <c r="AD478" s="1056" t="s">
        <v>391</v>
      </c>
      <c r="AE478" s="1056" t="s">
        <v>393</v>
      </c>
      <c r="AF478" s="1056" t="s">
        <v>349</v>
      </c>
      <c r="AG478" s="1056" t="s">
        <v>393</v>
      </c>
      <c r="AH478" s="1056" t="s">
        <v>395</v>
      </c>
      <c r="AI478" s="1056" t="s">
        <v>395</v>
      </c>
      <c r="AJ478" s="1056" t="s">
        <v>391</v>
      </c>
      <c r="AK478" s="1056" t="s">
        <v>394</v>
      </c>
      <c r="AL478" s="1056" t="s">
        <v>391</v>
      </c>
      <c r="AM478" s="1056" t="s">
        <v>349</v>
      </c>
      <c r="AN478" s="1056" t="s">
        <v>393</v>
      </c>
      <c r="AO478" s="1056" t="s">
        <v>391</v>
      </c>
      <c r="AP478" s="1056" t="s">
        <v>394</v>
      </c>
      <c r="AQ478" s="1056" t="s">
        <v>393</v>
      </c>
      <c r="AR478" s="1056" t="s">
        <v>393</v>
      </c>
      <c r="AS478" s="1056" t="s">
        <v>394</v>
      </c>
      <c r="AT478" s="1056" t="s">
        <v>393</v>
      </c>
      <c r="AU478" s="1056" t="s">
        <v>391</v>
      </c>
      <c r="AV478" s="1056" t="s">
        <v>394</v>
      </c>
      <c r="AW478" s="1056" t="s">
        <v>394</v>
      </c>
      <c r="AX478" s="1056" t="s">
        <v>391</v>
      </c>
      <c r="AY478" s="1056" t="s">
        <v>393</v>
      </c>
      <c r="AZ478" s="1056" t="s">
        <v>395</v>
      </c>
      <c r="BA478" s="1056" t="s">
        <v>393</v>
      </c>
      <c r="BB478" s="1056" t="s">
        <v>393</v>
      </c>
      <c r="BC478" s="1056" t="s">
        <v>391</v>
      </c>
      <c r="BD478" s="1056" t="s">
        <v>393</v>
      </c>
      <c r="BE478" s="1056" t="s">
        <v>393</v>
      </c>
      <c r="BF478" s="1056" t="s">
        <v>393</v>
      </c>
      <c r="BG478" s="1056" t="s">
        <v>394</v>
      </c>
      <c r="BH478" s="1056" t="s">
        <v>394</v>
      </c>
      <c r="BI478" s="1056" t="s">
        <v>391</v>
      </c>
      <c r="BJ478" s="1056" t="s">
        <v>394</v>
      </c>
      <c r="BK478" s="1056" t="s">
        <v>394</v>
      </c>
      <c r="BL478" s="1056" t="s">
        <v>394</v>
      </c>
      <c r="BM478" s="1056" t="s">
        <v>394</v>
      </c>
      <c r="BN478" s="1053" t="s">
        <v>394</v>
      </c>
      <c r="BO478" s="168"/>
    </row>
    <row r="479" spans="2:67" ht="17.25" customHeight="1">
      <c r="B479" s="885"/>
      <c r="C479" s="1463"/>
      <c r="D479" s="1463"/>
      <c r="E479" s="1463"/>
      <c r="F479" s="1463"/>
      <c r="G479" s="1463"/>
      <c r="H479" s="1463"/>
      <c r="I479" s="860" t="s">
        <v>90</v>
      </c>
      <c r="J479" s="888">
        <v>10</v>
      </c>
      <c r="K479" s="888">
        <v>5</v>
      </c>
      <c r="L479" s="888">
        <v>20</v>
      </c>
      <c r="M479" s="891">
        <v>12</v>
      </c>
      <c r="N479" s="999"/>
      <c r="O479" s="990"/>
      <c r="P479" s="990"/>
      <c r="Q479" s="1041"/>
      <c r="R479" s="1041"/>
      <c r="S479" s="1041"/>
      <c r="T479" s="1041"/>
      <c r="U479" s="1041"/>
      <c r="V479" s="1041"/>
      <c r="W479" s="1041"/>
      <c r="X479" s="1041"/>
      <c r="Y479" s="1041"/>
      <c r="Z479" s="1041"/>
      <c r="AA479" s="1041"/>
      <c r="AB479" s="1041"/>
      <c r="AC479" s="1041"/>
      <c r="AD479" s="1041"/>
      <c r="AE479" s="1041"/>
      <c r="AF479" s="1041"/>
      <c r="AG479" s="1041"/>
      <c r="AH479" s="1041"/>
      <c r="AI479" s="1041"/>
      <c r="AJ479" s="1041"/>
      <c r="AK479" s="1041"/>
      <c r="AL479" s="1041"/>
      <c r="AM479" s="1041"/>
      <c r="AN479" s="1041"/>
      <c r="AO479" s="1041"/>
      <c r="AP479" s="1041"/>
      <c r="AQ479" s="1041"/>
      <c r="AR479" s="1041"/>
      <c r="AS479" s="1041"/>
      <c r="AT479" s="1041"/>
      <c r="AU479" s="1041"/>
      <c r="AV479" s="1041"/>
      <c r="AW479" s="1041"/>
      <c r="AX479" s="1041"/>
      <c r="AY479" s="1041"/>
      <c r="AZ479" s="1041"/>
      <c r="BA479" s="1041"/>
      <c r="BB479" s="1041"/>
      <c r="BC479" s="1041"/>
      <c r="BD479" s="1041"/>
      <c r="BE479" s="1041"/>
      <c r="BF479" s="1041"/>
      <c r="BG479" s="1041"/>
      <c r="BH479" s="1041"/>
      <c r="BI479" s="1041"/>
      <c r="BJ479" s="1041"/>
      <c r="BK479" s="1041"/>
      <c r="BL479" s="1041"/>
      <c r="BM479" s="1041"/>
      <c r="BN479" s="1042"/>
      <c r="BO479" s="168"/>
    </row>
    <row r="480" spans="2:67" ht="28.5" customHeight="1">
      <c r="B480" s="892"/>
      <c r="C480" s="1769" t="s">
        <v>131</v>
      </c>
      <c r="D480" s="1769"/>
      <c r="E480" s="1769"/>
      <c r="F480" s="1769"/>
      <c r="G480" s="1769"/>
      <c r="H480" s="1769"/>
      <c r="I480" s="1769"/>
      <c r="J480" s="1769"/>
      <c r="K480" s="1774"/>
      <c r="L480" s="1774"/>
      <c r="M480" s="1775"/>
      <c r="N480" s="1019"/>
      <c r="O480" s="1019"/>
      <c r="P480" s="1019"/>
      <c r="Q480" s="1054"/>
      <c r="R480" s="1054"/>
      <c r="S480" s="1054"/>
      <c r="T480" s="1054"/>
      <c r="U480" s="1054"/>
      <c r="V480" s="1054"/>
      <c r="W480" s="1054"/>
      <c r="X480" s="1054"/>
      <c r="Y480" s="1054"/>
      <c r="Z480" s="1054"/>
      <c r="AA480" s="1054"/>
      <c r="AB480" s="1054"/>
      <c r="AC480" s="1054"/>
      <c r="AD480" s="1054"/>
      <c r="AE480" s="1054"/>
      <c r="AF480" s="1054"/>
      <c r="AG480" s="1054"/>
      <c r="AH480" s="1054"/>
      <c r="AI480" s="1054"/>
      <c r="AJ480" s="1054"/>
      <c r="AK480" s="1054"/>
      <c r="AL480" s="1054"/>
      <c r="AM480" s="1054"/>
      <c r="AN480" s="1054"/>
      <c r="AO480" s="1054"/>
      <c r="AP480" s="1054"/>
      <c r="AQ480" s="1054"/>
      <c r="AR480" s="1054"/>
      <c r="AS480" s="1054"/>
      <c r="AT480" s="1054"/>
      <c r="AU480" s="1054"/>
      <c r="AV480" s="1054"/>
      <c r="AW480" s="1054"/>
      <c r="AX480" s="1054"/>
      <c r="AY480" s="1054"/>
      <c r="AZ480" s="1054"/>
      <c r="BA480" s="1054"/>
      <c r="BB480" s="1054"/>
      <c r="BC480" s="1054"/>
      <c r="BD480" s="1054"/>
      <c r="BE480" s="1054"/>
      <c r="BF480" s="1054"/>
      <c r="BG480" s="1054"/>
      <c r="BH480" s="1054"/>
      <c r="BI480" s="1054"/>
      <c r="BJ480" s="1054"/>
      <c r="BK480" s="1054"/>
      <c r="BL480" s="1054"/>
      <c r="BM480" s="1054"/>
      <c r="BN480" s="1055"/>
      <c r="BO480" s="191"/>
    </row>
    <row r="481" spans="2:72" ht="58.5" customHeight="1">
      <c r="B481" s="885"/>
      <c r="C481" s="1463"/>
      <c r="D481" s="1463"/>
      <c r="E481" s="1463"/>
      <c r="F481" s="1463"/>
      <c r="G481" s="1463"/>
      <c r="H481" s="1463"/>
      <c r="I481" s="1463"/>
      <c r="J481" s="190" t="s">
        <v>391</v>
      </c>
      <c r="K481" s="190" t="s">
        <v>392</v>
      </c>
      <c r="L481" s="190" t="s">
        <v>393</v>
      </c>
      <c r="M481" s="192" t="s">
        <v>394</v>
      </c>
      <c r="N481" s="1772"/>
      <c r="O481" s="820"/>
      <c r="P481" s="820"/>
      <c r="Q481" s="1047"/>
      <c r="R481" s="1041"/>
      <c r="S481" s="1041"/>
      <c r="T481" s="1041"/>
      <c r="U481" s="1041"/>
      <c r="V481" s="1041"/>
      <c r="W481" s="1041"/>
      <c r="X481" s="1041"/>
      <c r="Y481" s="1041"/>
      <c r="Z481" s="1041"/>
      <c r="AA481" s="1041"/>
      <c r="AB481" s="1041"/>
      <c r="AC481" s="1041"/>
      <c r="AD481" s="1041"/>
      <c r="AE481" s="1041"/>
      <c r="AF481" s="1041"/>
      <c r="AG481" s="1041"/>
      <c r="AH481" s="1041"/>
      <c r="AI481" s="1041"/>
      <c r="AJ481" s="1041"/>
      <c r="AK481" s="1041"/>
      <c r="AL481" s="1041"/>
      <c r="AM481" s="1041"/>
      <c r="AN481" s="1041"/>
      <c r="AO481" s="1041"/>
      <c r="AP481" s="1041"/>
      <c r="AQ481" s="1041"/>
      <c r="AR481" s="1041"/>
      <c r="AS481" s="1041"/>
      <c r="AT481" s="1041"/>
      <c r="AU481" s="1041"/>
      <c r="AV481" s="1041"/>
      <c r="AW481" s="1041"/>
      <c r="AX481" s="1041"/>
      <c r="AY481" s="1041"/>
      <c r="AZ481" s="1041"/>
      <c r="BA481" s="1041"/>
      <c r="BB481" s="1041"/>
      <c r="BC481" s="1041"/>
      <c r="BD481" s="1041"/>
      <c r="BE481" s="1041"/>
      <c r="BF481" s="1041"/>
      <c r="BG481" s="1041"/>
      <c r="BH481" s="1041"/>
      <c r="BI481" s="1041"/>
      <c r="BJ481" s="1041"/>
      <c r="BK481" s="1041"/>
      <c r="BL481" s="1041"/>
      <c r="BM481" s="1041"/>
      <c r="BN481" s="1042"/>
      <c r="BO481" s="168"/>
    </row>
    <row r="482" spans="2:72" ht="51.75" customHeight="1">
      <c r="B482" s="885"/>
      <c r="C482" s="1463"/>
      <c r="D482" s="1463"/>
      <c r="E482" s="1463"/>
      <c r="F482" s="1463"/>
      <c r="G482" s="1463"/>
      <c r="H482" s="1463"/>
      <c r="I482" s="1463"/>
      <c r="J482" s="856">
        <f>J483/P482</f>
        <v>0.30434782608695654</v>
      </c>
      <c r="K482" s="856">
        <f>K483/P482</f>
        <v>0.10869565217391304</v>
      </c>
      <c r="L482" s="856">
        <f>L483/P482</f>
        <v>0.36956521739130432</v>
      </c>
      <c r="M482" s="856">
        <f>M483/P482</f>
        <v>0.21739130434782608</v>
      </c>
      <c r="N482" s="1773"/>
      <c r="O482" s="823"/>
      <c r="P482" s="863">
        <v>46</v>
      </c>
      <c r="Q482" s="1056" t="s">
        <v>391</v>
      </c>
      <c r="R482" s="1056" t="s">
        <v>349</v>
      </c>
      <c r="S482" s="1056" t="s">
        <v>395</v>
      </c>
      <c r="T482" s="1056" t="s">
        <v>349</v>
      </c>
      <c r="U482" s="1056" t="s">
        <v>393</v>
      </c>
      <c r="V482" s="1056" t="s">
        <v>395</v>
      </c>
      <c r="W482" s="1056" t="s">
        <v>393</v>
      </c>
      <c r="X482" s="1056" t="s">
        <v>393</v>
      </c>
      <c r="Y482" s="1056" t="s">
        <v>393</v>
      </c>
      <c r="Z482" s="1056" t="s">
        <v>393</v>
      </c>
      <c r="AA482" s="1056" t="s">
        <v>391</v>
      </c>
      <c r="AB482" s="1056" t="s">
        <v>393</v>
      </c>
      <c r="AC482" s="1056" t="s">
        <v>395</v>
      </c>
      <c r="AD482" s="1056" t="s">
        <v>391</v>
      </c>
      <c r="AE482" s="1056" t="s">
        <v>393</v>
      </c>
      <c r="AF482" s="1056" t="s">
        <v>349</v>
      </c>
      <c r="AG482" s="1056" t="s">
        <v>391</v>
      </c>
      <c r="AH482" s="1056" t="s">
        <v>393</v>
      </c>
      <c r="AI482" s="1056" t="s">
        <v>395</v>
      </c>
      <c r="AJ482" s="1056" t="s">
        <v>391</v>
      </c>
      <c r="AK482" s="1056" t="s">
        <v>394</v>
      </c>
      <c r="AL482" s="1056" t="s">
        <v>391</v>
      </c>
      <c r="AM482" s="1056" t="s">
        <v>391</v>
      </c>
      <c r="AN482" s="1056" t="s">
        <v>349</v>
      </c>
      <c r="AO482" s="1056" t="s">
        <v>391</v>
      </c>
      <c r="AP482" s="1056" t="s">
        <v>394</v>
      </c>
      <c r="AQ482" s="1056" t="s">
        <v>393</v>
      </c>
      <c r="AR482" s="1056" t="s">
        <v>393</v>
      </c>
      <c r="AS482" s="1056" t="s">
        <v>394</v>
      </c>
      <c r="AT482" s="1056" t="s">
        <v>393</v>
      </c>
      <c r="AU482" s="1056" t="s">
        <v>391</v>
      </c>
      <c r="AV482" s="1056" t="s">
        <v>394</v>
      </c>
      <c r="AW482" s="1056" t="s">
        <v>394</v>
      </c>
      <c r="AX482" s="1056" t="s">
        <v>391</v>
      </c>
      <c r="AY482" s="1056" t="s">
        <v>393</v>
      </c>
      <c r="AZ482" s="1056" t="s">
        <v>395</v>
      </c>
      <c r="BA482" s="1056" t="s">
        <v>394</v>
      </c>
      <c r="BB482" s="1056" t="s">
        <v>393</v>
      </c>
      <c r="BC482" s="1056" t="s">
        <v>391</v>
      </c>
      <c r="BD482" s="1056" t="s">
        <v>393</v>
      </c>
      <c r="BE482" s="1056" t="s">
        <v>393</v>
      </c>
      <c r="BF482" s="1056" t="s">
        <v>393</v>
      </c>
      <c r="BG482" s="1056" t="s">
        <v>393</v>
      </c>
      <c r="BH482" s="1056" t="s">
        <v>394</v>
      </c>
      <c r="BI482" s="1056" t="s">
        <v>391</v>
      </c>
      <c r="BJ482" s="1056" t="s">
        <v>394</v>
      </c>
      <c r="BK482" s="1056" t="s">
        <v>394</v>
      </c>
      <c r="BL482" s="1056" t="s">
        <v>394</v>
      </c>
      <c r="BM482" s="1056" t="s">
        <v>391</v>
      </c>
      <c r="BN482" s="1057" t="s">
        <v>391</v>
      </c>
      <c r="BO482" s="179"/>
    </row>
    <row r="483" spans="2:72" ht="16.5" customHeight="1">
      <c r="B483" s="885"/>
      <c r="C483" s="1463"/>
      <c r="D483" s="1463"/>
      <c r="E483" s="1463"/>
      <c r="F483" s="1463"/>
      <c r="G483" s="1463"/>
      <c r="H483" s="1463"/>
      <c r="I483" s="860" t="s">
        <v>90</v>
      </c>
      <c r="J483" s="888">
        <v>14</v>
      </c>
      <c r="K483" s="888">
        <v>5</v>
      </c>
      <c r="L483" s="888">
        <v>17</v>
      </c>
      <c r="M483" s="891">
        <v>10</v>
      </c>
      <c r="N483" s="999"/>
      <c r="O483" s="990"/>
      <c r="P483" s="990"/>
      <c r="Q483" s="1041"/>
      <c r="R483" s="1041"/>
      <c r="S483" s="1041"/>
      <c r="T483" s="1041"/>
      <c r="U483" s="1041"/>
      <c r="V483" s="1041"/>
      <c r="W483" s="1041"/>
      <c r="X483" s="1041"/>
      <c r="Y483" s="1041"/>
      <c r="Z483" s="1041"/>
      <c r="AA483" s="1041"/>
      <c r="AB483" s="1041"/>
      <c r="AC483" s="1041"/>
      <c r="AD483" s="1041"/>
      <c r="AE483" s="1041"/>
      <c r="AF483" s="1041"/>
      <c r="AG483" s="1041"/>
      <c r="AH483" s="1041"/>
      <c r="AI483" s="1041"/>
      <c r="AJ483" s="1041"/>
      <c r="AK483" s="1041"/>
      <c r="AL483" s="1041"/>
      <c r="AM483" s="1041"/>
      <c r="AN483" s="1041"/>
      <c r="AO483" s="1041"/>
      <c r="AP483" s="1041"/>
      <c r="AQ483" s="1041"/>
      <c r="AR483" s="1041"/>
      <c r="AS483" s="1041"/>
      <c r="AT483" s="1041"/>
      <c r="AU483" s="1041"/>
      <c r="AV483" s="1041"/>
      <c r="AW483" s="1041"/>
      <c r="AX483" s="1041"/>
      <c r="AY483" s="1041"/>
      <c r="AZ483" s="1041"/>
      <c r="BA483" s="1041"/>
      <c r="BB483" s="1041"/>
      <c r="BC483" s="1041"/>
      <c r="BD483" s="1041"/>
      <c r="BE483" s="1041"/>
      <c r="BF483" s="1041"/>
      <c r="BG483" s="1041"/>
      <c r="BH483" s="1041"/>
      <c r="BI483" s="1041"/>
      <c r="BJ483" s="1041"/>
      <c r="BK483" s="1041"/>
      <c r="BL483" s="1041"/>
      <c r="BM483" s="1041"/>
      <c r="BN483" s="1042"/>
      <c r="BO483" s="168"/>
    </row>
    <row r="484" spans="2:72" ht="28.5" customHeight="1">
      <c r="B484" s="892"/>
      <c r="C484" s="1769" t="s">
        <v>132</v>
      </c>
      <c r="D484" s="1769"/>
      <c r="E484" s="1769"/>
      <c r="F484" s="1769"/>
      <c r="G484" s="1769"/>
      <c r="H484" s="1769"/>
      <c r="I484" s="1769"/>
      <c r="J484" s="1769"/>
      <c r="K484" s="1774"/>
      <c r="L484" s="1774"/>
      <c r="M484" s="1775"/>
      <c r="N484" s="1019"/>
      <c r="O484" s="1019"/>
      <c r="P484" s="1019"/>
      <c r="Q484" s="1054"/>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054"/>
      <c r="AL484" s="1054"/>
      <c r="AM484" s="1054"/>
      <c r="AN484" s="1054"/>
      <c r="AO484" s="1054"/>
      <c r="AP484" s="1054"/>
      <c r="AQ484" s="1054"/>
      <c r="AR484" s="1054"/>
      <c r="AS484" s="1054"/>
      <c r="AT484" s="1054"/>
      <c r="AU484" s="1054"/>
      <c r="AV484" s="1054"/>
      <c r="AW484" s="1054"/>
      <c r="AX484" s="1054"/>
      <c r="AY484" s="1054"/>
      <c r="AZ484" s="1054"/>
      <c r="BA484" s="1054"/>
      <c r="BB484" s="1054"/>
      <c r="BC484" s="1054"/>
      <c r="BD484" s="1054"/>
      <c r="BE484" s="1054"/>
      <c r="BF484" s="1054"/>
      <c r="BG484" s="1054"/>
      <c r="BH484" s="1054"/>
      <c r="BI484" s="1054"/>
      <c r="BJ484" s="1054"/>
      <c r="BK484" s="1054"/>
      <c r="BL484" s="1054"/>
      <c r="BM484" s="1054"/>
      <c r="BN484" s="1055"/>
      <c r="BO484" s="191"/>
    </row>
    <row r="485" spans="2:72" ht="58.5" customHeight="1">
      <c r="B485" s="885"/>
      <c r="C485" s="1463"/>
      <c r="D485" s="1463"/>
      <c r="E485" s="1463"/>
      <c r="F485" s="1463"/>
      <c r="G485" s="1463"/>
      <c r="H485" s="1463"/>
      <c r="I485" s="1463"/>
      <c r="J485" s="190" t="s">
        <v>391</v>
      </c>
      <c r="K485" s="190" t="s">
        <v>392</v>
      </c>
      <c r="L485" s="190" t="s">
        <v>393</v>
      </c>
      <c r="M485" s="192" t="s">
        <v>394</v>
      </c>
      <c r="N485" s="1772"/>
      <c r="O485" s="1477"/>
      <c r="P485" s="1477"/>
      <c r="Q485" s="1047"/>
      <c r="R485" s="1041"/>
      <c r="S485" s="1041"/>
      <c r="T485" s="1041"/>
      <c r="U485" s="1041"/>
      <c r="V485" s="1041"/>
      <c r="W485" s="1041"/>
      <c r="X485" s="1041"/>
      <c r="Y485" s="1041"/>
      <c r="Z485" s="1041"/>
      <c r="AA485" s="1041"/>
      <c r="AB485" s="1041"/>
      <c r="AC485" s="1041"/>
      <c r="AD485" s="1041"/>
      <c r="AE485" s="1041"/>
      <c r="AF485" s="1041"/>
      <c r="AG485" s="1041"/>
      <c r="AH485" s="1041"/>
      <c r="AI485" s="1041"/>
      <c r="AJ485" s="1041"/>
      <c r="AK485" s="1041"/>
      <c r="AL485" s="1041"/>
      <c r="AM485" s="1041"/>
      <c r="AN485" s="1041"/>
      <c r="AO485" s="1041"/>
      <c r="AP485" s="1041"/>
      <c r="AQ485" s="1041"/>
      <c r="AR485" s="1041"/>
      <c r="AS485" s="1041"/>
      <c r="AT485" s="1041"/>
      <c r="AU485" s="1041"/>
      <c r="AV485" s="1041"/>
      <c r="AW485" s="1041"/>
      <c r="AX485" s="1041"/>
      <c r="AY485" s="1041"/>
      <c r="AZ485" s="1041"/>
      <c r="BA485" s="1041"/>
      <c r="BB485" s="1041"/>
      <c r="BC485" s="1041"/>
      <c r="BD485" s="1041"/>
      <c r="BE485" s="1041"/>
      <c r="BF485" s="1041"/>
      <c r="BG485" s="1041"/>
      <c r="BH485" s="1041"/>
      <c r="BI485" s="1041"/>
      <c r="BJ485" s="1041"/>
      <c r="BK485" s="1041"/>
      <c r="BL485" s="1041"/>
      <c r="BM485" s="1041"/>
      <c r="BN485" s="1042"/>
      <c r="BO485" s="179"/>
    </row>
    <row r="486" spans="2:72" ht="53.25" customHeight="1">
      <c r="B486" s="885"/>
      <c r="C486" s="1463"/>
      <c r="D486" s="1463"/>
      <c r="E486" s="1463"/>
      <c r="F486" s="1463"/>
      <c r="G486" s="1463"/>
      <c r="H486" s="1463"/>
      <c r="I486" s="1463"/>
      <c r="J486" s="856">
        <f>J487/P486</f>
        <v>0.17391304347826086</v>
      </c>
      <c r="K486" s="856">
        <f>K487/P486</f>
        <v>4.3478260869565216E-2</v>
      </c>
      <c r="L486" s="856">
        <f>L487/P486</f>
        <v>0.32608695652173914</v>
      </c>
      <c r="M486" s="856">
        <f>M487/P486</f>
        <v>0.45652173913043476</v>
      </c>
      <c r="N486" s="1773"/>
      <c r="O486" s="1478"/>
      <c r="P486" s="863">
        <v>46</v>
      </c>
      <c r="Q486" s="1056" t="s">
        <v>394</v>
      </c>
      <c r="R486" s="1056" t="s">
        <v>393</v>
      </c>
      <c r="S486" s="1056" t="s">
        <v>394</v>
      </c>
      <c r="T486" s="1056" t="s">
        <v>394</v>
      </c>
      <c r="U486" s="1056" t="s">
        <v>393</v>
      </c>
      <c r="V486" s="1056" t="s">
        <v>394</v>
      </c>
      <c r="W486" s="1056" t="s">
        <v>393</v>
      </c>
      <c r="X486" s="1056" t="s">
        <v>393</v>
      </c>
      <c r="Y486" s="1056" t="s">
        <v>393</v>
      </c>
      <c r="Z486" s="1056" t="s">
        <v>393</v>
      </c>
      <c r="AA486" s="1056" t="s">
        <v>394</v>
      </c>
      <c r="AB486" s="1056" t="s">
        <v>393</v>
      </c>
      <c r="AC486" s="1056" t="s">
        <v>394</v>
      </c>
      <c r="AD486" s="1056" t="s">
        <v>391</v>
      </c>
      <c r="AE486" s="1056" t="s">
        <v>393</v>
      </c>
      <c r="AF486" s="1056" t="s">
        <v>349</v>
      </c>
      <c r="AG486" s="1056" t="s">
        <v>391</v>
      </c>
      <c r="AH486" s="1056" t="s">
        <v>394</v>
      </c>
      <c r="AI486" s="1056" t="s">
        <v>394</v>
      </c>
      <c r="AJ486" s="1056" t="s">
        <v>391</v>
      </c>
      <c r="AK486" s="1056" t="s">
        <v>394</v>
      </c>
      <c r="AL486" s="1056" t="s">
        <v>391</v>
      </c>
      <c r="AM486" s="1056" t="s">
        <v>349</v>
      </c>
      <c r="AN486" s="1056" t="s">
        <v>349</v>
      </c>
      <c r="AO486" s="1056" t="s">
        <v>391</v>
      </c>
      <c r="AP486" s="1056" t="s">
        <v>394</v>
      </c>
      <c r="AQ486" s="1056" t="s">
        <v>393</v>
      </c>
      <c r="AR486" s="1056" t="s">
        <v>393</v>
      </c>
      <c r="AS486" s="1056" t="s">
        <v>394</v>
      </c>
      <c r="AT486" s="1056" t="s">
        <v>393</v>
      </c>
      <c r="AU486" s="1056" t="s">
        <v>395</v>
      </c>
      <c r="AV486" s="1056" t="s">
        <v>394</v>
      </c>
      <c r="AW486" s="1056" t="s">
        <v>394</v>
      </c>
      <c r="AX486" s="1056" t="s">
        <v>349</v>
      </c>
      <c r="AY486" s="1056" t="s">
        <v>393</v>
      </c>
      <c r="AZ486" s="1056" t="s">
        <v>395</v>
      </c>
      <c r="BA486" s="1056" t="s">
        <v>394</v>
      </c>
      <c r="BB486" s="1056" t="s">
        <v>393</v>
      </c>
      <c r="BC486" s="1056" t="s">
        <v>391</v>
      </c>
      <c r="BD486" s="1056" t="s">
        <v>394</v>
      </c>
      <c r="BE486" s="1056" t="s">
        <v>393</v>
      </c>
      <c r="BF486" s="1056" t="s">
        <v>393</v>
      </c>
      <c r="BG486" s="1056" t="s">
        <v>394</v>
      </c>
      <c r="BH486" s="1056" t="s">
        <v>394</v>
      </c>
      <c r="BI486" s="1056" t="s">
        <v>391</v>
      </c>
      <c r="BJ486" s="1056" t="s">
        <v>394</v>
      </c>
      <c r="BK486" s="1056" t="s">
        <v>394</v>
      </c>
      <c r="BL486" s="1056" t="s">
        <v>394</v>
      </c>
      <c r="BM486" s="1056" t="s">
        <v>394</v>
      </c>
      <c r="BN486" s="1053" t="s">
        <v>391</v>
      </c>
      <c r="BO486" s="168"/>
    </row>
    <row r="487" spans="2:72" ht="18.75" customHeight="1">
      <c r="B487" s="885"/>
      <c r="C487" s="1463"/>
      <c r="D487" s="1463"/>
      <c r="E487" s="1463"/>
      <c r="F487" s="1463"/>
      <c r="G487" s="1463"/>
      <c r="H487" s="1463"/>
      <c r="I487" s="860" t="s">
        <v>90</v>
      </c>
      <c r="J487" s="888">
        <v>8</v>
      </c>
      <c r="K487" s="888">
        <v>2</v>
      </c>
      <c r="L487" s="888">
        <v>15</v>
      </c>
      <c r="M487" s="891">
        <v>21</v>
      </c>
      <c r="N487" s="999"/>
      <c r="O487" s="990"/>
      <c r="P487" s="990"/>
      <c r="Q487" s="1041"/>
      <c r="R487" s="1041"/>
      <c r="S487" s="1041"/>
      <c r="T487" s="1041"/>
      <c r="U487" s="1041"/>
      <c r="V487" s="1041"/>
      <c r="W487" s="1041"/>
      <c r="X487" s="1041"/>
      <c r="Y487" s="1041"/>
      <c r="Z487" s="1041"/>
      <c r="AA487" s="1041"/>
      <c r="AB487" s="1041"/>
      <c r="AC487" s="1041"/>
      <c r="AD487" s="1041"/>
      <c r="AE487" s="1041"/>
      <c r="AF487" s="1041"/>
      <c r="AG487" s="1041"/>
      <c r="AH487" s="1041"/>
      <c r="AI487" s="1041"/>
      <c r="AJ487" s="1041"/>
      <c r="AK487" s="1041"/>
      <c r="AL487" s="1041"/>
      <c r="AM487" s="1041"/>
      <c r="AN487" s="1041"/>
      <c r="AO487" s="1041"/>
      <c r="AP487" s="1041"/>
      <c r="AQ487" s="1041"/>
      <c r="AR487" s="1041"/>
      <c r="AS487" s="1041"/>
      <c r="AT487" s="1041"/>
      <c r="AU487" s="1041"/>
      <c r="AV487" s="1041"/>
      <c r="AW487" s="1041"/>
      <c r="AX487" s="1041"/>
      <c r="AY487" s="1041"/>
      <c r="AZ487" s="1041"/>
      <c r="BA487" s="1041"/>
      <c r="BB487" s="1041"/>
      <c r="BC487" s="1041"/>
      <c r="BD487" s="1041"/>
      <c r="BE487" s="1041"/>
      <c r="BF487" s="1041"/>
      <c r="BG487" s="1041"/>
      <c r="BH487" s="1041"/>
      <c r="BI487" s="1041"/>
      <c r="BJ487" s="1041"/>
      <c r="BK487" s="1041"/>
      <c r="BL487" s="1041"/>
      <c r="BM487" s="1041"/>
      <c r="BN487" s="1042"/>
      <c r="BO487" s="168"/>
    </row>
    <row r="488" spans="2:72" ht="28.5" customHeight="1">
      <c r="B488" s="892"/>
      <c r="C488" s="1769" t="s">
        <v>396</v>
      </c>
      <c r="D488" s="1769"/>
      <c r="E488" s="1769"/>
      <c r="F488" s="1769"/>
      <c r="G488" s="1769"/>
      <c r="H488" s="1769"/>
      <c r="I488" s="1769"/>
      <c r="J488" s="1769"/>
      <c r="K488" s="1774"/>
      <c r="L488" s="1774"/>
      <c r="M488" s="1775"/>
      <c r="N488" s="1019"/>
      <c r="O488" s="1019"/>
      <c r="P488" s="1019"/>
      <c r="Q488" s="1054"/>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054"/>
      <c r="AL488" s="1054"/>
      <c r="AM488" s="1054"/>
      <c r="AN488" s="1054"/>
      <c r="AO488" s="1054"/>
      <c r="AP488" s="1054"/>
      <c r="AQ488" s="1054"/>
      <c r="AR488" s="1054"/>
      <c r="AS488" s="1054"/>
      <c r="AT488" s="1054"/>
      <c r="AU488" s="1054"/>
      <c r="AV488" s="1054"/>
      <c r="AW488" s="1054"/>
      <c r="AX488" s="1054"/>
      <c r="AY488" s="1054"/>
      <c r="AZ488" s="1054"/>
      <c r="BA488" s="1054"/>
      <c r="BB488" s="1054"/>
      <c r="BC488" s="1054"/>
      <c r="BD488" s="1054"/>
      <c r="BE488" s="1054"/>
      <c r="BF488" s="1054"/>
      <c r="BG488" s="1054"/>
      <c r="BH488" s="1054"/>
      <c r="BI488" s="1054"/>
      <c r="BJ488" s="1054"/>
      <c r="BK488" s="1054"/>
      <c r="BL488" s="1054"/>
      <c r="BM488" s="1054"/>
      <c r="BN488" s="1055"/>
      <c r="BO488" s="191"/>
    </row>
    <row r="489" spans="2:72" ht="58.5" customHeight="1">
      <c r="B489" s="885"/>
      <c r="C489" s="1463"/>
      <c r="D489" s="1463"/>
      <c r="E489" s="1463"/>
      <c r="F489" s="1463"/>
      <c r="G489" s="1463"/>
      <c r="H489" s="1463"/>
      <c r="I489" s="1463"/>
      <c r="J489" s="190" t="s">
        <v>391</v>
      </c>
      <c r="K489" s="190" t="s">
        <v>392</v>
      </c>
      <c r="L489" s="190" t="s">
        <v>393</v>
      </c>
      <c r="M489" s="192" t="s">
        <v>394</v>
      </c>
      <c r="N489" s="1772"/>
      <c r="O489" s="820"/>
      <c r="P489" s="820"/>
      <c r="Q489" s="1047"/>
      <c r="R489" s="1041"/>
      <c r="S489" s="1041"/>
      <c r="T489" s="1041"/>
      <c r="U489" s="1041"/>
      <c r="V489" s="1041"/>
      <c r="W489" s="1041"/>
      <c r="X489" s="1041"/>
      <c r="Y489" s="1041"/>
      <c r="Z489" s="1041"/>
      <c r="AA489" s="1041"/>
      <c r="AB489" s="1041"/>
      <c r="AC489" s="1041"/>
      <c r="AD489" s="1041"/>
      <c r="AE489" s="1041"/>
      <c r="AF489" s="1041"/>
      <c r="AG489" s="1041"/>
      <c r="AH489" s="1041"/>
      <c r="AI489" s="1041"/>
      <c r="AJ489" s="1041"/>
      <c r="AK489" s="1041"/>
      <c r="AL489" s="1041"/>
      <c r="AM489" s="1041"/>
      <c r="AN489" s="1041"/>
      <c r="AO489" s="1041"/>
      <c r="AP489" s="1041"/>
      <c r="AQ489" s="1041"/>
      <c r="AR489" s="1041"/>
      <c r="AS489" s="1041"/>
      <c r="AT489" s="1041"/>
      <c r="AU489" s="1041"/>
      <c r="AV489" s="1041"/>
      <c r="AW489" s="1041"/>
      <c r="AX489" s="1041"/>
      <c r="AY489" s="1041"/>
      <c r="AZ489" s="1041"/>
      <c r="BA489" s="1041"/>
      <c r="BB489" s="1041"/>
      <c r="BC489" s="1041"/>
      <c r="BD489" s="1041"/>
      <c r="BE489" s="1041"/>
      <c r="BF489" s="1041"/>
      <c r="BG489" s="1041"/>
      <c r="BH489" s="1041"/>
      <c r="BI489" s="1041"/>
      <c r="BJ489" s="1041"/>
      <c r="BK489" s="1041"/>
      <c r="BL489" s="1041"/>
      <c r="BM489" s="1041"/>
      <c r="BN489" s="1042"/>
      <c r="BO489" s="168"/>
    </row>
    <row r="490" spans="2:72" ht="51.75" customHeight="1">
      <c r="B490" s="885"/>
      <c r="C490" s="1463"/>
      <c r="D490" s="1463"/>
      <c r="E490" s="1463"/>
      <c r="F490" s="1463"/>
      <c r="G490" s="1463"/>
      <c r="H490" s="1463"/>
      <c r="I490" s="1463"/>
      <c r="J490" s="856">
        <f>J491/P490</f>
        <v>0.25</v>
      </c>
      <c r="K490" s="856">
        <f>K491/P490</f>
        <v>0.11363636363636363</v>
      </c>
      <c r="L490" s="856">
        <f>L491/P490</f>
        <v>0.43181818181818182</v>
      </c>
      <c r="M490" s="856">
        <f>M491/P490</f>
        <v>0.20454545454545456</v>
      </c>
      <c r="N490" s="1773"/>
      <c r="O490" s="825"/>
      <c r="P490" s="863">
        <v>44</v>
      </c>
      <c r="Q490" s="1465" t="s">
        <v>393</v>
      </c>
      <c r="R490" s="1465" t="s">
        <v>393</v>
      </c>
      <c r="S490" s="1465" t="s">
        <v>395</v>
      </c>
      <c r="T490" s="1465" t="s">
        <v>349</v>
      </c>
      <c r="U490" s="1465" t="s">
        <v>349</v>
      </c>
      <c r="V490" s="1465" t="s">
        <v>391</v>
      </c>
      <c r="W490" s="1465" t="s">
        <v>393</v>
      </c>
      <c r="X490" s="1465" t="s">
        <v>393</v>
      </c>
      <c r="Y490" s="1058" t="s">
        <v>393</v>
      </c>
      <c r="Z490" s="1058" t="s">
        <v>393</v>
      </c>
      <c r="AA490" s="1058" t="s">
        <v>391</v>
      </c>
      <c r="AB490" s="1465" t="s">
        <v>393</v>
      </c>
      <c r="AC490" s="1058" t="s">
        <v>395</v>
      </c>
      <c r="AD490" s="1051" t="s">
        <v>391</v>
      </c>
      <c r="AE490" s="1342" t="s">
        <v>393</v>
      </c>
      <c r="AF490" s="1059" t="s">
        <v>349</v>
      </c>
      <c r="AG490" s="1058" t="s">
        <v>393</v>
      </c>
      <c r="AH490" s="1058" t="s">
        <v>393</v>
      </c>
      <c r="AI490" s="1058" t="s">
        <v>395</v>
      </c>
      <c r="AJ490" s="1058" t="s">
        <v>391</v>
      </c>
      <c r="AK490" s="1058" t="s">
        <v>394</v>
      </c>
      <c r="AL490" s="1465" t="s">
        <v>349</v>
      </c>
      <c r="AM490" s="1058" t="s">
        <v>349</v>
      </c>
      <c r="AN490" s="1058" t="s">
        <v>393</v>
      </c>
      <c r="AO490" s="1058" t="s">
        <v>391</v>
      </c>
      <c r="AP490" s="1058" t="s">
        <v>394</v>
      </c>
      <c r="AQ490" s="1058" t="s">
        <v>393</v>
      </c>
      <c r="AR490" s="1058" t="s">
        <v>393</v>
      </c>
      <c r="AS490" s="1058" t="s">
        <v>394</v>
      </c>
      <c r="AT490" s="1058" t="s">
        <v>393</v>
      </c>
      <c r="AU490" s="1058" t="s">
        <v>391</v>
      </c>
      <c r="AV490" s="1058" t="s">
        <v>393</v>
      </c>
      <c r="AW490" s="1058" t="s">
        <v>394</v>
      </c>
      <c r="AX490" s="1058" t="s">
        <v>391</v>
      </c>
      <c r="AY490" s="1465" t="s">
        <v>349</v>
      </c>
      <c r="AZ490" s="1058" t="s">
        <v>395</v>
      </c>
      <c r="BA490" s="1058" t="s">
        <v>394</v>
      </c>
      <c r="BB490" s="1058" t="s">
        <v>393</v>
      </c>
      <c r="BC490" s="1058" t="s">
        <v>395</v>
      </c>
      <c r="BD490" s="1058" t="s">
        <v>394</v>
      </c>
      <c r="BE490" s="1058" t="s">
        <v>393</v>
      </c>
      <c r="BF490" s="1058" t="s">
        <v>393</v>
      </c>
      <c r="BG490" s="1058" t="s">
        <v>393</v>
      </c>
      <c r="BH490" s="1058" t="s">
        <v>394</v>
      </c>
      <c r="BI490" s="1058" t="s">
        <v>391</v>
      </c>
      <c r="BJ490" s="1058" t="s">
        <v>394</v>
      </c>
      <c r="BK490" s="1058" t="s">
        <v>391</v>
      </c>
      <c r="BL490" s="1058" t="s">
        <v>394</v>
      </c>
      <c r="BM490" s="1058" t="s">
        <v>391</v>
      </c>
      <c r="BN490" s="1053" t="s">
        <v>391</v>
      </c>
      <c r="BO490" s="168"/>
    </row>
    <row r="491" spans="2:72" ht="18.75" customHeight="1">
      <c r="B491" s="885"/>
      <c r="C491" s="1463"/>
      <c r="D491" s="1463"/>
      <c r="E491" s="1463"/>
      <c r="F491" s="1463"/>
      <c r="G491" s="1463"/>
      <c r="H491" s="1463"/>
      <c r="I491" s="860" t="s">
        <v>90</v>
      </c>
      <c r="J491" s="894">
        <v>11</v>
      </c>
      <c r="K491" s="894">
        <v>5</v>
      </c>
      <c r="L491" s="894">
        <v>19</v>
      </c>
      <c r="M491" s="895">
        <v>9</v>
      </c>
      <c r="N491" s="987"/>
      <c r="O491" s="1617"/>
      <c r="P491" s="1617"/>
      <c r="Q491" s="1617"/>
      <c r="R491" s="1617"/>
      <c r="S491" s="1617"/>
      <c r="T491" s="1617"/>
      <c r="U491" s="1617"/>
      <c r="V491" s="1617"/>
      <c r="W491" s="1617"/>
      <c r="X491" s="1617"/>
      <c r="Y491" s="1617"/>
      <c r="Z491" s="1617"/>
      <c r="AA491" s="1617"/>
      <c r="AB491" s="1617"/>
      <c r="AC491" s="1617"/>
      <c r="AD491" s="1617"/>
      <c r="AE491" s="1617"/>
      <c r="AF491" s="1617"/>
      <c r="AG491" s="1617"/>
      <c r="AH491" s="1617"/>
      <c r="AI491" s="1617"/>
      <c r="AJ491" s="1617"/>
      <c r="AK491" s="1617"/>
      <c r="AL491" s="1617"/>
      <c r="AM491" s="1617"/>
      <c r="AN491" s="1617"/>
      <c r="AO491" s="1617"/>
      <c r="AP491" s="1617"/>
      <c r="AQ491" s="1617"/>
      <c r="AR491" s="1617"/>
      <c r="AS491" s="1617"/>
      <c r="AT491" s="1617"/>
      <c r="AU491" s="1617"/>
      <c r="AV491" s="1617"/>
      <c r="AW491" s="1617"/>
      <c r="AX491" s="1617"/>
      <c r="AY491" s="1617"/>
      <c r="AZ491" s="1617"/>
      <c r="BA491" s="1617"/>
      <c r="BB491" s="1617"/>
      <c r="BC491" s="1617"/>
      <c r="BD491" s="1617"/>
      <c r="BE491" s="1617"/>
      <c r="BF491" s="1617"/>
      <c r="BG491" s="1617"/>
      <c r="BH491" s="1617"/>
      <c r="BI491" s="1617"/>
      <c r="BJ491" s="1617"/>
      <c r="BK491" s="1617"/>
      <c r="BL491" s="1617"/>
      <c r="BM491" s="1617"/>
      <c r="BN491" s="988"/>
      <c r="BO491" s="541"/>
      <c r="BP491" s="541"/>
      <c r="BQ491" s="541"/>
      <c r="BR491" s="541"/>
      <c r="BS491" s="541"/>
      <c r="BT491" s="541"/>
    </row>
    <row r="492" spans="2:72" ht="18" customHeight="1">
      <c r="B492" s="848"/>
      <c r="C492" s="1765" t="s">
        <v>397</v>
      </c>
      <c r="D492" s="1765"/>
      <c r="E492" s="1765"/>
      <c r="F492" s="1765"/>
      <c r="G492" s="1765"/>
      <c r="H492" s="1765"/>
      <c r="I492" s="1765"/>
      <c r="J492" s="1765"/>
      <c r="K492" s="1765"/>
      <c r="L492" s="1765"/>
      <c r="M492" s="1766"/>
      <c r="N492" s="1020"/>
      <c r="O492" s="1021"/>
      <c r="P492" s="1021"/>
      <c r="Q492" s="1021"/>
      <c r="R492" s="1021"/>
      <c r="S492" s="1021"/>
      <c r="T492" s="1021"/>
      <c r="U492" s="1021"/>
      <c r="V492" s="1021"/>
      <c r="W492" s="1021"/>
      <c r="X492" s="1021"/>
      <c r="Y492" s="1021"/>
      <c r="Z492" s="1021"/>
      <c r="AA492" s="1021"/>
      <c r="AB492" s="1021"/>
      <c r="AC492" s="1021"/>
      <c r="AD492" s="1021"/>
      <c r="AE492" s="1021"/>
      <c r="AF492" s="1021"/>
      <c r="AG492" s="1021"/>
      <c r="AH492" s="1021"/>
      <c r="AI492" s="1021"/>
      <c r="AJ492" s="1021"/>
      <c r="AK492" s="1021"/>
      <c r="AL492" s="1021"/>
      <c r="AM492" s="1021"/>
      <c r="AN492" s="1021"/>
      <c r="AO492" s="1021"/>
      <c r="AP492" s="1021"/>
      <c r="AQ492" s="1021"/>
      <c r="AR492" s="1021"/>
      <c r="AS492" s="1021"/>
      <c r="AT492" s="1021"/>
      <c r="AU492" s="1021"/>
      <c r="AV492" s="1021"/>
      <c r="AW492" s="1021"/>
      <c r="AX492" s="1021"/>
      <c r="AY492" s="1021"/>
      <c r="AZ492" s="1021"/>
      <c r="BA492" s="1021"/>
      <c r="BB492" s="1021"/>
      <c r="BC492" s="1021"/>
      <c r="BD492" s="1021"/>
      <c r="BE492" s="1021"/>
      <c r="BF492" s="1021"/>
      <c r="BG492" s="1021"/>
      <c r="BH492" s="1021"/>
      <c r="BI492" s="1021"/>
      <c r="BJ492" s="1021"/>
      <c r="BK492" s="1021"/>
      <c r="BL492" s="1021"/>
      <c r="BM492" s="1021"/>
      <c r="BN492" s="1022"/>
      <c r="BO492" s="541"/>
      <c r="BP492" s="541"/>
      <c r="BQ492" s="541"/>
      <c r="BR492" s="541"/>
      <c r="BS492" s="541"/>
      <c r="BT492" s="541"/>
    </row>
    <row r="493" spans="2:72" ht="18.75" customHeight="1">
      <c r="B493" s="1743" t="s">
        <v>126</v>
      </c>
      <c r="C493" s="1744"/>
      <c r="D493" s="1744"/>
      <c r="E493" s="1744"/>
      <c r="F493" s="1744"/>
      <c r="G493" s="1744"/>
      <c r="H493" s="1744"/>
      <c r="I493" s="1744"/>
      <c r="J493" s="1744"/>
      <c r="K493" s="1744"/>
      <c r="L493" s="1744"/>
      <c r="M493" s="1745"/>
      <c r="N493" s="850"/>
      <c r="O493" s="851"/>
      <c r="P493" s="851"/>
      <c r="Q493" s="851"/>
      <c r="R493" s="851"/>
      <c r="S493" s="851"/>
      <c r="T493" s="851"/>
      <c r="U493" s="851"/>
      <c r="V493" s="851"/>
      <c r="W493" s="851"/>
      <c r="X493" s="851"/>
      <c r="Y493" s="851"/>
      <c r="Z493" s="851"/>
      <c r="AA493" s="851"/>
      <c r="AB493" s="851"/>
      <c r="AC493" s="851"/>
      <c r="AD493" s="851"/>
      <c r="AE493" s="851"/>
      <c r="AF493" s="851"/>
      <c r="AG493" s="851"/>
      <c r="AH493" s="851"/>
      <c r="AI493" s="851"/>
      <c r="AJ493" s="851"/>
      <c r="AK493" s="851"/>
      <c r="AL493" s="851"/>
      <c r="AM493" s="851"/>
      <c r="AN493" s="851"/>
      <c r="AO493" s="851"/>
      <c r="AP493" s="851"/>
      <c r="AQ493" s="851"/>
      <c r="AR493" s="851"/>
      <c r="AS493" s="851"/>
      <c r="AT493" s="851"/>
      <c r="AU493" s="851"/>
      <c r="AV493" s="851"/>
      <c r="AW493" s="851"/>
      <c r="AX493" s="851"/>
      <c r="AY493" s="851"/>
      <c r="AZ493" s="851"/>
      <c r="BA493" s="851"/>
      <c r="BB493" s="851"/>
      <c r="BC493" s="851"/>
      <c r="BD493" s="851"/>
      <c r="BE493" s="851"/>
      <c r="BF493" s="851"/>
      <c r="BG493" s="851"/>
      <c r="BH493" s="851"/>
      <c r="BI493" s="851"/>
      <c r="BJ493" s="851"/>
      <c r="BK493" s="851"/>
      <c r="BL493" s="851"/>
      <c r="BM493" s="851"/>
      <c r="BN493" s="1023"/>
      <c r="BO493" s="541"/>
      <c r="BP493" s="541"/>
      <c r="BQ493" s="541"/>
      <c r="BR493" s="541"/>
      <c r="BS493" s="541"/>
      <c r="BT493" s="541"/>
    </row>
    <row r="494" spans="2:72" ht="18.75" customHeight="1">
      <c r="B494" s="885"/>
      <c r="C494" s="1463"/>
      <c r="D494" s="1463"/>
      <c r="E494" s="1463"/>
      <c r="F494" s="1463"/>
      <c r="G494" s="1463"/>
      <c r="H494" s="1463"/>
      <c r="I494" s="860"/>
      <c r="J494" s="896"/>
      <c r="K494" s="897">
        <v>0</v>
      </c>
      <c r="L494" s="897">
        <v>1</v>
      </c>
      <c r="M494" s="898" t="s">
        <v>398</v>
      </c>
      <c r="N494" s="1024"/>
      <c r="O494" s="1025"/>
      <c r="P494" s="1025"/>
      <c r="Q494" s="1025"/>
      <c r="R494" s="1025"/>
      <c r="S494" s="1025"/>
      <c r="T494" s="1025"/>
      <c r="U494" s="1025"/>
      <c r="V494" s="1025"/>
      <c r="W494" s="1025"/>
      <c r="X494" s="1025"/>
      <c r="Y494" s="1025"/>
      <c r="Z494" s="1025"/>
      <c r="AA494" s="1025"/>
      <c r="AB494" s="1025"/>
      <c r="AC494" s="1025"/>
      <c r="AD494" s="1025"/>
      <c r="AE494" s="1025"/>
      <c r="AF494" s="1025"/>
      <c r="AG494" s="1025"/>
      <c r="AH494" s="1025"/>
      <c r="AI494" s="1025"/>
      <c r="AJ494" s="1025"/>
      <c r="AK494" s="1025"/>
      <c r="AL494" s="1025"/>
      <c r="AM494" s="1025"/>
      <c r="AN494" s="1025"/>
      <c r="AO494" s="1025"/>
      <c r="AP494" s="1025"/>
      <c r="AQ494" s="1025"/>
      <c r="AR494" s="1025"/>
      <c r="AS494" s="1025"/>
      <c r="AT494" s="1025"/>
      <c r="AU494" s="1025"/>
      <c r="AV494" s="1025"/>
      <c r="AW494" s="1025"/>
      <c r="AX494" s="1025"/>
      <c r="AY494" s="1025"/>
      <c r="AZ494" s="1025"/>
      <c r="BA494" s="1025"/>
      <c r="BB494" s="1025"/>
      <c r="BC494" s="1025"/>
      <c r="BD494" s="1025"/>
      <c r="BE494" s="1025"/>
      <c r="BF494" s="1025"/>
      <c r="BG494" s="1025"/>
      <c r="BH494" s="1025"/>
      <c r="BI494" s="1025"/>
      <c r="BJ494" s="1025"/>
      <c r="BK494" s="1025"/>
      <c r="BL494" s="1025"/>
      <c r="BM494" s="1025"/>
      <c r="BN494" s="1026"/>
      <c r="BO494" s="541"/>
      <c r="BP494" s="541"/>
      <c r="BQ494" s="541"/>
      <c r="BR494" s="541"/>
      <c r="BS494" s="541"/>
      <c r="BT494" s="541"/>
    </row>
    <row r="495" spans="2:72" ht="26.25" customHeight="1">
      <c r="B495" s="885"/>
      <c r="C495" s="1463"/>
      <c r="D495" s="1463"/>
      <c r="E495" s="1463"/>
      <c r="F495" s="1463"/>
      <c r="G495" s="1463"/>
      <c r="H495" s="1463"/>
      <c r="I495" s="860"/>
      <c r="J495" s="896"/>
      <c r="K495" s="856">
        <f>K496/P495</f>
        <v>0.82608695652173914</v>
      </c>
      <c r="L495" s="856">
        <f>L496/P495</f>
        <v>2.1739130434782608E-2</v>
      </c>
      <c r="M495" s="856">
        <f>M496/P495</f>
        <v>0.15217391304347827</v>
      </c>
      <c r="N495" s="1473"/>
      <c r="O495" s="1468"/>
      <c r="P495" s="899">
        <v>46</v>
      </c>
      <c r="Q495" s="900">
        <v>0</v>
      </c>
      <c r="R495" s="900">
        <v>0</v>
      </c>
      <c r="S495" s="900" t="s">
        <v>398</v>
      </c>
      <c r="T495" s="900" t="s">
        <v>398</v>
      </c>
      <c r="U495" s="900">
        <v>0</v>
      </c>
      <c r="V495" s="900">
        <v>0</v>
      </c>
      <c r="W495" s="900">
        <v>0</v>
      </c>
      <c r="X495" s="900">
        <v>0</v>
      </c>
      <c r="Y495" s="900">
        <v>0</v>
      </c>
      <c r="Z495" s="900">
        <v>0</v>
      </c>
      <c r="AA495" s="900" t="s">
        <v>398</v>
      </c>
      <c r="AB495" s="900">
        <v>0</v>
      </c>
      <c r="AC495" s="900">
        <v>1</v>
      </c>
      <c r="AD495" s="900">
        <v>0</v>
      </c>
      <c r="AE495" s="900">
        <v>0</v>
      </c>
      <c r="AF495" s="900" t="s">
        <v>65</v>
      </c>
      <c r="AG495" s="900">
        <v>0</v>
      </c>
      <c r="AH495" s="900">
        <v>0</v>
      </c>
      <c r="AI495" s="900">
        <v>0</v>
      </c>
      <c r="AJ495" s="900">
        <v>0</v>
      </c>
      <c r="AK495" s="900">
        <v>0</v>
      </c>
      <c r="AL495" s="900">
        <v>0</v>
      </c>
      <c r="AM495" s="900" t="s">
        <v>398</v>
      </c>
      <c r="AN495" s="900">
        <v>0</v>
      </c>
      <c r="AO495" s="900">
        <v>0</v>
      </c>
      <c r="AP495" s="900">
        <v>0</v>
      </c>
      <c r="AQ495" s="900">
        <v>0</v>
      </c>
      <c r="AR495" s="900">
        <v>0</v>
      </c>
      <c r="AS495" s="900">
        <v>0</v>
      </c>
      <c r="AT495" s="900">
        <v>0</v>
      </c>
      <c r="AU495" s="900" t="s">
        <v>398</v>
      </c>
      <c r="AV495" s="900">
        <v>0</v>
      </c>
      <c r="AW495" s="900">
        <v>0</v>
      </c>
      <c r="AX495" s="900">
        <v>0</v>
      </c>
      <c r="AY495" s="900">
        <v>0</v>
      </c>
      <c r="AZ495" s="900" t="s">
        <v>65</v>
      </c>
      <c r="BA495" s="900" t="s">
        <v>65</v>
      </c>
      <c r="BB495" s="900">
        <v>0</v>
      </c>
      <c r="BC495" s="900" t="s">
        <v>398</v>
      </c>
      <c r="BD495" s="900" t="s">
        <v>65</v>
      </c>
      <c r="BE495" s="900">
        <v>0</v>
      </c>
      <c r="BF495" s="900">
        <v>0</v>
      </c>
      <c r="BG495" s="900">
        <v>0</v>
      </c>
      <c r="BH495" s="900">
        <v>0</v>
      </c>
      <c r="BI495" s="900">
        <v>0</v>
      </c>
      <c r="BJ495" s="900">
        <v>0</v>
      </c>
      <c r="BK495" s="900">
        <v>0</v>
      </c>
      <c r="BL495" s="900" t="s">
        <v>398</v>
      </c>
      <c r="BM495" s="900">
        <v>0</v>
      </c>
      <c r="BN495" s="901">
        <v>0</v>
      </c>
      <c r="BO495" s="541"/>
      <c r="BP495" s="541"/>
      <c r="BQ495" s="541"/>
      <c r="BR495" s="541"/>
      <c r="BS495" s="541"/>
      <c r="BT495" s="541"/>
    </row>
    <row r="496" spans="2:72" ht="22.5" customHeight="1">
      <c r="B496" s="885"/>
      <c r="C496" s="1463"/>
      <c r="D496" s="1463"/>
      <c r="E496" s="1463"/>
      <c r="F496" s="1463"/>
      <c r="G496" s="1463"/>
      <c r="H496" s="1463"/>
      <c r="I496" s="860"/>
      <c r="J496" s="902" t="s">
        <v>90</v>
      </c>
      <c r="K496" s="903">
        <v>38</v>
      </c>
      <c r="L496" s="904">
        <v>1</v>
      </c>
      <c r="M496" s="891">
        <v>7</v>
      </c>
      <c r="N496" s="1473"/>
      <c r="O496" s="1468"/>
      <c r="P496" s="1468"/>
      <c r="Q496" s="1474"/>
      <c r="R496" s="1474"/>
      <c r="S496" s="1474"/>
      <c r="T496" s="1474"/>
      <c r="U496" s="1474"/>
      <c r="V496" s="1474"/>
      <c r="W496" s="1474"/>
      <c r="X496" s="1474"/>
      <c r="Y496" s="1474"/>
      <c r="Z496" s="1474"/>
      <c r="AA496" s="1474"/>
      <c r="AB496" s="1474"/>
      <c r="AC496" s="1474"/>
      <c r="AD496" s="1474"/>
      <c r="AE496" s="1474"/>
      <c r="AF496" s="1474"/>
      <c r="AG496" s="1474"/>
      <c r="AH496" s="1474"/>
      <c r="AI496" s="1474"/>
      <c r="AJ496" s="1474"/>
      <c r="AK496" s="1474"/>
      <c r="AL496" s="1474"/>
      <c r="AM496" s="1474"/>
      <c r="AN496" s="1474"/>
      <c r="AO496" s="1474"/>
      <c r="AP496" s="1474"/>
      <c r="AQ496" s="1474"/>
      <c r="AR496" s="1474"/>
      <c r="AS496" s="1474"/>
      <c r="AT496" s="1474"/>
      <c r="AU496" s="1474"/>
      <c r="AV496" s="1474"/>
      <c r="AW496" s="1474"/>
      <c r="AX496" s="1474"/>
      <c r="AY496" s="1474"/>
      <c r="AZ496" s="1474"/>
      <c r="BA496" s="1474"/>
      <c r="BB496" s="1474"/>
      <c r="BC496" s="1474"/>
      <c r="BD496" s="1474"/>
      <c r="BE496" s="1474"/>
      <c r="BF496" s="1474"/>
      <c r="BG496" s="1474"/>
      <c r="BH496" s="1474"/>
      <c r="BI496" s="1474"/>
      <c r="BJ496" s="1474"/>
      <c r="BK496" s="1474"/>
      <c r="BL496" s="1474"/>
      <c r="BM496" s="1474"/>
      <c r="BN496" s="1619"/>
      <c r="BO496" s="541"/>
      <c r="BP496" s="541"/>
      <c r="BQ496" s="541"/>
      <c r="BR496" s="541"/>
      <c r="BS496" s="541"/>
      <c r="BT496" s="541"/>
    </row>
    <row r="497" spans="2:72" ht="27" customHeight="1">
      <c r="B497" s="1957" t="s">
        <v>332</v>
      </c>
      <c r="C497" s="1769"/>
      <c r="D497" s="1769"/>
      <c r="E497" s="1769"/>
      <c r="F497" s="1769"/>
      <c r="G497" s="1769"/>
      <c r="H497" s="1769"/>
      <c r="I497" s="1769"/>
      <c r="J497" s="1769"/>
      <c r="K497" s="1769"/>
      <c r="L497" s="1769"/>
      <c r="M497" s="1956"/>
      <c r="N497" s="1020"/>
      <c r="O497" s="1021"/>
      <c r="P497" s="1021"/>
      <c r="Q497" s="1021"/>
      <c r="R497" s="1021"/>
      <c r="S497" s="1021"/>
      <c r="T497" s="1021"/>
      <c r="U497" s="1021"/>
      <c r="V497" s="1021"/>
      <c r="W497" s="1021"/>
      <c r="X497" s="1021"/>
      <c r="Y497" s="1021"/>
      <c r="Z497" s="1021"/>
      <c r="AA497" s="1021"/>
      <c r="AB497" s="1021"/>
      <c r="AC497" s="1021"/>
      <c r="AD497" s="1021"/>
      <c r="AE497" s="1021"/>
      <c r="AF497" s="1021"/>
      <c r="AG497" s="1021"/>
      <c r="AH497" s="1021"/>
      <c r="AI497" s="1021"/>
      <c r="AJ497" s="1021"/>
      <c r="AK497" s="1021"/>
      <c r="AL497" s="1021"/>
      <c r="AM497" s="1021"/>
      <c r="AN497" s="1021"/>
      <c r="AO497" s="1021"/>
      <c r="AP497" s="1021"/>
      <c r="AQ497" s="1021"/>
      <c r="AR497" s="1021"/>
      <c r="AS497" s="1021"/>
      <c r="AT497" s="1021"/>
      <c r="AU497" s="1021"/>
      <c r="AV497" s="1021"/>
      <c r="AW497" s="1021"/>
      <c r="AX497" s="1021"/>
      <c r="AY497" s="1021"/>
      <c r="AZ497" s="1021"/>
      <c r="BA497" s="1021"/>
      <c r="BB497" s="1021"/>
      <c r="BC497" s="1021"/>
      <c r="BD497" s="1021"/>
      <c r="BE497" s="1021"/>
      <c r="BF497" s="1021"/>
      <c r="BG497" s="1021"/>
      <c r="BH497" s="1021"/>
      <c r="BI497" s="1021"/>
      <c r="BJ497" s="1021"/>
      <c r="BK497" s="1021"/>
      <c r="BL497" s="1021"/>
      <c r="BM497" s="1021"/>
      <c r="BN497" s="1022"/>
      <c r="BO497" s="541"/>
      <c r="BP497" s="541"/>
      <c r="BQ497" s="541"/>
      <c r="BR497" s="541"/>
      <c r="BS497" s="541"/>
      <c r="BT497" s="541"/>
    </row>
    <row r="498" spans="2:72" ht="18.75" customHeight="1">
      <c r="B498" s="885"/>
      <c r="C498" s="1463"/>
      <c r="D498" s="1463"/>
      <c r="E498" s="1463"/>
      <c r="F498" s="1463"/>
      <c r="G498" s="1463"/>
      <c r="H498" s="1463"/>
      <c r="I498" s="860"/>
      <c r="J498" s="905"/>
      <c r="K498" s="906">
        <v>0</v>
      </c>
      <c r="L498" s="906">
        <v>1</v>
      </c>
      <c r="M498" s="898" t="s">
        <v>398</v>
      </c>
      <c r="N498" s="1024"/>
      <c r="O498" s="1025"/>
      <c r="P498" s="1025"/>
      <c r="Q498" s="1025"/>
      <c r="R498" s="1025"/>
      <c r="S498" s="1025"/>
      <c r="T498" s="1025"/>
      <c r="U498" s="1025"/>
      <c r="V498" s="1025"/>
      <c r="W498" s="1025"/>
      <c r="X498" s="1025"/>
      <c r="Y498" s="1025"/>
      <c r="Z498" s="1025"/>
      <c r="AA498" s="1025"/>
      <c r="AB498" s="1025"/>
      <c r="AC498" s="1025"/>
      <c r="AD498" s="1025"/>
      <c r="AE498" s="1025"/>
      <c r="AF498" s="1025"/>
      <c r="AG498" s="1025"/>
      <c r="AH498" s="1025"/>
      <c r="AI498" s="1025"/>
      <c r="AJ498" s="1025"/>
      <c r="AK498" s="1025"/>
      <c r="AL498" s="1025"/>
      <c r="AM498" s="1025"/>
      <c r="AN498" s="1025"/>
      <c r="AO498" s="1025"/>
      <c r="AP498" s="1025"/>
      <c r="AQ498" s="1025"/>
      <c r="AR498" s="1025"/>
      <c r="AS498" s="1025"/>
      <c r="AT498" s="1025"/>
      <c r="AU498" s="1025"/>
      <c r="AV498" s="1025"/>
      <c r="AW498" s="1025"/>
      <c r="AX498" s="1025"/>
      <c r="AY498" s="1025"/>
      <c r="AZ498" s="1025"/>
      <c r="BA498" s="1025"/>
      <c r="BB498" s="1025"/>
      <c r="BC498" s="1025"/>
      <c r="BD498" s="1025"/>
      <c r="BE498" s="1025"/>
      <c r="BF498" s="1025"/>
      <c r="BG498" s="1025"/>
      <c r="BH498" s="1025"/>
      <c r="BI498" s="1025"/>
      <c r="BJ498" s="1025"/>
      <c r="BK498" s="1025"/>
      <c r="BL498" s="1025"/>
      <c r="BM498" s="1025"/>
      <c r="BN498" s="1026"/>
      <c r="BO498" s="541"/>
      <c r="BP498" s="541"/>
      <c r="BQ498" s="541"/>
      <c r="BR498" s="541"/>
      <c r="BS498" s="541"/>
      <c r="BT498" s="541"/>
    </row>
    <row r="499" spans="2:72" ht="26.25" customHeight="1">
      <c r="B499" s="885"/>
      <c r="C499" s="1463"/>
      <c r="D499" s="1463"/>
      <c r="E499" s="1463"/>
      <c r="F499" s="1463"/>
      <c r="G499" s="1463"/>
      <c r="H499" s="1463"/>
      <c r="I499" s="860"/>
      <c r="J499" s="905"/>
      <c r="K499" s="856">
        <f>K500/P499</f>
        <v>0.84090909090909094</v>
      </c>
      <c r="L499" s="856">
        <f>L500/P499</f>
        <v>0</v>
      </c>
      <c r="M499" s="856">
        <f>M500/P499</f>
        <v>0.15909090909090909</v>
      </c>
      <c r="N499" s="1473"/>
      <c r="O499" s="1468"/>
      <c r="P499" s="899">
        <v>44</v>
      </c>
      <c r="Q499" s="900">
        <v>0</v>
      </c>
      <c r="R499" s="900" t="s">
        <v>65</v>
      </c>
      <c r="S499" s="900" t="s">
        <v>398</v>
      </c>
      <c r="T499" s="900" t="s">
        <v>398</v>
      </c>
      <c r="U499" s="900">
        <v>0</v>
      </c>
      <c r="V499" s="900">
        <v>0</v>
      </c>
      <c r="W499" s="900">
        <v>0</v>
      </c>
      <c r="X499" s="900">
        <v>0</v>
      </c>
      <c r="Y499" s="900">
        <v>0</v>
      </c>
      <c r="Z499" s="900">
        <v>0</v>
      </c>
      <c r="AA499" s="900" t="s">
        <v>398</v>
      </c>
      <c r="AB499" s="900">
        <v>0</v>
      </c>
      <c r="AC499" s="900" t="s">
        <v>398</v>
      </c>
      <c r="AD499" s="900">
        <v>0</v>
      </c>
      <c r="AE499" s="900">
        <v>0</v>
      </c>
      <c r="AF499" s="900" t="s">
        <v>65</v>
      </c>
      <c r="AG499" s="900">
        <v>0</v>
      </c>
      <c r="AH499" s="900">
        <v>0</v>
      </c>
      <c r="AI499" s="900">
        <v>0</v>
      </c>
      <c r="AJ499" s="900">
        <v>0</v>
      </c>
      <c r="AK499" s="900">
        <v>0</v>
      </c>
      <c r="AL499" s="900">
        <v>0</v>
      </c>
      <c r="AM499" s="900" t="s">
        <v>398</v>
      </c>
      <c r="AN499" s="900">
        <v>0</v>
      </c>
      <c r="AO499" s="900">
        <v>0</v>
      </c>
      <c r="AP499" s="900">
        <v>0</v>
      </c>
      <c r="AQ499" s="900">
        <v>0</v>
      </c>
      <c r="AR499" s="900">
        <v>0</v>
      </c>
      <c r="AS499" s="900">
        <v>0</v>
      </c>
      <c r="AT499" s="900">
        <v>0</v>
      </c>
      <c r="AU499" s="900" t="s">
        <v>398</v>
      </c>
      <c r="AV499" s="900">
        <v>0</v>
      </c>
      <c r="AW499" s="900">
        <v>0</v>
      </c>
      <c r="AX499" s="900">
        <v>0</v>
      </c>
      <c r="AY499" s="900">
        <v>0</v>
      </c>
      <c r="AZ499" s="900" t="s">
        <v>65</v>
      </c>
      <c r="BA499" s="900" t="s">
        <v>65</v>
      </c>
      <c r="BB499" s="900">
        <v>0</v>
      </c>
      <c r="BC499" s="900" t="s">
        <v>399</v>
      </c>
      <c r="BD499" s="900" t="s">
        <v>65</v>
      </c>
      <c r="BE499" s="900">
        <v>0</v>
      </c>
      <c r="BF499" s="900">
        <v>0</v>
      </c>
      <c r="BG499" s="900">
        <v>0</v>
      </c>
      <c r="BH499" s="900">
        <v>0</v>
      </c>
      <c r="BI499" s="900">
        <v>0</v>
      </c>
      <c r="BJ499" s="900">
        <v>0</v>
      </c>
      <c r="BK499" s="900">
        <v>0</v>
      </c>
      <c r="BL499" s="900" t="s">
        <v>398</v>
      </c>
      <c r="BM499" s="900">
        <v>0</v>
      </c>
      <c r="BN499" s="901">
        <v>0</v>
      </c>
      <c r="BO499" s="659"/>
      <c r="BP499" s="541"/>
      <c r="BQ499" s="541"/>
      <c r="BR499" s="541"/>
      <c r="BS499" s="541"/>
      <c r="BT499" s="541"/>
    </row>
    <row r="500" spans="2:72" ht="19.5" customHeight="1">
      <c r="B500" s="885"/>
      <c r="C500" s="1463"/>
      <c r="D500" s="1463"/>
      <c r="E500" s="1463"/>
      <c r="F500" s="1463"/>
      <c r="G500" s="1463"/>
      <c r="H500" s="1463"/>
      <c r="I500" s="860"/>
      <c r="J500" s="902" t="s">
        <v>90</v>
      </c>
      <c r="K500" s="903">
        <v>37</v>
      </c>
      <c r="L500" s="904">
        <v>0</v>
      </c>
      <c r="M500" s="891">
        <v>7</v>
      </c>
      <c r="N500" s="1473"/>
      <c r="O500" s="1468"/>
      <c r="P500" s="1468"/>
      <c r="Q500" s="1474"/>
      <c r="R500" s="1474"/>
      <c r="S500" s="1474"/>
      <c r="T500" s="1474"/>
      <c r="U500" s="1474"/>
      <c r="V500" s="1474"/>
      <c r="W500" s="1474"/>
      <c r="X500" s="1474"/>
      <c r="Y500" s="1474"/>
      <c r="Z500" s="1474"/>
      <c r="AA500" s="1474"/>
      <c r="AB500" s="1474"/>
      <c r="AC500" s="1474"/>
      <c r="AD500" s="1474"/>
      <c r="AE500" s="1474"/>
      <c r="AF500" s="1474"/>
      <c r="AG500" s="1474"/>
      <c r="AH500" s="1474"/>
      <c r="AI500" s="1474"/>
      <c r="AJ500" s="1474"/>
      <c r="AK500" s="1474"/>
      <c r="AL500" s="1474"/>
      <c r="AM500" s="1474"/>
      <c r="AN500" s="1474"/>
      <c r="AO500" s="1474"/>
      <c r="AP500" s="1474"/>
      <c r="AQ500" s="1474"/>
      <c r="AR500" s="1474"/>
      <c r="AS500" s="1474"/>
      <c r="AT500" s="1474"/>
      <c r="AU500" s="1474"/>
      <c r="AV500" s="1474"/>
      <c r="AW500" s="1474"/>
      <c r="AX500" s="1474"/>
      <c r="AY500" s="1474"/>
      <c r="AZ500" s="1474"/>
      <c r="BA500" s="1474"/>
      <c r="BB500" s="1474"/>
      <c r="BC500" s="1474"/>
      <c r="BD500" s="1474"/>
      <c r="BE500" s="1474"/>
      <c r="BF500" s="1474"/>
      <c r="BG500" s="1474"/>
      <c r="BH500" s="1474"/>
      <c r="BI500" s="1474"/>
      <c r="BJ500" s="1474"/>
      <c r="BK500" s="1474"/>
      <c r="BL500" s="1474"/>
      <c r="BM500" s="1474"/>
      <c r="BN500" s="1619"/>
      <c r="BO500" s="541"/>
      <c r="BP500" s="541"/>
      <c r="BQ500" s="541"/>
      <c r="BR500" s="541"/>
      <c r="BS500" s="541"/>
      <c r="BT500" s="541"/>
    </row>
    <row r="501" spans="2:72" ht="27" customHeight="1">
      <c r="B501" s="1957" t="s">
        <v>128</v>
      </c>
      <c r="C501" s="1769"/>
      <c r="D501" s="1769"/>
      <c r="E501" s="1769"/>
      <c r="F501" s="1769"/>
      <c r="G501" s="1769"/>
      <c r="H501" s="1769"/>
      <c r="I501" s="1769"/>
      <c r="J501" s="1769"/>
      <c r="K501" s="1769"/>
      <c r="L501" s="1769"/>
      <c r="M501" s="1769"/>
      <c r="N501" s="1746"/>
      <c r="O501" s="1747"/>
      <c r="P501" s="1747"/>
      <c r="Q501" s="1021"/>
      <c r="R501" s="1021"/>
      <c r="S501" s="1021"/>
      <c r="T501" s="1021"/>
      <c r="U501" s="1021"/>
      <c r="V501" s="1021"/>
      <c r="W501" s="1021"/>
      <c r="X501" s="1021"/>
      <c r="Y501" s="1021"/>
      <c r="Z501" s="1021"/>
      <c r="AA501" s="1021"/>
      <c r="AB501" s="1021"/>
      <c r="AC501" s="1021"/>
      <c r="AD501" s="1021"/>
      <c r="AE501" s="1021"/>
      <c r="AF501" s="1021"/>
      <c r="AG501" s="1021"/>
      <c r="AH501" s="1021"/>
      <c r="AI501" s="1021"/>
      <c r="AJ501" s="1021"/>
      <c r="AK501" s="1021"/>
      <c r="AL501" s="1021"/>
      <c r="AM501" s="1021"/>
      <c r="AN501" s="1021"/>
      <c r="AO501" s="1021"/>
      <c r="AP501" s="1021"/>
      <c r="AQ501" s="1021"/>
      <c r="AR501" s="1021"/>
      <c r="AS501" s="1021"/>
      <c r="AT501" s="1021"/>
      <c r="AU501" s="1021"/>
      <c r="AV501" s="1021"/>
      <c r="AW501" s="1021"/>
      <c r="AX501" s="1021"/>
      <c r="AY501" s="1021"/>
      <c r="AZ501" s="1021"/>
      <c r="BA501" s="1021"/>
      <c r="BB501" s="1021"/>
      <c r="BC501" s="1021"/>
      <c r="BD501" s="1021"/>
      <c r="BE501" s="1021"/>
      <c r="BF501" s="1021"/>
      <c r="BG501" s="1021"/>
      <c r="BH501" s="1021"/>
      <c r="BI501" s="1021"/>
      <c r="BJ501" s="1021"/>
      <c r="BK501" s="1021"/>
      <c r="BL501" s="1021"/>
      <c r="BM501" s="1021"/>
      <c r="BN501" s="1022"/>
      <c r="BO501" s="541"/>
      <c r="BP501" s="541"/>
      <c r="BQ501" s="541"/>
      <c r="BR501" s="541"/>
      <c r="BS501" s="541"/>
      <c r="BT501" s="541"/>
    </row>
    <row r="502" spans="2:72" ht="18.75" customHeight="1">
      <c r="B502" s="885"/>
      <c r="C502" s="1463"/>
      <c r="D502" s="1463"/>
      <c r="E502" s="1463"/>
      <c r="F502" s="1463"/>
      <c r="G502" s="1463"/>
      <c r="H502" s="1463"/>
      <c r="I502" s="860"/>
      <c r="J502" s="905"/>
      <c r="K502" s="897">
        <v>0</v>
      </c>
      <c r="L502" s="897">
        <v>1</v>
      </c>
      <c r="M502" s="898" t="s">
        <v>398</v>
      </c>
      <c r="N502" s="1748"/>
      <c r="O502" s="1749"/>
      <c r="P502" s="1749"/>
      <c r="Q502" s="1025"/>
      <c r="R502" s="1025"/>
      <c r="S502" s="1025"/>
      <c r="T502" s="1025"/>
      <c r="U502" s="1025"/>
      <c r="V502" s="1025"/>
      <c r="W502" s="1025"/>
      <c r="X502" s="1025"/>
      <c r="Y502" s="1025"/>
      <c r="Z502" s="1025"/>
      <c r="AA502" s="1025"/>
      <c r="AB502" s="1025"/>
      <c r="AC502" s="1025"/>
      <c r="AD502" s="1025"/>
      <c r="AE502" s="1025"/>
      <c r="AF502" s="1025"/>
      <c r="AG502" s="1025"/>
      <c r="AH502" s="1025"/>
      <c r="AI502" s="1025"/>
      <c r="AJ502" s="1025"/>
      <c r="AK502" s="1025"/>
      <c r="AL502" s="1025"/>
      <c r="AM502" s="1025"/>
      <c r="AN502" s="1025"/>
      <c r="AO502" s="1025"/>
      <c r="AP502" s="1025"/>
      <c r="AQ502" s="1025"/>
      <c r="AR502" s="1025"/>
      <c r="AS502" s="1025"/>
      <c r="AT502" s="1025"/>
      <c r="AU502" s="1025"/>
      <c r="AV502" s="1025"/>
      <c r="AW502" s="1025"/>
      <c r="AX502" s="1025"/>
      <c r="AY502" s="1025"/>
      <c r="AZ502" s="1025"/>
      <c r="BA502" s="1025"/>
      <c r="BB502" s="1025"/>
      <c r="BC502" s="1025"/>
      <c r="BD502" s="1025"/>
      <c r="BE502" s="1025"/>
      <c r="BF502" s="1025"/>
      <c r="BG502" s="1025"/>
      <c r="BH502" s="1025"/>
      <c r="BI502" s="1025"/>
      <c r="BJ502" s="1025"/>
      <c r="BK502" s="1025"/>
      <c r="BL502" s="1025"/>
      <c r="BM502" s="1025"/>
      <c r="BN502" s="1026"/>
      <c r="BO502" s="541"/>
      <c r="BP502" s="541"/>
      <c r="BQ502" s="541"/>
      <c r="BR502" s="541"/>
      <c r="BS502" s="541"/>
      <c r="BT502" s="541"/>
    </row>
    <row r="503" spans="2:72" ht="26.25" customHeight="1">
      <c r="B503" s="885"/>
      <c r="C503" s="1463"/>
      <c r="D503" s="1463"/>
      <c r="E503" s="1463"/>
      <c r="F503" s="1463"/>
      <c r="G503" s="1463"/>
      <c r="H503" s="1463"/>
      <c r="I503" s="860"/>
      <c r="J503" s="905"/>
      <c r="K503" s="856">
        <f>K504/P503</f>
        <v>0.82608695652173914</v>
      </c>
      <c r="L503" s="856">
        <f>L504/P503</f>
        <v>0</v>
      </c>
      <c r="M503" s="856">
        <f>M504/P503</f>
        <v>0.17391304347826086</v>
      </c>
      <c r="N503" s="1473"/>
      <c r="O503" s="1468"/>
      <c r="P503" s="899">
        <v>46</v>
      </c>
      <c r="Q503" s="900">
        <v>0</v>
      </c>
      <c r="R503" s="900">
        <v>0</v>
      </c>
      <c r="S503" s="900" t="s">
        <v>398</v>
      </c>
      <c r="T503" s="900" t="s">
        <v>398</v>
      </c>
      <c r="U503" s="900">
        <v>0</v>
      </c>
      <c r="V503" s="900">
        <v>0</v>
      </c>
      <c r="W503" s="900">
        <v>0</v>
      </c>
      <c r="X503" s="900">
        <v>0</v>
      </c>
      <c r="Y503" s="900">
        <v>0</v>
      </c>
      <c r="Z503" s="900">
        <v>0</v>
      </c>
      <c r="AA503" s="900" t="s">
        <v>398</v>
      </c>
      <c r="AB503" s="900">
        <v>0</v>
      </c>
      <c r="AC503" s="900">
        <v>0</v>
      </c>
      <c r="AD503" s="900">
        <v>0</v>
      </c>
      <c r="AE503" s="900">
        <v>0</v>
      </c>
      <c r="AF503" s="900" t="s">
        <v>65</v>
      </c>
      <c r="AG503" s="900">
        <v>0</v>
      </c>
      <c r="AH503" s="900">
        <v>0</v>
      </c>
      <c r="AI503" s="900">
        <v>0</v>
      </c>
      <c r="AJ503" s="900">
        <v>0</v>
      </c>
      <c r="AK503" s="900">
        <v>0</v>
      </c>
      <c r="AL503" s="900">
        <v>0</v>
      </c>
      <c r="AM503" s="900" t="s">
        <v>398</v>
      </c>
      <c r="AN503" s="900">
        <v>0</v>
      </c>
      <c r="AO503" s="900">
        <v>0</v>
      </c>
      <c r="AP503" s="900">
        <v>0</v>
      </c>
      <c r="AQ503" s="900">
        <v>0</v>
      </c>
      <c r="AR503" s="900">
        <v>0</v>
      </c>
      <c r="AS503" s="900">
        <v>0</v>
      </c>
      <c r="AT503" s="900">
        <v>0</v>
      </c>
      <c r="AU503" s="900" t="s">
        <v>398</v>
      </c>
      <c r="AV503" s="900">
        <v>0</v>
      </c>
      <c r="AW503" s="900">
        <v>0</v>
      </c>
      <c r="AX503" s="900">
        <v>0</v>
      </c>
      <c r="AY503" s="900">
        <v>0</v>
      </c>
      <c r="AZ503" s="900" t="s">
        <v>65</v>
      </c>
      <c r="BA503" s="900" t="s">
        <v>65</v>
      </c>
      <c r="BB503" s="900" t="s">
        <v>398</v>
      </c>
      <c r="BC503" s="900" t="s">
        <v>398</v>
      </c>
      <c r="BD503" s="900" t="s">
        <v>65</v>
      </c>
      <c r="BE503" s="900">
        <v>0</v>
      </c>
      <c r="BF503" s="900">
        <v>0</v>
      </c>
      <c r="BG503" s="900">
        <v>0</v>
      </c>
      <c r="BH503" s="900">
        <v>0</v>
      </c>
      <c r="BI503" s="900">
        <v>0</v>
      </c>
      <c r="BJ503" s="900">
        <v>0</v>
      </c>
      <c r="BK503" s="900">
        <v>0</v>
      </c>
      <c r="BL503" s="900" t="s">
        <v>398</v>
      </c>
      <c r="BM503" s="900">
        <v>0</v>
      </c>
      <c r="BN503" s="901">
        <v>0</v>
      </c>
      <c r="BO503" s="659"/>
      <c r="BP503" s="541"/>
      <c r="BQ503" s="541"/>
      <c r="BR503" s="541"/>
      <c r="BS503" s="541"/>
      <c r="BT503" s="541"/>
    </row>
    <row r="504" spans="2:72" ht="20.25" customHeight="1">
      <c r="B504" s="885"/>
      <c r="C504" s="1463"/>
      <c r="D504" s="1463"/>
      <c r="E504" s="1463"/>
      <c r="F504" s="1463"/>
      <c r="G504" s="1463"/>
      <c r="H504" s="1463"/>
      <c r="I504" s="860"/>
      <c r="J504" s="902" t="s">
        <v>90</v>
      </c>
      <c r="K504" s="903">
        <v>38</v>
      </c>
      <c r="L504" s="904">
        <v>0</v>
      </c>
      <c r="M504" s="891">
        <v>8</v>
      </c>
      <c r="N504" s="1473"/>
      <c r="O504" s="1468"/>
      <c r="P504" s="1468"/>
      <c r="Q504" s="1474"/>
      <c r="R504" s="1474"/>
      <c r="S504" s="1474"/>
      <c r="T504" s="1474"/>
      <c r="U504" s="1474"/>
      <c r="V504" s="1474"/>
      <c r="W504" s="1474"/>
      <c r="X504" s="1474"/>
      <c r="Y504" s="1474"/>
      <c r="Z504" s="1474"/>
      <c r="AA504" s="1474"/>
      <c r="AB504" s="1474"/>
      <c r="AC504" s="1474"/>
      <c r="AD504" s="1474"/>
      <c r="AE504" s="1474"/>
      <c r="AF504" s="1474"/>
      <c r="AG504" s="1474"/>
      <c r="AH504" s="1474"/>
      <c r="AI504" s="1474"/>
      <c r="AJ504" s="1474"/>
      <c r="AK504" s="1474"/>
      <c r="AL504" s="1474"/>
      <c r="AM504" s="1474"/>
      <c r="AN504" s="1474"/>
      <c r="AO504" s="1474"/>
      <c r="AP504" s="1474"/>
      <c r="AQ504" s="1474"/>
      <c r="AR504" s="1474"/>
      <c r="AS504" s="1474"/>
      <c r="AT504" s="1474"/>
      <c r="AU504" s="1474"/>
      <c r="AV504" s="1474"/>
      <c r="AW504" s="1474"/>
      <c r="AX504" s="1474"/>
      <c r="AY504" s="1474"/>
      <c r="AZ504" s="1474"/>
      <c r="BA504" s="1474"/>
      <c r="BB504" s="1474"/>
      <c r="BC504" s="1474"/>
      <c r="BD504" s="1474"/>
      <c r="BE504" s="1474"/>
      <c r="BF504" s="1474"/>
      <c r="BG504" s="1474"/>
      <c r="BH504" s="1474"/>
      <c r="BI504" s="1474"/>
      <c r="BJ504" s="1474"/>
      <c r="BK504" s="1474"/>
      <c r="BL504" s="1474"/>
      <c r="BM504" s="1474"/>
      <c r="BN504" s="1619"/>
      <c r="BO504" s="541"/>
      <c r="BP504" s="541"/>
      <c r="BQ504" s="541"/>
      <c r="BR504" s="541"/>
      <c r="BS504" s="541"/>
      <c r="BT504" s="541"/>
    </row>
    <row r="505" spans="2:72" ht="27" customHeight="1">
      <c r="B505" s="1957" t="s">
        <v>129</v>
      </c>
      <c r="C505" s="1769"/>
      <c r="D505" s="1769"/>
      <c r="E505" s="1769"/>
      <c r="F505" s="1769"/>
      <c r="G505" s="1769"/>
      <c r="H505" s="1769"/>
      <c r="I505" s="1769"/>
      <c r="J505" s="1769"/>
      <c r="K505" s="1769"/>
      <c r="L505" s="1769"/>
      <c r="M505" s="1956"/>
      <c r="N505" s="1020"/>
      <c r="O505" s="1021"/>
      <c r="P505" s="1021"/>
      <c r="Q505" s="1021"/>
      <c r="R505" s="1021"/>
      <c r="S505" s="1021"/>
      <c r="T505" s="1021"/>
      <c r="U505" s="1021"/>
      <c r="V505" s="1021"/>
      <c r="W505" s="1021"/>
      <c r="X505" s="1021"/>
      <c r="Y505" s="1021"/>
      <c r="Z505" s="1021"/>
      <c r="AA505" s="1021"/>
      <c r="AB505" s="1021"/>
      <c r="AC505" s="1021"/>
      <c r="AD505" s="1021"/>
      <c r="AE505" s="1021"/>
      <c r="AF505" s="1021"/>
      <c r="AG505" s="1021"/>
      <c r="AH505" s="1021"/>
      <c r="AI505" s="1021"/>
      <c r="AJ505" s="1021"/>
      <c r="AK505" s="1021"/>
      <c r="AL505" s="1021"/>
      <c r="AM505" s="1021"/>
      <c r="AN505" s="1021"/>
      <c r="AO505" s="1021"/>
      <c r="AP505" s="1021"/>
      <c r="AQ505" s="1021"/>
      <c r="AR505" s="1021"/>
      <c r="AS505" s="1021"/>
      <c r="AT505" s="1021"/>
      <c r="AU505" s="1021"/>
      <c r="AV505" s="1021"/>
      <c r="AW505" s="1021"/>
      <c r="AX505" s="1021"/>
      <c r="AY505" s="1021"/>
      <c r="AZ505" s="1021"/>
      <c r="BA505" s="1021"/>
      <c r="BB505" s="1021"/>
      <c r="BC505" s="1021"/>
      <c r="BD505" s="1021"/>
      <c r="BE505" s="1021"/>
      <c r="BF505" s="1021"/>
      <c r="BG505" s="1021"/>
      <c r="BH505" s="1021"/>
      <c r="BI505" s="1021"/>
      <c r="BJ505" s="1021"/>
      <c r="BK505" s="1021"/>
      <c r="BL505" s="1021"/>
      <c r="BM505" s="1021"/>
      <c r="BN505" s="1022"/>
      <c r="BO505" s="541"/>
      <c r="BP505" s="541"/>
      <c r="BQ505" s="541"/>
      <c r="BR505" s="541"/>
      <c r="BS505" s="541"/>
      <c r="BT505" s="541"/>
    </row>
    <row r="506" spans="2:72" ht="18.75" customHeight="1">
      <c r="B506" s="885"/>
      <c r="C506" s="1463"/>
      <c r="D506" s="1463"/>
      <c r="E506" s="1463"/>
      <c r="F506" s="1463"/>
      <c r="G506" s="1463"/>
      <c r="H506" s="1463"/>
      <c r="I506" s="860"/>
      <c r="J506" s="905"/>
      <c r="K506" s="906">
        <v>0</v>
      </c>
      <c r="L506" s="906">
        <v>1</v>
      </c>
      <c r="M506" s="898" t="s">
        <v>398</v>
      </c>
      <c r="N506" s="1024"/>
      <c r="O506" s="1025"/>
      <c r="P506" s="1025"/>
      <c r="Q506" s="1025"/>
      <c r="R506" s="1025"/>
      <c r="S506" s="1025"/>
      <c r="T506" s="1025"/>
      <c r="U506" s="1025"/>
      <c r="V506" s="1025"/>
      <c r="W506" s="1025"/>
      <c r="X506" s="1025"/>
      <c r="Y506" s="1025"/>
      <c r="Z506" s="1025"/>
      <c r="AA506" s="1025"/>
      <c r="AB506" s="1025"/>
      <c r="AC506" s="1025"/>
      <c r="AD506" s="1025"/>
      <c r="AE506" s="1025"/>
      <c r="AF506" s="1025"/>
      <c r="AG506" s="1025"/>
      <c r="AH506" s="1025"/>
      <c r="AI506" s="1025"/>
      <c r="AJ506" s="1025"/>
      <c r="AK506" s="1025"/>
      <c r="AL506" s="1025"/>
      <c r="AM506" s="1025"/>
      <c r="AN506" s="1025"/>
      <c r="AO506" s="1025"/>
      <c r="AP506" s="1025"/>
      <c r="AQ506" s="1025"/>
      <c r="AR506" s="1025"/>
      <c r="AS506" s="1025"/>
      <c r="AT506" s="1025"/>
      <c r="AU506" s="1025"/>
      <c r="AV506" s="1025"/>
      <c r="AW506" s="1025"/>
      <c r="AX506" s="1025"/>
      <c r="AY506" s="1025"/>
      <c r="AZ506" s="1025"/>
      <c r="BA506" s="1025"/>
      <c r="BB506" s="1025"/>
      <c r="BC506" s="1025"/>
      <c r="BD506" s="1025"/>
      <c r="BE506" s="1025"/>
      <c r="BF506" s="1025"/>
      <c r="BG506" s="1025"/>
      <c r="BH506" s="1025"/>
      <c r="BI506" s="1025"/>
      <c r="BJ506" s="1025"/>
      <c r="BK506" s="1025"/>
      <c r="BL506" s="1025"/>
      <c r="BM506" s="1025"/>
      <c r="BN506" s="1026"/>
      <c r="BO506" s="541"/>
      <c r="BP506" s="541"/>
      <c r="BQ506" s="541"/>
      <c r="BR506" s="541"/>
      <c r="BS506" s="541"/>
      <c r="BT506" s="541"/>
    </row>
    <row r="507" spans="2:72" ht="26.25" customHeight="1">
      <c r="B507" s="885"/>
      <c r="C507" s="1463"/>
      <c r="D507" s="1463"/>
      <c r="E507" s="1463"/>
      <c r="F507" s="1463"/>
      <c r="G507" s="1463"/>
      <c r="H507" s="1463"/>
      <c r="I507" s="860"/>
      <c r="J507" s="905"/>
      <c r="K507" s="856">
        <f>K508/P507</f>
        <v>0.9555555555555556</v>
      </c>
      <c r="L507" s="856">
        <f>L508/P507</f>
        <v>2.2222222222222223E-2</v>
      </c>
      <c r="M507" s="856">
        <f>M508/P507</f>
        <v>2.2222222222222223E-2</v>
      </c>
      <c r="N507" s="1473"/>
      <c r="O507" s="1468"/>
      <c r="P507" s="899">
        <v>45</v>
      </c>
      <c r="Q507" s="900">
        <v>0</v>
      </c>
      <c r="R507" s="900">
        <v>0</v>
      </c>
      <c r="S507" s="900">
        <v>1</v>
      </c>
      <c r="T507" s="900">
        <v>0</v>
      </c>
      <c r="U507" s="900">
        <v>0</v>
      </c>
      <c r="V507" s="900">
        <v>0</v>
      </c>
      <c r="W507" s="900">
        <v>0</v>
      </c>
      <c r="X507" s="900">
        <v>0</v>
      </c>
      <c r="Y507" s="900" t="s">
        <v>65</v>
      </c>
      <c r="Z507" s="900">
        <v>0</v>
      </c>
      <c r="AA507" s="900">
        <v>0</v>
      </c>
      <c r="AB507" s="900">
        <v>0</v>
      </c>
      <c r="AC507" s="900">
        <v>0</v>
      </c>
      <c r="AD507" s="900">
        <v>0</v>
      </c>
      <c r="AE507" s="900">
        <v>0</v>
      </c>
      <c r="AF507" s="900" t="s">
        <v>65</v>
      </c>
      <c r="AG507" s="900">
        <v>0</v>
      </c>
      <c r="AH507" s="900">
        <v>0</v>
      </c>
      <c r="AI507" s="900">
        <v>0</v>
      </c>
      <c r="AJ507" s="900">
        <v>0</v>
      </c>
      <c r="AK507" s="900">
        <v>0</v>
      </c>
      <c r="AL507" s="900">
        <v>0</v>
      </c>
      <c r="AM507" s="900">
        <v>0</v>
      </c>
      <c r="AN507" s="900">
        <v>0</v>
      </c>
      <c r="AO507" s="900">
        <v>0</v>
      </c>
      <c r="AP507" s="900">
        <v>0</v>
      </c>
      <c r="AQ507" s="900">
        <v>0</v>
      </c>
      <c r="AR507" s="900">
        <v>0</v>
      </c>
      <c r="AS507" s="900">
        <v>0</v>
      </c>
      <c r="AT507" s="900">
        <v>0</v>
      </c>
      <c r="AU507" s="900">
        <v>0</v>
      </c>
      <c r="AV507" s="900">
        <v>0</v>
      </c>
      <c r="AW507" s="900">
        <v>0</v>
      </c>
      <c r="AX507" s="900">
        <v>0</v>
      </c>
      <c r="AY507" s="900">
        <v>0</v>
      </c>
      <c r="AZ507" s="900" t="s">
        <v>65</v>
      </c>
      <c r="BA507" s="900" t="s">
        <v>65</v>
      </c>
      <c r="BB507" s="900">
        <v>0</v>
      </c>
      <c r="BC507" s="900">
        <v>0</v>
      </c>
      <c r="BD507" s="900" t="s">
        <v>65</v>
      </c>
      <c r="BE507" s="900">
        <v>0</v>
      </c>
      <c r="BF507" s="900">
        <v>0</v>
      </c>
      <c r="BG507" s="900">
        <v>0</v>
      </c>
      <c r="BH507" s="900">
        <v>0</v>
      </c>
      <c r="BI507" s="900">
        <v>0</v>
      </c>
      <c r="BJ507" s="900">
        <v>0</v>
      </c>
      <c r="BK507" s="900">
        <v>0</v>
      </c>
      <c r="BL507" s="900" t="s">
        <v>398</v>
      </c>
      <c r="BM507" s="900">
        <v>0</v>
      </c>
      <c r="BN507" s="901">
        <v>0</v>
      </c>
      <c r="BO507" s="541"/>
      <c r="BP507" s="541"/>
      <c r="BQ507" s="541"/>
      <c r="BR507" s="541"/>
      <c r="BS507" s="541"/>
      <c r="BT507" s="541"/>
    </row>
    <row r="508" spans="2:72" ht="17.25" customHeight="1">
      <c r="B508" s="885"/>
      <c r="C508" s="1463"/>
      <c r="D508" s="1463"/>
      <c r="E508" s="1463"/>
      <c r="F508" s="1463"/>
      <c r="G508" s="1463"/>
      <c r="H508" s="1463"/>
      <c r="I508" s="860"/>
      <c r="J508" s="902" t="s">
        <v>90</v>
      </c>
      <c r="K508" s="903">
        <v>43</v>
      </c>
      <c r="L508" s="904">
        <v>1</v>
      </c>
      <c r="M508" s="891">
        <v>1</v>
      </c>
      <c r="N508" s="1473"/>
      <c r="O508" s="1468"/>
      <c r="P508" s="1468"/>
      <c r="Q508" s="1474"/>
      <c r="R508" s="1474"/>
      <c r="S508" s="1474"/>
      <c r="T508" s="1474"/>
      <c r="U508" s="1474"/>
      <c r="V508" s="1474"/>
      <c r="W508" s="1474"/>
      <c r="X508" s="1474"/>
      <c r="Y508" s="1474"/>
      <c r="Z508" s="1474"/>
      <c r="AA508" s="1474"/>
      <c r="AB508" s="1474"/>
      <c r="AC508" s="1474"/>
      <c r="AD508" s="1474"/>
      <c r="AE508" s="1474"/>
      <c r="AF508" s="1474"/>
      <c r="AG508" s="1474"/>
      <c r="AH508" s="1474"/>
      <c r="AI508" s="1474"/>
      <c r="AJ508" s="1474"/>
      <c r="AK508" s="1474"/>
      <c r="AL508" s="1474"/>
      <c r="AM508" s="1474"/>
      <c r="AN508" s="1474"/>
      <c r="AO508" s="1474"/>
      <c r="AP508" s="1474"/>
      <c r="AQ508" s="1474"/>
      <c r="AR508" s="1474"/>
      <c r="AS508" s="1474"/>
      <c r="AT508" s="1474"/>
      <c r="AU508" s="1474"/>
      <c r="AV508" s="1474"/>
      <c r="AW508" s="1474"/>
      <c r="AX508" s="1474"/>
      <c r="AY508" s="1474"/>
      <c r="AZ508" s="1474"/>
      <c r="BA508" s="1474"/>
      <c r="BB508" s="1474"/>
      <c r="BC508" s="1474"/>
      <c r="BD508" s="1474"/>
      <c r="BE508" s="1474"/>
      <c r="BF508" s="1474"/>
      <c r="BG508" s="1474"/>
      <c r="BH508" s="1474"/>
      <c r="BI508" s="1474"/>
      <c r="BJ508" s="1474"/>
      <c r="BK508" s="1474"/>
      <c r="BL508" s="1474"/>
      <c r="BM508" s="1474"/>
      <c r="BN508" s="1619"/>
      <c r="BO508" s="541"/>
      <c r="BP508" s="541"/>
      <c r="BQ508" s="541"/>
      <c r="BR508" s="541"/>
      <c r="BS508" s="541"/>
      <c r="BT508" s="541"/>
    </row>
    <row r="509" spans="2:72" ht="27" customHeight="1">
      <c r="B509" s="1957" t="s">
        <v>130</v>
      </c>
      <c r="C509" s="1769"/>
      <c r="D509" s="1769"/>
      <c r="E509" s="1769"/>
      <c r="F509" s="1769"/>
      <c r="G509" s="1769"/>
      <c r="H509" s="1769"/>
      <c r="I509" s="1769"/>
      <c r="J509" s="1769"/>
      <c r="K509" s="1769"/>
      <c r="L509" s="1769"/>
      <c r="M509" s="1956"/>
      <c r="N509" s="1020"/>
      <c r="O509" s="1021"/>
      <c r="P509" s="1021"/>
      <c r="Q509" s="1021"/>
      <c r="R509" s="1021"/>
      <c r="S509" s="1021"/>
      <c r="T509" s="1021"/>
      <c r="U509" s="1021"/>
      <c r="V509" s="1021"/>
      <c r="W509" s="1021"/>
      <c r="X509" s="1021"/>
      <c r="Y509" s="1021"/>
      <c r="Z509" s="1021"/>
      <c r="AA509" s="1021"/>
      <c r="AB509" s="1021"/>
      <c r="AC509" s="1021"/>
      <c r="AD509" s="1021"/>
      <c r="AE509" s="1021"/>
      <c r="AF509" s="1021"/>
      <c r="AG509" s="1021"/>
      <c r="AH509" s="1021"/>
      <c r="AI509" s="1021"/>
      <c r="AJ509" s="1021"/>
      <c r="AK509" s="1021"/>
      <c r="AL509" s="1021"/>
      <c r="AM509" s="1021"/>
      <c r="AN509" s="1021"/>
      <c r="AO509" s="1021"/>
      <c r="AP509" s="1021"/>
      <c r="AQ509" s="1021"/>
      <c r="AR509" s="1021"/>
      <c r="AS509" s="1021"/>
      <c r="AT509" s="1021"/>
      <c r="AU509" s="1021"/>
      <c r="AV509" s="1021"/>
      <c r="AW509" s="1021"/>
      <c r="AX509" s="1021"/>
      <c r="AY509" s="1021"/>
      <c r="AZ509" s="1021"/>
      <c r="BA509" s="1021"/>
      <c r="BB509" s="1021"/>
      <c r="BC509" s="1021"/>
      <c r="BD509" s="1021"/>
      <c r="BE509" s="1021"/>
      <c r="BF509" s="1021"/>
      <c r="BG509" s="1021"/>
      <c r="BH509" s="1021"/>
      <c r="BI509" s="1021"/>
      <c r="BJ509" s="1021"/>
      <c r="BK509" s="1021"/>
      <c r="BL509" s="1021"/>
      <c r="BM509" s="1021"/>
      <c r="BN509" s="1022"/>
      <c r="BO509" s="541"/>
      <c r="BP509" s="541"/>
      <c r="BQ509" s="541"/>
      <c r="BR509" s="541"/>
      <c r="BS509" s="541"/>
      <c r="BT509" s="541"/>
    </row>
    <row r="510" spans="2:72" ht="18.75" customHeight="1">
      <c r="B510" s="885"/>
      <c r="C510" s="1463"/>
      <c r="D510" s="1463"/>
      <c r="E510" s="1463"/>
      <c r="F510" s="1463"/>
      <c r="G510" s="1463"/>
      <c r="H510" s="1463"/>
      <c r="I510" s="860"/>
      <c r="J510" s="905"/>
      <c r="K510" s="897">
        <v>0</v>
      </c>
      <c r="L510" s="897">
        <v>1</v>
      </c>
      <c r="M510" s="898" t="s">
        <v>398</v>
      </c>
      <c r="N510" s="1024"/>
      <c r="O510" s="1025"/>
      <c r="P510" s="1025"/>
      <c r="Q510" s="1025"/>
      <c r="R510" s="1025"/>
      <c r="S510" s="1025"/>
      <c r="T510" s="1025"/>
      <c r="U510" s="1025"/>
      <c r="V510" s="1025"/>
      <c r="W510" s="1025"/>
      <c r="X510" s="1025"/>
      <c r="Y510" s="1025"/>
      <c r="Z510" s="1025"/>
      <c r="AA510" s="1025"/>
      <c r="AB510" s="1025"/>
      <c r="AC510" s="1025"/>
      <c r="AD510" s="1025"/>
      <c r="AE510" s="1025"/>
      <c r="AF510" s="1025"/>
      <c r="AG510" s="1025"/>
      <c r="AH510" s="1025"/>
      <c r="AI510" s="1025"/>
      <c r="AJ510" s="1025"/>
      <c r="AK510" s="1025"/>
      <c r="AL510" s="1025"/>
      <c r="AM510" s="1025"/>
      <c r="AN510" s="1025"/>
      <c r="AO510" s="1025"/>
      <c r="AP510" s="1025"/>
      <c r="AQ510" s="1025"/>
      <c r="AR510" s="1025"/>
      <c r="AS510" s="1025"/>
      <c r="AT510" s="1025"/>
      <c r="AU510" s="1025"/>
      <c r="AV510" s="1025"/>
      <c r="AW510" s="1025"/>
      <c r="AX510" s="1025"/>
      <c r="AY510" s="1025"/>
      <c r="AZ510" s="1025"/>
      <c r="BA510" s="1025"/>
      <c r="BB510" s="1025"/>
      <c r="BC510" s="1025"/>
      <c r="BD510" s="1025"/>
      <c r="BE510" s="1025"/>
      <c r="BF510" s="1025"/>
      <c r="BG510" s="1025"/>
      <c r="BH510" s="1025"/>
      <c r="BI510" s="1025"/>
      <c r="BJ510" s="1025"/>
      <c r="BK510" s="1025"/>
      <c r="BL510" s="1025"/>
      <c r="BM510" s="1025"/>
      <c r="BN510" s="1026"/>
      <c r="BO510" s="541"/>
      <c r="BP510" s="541"/>
      <c r="BQ510" s="541"/>
      <c r="BR510" s="541"/>
      <c r="BS510" s="541"/>
      <c r="BT510" s="541"/>
    </row>
    <row r="511" spans="2:72" ht="26.25" customHeight="1">
      <c r="B511" s="885"/>
      <c r="C511" s="1463"/>
      <c r="D511" s="1463"/>
      <c r="E511" s="1463"/>
      <c r="F511" s="1463"/>
      <c r="G511" s="1463"/>
      <c r="H511" s="1463"/>
      <c r="I511" s="860"/>
      <c r="J511" s="905"/>
      <c r="K511" s="856">
        <f>K512/P511</f>
        <v>0.93181818181818177</v>
      </c>
      <c r="L511" s="856">
        <f>L512/P511</f>
        <v>0</v>
      </c>
      <c r="M511" s="856">
        <f>M512/P511</f>
        <v>6.8181818181818177E-2</v>
      </c>
      <c r="N511" s="1473"/>
      <c r="O511" s="1468"/>
      <c r="P511" s="899">
        <v>44</v>
      </c>
      <c r="Q511" s="900">
        <v>0</v>
      </c>
      <c r="R511" s="900">
        <v>0</v>
      </c>
      <c r="S511" s="900" t="s">
        <v>398</v>
      </c>
      <c r="T511" s="900">
        <v>0</v>
      </c>
      <c r="U511" s="900" t="s">
        <v>65</v>
      </c>
      <c r="V511" s="900">
        <v>0</v>
      </c>
      <c r="W511" s="900">
        <v>0</v>
      </c>
      <c r="X511" s="900">
        <v>0</v>
      </c>
      <c r="Y511" s="900">
        <v>0</v>
      </c>
      <c r="Z511" s="900">
        <v>0</v>
      </c>
      <c r="AA511" s="900">
        <v>0</v>
      </c>
      <c r="AB511" s="900">
        <v>0</v>
      </c>
      <c r="AC511" s="900">
        <v>0</v>
      </c>
      <c r="AD511" s="900">
        <v>0</v>
      </c>
      <c r="AE511" s="900">
        <v>0</v>
      </c>
      <c r="AF511" s="900" t="s">
        <v>65</v>
      </c>
      <c r="AG511" s="900">
        <v>0</v>
      </c>
      <c r="AH511" s="900">
        <v>0</v>
      </c>
      <c r="AI511" s="900">
        <v>0</v>
      </c>
      <c r="AJ511" s="900">
        <v>0</v>
      </c>
      <c r="AK511" s="900">
        <v>0</v>
      </c>
      <c r="AL511" s="900">
        <v>0</v>
      </c>
      <c r="AM511" s="900" t="s">
        <v>398</v>
      </c>
      <c r="AN511" s="900">
        <v>0</v>
      </c>
      <c r="AO511" s="900">
        <v>0</v>
      </c>
      <c r="AP511" s="900">
        <v>0</v>
      </c>
      <c r="AQ511" s="900">
        <v>0</v>
      </c>
      <c r="AR511" s="900">
        <v>0</v>
      </c>
      <c r="AS511" s="900">
        <v>0</v>
      </c>
      <c r="AT511" s="900">
        <v>0</v>
      </c>
      <c r="AU511" s="900" t="s">
        <v>398</v>
      </c>
      <c r="AV511" s="900">
        <v>0</v>
      </c>
      <c r="AW511" s="900">
        <v>0</v>
      </c>
      <c r="AX511" s="900">
        <v>0</v>
      </c>
      <c r="AY511" s="900">
        <v>0</v>
      </c>
      <c r="AZ511" s="900" t="s">
        <v>65</v>
      </c>
      <c r="BA511" s="900" t="s">
        <v>65</v>
      </c>
      <c r="BB511" s="900">
        <v>0</v>
      </c>
      <c r="BC511" s="900">
        <v>0</v>
      </c>
      <c r="BD511" s="900" t="s">
        <v>65</v>
      </c>
      <c r="BE511" s="900">
        <v>0</v>
      </c>
      <c r="BF511" s="900">
        <v>0</v>
      </c>
      <c r="BG511" s="900">
        <v>0</v>
      </c>
      <c r="BH511" s="900">
        <v>0</v>
      </c>
      <c r="BI511" s="900">
        <v>0</v>
      </c>
      <c r="BJ511" s="900">
        <v>0</v>
      </c>
      <c r="BK511" s="900">
        <v>0</v>
      </c>
      <c r="BL511" s="900" t="s">
        <v>65</v>
      </c>
      <c r="BM511" s="900">
        <v>0</v>
      </c>
      <c r="BN511" s="901">
        <v>0</v>
      </c>
      <c r="BO511" s="541"/>
      <c r="BP511" s="541"/>
      <c r="BQ511" s="541"/>
      <c r="BR511" s="541"/>
      <c r="BS511" s="541"/>
      <c r="BT511" s="541"/>
    </row>
    <row r="512" spans="2:72" ht="18.75" customHeight="1">
      <c r="B512" s="885"/>
      <c r="C512" s="1463"/>
      <c r="D512" s="1463"/>
      <c r="E512" s="1463"/>
      <c r="F512" s="1463"/>
      <c r="G512" s="1463"/>
      <c r="H512" s="1463"/>
      <c r="I512" s="860"/>
      <c r="J512" s="902" t="s">
        <v>90</v>
      </c>
      <c r="K512" s="903">
        <v>41</v>
      </c>
      <c r="L512" s="904">
        <v>0</v>
      </c>
      <c r="M512" s="891">
        <v>3</v>
      </c>
      <c r="N512" s="1473"/>
      <c r="O512" s="1468"/>
      <c r="P512" s="1468"/>
      <c r="Q512" s="1474"/>
      <c r="R512" s="1474"/>
      <c r="S512" s="1474"/>
      <c r="T512" s="1474"/>
      <c r="U512" s="1474"/>
      <c r="V512" s="1474"/>
      <c r="W512" s="1474"/>
      <c r="X512" s="1474"/>
      <c r="Y512" s="1474"/>
      <c r="Z512" s="1474"/>
      <c r="AA512" s="1474"/>
      <c r="AB512" s="1474"/>
      <c r="AC512" s="1474"/>
      <c r="AD512" s="1474"/>
      <c r="AE512" s="1474"/>
      <c r="AF512" s="1474"/>
      <c r="AG512" s="1474"/>
      <c r="AH512" s="1474"/>
      <c r="AI512" s="1474"/>
      <c r="AJ512" s="1474"/>
      <c r="AK512" s="1474"/>
      <c r="AL512" s="1474"/>
      <c r="AM512" s="1474"/>
      <c r="AN512" s="1474"/>
      <c r="AO512" s="1474"/>
      <c r="AP512" s="1474"/>
      <c r="AQ512" s="1474"/>
      <c r="AR512" s="1474"/>
      <c r="AS512" s="1474"/>
      <c r="AT512" s="1474"/>
      <c r="AU512" s="1474"/>
      <c r="AV512" s="1474"/>
      <c r="AW512" s="1474"/>
      <c r="AX512" s="1474"/>
      <c r="AY512" s="1474"/>
      <c r="AZ512" s="1474"/>
      <c r="BA512" s="1474"/>
      <c r="BB512" s="1474"/>
      <c r="BC512" s="1474"/>
      <c r="BD512" s="1474"/>
      <c r="BE512" s="1474"/>
      <c r="BF512" s="1474"/>
      <c r="BG512" s="1474"/>
      <c r="BH512" s="1474"/>
      <c r="BI512" s="1474"/>
      <c r="BJ512" s="1474"/>
      <c r="BK512" s="1474"/>
      <c r="BL512" s="1474"/>
      <c r="BM512" s="1474"/>
      <c r="BN512" s="1619"/>
      <c r="BO512" s="541"/>
      <c r="BP512" s="541"/>
      <c r="BQ512" s="541"/>
      <c r="BR512" s="541"/>
      <c r="BS512" s="541"/>
      <c r="BT512" s="541"/>
    </row>
    <row r="513" spans="1:72" ht="27" customHeight="1">
      <c r="B513" s="1957" t="s">
        <v>400</v>
      </c>
      <c r="C513" s="1769"/>
      <c r="D513" s="1769"/>
      <c r="E513" s="1769"/>
      <c r="F513" s="1769"/>
      <c r="G513" s="1769"/>
      <c r="H513" s="1769"/>
      <c r="I513" s="1769"/>
      <c r="J513" s="1769"/>
      <c r="K513" s="1769"/>
      <c r="L513" s="1769"/>
      <c r="M513" s="1956"/>
      <c r="N513" s="1020"/>
      <c r="O513" s="1021"/>
      <c r="P513" s="1021"/>
      <c r="Q513" s="1021"/>
      <c r="R513" s="1021"/>
      <c r="S513" s="1021"/>
      <c r="T513" s="1021"/>
      <c r="U513" s="1021"/>
      <c r="V513" s="1021"/>
      <c r="W513" s="1021"/>
      <c r="X513" s="1021"/>
      <c r="Y513" s="1021"/>
      <c r="Z513" s="1021"/>
      <c r="AA513" s="1021"/>
      <c r="AB513" s="1021"/>
      <c r="AC513" s="1021"/>
      <c r="AD513" s="1021"/>
      <c r="AE513" s="1021"/>
      <c r="AF513" s="1021"/>
      <c r="AG513" s="1021"/>
      <c r="AH513" s="1021"/>
      <c r="AI513" s="1021"/>
      <c r="AJ513" s="1021"/>
      <c r="AK513" s="1021"/>
      <c r="AL513" s="1021"/>
      <c r="AM513" s="1021"/>
      <c r="AN513" s="1021"/>
      <c r="AO513" s="1021"/>
      <c r="AP513" s="1021"/>
      <c r="AQ513" s="1021"/>
      <c r="AR513" s="1021"/>
      <c r="AS513" s="1021"/>
      <c r="AT513" s="1021"/>
      <c r="AU513" s="1021"/>
      <c r="AV513" s="1021"/>
      <c r="AW513" s="1021"/>
      <c r="AX513" s="1021"/>
      <c r="AY513" s="1021"/>
      <c r="AZ513" s="1021"/>
      <c r="BA513" s="1021"/>
      <c r="BB513" s="1021"/>
      <c r="BC513" s="1021"/>
      <c r="BD513" s="1021"/>
      <c r="BE513" s="1021"/>
      <c r="BF513" s="1021"/>
      <c r="BG513" s="1021"/>
      <c r="BH513" s="1021"/>
      <c r="BI513" s="1021"/>
      <c r="BJ513" s="1021"/>
      <c r="BK513" s="1021"/>
      <c r="BL513" s="1021"/>
      <c r="BM513" s="1021"/>
      <c r="BN513" s="1022"/>
      <c r="BO513" s="541"/>
      <c r="BP513" s="541"/>
      <c r="BQ513" s="541"/>
      <c r="BR513" s="541"/>
      <c r="BS513" s="541"/>
      <c r="BT513" s="541"/>
    </row>
    <row r="514" spans="1:72" ht="18.75" customHeight="1">
      <c r="B514" s="885"/>
      <c r="C514" s="1463"/>
      <c r="D514" s="1463"/>
      <c r="E514" s="1463"/>
      <c r="F514" s="1463"/>
      <c r="G514" s="1463"/>
      <c r="H514" s="1463"/>
      <c r="I514" s="860"/>
      <c r="J514" s="905"/>
      <c r="K514" s="897">
        <v>0</v>
      </c>
      <c r="L514" s="897">
        <v>1</v>
      </c>
      <c r="M514" s="898" t="s">
        <v>398</v>
      </c>
      <c r="N514" s="1024"/>
      <c r="O514" s="1025"/>
      <c r="P514" s="1025"/>
      <c r="Q514" s="1025"/>
      <c r="R514" s="1025"/>
      <c r="S514" s="1025"/>
      <c r="T514" s="1025"/>
      <c r="U514" s="1025"/>
      <c r="V514" s="1025"/>
      <c r="W514" s="1025"/>
      <c r="X514" s="1025"/>
      <c r="Y514" s="1025"/>
      <c r="Z514" s="1025"/>
      <c r="AA514" s="1025"/>
      <c r="AB514" s="1025"/>
      <c r="AC514" s="1025"/>
      <c r="AD514" s="1025"/>
      <c r="AE514" s="1025"/>
      <c r="AF514" s="1025"/>
      <c r="AG514" s="1025"/>
      <c r="AH514" s="1025"/>
      <c r="AI514" s="1025"/>
      <c r="AJ514" s="1025"/>
      <c r="AK514" s="1025"/>
      <c r="AL514" s="1025"/>
      <c r="AM514" s="1025"/>
      <c r="AN514" s="1025"/>
      <c r="AO514" s="1025"/>
      <c r="AP514" s="1025"/>
      <c r="AQ514" s="1025"/>
      <c r="AR514" s="1025"/>
      <c r="AS514" s="1025"/>
      <c r="AT514" s="1025"/>
      <c r="AU514" s="1025"/>
      <c r="AV514" s="1025"/>
      <c r="AW514" s="1025"/>
      <c r="AX514" s="1025"/>
      <c r="AY514" s="1025"/>
      <c r="AZ514" s="1025"/>
      <c r="BA514" s="1025"/>
      <c r="BB514" s="1025"/>
      <c r="BC514" s="1025"/>
      <c r="BD514" s="1025"/>
      <c r="BE514" s="1025"/>
      <c r="BF514" s="1025"/>
      <c r="BG514" s="1025"/>
      <c r="BH514" s="1025"/>
      <c r="BI514" s="1025"/>
      <c r="BJ514" s="1025"/>
      <c r="BK514" s="1025"/>
      <c r="BL514" s="1025"/>
      <c r="BM514" s="1025"/>
      <c r="BN514" s="1026"/>
      <c r="BO514" s="541"/>
      <c r="BP514" s="541"/>
      <c r="BQ514" s="541"/>
      <c r="BR514" s="541"/>
      <c r="BS514" s="541"/>
      <c r="BT514" s="541"/>
    </row>
    <row r="515" spans="1:72" ht="26.25" customHeight="1">
      <c r="B515" s="885"/>
      <c r="C515" s="1463"/>
      <c r="D515" s="1463"/>
      <c r="E515" s="1463"/>
      <c r="F515" s="1463"/>
      <c r="G515" s="1463"/>
      <c r="H515" s="1463"/>
      <c r="I515" s="860"/>
      <c r="J515" s="905"/>
      <c r="K515" s="856">
        <f>K516/P515</f>
        <v>0.89130434782608692</v>
      </c>
      <c r="L515" s="856">
        <f>L516/P515</f>
        <v>2.1739130434782608E-2</v>
      </c>
      <c r="M515" s="856">
        <f>M516/P515</f>
        <v>8.6956521739130432E-2</v>
      </c>
      <c r="N515" s="1473"/>
      <c r="O515" s="1468"/>
      <c r="P515" s="899">
        <v>46</v>
      </c>
      <c r="Q515" s="900">
        <v>0</v>
      </c>
      <c r="R515" s="900">
        <v>0</v>
      </c>
      <c r="S515" s="900" t="s">
        <v>398</v>
      </c>
      <c r="T515" s="900" t="s">
        <v>398</v>
      </c>
      <c r="U515" s="900">
        <v>0</v>
      </c>
      <c r="V515" s="900">
        <v>0</v>
      </c>
      <c r="W515" s="900">
        <v>0</v>
      </c>
      <c r="X515" s="900">
        <v>0</v>
      </c>
      <c r="Y515" s="900">
        <v>0</v>
      </c>
      <c r="Z515" s="900">
        <v>0</v>
      </c>
      <c r="AA515" s="900">
        <v>0</v>
      </c>
      <c r="AB515" s="900">
        <v>0</v>
      </c>
      <c r="AC515" s="900">
        <v>0</v>
      </c>
      <c r="AD515" s="900">
        <v>0</v>
      </c>
      <c r="AE515" s="900">
        <v>0</v>
      </c>
      <c r="AF515" s="900" t="s">
        <v>65</v>
      </c>
      <c r="AG515" s="900">
        <v>0</v>
      </c>
      <c r="AH515" s="900">
        <v>0</v>
      </c>
      <c r="AI515" s="900">
        <v>0</v>
      </c>
      <c r="AJ515" s="900">
        <v>0</v>
      </c>
      <c r="AK515" s="900">
        <v>0</v>
      </c>
      <c r="AL515" s="900">
        <v>0</v>
      </c>
      <c r="AM515" s="900" t="s">
        <v>398</v>
      </c>
      <c r="AN515" s="900">
        <v>0</v>
      </c>
      <c r="AO515" s="900">
        <v>0</v>
      </c>
      <c r="AP515" s="900">
        <v>0</v>
      </c>
      <c r="AQ515" s="900">
        <v>0</v>
      </c>
      <c r="AR515" s="900">
        <v>0</v>
      </c>
      <c r="AS515" s="900">
        <v>0</v>
      </c>
      <c r="AT515" s="900">
        <v>0</v>
      </c>
      <c r="AU515" s="900" t="s">
        <v>398</v>
      </c>
      <c r="AV515" s="900">
        <v>0</v>
      </c>
      <c r="AW515" s="900">
        <v>0</v>
      </c>
      <c r="AX515" s="900">
        <v>0</v>
      </c>
      <c r="AY515" s="900">
        <v>0</v>
      </c>
      <c r="AZ515" s="900" t="s">
        <v>65</v>
      </c>
      <c r="BA515" s="900" t="s">
        <v>65</v>
      </c>
      <c r="BB515" s="900">
        <v>0</v>
      </c>
      <c r="BC515" s="900">
        <v>0</v>
      </c>
      <c r="BD515" s="900" t="s">
        <v>65</v>
      </c>
      <c r="BE515" s="900">
        <v>0</v>
      </c>
      <c r="BF515" s="900">
        <v>0</v>
      </c>
      <c r="BG515" s="900">
        <v>0</v>
      </c>
      <c r="BH515" s="900">
        <v>0</v>
      </c>
      <c r="BI515" s="900">
        <v>0</v>
      </c>
      <c r="BJ515" s="900">
        <v>0</v>
      </c>
      <c r="BK515" s="900">
        <v>0</v>
      </c>
      <c r="BL515" s="900">
        <v>1</v>
      </c>
      <c r="BM515" s="900">
        <v>0</v>
      </c>
      <c r="BN515" s="901">
        <v>0</v>
      </c>
      <c r="BO515" s="659"/>
      <c r="BP515" s="541"/>
      <c r="BQ515" s="541"/>
      <c r="BR515" s="541"/>
      <c r="BS515" s="541"/>
      <c r="BT515" s="541"/>
    </row>
    <row r="516" spans="1:72" ht="18.75" customHeight="1">
      <c r="B516" s="885"/>
      <c r="C516" s="1463"/>
      <c r="D516" s="1463"/>
      <c r="E516" s="1463"/>
      <c r="F516" s="1463"/>
      <c r="G516" s="1463"/>
      <c r="H516" s="1463"/>
      <c r="I516" s="860"/>
      <c r="J516" s="902" t="s">
        <v>90</v>
      </c>
      <c r="K516" s="903">
        <v>41</v>
      </c>
      <c r="L516" s="904">
        <v>1</v>
      </c>
      <c r="M516" s="891">
        <v>4</v>
      </c>
      <c r="N516" s="1473"/>
      <c r="O516" s="1468"/>
      <c r="P516" s="1468"/>
      <c r="Q516" s="1474"/>
      <c r="R516" s="1474"/>
      <c r="S516" s="1474"/>
      <c r="T516" s="1474"/>
      <c r="U516" s="1474"/>
      <c r="V516" s="1474"/>
      <c r="W516" s="1474"/>
      <c r="X516" s="1474"/>
      <c r="Y516" s="1474"/>
      <c r="Z516" s="1474"/>
      <c r="AA516" s="1474"/>
      <c r="AB516" s="1474"/>
      <c r="AC516" s="1474"/>
      <c r="AD516" s="1474"/>
      <c r="AE516" s="1474"/>
      <c r="AF516" s="1474"/>
      <c r="AG516" s="1474"/>
      <c r="AH516" s="1474"/>
      <c r="AI516" s="1474"/>
      <c r="AJ516" s="1474"/>
      <c r="AK516" s="1474"/>
      <c r="AL516" s="1474"/>
      <c r="AM516" s="1474"/>
      <c r="AN516" s="1474"/>
      <c r="AO516" s="1474"/>
      <c r="AP516" s="1474"/>
      <c r="AQ516" s="1474"/>
      <c r="AR516" s="1474"/>
      <c r="AS516" s="1474"/>
      <c r="AT516" s="1474"/>
      <c r="AU516" s="1474"/>
      <c r="AV516" s="1474"/>
      <c r="AW516" s="1474"/>
      <c r="AX516" s="1474"/>
      <c r="AY516" s="1474"/>
      <c r="AZ516" s="1474"/>
      <c r="BA516" s="1474"/>
      <c r="BB516" s="1474"/>
      <c r="BC516" s="1474"/>
      <c r="BD516" s="1474"/>
      <c r="BE516" s="1474"/>
      <c r="BF516" s="1474"/>
      <c r="BG516" s="1474"/>
      <c r="BH516" s="1474"/>
      <c r="BI516" s="1474"/>
      <c r="BJ516" s="1474"/>
      <c r="BK516" s="1474"/>
      <c r="BL516" s="1474"/>
      <c r="BM516" s="1474"/>
      <c r="BN516" s="1619"/>
      <c r="BO516" s="541"/>
      <c r="BP516" s="541"/>
      <c r="BQ516" s="541"/>
      <c r="BR516" s="541"/>
      <c r="BS516" s="541"/>
      <c r="BT516" s="541"/>
    </row>
    <row r="517" spans="1:72" ht="27" customHeight="1">
      <c r="B517" s="1957" t="s">
        <v>401</v>
      </c>
      <c r="C517" s="1769"/>
      <c r="D517" s="1769"/>
      <c r="E517" s="1769"/>
      <c r="F517" s="1769"/>
      <c r="G517" s="1769"/>
      <c r="H517" s="1769"/>
      <c r="I517" s="1769"/>
      <c r="J517" s="1769"/>
      <c r="K517" s="1769"/>
      <c r="L517" s="1769"/>
      <c r="M517" s="1956"/>
      <c r="N517" s="1020"/>
      <c r="O517" s="1021"/>
      <c r="P517" s="1021"/>
      <c r="Q517" s="1021"/>
      <c r="R517" s="1021"/>
      <c r="S517" s="1021"/>
      <c r="T517" s="1021"/>
      <c r="U517" s="1021"/>
      <c r="V517" s="1021"/>
      <c r="W517" s="1021"/>
      <c r="X517" s="1021"/>
      <c r="Y517" s="1021"/>
      <c r="Z517" s="1021"/>
      <c r="AA517" s="1021"/>
      <c r="AB517" s="1021"/>
      <c r="AC517" s="1021"/>
      <c r="AD517" s="1021"/>
      <c r="AE517" s="1021"/>
      <c r="AF517" s="1021"/>
      <c r="AG517" s="1021"/>
      <c r="AH517" s="1021"/>
      <c r="AI517" s="1021"/>
      <c r="AJ517" s="1021"/>
      <c r="AK517" s="1021"/>
      <c r="AL517" s="1021"/>
      <c r="AM517" s="1021"/>
      <c r="AN517" s="1021"/>
      <c r="AO517" s="1021"/>
      <c r="AP517" s="1021"/>
      <c r="AQ517" s="1021"/>
      <c r="AR517" s="1021"/>
      <c r="AS517" s="1021"/>
      <c r="AT517" s="1021"/>
      <c r="AU517" s="1021"/>
      <c r="AV517" s="1021"/>
      <c r="AW517" s="1021"/>
      <c r="AX517" s="1021"/>
      <c r="AY517" s="1021"/>
      <c r="AZ517" s="1021"/>
      <c r="BA517" s="1021"/>
      <c r="BB517" s="1021"/>
      <c r="BC517" s="1021"/>
      <c r="BD517" s="1021"/>
      <c r="BE517" s="1021"/>
      <c r="BF517" s="1021"/>
      <c r="BG517" s="1021"/>
      <c r="BH517" s="1021"/>
      <c r="BI517" s="1021"/>
      <c r="BJ517" s="1021"/>
      <c r="BK517" s="1021"/>
      <c r="BL517" s="1021"/>
      <c r="BM517" s="1021"/>
      <c r="BN517" s="1022"/>
      <c r="BO517" s="541"/>
      <c r="BP517" s="541"/>
      <c r="BQ517" s="541"/>
      <c r="BR517" s="541"/>
      <c r="BS517" s="541"/>
      <c r="BT517" s="541"/>
    </row>
    <row r="518" spans="1:72" ht="18.75" customHeight="1">
      <c r="B518" s="885"/>
      <c r="C518" s="1463"/>
      <c r="D518" s="1463"/>
      <c r="E518" s="1463"/>
      <c r="F518" s="1463"/>
      <c r="G518" s="1463"/>
      <c r="H518" s="1463"/>
      <c r="I518" s="860"/>
      <c r="J518" s="905"/>
      <c r="K518" s="897">
        <v>0</v>
      </c>
      <c r="L518" s="897">
        <v>1</v>
      </c>
      <c r="M518" s="907" t="s">
        <v>398</v>
      </c>
      <c r="N518" s="1024"/>
      <c r="O518" s="1025"/>
      <c r="P518" s="1025"/>
      <c r="Q518" s="1025"/>
      <c r="R518" s="1025"/>
      <c r="S518" s="1025"/>
      <c r="T518" s="1025"/>
      <c r="U518" s="1025"/>
      <c r="V518" s="1025"/>
      <c r="W518" s="1025"/>
      <c r="X518" s="1025"/>
      <c r="Y518" s="1025"/>
      <c r="Z518" s="1025"/>
      <c r="AA518" s="1025"/>
      <c r="AB518" s="1025"/>
      <c r="AC518" s="1025"/>
      <c r="AD518" s="1025"/>
      <c r="AE518" s="1025"/>
      <c r="AF518" s="1025"/>
      <c r="AG518" s="1025"/>
      <c r="AH518" s="1025"/>
      <c r="AI518" s="1025"/>
      <c r="AJ518" s="1025"/>
      <c r="AK518" s="1025"/>
      <c r="AL518" s="1025"/>
      <c r="AM518" s="1025"/>
      <c r="AN518" s="1025"/>
      <c r="AO518" s="1025"/>
      <c r="AP518" s="1025"/>
      <c r="AQ518" s="1025"/>
      <c r="AR518" s="1025"/>
      <c r="AS518" s="1025"/>
      <c r="AT518" s="1025"/>
      <c r="AU518" s="1025"/>
      <c r="AV518" s="1025"/>
      <c r="AW518" s="1025"/>
      <c r="AX518" s="1025"/>
      <c r="AY518" s="1025"/>
      <c r="AZ518" s="1025"/>
      <c r="BA518" s="1025"/>
      <c r="BB518" s="1025"/>
      <c r="BC518" s="1025"/>
      <c r="BD518" s="1025"/>
      <c r="BE518" s="1025"/>
      <c r="BF518" s="1025"/>
      <c r="BG518" s="1025"/>
      <c r="BH518" s="1025"/>
      <c r="BI518" s="1025"/>
      <c r="BJ518" s="1025"/>
      <c r="BK518" s="1025"/>
      <c r="BL518" s="1025"/>
      <c r="BM518" s="1025"/>
      <c r="BN518" s="1026"/>
      <c r="BO518" s="541"/>
      <c r="BP518" s="541"/>
      <c r="BQ518" s="541"/>
      <c r="BR518" s="541"/>
      <c r="BS518" s="541"/>
      <c r="BT518" s="541"/>
    </row>
    <row r="519" spans="1:72" ht="26.25" customHeight="1">
      <c r="B519" s="885"/>
      <c r="C519" s="1463"/>
      <c r="D519" s="1463"/>
      <c r="E519" s="1463"/>
      <c r="F519" s="1463"/>
      <c r="G519" s="1463"/>
      <c r="H519" s="1463"/>
      <c r="I519" s="860"/>
      <c r="J519" s="905"/>
      <c r="K519" s="856">
        <f>K520/P519</f>
        <v>0.95652173913043481</v>
      </c>
      <c r="L519" s="856">
        <f>L520/P519</f>
        <v>2.1739130434782608E-2</v>
      </c>
      <c r="M519" s="856">
        <f>M520/P519</f>
        <v>2.1739130434782608E-2</v>
      </c>
      <c r="N519" s="1473"/>
      <c r="O519" s="1468"/>
      <c r="P519" s="899">
        <v>46</v>
      </c>
      <c r="Q519" s="900">
        <v>0</v>
      </c>
      <c r="R519" s="900">
        <v>0</v>
      </c>
      <c r="S519" s="900">
        <v>0</v>
      </c>
      <c r="T519" s="900">
        <v>0</v>
      </c>
      <c r="U519" s="900">
        <v>0</v>
      </c>
      <c r="V519" s="900">
        <v>0</v>
      </c>
      <c r="W519" s="900">
        <v>0</v>
      </c>
      <c r="X519" s="900">
        <v>0</v>
      </c>
      <c r="Y519" s="900">
        <v>0</v>
      </c>
      <c r="Z519" s="900">
        <v>0</v>
      </c>
      <c r="AA519" s="900">
        <v>0</v>
      </c>
      <c r="AB519" s="900">
        <v>0</v>
      </c>
      <c r="AC519" s="900">
        <v>0</v>
      </c>
      <c r="AD519" s="900">
        <v>0</v>
      </c>
      <c r="AE519" s="900">
        <v>0</v>
      </c>
      <c r="AF519" s="865" t="s">
        <v>65</v>
      </c>
      <c r="AG519" s="900">
        <v>0</v>
      </c>
      <c r="AH519" s="900">
        <v>0</v>
      </c>
      <c r="AI519" s="900">
        <v>0</v>
      </c>
      <c r="AJ519" s="900">
        <v>0</v>
      </c>
      <c r="AK519" s="900">
        <v>0</v>
      </c>
      <c r="AL519" s="900">
        <v>0</v>
      </c>
      <c r="AM519" s="900" t="s">
        <v>398</v>
      </c>
      <c r="AN519" s="900">
        <v>0</v>
      </c>
      <c r="AO519" s="900">
        <v>0</v>
      </c>
      <c r="AP519" s="900">
        <v>0</v>
      </c>
      <c r="AQ519" s="900">
        <v>0</v>
      </c>
      <c r="AR519" s="900">
        <v>0</v>
      </c>
      <c r="AS519" s="900">
        <v>0</v>
      </c>
      <c r="AT519" s="900">
        <v>0</v>
      </c>
      <c r="AU519" s="900">
        <v>1</v>
      </c>
      <c r="AV519" s="900">
        <v>0</v>
      </c>
      <c r="AW519" s="900">
        <v>0</v>
      </c>
      <c r="AX519" s="900">
        <v>0</v>
      </c>
      <c r="AY519" s="900">
        <v>0</v>
      </c>
      <c r="AZ519" s="900" t="s">
        <v>65</v>
      </c>
      <c r="BA519" s="900" t="s">
        <v>65</v>
      </c>
      <c r="BB519" s="900">
        <v>0</v>
      </c>
      <c r="BC519" s="900">
        <v>0</v>
      </c>
      <c r="BD519" s="900" t="s">
        <v>65</v>
      </c>
      <c r="BE519" s="900">
        <v>0</v>
      </c>
      <c r="BF519" s="900">
        <v>0</v>
      </c>
      <c r="BG519" s="900">
        <v>0</v>
      </c>
      <c r="BH519" s="900">
        <v>0</v>
      </c>
      <c r="BI519" s="900">
        <v>0</v>
      </c>
      <c r="BJ519" s="900">
        <v>0</v>
      </c>
      <c r="BK519" s="900">
        <v>0</v>
      </c>
      <c r="BL519" s="900">
        <v>0</v>
      </c>
      <c r="BM519" s="900">
        <v>0</v>
      </c>
      <c r="BN519" s="901">
        <v>0</v>
      </c>
      <c r="BO519" s="659"/>
      <c r="BP519" s="541"/>
      <c r="BQ519" s="541"/>
      <c r="BR519" s="541"/>
      <c r="BS519" s="541"/>
      <c r="BT519" s="541"/>
    </row>
    <row r="520" spans="1:72" ht="19.5" customHeight="1">
      <c r="B520" s="885"/>
      <c r="C520" s="1463"/>
      <c r="D520" s="1463"/>
      <c r="E520" s="1463"/>
      <c r="F520" s="1463"/>
      <c r="G520" s="1463"/>
      <c r="H520" s="1463"/>
      <c r="I520" s="860"/>
      <c r="J520" s="902" t="s">
        <v>90</v>
      </c>
      <c r="K520" s="903">
        <v>44</v>
      </c>
      <c r="L520" s="904">
        <v>1</v>
      </c>
      <c r="M520" s="891">
        <v>1</v>
      </c>
      <c r="N520" s="1473"/>
      <c r="O520" s="1468"/>
      <c r="P520" s="1468"/>
      <c r="Q520" s="1474"/>
      <c r="R520" s="1474"/>
      <c r="S520" s="1474"/>
      <c r="T520" s="1474"/>
      <c r="U520" s="1474"/>
      <c r="V520" s="1474"/>
      <c r="W520" s="1474"/>
      <c r="X520" s="1474"/>
      <c r="Y520" s="1474"/>
      <c r="Z520" s="1474"/>
      <c r="AA520" s="1474"/>
      <c r="AB520" s="1474"/>
      <c r="AC520" s="1474"/>
      <c r="AD520" s="1474"/>
      <c r="AE520" s="1474"/>
      <c r="AF520" s="1474"/>
      <c r="AG520" s="1474"/>
      <c r="AH520" s="1474"/>
      <c r="AI520" s="1474"/>
      <c r="AJ520" s="1474"/>
      <c r="AK520" s="1474"/>
      <c r="AL520" s="1474"/>
      <c r="AM520" s="1474"/>
      <c r="AN520" s="1474"/>
      <c r="AO520" s="1474"/>
      <c r="AP520" s="1474"/>
      <c r="AQ520" s="1474"/>
      <c r="AR520" s="1474"/>
      <c r="AS520" s="1474"/>
      <c r="AT520" s="1474"/>
      <c r="AU520" s="1474"/>
      <c r="AV520" s="1474"/>
      <c r="AW520" s="1474"/>
      <c r="AX520" s="1474"/>
      <c r="AY520" s="1474"/>
      <c r="AZ520" s="1474"/>
      <c r="BA520" s="1474"/>
      <c r="BB520" s="1474"/>
      <c r="BC520" s="1474"/>
      <c r="BD520" s="1474"/>
      <c r="BE520" s="1474"/>
      <c r="BF520" s="1474"/>
      <c r="BG520" s="1474"/>
      <c r="BH520" s="1474"/>
      <c r="BI520" s="1474"/>
      <c r="BJ520" s="1474"/>
      <c r="BK520" s="1474"/>
      <c r="BL520" s="1474"/>
      <c r="BM520" s="1474"/>
      <c r="BN520" s="1619"/>
      <c r="BO520" s="541"/>
      <c r="BP520" s="541"/>
      <c r="BQ520" s="541"/>
      <c r="BR520" s="541"/>
      <c r="BS520" s="541"/>
      <c r="BT520" s="541"/>
    </row>
    <row r="521" spans="1:72" ht="27" customHeight="1">
      <c r="A521" s="166"/>
      <c r="B521" s="1769" t="s">
        <v>396</v>
      </c>
      <c r="C521" s="1769"/>
      <c r="D521" s="1769"/>
      <c r="E521" s="1769"/>
      <c r="F521" s="1769"/>
      <c r="G521" s="1769"/>
      <c r="H521" s="1769"/>
      <c r="I521" s="1769"/>
      <c r="J521" s="1769"/>
      <c r="K521" s="1769"/>
      <c r="L521" s="1769"/>
      <c r="M521" s="1956"/>
      <c r="N521" s="1020"/>
      <c r="O521" s="1021"/>
      <c r="P521" s="1021"/>
      <c r="Q521" s="1021"/>
      <c r="R521" s="1021"/>
      <c r="S521" s="1021"/>
      <c r="T521" s="1021"/>
      <c r="U521" s="1021"/>
      <c r="V521" s="1021"/>
      <c r="W521" s="1021"/>
      <c r="X521" s="1021"/>
      <c r="Y521" s="1021"/>
      <c r="Z521" s="1021"/>
      <c r="AA521" s="1021"/>
      <c r="AB521" s="1021"/>
      <c r="AC521" s="1021"/>
      <c r="AD521" s="1021"/>
      <c r="AE521" s="1021"/>
      <c r="AF521" s="1021"/>
      <c r="AG521" s="1021"/>
      <c r="AH521" s="1021"/>
      <c r="AI521" s="1021"/>
      <c r="AJ521" s="1021"/>
      <c r="AK521" s="1021"/>
      <c r="AL521" s="1021"/>
      <c r="AM521" s="1021"/>
      <c r="AN521" s="1021"/>
      <c r="AO521" s="1021"/>
      <c r="AP521" s="1021"/>
      <c r="AQ521" s="1021"/>
      <c r="AR521" s="1021"/>
      <c r="AS521" s="1021"/>
      <c r="AT521" s="1021"/>
      <c r="AU521" s="1021"/>
      <c r="AV521" s="1021"/>
      <c r="AW521" s="1021"/>
      <c r="AX521" s="1021"/>
      <c r="AY521" s="1021"/>
      <c r="AZ521" s="1021"/>
      <c r="BA521" s="1021"/>
      <c r="BB521" s="1021"/>
      <c r="BC521" s="1021"/>
      <c r="BD521" s="1021"/>
      <c r="BE521" s="1021"/>
      <c r="BF521" s="1021"/>
      <c r="BG521" s="1021"/>
      <c r="BH521" s="1021"/>
      <c r="BI521" s="1021"/>
      <c r="BJ521" s="1021"/>
      <c r="BK521" s="1021"/>
      <c r="BL521" s="1021"/>
      <c r="BM521" s="1021"/>
      <c r="BN521" s="1022"/>
      <c r="BO521" s="541"/>
      <c r="BP521" s="541"/>
      <c r="BQ521" s="541"/>
      <c r="BR521" s="541"/>
      <c r="BS521" s="541"/>
      <c r="BT521" s="541"/>
    </row>
    <row r="522" spans="1:72" ht="18.75" customHeight="1">
      <c r="A522" s="166"/>
      <c r="B522" s="908"/>
      <c r="C522" s="1463"/>
      <c r="D522" s="1463"/>
      <c r="E522" s="1463"/>
      <c r="F522" s="1463"/>
      <c r="G522" s="1463"/>
      <c r="H522" s="1463"/>
      <c r="I522" s="860"/>
      <c r="J522" s="905"/>
      <c r="K522" s="897">
        <v>0</v>
      </c>
      <c r="L522" s="897">
        <v>1</v>
      </c>
      <c r="M522" s="898" t="s">
        <v>398</v>
      </c>
      <c r="N522" s="1024"/>
      <c r="O522" s="1025"/>
      <c r="P522" s="1025"/>
      <c r="Q522" s="1025"/>
      <c r="R522" s="1025"/>
      <c r="S522" s="1025"/>
      <c r="T522" s="1025"/>
      <c r="U522" s="1025"/>
      <c r="V522" s="1025"/>
      <c r="W522" s="1025"/>
      <c r="X522" s="1025"/>
      <c r="Y522" s="1025"/>
      <c r="Z522" s="1025"/>
      <c r="AA522" s="1025"/>
      <c r="AB522" s="1025"/>
      <c r="AC522" s="1025"/>
      <c r="AD522" s="1025"/>
      <c r="AE522" s="1025"/>
      <c r="AF522" s="1025"/>
      <c r="AG522" s="1025"/>
      <c r="AH522" s="1025"/>
      <c r="AI522" s="1025"/>
      <c r="AJ522" s="1025"/>
      <c r="AK522" s="1025"/>
      <c r="AL522" s="1025"/>
      <c r="AM522" s="1025"/>
      <c r="AN522" s="1025"/>
      <c r="AO522" s="1025"/>
      <c r="AP522" s="1025"/>
      <c r="AQ522" s="1025"/>
      <c r="AR522" s="1025"/>
      <c r="AS522" s="1025"/>
      <c r="AT522" s="1025"/>
      <c r="AU522" s="1025"/>
      <c r="AV522" s="1025"/>
      <c r="AW522" s="1025"/>
      <c r="AX522" s="1025"/>
      <c r="AY522" s="1025"/>
      <c r="AZ522" s="1025"/>
      <c r="BA522" s="1025"/>
      <c r="BB522" s="1025"/>
      <c r="BC522" s="1025"/>
      <c r="BD522" s="1025"/>
      <c r="BE522" s="1025"/>
      <c r="BF522" s="1025"/>
      <c r="BG522" s="1025"/>
      <c r="BH522" s="1025"/>
      <c r="BI522" s="1025"/>
      <c r="BJ522" s="1025"/>
      <c r="BK522" s="1025"/>
      <c r="BL522" s="1025"/>
      <c r="BM522" s="1025"/>
      <c r="BN522" s="1026"/>
      <c r="BO522" s="541"/>
      <c r="BP522" s="541"/>
      <c r="BQ522" s="541"/>
      <c r="BR522" s="541"/>
      <c r="BS522" s="541"/>
      <c r="BT522" s="541"/>
    </row>
    <row r="523" spans="1:72" ht="26.25" customHeight="1">
      <c r="B523" s="885"/>
      <c r="C523" s="1463"/>
      <c r="D523" s="1463"/>
      <c r="E523" s="1463"/>
      <c r="F523" s="1463"/>
      <c r="G523" s="1463"/>
      <c r="H523" s="1463"/>
      <c r="I523" s="860"/>
      <c r="J523" s="905"/>
      <c r="K523" s="856">
        <f>K524/P523</f>
        <v>0.79545454545454541</v>
      </c>
      <c r="L523" s="856">
        <f>L524/P523</f>
        <v>6.8181818181818177E-2</v>
      </c>
      <c r="M523" s="856">
        <f>M524/P523</f>
        <v>0.13636363636363635</v>
      </c>
      <c r="N523" s="1473"/>
      <c r="O523" s="1468"/>
      <c r="P523" s="899">
        <v>44</v>
      </c>
      <c r="Q523" s="900">
        <v>0</v>
      </c>
      <c r="R523" s="900" t="s">
        <v>65</v>
      </c>
      <c r="S523" s="900" t="s">
        <v>398</v>
      </c>
      <c r="T523" s="900" t="s">
        <v>398</v>
      </c>
      <c r="U523" s="900">
        <v>0</v>
      </c>
      <c r="V523" s="900">
        <v>0</v>
      </c>
      <c r="W523" s="900">
        <v>0</v>
      </c>
      <c r="X523" s="900">
        <v>0</v>
      </c>
      <c r="Y523" s="900">
        <v>0</v>
      </c>
      <c r="Z523" s="900">
        <v>0</v>
      </c>
      <c r="AA523" s="900">
        <v>1</v>
      </c>
      <c r="AB523" s="900">
        <v>0</v>
      </c>
      <c r="AC523" s="900" t="s">
        <v>398</v>
      </c>
      <c r="AD523" s="900">
        <v>0</v>
      </c>
      <c r="AE523" s="900">
        <v>0</v>
      </c>
      <c r="AF523" s="865" t="s">
        <v>65</v>
      </c>
      <c r="AG523" s="900">
        <v>0</v>
      </c>
      <c r="AH523" s="900">
        <v>0</v>
      </c>
      <c r="AI523" s="900">
        <v>0</v>
      </c>
      <c r="AJ523" s="900">
        <v>0</v>
      </c>
      <c r="AK523" s="900">
        <v>0</v>
      </c>
      <c r="AL523" s="900">
        <v>0</v>
      </c>
      <c r="AM523" s="900" t="s">
        <v>398</v>
      </c>
      <c r="AN523" s="900">
        <v>0</v>
      </c>
      <c r="AO523" s="900">
        <v>0</v>
      </c>
      <c r="AP523" s="900">
        <v>0</v>
      </c>
      <c r="AQ523" s="900">
        <v>0</v>
      </c>
      <c r="AR523" s="900">
        <v>0</v>
      </c>
      <c r="AS523" s="900">
        <v>0</v>
      </c>
      <c r="AT523" s="900">
        <v>0</v>
      </c>
      <c r="AU523" s="900" t="s">
        <v>398</v>
      </c>
      <c r="AV523" s="900">
        <v>0</v>
      </c>
      <c r="AW523" s="900">
        <v>1</v>
      </c>
      <c r="AX523" s="900">
        <v>1</v>
      </c>
      <c r="AY523" s="900">
        <v>0</v>
      </c>
      <c r="AZ523" s="900" t="s">
        <v>65</v>
      </c>
      <c r="BA523" s="900" t="s">
        <v>65</v>
      </c>
      <c r="BB523" s="900">
        <v>0</v>
      </c>
      <c r="BC523" s="900" t="s">
        <v>65</v>
      </c>
      <c r="BD523" s="900" t="s">
        <v>65</v>
      </c>
      <c r="BE523" s="900">
        <v>0</v>
      </c>
      <c r="BF523" s="900">
        <v>0</v>
      </c>
      <c r="BG523" s="900">
        <v>0</v>
      </c>
      <c r="BH523" s="900">
        <v>0</v>
      </c>
      <c r="BI523" s="900">
        <v>0</v>
      </c>
      <c r="BJ523" s="900">
        <v>0</v>
      </c>
      <c r="BK523" s="900">
        <v>0</v>
      </c>
      <c r="BL523" s="900" t="s">
        <v>398</v>
      </c>
      <c r="BM523" s="900">
        <v>0</v>
      </c>
      <c r="BN523" s="901">
        <v>0</v>
      </c>
      <c r="BO523" s="541"/>
      <c r="BP523" s="541"/>
      <c r="BQ523" s="541"/>
      <c r="BR523" s="541"/>
      <c r="BS523" s="541"/>
      <c r="BT523" s="541"/>
    </row>
    <row r="524" spans="1:72" ht="21" customHeight="1">
      <c r="B524" s="886"/>
      <c r="C524" s="1616"/>
      <c r="D524" s="1616"/>
      <c r="E524" s="1616"/>
      <c r="F524" s="1616"/>
      <c r="G524" s="1616"/>
      <c r="H524" s="1616"/>
      <c r="I524" s="860"/>
      <c r="J524" s="909" t="s">
        <v>90</v>
      </c>
      <c r="K524" s="903">
        <v>35</v>
      </c>
      <c r="L524" s="904">
        <v>3</v>
      </c>
      <c r="M524" s="891">
        <v>6</v>
      </c>
      <c r="N524" s="1473"/>
      <c r="O524" s="1468"/>
      <c r="P524" s="1468"/>
      <c r="Q524" s="1474"/>
      <c r="R524" s="1474"/>
      <c r="S524" s="1474"/>
      <c r="T524" s="1474"/>
      <c r="U524" s="1474"/>
      <c r="V524" s="1474"/>
      <c r="W524" s="1474"/>
      <c r="X524" s="1474"/>
      <c r="Y524" s="1474"/>
      <c r="Z524" s="1474"/>
      <c r="AA524" s="1474"/>
      <c r="AB524" s="1474"/>
      <c r="AC524" s="1474"/>
      <c r="AD524" s="1474"/>
      <c r="AE524" s="1474"/>
      <c r="AF524" s="1474"/>
      <c r="AG524" s="1474"/>
      <c r="AH524" s="1474"/>
      <c r="AI524" s="1474"/>
      <c r="AJ524" s="1474"/>
      <c r="AK524" s="1474"/>
      <c r="AL524" s="1474"/>
      <c r="AM524" s="1474"/>
      <c r="AN524" s="1474"/>
      <c r="AO524" s="1474"/>
      <c r="AP524" s="1474"/>
      <c r="AQ524" s="1474"/>
      <c r="AR524" s="1474"/>
      <c r="AS524" s="1474"/>
      <c r="AT524" s="1474"/>
      <c r="AU524" s="1474"/>
      <c r="AV524" s="1474"/>
      <c r="AW524" s="1474"/>
      <c r="AX524" s="1474"/>
      <c r="AY524" s="1474"/>
      <c r="AZ524" s="1474"/>
      <c r="BA524" s="1474"/>
      <c r="BB524" s="1474"/>
      <c r="BC524" s="1474"/>
      <c r="BD524" s="1474"/>
      <c r="BE524" s="1474"/>
      <c r="BF524" s="1474"/>
      <c r="BG524" s="1474"/>
      <c r="BH524" s="1474"/>
      <c r="BI524" s="1474"/>
      <c r="BJ524" s="1474"/>
      <c r="BK524" s="1474"/>
      <c r="BL524" s="1474"/>
      <c r="BM524" s="1474"/>
      <c r="BN524" s="1619"/>
      <c r="BO524" s="541"/>
      <c r="BP524" s="541"/>
      <c r="BQ524" s="541"/>
      <c r="BR524" s="541"/>
      <c r="BS524" s="541"/>
      <c r="BT524" s="541"/>
    </row>
    <row r="525" spans="1:72" ht="39.75" customHeight="1">
      <c r="B525" s="910" t="s">
        <v>402</v>
      </c>
      <c r="C525" s="1939" t="s">
        <v>403</v>
      </c>
      <c r="D525" s="1939"/>
      <c r="E525" s="1939"/>
      <c r="F525" s="1939"/>
      <c r="G525" s="1939"/>
      <c r="H525" s="1939"/>
      <c r="I525" s="1939"/>
      <c r="J525" s="1939"/>
      <c r="K525" s="1939"/>
      <c r="L525" s="1939"/>
      <c r="M525" s="1940"/>
      <c r="N525" s="839">
        <f>O525/P525</f>
        <v>8.1081081081081086E-2</v>
      </c>
      <c r="O525" s="845">
        <v>3</v>
      </c>
      <c r="P525" s="845">
        <v>37</v>
      </c>
      <c r="Q525" s="865" t="s">
        <v>57</v>
      </c>
      <c r="R525" s="865" t="s">
        <v>65</v>
      </c>
      <c r="S525" s="865" t="s">
        <v>57</v>
      </c>
      <c r="T525" s="865" t="s">
        <v>65</v>
      </c>
      <c r="U525" s="865" t="s">
        <v>57</v>
      </c>
      <c r="V525" s="865" t="s">
        <v>57</v>
      </c>
      <c r="W525" s="865" t="s">
        <v>57</v>
      </c>
      <c r="X525" s="865" t="s">
        <v>57</v>
      </c>
      <c r="Y525" s="865" t="s">
        <v>57</v>
      </c>
      <c r="Z525" s="865" t="s">
        <v>57</v>
      </c>
      <c r="AA525" s="865" t="s">
        <v>57</v>
      </c>
      <c r="AB525" s="865" t="s">
        <v>57</v>
      </c>
      <c r="AC525" s="865" t="s">
        <v>65</v>
      </c>
      <c r="AD525" s="865" t="s">
        <v>57</v>
      </c>
      <c r="AE525" s="865" t="s">
        <v>57</v>
      </c>
      <c r="AF525" s="865" t="s">
        <v>65</v>
      </c>
      <c r="AG525" s="865" t="s">
        <v>57</v>
      </c>
      <c r="AH525" s="865" t="s">
        <v>57</v>
      </c>
      <c r="AI525" s="865" t="s">
        <v>57</v>
      </c>
      <c r="AJ525" s="865" t="s">
        <v>65</v>
      </c>
      <c r="AK525" s="865" t="s">
        <v>65</v>
      </c>
      <c r="AL525" s="865" t="s">
        <v>65</v>
      </c>
      <c r="AM525" s="865" t="s">
        <v>65</v>
      </c>
      <c r="AN525" s="865" t="s">
        <v>65</v>
      </c>
      <c r="AO525" s="865" t="s">
        <v>57</v>
      </c>
      <c r="AP525" s="865" t="s">
        <v>65</v>
      </c>
      <c r="AQ525" s="865" t="s">
        <v>57</v>
      </c>
      <c r="AR525" s="865" t="s">
        <v>57</v>
      </c>
      <c r="AS525" s="865" t="s">
        <v>57</v>
      </c>
      <c r="AT525" s="865" t="s">
        <v>57</v>
      </c>
      <c r="AU525" s="865" t="s">
        <v>56</v>
      </c>
      <c r="AV525" s="865" t="s">
        <v>57</v>
      </c>
      <c r="AW525" s="865" t="s">
        <v>57</v>
      </c>
      <c r="AX525" s="865" t="s">
        <v>65</v>
      </c>
      <c r="AY525" s="865" t="s">
        <v>57</v>
      </c>
      <c r="AZ525" s="865" t="s">
        <v>65</v>
      </c>
      <c r="BA525" s="865" t="s">
        <v>57</v>
      </c>
      <c r="BB525" s="865" t="s">
        <v>65</v>
      </c>
      <c r="BC525" s="865" t="s">
        <v>57</v>
      </c>
      <c r="BD525" s="865" t="s">
        <v>57</v>
      </c>
      <c r="BE525" s="865" t="s">
        <v>57</v>
      </c>
      <c r="BF525" s="865" t="s">
        <v>57</v>
      </c>
      <c r="BG525" s="865" t="s">
        <v>57</v>
      </c>
      <c r="BH525" s="865" t="s">
        <v>57</v>
      </c>
      <c r="BI525" s="865" t="s">
        <v>57</v>
      </c>
      <c r="BJ525" s="865" t="s">
        <v>57</v>
      </c>
      <c r="BK525" s="865" t="s">
        <v>57</v>
      </c>
      <c r="BL525" s="865" t="s">
        <v>56</v>
      </c>
      <c r="BM525" s="865" t="s">
        <v>56</v>
      </c>
      <c r="BN525" s="872" t="s">
        <v>57</v>
      </c>
      <c r="BO525" s="168"/>
    </row>
    <row r="526" spans="1:72" ht="40.5" customHeight="1">
      <c r="B526" s="910" t="s">
        <v>404</v>
      </c>
      <c r="C526" s="1939" t="s">
        <v>405</v>
      </c>
      <c r="D526" s="1939"/>
      <c r="E526" s="1939"/>
      <c r="F526" s="1939"/>
      <c r="G526" s="1939"/>
      <c r="H526" s="1939"/>
      <c r="I526" s="1939"/>
      <c r="J526" s="1939"/>
      <c r="K526" s="1939"/>
      <c r="L526" s="1939"/>
      <c r="M526" s="1940"/>
      <c r="N526" s="839">
        <f>O526/P526</f>
        <v>0.48780487804878048</v>
      </c>
      <c r="O526" s="845">
        <v>20</v>
      </c>
      <c r="P526" s="845">
        <v>41</v>
      </c>
      <c r="Q526" s="865" t="s">
        <v>56</v>
      </c>
      <c r="R526" s="865" t="s">
        <v>56</v>
      </c>
      <c r="S526" s="865" t="s">
        <v>57</v>
      </c>
      <c r="T526" s="865" t="s">
        <v>56</v>
      </c>
      <c r="U526" s="865" t="s">
        <v>56</v>
      </c>
      <c r="V526" s="865" t="s">
        <v>56</v>
      </c>
      <c r="W526" s="865" t="s">
        <v>56</v>
      </c>
      <c r="X526" s="865" t="s">
        <v>57</v>
      </c>
      <c r="Y526" s="865" t="s">
        <v>57</v>
      </c>
      <c r="Z526" s="865" t="s">
        <v>57</v>
      </c>
      <c r="AA526" s="865" t="s">
        <v>57</v>
      </c>
      <c r="AB526" s="865" t="s">
        <v>56</v>
      </c>
      <c r="AC526" s="865" t="s">
        <v>57</v>
      </c>
      <c r="AD526" s="865" t="s">
        <v>56</v>
      </c>
      <c r="AE526" s="865" t="s">
        <v>57</v>
      </c>
      <c r="AF526" s="865" t="s">
        <v>65</v>
      </c>
      <c r="AG526" s="865" t="s">
        <v>56</v>
      </c>
      <c r="AH526" s="865" t="s">
        <v>56</v>
      </c>
      <c r="AI526" s="865" t="s">
        <v>56</v>
      </c>
      <c r="AJ526" s="865" t="s">
        <v>57</v>
      </c>
      <c r="AK526" s="865" t="s">
        <v>56</v>
      </c>
      <c r="AL526" s="865" t="s">
        <v>57</v>
      </c>
      <c r="AM526" s="865" t="s">
        <v>65</v>
      </c>
      <c r="AN526" s="865" t="s">
        <v>65</v>
      </c>
      <c r="AO526" s="865" t="s">
        <v>65</v>
      </c>
      <c r="AP526" s="865" t="s">
        <v>56</v>
      </c>
      <c r="AQ526" s="865" t="s">
        <v>65</v>
      </c>
      <c r="AR526" s="865" t="s">
        <v>56</v>
      </c>
      <c r="AS526" s="865" t="s">
        <v>56</v>
      </c>
      <c r="AT526" s="865" t="s">
        <v>57</v>
      </c>
      <c r="AU526" s="865" t="s">
        <v>56</v>
      </c>
      <c r="AV526" s="865" t="s">
        <v>57</v>
      </c>
      <c r="AW526" s="865" t="s">
        <v>57</v>
      </c>
      <c r="AX526" s="865" t="s">
        <v>57</v>
      </c>
      <c r="AY526" s="865" t="s">
        <v>57</v>
      </c>
      <c r="AZ526" s="865" t="s">
        <v>65</v>
      </c>
      <c r="BA526" s="865" t="s">
        <v>56</v>
      </c>
      <c r="BB526" s="865" t="s">
        <v>57</v>
      </c>
      <c r="BC526" s="865" t="s">
        <v>57</v>
      </c>
      <c r="BD526" s="865" t="s">
        <v>56</v>
      </c>
      <c r="BE526" s="865" t="s">
        <v>56</v>
      </c>
      <c r="BF526" s="865" t="s">
        <v>65</v>
      </c>
      <c r="BG526" s="865" t="s">
        <v>65</v>
      </c>
      <c r="BH526" s="865" t="s">
        <v>57</v>
      </c>
      <c r="BI526" s="865" t="s">
        <v>56</v>
      </c>
      <c r="BJ526" s="865" t="s">
        <v>57</v>
      </c>
      <c r="BK526" s="865" t="s">
        <v>57</v>
      </c>
      <c r="BL526" s="865" t="s">
        <v>57</v>
      </c>
      <c r="BM526" s="865" t="s">
        <v>57</v>
      </c>
      <c r="BN526" s="872" t="s">
        <v>65</v>
      </c>
      <c r="BO526" s="168"/>
    </row>
    <row r="527" spans="1:72" ht="18.75" customHeight="1">
      <c r="B527" s="885" t="s">
        <v>406</v>
      </c>
      <c r="C527" s="1765" t="s">
        <v>407</v>
      </c>
      <c r="D527" s="1765"/>
      <c r="E527" s="1765"/>
      <c r="F527" s="1765"/>
      <c r="G527" s="1765"/>
      <c r="H527" s="1765"/>
      <c r="I527" s="1765"/>
      <c r="J527" s="1765"/>
      <c r="K527" s="1765"/>
      <c r="L527" s="1765"/>
      <c r="M527" s="1766"/>
      <c r="N527" s="983"/>
      <c r="O527" s="983"/>
      <c r="P527" s="983"/>
      <c r="Q527" s="983"/>
      <c r="R527" s="983"/>
      <c r="S527" s="983"/>
      <c r="T527" s="983"/>
      <c r="U527" s="983"/>
      <c r="V527" s="983"/>
      <c r="W527" s="983"/>
      <c r="X527" s="983"/>
      <c r="Y527" s="983"/>
      <c r="Z527" s="983"/>
      <c r="AA527" s="983"/>
      <c r="AB527" s="983"/>
      <c r="AC527" s="983"/>
      <c r="AD527" s="983"/>
      <c r="AE527" s="983"/>
      <c r="AF527" s="983"/>
      <c r="AG527" s="983"/>
      <c r="AH527" s="983"/>
      <c r="AI527" s="983"/>
      <c r="AJ527" s="983"/>
      <c r="AK527" s="983"/>
      <c r="AL527" s="983"/>
      <c r="AM527" s="983"/>
      <c r="AN527" s="983"/>
      <c r="AO527" s="983"/>
      <c r="AP527" s="983"/>
      <c r="AQ527" s="983"/>
      <c r="AR527" s="983"/>
      <c r="AS527" s="983"/>
      <c r="AT527" s="983"/>
      <c r="AU527" s="983"/>
      <c r="AV527" s="983"/>
      <c r="AW527" s="983"/>
      <c r="AX527" s="983"/>
      <c r="AY527" s="983"/>
      <c r="AZ527" s="983"/>
      <c r="BA527" s="983"/>
      <c r="BB527" s="983"/>
      <c r="BC527" s="983"/>
      <c r="BD527" s="983"/>
      <c r="BE527" s="983"/>
      <c r="BF527" s="983"/>
      <c r="BG527" s="983"/>
      <c r="BH527" s="983"/>
      <c r="BI527" s="983"/>
      <c r="BJ527" s="983"/>
      <c r="BK527" s="983"/>
      <c r="BL527" s="983"/>
      <c r="BM527" s="983"/>
      <c r="BN527" s="984"/>
      <c r="BO527" s="168"/>
    </row>
    <row r="528" spans="1:72" ht="60.75" customHeight="1">
      <c r="B528" s="885"/>
      <c r="C528" s="1463"/>
      <c r="D528" s="1463"/>
      <c r="E528" s="1463"/>
      <c r="F528" s="1463"/>
      <c r="G528" s="1463"/>
      <c r="H528" s="1463"/>
      <c r="I528" s="1779" t="s">
        <v>408</v>
      </c>
      <c r="J528" s="1779"/>
      <c r="K528" s="1779"/>
      <c r="L528" s="1779"/>
      <c r="M528" s="1780"/>
      <c r="N528" s="839">
        <f>O528/P528</f>
        <v>0.51351351351351349</v>
      </c>
      <c r="O528" s="845">
        <v>19</v>
      </c>
      <c r="P528" s="845">
        <v>37</v>
      </c>
      <c r="Q528" s="1039" t="s">
        <v>409</v>
      </c>
      <c r="R528" s="1039" t="s">
        <v>409</v>
      </c>
      <c r="S528" s="1039" t="s">
        <v>410</v>
      </c>
      <c r="T528" s="1039" t="s">
        <v>409</v>
      </c>
      <c r="U528" s="1039" t="s">
        <v>65</v>
      </c>
      <c r="V528" s="1039" t="s">
        <v>410</v>
      </c>
      <c r="W528" s="1039" t="s">
        <v>409</v>
      </c>
      <c r="X528" s="1039" t="s">
        <v>65</v>
      </c>
      <c r="Y528" s="1039" t="s">
        <v>410</v>
      </c>
      <c r="Z528" s="1039" t="s">
        <v>410</v>
      </c>
      <c r="AA528" s="1039" t="s">
        <v>410</v>
      </c>
      <c r="AB528" s="1039" t="s">
        <v>65</v>
      </c>
      <c r="AC528" s="1060" t="s">
        <v>410</v>
      </c>
      <c r="AD528" s="1039" t="s">
        <v>409</v>
      </c>
      <c r="AE528" s="1039" t="s">
        <v>410</v>
      </c>
      <c r="AF528" s="1039" t="s">
        <v>65</v>
      </c>
      <c r="AG528" s="1039" t="s">
        <v>409</v>
      </c>
      <c r="AH528" s="1039" t="s">
        <v>409</v>
      </c>
      <c r="AI528" s="1039" t="s">
        <v>409</v>
      </c>
      <c r="AJ528" s="1039" t="s">
        <v>65</v>
      </c>
      <c r="AK528" s="1039" t="s">
        <v>65</v>
      </c>
      <c r="AL528" s="1039" t="s">
        <v>409</v>
      </c>
      <c r="AM528" s="1039" t="s">
        <v>409</v>
      </c>
      <c r="AN528" s="1039" t="s">
        <v>65</v>
      </c>
      <c r="AO528" s="1039" t="s">
        <v>410</v>
      </c>
      <c r="AP528" s="1039" t="s">
        <v>409</v>
      </c>
      <c r="AQ528" s="1039" t="s">
        <v>409</v>
      </c>
      <c r="AR528" s="1039" t="s">
        <v>409</v>
      </c>
      <c r="AS528" s="1039" t="s">
        <v>409</v>
      </c>
      <c r="AT528" s="1039" t="s">
        <v>409</v>
      </c>
      <c r="AU528" s="1039" t="s">
        <v>410</v>
      </c>
      <c r="AV528" s="1039" t="s">
        <v>65</v>
      </c>
      <c r="AW528" s="1039" t="s">
        <v>410</v>
      </c>
      <c r="AX528" s="1039" t="s">
        <v>410</v>
      </c>
      <c r="AY528" s="1039" t="s">
        <v>409</v>
      </c>
      <c r="AZ528" s="1039" t="s">
        <v>65</v>
      </c>
      <c r="BA528" s="1039" t="s">
        <v>65</v>
      </c>
      <c r="BB528" s="1060" t="s">
        <v>410</v>
      </c>
      <c r="BC528" s="1060" t="s">
        <v>410</v>
      </c>
      <c r="BD528" s="1039" t="s">
        <v>411</v>
      </c>
      <c r="BE528" s="1039" t="s">
        <v>409</v>
      </c>
      <c r="BF528" s="1039" t="s">
        <v>65</v>
      </c>
      <c r="BG528" s="1039" t="s">
        <v>65</v>
      </c>
      <c r="BH528" s="1039" t="s">
        <v>410</v>
      </c>
      <c r="BI528" s="1039" t="s">
        <v>65</v>
      </c>
      <c r="BJ528" s="1039" t="s">
        <v>410</v>
      </c>
      <c r="BK528" s="1061" t="s">
        <v>409</v>
      </c>
      <c r="BL528" s="1039" t="s">
        <v>409</v>
      </c>
      <c r="BM528" s="1039" t="s">
        <v>409</v>
      </c>
      <c r="BN528" s="1040" t="s">
        <v>410</v>
      </c>
      <c r="BO528" s="168"/>
    </row>
    <row r="529" spans="2:67" ht="61.5" customHeight="1">
      <c r="B529" s="885"/>
      <c r="C529" s="1463"/>
      <c r="D529" s="1463"/>
      <c r="E529" s="1463"/>
      <c r="F529" s="1463"/>
      <c r="G529" s="1463"/>
      <c r="H529" s="1463"/>
      <c r="I529" s="539" t="s">
        <v>412</v>
      </c>
      <c r="J529" s="539" t="s">
        <v>413</v>
      </c>
      <c r="K529" s="539" t="s">
        <v>414</v>
      </c>
      <c r="L529" s="540" t="s">
        <v>415</v>
      </c>
      <c r="M529" s="540" t="s">
        <v>416</v>
      </c>
      <c r="N529" s="921" t="s">
        <v>417</v>
      </c>
      <c r="O529" s="854"/>
      <c r="P529" s="1477"/>
      <c r="Q529" s="1062"/>
      <c r="R529" s="1063"/>
      <c r="S529" s="1063"/>
      <c r="T529" s="1063"/>
      <c r="U529" s="1063"/>
      <c r="V529" s="1063"/>
      <c r="W529" s="1063"/>
      <c r="X529" s="1063"/>
      <c r="Y529" s="1063"/>
      <c r="Z529" s="1063"/>
      <c r="AA529" s="1063"/>
      <c r="AB529" s="1063"/>
      <c r="AC529" s="1063"/>
      <c r="AD529" s="1063"/>
      <c r="AE529" s="1063"/>
      <c r="AF529" s="1063"/>
      <c r="AG529" s="1063"/>
      <c r="AH529" s="1063"/>
      <c r="AI529" s="1063"/>
      <c r="AJ529" s="1063"/>
      <c r="AK529" s="1063"/>
      <c r="AL529" s="1063"/>
      <c r="AM529" s="1063"/>
      <c r="AN529" s="1063"/>
      <c r="AO529" s="1063"/>
      <c r="AP529" s="1063"/>
      <c r="AQ529" s="1063"/>
      <c r="AR529" s="1063"/>
      <c r="AS529" s="1063"/>
      <c r="AT529" s="1063"/>
      <c r="AU529" s="1063"/>
      <c r="AV529" s="1063"/>
      <c r="AW529" s="1063"/>
      <c r="AX529" s="1063"/>
      <c r="AY529" s="1063"/>
      <c r="AZ529" s="1063"/>
      <c r="BA529" s="1063"/>
      <c r="BB529" s="1063"/>
      <c r="BC529" s="1063"/>
      <c r="BD529" s="1063"/>
      <c r="BE529" s="1063"/>
      <c r="BF529" s="1063"/>
      <c r="BG529" s="1063"/>
      <c r="BH529" s="1063"/>
      <c r="BI529" s="1063"/>
      <c r="BJ529" s="1063"/>
      <c r="BK529" s="1063"/>
      <c r="BL529" s="1063"/>
      <c r="BM529" s="1063"/>
      <c r="BN529" s="1064"/>
      <c r="BO529" s="179"/>
    </row>
    <row r="530" spans="2:67" ht="38.25" customHeight="1">
      <c r="B530" s="885"/>
      <c r="C530" s="1463"/>
      <c r="D530" s="1463"/>
      <c r="E530" s="1463"/>
      <c r="F530" s="1463"/>
      <c r="G530" s="1463"/>
      <c r="H530" s="1322"/>
      <c r="I530" s="917">
        <f>(I531/($O$528-1))</f>
        <v>0.16666666666666666</v>
      </c>
      <c r="J530" s="935">
        <f>(J531/($O$528-1))</f>
        <v>0.61111111111111116</v>
      </c>
      <c r="K530" s="917">
        <f>(K531/($O$528-1))</f>
        <v>0.1111111111111111</v>
      </c>
      <c r="L530" s="935">
        <f>(L531/($O$528-1))</f>
        <v>0.1111111111111111</v>
      </c>
      <c r="M530" s="919">
        <f>M531/P528</f>
        <v>0.48648648648648651</v>
      </c>
      <c r="N530" s="1720">
        <f>O530/P530</f>
        <v>0.84210526315789469</v>
      </c>
      <c r="O530" s="1777">
        <v>16</v>
      </c>
      <c r="P530" s="1777">
        <v>19</v>
      </c>
      <c r="Q530" s="1718" t="s">
        <v>418</v>
      </c>
      <c r="R530" s="1718" t="s">
        <v>418</v>
      </c>
      <c r="S530" s="1718" t="s">
        <v>419</v>
      </c>
      <c r="T530" s="1718" t="s">
        <v>418</v>
      </c>
      <c r="U530" s="1718" t="s">
        <v>349</v>
      </c>
      <c r="V530" s="1718" t="s">
        <v>419</v>
      </c>
      <c r="W530" s="1718" t="s">
        <v>418</v>
      </c>
      <c r="X530" s="1718" t="s">
        <v>349</v>
      </c>
      <c r="Y530" s="1718" t="s">
        <v>419</v>
      </c>
      <c r="Z530" s="1718" t="s">
        <v>419</v>
      </c>
      <c r="AA530" s="1718" t="s">
        <v>419</v>
      </c>
      <c r="AB530" s="1718" t="s">
        <v>349</v>
      </c>
      <c r="AC530" s="1718" t="s">
        <v>419</v>
      </c>
      <c r="AD530" s="1718" t="s">
        <v>420</v>
      </c>
      <c r="AE530" s="1718" t="s">
        <v>419</v>
      </c>
      <c r="AF530" s="1718" t="s">
        <v>349</v>
      </c>
      <c r="AG530" s="1718" t="s">
        <v>420</v>
      </c>
      <c r="AH530" s="1718" t="s">
        <v>418</v>
      </c>
      <c r="AI530" s="1718" t="s">
        <v>421</v>
      </c>
      <c r="AJ530" s="1718" t="s">
        <v>422</v>
      </c>
      <c r="AK530" s="1735" t="s">
        <v>65</v>
      </c>
      <c r="AL530" s="1718" t="s">
        <v>419</v>
      </c>
      <c r="AM530" s="1718" t="s">
        <v>349</v>
      </c>
      <c r="AN530" s="1718" t="s">
        <v>349</v>
      </c>
      <c r="AO530" s="1718" t="s">
        <v>419</v>
      </c>
      <c r="AP530" s="1718" t="s">
        <v>420</v>
      </c>
      <c r="AQ530" s="1718" t="s">
        <v>418</v>
      </c>
      <c r="AR530" s="1718" t="s">
        <v>418</v>
      </c>
      <c r="AS530" s="1718" t="s">
        <v>418</v>
      </c>
      <c r="AT530" s="1718" t="s">
        <v>423</v>
      </c>
      <c r="AU530" s="1718" t="s">
        <v>419</v>
      </c>
      <c r="AV530" s="1718" t="s">
        <v>349</v>
      </c>
      <c r="AW530" s="1718" t="s">
        <v>419</v>
      </c>
      <c r="AX530" s="1718" t="s">
        <v>419</v>
      </c>
      <c r="AY530" s="1718" t="s">
        <v>423</v>
      </c>
      <c r="AZ530" s="1718" t="s">
        <v>349</v>
      </c>
      <c r="BA530" s="1718" t="s">
        <v>349</v>
      </c>
      <c r="BB530" s="1718" t="s">
        <v>419</v>
      </c>
      <c r="BC530" s="1718" t="s">
        <v>419</v>
      </c>
      <c r="BD530" s="1718" t="s">
        <v>419</v>
      </c>
      <c r="BE530" s="1718" t="s">
        <v>418</v>
      </c>
      <c r="BF530" s="1718" t="s">
        <v>422</v>
      </c>
      <c r="BG530" s="1718" t="s">
        <v>349</v>
      </c>
      <c r="BH530" s="1718" t="s">
        <v>419</v>
      </c>
      <c r="BI530" s="1718" t="s">
        <v>349</v>
      </c>
      <c r="BJ530" s="1718" t="s">
        <v>419</v>
      </c>
      <c r="BK530" s="1718" t="s">
        <v>418</v>
      </c>
      <c r="BL530" s="1718" t="s">
        <v>421</v>
      </c>
      <c r="BM530" s="1718" t="s">
        <v>418</v>
      </c>
      <c r="BN530" s="1729" t="s">
        <v>419</v>
      </c>
      <c r="BO530" s="179"/>
    </row>
    <row r="531" spans="2:67" ht="24" customHeight="1" thickBot="1">
      <c r="B531" s="912"/>
      <c r="C531" s="913"/>
      <c r="D531" s="913"/>
      <c r="E531" s="913"/>
      <c r="F531" s="913"/>
      <c r="G531" s="913"/>
      <c r="H531" s="1322" t="s">
        <v>90</v>
      </c>
      <c r="I531" s="916">
        <v>3</v>
      </c>
      <c r="J531" s="918">
        <v>11</v>
      </c>
      <c r="K531" s="916">
        <v>2</v>
      </c>
      <c r="L531" s="918">
        <v>2</v>
      </c>
      <c r="M531" s="920">
        <v>18</v>
      </c>
      <c r="N531" s="1721"/>
      <c r="O531" s="1778"/>
      <c r="P531" s="1778"/>
      <c r="Q531" s="1719"/>
      <c r="R531" s="1719"/>
      <c r="S531" s="1719"/>
      <c r="T531" s="1719"/>
      <c r="U531" s="1719"/>
      <c r="V531" s="1719"/>
      <c r="W531" s="1719"/>
      <c r="X531" s="1719"/>
      <c r="Y531" s="1719"/>
      <c r="Z531" s="1719"/>
      <c r="AA531" s="1719"/>
      <c r="AB531" s="1719"/>
      <c r="AC531" s="1719"/>
      <c r="AD531" s="1719"/>
      <c r="AE531" s="1719"/>
      <c r="AF531" s="1719"/>
      <c r="AG531" s="1719"/>
      <c r="AH531" s="1719"/>
      <c r="AI531" s="1719"/>
      <c r="AJ531" s="1719"/>
      <c r="AK531" s="1776"/>
      <c r="AL531" s="1719"/>
      <c r="AM531" s="1719"/>
      <c r="AN531" s="1719"/>
      <c r="AO531" s="1719"/>
      <c r="AP531" s="1719"/>
      <c r="AQ531" s="1719"/>
      <c r="AR531" s="1719"/>
      <c r="AS531" s="1719"/>
      <c r="AT531" s="1719"/>
      <c r="AU531" s="1719"/>
      <c r="AV531" s="1719"/>
      <c r="AW531" s="1719"/>
      <c r="AX531" s="1719"/>
      <c r="AY531" s="1719"/>
      <c r="AZ531" s="1719"/>
      <c r="BA531" s="1719"/>
      <c r="BB531" s="1719"/>
      <c r="BC531" s="1719"/>
      <c r="BD531" s="1719"/>
      <c r="BE531" s="1719"/>
      <c r="BF531" s="1719"/>
      <c r="BG531" s="1719"/>
      <c r="BH531" s="1719"/>
      <c r="BI531" s="1719"/>
      <c r="BJ531" s="1719"/>
      <c r="BK531" s="1719"/>
      <c r="BL531" s="1719"/>
      <c r="BM531" s="1719"/>
      <c r="BN531" s="1730"/>
      <c r="BO531" s="179"/>
    </row>
    <row r="532" spans="2:67">
      <c r="B532" s="193" t="s">
        <v>424</v>
      </c>
      <c r="H532" s="193"/>
      <c r="I532" s="193"/>
      <c r="J532" s="193"/>
      <c r="K532" s="193"/>
      <c r="L532" s="193"/>
      <c r="M532" s="193"/>
      <c r="N532" s="193"/>
      <c r="O532" s="140"/>
      <c r="P532" s="140"/>
    </row>
    <row r="533" spans="2:67">
      <c r="K533" s="666"/>
      <c r="O533" s="140"/>
      <c r="P533" s="668"/>
    </row>
    <row r="534" spans="2:67">
      <c r="O534" s="572"/>
      <c r="P534" s="140"/>
    </row>
    <row r="535" spans="2:67">
      <c r="O535" s="140"/>
      <c r="P535" s="140"/>
      <c r="X535" s="655"/>
    </row>
    <row r="536" spans="2:67">
      <c r="O536" s="140"/>
      <c r="P536" s="140"/>
    </row>
    <row r="537" spans="2:67">
      <c r="O537" s="140"/>
      <c r="P537" s="140"/>
    </row>
    <row r="538" spans="2:67">
      <c r="O538" s="140"/>
      <c r="P538" s="140"/>
    </row>
    <row r="539" spans="2:67">
      <c r="O539" s="140"/>
      <c r="P539" s="140"/>
    </row>
    <row r="540" spans="2:67">
      <c r="O540" s="140"/>
      <c r="P540" s="140"/>
    </row>
    <row r="541" spans="2:67">
      <c r="O541" s="140"/>
      <c r="P541" s="140"/>
    </row>
    <row r="542" spans="2:67">
      <c r="O542" s="140"/>
      <c r="P542" s="140"/>
      <c r="W542" s="667"/>
    </row>
    <row r="543" spans="2:67">
      <c r="O543" s="140"/>
      <c r="P543" s="140"/>
    </row>
    <row r="544" spans="2:67">
      <c r="O544" s="140"/>
      <c r="P544" s="140"/>
    </row>
    <row r="545" s="140" customFormat="1"/>
    <row r="546" s="140" customFormat="1"/>
    <row r="547" s="140" customFormat="1"/>
    <row r="548" s="140" customFormat="1"/>
    <row r="549" s="140" customFormat="1"/>
    <row r="550" s="140" customFormat="1"/>
    <row r="551" s="140" customFormat="1"/>
    <row r="552" s="140" customFormat="1"/>
    <row r="553" s="140" customFormat="1"/>
    <row r="554" s="140" customFormat="1"/>
    <row r="555" s="140" customFormat="1"/>
    <row r="556" s="140" customFormat="1"/>
    <row r="557" s="140" customFormat="1"/>
    <row r="558" s="140" customFormat="1"/>
    <row r="559" s="140" customFormat="1"/>
    <row r="560" s="140" customFormat="1"/>
    <row r="561" s="140" customFormat="1"/>
    <row r="562" s="140" customFormat="1"/>
    <row r="563" s="140" customFormat="1"/>
    <row r="564" s="140" customFormat="1"/>
    <row r="565" s="140" customFormat="1"/>
    <row r="566" s="140" customFormat="1"/>
    <row r="567" s="140" customFormat="1"/>
    <row r="568" s="140" customFormat="1"/>
    <row r="569" s="140" customFormat="1"/>
    <row r="570" s="140" customFormat="1"/>
    <row r="571" s="140" customFormat="1"/>
    <row r="572" s="140" customFormat="1"/>
    <row r="573" s="140" customFormat="1"/>
    <row r="574" s="140" customFormat="1"/>
    <row r="575" s="140" customFormat="1"/>
    <row r="576" s="140" customFormat="1"/>
    <row r="577" s="140" customFormat="1"/>
    <row r="578" s="140" customFormat="1"/>
    <row r="579" s="140" customFormat="1"/>
    <row r="580" s="140" customFormat="1"/>
    <row r="581" s="140" customFormat="1"/>
    <row r="582" s="140" customFormat="1"/>
    <row r="583" s="140" customFormat="1"/>
    <row r="584" s="140" customFormat="1"/>
    <row r="585" s="140" customFormat="1"/>
    <row r="586" s="140" customFormat="1"/>
    <row r="587" s="140" customFormat="1"/>
    <row r="588" s="140" customFormat="1"/>
    <row r="589" s="140" customFormat="1"/>
    <row r="590" s="140" customFormat="1"/>
    <row r="591" s="140" customFormat="1"/>
    <row r="592" s="140" customFormat="1"/>
    <row r="593" s="140" customFormat="1"/>
    <row r="594" s="140" customFormat="1"/>
    <row r="595" s="140" customFormat="1"/>
    <row r="596" s="140" customFormat="1"/>
    <row r="597" s="140" customFormat="1"/>
    <row r="598" s="140" customFormat="1"/>
    <row r="599" s="140" customFormat="1"/>
    <row r="600" s="140" customFormat="1"/>
    <row r="601" s="140" customFormat="1"/>
    <row r="602" s="140" customFormat="1"/>
    <row r="603" s="140" customFormat="1"/>
    <row r="604" s="140" customFormat="1"/>
    <row r="605" s="140" customFormat="1"/>
    <row r="606" s="140" customFormat="1"/>
    <row r="607" s="140" customFormat="1"/>
    <row r="608" s="140" customFormat="1"/>
    <row r="609" s="140" customFormat="1"/>
    <row r="610" s="140" customFormat="1"/>
    <row r="611" s="140" customFormat="1"/>
    <row r="612" s="140" customFormat="1"/>
    <row r="613" s="140" customFormat="1"/>
    <row r="614" s="140" customFormat="1"/>
    <row r="615" s="140" customFormat="1"/>
    <row r="616" s="140" customFormat="1"/>
    <row r="617" s="140" customFormat="1"/>
    <row r="618" s="140" customFormat="1"/>
    <row r="619" s="140" customFormat="1"/>
    <row r="620" s="140" customFormat="1"/>
    <row r="621" s="140" customFormat="1"/>
    <row r="622" s="140" customFormat="1"/>
    <row r="623" s="140" customFormat="1"/>
    <row r="624" s="140" customFormat="1"/>
    <row r="625" s="140" customFormat="1"/>
    <row r="626" s="140" customFormat="1"/>
    <row r="627" s="140" customFormat="1"/>
    <row r="628" s="140" customFormat="1"/>
    <row r="629" s="140" customFormat="1"/>
    <row r="630" s="140" customFormat="1"/>
    <row r="631" s="140" customFormat="1"/>
    <row r="632" s="140" customFormat="1"/>
    <row r="633" s="140" customFormat="1"/>
    <row r="634" s="140" customFormat="1"/>
    <row r="635" s="140" customFormat="1"/>
    <row r="636" s="140" customFormat="1"/>
    <row r="637" s="140" customFormat="1"/>
    <row r="638" s="140" customFormat="1"/>
    <row r="639" s="140" customFormat="1"/>
    <row r="640" s="140" customFormat="1"/>
    <row r="641" s="140" customFormat="1"/>
    <row r="642" s="140" customFormat="1"/>
    <row r="643" s="140" customFormat="1"/>
    <row r="644" s="140" customFormat="1"/>
    <row r="645" s="140" customFormat="1"/>
    <row r="646" s="140" customFormat="1"/>
    <row r="647" s="140" customFormat="1"/>
    <row r="648" s="140" customFormat="1"/>
    <row r="649" s="140" customFormat="1"/>
    <row r="650" s="140" customFormat="1"/>
    <row r="651" s="140" customFormat="1"/>
    <row r="652" s="140" customFormat="1"/>
    <row r="653" s="140" customFormat="1"/>
    <row r="654" s="140" customFormat="1"/>
    <row r="655" s="140" customFormat="1"/>
    <row r="656" s="140" customFormat="1"/>
    <row r="657" s="140" customFormat="1"/>
    <row r="658" s="140" customFormat="1"/>
    <row r="659" s="140" customFormat="1"/>
    <row r="660" s="140" customFormat="1"/>
    <row r="661" s="140" customFormat="1"/>
    <row r="662" s="140" customFormat="1"/>
    <row r="663" s="140" customFormat="1"/>
    <row r="664" s="140" customFormat="1"/>
    <row r="665" s="140" customFormat="1"/>
    <row r="666" s="140" customFormat="1"/>
    <row r="667" s="140" customFormat="1"/>
    <row r="668" s="140" customFormat="1"/>
    <row r="669" s="140" customFormat="1"/>
    <row r="670" s="140" customFormat="1"/>
    <row r="671" s="140" customFormat="1"/>
    <row r="672" s="140" customFormat="1"/>
    <row r="673" s="140" customFormat="1"/>
    <row r="674" s="140" customFormat="1"/>
    <row r="675" s="140" customFormat="1"/>
    <row r="676" s="140" customFormat="1"/>
    <row r="677" s="140" customFormat="1"/>
    <row r="678" s="140" customFormat="1"/>
    <row r="679" s="140" customFormat="1"/>
    <row r="680" s="140" customFormat="1"/>
    <row r="681" s="140" customFormat="1"/>
    <row r="682" s="140" customFormat="1"/>
    <row r="683" s="140" customFormat="1"/>
    <row r="684" s="140" customFormat="1"/>
    <row r="685" s="140" customFormat="1"/>
    <row r="686" s="140" customFormat="1"/>
    <row r="687" s="140" customFormat="1"/>
    <row r="688" s="140" customFormat="1"/>
    <row r="689" s="140" customFormat="1"/>
    <row r="690" s="140" customFormat="1"/>
    <row r="691" s="140" customFormat="1"/>
    <row r="692" s="140" customFormat="1"/>
    <row r="693" s="140" customFormat="1"/>
    <row r="694" s="140" customFormat="1"/>
    <row r="695" s="140" customFormat="1"/>
    <row r="696" s="140" customFormat="1"/>
    <row r="697" s="140" customFormat="1"/>
    <row r="698" s="140" customFormat="1"/>
    <row r="699" s="140" customFormat="1"/>
    <row r="700" s="140" customFormat="1"/>
    <row r="701" s="140" customFormat="1"/>
    <row r="702" s="140" customFormat="1"/>
    <row r="703" s="140" customFormat="1"/>
    <row r="704" s="140" customFormat="1"/>
    <row r="705" s="140" customFormat="1"/>
    <row r="706" s="140" customFormat="1"/>
    <row r="707" s="140" customFormat="1"/>
    <row r="708" s="140" customFormat="1"/>
    <row r="709" s="140" customFormat="1"/>
    <row r="710" s="140" customFormat="1"/>
    <row r="711" s="140" customFormat="1"/>
    <row r="712" s="140" customFormat="1"/>
    <row r="713" s="140" customFormat="1"/>
    <row r="714" s="140" customFormat="1"/>
    <row r="715" s="140" customFormat="1"/>
    <row r="716" s="140" customFormat="1"/>
    <row r="717" s="140" customFormat="1"/>
    <row r="718" s="140" customFormat="1"/>
    <row r="719" s="140" customFormat="1"/>
    <row r="720" s="140" customFormat="1"/>
    <row r="721" s="140" customFormat="1"/>
    <row r="722" s="140" customFormat="1"/>
    <row r="723" s="140" customFormat="1"/>
    <row r="724" s="140" customFormat="1"/>
    <row r="725" s="140" customFormat="1"/>
    <row r="726" s="140" customFormat="1"/>
    <row r="727" s="140" customFormat="1"/>
    <row r="728" s="140" customFormat="1"/>
    <row r="729" s="140" customFormat="1"/>
    <row r="730" s="140" customFormat="1"/>
    <row r="731" s="140" customFormat="1"/>
    <row r="732" s="140" customFormat="1"/>
    <row r="733" s="140" customFormat="1"/>
    <row r="734" s="140" customFormat="1"/>
    <row r="735" s="140" customFormat="1"/>
    <row r="736" s="140" customFormat="1"/>
    <row r="737" s="140" customFormat="1"/>
    <row r="738" s="140" customFormat="1"/>
    <row r="739" s="140" customFormat="1"/>
    <row r="740" s="140" customFormat="1"/>
    <row r="741" s="140" customFormat="1"/>
    <row r="742" s="140" customFormat="1"/>
    <row r="743" s="140" customFormat="1"/>
    <row r="744" s="140" customFormat="1"/>
    <row r="745" s="140" customFormat="1"/>
    <row r="746" s="140" customFormat="1"/>
    <row r="747" s="140" customFormat="1"/>
    <row r="748" s="140" customFormat="1"/>
    <row r="749" s="140" customFormat="1"/>
    <row r="750" s="140" customFormat="1"/>
    <row r="751" s="140" customFormat="1"/>
    <row r="752" s="140" customFormat="1"/>
    <row r="753" s="140" customFormat="1"/>
    <row r="754" s="140" customFormat="1"/>
    <row r="755" s="140" customFormat="1"/>
    <row r="756" s="140" customFormat="1"/>
    <row r="757" s="140" customFormat="1"/>
    <row r="758" s="140" customFormat="1"/>
    <row r="759" s="140" customFormat="1"/>
    <row r="760" s="140" customFormat="1"/>
    <row r="761" s="140" customFormat="1"/>
    <row r="762" s="140" customFormat="1"/>
    <row r="763" s="140" customFormat="1"/>
    <row r="764" s="140" customFormat="1"/>
    <row r="765" s="140" customFormat="1"/>
    <row r="766" s="140" customFormat="1"/>
    <row r="767" s="140" customFormat="1"/>
    <row r="768" s="140" customFormat="1"/>
    <row r="769" s="140" customFormat="1"/>
    <row r="770" s="140" customFormat="1"/>
    <row r="771" s="140" customFormat="1"/>
    <row r="772" s="140" customFormat="1"/>
    <row r="773" s="140" customFormat="1"/>
    <row r="774" s="140" customFormat="1"/>
    <row r="775" s="140" customFormat="1"/>
    <row r="776" s="140" customFormat="1"/>
    <row r="777" s="140" customFormat="1"/>
    <row r="778" s="140" customFormat="1"/>
    <row r="779" s="140" customFormat="1"/>
    <row r="780" s="140" customFormat="1"/>
    <row r="781" s="140" customFormat="1"/>
    <row r="782" s="140" customFormat="1"/>
    <row r="783" s="140" customFormat="1"/>
    <row r="784" s="140" customFormat="1"/>
    <row r="785" s="140" customFormat="1"/>
    <row r="786" s="140" customFormat="1"/>
    <row r="787" s="140" customFormat="1"/>
    <row r="788" s="140" customFormat="1"/>
    <row r="789" s="140" customFormat="1"/>
    <row r="790" s="140" customFormat="1"/>
    <row r="791" s="140" customFormat="1"/>
    <row r="792" s="140" customFormat="1"/>
    <row r="793" s="140" customFormat="1"/>
    <row r="794" s="140" customFormat="1"/>
    <row r="795" s="140" customFormat="1"/>
    <row r="796" s="140" customFormat="1"/>
    <row r="797" s="140" customFormat="1"/>
    <row r="798" s="140" customFormat="1"/>
    <row r="799" s="140" customFormat="1"/>
    <row r="800" s="140" customFormat="1"/>
    <row r="801" s="140" customFormat="1"/>
    <row r="802" s="140" customFormat="1"/>
    <row r="803" s="140" customFormat="1"/>
    <row r="804" s="140" customFormat="1"/>
    <row r="805" s="140" customFormat="1"/>
    <row r="806" s="140" customFormat="1"/>
    <row r="807" s="140" customFormat="1"/>
    <row r="808" s="140" customFormat="1"/>
    <row r="809" s="140" customFormat="1"/>
    <row r="810" s="140" customFormat="1"/>
    <row r="811" s="140" customFormat="1"/>
    <row r="812" s="140" customFormat="1"/>
    <row r="813" s="140" customFormat="1"/>
    <row r="814" s="140" customFormat="1"/>
    <row r="815" s="140" customFormat="1"/>
    <row r="816" s="140" customFormat="1"/>
    <row r="817" s="140" customFormat="1"/>
    <row r="818" s="140" customFormat="1"/>
    <row r="819" s="140" customFormat="1"/>
    <row r="820" s="140" customFormat="1"/>
    <row r="821" s="140" customFormat="1"/>
    <row r="822" s="140" customFormat="1"/>
    <row r="823" s="140" customFormat="1"/>
    <row r="824" s="140" customFormat="1"/>
    <row r="825" s="140" customFormat="1"/>
    <row r="826" s="140" customFormat="1"/>
    <row r="827" s="140" customFormat="1"/>
    <row r="828" s="140" customFormat="1"/>
    <row r="829" s="140" customFormat="1"/>
    <row r="830" s="140" customFormat="1"/>
    <row r="831" s="140" customFormat="1"/>
    <row r="832" s="140" customFormat="1"/>
    <row r="833" s="140" customFormat="1"/>
    <row r="834" s="140" customFormat="1"/>
    <row r="835" s="140" customFormat="1"/>
    <row r="836" s="140" customFormat="1"/>
    <row r="837" s="140" customFormat="1"/>
    <row r="838" s="140" customFormat="1"/>
    <row r="839" s="140" customFormat="1"/>
    <row r="840" s="140" customFormat="1"/>
    <row r="841" s="140" customFormat="1"/>
    <row r="842" s="140" customFormat="1"/>
    <row r="843" s="140" customFormat="1"/>
    <row r="844" s="140" customFormat="1"/>
    <row r="845" s="140" customFormat="1"/>
    <row r="846" s="140" customFormat="1"/>
    <row r="847" s="140" customFormat="1"/>
    <row r="848" s="140" customFormat="1"/>
    <row r="849" s="140" customFormat="1"/>
    <row r="850" s="140" customFormat="1"/>
    <row r="851" s="140" customFormat="1"/>
    <row r="852" s="140" customFormat="1"/>
    <row r="853" s="140" customFormat="1"/>
    <row r="854" s="140" customFormat="1"/>
    <row r="855" s="140" customFormat="1"/>
    <row r="856" s="140" customFormat="1"/>
    <row r="857" s="140" customFormat="1"/>
    <row r="858" s="140" customFormat="1"/>
    <row r="859" s="140" customFormat="1"/>
    <row r="860" s="140" customFormat="1"/>
    <row r="861" s="140" customFormat="1"/>
    <row r="862" s="140" customFormat="1"/>
    <row r="863" s="140" customFormat="1"/>
    <row r="864" s="140" customFormat="1"/>
    <row r="865" s="140" customFormat="1"/>
    <row r="866" s="140" customFormat="1"/>
    <row r="867" s="140" customFormat="1"/>
    <row r="868" s="140" customFormat="1"/>
    <row r="869" s="140" customFormat="1"/>
    <row r="870" s="140" customFormat="1"/>
    <row r="871" s="140" customFormat="1"/>
    <row r="872" s="140" customFormat="1"/>
    <row r="873" s="140" customFormat="1"/>
    <row r="874" s="140" customFormat="1"/>
    <row r="875" s="140" customFormat="1"/>
    <row r="876" s="140" customFormat="1"/>
    <row r="877" s="140" customFormat="1"/>
    <row r="878" s="140" customFormat="1"/>
    <row r="879" s="140" customFormat="1"/>
    <row r="880" s="140" customFormat="1"/>
    <row r="881" s="140" customFormat="1"/>
    <row r="882" s="140" customFormat="1"/>
    <row r="883" s="140" customFormat="1"/>
    <row r="884" s="140" customFormat="1"/>
    <row r="885" s="140" customFormat="1"/>
    <row r="886" s="140" customFormat="1"/>
    <row r="887" s="140" customFormat="1"/>
    <row r="888" s="140" customFormat="1"/>
    <row r="889" s="140" customFormat="1"/>
    <row r="890" s="140" customFormat="1"/>
    <row r="891" s="140" customFormat="1"/>
    <row r="892" s="140" customFormat="1"/>
    <row r="893" s="140" customFormat="1"/>
    <row r="894" s="140" customFormat="1"/>
    <row r="895" s="140" customFormat="1"/>
    <row r="896" s="140" customFormat="1"/>
    <row r="897" s="140" customFormat="1"/>
    <row r="898" s="140" customFormat="1"/>
    <row r="899" s="140" customFormat="1"/>
    <row r="900" s="140" customFormat="1"/>
    <row r="901" s="140" customFormat="1"/>
    <row r="902" s="140" customFormat="1"/>
    <row r="903" s="140" customFormat="1"/>
    <row r="904" s="140" customFormat="1"/>
    <row r="905" s="140" customFormat="1"/>
    <row r="906" s="140" customFormat="1"/>
    <row r="907" s="140" customFormat="1"/>
    <row r="908" s="140" customFormat="1"/>
    <row r="909" s="140" customFormat="1"/>
    <row r="910" s="140" customFormat="1"/>
    <row r="911" s="140" customFormat="1"/>
    <row r="912" s="140" customFormat="1"/>
    <row r="913" s="140" customFormat="1"/>
    <row r="914" s="140" customFormat="1"/>
    <row r="915" s="140" customFormat="1"/>
    <row r="916" s="140" customFormat="1"/>
    <row r="917" s="140" customFormat="1"/>
    <row r="918" s="140" customFormat="1"/>
    <row r="919" s="140" customFormat="1"/>
    <row r="920" s="140" customFormat="1"/>
    <row r="921" s="140" customFormat="1"/>
    <row r="922" s="140" customFormat="1"/>
    <row r="923" s="140" customFormat="1"/>
    <row r="924" s="140" customFormat="1"/>
    <row r="925" s="140" customFormat="1"/>
    <row r="926" s="140" customFormat="1"/>
    <row r="927" s="140" customFormat="1"/>
    <row r="928" s="140" customFormat="1"/>
    <row r="929" s="140" customFormat="1"/>
    <row r="930" s="140" customFormat="1"/>
    <row r="931" s="140" customFormat="1"/>
    <row r="932" s="140" customFormat="1"/>
    <row r="933" s="140" customFormat="1"/>
    <row r="934" s="140" customFormat="1"/>
    <row r="935" s="140" customFormat="1"/>
    <row r="936" s="140" customFormat="1"/>
    <row r="937" s="140" customFormat="1"/>
    <row r="938" s="140" customFormat="1"/>
    <row r="939" s="140" customFormat="1"/>
    <row r="940" s="140" customFormat="1"/>
    <row r="941" s="140" customFormat="1"/>
    <row r="942" s="140" customFormat="1"/>
    <row r="943" s="140" customFormat="1"/>
    <row r="944" s="140" customFormat="1"/>
    <row r="945" s="140" customFormat="1"/>
    <row r="946" s="140" customFormat="1"/>
    <row r="947" s="140" customFormat="1"/>
    <row r="948" s="140" customFormat="1"/>
    <row r="949" s="140" customFormat="1"/>
    <row r="950" s="140" customFormat="1"/>
    <row r="951" s="140" customFormat="1"/>
    <row r="952" s="140" customFormat="1"/>
    <row r="953" s="140" customFormat="1"/>
    <row r="954" s="140" customFormat="1"/>
    <row r="955" s="140" customFormat="1"/>
    <row r="956" s="140" customFormat="1"/>
    <row r="957" s="140" customFormat="1"/>
    <row r="958" s="140" customFormat="1"/>
    <row r="959" s="140" customFormat="1"/>
    <row r="960" s="140" customFormat="1"/>
    <row r="961" s="140" customFormat="1"/>
    <row r="962" s="140" customFormat="1"/>
    <row r="963" s="140" customFormat="1"/>
    <row r="964" s="140" customFormat="1"/>
    <row r="965" s="140" customFormat="1"/>
    <row r="966" s="140" customFormat="1"/>
    <row r="967" s="140" customFormat="1"/>
    <row r="968" s="140" customFormat="1"/>
    <row r="969" s="140" customFormat="1"/>
    <row r="970" s="140" customFormat="1"/>
    <row r="971" s="140" customFormat="1"/>
    <row r="972" s="140" customFormat="1"/>
    <row r="973" s="140" customFormat="1"/>
    <row r="974" s="140" customFormat="1"/>
    <row r="975" s="140" customFormat="1"/>
    <row r="976" s="140" customFormat="1"/>
    <row r="977" s="140" customFormat="1"/>
    <row r="978" s="140" customFormat="1"/>
    <row r="979" s="140" customFormat="1"/>
    <row r="980" s="140" customFormat="1"/>
    <row r="981" s="140" customFormat="1"/>
    <row r="982" s="140" customFormat="1"/>
    <row r="983" s="140" customFormat="1"/>
    <row r="984" s="140" customFormat="1"/>
    <row r="985" s="140" customFormat="1"/>
    <row r="986" s="140" customFormat="1"/>
    <row r="987" s="140" customFormat="1"/>
    <row r="988" s="140" customFormat="1"/>
    <row r="989" s="140" customFormat="1"/>
    <row r="990" s="140" customFormat="1"/>
    <row r="991" s="140" customFormat="1"/>
    <row r="992" s="140" customFormat="1"/>
    <row r="993" s="140" customFormat="1"/>
    <row r="994" s="140" customFormat="1"/>
    <row r="995" s="140" customFormat="1"/>
    <row r="996" s="140" customFormat="1"/>
    <row r="997" s="140" customFormat="1"/>
    <row r="998" s="140" customFormat="1"/>
    <row r="999" s="140" customFormat="1"/>
    <row r="1000" s="140" customFormat="1"/>
    <row r="1001" s="140" customFormat="1"/>
    <row r="1002" s="140" customFormat="1"/>
    <row r="1003" s="140" customFormat="1"/>
    <row r="1004" s="140" customFormat="1"/>
    <row r="1005" s="140" customFormat="1"/>
    <row r="1006" s="140" customFormat="1"/>
    <row r="1007" s="140" customFormat="1"/>
    <row r="1008" s="140" customFormat="1"/>
    <row r="1009" s="140" customFormat="1"/>
    <row r="1010" s="140" customFormat="1"/>
    <row r="1011" s="140" customFormat="1"/>
    <row r="1012" s="140" customFormat="1"/>
    <row r="1013" s="140" customFormat="1"/>
    <row r="1014" s="140" customFormat="1"/>
    <row r="1015" s="140" customFormat="1"/>
    <row r="1016" s="140" customFormat="1"/>
    <row r="1017" s="140" customFormat="1"/>
    <row r="1018" s="140" customFormat="1"/>
    <row r="1019" s="140" customFormat="1"/>
    <row r="1020" s="140" customFormat="1"/>
    <row r="1021" s="140" customFormat="1"/>
    <row r="1022" s="140" customFormat="1"/>
    <row r="1023" s="140" customFormat="1"/>
    <row r="1024" s="140" customFormat="1"/>
    <row r="1025" s="140" customFormat="1"/>
    <row r="1026" s="140" customFormat="1"/>
    <row r="1027" s="140" customFormat="1"/>
    <row r="1028" s="140" customFormat="1"/>
    <row r="1029" s="140" customFormat="1"/>
    <row r="1030" s="140" customFormat="1"/>
    <row r="1031" s="140" customFormat="1"/>
    <row r="1032" s="140" customFormat="1"/>
    <row r="1033" s="140" customFormat="1"/>
    <row r="1034" s="140" customFormat="1"/>
    <row r="1035" s="140" customFormat="1"/>
    <row r="1036" s="140" customFormat="1"/>
    <row r="1037" s="140" customFormat="1"/>
    <row r="1038" s="140" customFormat="1"/>
    <row r="1039" s="140" customFormat="1"/>
    <row r="1040" s="140" customFormat="1"/>
    <row r="1041" s="140" customFormat="1"/>
    <row r="1042" s="140" customFormat="1"/>
    <row r="1043" s="140" customFormat="1"/>
    <row r="1044" s="140" customFormat="1"/>
    <row r="1045" s="140" customFormat="1"/>
    <row r="1046" s="140" customFormat="1"/>
    <row r="1047" s="140" customFormat="1"/>
    <row r="1048" s="140" customFormat="1"/>
    <row r="1049" s="140" customFormat="1"/>
    <row r="1050" s="140" customFormat="1"/>
    <row r="1051" s="140" customFormat="1"/>
    <row r="1052" s="140" customFormat="1"/>
    <row r="1053" s="140" customFormat="1"/>
    <row r="1054" s="140" customFormat="1"/>
    <row r="1055" s="140" customFormat="1"/>
    <row r="1056" s="140" customFormat="1"/>
    <row r="1057" s="140" customFormat="1"/>
    <row r="1058" s="140" customFormat="1"/>
    <row r="1059" s="140" customFormat="1"/>
    <row r="1060" s="140" customFormat="1"/>
    <row r="1061" s="140" customFormat="1"/>
    <row r="1062" s="140" customFormat="1"/>
    <row r="1063" s="140" customFormat="1"/>
    <row r="1064" s="140" customFormat="1"/>
    <row r="1065" s="140" customFormat="1"/>
    <row r="1066" s="140" customFormat="1"/>
    <row r="1067" s="140" customFormat="1"/>
    <row r="1068" s="140" customFormat="1"/>
    <row r="1069" s="140" customFormat="1"/>
    <row r="1070" s="140" customFormat="1"/>
    <row r="1071" s="140" customFormat="1"/>
    <row r="1072" s="140" customFormat="1"/>
    <row r="1073" s="140" customFormat="1"/>
    <row r="1074" s="140" customFormat="1"/>
    <row r="1075" s="140" customFormat="1"/>
    <row r="1076" s="140" customFormat="1"/>
    <row r="1077" s="140" customFormat="1"/>
    <row r="1078" s="140" customFormat="1"/>
    <row r="1079" s="140" customFormat="1"/>
    <row r="1080" s="140" customFormat="1"/>
    <row r="1081" s="140" customFormat="1"/>
    <row r="1082" s="140" customFormat="1"/>
    <row r="1083" s="140" customFormat="1"/>
    <row r="1084" s="140" customFormat="1"/>
    <row r="1085" s="140" customFormat="1"/>
    <row r="1086" s="140" customFormat="1"/>
    <row r="1087" s="140" customFormat="1"/>
    <row r="1088" s="140" customFormat="1"/>
    <row r="1089" s="140" customFormat="1"/>
    <row r="1090" s="140" customFormat="1"/>
    <row r="1091" s="140" customFormat="1"/>
    <row r="1092" s="140" customFormat="1"/>
    <row r="1093" s="140" customFormat="1"/>
    <row r="1094" s="140" customFormat="1"/>
    <row r="1095" s="140" customFormat="1"/>
    <row r="1096" s="140" customFormat="1"/>
    <row r="1097" s="140" customFormat="1"/>
    <row r="1098" s="140" customFormat="1"/>
    <row r="1099" s="140" customFormat="1"/>
    <row r="1100" s="140" customFormat="1"/>
    <row r="1101" s="140" customFormat="1"/>
    <row r="1102" s="140" customFormat="1"/>
    <row r="1103" s="140" customFormat="1"/>
    <row r="1104" s="140" customFormat="1"/>
    <row r="1105" s="140" customFormat="1"/>
    <row r="1106" s="140" customFormat="1"/>
    <row r="1107" s="140" customFormat="1"/>
    <row r="1108" s="140" customFormat="1"/>
    <row r="1109" s="140" customFormat="1"/>
    <row r="1110" s="140" customFormat="1"/>
    <row r="1111" s="140" customFormat="1"/>
    <row r="1112" s="140" customFormat="1"/>
    <row r="1113" s="140" customFormat="1"/>
    <row r="1114" s="140" customFormat="1"/>
    <row r="1115" s="140" customFormat="1"/>
    <row r="1116" s="140" customFormat="1"/>
    <row r="1117" s="140" customFormat="1"/>
    <row r="1118" s="140" customFormat="1"/>
    <row r="1119" s="140" customFormat="1"/>
    <row r="1120" s="140" customFormat="1"/>
    <row r="1121" s="140" customFormat="1"/>
    <row r="1122" s="140" customFormat="1"/>
    <row r="1123" s="140" customFormat="1"/>
    <row r="1124" s="140" customFormat="1"/>
    <row r="1125" s="140" customFormat="1"/>
    <row r="1126" s="140" customFormat="1"/>
    <row r="1127" s="140" customFormat="1"/>
    <row r="1128" s="140" customFormat="1"/>
    <row r="1129" s="140" customFormat="1"/>
    <row r="1130" s="140" customFormat="1"/>
    <row r="1131" s="140" customFormat="1"/>
    <row r="1132" s="140" customFormat="1"/>
    <row r="1133" s="140" customFormat="1"/>
    <row r="1134" s="140" customFormat="1"/>
    <row r="1135" s="140" customFormat="1"/>
    <row r="1136" s="140" customFormat="1"/>
    <row r="1137" s="140" customFormat="1"/>
    <row r="1138" s="140" customFormat="1"/>
    <row r="1139" s="140" customFormat="1"/>
    <row r="1140" s="140" customFormat="1"/>
    <row r="1141" s="140" customFormat="1"/>
    <row r="1142" s="140" customFormat="1"/>
    <row r="1143" s="140" customFormat="1"/>
    <row r="1144" s="140" customFormat="1"/>
    <row r="1145" s="140" customFormat="1"/>
    <row r="1146" s="140" customFormat="1"/>
    <row r="1147" s="140" customFormat="1"/>
    <row r="1148" s="140" customFormat="1"/>
    <row r="1149" s="140" customFormat="1"/>
    <row r="1150" s="140" customFormat="1"/>
    <row r="1151" s="140" customFormat="1"/>
    <row r="1152" s="140" customFormat="1"/>
    <row r="1153" s="140" customFormat="1"/>
    <row r="1154" s="140" customFormat="1"/>
    <row r="1155" s="140" customFormat="1"/>
    <row r="1156" s="140" customFormat="1"/>
    <row r="1157" s="140" customFormat="1"/>
    <row r="1158" s="140" customFormat="1"/>
    <row r="1159" s="140" customFormat="1"/>
    <row r="1160" s="140" customFormat="1"/>
    <row r="1161" s="140" customFormat="1"/>
    <row r="1162" s="140" customFormat="1"/>
    <row r="1163" s="140" customFormat="1"/>
    <row r="1164" s="140" customFormat="1"/>
    <row r="1165" s="140" customFormat="1"/>
    <row r="1166" s="140" customFormat="1"/>
    <row r="1167" s="140" customFormat="1"/>
    <row r="1168" s="140" customFormat="1"/>
    <row r="1169" s="140" customFormat="1"/>
    <row r="1170" s="140" customFormat="1"/>
    <row r="1171" s="140" customFormat="1"/>
    <row r="1172" s="140" customFormat="1"/>
    <row r="1173" s="140" customFormat="1"/>
    <row r="1174" s="140" customFormat="1"/>
    <row r="1175" s="140" customFormat="1"/>
    <row r="1176" s="140" customFormat="1"/>
    <row r="1177" s="140" customFormat="1"/>
    <row r="1178" s="140" customFormat="1"/>
    <row r="1179" s="140" customFormat="1"/>
    <row r="1180" s="140" customFormat="1"/>
    <row r="1181" s="140" customFormat="1"/>
    <row r="1182" s="140" customFormat="1"/>
    <row r="1183" s="140" customFormat="1"/>
    <row r="1184" s="140" customFormat="1"/>
    <row r="1185" s="140" customFormat="1"/>
    <row r="1186" s="140" customFormat="1"/>
    <row r="1187" s="140" customFormat="1"/>
    <row r="1188" s="140" customFormat="1"/>
    <row r="1189" s="140" customFormat="1"/>
    <row r="1190" s="140" customFormat="1"/>
    <row r="1191" s="140" customFormat="1"/>
    <row r="1192" s="140" customFormat="1"/>
    <row r="1193" s="140" customFormat="1"/>
    <row r="1194" s="140" customFormat="1"/>
    <row r="1195" s="140" customFormat="1"/>
    <row r="1196" s="140" customFormat="1"/>
    <row r="1197" s="140" customFormat="1"/>
    <row r="1198" s="140" customFormat="1"/>
    <row r="1199" s="140" customFormat="1"/>
    <row r="1200" s="140" customFormat="1"/>
    <row r="1201" s="140" customFormat="1"/>
    <row r="1202" s="140" customFormat="1"/>
    <row r="1203" s="140" customFormat="1"/>
    <row r="1204" s="140" customFormat="1"/>
    <row r="1205" s="140" customFormat="1"/>
    <row r="1206" s="140" customFormat="1"/>
    <row r="1207" s="140" customFormat="1"/>
    <row r="1208" s="140" customFormat="1"/>
    <row r="1209" s="140" customFormat="1"/>
    <row r="1210" s="140" customFormat="1"/>
    <row r="1211" s="140" customFormat="1"/>
    <row r="1212" s="140" customFormat="1"/>
    <row r="1213" s="140" customFormat="1"/>
    <row r="1214" s="140" customFormat="1"/>
    <row r="1215" s="140" customFormat="1"/>
    <row r="1216" s="140" customFormat="1"/>
    <row r="1217" s="140" customFormat="1"/>
    <row r="1218" s="140" customFormat="1"/>
    <row r="1219" s="140" customFormat="1"/>
    <row r="1220" s="140" customFormat="1"/>
    <row r="1221" s="140" customFormat="1"/>
    <row r="1222" s="140" customFormat="1"/>
    <row r="1223" s="140" customFormat="1"/>
    <row r="1224" s="140" customFormat="1"/>
    <row r="1225" s="140" customFormat="1"/>
    <row r="1226" s="140" customFormat="1"/>
    <row r="1227" s="140" customFormat="1"/>
    <row r="1228" s="140" customFormat="1"/>
    <row r="1229" s="140" customFormat="1"/>
    <row r="1230" s="140" customFormat="1"/>
    <row r="1231" s="140" customFormat="1"/>
    <row r="1232" s="140" customFormat="1"/>
    <row r="1233" s="140" customFormat="1"/>
    <row r="1234" s="140" customFormat="1"/>
    <row r="1235" s="140" customFormat="1"/>
    <row r="1236" s="140" customFormat="1"/>
    <row r="1237" s="140" customFormat="1"/>
    <row r="1238" s="140" customFormat="1"/>
    <row r="1239" s="140" customFormat="1"/>
    <row r="1240" s="140" customFormat="1"/>
    <row r="1241" s="140" customFormat="1"/>
    <row r="1242" s="140" customFormat="1"/>
    <row r="1243" s="140" customFormat="1"/>
    <row r="1244" s="140" customFormat="1"/>
    <row r="1245" s="140" customFormat="1"/>
    <row r="1246" s="140" customFormat="1"/>
    <row r="1247" s="140" customFormat="1"/>
    <row r="1248" s="140" customFormat="1"/>
    <row r="1249" s="140" customFormat="1"/>
    <row r="1250" s="140" customFormat="1"/>
    <row r="1251" s="140" customFormat="1"/>
    <row r="1252" s="140" customFormat="1"/>
    <row r="1253" s="140" customFormat="1"/>
    <row r="1254" s="140" customFormat="1"/>
    <row r="1255" s="140" customFormat="1"/>
    <row r="1256" s="140" customFormat="1"/>
    <row r="1257" s="140" customFormat="1"/>
    <row r="1258" s="140" customFormat="1"/>
    <row r="1259" s="140" customFormat="1"/>
    <row r="1260" s="140" customFormat="1"/>
    <row r="1261" s="140" customFormat="1"/>
    <row r="1262" s="140" customFormat="1"/>
    <row r="1263" s="140" customFormat="1"/>
    <row r="1264" s="140" customFormat="1"/>
    <row r="1265" s="140" customFormat="1"/>
    <row r="1266" s="140" customFormat="1"/>
    <row r="1267" s="140" customFormat="1"/>
    <row r="1268" s="140" customFormat="1"/>
    <row r="1269" s="140" customFormat="1"/>
    <row r="1270" s="140" customFormat="1"/>
    <row r="1271" s="140" customFormat="1"/>
    <row r="1272" s="140" customFormat="1"/>
    <row r="1273" s="140" customFormat="1"/>
    <row r="1274" s="140" customFormat="1"/>
    <row r="1275" s="140" customFormat="1"/>
    <row r="1276" s="140" customFormat="1"/>
    <row r="1277" s="140" customFormat="1"/>
    <row r="1278" s="140" customFormat="1"/>
    <row r="1279" s="140" customFormat="1"/>
    <row r="1280" s="140" customFormat="1"/>
    <row r="1281" s="140" customFormat="1"/>
    <row r="1282" s="140" customFormat="1"/>
    <row r="1283" s="140" customFormat="1"/>
    <row r="1284" s="140" customFormat="1"/>
    <row r="1285" s="140" customFormat="1"/>
    <row r="1286" s="140" customFormat="1"/>
    <row r="1287" s="140" customFormat="1"/>
    <row r="1288" s="140" customFormat="1"/>
    <row r="1289" s="140" customFormat="1"/>
    <row r="1290" s="140" customFormat="1"/>
    <row r="1291" s="140" customFormat="1"/>
    <row r="1292" s="140" customFormat="1"/>
    <row r="1293" s="140" customFormat="1"/>
    <row r="1294" s="140" customFormat="1"/>
  </sheetData>
  <mergeCells count="813">
    <mergeCell ref="O407:O409"/>
    <mergeCell ref="B372:M372"/>
    <mergeCell ref="B398:M398"/>
    <mergeCell ref="B399:M399"/>
    <mergeCell ref="C400:M400"/>
    <mergeCell ref="B401:M401"/>
    <mergeCell ref="B402:M402"/>
    <mergeCell ref="B384:M384"/>
    <mergeCell ref="B385:M385"/>
    <mergeCell ref="B386:M386"/>
    <mergeCell ref="B387:M387"/>
    <mergeCell ref="C396:M396"/>
    <mergeCell ref="B397:M397"/>
    <mergeCell ref="B394:M394"/>
    <mergeCell ref="B390:M390"/>
    <mergeCell ref="B391:M391"/>
    <mergeCell ref="B392:M392"/>
    <mergeCell ref="B388:M388"/>
    <mergeCell ref="C231:M231"/>
    <mergeCell ref="C233:M233"/>
    <mergeCell ref="C232:M232"/>
    <mergeCell ref="B30:M30"/>
    <mergeCell ref="B225:M225"/>
    <mergeCell ref="L226:M228"/>
    <mergeCell ref="D226:E226"/>
    <mergeCell ref="B417:M417"/>
    <mergeCell ref="B418:M418"/>
    <mergeCell ref="B406:M406"/>
    <mergeCell ref="B407:M407"/>
    <mergeCell ref="B408:M408"/>
    <mergeCell ref="B410:M410"/>
    <mergeCell ref="B411:M411"/>
    <mergeCell ref="B412:M412"/>
    <mergeCell ref="B413:M413"/>
    <mergeCell ref="B414:M414"/>
    <mergeCell ref="B415:M415"/>
    <mergeCell ref="B409:M409"/>
    <mergeCell ref="F226:G226"/>
    <mergeCell ref="I226:J226"/>
    <mergeCell ref="D227:E227"/>
    <mergeCell ref="F227:G227"/>
    <mergeCell ref="I227:J227"/>
    <mergeCell ref="F228:G228"/>
    <mergeCell ref="I228:J228"/>
    <mergeCell ref="B221:M221"/>
    <mergeCell ref="L222:M224"/>
    <mergeCell ref="D222:E222"/>
    <mergeCell ref="F222:G222"/>
    <mergeCell ref="I222:J222"/>
    <mergeCell ref="D223:E223"/>
    <mergeCell ref="F223:G223"/>
    <mergeCell ref="I223:J223"/>
    <mergeCell ref="F224:G224"/>
    <mergeCell ref="I224:J224"/>
    <mergeCell ref="B217:M217"/>
    <mergeCell ref="L218:M220"/>
    <mergeCell ref="D218:E218"/>
    <mergeCell ref="F218:G218"/>
    <mergeCell ref="I218:J218"/>
    <mergeCell ref="D219:E219"/>
    <mergeCell ref="F219:G219"/>
    <mergeCell ref="I219:J219"/>
    <mergeCell ref="F220:G220"/>
    <mergeCell ref="I220:J220"/>
    <mergeCell ref="B213:M213"/>
    <mergeCell ref="L214:M216"/>
    <mergeCell ref="D214:E214"/>
    <mergeCell ref="F214:G214"/>
    <mergeCell ref="I214:J214"/>
    <mergeCell ref="D215:E215"/>
    <mergeCell ref="F215:G215"/>
    <mergeCell ref="I215:J215"/>
    <mergeCell ref="F216:G216"/>
    <mergeCell ref="I216:J216"/>
    <mergeCell ref="B209:M209"/>
    <mergeCell ref="D210:E210"/>
    <mergeCell ref="F210:G210"/>
    <mergeCell ref="I210:J210"/>
    <mergeCell ref="D211:E211"/>
    <mergeCell ref="F211:G211"/>
    <mergeCell ref="I211:J211"/>
    <mergeCell ref="F212:G212"/>
    <mergeCell ref="I212:J212"/>
    <mergeCell ref="L210:M212"/>
    <mergeCell ref="B205:M205"/>
    <mergeCell ref="L206:M208"/>
    <mergeCell ref="D206:E206"/>
    <mergeCell ref="F206:G206"/>
    <mergeCell ref="I206:J206"/>
    <mergeCell ref="D207:E207"/>
    <mergeCell ref="F207:G207"/>
    <mergeCell ref="I207:J207"/>
    <mergeCell ref="F208:G208"/>
    <mergeCell ref="I208:J208"/>
    <mergeCell ref="B201:M201"/>
    <mergeCell ref="L202:M204"/>
    <mergeCell ref="D202:E202"/>
    <mergeCell ref="F202:G202"/>
    <mergeCell ref="I202:J202"/>
    <mergeCell ref="D203:E203"/>
    <mergeCell ref="F203:G203"/>
    <mergeCell ref="I203:J203"/>
    <mergeCell ref="F204:G204"/>
    <mergeCell ref="I204:J204"/>
    <mergeCell ref="F196:G196"/>
    <mergeCell ref="I196:J196"/>
    <mergeCell ref="B197:M197"/>
    <mergeCell ref="L198:M200"/>
    <mergeCell ref="D198:E198"/>
    <mergeCell ref="F198:G198"/>
    <mergeCell ref="I198:J198"/>
    <mergeCell ref="D199:E199"/>
    <mergeCell ref="F199:G199"/>
    <mergeCell ref="I199:J199"/>
    <mergeCell ref="F200:G200"/>
    <mergeCell ref="I200:J200"/>
    <mergeCell ref="B173:M173"/>
    <mergeCell ref="C172:M172"/>
    <mergeCell ref="N172:N226"/>
    <mergeCell ref="P172:P173"/>
    <mergeCell ref="L178:M180"/>
    <mergeCell ref="D178:E178"/>
    <mergeCell ref="F178:G178"/>
    <mergeCell ref="I178:J178"/>
    <mergeCell ref="D179:E179"/>
    <mergeCell ref="F179:G179"/>
    <mergeCell ref="I179:J179"/>
    <mergeCell ref="F180:G180"/>
    <mergeCell ref="I180:J180"/>
    <mergeCell ref="B181:M181"/>
    <mergeCell ref="L182:M184"/>
    <mergeCell ref="D182:E182"/>
    <mergeCell ref="F182:G182"/>
    <mergeCell ref="I182:J182"/>
    <mergeCell ref="D183:E183"/>
    <mergeCell ref="F184:G184"/>
    <mergeCell ref="I184:J184"/>
    <mergeCell ref="B185:M185"/>
    <mergeCell ref="L194:M196"/>
    <mergeCell ref="I186:J186"/>
    <mergeCell ref="I166:J166"/>
    <mergeCell ref="F167:G167"/>
    <mergeCell ref="I167:J167"/>
    <mergeCell ref="I162:J162"/>
    <mergeCell ref="F163:G163"/>
    <mergeCell ref="I163:J163"/>
    <mergeCell ref="B164:M164"/>
    <mergeCell ref="B168:M168"/>
    <mergeCell ref="L169:M171"/>
    <mergeCell ref="D169:E169"/>
    <mergeCell ref="F169:G169"/>
    <mergeCell ref="I169:J169"/>
    <mergeCell ref="D170:E170"/>
    <mergeCell ref="F170:G170"/>
    <mergeCell ref="I170:J170"/>
    <mergeCell ref="D171:E171"/>
    <mergeCell ref="F171:G171"/>
    <mergeCell ref="I171:J171"/>
    <mergeCell ref="L165:M167"/>
    <mergeCell ref="D165:E165"/>
    <mergeCell ref="F165:G165"/>
    <mergeCell ref="I165:J165"/>
    <mergeCell ref="D166:E166"/>
    <mergeCell ref="F166:G166"/>
    <mergeCell ref="I147:J147"/>
    <mergeCell ref="B156:M156"/>
    <mergeCell ref="L157:M159"/>
    <mergeCell ref="D157:E157"/>
    <mergeCell ref="F157:G157"/>
    <mergeCell ref="I157:J157"/>
    <mergeCell ref="D158:E158"/>
    <mergeCell ref="F158:G158"/>
    <mergeCell ref="I158:J158"/>
    <mergeCell ref="F159:G159"/>
    <mergeCell ref="I159:J159"/>
    <mergeCell ref="F154:G154"/>
    <mergeCell ref="I154:J154"/>
    <mergeCell ref="N356:N357"/>
    <mergeCell ref="N377:N378"/>
    <mergeCell ref="N384:N387"/>
    <mergeCell ref="N380:N382"/>
    <mergeCell ref="P363:P364"/>
    <mergeCell ref="P369:P370"/>
    <mergeCell ref="N407:N409"/>
    <mergeCell ref="L149:M151"/>
    <mergeCell ref="D149:E149"/>
    <mergeCell ref="F149:G149"/>
    <mergeCell ref="I149:J149"/>
    <mergeCell ref="D150:E150"/>
    <mergeCell ref="F150:G150"/>
    <mergeCell ref="I150:J150"/>
    <mergeCell ref="F151:G151"/>
    <mergeCell ref="I151:J151"/>
    <mergeCell ref="B160:M160"/>
    <mergeCell ref="L161:M163"/>
    <mergeCell ref="D161:E161"/>
    <mergeCell ref="F161:G161"/>
    <mergeCell ref="I161:J161"/>
    <mergeCell ref="D162:E162"/>
    <mergeCell ref="F162:G162"/>
    <mergeCell ref="B389:M389"/>
    <mergeCell ref="C525:M525"/>
    <mergeCell ref="C526:M526"/>
    <mergeCell ref="C527:M527"/>
    <mergeCell ref="C472:M472"/>
    <mergeCell ref="N473:N474"/>
    <mergeCell ref="C476:M476"/>
    <mergeCell ref="N477:N478"/>
    <mergeCell ref="C480:M480"/>
    <mergeCell ref="N481:N482"/>
    <mergeCell ref="B521:M521"/>
    <mergeCell ref="B513:M513"/>
    <mergeCell ref="B517:M517"/>
    <mergeCell ref="B509:M509"/>
    <mergeCell ref="B497:M497"/>
    <mergeCell ref="B501:M501"/>
    <mergeCell ref="B505:M505"/>
    <mergeCell ref="C488:M488"/>
    <mergeCell ref="N489:N490"/>
    <mergeCell ref="C492:M492"/>
    <mergeCell ref="N485:N486"/>
    <mergeCell ref="C444:M444"/>
    <mergeCell ref="B449:M449"/>
    <mergeCell ref="C450:M450"/>
    <mergeCell ref="N451:N452"/>
    <mergeCell ref="C454:M454"/>
    <mergeCell ref="N455:N456"/>
    <mergeCell ref="C459:M459"/>
    <mergeCell ref="AL447:AL448"/>
    <mergeCell ref="AW447:AW448"/>
    <mergeCell ref="AM447:AM448"/>
    <mergeCell ref="AN447:AN448"/>
    <mergeCell ref="AO447:AO448"/>
    <mergeCell ref="C445:M445"/>
    <mergeCell ref="AR447:AR448"/>
    <mergeCell ref="C458:M458"/>
    <mergeCell ref="C431:M431"/>
    <mergeCell ref="C440:M440"/>
    <mergeCell ref="N441:N442"/>
    <mergeCell ref="B403:M403"/>
    <mergeCell ref="B404:M404"/>
    <mergeCell ref="B424:M424"/>
    <mergeCell ref="C425:M425"/>
    <mergeCell ref="C426:M426"/>
    <mergeCell ref="C427:M427"/>
    <mergeCell ref="N428:N429"/>
    <mergeCell ref="B420:M420"/>
    <mergeCell ref="B421:M421"/>
    <mergeCell ref="B422:M422"/>
    <mergeCell ref="B423:M423"/>
    <mergeCell ref="B416:M416"/>
    <mergeCell ref="B419:M419"/>
    <mergeCell ref="C432:M432"/>
    <mergeCell ref="C436:M436"/>
    <mergeCell ref="P390:P391"/>
    <mergeCell ref="B395:M395"/>
    <mergeCell ref="B379:M379"/>
    <mergeCell ref="B380:M380"/>
    <mergeCell ref="B381:M381"/>
    <mergeCell ref="B382:M382"/>
    <mergeCell ref="B383:M383"/>
    <mergeCell ref="P380:P382"/>
    <mergeCell ref="B393:M393"/>
    <mergeCell ref="P384:P385"/>
    <mergeCell ref="B365:M365"/>
    <mergeCell ref="B366:M366"/>
    <mergeCell ref="B376:M376"/>
    <mergeCell ref="B377:M377"/>
    <mergeCell ref="B378:M378"/>
    <mergeCell ref="B373:M373"/>
    <mergeCell ref="P377:P378"/>
    <mergeCell ref="B367:M367"/>
    <mergeCell ref="B368:M368"/>
    <mergeCell ref="B369:M369"/>
    <mergeCell ref="B370:M370"/>
    <mergeCell ref="B371:M371"/>
    <mergeCell ref="B374:M374"/>
    <mergeCell ref="B364:M364"/>
    <mergeCell ref="B329:M329"/>
    <mergeCell ref="B330:M330"/>
    <mergeCell ref="C331:M331"/>
    <mergeCell ref="C350:M350"/>
    <mergeCell ref="B359:M359"/>
    <mergeCell ref="B360:M360"/>
    <mergeCell ref="B361:M361"/>
    <mergeCell ref="B362:M362"/>
    <mergeCell ref="B363:M363"/>
    <mergeCell ref="B355:M355"/>
    <mergeCell ref="B356:M356"/>
    <mergeCell ref="B357:M357"/>
    <mergeCell ref="B358:M358"/>
    <mergeCell ref="B327:M327"/>
    <mergeCell ref="B328:M328"/>
    <mergeCell ref="C320:M320"/>
    <mergeCell ref="B321:M321"/>
    <mergeCell ref="B322:M322"/>
    <mergeCell ref="B323:M323"/>
    <mergeCell ref="C319:M319"/>
    <mergeCell ref="C315:M315"/>
    <mergeCell ref="C354:M354"/>
    <mergeCell ref="N310:N312"/>
    <mergeCell ref="O306:O308"/>
    <mergeCell ref="O309:O311"/>
    <mergeCell ref="O312:O313"/>
    <mergeCell ref="P310:P311"/>
    <mergeCell ref="P312:P313"/>
    <mergeCell ref="C324:M324"/>
    <mergeCell ref="C325:M325"/>
    <mergeCell ref="B326:M326"/>
    <mergeCell ref="C302:M302"/>
    <mergeCell ref="C303:M303"/>
    <mergeCell ref="C292:M292"/>
    <mergeCell ref="C293:M293"/>
    <mergeCell ref="C294:M294"/>
    <mergeCell ref="C295:M295"/>
    <mergeCell ref="C296:M296"/>
    <mergeCell ref="C297:M297"/>
    <mergeCell ref="B314:M314"/>
    <mergeCell ref="C299:M299"/>
    <mergeCell ref="C300:M300"/>
    <mergeCell ref="C301:M301"/>
    <mergeCell ref="B304:M304"/>
    <mergeCell ref="C305:M305"/>
    <mergeCell ref="C306:G306"/>
    <mergeCell ref="C308:G308"/>
    <mergeCell ref="C310:G310"/>
    <mergeCell ref="C312:G312"/>
    <mergeCell ref="C291:M291"/>
    <mergeCell ref="C279:M279"/>
    <mergeCell ref="C280:M280"/>
    <mergeCell ref="C281:M281"/>
    <mergeCell ref="C282:M282"/>
    <mergeCell ref="C283:M283"/>
    <mergeCell ref="C298:M298"/>
    <mergeCell ref="C287:M287"/>
    <mergeCell ref="C289:M289"/>
    <mergeCell ref="C290:M290"/>
    <mergeCell ref="B284:M284"/>
    <mergeCell ref="B288:M288"/>
    <mergeCell ref="D269:M269"/>
    <mergeCell ref="D270:M270"/>
    <mergeCell ref="D271:M271"/>
    <mergeCell ref="D272:M272"/>
    <mergeCell ref="C285:M285"/>
    <mergeCell ref="C286:M286"/>
    <mergeCell ref="D277:M277"/>
    <mergeCell ref="D278:M278"/>
    <mergeCell ref="D273:M273"/>
    <mergeCell ref="C274:M274"/>
    <mergeCell ref="D275:M275"/>
    <mergeCell ref="C276:M276"/>
    <mergeCell ref="C251:M251"/>
    <mergeCell ref="D252:M252"/>
    <mergeCell ref="D253:M253"/>
    <mergeCell ref="C254:M254"/>
    <mergeCell ref="C255:M255"/>
    <mergeCell ref="D245:M245"/>
    <mergeCell ref="D246:M246"/>
    <mergeCell ref="D247:M247"/>
    <mergeCell ref="D248:M248"/>
    <mergeCell ref="C249:M249"/>
    <mergeCell ref="D250:M250"/>
    <mergeCell ref="C242:M242"/>
    <mergeCell ref="D243:M243"/>
    <mergeCell ref="D244:M244"/>
    <mergeCell ref="C234:M234"/>
    <mergeCell ref="C236:M236"/>
    <mergeCell ref="B237:M237"/>
    <mergeCell ref="B239:M239"/>
    <mergeCell ref="B235:M235"/>
    <mergeCell ref="B238:M238"/>
    <mergeCell ref="F192:G192"/>
    <mergeCell ref="I192:J192"/>
    <mergeCell ref="B193:M193"/>
    <mergeCell ref="D194:E194"/>
    <mergeCell ref="F194:G194"/>
    <mergeCell ref="I194:J194"/>
    <mergeCell ref="D195:E195"/>
    <mergeCell ref="F195:G195"/>
    <mergeCell ref="I195:J195"/>
    <mergeCell ref="F123:G123"/>
    <mergeCell ref="F155:G155"/>
    <mergeCell ref="I155:J155"/>
    <mergeCell ref="B128:M128"/>
    <mergeCell ref="D137:E137"/>
    <mergeCell ref="F137:G137"/>
    <mergeCell ref="I137:J137"/>
    <mergeCell ref="D138:E138"/>
    <mergeCell ref="F138:G138"/>
    <mergeCell ref="I138:J138"/>
    <mergeCell ref="L145:M147"/>
    <mergeCell ref="D145:E145"/>
    <mergeCell ref="F145:G145"/>
    <mergeCell ref="I145:J145"/>
    <mergeCell ref="I126:J126"/>
    <mergeCell ref="F127:G127"/>
    <mergeCell ref="I127:J127"/>
    <mergeCell ref="B124:M124"/>
    <mergeCell ref="F139:G139"/>
    <mergeCell ref="I139:J139"/>
    <mergeCell ref="D146:E146"/>
    <mergeCell ref="F146:G146"/>
    <mergeCell ref="I146:J146"/>
    <mergeCell ref="F147:G147"/>
    <mergeCell ref="C113:M113"/>
    <mergeCell ref="C114:M114"/>
    <mergeCell ref="C115:M115"/>
    <mergeCell ref="B116:M116"/>
    <mergeCell ref="B106:M106"/>
    <mergeCell ref="B107:M107"/>
    <mergeCell ref="B111:M111"/>
    <mergeCell ref="C112:M112"/>
    <mergeCell ref="B108:M108"/>
    <mergeCell ref="B109:M109"/>
    <mergeCell ref="B110:M110"/>
    <mergeCell ref="B100:M100"/>
    <mergeCell ref="B101:M101"/>
    <mergeCell ref="B102:M102"/>
    <mergeCell ref="B103:M103"/>
    <mergeCell ref="B104:M104"/>
    <mergeCell ref="B105:M105"/>
    <mergeCell ref="B95:M95"/>
    <mergeCell ref="B96:M96"/>
    <mergeCell ref="B97:M97"/>
    <mergeCell ref="B98:M98"/>
    <mergeCell ref="B99:M99"/>
    <mergeCell ref="B87:M87"/>
    <mergeCell ref="B88:M88"/>
    <mergeCell ref="B89:M89"/>
    <mergeCell ref="B90:M90"/>
    <mergeCell ref="B91:M91"/>
    <mergeCell ref="B94:M94"/>
    <mergeCell ref="B81:M81"/>
    <mergeCell ref="B82:M82"/>
    <mergeCell ref="B83:M83"/>
    <mergeCell ref="B84:M84"/>
    <mergeCell ref="B85:M85"/>
    <mergeCell ref="B86:M86"/>
    <mergeCell ref="B92:M92"/>
    <mergeCell ref="B93:M93"/>
    <mergeCell ref="B73:M73"/>
    <mergeCell ref="B74:M74"/>
    <mergeCell ref="B78:M78"/>
    <mergeCell ref="B79:M79"/>
    <mergeCell ref="B80:M80"/>
    <mergeCell ref="B67:M67"/>
    <mergeCell ref="B68:M68"/>
    <mergeCell ref="B69:M69"/>
    <mergeCell ref="B70:M70"/>
    <mergeCell ref="B71:M71"/>
    <mergeCell ref="B72:M72"/>
    <mergeCell ref="B75:M75"/>
    <mergeCell ref="B76:M76"/>
    <mergeCell ref="B77:M77"/>
    <mergeCell ref="B62:M62"/>
    <mergeCell ref="B63:M63"/>
    <mergeCell ref="B64:M64"/>
    <mergeCell ref="B65:M65"/>
    <mergeCell ref="B66:M66"/>
    <mergeCell ref="B54:M54"/>
    <mergeCell ref="B55:M55"/>
    <mergeCell ref="B56:M56"/>
    <mergeCell ref="B57:M57"/>
    <mergeCell ref="B58:M58"/>
    <mergeCell ref="B61:M61"/>
    <mergeCell ref="B59:M59"/>
    <mergeCell ref="B60:M60"/>
    <mergeCell ref="B53:M53"/>
    <mergeCell ref="B39:M39"/>
    <mergeCell ref="C42:M42"/>
    <mergeCell ref="B43:M43"/>
    <mergeCell ref="C44:M44"/>
    <mergeCell ref="B45:M45"/>
    <mergeCell ref="C41:M41"/>
    <mergeCell ref="B40:M40"/>
    <mergeCell ref="B46:M46"/>
    <mergeCell ref="B47:M47"/>
    <mergeCell ref="B48:M48"/>
    <mergeCell ref="B49:M49"/>
    <mergeCell ref="BM18:BM19"/>
    <mergeCell ref="BN18:BN19"/>
    <mergeCell ref="Q18:Q19"/>
    <mergeCell ref="R18:R19"/>
    <mergeCell ref="T18:T19"/>
    <mergeCell ref="U18:U19"/>
    <mergeCell ref="C31:M31"/>
    <mergeCell ref="B35:M35"/>
    <mergeCell ref="B36:M36"/>
    <mergeCell ref="C26:M26"/>
    <mergeCell ref="C29:M29"/>
    <mergeCell ref="C27:M27"/>
    <mergeCell ref="C28:M28"/>
    <mergeCell ref="B25:M25"/>
    <mergeCell ref="BL18:BL19"/>
    <mergeCell ref="AI18:AI19"/>
    <mergeCell ref="AJ18:AJ19"/>
    <mergeCell ref="AK18:AK19"/>
    <mergeCell ref="AL18:AL19"/>
    <mergeCell ref="AM18:AM19"/>
    <mergeCell ref="AN18:AN19"/>
    <mergeCell ref="AO18:AO19"/>
    <mergeCell ref="AP18:AP19"/>
    <mergeCell ref="AR18:AR19"/>
    <mergeCell ref="B2:M2"/>
    <mergeCell ref="C3:M3"/>
    <mergeCell ref="C4:M4"/>
    <mergeCell ref="C5:M5"/>
    <mergeCell ref="C6:M6"/>
    <mergeCell ref="C7:M7"/>
    <mergeCell ref="C8:M8"/>
    <mergeCell ref="C9:M9"/>
    <mergeCell ref="C10:M10"/>
    <mergeCell ref="C267:M267"/>
    <mergeCell ref="B265:M265"/>
    <mergeCell ref="B266:M266"/>
    <mergeCell ref="C11:M11"/>
    <mergeCell ref="C12:M12"/>
    <mergeCell ref="C13:M13"/>
    <mergeCell ref="C16:M16"/>
    <mergeCell ref="C18:I18"/>
    <mergeCell ref="C21:M21"/>
    <mergeCell ref="C22:M22"/>
    <mergeCell ref="C23:M23"/>
    <mergeCell ref="C24:M24"/>
    <mergeCell ref="B19:I19"/>
    <mergeCell ref="B14:M14"/>
    <mergeCell ref="B15:M15"/>
    <mergeCell ref="C17:M17"/>
    <mergeCell ref="B37:M37"/>
    <mergeCell ref="B38:M38"/>
    <mergeCell ref="B34:M34"/>
    <mergeCell ref="B32:M32"/>
    <mergeCell ref="B33:M33"/>
    <mergeCell ref="B50:M50"/>
    <mergeCell ref="B51:M51"/>
    <mergeCell ref="B52:M52"/>
    <mergeCell ref="F143:G143"/>
    <mergeCell ref="I143:J143"/>
    <mergeCell ref="F174:G174"/>
    <mergeCell ref="B259:M259"/>
    <mergeCell ref="B260:M260"/>
    <mergeCell ref="B261:M261"/>
    <mergeCell ref="B262:M262"/>
    <mergeCell ref="B263:M263"/>
    <mergeCell ref="B264:M264"/>
    <mergeCell ref="D187:E187"/>
    <mergeCell ref="F187:G187"/>
    <mergeCell ref="C240:M240"/>
    <mergeCell ref="C241:M241"/>
    <mergeCell ref="I187:J187"/>
    <mergeCell ref="F188:G188"/>
    <mergeCell ref="I188:J188"/>
    <mergeCell ref="B189:M189"/>
    <mergeCell ref="L190:M192"/>
    <mergeCell ref="D190:E190"/>
    <mergeCell ref="F190:G190"/>
    <mergeCell ref="I190:J190"/>
    <mergeCell ref="D191:E191"/>
    <mergeCell ref="F191:G191"/>
    <mergeCell ref="I191:J191"/>
    <mergeCell ref="L137:M139"/>
    <mergeCell ref="B140:M140"/>
    <mergeCell ref="B257:M257"/>
    <mergeCell ref="B258:M258"/>
    <mergeCell ref="B148:M148"/>
    <mergeCell ref="B152:M152"/>
    <mergeCell ref="L153:M155"/>
    <mergeCell ref="D153:E153"/>
    <mergeCell ref="F153:G153"/>
    <mergeCell ref="I153:J153"/>
    <mergeCell ref="D154:E154"/>
    <mergeCell ref="B256:M256"/>
    <mergeCell ref="C230:M230"/>
    <mergeCell ref="C229:M229"/>
    <mergeCell ref="L174:M176"/>
    <mergeCell ref="D174:E174"/>
    <mergeCell ref="B144:M144"/>
    <mergeCell ref="L141:M143"/>
    <mergeCell ref="D141:E141"/>
    <mergeCell ref="F141:G141"/>
    <mergeCell ref="I141:J141"/>
    <mergeCell ref="D142:E142"/>
    <mergeCell ref="F142:G142"/>
    <mergeCell ref="I142:J142"/>
    <mergeCell ref="F129:G129"/>
    <mergeCell ref="I129:J129"/>
    <mergeCell ref="D130:E130"/>
    <mergeCell ref="F130:G130"/>
    <mergeCell ref="I130:J130"/>
    <mergeCell ref="F131:G131"/>
    <mergeCell ref="I131:J131"/>
    <mergeCell ref="B132:M132"/>
    <mergeCell ref="B136:M136"/>
    <mergeCell ref="L133:M135"/>
    <mergeCell ref="D133:E133"/>
    <mergeCell ref="F133:G133"/>
    <mergeCell ref="L129:M131"/>
    <mergeCell ref="D129:E129"/>
    <mergeCell ref="I133:J133"/>
    <mergeCell ref="D134:E134"/>
    <mergeCell ref="F134:G134"/>
    <mergeCell ref="I134:J134"/>
    <mergeCell ref="F135:G135"/>
    <mergeCell ref="I135:J135"/>
    <mergeCell ref="I118:J118"/>
    <mergeCell ref="I119:J119"/>
    <mergeCell ref="L117:M119"/>
    <mergeCell ref="I123:J123"/>
    <mergeCell ref="B120:M120"/>
    <mergeCell ref="L121:M123"/>
    <mergeCell ref="L125:M127"/>
    <mergeCell ref="D125:E125"/>
    <mergeCell ref="F125:G125"/>
    <mergeCell ref="I125:J125"/>
    <mergeCell ref="D126:E126"/>
    <mergeCell ref="F126:G126"/>
    <mergeCell ref="D117:E117"/>
    <mergeCell ref="F117:G117"/>
    <mergeCell ref="I117:J117"/>
    <mergeCell ref="D118:E118"/>
    <mergeCell ref="F118:G118"/>
    <mergeCell ref="F119:G119"/>
    <mergeCell ref="D121:E121"/>
    <mergeCell ref="F121:G121"/>
    <mergeCell ref="I121:J121"/>
    <mergeCell ref="D122:E122"/>
    <mergeCell ref="F122:G122"/>
    <mergeCell ref="I122:J122"/>
    <mergeCell ref="AU18:AU19"/>
    <mergeCell ref="BH18:BH19"/>
    <mergeCell ref="BC18:BC19"/>
    <mergeCell ref="AQ18:AQ19"/>
    <mergeCell ref="BK18:BK19"/>
    <mergeCell ref="BA18:BA19"/>
    <mergeCell ref="BD18:BD19"/>
    <mergeCell ref="BE18:BE19"/>
    <mergeCell ref="BF18:BF19"/>
    <mergeCell ref="BG18:BG19"/>
    <mergeCell ref="BI18:BI19"/>
    <mergeCell ref="BJ18:BJ19"/>
    <mergeCell ref="AW18:AW19"/>
    <mergeCell ref="AY18:AY19"/>
    <mergeCell ref="AZ18:AZ19"/>
    <mergeCell ref="AX18:AX19"/>
    <mergeCell ref="BB18:BB19"/>
    <mergeCell ref="BK447:BK448"/>
    <mergeCell ref="BL447:BL448"/>
    <mergeCell ref="BM447:BM448"/>
    <mergeCell ref="BN447:BN448"/>
    <mergeCell ref="N445:P445"/>
    <mergeCell ref="P446:P448"/>
    <mergeCell ref="P351:P353"/>
    <mergeCell ref="O351:O353"/>
    <mergeCell ref="N351:N353"/>
    <mergeCell ref="N363:N366"/>
    <mergeCell ref="N359:N361"/>
    <mergeCell ref="P356:P357"/>
    <mergeCell ref="P359:P361"/>
    <mergeCell ref="P428:P429"/>
    <mergeCell ref="P441:P442"/>
    <mergeCell ref="O441:O442"/>
    <mergeCell ref="AY447:AY448"/>
    <mergeCell ref="AZ447:AZ448"/>
    <mergeCell ref="BA447:BA448"/>
    <mergeCell ref="BC447:BC448"/>
    <mergeCell ref="BD447:BD448"/>
    <mergeCell ref="BE447:BE448"/>
    <mergeCell ref="BF447:BF448"/>
    <mergeCell ref="BI447:BI448"/>
    <mergeCell ref="BH447:BH448"/>
    <mergeCell ref="AS447:AS448"/>
    <mergeCell ref="AT447:AT448"/>
    <mergeCell ref="AV447:AV448"/>
    <mergeCell ref="AK447:AK448"/>
    <mergeCell ref="AU447:AU448"/>
    <mergeCell ref="AX447:AX448"/>
    <mergeCell ref="BB447:BB448"/>
    <mergeCell ref="S447:S448"/>
    <mergeCell ref="V447:V448"/>
    <mergeCell ref="AA447:AA448"/>
    <mergeCell ref="AE447:AE448"/>
    <mergeCell ref="BG447:BG448"/>
    <mergeCell ref="AP447:AP448"/>
    <mergeCell ref="AQ447:AQ448"/>
    <mergeCell ref="BJ447:BJ448"/>
    <mergeCell ref="C460:M460"/>
    <mergeCell ref="N461:N462"/>
    <mergeCell ref="C464:M464"/>
    <mergeCell ref="N465:N466"/>
    <mergeCell ref="C468:M468"/>
    <mergeCell ref="N469:N470"/>
    <mergeCell ref="C484:M484"/>
    <mergeCell ref="AH530:AH531"/>
    <mergeCell ref="AK530:AK531"/>
    <mergeCell ref="O530:O531"/>
    <mergeCell ref="P530:P531"/>
    <mergeCell ref="Q530:Q531"/>
    <mergeCell ref="I528:M528"/>
    <mergeCell ref="BD530:BD531"/>
    <mergeCell ref="BE530:BE531"/>
    <mergeCell ref="AP530:AP531"/>
    <mergeCell ref="AQ530:AQ531"/>
    <mergeCell ref="S530:S531"/>
    <mergeCell ref="V530:V531"/>
    <mergeCell ref="AA530:AA531"/>
    <mergeCell ref="AE530:AE531"/>
    <mergeCell ref="AM530:AM531"/>
    <mergeCell ref="R530:R531"/>
    <mergeCell ref="I174:J174"/>
    <mergeCell ref="D175:E175"/>
    <mergeCell ref="B333:M333"/>
    <mergeCell ref="B337:M337"/>
    <mergeCell ref="B341:M341"/>
    <mergeCell ref="B345:M345"/>
    <mergeCell ref="B493:M493"/>
    <mergeCell ref="N501:P502"/>
    <mergeCell ref="N316:N318"/>
    <mergeCell ref="O316:O318"/>
    <mergeCell ref="P316:P318"/>
    <mergeCell ref="F175:G175"/>
    <mergeCell ref="I175:J175"/>
    <mergeCell ref="F176:G176"/>
    <mergeCell ref="I176:J176"/>
    <mergeCell ref="B177:M177"/>
    <mergeCell ref="F183:G183"/>
    <mergeCell ref="I183:J183"/>
    <mergeCell ref="L186:M188"/>
    <mergeCell ref="D186:E186"/>
    <mergeCell ref="F186:G186"/>
    <mergeCell ref="C332:M332"/>
    <mergeCell ref="C405:M405"/>
    <mergeCell ref="D268:M268"/>
    <mergeCell ref="T530:T531"/>
    <mergeCell ref="U530:U531"/>
    <mergeCell ref="W530:W531"/>
    <mergeCell ref="Z530:Z531"/>
    <mergeCell ref="AB530:AB531"/>
    <mergeCell ref="AC530:AC531"/>
    <mergeCell ref="AD530:AD531"/>
    <mergeCell ref="AF530:AF531"/>
    <mergeCell ref="AG530:AG531"/>
    <mergeCell ref="W18:W19"/>
    <mergeCell ref="BN530:BN531"/>
    <mergeCell ref="C446:I446"/>
    <mergeCell ref="C447:I447"/>
    <mergeCell ref="C448:I448"/>
    <mergeCell ref="Q447:Q448"/>
    <mergeCell ref="R447:R448"/>
    <mergeCell ref="T447:T448"/>
    <mergeCell ref="U447:U448"/>
    <mergeCell ref="W447:W448"/>
    <mergeCell ref="X447:X448"/>
    <mergeCell ref="Y447:Y448"/>
    <mergeCell ref="Z447:Z448"/>
    <mergeCell ref="AB447:AB448"/>
    <mergeCell ref="AC447:AC448"/>
    <mergeCell ref="AD447:AD448"/>
    <mergeCell ref="AF447:AF448"/>
    <mergeCell ref="AG447:AG448"/>
    <mergeCell ref="AH447:AH448"/>
    <mergeCell ref="AI447:AI448"/>
    <mergeCell ref="AJ447:AJ448"/>
    <mergeCell ref="X530:X531"/>
    <mergeCell ref="Y530:Y531"/>
    <mergeCell ref="AJ530:AJ531"/>
    <mergeCell ref="BJ530:BJ531"/>
    <mergeCell ref="AI530:AI531"/>
    <mergeCell ref="AL530:AL531"/>
    <mergeCell ref="AN530:AN531"/>
    <mergeCell ref="AO530:AO531"/>
    <mergeCell ref="N530:N531"/>
    <mergeCell ref="AS18:AS19"/>
    <mergeCell ref="AT18:AT19"/>
    <mergeCell ref="AV18:AV19"/>
    <mergeCell ref="AH18:AH19"/>
    <mergeCell ref="O18:O20"/>
    <mergeCell ref="N18:N20"/>
    <mergeCell ref="S18:S19"/>
    <mergeCell ref="AB18:AB19"/>
    <mergeCell ref="AC18:AC19"/>
    <mergeCell ref="AD18:AD19"/>
    <mergeCell ref="AG18:AG19"/>
    <mergeCell ref="P306:P307"/>
    <mergeCell ref="P308:P309"/>
    <mergeCell ref="V18:V19"/>
    <mergeCell ref="AA18:AA19"/>
    <mergeCell ref="AE18:AE19"/>
    <mergeCell ref="P18:P20"/>
    <mergeCell ref="AF18:AF19"/>
    <mergeCell ref="X18:X19"/>
    <mergeCell ref="Y18:Y19"/>
    <mergeCell ref="Z18:Z19"/>
    <mergeCell ref="N306:N308"/>
    <mergeCell ref="N117:N171"/>
    <mergeCell ref="BM530:BM531"/>
    <mergeCell ref="BL530:BL531"/>
    <mergeCell ref="AR530:AR531"/>
    <mergeCell ref="AS530:AS531"/>
    <mergeCell ref="AT530:AT531"/>
    <mergeCell ref="AV530:AV531"/>
    <mergeCell ref="AW530:AW531"/>
    <mergeCell ref="AY530:AY531"/>
    <mergeCell ref="AZ530:AZ531"/>
    <mergeCell ref="BC530:BC531"/>
    <mergeCell ref="BA530:BA531"/>
    <mergeCell ref="BF530:BF531"/>
    <mergeCell ref="AU530:AU531"/>
    <mergeCell ref="AX530:AX531"/>
    <mergeCell ref="BB530:BB531"/>
    <mergeCell ref="BK530:BK531"/>
    <mergeCell ref="BG530:BG531"/>
    <mergeCell ref="BH530:BH531"/>
    <mergeCell ref="BI530:BI531"/>
  </mergeCells>
  <phoneticPr fontId="49" type="noConversion"/>
  <hyperlinks>
    <hyperlink ref="Q1" location="Afghanistan!A1" display="Afghanistan" xr:uid="{ED8C2814-6D2C-467E-925B-4C75516AA883}"/>
    <hyperlink ref="R1" location="Angola!A1" display="Angola" xr:uid="{CB944297-2CB1-4229-80B5-D0935E027A7C}"/>
    <hyperlink ref="T1" location="Bangladesh!A1" display="Bangladesh" xr:uid="{058440FD-109B-4D8D-93FD-84412A108914}"/>
    <hyperlink ref="U1" location="Benin!A1" display="Benin" xr:uid="{34044C43-DB36-4C7A-BFCD-E22422C0BCCE}"/>
    <hyperlink ref="W1" location="BurkinaFaso!A1" display="Burkina Faso" xr:uid="{FAF422CB-FE7D-4102-857E-99AEA5E96F07}"/>
    <hyperlink ref="X1" location="Burundi!A1" display="Burundi" xr:uid="{C657B242-15F9-4ABC-A20D-134C64467CC6}"/>
    <hyperlink ref="Y1" location="Cameroon!A1" display="Cameroon" xr:uid="{7BD4DCB5-1765-419D-89FA-623FDAC9DFF7}"/>
    <hyperlink ref="Z1" location="CapeVerde!A1" display="Cape Verde" xr:uid="{173C7D8E-F13A-4AAA-9020-E7769232A048}"/>
    <hyperlink ref="AB1" location="CotedIvoire!A1" display="Côte d'Ivoire" xr:uid="{8DB61E45-3DCD-4BDA-B54F-B79BCB55CF33}"/>
    <hyperlink ref="AC1" location="DominicanRepublic!A1" display="Dominican Republic" xr:uid="{A0970BE4-D6ED-40E9-AE95-251E4409D683}"/>
    <hyperlink ref="AD1" location="DRC!A1" display="DRC" xr:uid="{76C1C6B8-93ED-466D-BDCA-98E27B43B913}"/>
    <hyperlink ref="AF1" location="ElSalvador!A1" display="El Salvador" xr:uid="{F0489FD9-CA74-4C0C-84F0-4B7A1A944E7B}"/>
    <hyperlink ref="AG1" location="Ethiopia!A1" display="Ethiopia" xr:uid="{51B6A8BA-2BE8-4431-BFB0-3BC0BF97B2CE}"/>
    <hyperlink ref="AH1" location="Ghana!A1" display="Ghana" xr:uid="{BA134008-EB0B-4BA0-81EB-7E1AFF9D565D}"/>
    <hyperlink ref="AI1" location="Guatemala!A1" display="Guatemala" xr:uid="{2BA39B8F-690B-4045-9D2C-8BA6F11774B3}"/>
    <hyperlink ref="AJ1" location="Guinea!A1" display="Guinea" xr:uid="{FFB68D43-06BC-41C0-8AB8-3DCF1E4C7A6E}"/>
    <hyperlink ref="AK1" location="Haiti!A1" display="Haiti" xr:uid="{C1179253-968E-45BB-AB22-0231476B29F5}"/>
    <hyperlink ref="AL1" location="Honduras!A1" display="Honduras " xr:uid="{FCDCA3B7-2D2C-477C-A7E5-CD1FC4D4CA39}"/>
    <hyperlink ref="AM1" location="India!A1" display="India" xr:uid="{58A117A1-091F-4B97-9A98-2C3BA909F551}"/>
    <hyperlink ref="AN1" location="Kenya!A1" display="Kenya" xr:uid="{C18AEB7C-1D00-4E87-A43B-D76E8D530C76}"/>
    <hyperlink ref="AO1" location="KyrgyzRepublic!A1" display="Kyrgyz Republic" xr:uid="{6ADB8EC8-233F-4A92-9F75-B5D981C4A14E}"/>
    <hyperlink ref="AP1" location="LaoPDR!A1" display="Lao PDR" xr:uid="{941C73DB-4DFB-4B23-90B5-468F4109B3D8}"/>
    <hyperlink ref="AQ1" location="Liberia!A1" display="Liberia " xr:uid="{E01A2AFF-0A70-462F-A725-D4A010A79837}"/>
    <hyperlink ref="AR1" location="Madagascar!A1" display="Madagascar" xr:uid="{E9BDF867-EE9C-451E-88E2-584BB158BF0C}"/>
    <hyperlink ref="AS1" location="Malawi!A1" display="Malawi" xr:uid="{117F419B-C791-4212-A005-97999833E219}"/>
    <hyperlink ref="AT1" location="Mali!A1" display="Mali" xr:uid="{65CD5918-D798-4897-B877-D51ECB0D8E00}"/>
    <hyperlink ref="AV1" location="Mozambique!A1" display="Mozambique" xr:uid="{283FB0C0-0B9B-41BC-803C-4EFF4B59B336}"/>
    <hyperlink ref="AW1" location="Nepal!A1" display="Nepal" xr:uid="{3CD4197B-5A5B-4448-A2D6-C329FBEF8DA6}"/>
    <hyperlink ref="AY1" location="Niger!A1" display="Niger" xr:uid="{CE5BE062-C106-48E7-B836-B86F99CC15DD}"/>
    <hyperlink ref="AZ1" location="Nigeria!A1" display="Nigeria" xr:uid="{2F332DFC-AC55-4610-A284-A41014A65B1B}"/>
    <hyperlink ref="BA1" location="Pakistan!A1" display="Pakistan" xr:uid="{0B414ECD-3FF4-4C2D-8405-84308DB56A4F}"/>
    <hyperlink ref="BC1" location="Peru!A1" display="Peru" xr:uid="{35E08892-6FDA-47F1-B0C3-CB5B415EB2E0}"/>
    <hyperlink ref="BD1" location="Philippines!A1" display="Philippines" xr:uid="{1BD7D9E4-5735-4C76-994F-CAFF54BD3256}"/>
    <hyperlink ref="BE1" location="Rwanda!A1" display="Rwanda" xr:uid="{0DAEA2BD-8D2D-43FF-B733-CE19C0F7650C}"/>
    <hyperlink ref="BF1" location="Senegal!A1" display="Senegal" xr:uid="{FD8E60AB-E636-4DB1-8C86-99C79E8B8B01}"/>
    <hyperlink ref="BG1" location="SierraLeone!A1" display="Sierra Leone " xr:uid="{5BBE34F9-0028-4B8E-B8FD-51C5AA13ACBC}"/>
    <hyperlink ref="BH1" location="SouthSudan!A1" display="South Sudan " xr:uid="{8748F5B1-EBDC-4CA2-807D-6FDB8A2AFCDF}"/>
    <hyperlink ref="BI1" location="Tanzania!A1" display="Tanzania" xr:uid="{1E76F539-F9FC-4385-8017-705F871AC7C4}"/>
    <hyperlink ref="BJ1" location="Togo!A1" display="Togo" xr:uid="{5678D02F-6B8B-4710-AEA5-D30EC99E1A24}"/>
    <hyperlink ref="BK1" location="Uganda!A1" display="Uganda" xr:uid="{D154796D-DC85-4EC5-974B-0DCDCBC97FFD}"/>
    <hyperlink ref="BL1" location="Vietnam!A1" display="Vietnam" xr:uid="{98FAAD32-4654-40DD-86A5-3047B068FA76}"/>
    <hyperlink ref="BM1" location="Zambia!A1" display="Zambia" xr:uid="{9D963E67-A71A-4E95-9D58-028C329AFBF4}"/>
    <hyperlink ref="BN1" location="Zimbabwe!A1" display="Zimbabwe" xr:uid="{C392A7C0-2987-4EDC-BB88-4BC42F40E909}"/>
    <hyperlink ref="S1" location="Argentina!A1" display="Argentina" xr:uid="{1B757569-07A2-435B-9A88-E2EBF83FF171}"/>
    <hyperlink ref="V1" location="Bolivia!A1" display="Bolivia" xr:uid="{F3A47235-44BA-4AE8-B92C-9666C8B34D47}"/>
    <hyperlink ref="AA1" location="Chile!A1" display="Chile*" xr:uid="{F5E6C182-57E4-4D3B-B554-F59ED78C77FF}"/>
    <hyperlink ref="AE1" location="Ecuador!A1" display="Ecuador*" xr:uid="{435C430C-5070-4568-A1B1-5D90D90E82E5}"/>
    <hyperlink ref="AU1" location="Mexico!A1" display="Mexico*" xr:uid="{AF8FDC70-68F8-41B1-AFCE-271D54EC62D2}"/>
    <hyperlink ref="AX1" location="Nicaragua!A1" display="Nicaragua*" xr:uid="{292B65FB-BD61-48C4-8641-2A45E1F46978}"/>
    <hyperlink ref="BB1" location="Paraguay!A1" display="Paraguay*" xr:uid="{B9D05973-2C84-4E8E-BECF-69480FAC8EF3}"/>
  </hyperlinks>
  <pageMargins left="0.25" right="0.25" top="0.75" bottom="0.75" header="0.3" footer="0.3"/>
  <pageSetup paperSize="9" scale="10" fitToHeight="0" orientation="landscape" horizontalDpi="4294967295" verticalDpi="4294967295" r:id="rId1"/>
  <rowBreaks count="15" manualBreakCount="15">
    <brk id="42" max="59" man="1"/>
    <brk id="110" max="59" man="1"/>
    <brk id="171" max="59" man="1"/>
    <brk id="209" max="59" man="1"/>
    <brk id="228" max="59" man="1"/>
    <brk id="278" max="59" man="1"/>
    <brk id="329" max="59" man="1"/>
    <brk id="353" max="59" man="1"/>
    <brk id="395" max="59" man="1"/>
    <brk id="423" max="16383" man="1"/>
    <brk id="448" max="59" man="1"/>
    <brk id="458" max="59" man="1"/>
    <brk id="479" max="59" man="1"/>
    <brk id="491" max="59" man="1"/>
    <brk id="524" max="59" man="1"/>
  </rowBreaks>
  <ignoredErrors>
    <ignoredError sqref="N14" formula="1"/>
  </ignoredErrors>
  <legacyDrawing r:id="rId2"/>
  <extLst>
    <ext xmlns:x14="http://schemas.microsoft.com/office/spreadsheetml/2009/9/main" uri="{78C0D931-6437-407d-A8EE-F0AAD7539E65}">
      <x14:conditionalFormattings>
        <x14:conditionalFormatting xmlns:xm="http://schemas.microsoft.com/office/excel/2006/main">
          <x14:cfRule type="containsText" priority="29" operator="containsText" id="{F4574AE5-C181-4809-903B-64D173759603}">
            <xm:f>NOT(ISERROR(SEARCH(#REF!,Q1)))</xm:f>
            <xm:f>#REF!</xm:f>
            <x14:dxf>
              <font>
                <color auto="1"/>
              </font>
              <fill>
                <patternFill>
                  <bgColor theme="0"/>
                </patternFill>
              </fill>
            </x14:dxf>
          </x14:cfRule>
          <x14:cfRule type="containsText" priority="30" operator="containsText" id="{47456324-D2F9-4464-A73A-A178E71F916D}">
            <xm:f>NOT(ISERROR(SEARCH(#REF!,Q1)))</xm:f>
            <xm:f>#REF!</xm:f>
            <x14:dxf>
              <font>
                <b/>
                <i val="0"/>
                <color theme="0"/>
              </font>
              <fill>
                <patternFill>
                  <bgColor rgb="FF00B050"/>
                </patternFill>
              </fill>
            </x14:dxf>
          </x14:cfRule>
          <x14:cfRule type="containsText" priority="31" operator="containsText" id="{BCCB3393-B4CF-4EF9-AABB-1488B906C378}">
            <xm:f>NOT(ISERROR(SEARCH(#REF!,Q1)))</xm:f>
            <xm:f>#REF!</xm:f>
            <x14:dxf>
              <font>
                <b/>
                <i val="0"/>
                <color theme="0"/>
              </font>
              <fill>
                <patternFill>
                  <bgColor rgb="FF0070C0"/>
                </patternFill>
              </fill>
            </x14:dxf>
          </x14:cfRule>
          <x14:cfRule type="containsText" priority="32" operator="containsText" id="{396461AC-E7FE-4C52-86A5-7479121C1ED4}">
            <xm:f>NOT(ISERROR(SEARCH(#REF!,Q1)))</xm:f>
            <xm:f>#REF!</xm:f>
            <x14:dxf>
              <font>
                <b/>
                <i val="0"/>
                <color theme="0"/>
              </font>
              <fill>
                <patternFill>
                  <bgColor rgb="FFC00000"/>
                </patternFill>
              </fill>
            </x14:dxf>
          </x14:cfRule>
          <xm:sqref>Q1:BM1</xm:sqref>
        </x14:conditionalFormatting>
        <x14:conditionalFormatting xmlns:xm="http://schemas.microsoft.com/office/excel/2006/main">
          <x14:cfRule type="containsText" priority="33" operator="containsText" id="{CB56041C-7B60-4E01-BCA8-7050889ACB62}">
            <xm:f>NOT(ISERROR(SEARCH(#REF!,BN1)))</xm:f>
            <xm:f>#REF!</xm:f>
            <x14:dxf>
              <font>
                <color auto="1"/>
              </font>
              <fill>
                <patternFill>
                  <bgColor theme="0"/>
                </patternFill>
              </fill>
            </x14:dxf>
          </x14:cfRule>
          <xm:sqref>BN1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9B3A7-49C3-40A0-A388-795A49E12300}">
  <sheetPr>
    <tabColor theme="4" tint="-0.249977111117893"/>
  </sheetPr>
  <dimension ref="A1:Q363"/>
  <sheetViews>
    <sheetView showGridLines="0" zoomScaleNormal="100" workbookViewId="0">
      <selection activeCell="L219" sqref="L219:N226"/>
    </sheetView>
  </sheetViews>
  <sheetFormatPr defaultColWidth="9.140625" defaultRowHeight="15"/>
  <cols>
    <col min="1" max="1" width="2.140625" customWidth="1"/>
    <col min="2" max="2" width="5.85546875" customWidth="1"/>
    <col min="3" max="3" width="3.42578125" customWidth="1"/>
    <col min="4" max="4" width="16.140625" customWidth="1"/>
    <col min="5" max="5" width="61" customWidth="1"/>
    <col min="6" max="6" width="17.42578125" customWidth="1"/>
    <col min="7" max="7" width="23.5703125" customWidth="1"/>
    <col min="8" max="8" width="22" customWidth="1"/>
    <col min="9" max="9" width="22.5703125" customWidth="1"/>
    <col min="10" max="10" width="20.140625" customWidth="1"/>
    <col min="11" max="11" width="19.5703125" customWidth="1"/>
    <col min="12" max="12" width="17.140625" customWidth="1"/>
    <col min="13" max="14" width="18.5703125" customWidth="1"/>
    <col min="15" max="15" width="51.5703125" customWidth="1"/>
    <col min="16" max="16" width="50" customWidth="1"/>
  </cols>
  <sheetData>
    <row r="1" spans="2:16" ht="53.25" customHeight="1">
      <c r="B1" s="140"/>
      <c r="C1" s="140"/>
      <c r="D1" s="140"/>
      <c r="E1" s="140"/>
      <c r="F1" s="643"/>
      <c r="G1" s="643"/>
      <c r="H1" s="643"/>
      <c r="I1" s="643"/>
      <c r="J1" s="643"/>
      <c r="K1" s="643"/>
      <c r="L1" s="2508" t="s">
        <v>828</v>
      </c>
      <c r="M1" s="2508"/>
      <c r="N1" s="643"/>
      <c r="O1" s="140"/>
      <c r="P1" s="140"/>
    </row>
    <row r="2" spans="2:16" ht="37.5" customHeight="1" thickBot="1">
      <c r="B2" s="141" t="s">
        <v>1938</v>
      </c>
      <c r="C2" s="6"/>
      <c r="D2" s="6"/>
      <c r="E2" s="6"/>
      <c r="F2" s="142"/>
      <c r="G2" s="143"/>
      <c r="H2" s="142"/>
      <c r="I2" s="142"/>
      <c r="J2" s="142"/>
      <c r="K2" s="616"/>
      <c r="L2" s="616"/>
      <c r="M2" s="616"/>
      <c r="N2" s="144"/>
      <c r="O2" s="140"/>
      <c r="P2" s="140"/>
    </row>
    <row r="3" spans="2:16" ht="42" customHeight="1" thickBot="1">
      <c r="B3" s="141"/>
      <c r="C3" s="6"/>
      <c r="D3" s="15" t="s">
        <v>1939</v>
      </c>
      <c r="E3" s="145" t="s">
        <v>2777</v>
      </c>
      <c r="F3" s="16" t="s">
        <v>1941</v>
      </c>
      <c r="G3" s="143"/>
      <c r="H3" s="142"/>
      <c r="I3" s="142"/>
      <c r="J3" s="142"/>
      <c r="K3" s="616"/>
      <c r="L3" s="616"/>
      <c r="M3" s="616"/>
      <c r="N3" s="144"/>
      <c r="O3" s="140"/>
      <c r="P3" s="140"/>
    </row>
    <row r="4" spans="2:16" ht="39" customHeight="1">
      <c r="B4" s="2403" t="s">
        <v>1942</v>
      </c>
      <c r="C4" s="2403"/>
      <c r="D4" s="2403"/>
      <c r="E4" s="2403"/>
      <c r="F4" s="2403"/>
      <c r="G4" s="2403"/>
      <c r="H4" s="2403"/>
      <c r="I4" s="2403"/>
      <c r="J4" s="2403"/>
      <c r="K4" s="2403"/>
      <c r="L4" s="2403"/>
      <c r="M4" s="2403"/>
      <c r="N4" s="2403"/>
      <c r="O4" s="140"/>
      <c r="P4" s="140"/>
    </row>
    <row r="5" spans="2:16" ht="2.25" customHeight="1" thickBot="1">
      <c r="B5" s="2430" t="s">
        <v>1943</v>
      </c>
      <c r="C5" s="2431"/>
      <c r="D5" s="2431"/>
      <c r="E5" s="2431"/>
      <c r="F5" s="2431"/>
      <c r="G5" s="2431"/>
      <c r="H5" s="2431"/>
      <c r="I5" s="2431"/>
      <c r="J5" s="2431"/>
      <c r="K5" s="2431"/>
      <c r="L5" s="2431"/>
      <c r="M5" s="2431"/>
      <c r="N5" s="2431"/>
      <c r="O5" s="140"/>
      <c r="P5" s="140"/>
    </row>
    <row r="6" spans="2:16" ht="35.25"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76.349999999999994" customHeight="1">
      <c r="B8" s="20" t="s">
        <v>1947</v>
      </c>
      <c r="C8" s="2407" t="s">
        <v>1948</v>
      </c>
      <c r="D8" s="2407"/>
      <c r="E8" s="2407"/>
      <c r="F8" s="2407"/>
      <c r="G8" s="2407"/>
      <c r="H8" s="1622" t="s">
        <v>1949</v>
      </c>
      <c r="I8" s="21" t="s">
        <v>1950</v>
      </c>
      <c r="J8" s="2238" t="s">
        <v>2778</v>
      </c>
      <c r="K8" s="2239"/>
      <c r="L8" s="2239"/>
      <c r="M8" s="2239"/>
      <c r="N8" s="2240"/>
      <c r="O8" s="2245" t="s">
        <v>2779</v>
      </c>
      <c r="P8" s="2245"/>
    </row>
    <row r="9" spans="2:16" ht="21.75" customHeight="1">
      <c r="B9" s="22" t="s">
        <v>435</v>
      </c>
      <c r="C9" s="2028" t="s">
        <v>1952</v>
      </c>
      <c r="D9" s="2028"/>
      <c r="E9" s="2029"/>
      <c r="F9" s="2411" t="s">
        <v>2780</v>
      </c>
      <c r="G9" s="2412"/>
      <c r="H9" s="2412"/>
      <c r="I9" s="2412"/>
      <c r="J9" s="2412"/>
      <c r="K9" s="2412"/>
      <c r="L9" s="2412"/>
      <c r="M9" s="2412"/>
      <c r="N9" s="2412"/>
      <c r="O9" s="2124"/>
      <c r="P9" s="2124"/>
    </row>
    <row r="10" spans="2:16" ht="48.75" customHeight="1">
      <c r="B10" s="23" t="s">
        <v>58</v>
      </c>
      <c r="C10" s="1997" t="s">
        <v>1954</v>
      </c>
      <c r="D10" s="1997"/>
      <c r="E10" s="1998"/>
      <c r="F10" s="24" t="s">
        <v>1955</v>
      </c>
      <c r="G10" s="2413"/>
      <c r="H10" s="2413"/>
      <c r="I10" s="2413"/>
      <c r="J10" s="2413"/>
      <c r="K10" s="2413"/>
      <c r="L10" s="2413"/>
      <c r="M10" s="2413"/>
      <c r="N10" s="2414"/>
      <c r="O10" s="2124"/>
      <c r="P10" s="2124"/>
    </row>
    <row r="11" spans="2:16" ht="20.25" customHeight="1">
      <c r="B11" s="1494" t="s">
        <v>435</v>
      </c>
      <c r="C11" s="2043" t="s">
        <v>1956</v>
      </c>
      <c r="D11" s="2043"/>
      <c r="E11" s="2415"/>
      <c r="F11" s="1622" t="s">
        <v>1949</v>
      </c>
      <c r="G11" s="2397" t="s">
        <v>1957</v>
      </c>
      <c r="H11" s="2138"/>
      <c r="I11" s="1637" t="s">
        <v>2781</v>
      </c>
      <c r="J11" s="1637"/>
      <c r="K11" s="1637"/>
      <c r="L11" s="1637"/>
      <c r="M11" s="1637"/>
      <c r="N11" s="1637"/>
      <c r="O11" s="2124"/>
      <c r="P11" s="2124"/>
    </row>
    <row r="12" spans="2:16" ht="120" customHeight="1">
      <c r="B12" s="76" t="s">
        <v>441</v>
      </c>
      <c r="C12" s="2028" t="s">
        <v>1959</v>
      </c>
      <c r="D12" s="2028"/>
      <c r="E12" s="2029"/>
      <c r="F12" s="1622" t="s">
        <v>1949</v>
      </c>
      <c r="G12" s="2397" t="s">
        <v>1957</v>
      </c>
      <c r="H12" s="2138"/>
      <c r="I12" s="2773" t="s">
        <v>2782</v>
      </c>
      <c r="J12" s="2774"/>
      <c r="K12" s="2774"/>
      <c r="L12" s="2774"/>
      <c r="M12" s="2774"/>
      <c r="N12" s="2775"/>
      <c r="O12" s="2124"/>
      <c r="P12" s="2124"/>
    </row>
    <row r="13" spans="2:16" ht="35.25" customHeight="1">
      <c r="B13" s="88" t="s">
        <v>443</v>
      </c>
      <c r="C13" s="2028" t="s">
        <v>1961</v>
      </c>
      <c r="D13" s="2028"/>
      <c r="E13" s="2029"/>
      <c r="F13" s="1622" t="s">
        <v>1949</v>
      </c>
      <c r="G13" s="2397" t="s">
        <v>1957</v>
      </c>
      <c r="H13" s="2138"/>
      <c r="I13" s="3376" t="s">
        <v>2783</v>
      </c>
      <c r="J13" s="3377"/>
      <c r="K13" s="3377"/>
      <c r="L13" s="3377"/>
      <c r="M13" s="3377"/>
      <c r="N13" s="3378"/>
      <c r="O13" s="2124"/>
      <c r="P13" s="2124"/>
    </row>
    <row r="14" spans="2:16" ht="33" customHeight="1">
      <c r="B14" s="76" t="s">
        <v>445</v>
      </c>
      <c r="C14" s="2028" t="s">
        <v>1963</v>
      </c>
      <c r="D14" s="2028"/>
      <c r="E14" s="2029"/>
      <c r="F14" s="1622" t="s">
        <v>1949</v>
      </c>
      <c r="G14" s="2397" t="s">
        <v>1964</v>
      </c>
      <c r="H14" s="2138"/>
      <c r="I14" s="2773" t="s">
        <v>2784</v>
      </c>
      <c r="J14" s="2774"/>
      <c r="K14" s="2774"/>
      <c r="L14" s="2774"/>
      <c r="M14" s="2774"/>
      <c r="N14" s="2775"/>
      <c r="O14" s="2124"/>
      <c r="P14" s="2124"/>
    </row>
    <row r="15" spans="2:16" ht="33" customHeight="1">
      <c r="B15" s="76" t="s">
        <v>448</v>
      </c>
      <c r="C15" s="2028" t="s">
        <v>1965</v>
      </c>
      <c r="D15" s="2028"/>
      <c r="E15" s="2029"/>
      <c r="F15" s="1622" t="s">
        <v>1949</v>
      </c>
      <c r="G15" s="2397" t="s">
        <v>1966</v>
      </c>
      <c r="H15" s="2138"/>
      <c r="I15" s="2461" t="s">
        <v>1967</v>
      </c>
      <c r="J15" s="2010"/>
      <c r="K15" s="2010"/>
      <c r="L15" s="2010"/>
      <c r="M15" s="2010"/>
      <c r="N15" s="2011"/>
      <c r="O15" s="2124"/>
      <c r="P15" s="2124"/>
    </row>
    <row r="16" spans="2:16" ht="56.25" customHeight="1">
      <c r="B16" s="76" t="s">
        <v>450</v>
      </c>
      <c r="C16" s="2028" t="s">
        <v>1968</v>
      </c>
      <c r="D16" s="2028"/>
      <c r="E16" s="2029"/>
      <c r="F16" s="1622" t="s">
        <v>1949</v>
      </c>
      <c r="G16" s="2397" t="s">
        <v>1969</v>
      </c>
      <c r="H16" s="2138"/>
      <c r="I16" s="2773" t="s">
        <v>2785</v>
      </c>
      <c r="J16" s="2774"/>
      <c r="K16" s="2774"/>
      <c r="L16" s="2774"/>
      <c r="M16" s="2774"/>
      <c r="N16" s="2775"/>
      <c r="O16" s="2124"/>
      <c r="P16" s="2124"/>
    </row>
    <row r="17" spans="2:16" ht="26.25" customHeight="1">
      <c r="B17" s="76" t="s">
        <v>453</v>
      </c>
      <c r="C17" s="2099" t="s">
        <v>1971</v>
      </c>
      <c r="D17" s="2099"/>
      <c r="E17" s="2099"/>
      <c r="F17" s="1622" t="s">
        <v>1949</v>
      </c>
      <c r="G17" s="2397" t="s">
        <v>1972</v>
      </c>
      <c r="H17" s="2138"/>
      <c r="I17" s="2773" t="s">
        <v>2786</v>
      </c>
      <c r="J17" s="2774"/>
      <c r="K17" s="2774"/>
      <c r="L17" s="2774"/>
      <c r="M17" s="2774"/>
      <c r="N17" s="2775"/>
      <c r="O17" s="2124"/>
      <c r="P17" s="2124"/>
    </row>
    <row r="18" spans="2:16" ht="26.25" customHeight="1">
      <c r="B18" s="76" t="s">
        <v>456</v>
      </c>
      <c r="C18" s="2099" t="s">
        <v>1974</v>
      </c>
      <c r="D18" s="2099"/>
      <c r="E18" s="2099"/>
      <c r="F18" s="1622" t="s">
        <v>1949</v>
      </c>
      <c r="G18" s="2397" t="s">
        <v>1972</v>
      </c>
      <c r="H18" s="2138"/>
      <c r="I18" s="3376" t="s">
        <v>2787</v>
      </c>
      <c r="J18" s="3377"/>
      <c r="K18" s="3377"/>
      <c r="L18" s="3377"/>
      <c r="M18" s="3377"/>
      <c r="N18" s="3378"/>
      <c r="O18" s="2124"/>
      <c r="P18" s="2124"/>
    </row>
    <row r="19" spans="2:16" ht="24.75" customHeight="1">
      <c r="B19" s="76" t="s">
        <v>458</v>
      </c>
      <c r="C19" s="2099" t="s">
        <v>1976</v>
      </c>
      <c r="D19" s="2099"/>
      <c r="E19" s="2099"/>
      <c r="F19" s="1622" t="s">
        <v>1949</v>
      </c>
      <c r="G19" s="2397" t="s">
        <v>1972</v>
      </c>
      <c r="H19" s="2138"/>
      <c r="I19" s="3376" t="s">
        <v>2788</v>
      </c>
      <c r="J19" s="3377"/>
      <c r="K19" s="3377"/>
      <c r="L19" s="3377"/>
      <c r="M19" s="3377"/>
      <c r="N19" s="3378"/>
      <c r="O19" s="2197"/>
      <c r="P19" s="2197"/>
    </row>
    <row r="20" spans="2:16" ht="24" customHeight="1">
      <c r="B20" s="23" t="s">
        <v>78</v>
      </c>
      <c r="C20" s="1997" t="s">
        <v>1978</v>
      </c>
      <c r="D20" s="1997"/>
      <c r="E20" s="1997"/>
      <c r="F20" s="1997"/>
      <c r="G20" s="1997"/>
      <c r="H20" s="1997"/>
      <c r="I20" s="1522" t="s">
        <v>1949</v>
      </c>
      <c r="J20" s="1993" t="s">
        <v>1979</v>
      </c>
      <c r="K20" s="2465" t="s">
        <v>2789</v>
      </c>
      <c r="L20" s="2466"/>
      <c r="M20" s="2466"/>
      <c r="N20" s="2467"/>
      <c r="O20" s="25"/>
      <c r="P20" s="26"/>
    </row>
    <row r="21" spans="2:16" ht="24" customHeight="1">
      <c r="B21" s="23" t="s">
        <v>81</v>
      </c>
      <c r="C21" s="1997" t="s">
        <v>1982</v>
      </c>
      <c r="D21" s="1997"/>
      <c r="E21" s="1997"/>
      <c r="F21" s="1997"/>
      <c r="G21" s="1997"/>
      <c r="H21" s="1997"/>
      <c r="I21" s="1522" t="s">
        <v>1949</v>
      </c>
      <c r="J21" s="2398"/>
      <c r="K21" s="2469"/>
      <c r="L21" s="2470"/>
      <c r="M21" s="2470"/>
      <c r="N21" s="2471"/>
      <c r="O21" s="25"/>
      <c r="P21" s="26"/>
    </row>
    <row r="22" spans="2:16" ht="24" customHeight="1">
      <c r="B22" s="23" t="s">
        <v>91</v>
      </c>
      <c r="C22" s="1997" t="s">
        <v>1983</v>
      </c>
      <c r="D22" s="1997"/>
      <c r="E22" s="1997"/>
      <c r="F22" s="1997"/>
      <c r="G22" s="1997"/>
      <c r="H22" s="1997"/>
      <c r="I22" s="1522" t="s">
        <v>2790</v>
      </c>
      <c r="J22" s="2398"/>
      <c r="K22" s="2469"/>
      <c r="L22" s="2470"/>
      <c r="M22" s="2470"/>
      <c r="N22" s="2471"/>
      <c r="O22" s="2051"/>
      <c r="P22" s="2051"/>
    </row>
    <row r="23" spans="2:16" ht="23.25" customHeight="1">
      <c r="B23" s="23" t="s">
        <v>464</v>
      </c>
      <c r="C23" s="1997" t="s">
        <v>1985</v>
      </c>
      <c r="D23" s="1997"/>
      <c r="E23" s="1997"/>
      <c r="F23" s="1997"/>
      <c r="G23" s="1997"/>
      <c r="H23" s="1997"/>
      <c r="I23" s="1622" t="s">
        <v>1962</v>
      </c>
      <c r="J23" s="2398"/>
      <c r="K23" s="2469"/>
      <c r="L23" s="2470"/>
      <c r="M23" s="2470"/>
      <c r="N23" s="2471"/>
      <c r="O23" s="2124"/>
      <c r="P23" s="2124"/>
    </row>
    <row r="24" spans="2:16" ht="31.5" customHeight="1" thickBot="1">
      <c r="B24" s="22" t="s">
        <v>435</v>
      </c>
      <c r="C24" s="2330" t="s">
        <v>1986</v>
      </c>
      <c r="D24" s="2330"/>
      <c r="E24" s="2330"/>
      <c r="F24" s="2330"/>
      <c r="G24" s="2330"/>
      <c r="H24" s="2330"/>
      <c r="I24" s="1622" t="s">
        <v>2065</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3367" t="s">
        <v>2791</v>
      </c>
      <c r="M26" s="3368"/>
      <c r="N26" s="3369"/>
      <c r="O26" s="30"/>
      <c r="P26" s="1515"/>
    </row>
    <row r="27" spans="2:16" ht="63" customHeight="1">
      <c r="B27" s="87" t="s">
        <v>472</v>
      </c>
      <c r="C27" s="2028" t="s">
        <v>1995</v>
      </c>
      <c r="D27" s="2028"/>
      <c r="E27" s="2028"/>
      <c r="F27" s="2028"/>
      <c r="G27" s="2028"/>
      <c r="H27" s="2028"/>
      <c r="I27" s="2029"/>
      <c r="J27" s="31">
        <v>5740873.8089285716</v>
      </c>
      <c r="K27" s="2113"/>
      <c r="L27" s="3370"/>
      <c r="M27" s="3371"/>
      <c r="N27" s="3372"/>
      <c r="O27" s="2051"/>
      <c r="P27" s="2051"/>
    </row>
    <row r="28" spans="2:16" ht="19.5" customHeight="1">
      <c r="B28" s="2810" t="s">
        <v>120</v>
      </c>
      <c r="C28" s="1855" t="s">
        <v>1997</v>
      </c>
      <c r="D28" s="1855"/>
      <c r="E28" s="1855"/>
      <c r="F28" s="2098"/>
      <c r="G28" s="1634" t="s">
        <v>1989</v>
      </c>
      <c r="H28" s="1531" t="s">
        <v>1990</v>
      </c>
      <c r="I28" s="32" t="s">
        <v>1991</v>
      </c>
      <c r="J28" s="33" t="s">
        <v>1992</v>
      </c>
      <c r="K28" s="2113"/>
      <c r="L28" s="3370"/>
      <c r="M28" s="3371"/>
      <c r="N28" s="3372"/>
      <c r="O28" s="2124"/>
      <c r="P28" s="2124"/>
    </row>
    <row r="29" spans="2:16" ht="19.5" customHeight="1">
      <c r="B29" s="2811"/>
      <c r="C29" s="2099"/>
      <c r="D29" s="2099"/>
      <c r="E29" s="2099"/>
      <c r="F29" s="2100"/>
      <c r="G29" s="1634" t="s">
        <v>1998</v>
      </c>
      <c r="H29" s="1510">
        <v>2018</v>
      </c>
      <c r="I29" s="32" t="s">
        <v>1999</v>
      </c>
      <c r="J29" s="1510">
        <v>2018</v>
      </c>
      <c r="K29" s="2113"/>
      <c r="L29" s="3370"/>
      <c r="M29" s="3371"/>
      <c r="N29" s="3372"/>
      <c r="O29" s="2124"/>
      <c r="P29" s="2124"/>
    </row>
    <row r="30" spans="2:16" ht="35.25" customHeight="1">
      <c r="B30" s="76" t="s">
        <v>435</v>
      </c>
      <c r="C30" s="2028" t="s">
        <v>2000</v>
      </c>
      <c r="D30" s="2028"/>
      <c r="E30" s="2028"/>
      <c r="F30" s="2028"/>
      <c r="G30" s="2029"/>
      <c r="H30" s="2381" t="s">
        <v>2792</v>
      </c>
      <c r="I30" s="2382"/>
      <c r="J30" s="2383"/>
      <c r="K30" s="2113"/>
      <c r="L30" s="3370"/>
      <c r="M30" s="3371"/>
      <c r="N30" s="3372"/>
      <c r="O30" s="2197"/>
      <c r="P30" s="2197"/>
    </row>
    <row r="31" spans="2:16" ht="23.25" customHeight="1">
      <c r="B31" s="76" t="s">
        <v>441</v>
      </c>
      <c r="C31" s="2028" t="s">
        <v>2002</v>
      </c>
      <c r="D31" s="2028"/>
      <c r="E31" s="2028"/>
      <c r="F31" s="2028"/>
      <c r="G31" s="2029"/>
      <c r="H31" s="2384" t="s">
        <v>2003</v>
      </c>
      <c r="I31" s="2385"/>
      <c r="J31" s="2386"/>
      <c r="K31" s="2114"/>
      <c r="L31" s="3373"/>
      <c r="M31" s="3374"/>
      <c r="N31" s="3375"/>
      <c r="O31" s="1513"/>
      <c r="P31" s="26"/>
    </row>
    <row r="32" spans="2:16" ht="63.75" customHeight="1">
      <c r="B32" s="76" t="s">
        <v>443</v>
      </c>
      <c r="C32" s="2028" t="s">
        <v>2004</v>
      </c>
      <c r="D32" s="2028"/>
      <c r="E32" s="2028"/>
      <c r="F32" s="2028"/>
      <c r="G32" s="2028"/>
      <c r="H32" s="2028"/>
      <c r="I32" s="2028"/>
      <c r="J32" s="2028"/>
      <c r="K32" s="2028"/>
      <c r="L32" s="2028"/>
      <c r="M32" s="2028"/>
      <c r="N32" s="2372"/>
      <c r="O32" s="2074"/>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t="s">
        <v>2793</v>
      </c>
      <c r="P34" s="2379"/>
    </row>
    <row r="35" spans="2:16" ht="21" customHeight="1">
      <c r="B35" s="27"/>
      <c r="C35" s="2091" t="s">
        <v>2011</v>
      </c>
      <c r="D35" s="2091"/>
      <c r="E35" s="2091"/>
      <c r="F35" s="2091"/>
      <c r="G35" s="2091"/>
      <c r="H35" s="2091"/>
      <c r="I35" s="2092"/>
      <c r="J35" s="34">
        <v>949874</v>
      </c>
      <c r="K35" s="35">
        <v>877305</v>
      </c>
      <c r="L35" s="2361">
        <f t="shared" ref="L35:L57" si="0">ABS(J35-K35)/J35</f>
        <v>7.6398553913466422E-2</v>
      </c>
      <c r="M35" s="2362"/>
      <c r="N35" s="2363"/>
      <c r="O35" s="2380"/>
      <c r="P35" s="2380"/>
    </row>
    <row r="36" spans="2:16" ht="21" customHeight="1">
      <c r="B36" s="27"/>
      <c r="C36" s="2091" t="s">
        <v>2012</v>
      </c>
      <c r="D36" s="2091"/>
      <c r="E36" s="2091"/>
      <c r="F36" s="2091"/>
      <c r="G36" s="2091"/>
      <c r="H36" s="2091"/>
      <c r="I36" s="2092"/>
      <c r="J36" s="36" t="s">
        <v>330</v>
      </c>
      <c r="K36" s="37" t="s">
        <v>330</v>
      </c>
      <c r="L36" s="2361" t="s">
        <v>330</v>
      </c>
      <c r="M36" s="2362"/>
      <c r="N36" s="2363"/>
      <c r="O36" s="2380"/>
      <c r="P36" s="2380"/>
    </row>
    <row r="37" spans="2:16" ht="31.5" customHeight="1">
      <c r="B37" s="27"/>
      <c r="C37" s="2091" t="s">
        <v>2013</v>
      </c>
      <c r="D37" s="2091"/>
      <c r="E37" s="2091"/>
      <c r="F37" s="38" t="s">
        <v>2014</v>
      </c>
      <c r="G37" s="1754"/>
      <c r="H37" s="2008"/>
      <c r="I37" s="1755"/>
      <c r="J37" s="36" t="s">
        <v>330</v>
      </c>
      <c r="K37" s="37" t="s">
        <v>330</v>
      </c>
      <c r="L37" s="2361" t="s">
        <v>330</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33135</v>
      </c>
      <c r="K39" s="35">
        <v>34353</v>
      </c>
      <c r="L39" s="2369">
        <f>ABS(J39-K39)/J39</f>
        <v>3.6758714350384789E-2</v>
      </c>
      <c r="M39" s="2370"/>
      <c r="N39" s="2371"/>
      <c r="O39" s="2380"/>
      <c r="P39" s="2380"/>
    </row>
    <row r="40" spans="2:16" ht="27.75" customHeight="1">
      <c r="B40" s="27"/>
      <c r="C40" s="2091" t="s">
        <v>2017</v>
      </c>
      <c r="D40" s="2091"/>
      <c r="E40" s="2091"/>
      <c r="F40" s="38" t="s">
        <v>2014</v>
      </c>
      <c r="G40" s="1754"/>
      <c r="H40" s="2008"/>
      <c r="I40" s="1755"/>
      <c r="J40" s="36" t="s">
        <v>330</v>
      </c>
      <c r="K40" s="37" t="s">
        <v>330</v>
      </c>
      <c r="L40" s="2361" t="s">
        <v>330</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4">
        <v>173984</v>
      </c>
      <c r="K42" s="35">
        <v>155350</v>
      </c>
      <c r="L42" s="2361">
        <f t="shared" si="0"/>
        <v>0.10710180246459444</v>
      </c>
      <c r="M42" s="2362"/>
      <c r="N42" s="2363"/>
      <c r="O42" s="2380"/>
      <c r="P42" s="2380"/>
    </row>
    <row r="43" spans="2:16" ht="21" customHeight="1">
      <c r="B43" s="27"/>
      <c r="C43" s="2091" t="s">
        <v>2020</v>
      </c>
      <c r="D43" s="2091"/>
      <c r="E43" s="2091"/>
      <c r="F43" s="2091"/>
      <c r="G43" s="2091"/>
      <c r="H43" s="2091"/>
      <c r="I43" s="2092"/>
      <c r="J43" s="34">
        <v>469388</v>
      </c>
      <c r="K43" s="35">
        <v>500814.22222222202</v>
      </c>
      <c r="L43" s="2361">
        <f t="shared" si="0"/>
        <v>6.6951481977004138E-2</v>
      </c>
      <c r="M43" s="2362"/>
      <c r="N43" s="2363"/>
      <c r="O43" s="2380"/>
      <c r="P43" s="2380"/>
    </row>
    <row r="44" spans="2:16" ht="21" customHeight="1">
      <c r="B44" s="27"/>
      <c r="C44" s="2091" t="s">
        <v>2021</v>
      </c>
      <c r="D44" s="2091"/>
      <c r="E44" s="2091"/>
      <c r="F44" s="2091"/>
      <c r="G44" s="2091"/>
      <c r="H44" s="2091"/>
      <c r="I44" s="2092"/>
      <c r="J44" s="36" t="s">
        <v>330</v>
      </c>
      <c r="K44" s="37" t="s">
        <v>330</v>
      </c>
      <c r="L44" s="2361" t="s">
        <v>330</v>
      </c>
      <c r="M44" s="2362"/>
      <c r="N44" s="2363"/>
      <c r="O44" s="2380"/>
      <c r="P44" s="2380"/>
    </row>
    <row r="45" spans="2:16" ht="32.25" customHeight="1">
      <c r="B45" s="27"/>
      <c r="C45" s="2091" t="s">
        <v>2022</v>
      </c>
      <c r="D45" s="2091"/>
      <c r="E45" s="2091"/>
      <c r="F45" s="38" t="s">
        <v>2014</v>
      </c>
      <c r="G45" s="1754"/>
      <c r="H45" s="2008"/>
      <c r="I45" s="1755"/>
      <c r="J45" s="36" t="s">
        <v>330</v>
      </c>
      <c r="K45" s="37" t="s">
        <v>330</v>
      </c>
      <c r="L45" s="2361" t="s">
        <v>330</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158206</v>
      </c>
      <c r="K47" s="35">
        <v>165260.88888888899</v>
      </c>
      <c r="L47" s="2361">
        <f t="shared" si="0"/>
        <v>4.4593055186838627E-2</v>
      </c>
      <c r="M47" s="2362"/>
      <c r="N47" s="2363"/>
      <c r="O47" s="2380"/>
      <c r="P47" s="2380"/>
    </row>
    <row r="48" spans="2:16" ht="21" customHeight="1">
      <c r="B48" s="27"/>
      <c r="C48" s="2091" t="s">
        <v>2025</v>
      </c>
      <c r="D48" s="2091"/>
      <c r="E48" s="2091"/>
      <c r="F48" s="2091"/>
      <c r="G48" s="2091"/>
      <c r="H48" s="2091"/>
      <c r="I48" s="2092"/>
      <c r="J48" s="34">
        <v>14844</v>
      </c>
      <c r="K48" s="35">
        <v>16164.500000000002</v>
      </c>
      <c r="L48" s="2361">
        <f t="shared" si="0"/>
        <v>8.8958501751549568E-2</v>
      </c>
      <c r="M48" s="2362"/>
      <c r="N48" s="2363"/>
      <c r="O48" s="2380"/>
      <c r="P48" s="2380"/>
    </row>
    <row r="49" spans="2:16" ht="30" customHeight="1">
      <c r="B49" s="27"/>
      <c r="C49" s="2091" t="s">
        <v>2026</v>
      </c>
      <c r="D49" s="2091"/>
      <c r="E49" s="2091"/>
      <c r="F49" s="38" t="s">
        <v>2014</v>
      </c>
      <c r="G49" s="2093"/>
      <c r="H49" s="2157"/>
      <c r="I49" s="2094"/>
      <c r="J49" s="36" t="s">
        <v>330</v>
      </c>
      <c r="K49" s="37" t="s">
        <v>330</v>
      </c>
      <c r="L49" s="2361" t="s">
        <v>330</v>
      </c>
      <c r="M49" s="2362"/>
      <c r="N49" s="2363"/>
      <c r="O49" s="2380"/>
      <c r="P49" s="2380"/>
    </row>
    <row r="50" spans="2:16" ht="21" customHeight="1">
      <c r="B50" s="27" t="s">
        <v>502</v>
      </c>
      <c r="C50" s="1997" t="s">
        <v>2027</v>
      </c>
      <c r="D50" s="1997"/>
      <c r="E50" s="1997"/>
      <c r="F50" s="1997"/>
      <c r="G50" s="1997"/>
      <c r="H50" s="1997"/>
      <c r="I50" s="1997"/>
      <c r="J50" s="34">
        <v>26310</v>
      </c>
      <c r="K50" s="35">
        <v>29509</v>
      </c>
      <c r="L50" s="2361">
        <f>ABS(J50-K50)/J50</f>
        <v>0.12158874952489547</v>
      </c>
      <c r="M50" s="2362"/>
      <c r="N50" s="2363"/>
      <c r="O50" s="2380"/>
      <c r="P50" s="2380"/>
    </row>
    <row r="51" spans="2:16" ht="21" customHeight="1">
      <c r="B51" s="27" t="s">
        <v>504</v>
      </c>
      <c r="C51" s="1997" t="s">
        <v>2028</v>
      </c>
      <c r="D51" s="1997"/>
      <c r="E51" s="1997"/>
      <c r="F51" s="1997"/>
      <c r="G51" s="1997"/>
      <c r="H51" s="1997"/>
      <c r="I51" s="1997"/>
      <c r="J51" s="36" t="s">
        <v>330</v>
      </c>
      <c r="K51" s="37" t="s">
        <v>330</v>
      </c>
      <c r="L51" s="2361" t="s">
        <v>330</v>
      </c>
      <c r="M51" s="2362"/>
      <c r="N51" s="2363"/>
      <c r="O51" s="2380"/>
      <c r="P51" s="2380"/>
    </row>
    <row r="52" spans="2:16" ht="21" customHeight="1">
      <c r="B52" s="27" t="s">
        <v>506</v>
      </c>
      <c r="C52" s="1997" t="s">
        <v>2029</v>
      </c>
      <c r="D52" s="1997"/>
      <c r="E52" s="1997"/>
      <c r="F52" s="1997"/>
      <c r="G52" s="1997"/>
      <c r="H52" s="1997"/>
      <c r="I52" s="1997"/>
      <c r="J52" s="34">
        <v>5299868</v>
      </c>
      <c r="K52" s="35">
        <v>6022463.6666666698</v>
      </c>
      <c r="L52" s="2361">
        <f t="shared" si="0"/>
        <v>0.13634220072399347</v>
      </c>
      <c r="M52" s="2362"/>
      <c r="N52" s="2363"/>
      <c r="O52" s="2380"/>
      <c r="P52" s="2380"/>
    </row>
    <row r="53" spans="2:16" ht="21" customHeight="1">
      <c r="B53" s="27" t="s">
        <v>507</v>
      </c>
      <c r="C53" s="1997" t="s">
        <v>2030</v>
      </c>
      <c r="D53" s="1997"/>
      <c r="E53" s="1997"/>
      <c r="F53" s="1997"/>
      <c r="G53" s="1997"/>
      <c r="H53" s="1997"/>
      <c r="I53" s="1997"/>
      <c r="J53" s="34">
        <v>9405</v>
      </c>
      <c r="K53" s="35">
        <v>10203</v>
      </c>
      <c r="L53" s="2361">
        <f t="shared" si="0"/>
        <v>8.4848484848484854E-2</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4">
        <v>949</v>
      </c>
      <c r="K55" s="35">
        <v>920</v>
      </c>
      <c r="L55" s="2361">
        <f t="shared" si="0"/>
        <v>3.0558482613277135E-2</v>
      </c>
      <c r="M55" s="2362"/>
      <c r="N55" s="2363"/>
      <c r="O55" s="2380"/>
      <c r="P55" s="2380"/>
    </row>
    <row r="56" spans="2:16" ht="21" customHeight="1">
      <c r="B56" s="27"/>
      <c r="C56" s="2091" t="s">
        <v>2033</v>
      </c>
      <c r="D56" s="2091"/>
      <c r="E56" s="2091"/>
      <c r="F56" s="2091"/>
      <c r="G56" s="2091"/>
      <c r="H56" s="2091"/>
      <c r="I56" s="2092"/>
      <c r="J56" s="36" t="s">
        <v>330</v>
      </c>
      <c r="K56" s="37" t="s">
        <v>330</v>
      </c>
      <c r="L56" s="2361" t="s">
        <v>330</v>
      </c>
      <c r="M56" s="2362"/>
      <c r="N56" s="2363"/>
      <c r="O56" s="2380"/>
      <c r="P56" s="2380"/>
    </row>
    <row r="57" spans="2:16" ht="21" customHeight="1" thickBot="1">
      <c r="B57" s="39" t="s">
        <v>510</v>
      </c>
      <c r="C57" s="1997" t="s">
        <v>2034</v>
      </c>
      <c r="D57" s="1997"/>
      <c r="E57" s="1997"/>
      <c r="F57" s="1997"/>
      <c r="G57" s="1997"/>
      <c r="H57" s="1997"/>
      <c r="I57" s="1997"/>
      <c r="J57" s="203">
        <v>517</v>
      </c>
      <c r="K57" s="204">
        <v>814.33333333333303</v>
      </c>
      <c r="L57" s="2366">
        <f t="shared" si="0"/>
        <v>0.57511283043197881</v>
      </c>
      <c r="M57" s="2367"/>
      <c r="N57" s="2368"/>
      <c r="O57" s="2380"/>
      <c r="P57" s="2380"/>
    </row>
    <row r="58" spans="2:16" ht="39.75" customHeight="1" thickBot="1">
      <c r="B58" s="205" t="s">
        <v>512</v>
      </c>
      <c r="C58" s="2827" t="s">
        <v>2035</v>
      </c>
      <c r="D58" s="2827"/>
      <c r="E58" s="2827"/>
      <c r="F58" s="2827"/>
      <c r="G58" s="2827"/>
      <c r="H58" s="2827"/>
      <c r="I58" s="2828"/>
      <c r="J58" s="41" t="s">
        <v>1949</v>
      </c>
      <c r="K58" s="42" t="s">
        <v>2036</v>
      </c>
      <c r="L58" s="2352"/>
      <c r="M58" s="2353"/>
      <c r="N58" s="2354"/>
      <c r="O58" s="43" t="s">
        <v>2794</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62.25" customHeight="1" thickBot="1">
      <c r="B60" s="181" t="s">
        <v>516</v>
      </c>
      <c r="C60" s="2330" t="s">
        <v>2039</v>
      </c>
      <c r="D60" s="2330"/>
      <c r="E60" s="2330"/>
      <c r="F60" s="2330"/>
      <c r="G60" s="2330"/>
      <c r="H60" s="2330"/>
      <c r="I60" s="2330"/>
      <c r="J60" s="2357" t="s">
        <v>1949</v>
      </c>
      <c r="K60" s="2358"/>
      <c r="L60" s="45" t="s">
        <v>2036</v>
      </c>
      <c r="M60" s="2359"/>
      <c r="N60" s="2360"/>
      <c r="O60" s="1627" t="s">
        <v>2795</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38.2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49.5" customHeight="1">
      <c r="B63" s="76" t="s">
        <v>435</v>
      </c>
      <c r="C63" s="2028" t="s">
        <v>2046</v>
      </c>
      <c r="D63" s="2028"/>
      <c r="E63" s="2028"/>
      <c r="F63" s="2029"/>
      <c r="G63" s="48">
        <f>800000000/560</f>
        <v>1428571.4285714286</v>
      </c>
      <c r="H63" s="116" t="s">
        <v>857</v>
      </c>
      <c r="I63" s="2317" t="s">
        <v>2796</v>
      </c>
      <c r="J63" s="2318"/>
      <c r="K63" s="2340" t="s">
        <v>2797</v>
      </c>
      <c r="L63" s="2341"/>
      <c r="M63" s="2341"/>
      <c r="N63" s="2342"/>
      <c r="O63" s="2349"/>
      <c r="P63" s="2349"/>
    </row>
    <row r="64" spans="2:16" ht="54" customHeight="1">
      <c r="B64" s="76" t="s">
        <v>441</v>
      </c>
      <c r="C64" s="2028" t="s">
        <v>2049</v>
      </c>
      <c r="D64" s="2028"/>
      <c r="E64" s="2028"/>
      <c r="F64" s="2029"/>
      <c r="G64" s="48">
        <v>0</v>
      </c>
      <c r="H64" s="116" t="s">
        <v>857</v>
      </c>
      <c r="I64" s="2317" t="s">
        <v>330</v>
      </c>
      <c r="J64" s="2318"/>
      <c r="K64" s="2340" t="s">
        <v>2798</v>
      </c>
      <c r="L64" s="2341"/>
      <c r="M64" s="2341"/>
      <c r="N64" s="2342"/>
      <c r="O64" s="2349"/>
      <c r="P64" s="2349"/>
    </row>
    <row r="65" spans="2:17" ht="54" customHeight="1" thickBot="1">
      <c r="B65" s="22" t="s">
        <v>443</v>
      </c>
      <c r="C65" s="1855" t="s">
        <v>2050</v>
      </c>
      <c r="D65" s="1855"/>
      <c r="E65" s="1855"/>
      <c r="F65" s="2098"/>
      <c r="G65" s="50">
        <f>G63+G64</f>
        <v>1428571.4285714286</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c r="L67" s="2332"/>
      <c r="M67" s="2332"/>
      <c r="N67" s="2333"/>
      <c r="O67" s="1627" t="s">
        <v>2795</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1949</v>
      </c>
      <c r="G70" s="2315">
        <v>1428571</v>
      </c>
      <c r="H70" s="2316"/>
      <c r="I70" s="2317" t="s">
        <v>857</v>
      </c>
      <c r="J70" s="2318"/>
      <c r="K70" s="2340" t="s">
        <v>2799</v>
      </c>
      <c r="L70" s="2341"/>
      <c r="M70" s="2341"/>
      <c r="N70" s="2342"/>
      <c r="O70" s="2124"/>
      <c r="P70" s="2124"/>
    </row>
    <row r="71" spans="2:17" ht="31.5" customHeight="1">
      <c r="B71" s="56"/>
      <c r="C71" s="2825" t="s">
        <v>2062</v>
      </c>
      <c r="D71" s="2825"/>
      <c r="E71" s="2826"/>
      <c r="F71" s="2162" t="s">
        <v>2077</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2315">
        <v>0</v>
      </c>
      <c r="H72" s="2316"/>
      <c r="I72" s="2317" t="s">
        <v>857</v>
      </c>
      <c r="J72" s="2318"/>
      <c r="K72" s="2340"/>
      <c r="L72" s="2341"/>
      <c r="M72" s="2341"/>
      <c r="N72" s="2342"/>
      <c r="O72" s="2124"/>
      <c r="P72" s="2124"/>
    </row>
    <row r="73" spans="2:17" ht="35.25" customHeight="1">
      <c r="B73" s="56"/>
      <c r="C73" s="2825" t="s">
        <v>2066</v>
      </c>
      <c r="D73" s="2825"/>
      <c r="E73" s="2826"/>
      <c r="F73" s="2162" t="s">
        <v>330</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1428571</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2073</v>
      </c>
      <c r="G77" s="2315">
        <v>743113</v>
      </c>
      <c r="H77" s="2316"/>
      <c r="I77" s="2317" t="s">
        <v>857</v>
      </c>
      <c r="J77" s="2318"/>
      <c r="K77" s="2284" t="s">
        <v>2800</v>
      </c>
      <c r="L77" s="2285"/>
      <c r="M77" s="2285"/>
      <c r="N77" s="2286"/>
      <c r="O77" s="25" t="s">
        <v>2074</v>
      </c>
      <c r="P77" s="26"/>
    </row>
    <row r="78" spans="2:17" s="13" customFormat="1" ht="32.25" customHeight="1">
      <c r="B78" s="76" t="s">
        <v>441</v>
      </c>
      <c r="C78" s="2028" t="s">
        <v>1965</v>
      </c>
      <c r="D78" s="2028"/>
      <c r="E78" s="2029"/>
      <c r="F78" s="1523" t="s">
        <v>2073</v>
      </c>
      <c r="G78" s="2315">
        <v>2330603</v>
      </c>
      <c r="H78" s="2316"/>
      <c r="I78" s="2317" t="s">
        <v>857</v>
      </c>
      <c r="J78" s="2318"/>
      <c r="K78" s="2284" t="s">
        <v>2801</v>
      </c>
      <c r="L78" s="2285"/>
      <c r="M78" s="2285"/>
      <c r="N78" s="2286"/>
      <c r="O78" s="25" t="s">
        <v>867</v>
      </c>
      <c r="P78" s="26"/>
    </row>
    <row r="79" spans="2:17" s="13" customFormat="1" ht="32.25" customHeight="1">
      <c r="B79" s="76" t="s">
        <v>443</v>
      </c>
      <c r="C79" s="2028" t="s">
        <v>2076</v>
      </c>
      <c r="D79" s="2028"/>
      <c r="E79" s="2029"/>
      <c r="F79" s="1523" t="s">
        <v>2065</v>
      </c>
      <c r="G79" s="2315">
        <v>0</v>
      </c>
      <c r="H79" s="2316"/>
      <c r="I79" s="2317" t="s">
        <v>857</v>
      </c>
      <c r="J79" s="2318"/>
      <c r="K79" s="2284"/>
      <c r="L79" s="2285"/>
      <c r="M79" s="2285"/>
      <c r="N79" s="2286"/>
      <c r="O79" s="25"/>
      <c r="P79" s="26"/>
    </row>
    <row r="80" spans="2:17" s="13" customFormat="1" ht="32.25" customHeight="1">
      <c r="B80" s="76" t="s">
        <v>445</v>
      </c>
      <c r="C80" s="2028" t="s">
        <v>2078</v>
      </c>
      <c r="D80" s="2028"/>
      <c r="E80" s="2029"/>
      <c r="F80" s="1523" t="s">
        <v>2065</v>
      </c>
      <c r="G80" s="2315">
        <v>0</v>
      </c>
      <c r="H80" s="2316"/>
      <c r="I80" s="2317" t="s">
        <v>857</v>
      </c>
      <c r="J80" s="2318"/>
      <c r="K80" s="2315"/>
      <c r="L80" s="2319"/>
      <c r="M80" s="2319"/>
      <c r="N80" s="2320"/>
      <c r="O80" s="2051" t="s">
        <v>2802</v>
      </c>
      <c r="P80" s="2051"/>
    </row>
    <row r="81" spans="1:16" s="13" customFormat="1" ht="32.25" customHeight="1">
      <c r="B81" s="76" t="s">
        <v>448</v>
      </c>
      <c r="C81" s="2028" t="s">
        <v>2803</v>
      </c>
      <c r="D81" s="2028"/>
      <c r="E81" s="2029"/>
      <c r="F81" s="1523" t="s">
        <v>2073</v>
      </c>
      <c r="G81" s="2315">
        <f>774381452/560</f>
        <v>1382824.0214285713</v>
      </c>
      <c r="H81" s="2316"/>
      <c r="I81" s="2317" t="s">
        <v>857</v>
      </c>
      <c r="J81" s="2318"/>
      <c r="K81" s="2284" t="s">
        <v>2804</v>
      </c>
      <c r="L81" s="2285"/>
      <c r="M81" s="2285"/>
      <c r="N81" s="2286"/>
      <c r="O81" s="2197"/>
      <c r="P81" s="2197"/>
    </row>
    <row r="82" spans="1:16" ht="53.25" customHeight="1" thickBot="1">
      <c r="B82" s="22" t="s">
        <v>450</v>
      </c>
      <c r="C82" s="1855" t="s">
        <v>2080</v>
      </c>
      <c r="D82" s="1855"/>
      <c r="E82" s="2098"/>
      <c r="F82" s="61"/>
      <c r="G82" s="2307">
        <f>G77+G78+G79+G80+G81</f>
        <v>4456540.0214285711</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64">
        <f>G74/(G74+G82)</f>
        <v>0.24274325408617764</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1.025124609475943</v>
      </c>
      <c r="K86" s="65" t="s">
        <v>1950</v>
      </c>
      <c r="L86" s="2304"/>
      <c r="M86" s="2305"/>
      <c r="N86" s="2306"/>
      <c r="O86" s="2232"/>
      <c r="P86" s="2232"/>
    </row>
    <row r="87" spans="1:16" ht="34.5" customHeight="1">
      <c r="B87" s="208" t="s">
        <v>557</v>
      </c>
      <c r="C87" s="2302" t="s">
        <v>2085</v>
      </c>
      <c r="D87" s="2302"/>
      <c r="E87" s="2302"/>
      <c r="F87" s="2302"/>
      <c r="G87" s="2302"/>
      <c r="H87" s="2302"/>
      <c r="I87" s="2303"/>
      <c r="J87" s="68" t="str">
        <f>IF(J86&lt;0.99,"Funding gap","No funding gap")</f>
        <v>No 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c r="M88" s="2293"/>
      <c r="N88" s="2294"/>
      <c r="O88" s="2051"/>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2805</v>
      </c>
      <c r="K90" s="2290"/>
      <c r="L90" s="2295"/>
      <c r="M90" s="2296"/>
      <c r="N90" s="2297"/>
      <c r="O90" s="2124"/>
      <c r="P90" s="2124"/>
    </row>
    <row r="91" spans="1:16" ht="21" customHeight="1">
      <c r="B91" s="1490" t="s">
        <v>443</v>
      </c>
      <c r="C91" s="2301" t="s">
        <v>2092</v>
      </c>
      <c r="D91" s="2301"/>
      <c r="E91" s="2301"/>
      <c r="F91" s="2301"/>
      <c r="G91" s="2301"/>
      <c r="H91" s="2301"/>
      <c r="I91" s="2301"/>
      <c r="J91" s="158" t="s">
        <v>2805</v>
      </c>
      <c r="K91" s="2290"/>
      <c r="L91" s="2295"/>
      <c r="M91" s="2296"/>
      <c r="N91" s="2297"/>
      <c r="O91" s="2124"/>
      <c r="P91" s="2124"/>
    </row>
    <row r="92" spans="1:16" ht="21" customHeight="1">
      <c r="B92" s="1490" t="s">
        <v>445</v>
      </c>
      <c r="C92" s="2301" t="s">
        <v>2005</v>
      </c>
      <c r="D92" s="2301"/>
      <c r="E92" s="2301"/>
      <c r="F92" s="2301"/>
      <c r="G92" s="2301"/>
      <c r="H92" s="2301"/>
      <c r="I92" s="2301"/>
      <c r="J92" s="158" t="s">
        <v>2805</v>
      </c>
      <c r="K92" s="2290"/>
      <c r="L92" s="2295"/>
      <c r="M92" s="2296"/>
      <c r="N92" s="2297"/>
      <c r="O92" s="2124"/>
      <c r="P92" s="2124"/>
    </row>
    <row r="93" spans="1:16" ht="21" customHeight="1">
      <c r="B93" s="1490" t="s">
        <v>448</v>
      </c>
      <c r="C93" s="1903" t="s">
        <v>2093</v>
      </c>
      <c r="D93" s="1903"/>
      <c r="E93" s="1903"/>
      <c r="F93" s="1903"/>
      <c r="G93" s="1754" t="s">
        <v>330</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2806</v>
      </c>
      <c r="J95" s="2230"/>
      <c r="K95" s="2230"/>
      <c r="L95" s="2230"/>
      <c r="M95" s="2230"/>
      <c r="N95" s="2022"/>
      <c r="O95" s="2051" t="s">
        <v>2807</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c r="L106" s="2263"/>
      <c r="M106" s="2263"/>
      <c r="N106" s="2264"/>
      <c r="O106" s="25"/>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2808</v>
      </c>
      <c r="G108" s="2276"/>
      <c r="H108" s="2277"/>
      <c r="I108" s="2278">
        <f>700000000/560</f>
        <v>1250000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3.75" customHeight="1">
      <c r="B113" s="209" t="s">
        <v>578</v>
      </c>
      <c r="C113" s="2244" t="s">
        <v>2111</v>
      </c>
      <c r="D113" s="2244"/>
      <c r="E113" s="2244"/>
      <c r="F113" s="2244"/>
      <c r="G113" s="2244"/>
      <c r="H113" s="2244"/>
      <c r="I113" s="2244"/>
      <c r="J113" s="2244"/>
      <c r="K113" s="2244"/>
      <c r="L113" s="2244"/>
      <c r="M113" s="2244"/>
      <c r="N113" s="2244"/>
      <c r="O113" s="2245" t="s">
        <v>2793</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1962</v>
      </c>
      <c r="M117" s="2110"/>
      <c r="N117" s="2191"/>
      <c r="O117" s="2232"/>
      <c r="P117" s="2232"/>
    </row>
    <row r="118" spans="2:16" ht="54.75" customHeight="1">
      <c r="B118" s="73" t="s">
        <v>586</v>
      </c>
      <c r="C118" s="1885" t="s">
        <v>2120</v>
      </c>
      <c r="D118" s="1885"/>
      <c r="E118" s="1885"/>
      <c r="F118" s="2148"/>
      <c r="G118" s="2108" t="s">
        <v>1962</v>
      </c>
      <c r="H118" s="2109"/>
      <c r="I118" s="2108" t="s">
        <v>1949</v>
      </c>
      <c r="J118" s="2109"/>
      <c r="K118" s="1522" t="s">
        <v>1949</v>
      </c>
      <c r="L118" s="2108" t="s">
        <v>1962</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1962</v>
      </c>
      <c r="M119" s="2110"/>
      <c r="N119" s="2191"/>
      <c r="O119" s="2232"/>
      <c r="P119" s="2232"/>
    </row>
    <row r="120" spans="2:16" ht="26.25" customHeight="1">
      <c r="B120" s="73" t="s">
        <v>590</v>
      </c>
      <c r="C120" s="1885" t="s">
        <v>2122</v>
      </c>
      <c r="D120" s="1885"/>
      <c r="E120" s="1885"/>
      <c r="F120" s="2148"/>
      <c r="G120" s="2108" t="s">
        <v>1962</v>
      </c>
      <c r="H120" s="2109"/>
      <c r="I120" s="2108" t="s">
        <v>1949</v>
      </c>
      <c r="J120" s="2109"/>
      <c r="K120" s="1522" t="s">
        <v>1949</v>
      </c>
      <c r="L120" s="2108" t="s">
        <v>1962</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1962</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1962</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1962</v>
      </c>
      <c r="J124" s="2109"/>
      <c r="K124" s="1522" t="s">
        <v>1949</v>
      </c>
      <c r="L124" s="2108" t="s">
        <v>1962</v>
      </c>
      <c r="M124" s="2110"/>
      <c r="N124" s="2191"/>
      <c r="O124" s="2232"/>
      <c r="P124" s="2232"/>
    </row>
    <row r="125" spans="2:16" ht="24" customHeight="1">
      <c r="B125" s="73" t="s">
        <v>594</v>
      </c>
      <c r="C125" s="1885" t="s">
        <v>2125</v>
      </c>
      <c r="D125" s="1885"/>
      <c r="E125" s="1885"/>
      <c r="F125" s="2148"/>
      <c r="G125" s="2108" t="s">
        <v>1962</v>
      </c>
      <c r="H125" s="2109"/>
      <c r="I125" s="2108" t="s">
        <v>1962</v>
      </c>
      <c r="J125" s="2109"/>
      <c r="K125" s="1522" t="s">
        <v>1949</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1962</v>
      </c>
      <c r="H128" s="2109"/>
      <c r="I128" s="2108" t="s">
        <v>1949</v>
      </c>
      <c r="J128" s="2109"/>
      <c r="K128" s="1522" t="s">
        <v>1949</v>
      </c>
      <c r="L128" s="2108" t="s">
        <v>1962</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110.25" customHeight="1">
      <c r="B135" s="176" t="s">
        <v>607</v>
      </c>
      <c r="C135" s="2407" t="s">
        <v>2134</v>
      </c>
      <c r="D135" s="2407"/>
      <c r="E135" s="2407"/>
      <c r="F135" s="2822"/>
      <c r="G135" s="1531" t="s">
        <v>1949</v>
      </c>
      <c r="H135" s="2236" t="s">
        <v>2135</v>
      </c>
      <c r="I135" s="2237"/>
      <c r="J135" s="2238" t="s">
        <v>2809</v>
      </c>
      <c r="K135" s="2239"/>
      <c r="L135" s="2239"/>
      <c r="M135" s="2239"/>
      <c r="N135" s="2240"/>
      <c r="O135" s="1628" t="s">
        <v>2810</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19.5" customHeight="1">
      <c r="B137" s="76" t="s">
        <v>611</v>
      </c>
      <c r="C137" s="2028" t="s">
        <v>2138</v>
      </c>
      <c r="D137" s="2028"/>
      <c r="E137" s="2028"/>
      <c r="F137" s="2028"/>
      <c r="G137" s="2028"/>
      <c r="H137" s="1999" t="s">
        <v>2811</v>
      </c>
      <c r="I137" s="2027"/>
      <c r="J137" s="2027"/>
      <c r="K137" s="2169" t="s">
        <v>2036</v>
      </c>
      <c r="L137" s="2230"/>
      <c r="M137" s="2230"/>
      <c r="N137" s="2022"/>
      <c r="O137" s="2231"/>
      <c r="P137" s="2231"/>
    </row>
    <row r="138" spans="1:16" ht="19.5" customHeight="1">
      <c r="B138" s="76" t="s">
        <v>441</v>
      </c>
      <c r="C138" s="2028" t="s">
        <v>2140</v>
      </c>
      <c r="D138" s="2028"/>
      <c r="E138" s="2028"/>
      <c r="F138" s="2028"/>
      <c r="G138" s="2028"/>
      <c r="H138" s="1999" t="s">
        <v>2812</v>
      </c>
      <c r="I138" s="2027"/>
      <c r="J138" s="2027"/>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1:16" ht="36.75" customHeight="1">
      <c r="B141" s="87" t="s">
        <v>616</v>
      </c>
      <c r="C141" s="2028" t="s">
        <v>2143</v>
      </c>
      <c r="D141" s="2028"/>
      <c r="E141" s="2028"/>
      <c r="F141" s="2028"/>
      <c r="G141" s="2028"/>
      <c r="H141" s="1999" t="s">
        <v>1962</v>
      </c>
      <c r="I141" s="2027"/>
      <c r="J141" s="2027"/>
      <c r="K141" s="2169"/>
      <c r="L141" s="2039"/>
      <c r="M141" s="2039"/>
      <c r="N141" s="2225"/>
      <c r="O141" s="2051"/>
      <c r="P141" s="2051"/>
    </row>
    <row r="142" spans="1: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1:16" ht="62.25" customHeight="1">
      <c r="B143" s="87" t="s">
        <v>619</v>
      </c>
      <c r="C143" s="2028" t="s">
        <v>2146</v>
      </c>
      <c r="D143" s="2028"/>
      <c r="E143" s="2028"/>
      <c r="F143" s="2028"/>
      <c r="G143" s="2028"/>
      <c r="H143" s="1999" t="s">
        <v>1949</v>
      </c>
      <c r="I143" s="2027"/>
      <c r="J143" s="2027"/>
      <c r="K143" s="2169"/>
      <c r="L143" s="2153"/>
      <c r="M143" s="2153"/>
      <c r="N143" s="2234"/>
      <c r="O143" s="2051"/>
      <c r="P143" s="2051"/>
    </row>
    <row r="144" spans="1:16" ht="80.45" customHeight="1" thickBot="1">
      <c r="A144" s="77"/>
      <c r="B144" s="22" t="s">
        <v>435</v>
      </c>
      <c r="C144" s="1855" t="s">
        <v>2144</v>
      </c>
      <c r="D144" s="1855"/>
      <c r="E144" s="1855"/>
      <c r="F144" s="1855"/>
      <c r="G144" s="2098"/>
      <c r="H144" s="1999" t="s">
        <v>2813</v>
      </c>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2814</v>
      </c>
      <c r="P146" s="2006"/>
    </row>
    <row r="147" spans="2:16" ht="83.25" customHeight="1">
      <c r="B147" s="76" t="s">
        <v>611</v>
      </c>
      <c r="C147" s="1885" t="s">
        <v>2118</v>
      </c>
      <c r="D147" s="1885"/>
      <c r="E147" s="1885"/>
      <c r="F147" s="2148"/>
      <c r="G147" s="2108" t="s">
        <v>2153</v>
      </c>
      <c r="H147" s="2110"/>
      <c r="I147" s="2109"/>
      <c r="J147" s="2108" t="s">
        <v>2153</v>
      </c>
      <c r="K147" s="2110"/>
      <c r="L147" s="2109"/>
      <c r="M147" s="2162"/>
      <c r="N147" s="2196"/>
      <c r="O147" s="2165"/>
      <c r="P147" s="2165"/>
    </row>
    <row r="148" spans="2:16" ht="42" customHeight="1">
      <c r="B148" s="76" t="s">
        <v>441</v>
      </c>
      <c r="C148" s="1885" t="s">
        <v>2119</v>
      </c>
      <c r="D148" s="1885"/>
      <c r="E148" s="1885"/>
      <c r="F148" s="2148"/>
      <c r="G148" s="2108" t="s">
        <v>2815</v>
      </c>
      <c r="H148" s="2110"/>
      <c r="I148" s="2109"/>
      <c r="J148" s="2108" t="s">
        <v>2815</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2153</v>
      </c>
      <c r="K149" s="2110"/>
      <c r="L149" s="2109"/>
      <c r="M149" s="2162" t="s">
        <v>2816</v>
      </c>
      <c r="N149" s="2196"/>
      <c r="O149" s="2165"/>
      <c r="P149" s="2165"/>
    </row>
    <row r="150" spans="2:16" ht="32.25" customHeight="1">
      <c r="B150" s="76"/>
      <c r="C150" s="1528" t="s">
        <v>489</v>
      </c>
      <c r="D150" s="1885" t="s">
        <v>2155</v>
      </c>
      <c r="E150" s="1885"/>
      <c r="F150" s="2148"/>
      <c r="G150" s="2108" t="s">
        <v>2815</v>
      </c>
      <c r="H150" s="2110"/>
      <c r="I150" s="2109"/>
      <c r="J150" s="2108" t="s">
        <v>2815</v>
      </c>
      <c r="K150" s="2110"/>
      <c r="L150" s="2109"/>
      <c r="M150" s="1533"/>
      <c r="N150" s="1539"/>
      <c r="O150" s="2165"/>
      <c r="P150" s="2165"/>
    </row>
    <row r="151" spans="2:16" ht="41.25" customHeight="1">
      <c r="B151" s="76" t="s">
        <v>445</v>
      </c>
      <c r="C151" s="1885" t="s">
        <v>2121</v>
      </c>
      <c r="D151" s="1885"/>
      <c r="E151" s="1885"/>
      <c r="F151" s="2148"/>
      <c r="G151" s="2108" t="s">
        <v>2815</v>
      </c>
      <c r="H151" s="2110"/>
      <c r="I151" s="2109"/>
      <c r="J151" s="2108" t="s">
        <v>2815</v>
      </c>
      <c r="K151" s="2110"/>
      <c r="L151" s="2109"/>
      <c r="M151" s="2162"/>
      <c r="N151" s="2196"/>
      <c r="O151" s="2165"/>
      <c r="P151" s="2165"/>
    </row>
    <row r="152" spans="2:16" ht="29.25" customHeight="1">
      <c r="B152" s="76" t="s">
        <v>448</v>
      </c>
      <c r="C152" s="1885" t="s">
        <v>2157</v>
      </c>
      <c r="D152" s="1885"/>
      <c r="E152" s="1885"/>
      <c r="F152" s="2148"/>
      <c r="G152" s="2108" t="s">
        <v>2815</v>
      </c>
      <c r="H152" s="2110"/>
      <c r="I152" s="2109"/>
      <c r="J152" s="2108" t="s">
        <v>2815</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70" t="s">
        <v>2817</v>
      </c>
      <c r="N153" s="2179"/>
      <c r="O153" s="2165"/>
      <c r="P153" s="2165"/>
    </row>
    <row r="154" spans="2:16" ht="28.5" customHeight="1">
      <c r="B154" s="76" t="s">
        <v>453</v>
      </c>
      <c r="C154" s="1885" t="s">
        <v>2030</v>
      </c>
      <c r="D154" s="1885"/>
      <c r="E154" s="1885"/>
      <c r="F154" s="2148"/>
      <c r="G154" s="2108" t="s">
        <v>2153</v>
      </c>
      <c r="H154" s="2110"/>
      <c r="I154" s="2109"/>
      <c r="J154" s="2108" t="s">
        <v>2153</v>
      </c>
      <c r="K154" s="2110"/>
      <c r="L154" s="2109"/>
      <c r="M154" s="2175"/>
      <c r="N154" s="2177"/>
      <c r="O154" s="2165"/>
      <c r="P154" s="2165"/>
    </row>
    <row r="155" spans="2:16" ht="28.5" customHeight="1">
      <c r="B155" s="76" t="s">
        <v>456</v>
      </c>
      <c r="C155" s="1885" t="s">
        <v>2158</v>
      </c>
      <c r="D155" s="1885"/>
      <c r="E155" s="1885"/>
      <c r="F155" s="2148"/>
      <c r="G155" s="2108" t="s">
        <v>2815</v>
      </c>
      <c r="H155" s="2110"/>
      <c r="I155" s="2109"/>
      <c r="J155" s="2108" t="s">
        <v>2815</v>
      </c>
      <c r="K155" s="2110"/>
      <c r="L155" s="2109"/>
      <c r="M155" s="2163"/>
      <c r="N155" s="2196"/>
      <c r="O155" s="2017"/>
      <c r="P155" s="2017"/>
    </row>
    <row r="156" spans="2:16" ht="28.5" customHeight="1">
      <c r="B156" s="76" t="s">
        <v>458</v>
      </c>
      <c r="C156" s="1885" t="s">
        <v>2124</v>
      </c>
      <c r="D156" s="1885"/>
      <c r="E156" s="1885"/>
      <c r="F156" s="2148"/>
      <c r="G156" s="3364" t="s">
        <v>2159</v>
      </c>
      <c r="H156" s="3365"/>
      <c r="I156" s="3366"/>
      <c r="J156" s="3364" t="s">
        <v>2159</v>
      </c>
      <c r="K156" s="3365"/>
      <c r="L156" s="3366"/>
      <c r="M156" s="2163"/>
      <c r="N156" s="2196"/>
      <c r="O156" s="2017"/>
      <c r="P156" s="2017"/>
    </row>
    <row r="157" spans="2:16" ht="28.5" customHeight="1">
      <c r="B157" s="22" t="s">
        <v>594</v>
      </c>
      <c r="C157" s="1885" t="s">
        <v>2125</v>
      </c>
      <c r="D157" s="1885"/>
      <c r="E157" s="1885"/>
      <c r="F157" s="2148"/>
      <c r="G157" s="3364" t="s">
        <v>2159</v>
      </c>
      <c r="H157" s="3365"/>
      <c r="I157" s="3366"/>
      <c r="J157" s="3364" t="s">
        <v>2159</v>
      </c>
      <c r="K157" s="3365"/>
      <c r="L157" s="3366"/>
      <c r="M157" s="2163"/>
      <c r="N157" s="2196"/>
      <c r="O157" s="2017"/>
      <c r="P157" s="2017"/>
    </row>
    <row r="158" spans="2:16" ht="28.5" customHeight="1">
      <c r="B158" s="22" t="s">
        <v>596</v>
      </c>
      <c r="C158" s="1885" t="s">
        <v>2126</v>
      </c>
      <c r="D158" s="1885"/>
      <c r="E158" s="1885"/>
      <c r="F158" s="2148"/>
      <c r="G158" s="2108" t="s">
        <v>2818</v>
      </c>
      <c r="H158" s="2110"/>
      <c r="I158" s="2109"/>
      <c r="J158" s="2108" t="s">
        <v>2818</v>
      </c>
      <c r="K158" s="2110"/>
      <c r="L158" s="2109"/>
      <c r="M158" s="2163"/>
      <c r="N158" s="2196"/>
      <c r="O158" s="2017"/>
      <c r="P158" s="2017"/>
    </row>
    <row r="159" spans="2:16" ht="28.5" customHeight="1">
      <c r="B159" s="22" t="s">
        <v>598</v>
      </c>
      <c r="C159" s="1885" t="s">
        <v>2127</v>
      </c>
      <c r="D159" s="1885"/>
      <c r="E159" s="1885"/>
      <c r="F159" s="2148"/>
      <c r="G159" s="2108" t="s">
        <v>2818</v>
      </c>
      <c r="H159" s="2110"/>
      <c r="I159" s="2109"/>
      <c r="J159" s="2108" t="s">
        <v>2818</v>
      </c>
      <c r="K159" s="2110"/>
      <c r="L159" s="2109"/>
      <c r="M159" s="2163"/>
      <c r="N159" s="2196"/>
      <c r="O159" s="2017"/>
      <c r="P159" s="2017"/>
    </row>
    <row r="160" spans="2:16" ht="28.5" customHeight="1">
      <c r="B160" s="22" t="s">
        <v>600</v>
      </c>
      <c r="C160" s="1885" t="s">
        <v>2128</v>
      </c>
      <c r="D160" s="1885"/>
      <c r="E160" s="1885"/>
      <c r="F160" s="2148"/>
      <c r="G160" s="2108" t="s">
        <v>2815</v>
      </c>
      <c r="H160" s="2110"/>
      <c r="I160" s="2109"/>
      <c r="J160" s="2108" t="s">
        <v>2815</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c r="P163" s="2204"/>
    </row>
    <row r="164" spans="1:16" ht="19.5" customHeight="1">
      <c r="A164" s="9"/>
      <c r="B164" s="1492" t="s">
        <v>435</v>
      </c>
      <c r="C164" s="1997" t="s">
        <v>2168</v>
      </c>
      <c r="D164" s="1997"/>
      <c r="E164" s="1998"/>
      <c r="F164" s="1523" t="s">
        <v>1949</v>
      </c>
      <c r="G164" s="2188" t="s">
        <v>2819</v>
      </c>
      <c r="H164" s="2189"/>
      <c r="I164" s="2189"/>
      <c r="J164" s="2189"/>
      <c r="K164" s="2190"/>
      <c r="L164" s="2108" t="s">
        <v>1949</v>
      </c>
      <c r="M164" s="2110"/>
      <c r="N164" s="2110"/>
      <c r="O164" s="2204"/>
      <c r="P164" s="2204"/>
    </row>
    <row r="165" spans="1:16" ht="19.5" customHeight="1">
      <c r="A165" s="9"/>
      <c r="B165" s="1492" t="s">
        <v>441</v>
      </c>
      <c r="C165" s="1997" t="s">
        <v>2170</v>
      </c>
      <c r="D165" s="1997"/>
      <c r="E165" s="1998"/>
      <c r="F165" s="1523" t="s">
        <v>1949</v>
      </c>
      <c r="G165" s="2188" t="s">
        <v>2819</v>
      </c>
      <c r="H165" s="2189"/>
      <c r="I165" s="2189"/>
      <c r="J165" s="2189"/>
      <c r="K165" s="2190"/>
      <c r="L165" s="2108" t="s">
        <v>1949</v>
      </c>
      <c r="M165" s="2110"/>
      <c r="N165" s="2110"/>
      <c r="O165" s="2204"/>
      <c r="P165" s="2204"/>
    </row>
    <row r="166" spans="1:16" ht="19.5" customHeight="1">
      <c r="A166" s="9"/>
      <c r="B166" s="1492" t="s">
        <v>443</v>
      </c>
      <c r="C166" s="1997" t="s">
        <v>2172</v>
      </c>
      <c r="D166" s="1997"/>
      <c r="E166" s="1998"/>
      <c r="F166" s="1523" t="s">
        <v>1949</v>
      </c>
      <c r="G166" s="2188" t="s">
        <v>2819</v>
      </c>
      <c r="H166" s="2189"/>
      <c r="I166" s="2189"/>
      <c r="J166" s="2189"/>
      <c r="K166" s="2190"/>
      <c r="L166" s="2108" t="s">
        <v>1949</v>
      </c>
      <c r="M166" s="2110"/>
      <c r="N166" s="2110"/>
      <c r="O166" s="2204"/>
      <c r="P166" s="2204"/>
    </row>
    <row r="167" spans="1:16" ht="19.5" customHeight="1">
      <c r="A167" s="9"/>
      <c r="B167" s="1492" t="s">
        <v>445</v>
      </c>
      <c r="C167" s="1997" t="s">
        <v>2173</v>
      </c>
      <c r="D167" s="1997"/>
      <c r="E167" s="1998"/>
      <c r="F167" s="1523" t="s">
        <v>1949</v>
      </c>
      <c r="G167" s="2188" t="s">
        <v>2819</v>
      </c>
      <c r="H167" s="2189"/>
      <c r="I167" s="2189"/>
      <c r="J167" s="2189"/>
      <c r="K167" s="2190"/>
      <c r="L167" s="2108" t="s">
        <v>1949</v>
      </c>
      <c r="M167" s="2110"/>
      <c r="N167" s="2110"/>
      <c r="O167" s="2204"/>
      <c r="P167" s="2204"/>
    </row>
    <row r="168" spans="1:16" ht="19.5" customHeight="1">
      <c r="A168" s="9"/>
      <c r="B168" s="76" t="s">
        <v>448</v>
      </c>
      <c r="C168" s="1997" t="s">
        <v>2174</v>
      </c>
      <c r="D168" s="1997"/>
      <c r="E168" s="1998"/>
      <c r="F168" s="1523" t="s">
        <v>1949</v>
      </c>
      <c r="G168" s="2188" t="s">
        <v>2820</v>
      </c>
      <c r="H168" s="2189"/>
      <c r="I168" s="2189"/>
      <c r="J168" s="2189"/>
      <c r="K168" s="2190"/>
      <c r="L168" s="2108" t="s">
        <v>1949</v>
      </c>
      <c r="M168" s="2110"/>
      <c r="N168" s="2110"/>
      <c r="O168" s="2204"/>
      <c r="P168" s="2204"/>
    </row>
    <row r="169" spans="1:16" ht="31.5" customHeight="1">
      <c r="A169" s="9"/>
      <c r="B169" s="84" t="s">
        <v>450</v>
      </c>
      <c r="C169" s="2028" t="s">
        <v>2175</v>
      </c>
      <c r="D169" s="2028"/>
      <c r="E169" s="2029"/>
      <c r="F169" s="1523" t="s">
        <v>1949</v>
      </c>
      <c r="G169" s="2188" t="s">
        <v>2820</v>
      </c>
      <c r="H169" s="2189"/>
      <c r="I169" s="2189"/>
      <c r="J169" s="2189"/>
      <c r="K169" s="2190"/>
      <c r="L169" s="2108" t="s">
        <v>1949</v>
      </c>
      <c r="M169" s="2110"/>
      <c r="N169" s="2110"/>
      <c r="O169" s="2204"/>
      <c r="P169" s="2204"/>
    </row>
    <row r="170" spans="1:16" ht="19.5" customHeight="1">
      <c r="A170" s="9"/>
      <c r="B170" s="84" t="s">
        <v>453</v>
      </c>
      <c r="C170" s="1997" t="s">
        <v>2176</v>
      </c>
      <c r="D170" s="1997"/>
      <c r="E170" s="1998"/>
      <c r="F170" s="1523" t="s">
        <v>1949</v>
      </c>
      <c r="G170" s="2188" t="s">
        <v>2820</v>
      </c>
      <c r="H170" s="2189"/>
      <c r="I170" s="2189"/>
      <c r="J170" s="2189"/>
      <c r="K170" s="2190"/>
      <c r="L170" s="2108" t="s">
        <v>1949</v>
      </c>
      <c r="M170" s="2110"/>
      <c r="N170" s="2110"/>
      <c r="O170" s="2204"/>
      <c r="P170" s="2204"/>
    </row>
    <row r="171" spans="1:16" ht="19.5" customHeight="1">
      <c r="A171" s="9"/>
      <c r="B171" s="84" t="s">
        <v>456</v>
      </c>
      <c r="C171" s="1997" t="s">
        <v>2177</v>
      </c>
      <c r="D171" s="1997"/>
      <c r="E171" s="1998"/>
      <c r="F171" s="1523" t="s">
        <v>1949</v>
      </c>
      <c r="G171" s="2188" t="s">
        <v>2820</v>
      </c>
      <c r="H171" s="2189"/>
      <c r="I171" s="2189"/>
      <c r="J171" s="2189"/>
      <c r="K171" s="2190"/>
      <c r="L171" s="2108" t="s">
        <v>1949</v>
      </c>
      <c r="M171" s="2110"/>
      <c r="N171" s="2110"/>
      <c r="O171" s="2204"/>
      <c r="P171" s="2204"/>
    </row>
    <row r="172" spans="1:16" ht="19.5" customHeight="1">
      <c r="A172" s="9"/>
      <c r="B172" s="84" t="s">
        <v>458</v>
      </c>
      <c r="C172" s="1997" t="s">
        <v>2178</v>
      </c>
      <c r="D172" s="1997"/>
      <c r="E172" s="1998"/>
      <c r="F172" s="1523" t="s">
        <v>1949</v>
      </c>
      <c r="G172" s="2188" t="s">
        <v>2820</v>
      </c>
      <c r="H172" s="2189"/>
      <c r="I172" s="2189"/>
      <c r="J172" s="2189"/>
      <c r="K172" s="2190"/>
      <c r="L172" s="2108" t="s">
        <v>1949</v>
      </c>
      <c r="M172" s="2110"/>
      <c r="N172" s="2110"/>
      <c r="O172" s="2204"/>
      <c r="P172" s="2204"/>
    </row>
    <row r="173" spans="1:16" ht="19.5" customHeight="1">
      <c r="A173" s="9"/>
      <c r="B173" s="84" t="s">
        <v>594</v>
      </c>
      <c r="C173" s="1997" t="s">
        <v>2179</v>
      </c>
      <c r="D173" s="1997"/>
      <c r="E173" s="1998"/>
      <c r="F173" s="1523" t="s">
        <v>1949</v>
      </c>
      <c r="G173" s="2188" t="s">
        <v>2821</v>
      </c>
      <c r="H173" s="2189"/>
      <c r="I173" s="2189"/>
      <c r="J173" s="2189"/>
      <c r="K173" s="2190"/>
      <c r="L173" s="2108" t="s">
        <v>1949</v>
      </c>
      <c r="M173" s="2110"/>
      <c r="N173" s="2110"/>
      <c r="O173" s="2204"/>
      <c r="P173" s="2204"/>
    </row>
    <row r="174" spans="1:16" ht="19.5" customHeight="1">
      <c r="A174" s="9"/>
      <c r="B174" s="76" t="s">
        <v>596</v>
      </c>
      <c r="C174" s="1997" t="s">
        <v>2180</v>
      </c>
      <c r="D174" s="1997"/>
      <c r="E174" s="1998"/>
      <c r="F174" s="1523" t="s">
        <v>1949</v>
      </c>
      <c r="G174" s="2188" t="s">
        <v>2822</v>
      </c>
      <c r="H174" s="2189"/>
      <c r="I174" s="2189"/>
      <c r="J174" s="2189"/>
      <c r="K174" s="2190"/>
      <c r="L174" s="2108" t="s">
        <v>1949</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c r="P175" s="2074"/>
    </row>
    <row r="176" spans="1:16" ht="18.75" customHeight="1">
      <c r="A176" s="9"/>
      <c r="B176" s="1492" t="s">
        <v>435</v>
      </c>
      <c r="C176" s="1997" t="s">
        <v>2168</v>
      </c>
      <c r="D176" s="1997"/>
      <c r="E176" s="1998"/>
      <c r="F176" s="1523" t="s">
        <v>1949</v>
      </c>
      <c r="G176" s="2170" t="s">
        <v>2823</v>
      </c>
      <c r="H176" s="2171"/>
      <c r="I176" s="2171"/>
      <c r="J176" s="2171"/>
      <c r="K176" s="2171"/>
      <c r="L176" s="2171"/>
      <c r="M176" s="2171"/>
      <c r="N176" s="2179"/>
      <c r="O176" s="2124"/>
      <c r="P176" s="2081"/>
    </row>
    <row r="177" spans="1:16" ht="18.75" customHeight="1">
      <c r="A177" s="9"/>
      <c r="B177" s="1492" t="s">
        <v>441</v>
      </c>
      <c r="C177" s="1997" t="s">
        <v>2170</v>
      </c>
      <c r="D177" s="1997"/>
      <c r="E177" s="1998"/>
      <c r="F177" s="1523" t="s">
        <v>1949</v>
      </c>
      <c r="G177" s="2162" t="s">
        <v>2824</v>
      </c>
      <c r="H177" s="2163"/>
      <c r="I177" s="2163"/>
      <c r="J177" s="2163"/>
      <c r="K177" s="2163"/>
      <c r="L177" s="2163"/>
      <c r="M177" s="2163"/>
      <c r="N177" s="2196"/>
      <c r="O177" s="2124"/>
      <c r="P177" s="2081"/>
    </row>
    <row r="178" spans="1:16" ht="18.75" customHeight="1">
      <c r="A178" s="9"/>
      <c r="B178" s="1492" t="s">
        <v>443</v>
      </c>
      <c r="C178" s="1997" t="s">
        <v>2172</v>
      </c>
      <c r="D178" s="1997"/>
      <c r="E178" s="1998"/>
      <c r="F178" s="1523" t="s">
        <v>1949</v>
      </c>
      <c r="G178" s="2162" t="s">
        <v>2823</v>
      </c>
      <c r="H178" s="2163"/>
      <c r="I178" s="2163"/>
      <c r="J178" s="2163"/>
      <c r="K178" s="2163"/>
      <c r="L178" s="2163"/>
      <c r="M178" s="2163"/>
      <c r="N178" s="2196"/>
      <c r="O178" s="2124"/>
      <c r="P178" s="2081"/>
    </row>
    <row r="179" spans="1:16" ht="18.75" customHeight="1">
      <c r="A179" s="9"/>
      <c r="B179" s="1492" t="s">
        <v>445</v>
      </c>
      <c r="C179" s="1997" t="s">
        <v>2173</v>
      </c>
      <c r="D179" s="1997"/>
      <c r="E179" s="1998"/>
      <c r="F179" s="1523" t="s">
        <v>1949</v>
      </c>
      <c r="G179" s="2162" t="s">
        <v>2824</v>
      </c>
      <c r="H179" s="2163"/>
      <c r="I179" s="2163"/>
      <c r="J179" s="2163"/>
      <c r="K179" s="2163"/>
      <c r="L179" s="2163"/>
      <c r="M179" s="2163"/>
      <c r="N179" s="2196"/>
      <c r="O179" s="2124"/>
      <c r="P179" s="2081"/>
    </row>
    <row r="180" spans="1:16" ht="18.75" customHeight="1">
      <c r="A180" s="9"/>
      <c r="B180" s="76" t="s">
        <v>448</v>
      </c>
      <c r="C180" s="1997" t="s">
        <v>2174</v>
      </c>
      <c r="D180" s="1997"/>
      <c r="E180" s="1998"/>
      <c r="F180" s="1523" t="s">
        <v>1949</v>
      </c>
      <c r="G180" s="2162" t="s">
        <v>2825</v>
      </c>
      <c r="H180" s="2163"/>
      <c r="I180" s="2163"/>
      <c r="J180" s="2163"/>
      <c r="K180" s="2163"/>
      <c r="L180" s="2163"/>
      <c r="M180" s="2163"/>
      <c r="N180" s="2196"/>
      <c r="O180" s="2124"/>
      <c r="P180" s="2081"/>
    </row>
    <row r="181" spans="1:16" ht="30.75" customHeight="1">
      <c r="A181" s="9"/>
      <c r="B181" s="84" t="s">
        <v>450</v>
      </c>
      <c r="C181" s="2028" t="s">
        <v>2175</v>
      </c>
      <c r="D181" s="2028"/>
      <c r="E181" s="2029"/>
      <c r="F181" s="1523" t="s">
        <v>1949</v>
      </c>
      <c r="G181" s="2170" t="s">
        <v>2826</v>
      </c>
      <c r="H181" s="2171"/>
      <c r="I181" s="2171"/>
      <c r="J181" s="2171"/>
      <c r="K181" s="2171"/>
      <c r="L181" s="2171"/>
      <c r="M181" s="2171"/>
      <c r="N181" s="2179"/>
      <c r="O181" s="2124"/>
      <c r="P181" s="2081"/>
    </row>
    <row r="182" spans="1:16" ht="18.75" customHeight="1">
      <c r="A182" s="9"/>
      <c r="B182" s="84" t="s">
        <v>453</v>
      </c>
      <c r="C182" s="1997" t="s">
        <v>2176</v>
      </c>
      <c r="D182" s="1997"/>
      <c r="E182" s="1998"/>
      <c r="F182" s="1523" t="s">
        <v>1949</v>
      </c>
      <c r="G182" s="2162" t="s">
        <v>2825</v>
      </c>
      <c r="H182" s="2163"/>
      <c r="I182" s="2163"/>
      <c r="J182" s="2163"/>
      <c r="K182" s="2163"/>
      <c r="L182" s="2163"/>
      <c r="M182" s="2163"/>
      <c r="N182" s="2196"/>
      <c r="O182" s="2124"/>
      <c r="P182" s="2081"/>
    </row>
    <row r="183" spans="1:16" ht="18.75" customHeight="1">
      <c r="A183" s="9"/>
      <c r="B183" s="84" t="s">
        <v>456</v>
      </c>
      <c r="C183" s="1997" t="s">
        <v>2177</v>
      </c>
      <c r="D183" s="1997"/>
      <c r="E183" s="1998"/>
      <c r="F183" s="1523" t="s">
        <v>1949</v>
      </c>
      <c r="G183" s="2172" t="s">
        <v>2827</v>
      </c>
      <c r="H183" s="2173"/>
      <c r="I183" s="2173"/>
      <c r="J183" s="2173"/>
      <c r="K183" s="2173"/>
      <c r="L183" s="2173"/>
      <c r="M183" s="2173"/>
      <c r="N183" s="2174"/>
      <c r="O183" s="2124"/>
      <c r="P183" s="2081"/>
    </row>
    <row r="184" spans="1:16" ht="18.75" customHeight="1">
      <c r="A184" s="9"/>
      <c r="B184" s="84" t="s">
        <v>458</v>
      </c>
      <c r="C184" s="1997" t="s">
        <v>2178</v>
      </c>
      <c r="D184" s="1997"/>
      <c r="E184" s="1998"/>
      <c r="F184" s="1523" t="s">
        <v>1949</v>
      </c>
      <c r="G184" s="2162" t="s">
        <v>2825</v>
      </c>
      <c r="H184" s="2163"/>
      <c r="I184" s="2163"/>
      <c r="J184" s="2163"/>
      <c r="K184" s="2163"/>
      <c r="L184" s="2163"/>
      <c r="M184" s="2163"/>
      <c r="N184" s="2196"/>
      <c r="O184" s="2124"/>
      <c r="P184" s="2081"/>
    </row>
    <row r="185" spans="1:16" ht="18.75" customHeight="1">
      <c r="A185" s="9"/>
      <c r="B185" s="84" t="s">
        <v>594</v>
      </c>
      <c r="C185" s="1997" t="s">
        <v>2179</v>
      </c>
      <c r="D185" s="1997"/>
      <c r="E185" s="1998"/>
      <c r="F185" s="1523" t="s">
        <v>1949</v>
      </c>
      <c r="G185" s="2172" t="s">
        <v>2821</v>
      </c>
      <c r="H185" s="2173"/>
      <c r="I185" s="2173"/>
      <c r="J185" s="2173"/>
      <c r="K185" s="2173"/>
      <c r="L185" s="2173"/>
      <c r="M185" s="2173"/>
      <c r="N185" s="2174"/>
      <c r="O185" s="2124"/>
      <c r="P185" s="2081"/>
    </row>
    <row r="186" spans="1:16" ht="18.75" customHeight="1">
      <c r="A186" s="9"/>
      <c r="B186" s="76" t="s">
        <v>596</v>
      </c>
      <c r="C186" s="1997" t="s">
        <v>2180</v>
      </c>
      <c r="D186" s="1997"/>
      <c r="E186" s="1998"/>
      <c r="F186" s="1523" t="s">
        <v>1949</v>
      </c>
      <c r="G186" s="2162" t="s">
        <v>2828</v>
      </c>
      <c r="H186" s="2163"/>
      <c r="I186" s="2163"/>
      <c r="J186" s="2163"/>
      <c r="K186" s="2163"/>
      <c r="L186" s="2163"/>
      <c r="M186" s="2163"/>
      <c r="N186" s="2196"/>
      <c r="O186" s="2197"/>
      <c r="P186" s="2084"/>
    </row>
    <row r="187" spans="1:16" ht="47.25"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23" t="s">
        <v>1962</v>
      </c>
      <c r="G192" s="2188"/>
      <c r="H192" s="2189"/>
      <c r="I192" s="2189"/>
      <c r="J192" s="2189"/>
      <c r="K192" s="2190"/>
      <c r="L192" s="2108" t="s">
        <v>2065</v>
      </c>
      <c r="M192" s="2110"/>
      <c r="N192" s="2191"/>
      <c r="O192" s="2124"/>
      <c r="P192" s="2124"/>
    </row>
    <row r="193" spans="1:16" ht="30.75" customHeight="1">
      <c r="A193" s="9"/>
      <c r="B193" s="84" t="s">
        <v>450</v>
      </c>
      <c r="C193" s="2028" t="s">
        <v>2175</v>
      </c>
      <c r="D193" s="2028"/>
      <c r="E193" s="2029"/>
      <c r="F193" s="1523" t="s">
        <v>1962</v>
      </c>
      <c r="G193" s="2188"/>
      <c r="H193" s="2189"/>
      <c r="I193" s="2189"/>
      <c r="J193" s="2189"/>
      <c r="K193" s="2190"/>
      <c r="L193" s="2108" t="s">
        <v>2065</v>
      </c>
      <c r="M193" s="2110"/>
      <c r="N193" s="2191"/>
      <c r="O193" s="2124"/>
      <c r="P193" s="2124"/>
    </row>
    <row r="194" spans="1:16" ht="20.25" customHeight="1">
      <c r="A194" s="9"/>
      <c r="B194" s="1494" t="s">
        <v>453</v>
      </c>
      <c r="C194" s="1997" t="s">
        <v>2176</v>
      </c>
      <c r="D194" s="1997"/>
      <c r="E194" s="1998"/>
      <c r="F194" s="1523" t="s">
        <v>1962</v>
      </c>
      <c r="G194" s="2188"/>
      <c r="H194" s="2189"/>
      <c r="I194" s="2189"/>
      <c r="J194" s="2189"/>
      <c r="K194" s="2190"/>
      <c r="L194" s="2108" t="s">
        <v>2065</v>
      </c>
      <c r="M194" s="2110"/>
      <c r="N194" s="2191"/>
      <c r="O194" s="2124"/>
      <c r="P194" s="2124"/>
    </row>
    <row r="195" spans="1:16" ht="20.25" customHeight="1">
      <c r="A195" s="9"/>
      <c r="B195" s="1494" t="s">
        <v>456</v>
      </c>
      <c r="C195" s="1997" t="s">
        <v>2177</v>
      </c>
      <c r="D195" s="1997"/>
      <c r="E195" s="1998"/>
      <c r="F195" s="1523" t="s">
        <v>1962</v>
      </c>
      <c r="G195" s="2188"/>
      <c r="H195" s="2189"/>
      <c r="I195" s="2189"/>
      <c r="J195" s="2189"/>
      <c r="K195" s="2190"/>
      <c r="L195" s="2108" t="s">
        <v>2065</v>
      </c>
      <c r="M195" s="2110"/>
      <c r="N195" s="2191"/>
      <c r="O195" s="2124"/>
      <c r="P195" s="2124"/>
    </row>
    <row r="196" spans="1:16" ht="20.25" customHeight="1">
      <c r="A196" s="9"/>
      <c r="B196" s="1494" t="s">
        <v>458</v>
      </c>
      <c r="C196" s="1997" t="s">
        <v>2178</v>
      </c>
      <c r="D196" s="1997"/>
      <c r="E196" s="1998"/>
      <c r="F196" s="1523" t="s">
        <v>1962</v>
      </c>
      <c r="G196" s="2188"/>
      <c r="H196" s="2189"/>
      <c r="I196" s="2189"/>
      <c r="J196" s="2189"/>
      <c r="K196" s="2190"/>
      <c r="L196" s="2108" t="s">
        <v>2065</v>
      </c>
      <c r="M196" s="2110"/>
      <c r="N196" s="2191"/>
      <c r="O196" s="2124"/>
      <c r="P196" s="2124"/>
    </row>
    <row r="197" spans="1:16" ht="20.25" customHeight="1">
      <c r="A197" s="9"/>
      <c r="B197" s="1494" t="s">
        <v>594</v>
      </c>
      <c r="C197" s="1997" t="s">
        <v>2179</v>
      </c>
      <c r="D197" s="1997"/>
      <c r="E197" s="1998"/>
      <c r="F197" s="1523" t="s">
        <v>1962</v>
      </c>
      <c r="G197" s="2188"/>
      <c r="H197" s="2189"/>
      <c r="I197" s="2189"/>
      <c r="J197" s="2189"/>
      <c r="K197" s="2190"/>
      <c r="L197" s="2108" t="s">
        <v>2065</v>
      </c>
      <c r="M197" s="2110"/>
      <c r="N197" s="2191"/>
      <c r="O197" s="2124"/>
      <c r="P197" s="2124"/>
    </row>
    <row r="198" spans="1:16" ht="20.25" customHeight="1">
      <c r="A198" s="9"/>
      <c r="B198" s="1490" t="s">
        <v>596</v>
      </c>
      <c r="C198" s="1997" t="s">
        <v>2180</v>
      </c>
      <c r="D198" s="1997"/>
      <c r="E198" s="1998"/>
      <c r="F198" s="1523" t="s">
        <v>1962</v>
      </c>
      <c r="G198" s="2188"/>
      <c r="H198" s="2189"/>
      <c r="I198" s="2189"/>
      <c r="J198" s="2189"/>
      <c r="K198" s="2190"/>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830" t="s">
        <v>2180</v>
      </c>
      <c r="D210" s="1830"/>
      <c r="E210" s="1831"/>
      <c r="F210" s="304" t="s">
        <v>1962</v>
      </c>
      <c r="G210" s="2170"/>
      <c r="H210" s="2181"/>
      <c r="I210" s="2181"/>
      <c r="J210" s="2181"/>
      <c r="K210" s="2181"/>
      <c r="L210" s="2181"/>
      <c r="M210" s="2181"/>
      <c r="N210" s="2182"/>
      <c r="O210" s="2195"/>
      <c r="P210" s="2124"/>
    </row>
    <row r="211" spans="1:16" ht="34.5" customHeight="1">
      <c r="B211" s="23" t="s">
        <v>648</v>
      </c>
      <c r="C211" s="2111" t="s">
        <v>2189</v>
      </c>
      <c r="D211" s="2111"/>
      <c r="E211" s="2111"/>
      <c r="F211" s="2111"/>
      <c r="G211" s="2387"/>
      <c r="H211" s="2183" t="s">
        <v>1962</v>
      </c>
      <c r="I211" s="2184"/>
      <c r="J211" s="2185"/>
      <c r="K211" s="2186" t="s">
        <v>2036</v>
      </c>
      <c r="L211" s="2170"/>
      <c r="M211" s="2171"/>
      <c r="N211" s="2179"/>
      <c r="O211" s="1991"/>
      <c r="P211" s="1991"/>
    </row>
    <row r="212" spans="1:16" ht="25.5" customHeight="1">
      <c r="B212" s="1490" t="s">
        <v>435</v>
      </c>
      <c r="C212" s="1997" t="s">
        <v>2191</v>
      </c>
      <c r="D212" s="1997"/>
      <c r="E212" s="1997"/>
      <c r="F212" s="1997"/>
      <c r="G212" s="1997"/>
      <c r="H212" s="1830"/>
      <c r="I212" s="1830"/>
      <c r="J212" s="1831"/>
      <c r="K212" s="2187"/>
      <c r="L212" s="2172"/>
      <c r="M212" s="2173"/>
      <c r="N212" s="2174"/>
      <c r="O212" s="2017"/>
      <c r="P212" s="2017"/>
    </row>
    <row r="213" spans="1:16" ht="20.25" customHeight="1">
      <c r="B213" s="1490"/>
      <c r="C213" s="1549" t="s">
        <v>651</v>
      </c>
      <c r="D213" s="2158" t="s">
        <v>2192</v>
      </c>
      <c r="E213" s="2158"/>
      <c r="F213" s="2158"/>
      <c r="G213" s="2158"/>
      <c r="H213" s="3362" t="s">
        <v>1962</v>
      </c>
      <c r="I213" s="3362"/>
      <c r="J213" s="3362"/>
      <c r="K213" s="2187"/>
      <c r="L213" s="2172"/>
      <c r="M213" s="2173"/>
      <c r="N213" s="2174"/>
      <c r="O213" s="2017"/>
      <c r="P213" s="2017"/>
    </row>
    <row r="214" spans="1:16" ht="20.25" customHeight="1">
      <c r="B214" s="1490"/>
      <c r="C214" s="1549" t="s">
        <v>489</v>
      </c>
      <c r="D214" s="1997" t="s">
        <v>1085</v>
      </c>
      <c r="E214" s="1997"/>
      <c r="F214" s="1997"/>
      <c r="G214" s="1997"/>
      <c r="H214" s="3362" t="s">
        <v>1962</v>
      </c>
      <c r="I214" s="3362"/>
      <c r="J214" s="3362"/>
      <c r="K214" s="2187"/>
      <c r="L214" s="2172"/>
      <c r="M214" s="2173"/>
      <c r="N214" s="2174"/>
      <c r="O214" s="2017"/>
      <c r="P214" s="2017"/>
    </row>
    <row r="215" spans="1:16" ht="20.25" customHeight="1">
      <c r="B215" s="1490"/>
      <c r="C215" s="1549" t="s">
        <v>493</v>
      </c>
      <c r="D215" s="1997" t="s">
        <v>2117</v>
      </c>
      <c r="E215" s="1997"/>
      <c r="F215" s="1997"/>
      <c r="G215" s="1997"/>
      <c r="H215" s="3362" t="s">
        <v>1962</v>
      </c>
      <c r="I215" s="3362"/>
      <c r="J215" s="3362"/>
      <c r="K215" s="2187"/>
      <c r="L215" s="2172"/>
      <c r="M215" s="2173"/>
      <c r="N215" s="2174"/>
      <c r="O215" s="2017"/>
      <c r="P215" s="2017"/>
    </row>
    <row r="216" spans="1:16" ht="20.25" customHeight="1">
      <c r="B216" s="1490"/>
      <c r="C216" s="1549" t="s">
        <v>498</v>
      </c>
      <c r="D216" s="1997" t="s">
        <v>2115</v>
      </c>
      <c r="E216" s="1997"/>
      <c r="F216" s="1997"/>
      <c r="G216" s="1997"/>
      <c r="H216" s="3362" t="s">
        <v>1962</v>
      </c>
      <c r="I216" s="3362"/>
      <c r="J216" s="3362"/>
      <c r="K216" s="2187"/>
      <c r="L216" s="2172"/>
      <c r="M216" s="2173"/>
      <c r="N216" s="2174"/>
      <c r="O216" s="2017"/>
      <c r="P216" s="2017"/>
    </row>
    <row r="217" spans="1:16" ht="23.25" customHeight="1" thickBot="1">
      <c r="B217" s="1490" t="s">
        <v>441</v>
      </c>
      <c r="C217" s="1830" t="s">
        <v>2193</v>
      </c>
      <c r="D217" s="1830"/>
      <c r="E217" s="1830"/>
      <c r="F217" s="1830"/>
      <c r="G217" s="1831"/>
      <c r="H217" s="2154"/>
      <c r="I217" s="2107"/>
      <c r="J217" s="3363"/>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c r="P218" s="2050"/>
    </row>
    <row r="219" spans="1:16" ht="21.75" customHeight="1">
      <c r="B219" s="1490" t="s">
        <v>435</v>
      </c>
      <c r="C219" s="1997" t="s">
        <v>2195</v>
      </c>
      <c r="D219" s="1997"/>
      <c r="E219" s="1998"/>
      <c r="F219" s="1995" t="s">
        <v>1962</v>
      </c>
      <c r="G219" s="2160"/>
      <c r="H219" s="2160"/>
      <c r="I219" s="2160"/>
      <c r="J219" s="2013"/>
      <c r="K219" s="2169" t="s">
        <v>2036</v>
      </c>
      <c r="L219" s="2170" t="s">
        <v>2829</v>
      </c>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36.6" customHeight="1">
      <c r="B221" s="76" t="s">
        <v>443</v>
      </c>
      <c r="C221" s="2028" t="s">
        <v>2197</v>
      </c>
      <c r="D221" s="2028"/>
      <c r="E221" s="2029"/>
      <c r="F221" s="1995" t="s">
        <v>1949</v>
      </c>
      <c r="G221" s="2160"/>
      <c r="H221" s="2160"/>
      <c r="I221" s="2160"/>
      <c r="J221" s="2013"/>
      <c r="K221" s="2169"/>
      <c r="L221" s="2172"/>
      <c r="M221" s="2173"/>
      <c r="N221" s="2173"/>
      <c r="O221" s="2017"/>
      <c r="P221" s="2017"/>
    </row>
    <row r="222" spans="1:16" ht="30" customHeight="1">
      <c r="B222" s="87"/>
      <c r="C222" s="2028" t="s">
        <v>2198</v>
      </c>
      <c r="D222" s="2028"/>
      <c r="E222" s="2029"/>
      <c r="F222" s="2162" t="s">
        <v>2830</v>
      </c>
      <c r="G222" s="2163"/>
      <c r="H222" s="2163"/>
      <c r="I222" s="2163"/>
      <c r="J222" s="2164"/>
      <c r="K222" s="2169"/>
      <c r="L222" s="2172"/>
      <c r="M222" s="2173"/>
      <c r="N222" s="2173"/>
      <c r="O222" s="1992"/>
      <c r="P222" s="1992"/>
    </row>
    <row r="223" spans="1:16" ht="54" customHeight="1">
      <c r="B223" s="76" t="s">
        <v>445</v>
      </c>
      <c r="C223" s="2028" t="s">
        <v>2200</v>
      </c>
      <c r="D223" s="2028"/>
      <c r="E223" s="2029"/>
      <c r="F223" s="1995" t="s">
        <v>1962</v>
      </c>
      <c r="G223" s="2160"/>
      <c r="H223" s="2160"/>
      <c r="I223" s="2160"/>
      <c r="J223" s="2013"/>
      <c r="K223" s="2169"/>
      <c r="L223" s="2172"/>
      <c r="M223" s="2173"/>
      <c r="N223" s="2174"/>
      <c r="O223" s="2006"/>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1949</v>
      </c>
      <c r="I225" s="2160"/>
      <c r="J225" s="2013"/>
      <c r="K225" s="2169"/>
      <c r="L225" s="2172"/>
      <c r="M225" s="2173"/>
      <c r="N225" s="2174"/>
      <c r="O225" s="2165"/>
      <c r="P225" s="2017"/>
    </row>
    <row r="226" spans="2:16" ht="27" customHeight="1">
      <c r="B226" s="22" t="s">
        <v>435</v>
      </c>
      <c r="C226" s="2028" t="s">
        <v>2205</v>
      </c>
      <c r="D226" s="2028"/>
      <c r="E226" s="2028"/>
      <c r="F226" s="2028"/>
      <c r="G226" s="2028"/>
      <c r="H226" s="2166" t="s">
        <v>2831</v>
      </c>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2832</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2833</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2833</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2833</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2833</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2833</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2833</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2833</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2833</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2805</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2805</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2833</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2805</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2834</v>
      </c>
      <c r="D242" s="2158"/>
      <c r="E242" s="2158"/>
      <c r="F242" s="2158"/>
      <c r="G242" s="2158"/>
      <c r="H242" s="2158"/>
      <c r="I242" s="2158"/>
      <c r="J242" s="2159"/>
      <c r="K242" s="244" t="s">
        <v>2835</v>
      </c>
      <c r="L242" s="2150"/>
      <c r="M242" s="2154"/>
      <c r="N242" s="2107"/>
      <c r="O242" s="2017"/>
      <c r="P242" s="2017"/>
    </row>
    <row r="243" spans="2:16" ht="23.25" customHeight="1">
      <c r="B243" s="90" t="s">
        <v>678</v>
      </c>
      <c r="C243" s="1997" t="s">
        <v>2215</v>
      </c>
      <c r="D243" s="1997"/>
      <c r="E243" s="1998"/>
      <c r="F243" s="1995" t="s">
        <v>2836</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2837</v>
      </c>
      <c r="P244" s="1991"/>
    </row>
    <row r="245" spans="2:16" ht="23.25" customHeight="1">
      <c r="B245" s="89" t="s">
        <v>435</v>
      </c>
      <c r="C245" s="1903" t="s">
        <v>2117</v>
      </c>
      <c r="D245" s="1903"/>
      <c r="E245" s="2138"/>
      <c r="F245" s="3360" t="s">
        <v>1962</v>
      </c>
      <c r="G245" s="3361"/>
      <c r="H245" s="2139" t="s">
        <v>2036</v>
      </c>
      <c r="I245" s="2141" t="s">
        <v>2838</v>
      </c>
      <c r="J245" s="2142"/>
      <c r="K245" s="2142"/>
      <c r="L245" s="2142"/>
      <c r="M245" s="2142"/>
      <c r="N245" s="2143"/>
      <c r="O245" s="2017"/>
      <c r="P245" s="2017"/>
    </row>
    <row r="246" spans="2:16" ht="23.25" customHeight="1">
      <c r="B246" s="89" t="s">
        <v>441</v>
      </c>
      <c r="C246" s="1903" t="s">
        <v>2220</v>
      </c>
      <c r="D246" s="1903"/>
      <c r="E246" s="2138"/>
      <c r="F246" s="1754" t="s">
        <v>1962</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2223</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2805</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228</v>
      </c>
      <c r="H251" s="1527" t="s">
        <v>2036</v>
      </c>
      <c r="I251" s="2121" t="s">
        <v>2839</v>
      </c>
      <c r="J251" s="2122"/>
      <c r="K251" s="2122"/>
      <c r="L251" s="2122"/>
      <c r="M251" s="2122"/>
      <c r="N251" s="2123"/>
      <c r="O251" s="93"/>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28.5" customHeight="1">
      <c r="B255" s="22"/>
      <c r="C255" s="1505" t="s">
        <v>458</v>
      </c>
      <c r="D255" s="1997" t="s">
        <v>2233</v>
      </c>
      <c r="E255" s="1997"/>
      <c r="F255" s="2121" t="s">
        <v>2840</v>
      </c>
      <c r="G255" s="2122"/>
      <c r="H255" s="2122"/>
      <c r="I255" s="2122"/>
      <c r="J255" s="2122"/>
      <c r="K255" s="2122"/>
      <c r="L255" s="2122"/>
      <c r="M255" s="2122"/>
      <c r="N255" s="2123"/>
      <c r="O255" s="2136"/>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t="s">
        <v>2841</v>
      </c>
      <c r="G257" s="2122"/>
      <c r="H257" s="2122"/>
      <c r="I257" s="2122"/>
      <c r="J257" s="2122"/>
      <c r="K257" s="2122"/>
      <c r="L257" s="2122"/>
      <c r="M257" s="2122"/>
      <c r="N257" s="2123"/>
      <c r="O257" s="2136"/>
      <c r="P257" s="2136"/>
    </row>
    <row r="258" spans="2:16" ht="57.75" customHeight="1">
      <c r="B258" s="22" t="s">
        <v>443</v>
      </c>
      <c r="C258" s="2028" t="s">
        <v>2237</v>
      </c>
      <c r="D258" s="2028"/>
      <c r="E258" s="2028"/>
      <c r="F258" s="33" t="s">
        <v>1949</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t="s">
        <v>2842</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t="s">
        <v>2837</v>
      </c>
      <c r="P260" s="2051"/>
    </row>
    <row r="261" spans="2:16" ht="30" customHeight="1">
      <c r="B261" s="89" t="s">
        <v>435</v>
      </c>
      <c r="C261" s="1997" t="s">
        <v>2240</v>
      </c>
      <c r="D261" s="1997"/>
      <c r="E261" s="1998"/>
      <c r="F261" s="1523" t="s">
        <v>1949</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1949</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2077</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2077</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c r="J266" s="2115"/>
      <c r="K266" s="2115"/>
      <c r="L266" s="2115"/>
      <c r="M266" s="2115"/>
      <c r="N266" s="2116"/>
      <c r="O266" s="2050"/>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2252</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2843</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2844</v>
      </c>
      <c r="G271" s="2109"/>
      <c r="H271" s="2114"/>
      <c r="I271" s="2119"/>
      <c r="J271" s="2119"/>
      <c r="K271" s="2119"/>
      <c r="L271" s="2119"/>
      <c r="M271" s="2119"/>
      <c r="N271" s="2120"/>
      <c r="O271" s="2017"/>
      <c r="P271" s="2017"/>
    </row>
    <row r="272" spans="2:16" ht="39" customHeight="1">
      <c r="B272" s="1480" t="s">
        <v>441</v>
      </c>
      <c r="C272" s="2028" t="s">
        <v>2254</v>
      </c>
      <c r="D272" s="2028"/>
      <c r="E272" s="2029"/>
      <c r="F272" s="2110" t="s">
        <v>2845</v>
      </c>
      <c r="G272" s="2109"/>
      <c r="H272" s="1634" t="s">
        <v>2036</v>
      </c>
      <c r="I272" s="2121"/>
      <c r="J272" s="2122"/>
      <c r="K272" s="2122"/>
      <c r="L272" s="2122"/>
      <c r="M272" s="2122"/>
      <c r="N272" s="2123"/>
      <c r="O272" s="1992"/>
      <c r="P272" s="1992"/>
    </row>
    <row r="273" spans="2:16" ht="4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4.2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2</v>
      </c>
      <c r="J276" s="120">
        <f t="shared" ref="J276:J295" si="1">MIN(H276/I276,1)</f>
        <v>0</v>
      </c>
      <c r="K276" s="101" t="s">
        <v>61</v>
      </c>
      <c r="L276" s="102" t="s">
        <v>61</v>
      </c>
      <c r="M276" s="103" t="s">
        <v>61</v>
      </c>
      <c r="N276" s="3357"/>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3358"/>
      <c r="O277" s="2017"/>
      <c r="P277" s="2017"/>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3358"/>
      <c r="O278" s="2017"/>
      <c r="P278" s="2017"/>
    </row>
    <row r="279" spans="2:16" ht="20.25" customHeight="1">
      <c r="B279" s="104" t="s">
        <v>441</v>
      </c>
      <c r="C279" s="2068" t="s">
        <v>2272</v>
      </c>
      <c r="D279" s="2068"/>
      <c r="E279" s="2068"/>
      <c r="F279" s="2068"/>
      <c r="G279" s="2095"/>
      <c r="H279" s="118">
        <v>0</v>
      </c>
      <c r="I279" s="119">
        <v>2</v>
      </c>
      <c r="J279" s="120">
        <f t="shared" si="1"/>
        <v>0</v>
      </c>
      <c r="K279" s="101" t="s">
        <v>61</v>
      </c>
      <c r="L279" s="102" t="s">
        <v>61</v>
      </c>
      <c r="M279" s="103" t="s">
        <v>61</v>
      </c>
      <c r="N279" s="3359"/>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2</v>
      </c>
      <c r="J281" s="120">
        <f t="shared" si="1"/>
        <v>0</v>
      </c>
      <c r="K281" s="101" t="s">
        <v>61</v>
      </c>
      <c r="L281" s="102" t="s">
        <v>61</v>
      </c>
      <c r="M281" s="103" t="s">
        <v>61</v>
      </c>
      <c r="N281" s="2478"/>
      <c r="O281" s="2089"/>
      <c r="P281" s="2089"/>
    </row>
    <row r="282" spans="2:16" ht="24.75" customHeight="1">
      <c r="B282" s="76" t="s">
        <v>489</v>
      </c>
      <c r="C282" s="2091" t="s">
        <v>2275</v>
      </c>
      <c r="D282" s="2091"/>
      <c r="E282" s="2091"/>
      <c r="F282" s="2091"/>
      <c r="G282" s="1518"/>
      <c r="H282" s="118">
        <v>0</v>
      </c>
      <c r="I282" s="119">
        <v>2</v>
      </c>
      <c r="J282" s="120">
        <f t="shared" si="1"/>
        <v>0</v>
      </c>
      <c r="K282" s="101" t="s">
        <v>61</v>
      </c>
      <c r="L282" s="102" t="s">
        <v>61</v>
      </c>
      <c r="M282" s="103" t="s">
        <v>61</v>
      </c>
      <c r="N282" s="2479"/>
      <c r="O282" s="2089"/>
      <c r="P282" s="2089"/>
    </row>
    <row r="283" spans="2:16" ht="24.75" customHeight="1">
      <c r="B283" s="76" t="s">
        <v>493</v>
      </c>
      <c r="C283" s="2091" t="s">
        <v>2276</v>
      </c>
      <c r="D283" s="2091"/>
      <c r="E283" s="2091"/>
      <c r="F283" s="2091"/>
      <c r="G283" s="2092"/>
      <c r="H283" s="101" t="s">
        <v>61</v>
      </c>
      <c r="I283" s="102" t="s">
        <v>61</v>
      </c>
      <c r="J283" s="103" t="s">
        <v>61</v>
      </c>
      <c r="K283" s="101" t="s">
        <v>61</v>
      </c>
      <c r="L283" s="102" t="s">
        <v>61</v>
      </c>
      <c r="M283" s="103" t="s">
        <v>61</v>
      </c>
      <c r="N283" s="2479"/>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2</v>
      </c>
      <c r="J285" s="120">
        <f t="shared" si="1"/>
        <v>0</v>
      </c>
      <c r="K285" s="101" t="s">
        <v>61</v>
      </c>
      <c r="L285" s="102" t="s">
        <v>61</v>
      </c>
      <c r="M285" s="139" t="s">
        <v>61</v>
      </c>
      <c r="N285" s="3355"/>
      <c r="O285" s="2089"/>
      <c r="P285" s="2089"/>
    </row>
    <row r="286" spans="2:16" ht="22.5" customHeight="1">
      <c r="B286" s="76" t="s">
        <v>489</v>
      </c>
      <c r="C286" s="2091" t="s">
        <v>2279</v>
      </c>
      <c r="D286" s="2091"/>
      <c r="E286" s="2091"/>
      <c r="F286" s="2091"/>
      <c r="G286" s="2092"/>
      <c r="H286" s="118">
        <v>0</v>
      </c>
      <c r="I286" s="119">
        <v>2</v>
      </c>
      <c r="J286" s="120">
        <f t="shared" si="1"/>
        <v>0</v>
      </c>
      <c r="K286" s="101" t="s">
        <v>61</v>
      </c>
      <c r="L286" s="102" t="s">
        <v>61</v>
      </c>
      <c r="M286" s="139" t="s">
        <v>61</v>
      </c>
      <c r="N286" s="3356"/>
      <c r="O286" s="2089"/>
      <c r="P286" s="2089"/>
    </row>
    <row r="287" spans="2:16" ht="22.5" customHeight="1">
      <c r="B287" s="104" t="s">
        <v>448</v>
      </c>
      <c r="C287" s="2068" t="s">
        <v>2027</v>
      </c>
      <c r="D287" s="2068"/>
      <c r="E287" s="2068"/>
      <c r="F287" s="2068"/>
      <c r="G287" s="2068"/>
      <c r="H287" s="118">
        <v>0</v>
      </c>
      <c r="I287" s="119">
        <v>2</v>
      </c>
      <c r="J287" s="120">
        <f t="shared" si="1"/>
        <v>0</v>
      </c>
      <c r="K287" s="101" t="s">
        <v>61</v>
      </c>
      <c r="L287" s="102" t="s">
        <v>61</v>
      </c>
      <c r="M287" s="139" t="s">
        <v>61</v>
      </c>
      <c r="N287" s="105"/>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39" t="s">
        <v>61</v>
      </c>
      <c r="N288" s="105"/>
      <c r="O288" s="2089"/>
      <c r="P288" s="2089"/>
    </row>
    <row r="289" spans="2:16" ht="22.5" customHeight="1">
      <c r="B289" s="104" t="s">
        <v>453</v>
      </c>
      <c r="C289" s="2068" t="s">
        <v>2029</v>
      </c>
      <c r="D289" s="2068"/>
      <c r="E289" s="2068"/>
      <c r="F289" s="2068"/>
      <c r="G289" s="2068"/>
      <c r="H289" s="118">
        <v>0</v>
      </c>
      <c r="I289" s="119">
        <v>2</v>
      </c>
      <c r="J289" s="120">
        <f t="shared" si="1"/>
        <v>0</v>
      </c>
      <c r="K289" s="101" t="s">
        <v>61</v>
      </c>
      <c r="L289" s="102" t="s">
        <v>61</v>
      </c>
      <c r="M289" s="139" t="s">
        <v>61</v>
      </c>
      <c r="N289" s="105"/>
      <c r="O289" s="2089"/>
      <c r="P289" s="2089"/>
    </row>
    <row r="290" spans="2:16" ht="22.5" customHeight="1">
      <c r="B290" s="104" t="s">
        <v>456</v>
      </c>
      <c r="C290" s="2068" t="s">
        <v>2030</v>
      </c>
      <c r="D290" s="2068"/>
      <c r="E290" s="2068"/>
      <c r="F290" s="2068"/>
      <c r="G290" s="2068"/>
      <c r="H290" s="118">
        <v>0</v>
      </c>
      <c r="I290" s="119">
        <v>2</v>
      </c>
      <c r="J290" s="120">
        <f t="shared" si="1"/>
        <v>0</v>
      </c>
      <c r="K290" s="101" t="s">
        <v>61</v>
      </c>
      <c r="L290" s="102" t="s">
        <v>61</v>
      </c>
      <c r="M290" s="139" t="s">
        <v>61</v>
      </c>
      <c r="N290" s="10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2480"/>
      <c r="O292" s="2089"/>
      <c r="P292" s="2089"/>
    </row>
    <row r="293" spans="2:16" ht="22.5" customHeight="1">
      <c r="B293" s="76" t="s">
        <v>489</v>
      </c>
      <c r="C293" s="2086" t="s">
        <v>2033</v>
      </c>
      <c r="D293" s="2086"/>
      <c r="E293" s="2086"/>
      <c r="F293" s="2086"/>
      <c r="G293" s="2087"/>
      <c r="H293" s="101" t="s">
        <v>61</v>
      </c>
      <c r="I293" s="102" t="s">
        <v>61</v>
      </c>
      <c r="J293" s="103" t="s">
        <v>61</v>
      </c>
      <c r="K293" s="101" t="s">
        <v>61</v>
      </c>
      <c r="L293" s="102" t="s">
        <v>61</v>
      </c>
      <c r="M293" s="103" t="s">
        <v>61</v>
      </c>
      <c r="N293" s="2481"/>
      <c r="O293" s="2089"/>
      <c r="P293" s="2089"/>
    </row>
    <row r="294" spans="2:16" ht="22.5" customHeight="1">
      <c r="B294" s="104" t="s">
        <v>594</v>
      </c>
      <c r="C294" s="2068" t="s">
        <v>2128</v>
      </c>
      <c r="D294" s="2068"/>
      <c r="E294" s="2068"/>
      <c r="F294" s="2068"/>
      <c r="G294" s="2068"/>
      <c r="H294" s="101" t="s">
        <v>61</v>
      </c>
      <c r="I294" s="102" t="s">
        <v>61</v>
      </c>
      <c r="J294" s="103" t="s">
        <v>61</v>
      </c>
      <c r="K294" s="101" t="s">
        <v>61</v>
      </c>
      <c r="L294" s="102" t="s">
        <v>61</v>
      </c>
      <c r="M294" s="139" t="s">
        <v>61</v>
      </c>
      <c r="N294" s="105"/>
      <c r="O294" s="2089"/>
      <c r="P294" s="2089"/>
    </row>
    <row r="295" spans="2:16" ht="48" customHeight="1" thickBot="1">
      <c r="B295" s="22" t="s">
        <v>596</v>
      </c>
      <c r="C295" s="1997" t="s">
        <v>2282</v>
      </c>
      <c r="D295" s="1997"/>
      <c r="E295" s="1997"/>
      <c r="F295" s="1997"/>
      <c r="G295" s="1998"/>
      <c r="H295" s="127">
        <f>SUM(H276+H279+H281+H282+H285+H286+H287+H289+H290)</f>
        <v>0</v>
      </c>
      <c r="I295" s="127">
        <f>SUM(I276+I279+I281+I282+I285+I286+I287+I289+I290)</f>
        <v>18</v>
      </c>
      <c r="J295" s="120">
        <f t="shared" si="1"/>
        <v>0</v>
      </c>
      <c r="K295" s="235" t="s">
        <v>61</v>
      </c>
      <c r="L295" s="235" t="s">
        <v>61</v>
      </c>
      <c r="M295" s="139" t="s">
        <v>61</v>
      </c>
      <c r="N295" s="105"/>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44.25" customHeight="1">
      <c r="B297" s="215" t="s">
        <v>339</v>
      </c>
      <c r="C297" s="2028" t="s">
        <v>2284</v>
      </c>
      <c r="D297" s="2028"/>
      <c r="E297" s="2028"/>
      <c r="F297" s="2028"/>
      <c r="G297" s="2029"/>
      <c r="H297" s="1999" t="s">
        <v>1949</v>
      </c>
      <c r="I297" s="2027"/>
      <c r="J297" s="2000"/>
      <c r="K297" s="108" t="s">
        <v>2036</v>
      </c>
      <c r="L297" s="2069"/>
      <c r="M297" s="2070"/>
      <c r="N297" s="2071"/>
      <c r="O297" s="109"/>
      <c r="P297" s="1507"/>
    </row>
    <row r="298" spans="2:16" ht="34.5" customHeight="1">
      <c r="B298" s="110" t="s">
        <v>341</v>
      </c>
      <c r="C298" s="1997" t="s">
        <v>2287</v>
      </c>
      <c r="D298" s="1997"/>
      <c r="E298" s="1997"/>
      <c r="F298" s="1997"/>
      <c r="G298" s="1998"/>
      <c r="H298" s="1999" t="s">
        <v>1949</v>
      </c>
      <c r="I298" s="2027"/>
      <c r="J298" s="2000"/>
      <c r="K298" s="2030" t="s">
        <v>2036</v>
      </c>
      <c r="L298" s="2072" t="s">
        <v>2846</v>
      </c>
      <c r="M298" s="2073"/>
      <c r="N298" s="2074"/>
      <c r="O298" s="2017" t="s">
        <v>2837</v>
      </c>
      <c r="P298" s="1991"/>
    </row>
    <row r="299" spans="2:16" ht="37.5" customHeight="1">
      <c r="B299" s="1494" t="s">
        <v>435</v>
      </c>
      <c r="C299" s="2043" t="s">
        <v>2289</v>
      </c>
      <c r="D299" s="2043"/>
      <c r="E299" s="2043"/>
      <c r="F299" s="2043"/>
      <c r="G299" s="2054"/>
      <c r="H299" s="1999" t="s">
        <v>1949</v>
      </c>
      <c r="I299" s="2027"/>
      <c r="J299" s="2000"/>
      <c r="K299" s="2031"/>
      <c r="L299" s="2079"/>
      <c r="M299" s="2080"/>
      <c r="N299" s="2081"/>
      <c r="O299" s="2017"/>
      <c r="P299" s="2017"/>
    </row>
    <row r="300" spans="2:16" ht="37.5" customHeight="1">
      <c r="B300" s="1490" t="s">
        <v>441</v>
      </c>
      <c r="C300" s="1997" t="s">
        <v>2290</v>
      </c>
      <c r="D300" s="1997"/>
      <c r="E300" s="1997"/>
      <c r="F300" s="1997"/>
      <c r="G300" s="1998"/>
      <c r="H300" s="1999" t="s">
        <v>2846</v>
      </c>
      <c r="I300" s="2027"/>
      <c r="J300" s="2000"/>
      <c r="K300" s="2078"/>
      <c r="L300" s="2082"/>
      <c r="M300" s="2083"/>
      <c r="N300" s="2084"/>
      <c r="O300" s="2017"/>
      <c r="P300" s="2017"/>
    </row>
    <row r="301" spans="2:16" ht="37.5" customHeight="1">
      <c r="B301" s="44" t="s">
        <v>737</v>
      </c>
      <c r="C301" s="1997" t="s">
        <v>2291</v>
      </c>
      <c r="D301" s="1997"/>
      <c r="E301" s="1997"/>
      <c r="F301" s="1997"/>
      <c r="G301" s="1998"/>
      <c r="H301" s="1999" t="s">
        <v>2847</v>
      </c>
      <c r="I301" s="2027"/>
      <c r="J301" s="2000"/>
      <c r="K301" s="1535" t="s">
        <v>2036</v>
      </c>
      <c r="L301" s="2072"/>
      <c r="M301" s="2073"/>
      <c r="N301" s="2074"/>
      <c r="O301" s="2017"/>
      <c r="P301" s="2017"/>
    </row>
    <row r="302" spans="2:16" ht="37.5" customHeight="1">
      <c r="B302" s="110" t="s">
        <v>350</v>
      </c>
      <c r="C302" s="1997" t="s">
        <v>2293</v>
      </c>
      <c r="D302" s="1997"/>
      <c r="E302" s="1997"/>
      <c r="F302" s="1997"/>
      <c r="G302" s="1998"/>
      <c r="H302" s="1999" t="s">
        <v>1949</v>
      </c>
      <c r="I302" s="2027"/>
      <c r="J302" s="2000"/>
      <c r="K302" s="1535" t="s">
        <v>2036</v>
      </c>
      <c r="L302" s="2075"/>
      <c r="M302" s="2076"/>
      <c r="N302" s="2077"/>
      <c r="O302" s="2017"/>
      <c r="P302" s="1992"/>
    </row>
    <row r="303" spans="2:16" ht="39" customHeight="1">
      <c r="B303" s="176" t="s">
        <v>357</v>
      </c>
      <c r="C303" s="2099" t="s">
        <v>2294</v>
      </c>
      <c r="D303" s="2099"/>
      <c r="E303" s="2099"/>
      <c r="F303" s="2099"/>
      <c r="G303" s="2100"/>
      <c r="H303" s="2055" t="s">
        <v>1949</v>
      </c>
      <c r="I303" s="2056"/>
      <c r="J303" s="2057"/>
      <c r="K303" s="2030" t="s">
        <v>2036</v>
      </c>
      <c r="L303" s="2059"/>
      <c r="M303" s="2060"/>
      <c r="N303" s="2061"/>
      <c r="O303" s="1991" t="s">
        <v>2837</v>
      </c>
      <c r="P303" s="1991"/>
    </row>
    <row r="304" spans="2:16" ht="39" customHeight="1">
      <c r="B304" s="87" t="s">
        <v>366</v>
      </c>
      <c r="C304" s="2028" t="s">
        <v>2297</v>
      </c>
      <c r="D304" s="2028"/>
      <c r="E304" s="2028"/>
      <c r="F304" s="2028"/>
      <c r="G304" s="2029"/>
      <c r="H304" s="1999" t="s">
        <v>2848</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2077</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2077</v>
      </c>
      <c r="I306" s="2027"/>
      <c r="J306" s="2000"/>
      <c r="K306" s="2031"/>
      <c r="L306" s="2062"/>
      <c r="M306" s="2063"/>
      <c r="N306" s="2064"/>
      <c r="O306" s="2017"/>
      <c r="P306" s="1992"/>
    </row>
    <row r="307" spans="1:16" ht="40.5" customHeight="1">
      <c r="B307" s="215" t="s">
        <v>745</v>
      </c>
      <c r="C307" s="2028" t="s">
        <v>2300</v>
      </c>
      <c r="D307" s="2028"/>
      <c r="E307" s="2028"/>
      <c r="F307" s="2028"/>
      <c r="G307" s="2029"/>
      <c r="H307" s="2038" t="s">
        <v>1962</v>
      </c>
      <c r="I307" s="2039"/>
      <c r="J307" s="2040"/>
      <c r="K307" s="2031"/>
      <c r="L307" s="2062"/>
      <c r="M307" s="2063"/>
      <c r="N307" s="2064"/>
      <c r="O307" s="2051" t="s">
        <v>2837</v>
      </c>
      <c r="P307" s="2051"/>
    </row>
    <row r="308" spans="1:16" ht="32.25" customHeight="1" thickBot="1">
      <c r="B308" s="80" t="s">
        <v>435</v>
      </c>
      <c r="C308" s="2330" t="s">
        <v>2301</v>
      </c>
      <c r="D308" s="2330"/>
      <c r="E308" s="2330"/>
      <c r="F308" s="2330"/>
      <c r="G308" s="2805"/>
      <c r="H308" s="2053" t="s">
        <v>2077</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2050" t="s">
        <v>2837</v>
      </c>
      <c r="P310" s="2050"/>
    </row>
    <row r="311" spans="1:16" ht="30.75" customHeight="1">
      <c r="B311" s="84" t="s">
        <v>435</v>
      </c>
      <c r="C311" s="2099" t="s">
        <v>2306</v>
      </c>
      <c r="D311" s="2099"/>
      <c r="E311" s="2099"/>
      <c r="F311" s="2099"/>
      <c r="G311" s="2099"/>
      <c r="H311" s="1999" t="s">
        <v>2833</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2849</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1949</v>
      </c>
      <c r="I313" s="2027"/>
      <c r="J313" s="2000"/>
      <c r="K313" s="2031"/>
      <c r="L313" s="2025"/>
      <c r="M313" s="2049"/>
      <c r="N313" s="2026"/>
      <c r="O313" s="2017"/>
      <c r="P313" s="2017"/>
    </row>
    <row r="314" spans="1:16" ht="39" customHeight="1">
      <c r="B314" s="84" t="s">
        <v>435</v>
      </c>
      <c r="C314" s="2028" t="s">
        <v>2310</v>
      </c>
      <c r="D314" s="2028"/>
      <c r="E314" s="2028"/>
      <c r="F314" s="2028"/>
      <c r="G314" s="2029"/>
      <c r="H314" s="1999" t="s">
        <v>2850</v>
      </c>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27.5" customHeight="1">
      <c r="B316" s="181" t="s">
        <v>389</v>
      </c>
      <c r="C316" s="2028" t="s">
        <v>2312</v>
      </c>
      <c r="D316" s="2028"/>
      <c r="E316" s="2028"/>
      <c r="F316" s="2028"/>
      <c r="G316" s="2028"/>
      <c r="H316" s="2028"/>
      <c r="I316" s="2028"/>
      <c r="J316" s="2028"/>
      <c r="K316" s="2028"/>
      <c r="L316" s="2028"/>
      <c r="M316" s="2028"/>
      <c r="N316" s="2372"/>
      <c r="O316" s="1991" t="s">
        <v>2837</v>
      </c>
      <c r="P316" s="1991"/>
    </row>
    <row r="317" spans="1:16" ht="39.75" customHeight="1">
      <c r="A317" s="9"/>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9"/>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t="s">
        <v>2077</v>
      </c>
      <c r="K319" s="2000"/>
      <c r="L319" s="2019"/>
      <c r="M319" s="2023"/>
      <c r="N319" s="2024"/>
      <c r="O319" s="2017"/>
      <c r="P319" s="2017"/>
    </row>
    <row r="320" spans="1:16" ht="28.5" customHeight="1">
      <c r="A320" s="9"/>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997" t="s">
        <v>2314</v>
      </c>
      <c r="E323" s="1997"/>
      <c r="F323" s="1997"/>
      <c r="G323" s="1997"/>
      <c r="H323" s="1997"/>
      <c r="I323" s="1998"/>
      <c r="J323" s="2038" t="s">
        <v>2325</v>
      </c>
      <c r="K323" s="2040"/>
      <c r="L323" s="2019"/>
      <c r="M323" s="2023"/>
      <c r="N323" s="2024"/>
      <c r="O323" s="2017"/>
      <c r="P323" s="2017"/>
    </row>
    <row r="324" spans="1:16" ht="28.5" customHeight="1">
      <c r="A324" s="9"/>
      <c r="B324" s="111"/>
      <c r="C324" s="111" t="s">
        <v>489</v>
      </c>
      <c r="D324" s="1997" t="s">
        <v>2315</v>
      </c>
      <c r="E324" s="1997"/>
      <c r="F324" s="1997"/>
      <c r="G324" s="1997"/>
      <c r="H324" s="1997"/>
      <c r="I324" s="1998"/>
      <c r="J324" s="1999" t="s">
        <v>2077</v>
      </c>
      <c r="K324" s="2000"/>
      <c r="L324" s="2019"/>
      <c r="M324" s="2023"/>
      <c r="N324" s="2024"/>
      <c r="O324" s="2017"/>
      <c r="P324" s="2017"/>
    </row>
    <row r="325" spans="1:16" ht="28.5" customHeight="1">
      <c r="A325" s="9"/>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t="s">
        <v>2077</v>
      </c>
      <c r="K329" s="2000"/>
      <c r="L329" s="2019"/>
      <c r="M329" s="2023"/>
      <c r="N329" s="2024"/>
      <c r="O329" s="2017"/>
      <c r="P329" s="2017"/>
    </row>
    <row r="330" spans="1:16" ht="28.5" customHeight="1">
      <c r="A330" s="9"/>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t="s">
        <v>2077</v>
      </c>
      <c r="K334" s="2000"/>
      <c r="L334" s="2019"/>
      <c r="M334" s="2023"/>
      <c r="N334" s="2024"/>
      <c r="O334" s="2017"/>
      <c r="P334" s="2017"/>
    </row>
    <row r="335" spans="1:16" ht="28.5" customHeight="1">
      <c r="A335" s="9"/>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t="s">
        <v>2077</v>
      </c>
      <c r="K339" s="2000"/>
      <c r="L339" s="2019"/>
      <c r="M339" s="2023"/>
      <c r="N339" s="2024"/>
      <c r="O339" s="2017"/>
      <c r="P339" s="2017"/>
    </row>
    <row r="340" spans="1:16" ht="28.5" customHeight="1">
      <c r="A340" s="9"/>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t="s">
        <v>2077</v>
      </c>
      <c r="K344" s="2000"/>
      <c r="L344" s="2019"/>
      <c r="M344" s="2023"/>
      <c r="N344" s="2024"/>
      <c r="O344" s="2017"/>
      <c r="P344" s="2017"/>
    </row>
    <row r="345" spans="1:16" ht="28.5" customHeight="1">
      <c r="A345" s="9"/>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t="s">
        <v>2077</v>
      </c>
      <c r="K349" s="2000"/>
      <c r="L349" s="2019"/>
      <c r="M349" s="2023"/>
      <c r="N349" s="2024"/>
      <c r="O349" s="2017"/>
      <c r="P349" s="2017"/>
    </row>
    <row r="350" spans="1:16" ht="28.5" customHeight="1">
      <c r="A350" s="9"/>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2325</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t="s">
        <v>2077</v>
      </c>
      <c r="K354" s="2000"/>
      <c r="L354" s="2019"/>
      <c r="M354" s="2023"/>
      <c r="N354" s="2024"/>
      <c r="O354" s="2017"/>
      <c r="P354" s="2017"/>
    </row>
    <row r="355" spans="1:16" ht="28.5" customHeight="1">
      <c r="A355" s="9"/>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9"/>
      <c r="B357" s="1486" t="s">
        <v>402</v>
      </c>
      <c r="C357" s="2028" t="s">
        <v>2330</v>
      </c>
      <c r="D357" s="2028"/>
      <c r="E357" s="2028"/>
      <c r="F357" s="2028"/>
      <c r="G357" s="2028"/>
      <c r="H357" s="33" t="s">
        <v>1962</v>
      </c>
      <c r="I357" s="114" t="s">
        <v>2331</v>
      </c>
      <c r="J357" s="2008"/>
      <c r="K357" s="2008"/>
      <c r="L357" s="2008"/>
      <c r="M357" s="2008"/>
      <c r="N357" s="2009"/>
      <c r="O357" s="1507" t="s">
        <v>2837</v>
      </c>
      <c r="P357" s="1507"/>
    </row>
    <row r="358" spans="1:16" ht="104.25" customHeight="1">
      <c r="A358" s="9"/>
      <c r="B358" s="1486" t="s">
        <v>404</v>
      </c>
      <c r="C358" s="1855" t="s">
        <v>2332</v>
      </c>
      <c r="D358" s="1855"/>
      <c r="E358" s="1855"/>
      <c r="F358" s="1855"/>
      <c r="G358" s="2098"/>
      <c r="H358" s="158" t="s">
        <v>1949</v>
      </c>
      <c r="I358" s="1535" t="s">
        <v>2036</v>
      </c>
      <c r="J358" s="2010" t="s">
        <v>2851</v>
      </c>
      <c r="K358" s="2010"/>
      <c r="L358" s="2010"/>
      <c r="M358" s="2010"/>
      <c r="N358" s="2011"/>
      <c r="O358" s="1991" t="s">
        <v>2837</v>
      </c>
      <c r="P358" s="1991"/>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36" customHeight="1" thickBot="1">
      <c r="A360" s="9"/>
      <c r="B360" s="1508" t="s">
        <v>406</v>
      </c>
      <c r="C360" s="2028" t="s">
        <v>2336</v>
      </c>
      <c r="D360" s="2028"/>
      <c r="E360" s="2028"/>
      <c r="F360" s="2028"/>
      <c r="G360" s="2029"/>
      <c r="H360" s="1999" t="s">
        <v>2852</v>
      </c>
      <c r="I360" s="2027"/>
      <c r="J360" s="2001" t="s">
        <v>2036</v>
      </c>
      <c r="K360" s="2038" t="s">
        <v>2853</v>
      </c>
      <c r="L360" s="2039"/>
      <c r="M360" s="2039"/>
      <c r="N360" s="2225"/>
      <c r="O360" s="218" t="s">
        <v>2837</v>
      </c>
      <c r="P360" s="218"/>
    </row>
    <row r="361" spans="1:16" ht="54.75" customHeight="1" thickBot="1">
      <c r="B361" s="1490" t="s">
        <v>435</v>
      </c>
      <c r="C361" s="1978" t="s">
        <v>2337</v>
      </c>
      <c r="D361" s="1978"/>
      <c r="E361" s="1978"/>
      <c r="F361" s="1978"/>
      <c r="G361" s="1979"/>
      <c r="H361" s="1980" t="s">
        <v>2854</v>
      </c>
      <c r="I361" s="2053"/>
      <c r="J361" s="2002"/>
      <c r="K361" s="3352"/>
      <c r="L361" s="3353"/>
      <c r="M361" s="3353"/>
      <c r="N361" s="3354"/>
      <c r="O361" s="219" t="s">
        <v>2837</v>
      </c>
      <c r="P361" s="220"/>
    </row>
    <row r="362" spans="1:16" ht="31.5"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8">
    <mergeCell ref="L1:M1"/>
    <mergeCell ref="F9:N9"/>
    <mergeCell ref="C10:E10"/>
    <mergeCell ref="G10:N10"/>
    <mergeCell ref="C11:E11"/>
    <mergeCell ref="G11:H11"/>
    <mergeCell ref="C12:E12"/>
    <mergeCell ref="G12:H12"/>
    <mergeCell ref="I12:N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 ref="G13:H13"/>
    <mergeCell ref="C14:E14"/>
    <mergeCell ref="G14:H14"/>
    <mergeCell ref="I14:N14"/>
    <mergeCell ref="C15:E15"/>
    <mergeCell ref="G15:H15"/>
    <mergeCell ref="I15:N15"/>
    <mergeCell ref="K20:N24"/>
    <mergeCell ref="C21:H21"/>
    <mergeCell ref="C22:H22"/>
    <mergeCell ref="I13:N13"/>
    <mergeCell ref="O22:O24"/>
    <mergeCell ref="P22:P24"/>
    <mergeCell ref="C23:H23"/>
    <mergeCell ref="C24:H24"/>
    <mergeCell ref="C18:E18"/>
    <mergeCell ref="G18:H18"/>
    <mergeCell ref="C19:E19"/>
    <mergeCell ref="G19:H19"/>
    <mergeCell ref="C20:H20"/>
    <mergeCell ref="J20:J24"/>
    <mergeCell ref="I18:N18"/>
    <mergeCell ref="I19:N19"/>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4"/>
    <mergeCell ref="C154:F154"/>
    <mergeCell ref="G154:I154"/>
    <mergeCell ref="J154:L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B363:O363"/>
    <mergeCell ref="C361:G361"/>
    <mergeCell ref="H361:I361"/>
    <mergeCell ref="B362:G362"/>
    <mergeCell ref="H362:N362"/>
    <mergeCell ref="O362:P362"/>
    <mergeCell ref="O358:O359"/>
    <mergeCell ref="P358:P359"/>
    <mergeCell ref="C359:G359"/>
    <mergeCell ref="H359:N359"/>
    <mergeCell ref="C360:G360"/>
    <mergeCell ref="H360:I360"/>
    <mergeCell ref="J360:J361"/>
    <mergeCell ref="K360:N361"/>
  </mergeCells>
  <phoneticPr fontId="49" type="noConversion"/>
  <conditionalFormatting sqref="I11:N11">
    <cfRule type="expression" dxfId="6836" priority="190">
      <formula>$F$17="Not applicable"</formula>
    </cfRule>
    <cfRule type="expression" dxfId="6835" priority="191">
      <formula>$F$17="Don't know"</formula>
    </cfRule>
    <cfRule type="expression" dxfId="6834" priority="192">
      <formula>$F$17="No"</formula>
    </cfRule>
  </conditionalFormatting>
  <conditionalFormatting sqref="I12:I19">
    <cfRule type="expression" dxfId="6833" priority="187">
      <formula>$F12="Not applicable"</formula>
    </cfRule>
    <cfRule type="expression" dxfId="6832" priority="188">
      <formula>$F12="Don't know"</formula>
    </cfRule>
    <cfRule type="expression" dxfId="6831" priority="189">
      <formula>$F12="No"</formula>
    </cfRule>
  </conditionalFormatting>
  <conditionalFormatting sqref="F9:N9 I11:N11 I12:I19">
    <cfRule type="expression" dxfId="6830" priority="186">
      <formula>$N$14="Don't know"</formula>
    </cfRule>
  </conditionalFormatting>
  <conditionalFormatting sqref="F9:N9 I11:N11 I12:I19">
    <cfRule type="expression" dxfId="6829" priority="185">
      <formula>$N$14="Not applicable"</formula>
    </cfRule>
  </conditionalFormatting>
  <conditionalFormatting sqref="F9:N9 I11:N11 I12:I19">
    <cfRule type="expression" dxfId="6828" priority="184">
      <formula>$N$14="No"</formula>
    </cfRule>
  </conditionalFormatting>
  <conditionalFormatting sqref="H26 F70:J70 H106 H277:I277 J42:K43 F71 F73 H28:H31 G116:N116 G117:K128 G63:H64 F72:J72 F77:J81">
    <cfRule type="containsBlanks" dxfId="6827" priority="183">
      <formula>LEN(TRIM(F26))=0</formula>
    </cfRule>
  </conditionalFormatting>
  <conditionalFormatting sqref="F9:N9">
    <cfRule type="containsBlanks" dxfId="6826" priority="182">
      <formula>LEN(TRIM(F9))=0</formula>
    </cfRule>
  </conditionalFormatting>
  <conditionalFormatting sqref="J35:K36 J39:K39 J47:K48 J55:K55 J50:K50 J52:K53 J57:K57">
    <cfRule type="containsBlanks" dxfId="6825" priority="181">
      <formula>LEN(TRIM(J35))=0</formula>
    </cfRule>
  </conditionalFormatting>
  <conditionalFormatting sqref="I63:J64">
    <cfRule type="containsBlanks" dxfId="6824" priority="180">
      <formula>LEN(TRIM(I63))=0</formula>
    </cfRule>
  </conditionalFormatting>
  <conditionalFormatting sqref="F243 H137:H139 K137 K219 F219 H225 F200:F210">
    <cfRule type="containsBlanks" dxfId="6823" priority="179">
      <formula>LEN(TRIM(F137))=0</formula>
    </cfRule>
  </conditionalFormatting>
  <conditionalFormatting sqref="J58">
    <cfRule type="containsBlanks" dxfId="6822" priority="176">
      <formula>LEN(TRIM(J58))=0</formula>
    </cfRule>
  </conditionalFormatting>
  <conditionalFormatting sqref="G135">
    <cfRule type="containsBlanks" dxfId="6821" priority="178">
      <formula>LEN(TRIM(G135))=0</formula>
    </cfRule>
  </conditionalFormatting>
  <conditionalFormatting sqref="J26">
    <cfRule type="containsBlanks" dxfId="6820" priority="175">
      <formula>LEN(TRIM(J26))=0</formula>
    </cfRule>
  </conditionalFormatting>
  <conditionalFormatting sqref="J60">
    <cfRule type="containsBlanks" dxfId="6819" priority="174">
      <formula>LEN(TRIM(J60))=0</formula>
    </cfRule>
  </conditionalFormatting>
  <conditionalFormatting sqref="F223">
    <cfRule type="containsBlanks" dxfId="6818" priority="166">
      <formula>LEN(TRIM(F223))=0</formula>
    </cfRule>
  </conditionalFormatting>
  <conditionalFormatting sqref="K242">
    <cfRule type="containsBlanks" dxfId="6817" priority="165">
      <formula>LEN(TRIM(K242))=0</formula>
    </cfRule>
  </conditionalFormatting>
  <conditionalFormatting sqref="H140">
    <cfRule type="containsBlanks" dxfId="6816" priority="173">
      <formula>LEN(TRIM(H140))=0</formula>
    </cfRule>
  </conditionalFormatting>
  <conditionalFormatting sqref="H143 K137 H137:H140">
    <cfRule type="expression" dxfId="6815" priority="171">
      <formula>#REF!="Don't know"</formula>
    </cfRule>
    <cfRule type="expression" dxfId="6814" priority="172">
      <formula>#REF!="No"</formula>
    </cfRule>
  </conditionalFormatting>
  <conditionalFormatting sqref="H143">
    <cfRule type="containsBlanks" dxfId="6813" priority="170">
      <formula>LEN(TRIM(H143))=0</formula>
    </cfRule>
  </conditionalFormatting>
  <conditionalFormatting sqref="H141">
    <cfRule type="expression" dxfId="6812" priority="168">
      <formula>#REF!="Don't know"</formula>
    </cfRule>
    <cfRule type="expression" dxfId="6811" priority="169">
      <formula>#REF!="No"</formula>
    </cfRule>
  </conditionalFormatting>
  <conditionalFormatting sqref="H141">
    <cfRule type="containsBlanks" dxfId="6810" priority="167">
      <formula>LEN(TRIM(H141))=0</formula>
    </cfRule>
  </conditionalFormatting>
  <conditionalFormatting sqref="I67">
    <cfRule type="containsBlanks" dxfId="6809" priority="159">
      <formula>LEN(TRIM(I67))=0</formula>
    </cfRule>
  </conditionalFormatting>
  <conditionalFormatting sqref="H8">
    <cfRule type="containsBlanks" dxfId="6808" priority="158">
      <formula>LEN(TRIM(H8))=0</formula>
    </cfRule>
  </conditionalFormatting>
  <conditionalFormatting sqref="H8">
    <cfRule type="expression" dxfId="6807" priority="157">
      <formula>$N$14="Don't know"</formula>
    </cfRule>
  </conditionalFormatting>
  <conditionalFormatting sqref="H8">
    <cfRule type="expression" dxfId="6806" priority="156">
      <formula>$N$14="Not applicable"</formula>
    </cfRule>
  </conditionalFormatting>
  <conditionalFormatting sqref="H8">
    <cfRule type="expression" dxfId="6805" priority="155">
      <formula>$N$14="No"</formula>
    </cfRule>
  </conditionalFormatting>
  <conditionalFormatting sqref="F252">
    <cfRule type="containsBlanks" dxfId="6804" priority="154">
      <formula>LEN(TRIM(F252))=0</formula>
    </cfRule>
  </conditionalFormatting>
  <conditionalFormatting sqref="F95">
    <cfRule type="containsBlanks" dxfId="6803" priority="152">
      <formula>LEN(TRIM(F95))=0</formula>
    </cfRule>
  </conditionalFormatting>
  <conditionalFormatting sqref="F268:F272">
    <cfRule type="containsBlanks" dxfId="6802" priority="148">
      <formula>LEN(TRIM(F268))=0</formula>
    </cfRule>
  </conditionalFormatting>
  <conditionalFormatting sqref="G93:J93">
    <cfRule type="containsBlanks" dxfId="6801" priority="127">
      <formula>LEN(TRIM(G93))=0</formula>
    </cfRule>
  </conditionalFormatting>
  <conditionalFormatting sqref="F249:G249">
    <cfRule type="containsBlanks" dxfId="6800" priority="126">
      <formula>LEN(TRIM(F249))=0</formula>
    </cfRule>
  </conditionalFormatting>
  <conditionalFormatting sqref="G266">
    <cfRule type="containsBlanks" dxfId="6799" priority="147">
      <formula>LEN(TRIM(G266))=0</formula>
    </cfRule>
  </conditionalFormatting>
  <conditionalFormatting sqref="I20">
    <cfRule type="containsBlanks" dxfId="6798" priority="143">
      <formula>LEN(TRIM(I20))=0</formula>
    </cfRule>
    <cfRule type="expression" dxfId="6797" priority="146">
      <formula>$M$14="Don't know"</formula>
    </cfRule>
  </conditionalFormatting>
  <conditionalFormatting sqref="I20">
    <cfRule type="expression" dxfId="6796" priority="145">
      <formula>$M$14="Not applicable"</formula>
    </cfRule>
  </conditionalFormatting>
  <conditionalFormatting sqref="I20">
    <cfRule type="expression" dxfId="6795" priority="144">
      <formula>$M$14="No"</formula>
    </cfRule>
  </conditionalFormatting>
  <conditionalFormatting sqref="I21">
    <cfRule type="containsBlanks" dxfId="6794" priority="139">
      <formula>LEN(TRIM(I21))=0</formula>
    </cfRule>
    <cfRule type="expression" dxfId="6793" priority="142">
      <formula>$M$14="Don't know"</formula>
    </cfRule>
  </conditionalFormatting>
  <conditionalFormatting sqref="I21">
    <cfRule type="expression" dxfId="6792" priority="141">
      <formula>$M$14="Not applicable"</formula>
    </cfRule>
  </conditionalFormatting>
  <conditionalFormatting sqref="I21">
    <cfRule type="expression" dxfId="6791" priority="140">
      <formula>$M$14="No"</formula>
    </cfRule>
  </conditionalFormatting>
  <conditionalFormatting sqref="I22">
    <cfRule type="containsBlanks" dxfId="6790" priority="135">
      <formula>LEN(TRIM(I22))=0</formula>
    </cfRule>
    <cfRule type="expression" dxfId="6789" priority="138">
      <formula>$M$14="Don't know"</formula>
    </cfRule>
  </conditionalFormatting>
  <conditionalFormatting sqref="I22">
    <cfRule type="expression" dxfId="6788" priority="137">
      <formula>$M$14="Not applicable"</formula>
    </cfRule>
  </conditionalFormatting>
  <conditionalFormatting sqref="I22">
    <cfRule type="expression" dxfId="6787" priority="136">
      <formula>$M$14="No"</formula>
    </cfRule>
  </conditionalFormatting>
  <conditionalFormatting sqref="I23">
    <cfRule type="expression" dxfId="6786" priority="132">
      <formula>$N$14="No"</formula>
    </cfRule>
  </conditionalFormatting>
  <conditionalFormatting sqref="I23">
    <cfRule type="expression" dxfId="6785" priority="134">
      <formula>$N$14="Don't know"</formula>
    </cfRule>
  </conditionalFormatting>
  <conditionalFormatting sqref="I23">
    <cfRule type="expression" dxfId="6784" priority="133">
      <formula>$N$14="Not applicable"</formula>
    </cfRule>
  </conditionalFormatting>
  <conditionalFormatting sqref="I23">
    <cfRule type="containsBlanks" dxfId="6783" priority="131">
      <formula>LEN(TRIM(I23))=0</formula>
    </cfRule>
  </conditionalFormatting>
  <conditionalFormatting sqref="I23">
    <cfRule type="expression" dxfId="6782" priority="130">
      <formula>$N$14="Don't know"</formula>
    </cfRule>
  </conditionalFormatting>
  <conditionalFormatting sqref="I23">
    <cfRule type="expression" dxfId="6781" priority="129">
      <formula>$N$14="Not applicable"</formula>
    </cfRule>
  </conditionalFormatting>
  <conditionalFormatting sqref="I23">
    <cfRule type="expression" dxfId="6780" priority="128">
      <formula>$N$14="No"</formula>
    </cfRule>
  </conditionalFormatting>
  <conditionalFormatting sqref="J89:J92">
    <cfRule type="containsBlanks" dxfId="6779" priority="124">
      <formula>LEN(TRIM(J89))=0</formula>
    </cfRule>
  </conditionalFormatting>
  <conditionalFormatting sqref="K20:N24">
    <cfRule type="containsBlanks" dxfId="6778" priority="122">
      <formula>LEN(TRIM(K20))=0</formula>
    </cfRule>
  </conditionalFormatting>
  <conditionalFormatting sqref="J29">
    <cfRule type="containsBlanks" dxfId="6777" priority="120">
      <formula>LEN(TRIM(J29))=0</formula>
    </cfRule>
  </conditionalFormatting>
  <conditionalFormatting sqref="J28">
    <cfRule type="containsBlanks" dxfId="6776" priority="121">
      <formula>LEN(TRIM(J28))=0</formula>
    </cfRule>
  </conditionalFormatting>
  <conditionalFormatting sqref="I24">
    <cfRule type="containsBlanks" dxfId="6775" priority="119">
      <formula>LEN(TRIM(I24))=0</formula>
    </cfRule>
  </conditionalFormatting>
  <conditionalFormatting sqref="F11:F19">
    <cfRule type="expression" dxfId="6774" priority="110">
      <formula>$N$14="Don't know"</formula>
    </cfRule>
  </conditionalFormatting>
  <conditionalFormatting sqref="F11:F19">
    <cfRule type="expression" dxfId="6773" priority="109">
      <formula>$N$14="Not applicable"</formula>
    </cfRule>
  </conditionalFormatting>
  <conditionalFormatting sqref="F11:F19">
    <cfRule type="expression" dxfId="6772" priority="108">
      <formula>$N$14="No"</formula>
    </cfRule>
  </conditionalFormatting>
  <conditionalFormatting sqref="F11:F19">
    <cfRule type="containsBlanks" dxfId="6771" priority="107">
      <formula>LEN(TRIM(F11))=0</formula>
    </cfRule>
  </conditionalFormatting>
  <conditionalFormatting sqref="F96">
    <cfRule type="containsBlanks" dxfId="6770" priority="106">
      <formula>LEN(TRIM(F96))=0</formula>
    </cfRule>
  </conditionalFormatting>
  <conditionalFormatting sqref="F97">
    <cfRule type="containsBlanks" dxfId="6769" priority="105">
      <formula>LEN(TRIM(F97))=0</formula>
    </cfRule>
  </conditionalFormatting>
  <conditionalFormatting sqref="F99">
    <cfRule type="containsBlanks" dxfId="6768" priority="104">
      <formula>LEN(TRIM(F99))=0</formula>
    </cfRule>
  </conditionalFormatting>
  <conditionalFormatting sqref="F100:F102">
    <cfRule type="containsBlanks" dxfId="6767" priority="103">
      <formula>LEN(TRIM(F100))=0</formula>
    </cfRule>
  </conditionalFormatting>
  <conditionalFormatting sqref="L117:N117">
    <cfRule type="containsBlanks" dxfId="6766" priority="102">
      <formula>LEN(TRIM(L117))=0</formula>
    </cfRule>
  </conditionalFormatting>
  <conditionalFormatting sqref="L118:N128">
    <cfRule type="containsBlanks" dxfId="6765" priority="101">
      <formula>LEN(TRIM(L118))=0</formula>
    </cfRule>
  </conditionalFormatting>
  <conditionalFormatting sqref="F164:F174">
    <cfRule type="containsBlanks" dxfId="6764" priority="100">
      <formula>LEN(TRIM(F164))=0</formula>
    </cfRule>
  </conditionalFormatting>
  <conditionalFormatting sqref="F176:F186">
    <cfRule type="containsBlanks" dxfId="6763" priority="99">
      <formula>LEN(TRIM(F176))=0</formula>
    </cfRule>
  </conditionalFormatting>
  <conditionalFormatting sqref="F188:F198">
    <cfRule type="containsBlanks" dxfId="6762" priority="98">
      <formula>LEN(TRIM(F188))=0</formula>
    </cfRule>
  </conditionalFormatting>
  <conditionalFormatting sqref="H211">
    <cfRule type="expression" dxfId="6761" priority="96">
      <formula>#REF!="Don't know"</formula>
    </cfRule>
    <cfRule type="expression" dxfId="6760" priority="97">
      <formula>#REF!="No"</formula>
    </cfRule>
  </conditionalFormatting>
  <conditionalFormatting sqref="H211">
    <cfRule type="containsBlanks" dxfId="6759" priority="95">
      <formula>LEN(TRIM(H211))=0</formula>
    </cfRule>
  </conditionalFormatting>
  <conditionalFormatting sqref="H213:H216">
    <cfRule type="expression" dxfId="6758" priority="93">
      <formula>#REF!="Don't know"</formula>
    </cfRule>
    <cfRule type="expression" dxfId="6757" priority="94">
      <formula>#REF!="No"</formula>
    </cfRule>
  </conditionalFormatting>
  <conditionalFormatting sqref="H213:H216">
    <cfRule type="containsBlanks" dxfId="6756" priority="92">
      <formula>LEN(TRIM(H213))=0</formula>
    </cfRule>
  </conditionalFormatting>
  <conditionalFormatting sqref="F220">
    <cfRule type="containsBlanks" dxfId="6755" priority="91">
      <formula>LEN(TRIM(F220))=0</formula>
    </cfRule>
  </conditionalFormatting>
  <conditionalFormatting sqref="F221">
    <cfRule type="containsBlanks" dxfId="6754" priority="90">
      <formula>LEN(TRIM(F221))=0</formula>
    </cfRule>
  </conditionalFormatting>
  <conditionalFormatting sqref="G251">
    <cfRule type="containsBlanks" dxfId="6753" priority="89">
      <formula>LEN(TRIM(G251))=0</formula>
    </cfRule>
  </conditionalFormatting>
  <conditionalFormatting sqref="G147:G148">
    <cfRule type="containsBlanks" dxfId="6752" priority="88">
      <formula>LEN(TRIM(G147))=0</formula>
    </cfRule>
  </conditionalFormatting>
  <conditionalFormatting sqref="J147">
    <cfRule type="containsBlanks" dxfId="6751" priority="87">
      <formula>LEN(TRIM(J147))=0</formula>
    </cfRule>
  </conditionalFormatting>
  <conditionalFormatting sqref="J148:J160">
    <cfRule type="containsBlanks" dxfId="6750" priority="86">
      <formula>LEN(TRIM(J148))=0</formula>
    </cfRule>
  </conditionalFormatting>
  <conditionalFormatting sqref="G150:G160">
    <cfRule type="containsBlanks" dxfId="6749" priority="85">
      <formula>LEN(TRIM(G150))=0</formula>
    </cfRule>
  </conditionalFormatting>
  <conditionalFormatting sqref="L164:M174">
    <cfRule type="expression" dxfId="6748" priority="83">
      <formula>$F$221="Don't know"</formula>
    </cfRule>
    <cfRule type="expression" dxfId="6747" priority="84">
      <formula>$F$221="No"</formula>
    </cfRule>
  </conditionalFormatting>
  <conditionalFormatting sqref="L164:N174">
    <cfRule type="containsBlanks" dxfId="6746" priority="82">
      <formula>LEN(TRIM(L164))=0</formula>
    </cfRule>
  </conditionalFormatting>
  <conditionalFormatting sqref="L164:M174">
    <cfRule type="expression" dxfId="6745" priority="80">
      <formula>$F$221="Don't know"</formula>
    </cfRule>
    <cfRule type="expression" dxfId="6744" priority="81">
      <formula>$F$221="No"</formula>
    </cfRule>
  </conditionalFormatting>
  <conditionalFormatting sqref="L188:M198">
    <cfRule type="expression" dxfId="6743" priority="73">
      <formula>$F$221="Don't know"</formula>
    </cfRule>
    <cfRule type="expression" dxfId="6742" priority="74">
      <formula>$F$221="No"</formula>
    </cfRule>
  </conditionalFormatting>
  <conditionalFormatting sqref="L188:N198">
    <cfRule type="containsBlanks" dxfId="6741" priority="72">
      <formula>LEN(TRIM(L188))=0</formula>
    </cfRule>
  </conditionalFormatting>
  <conditionalFormatting sqref="L188:M198">
    <cfRule type="expression" dxfId="6740" priority="70">
      <formula>$F$221="Don't know"</formula>
    </cfRule>
    <cfRule type="expression" dxfId="6739" priority="71">
      <formula>$F$221="No"</formula>
    </cfRule>
  </conditionalFormatting>
  <conditionalFormatting sqref="K228">
    <cfRule type="containsBlanks" dxfId="6738" priority="64">
      <formula>LEN(TRIM(K228))=0</formula>
    </cfRule>
  </conditionalFormatting>
  <conditionalFormatting sqref="K229:K240">
    <cfRule type="containsBlanks" dxfId="6737" priority="63">
      <formula>LEN(TRIM(K229))=0</formula>
    </cfRule>
  </conditionalFormatting>
  <conditionalFormatting sqref="F245:G245 F247:G247 F246 F248">
    <cfRule type="containsBlanks" dxfId="6736" priority="62">
      <formula>LEN(TRIM(F245))=0</formula>
    </cfRule>
  </conditionalFormatting>
  <conditionalFormatting sqref="F254">
    <cfRule type="containsBlanks" dxfId="6735" priority="61">
      <formula>LEN(TRIM(F254))=0</formula>
    </cfRule>
  </conditionalFormatting>
  <conditionalFormatting sqref="F256">
    <cfRule type="containsBlanks" dxfId="6734" priority="60">
      <formula>LEN(TRIM(F256))=0</formula>
    </cfRule>
  </conditionalFormatting>
  <conditionalFormatting sqref="F258">
    <cfRule type="containsBlanks" dxfId="6733" priority="59">
      <formula>LEN(TRIM(F258))=0</formula>
    </cfRule>
  </conditionalFormatting>
  <conditionalFormatting sqref="F260">
    <cfRule type="containsBlanks" dxfId="6732" priority="58">
      <formula>LEN(TRIM(F260))=0</formula>
    </cfRule>
  </conditionalFormatting>
  <conditionalFormatting sqref="F261:F264">
    <cfRule type="containsBlanks" dxfId="6731" priority="57">
      <formula>LEN(TRIM(F261))=0</formula>
    </cfRule>
  </conditionalFormatting>
  <conditionalFormatting sqref="H297">
    <cfRule type="containsBlanks" dxfId="6730" priority="56">
      <formula>LEN(TRIM(H297))=0</formula>
    </cfRule>
  </conditionalFormatting>
  <conditionalFormatting sqref="H298:H299">
    <cfRule type="containsBlanks" dxfId="6729" priority="55">
      <formula>LEN(TRIM(H298))=0</formula>
    </cfRule>
  </conditionalFormatting>
  <conditionalFormatting sqref="H301">
    <cfRule type="containsBlanks" dxfId="6728" priority="54">
      <formula>LEN(TRIM(H301))=0</formula>
    </cfRule>
  </conditionalFormatting>
  <conditionalFormatting sqref="H302">
    <cfRule type="containsBlanks" dxfId="6727" priority="53">
      <formula>LEN(TRIM(H302))=0</formula>
    </cfRule>
  </conditionalFormatting>
  <conditionalFormatting sqref="H303:H306">
    <cfRule type="containsBlanks" dxfId="6726" priority="52">
      <formula>LEN(TRIM(H303))=0</formula>
    </cfRule>
  </conditionalFormatting>
  <conditionalFormatting sqref="H307">
    <cfRule type="containsBlanks" dxfId="6725" priority="51">
      <formula>LEN(TRIM(H307))=0</formula>
    </cfRule>
  </conditionalFormatting>
  <conditionalFormatting sqref="H308:J308">
    <cfRule type="containsBlanks" dxfId="6724" priority="50">
      <formula>LEN(TRIM(H308))=0</formula>
    </cfRule>
  </conditionalFormatting>
  <conditionalFormatting sqref="H310:H311">
    <cfRule type="containsBlanks" dxfId="6723" priority="49">
      <formula>LEN(TRIM(H310))=0</formula>
    </cfRule>
  </conditionalFormatting>
  <conditionalFormatting sqref="H313">
    <cfRule type="containsBlanks" dxfId="6722" priority="48">
      <formula>LEN(TRIM(H313))=0</formula>
    </cfRule>
  </conditionalFormatting>
  <conditionalFormatting sqref="H312:J312">
    <cfRule type="containsBlanks" dxfId="6721" priority="47">
      <formula>LEN(TRIM(H312))=0</formula>
    </cfRule>
  </conditionalFormatting>
  <conditionalFormatting sqref="H315:J315">
    <cfRule type="containsBlanks" dxfId="6720" priority="46">
      <formula>LEN(TRIM(H315))=0</formula>
    </cfRule>
  </conditionalFormatting>
  <conditionalFormatting sqref="J323">
    <cfRule type="containsBlanks" dxfId="6719" priority="45">
      <formula>LEN(TRIM(J323))=0</formula>
    </cfRule>
  </conditionalFormatting>
  <conditionalFormatting sqref="J328">
    <cfRule type="containsBlanks" dxfId="6718" priority="44">
      <formula>LEN(TRIM(J328))=0</formula>
    </cfRule>
  </conditionalFormatting>
  <conditionalFormatting sqref="J334">
    <cfRule type="containsBlanks" dxfId="6717" priority="43">
      <formula>LEN(TRIM(J334))=0</formula>
    </cfRule>
  </conditionalFormatting>
  <conditionalFormatting sqref="H357">
    <cfRule type="containsBlanks" dxfId="6716" priority="42">
      <formula>LEN(TRIM(H357))=0</formula>
    </cfRule>
  </conditionalFormatting>
  <conditionalFormatting sqref="H358">
    <cfRule type="containsBlanks" dxfId="6715" priority="41">
      <formula>LEN(TRIM(H358))=0</formula>
    </cfRule>
  </conditionalFormatting>
  <conditionalFormatting sqref="H360:I360">
    <cfRule type="containsBlanks" dxfId="6714" priority="39">
      <formula>LEN(TRIM(H360))=0</formula>
    </cfRule>
    <cfRule type="containsBlanks" priority="40">
      <formula>LEN(TRIM(H360))=0</formula>
    </cfRule>
  </conditionalFormatting>
  <conditionalFormatting sqref="H361">
    <cfRule type="containsBlanks" dxfId="6713" priority="37">
      <formula>LEN(TRIM(H361))=0</formula>
    </cfRule>
    <cfRule type="containsBlanks" priority="38">
      <formula>LEN(TRIM(H361))=0</formula>
    </cfRule>
  </conditionalFormatting>
  <conditionalFormatting sqref="G149">
    <cfRule type="containsBlanks" dxfId="6712" priority="36">
      <formula>LEN(TRIM(G149))=0</formula>
    </cfRule>
  </conditionalFormatting>
  <conditionalFormatting sqref="H276:I276">
    <cfRule type="containsBlanks" dxfId="6711" priority="35">
      <formula>LEN(TRIM(H276))=0</formula>
    </cfRule>
  </conditionalFormatting>
  <conditionalFormatting sqref="H279:I279">
    <cfRule type="containsBlanks" dxfId="6710" priority="33">
      <formula>LEN(TRIM(H279))=0</formula>
    </cfRule>
  </conditionalFormatting>
  <conditionalFormatting sqref="H281:I282">
    <cfRule type="containsBlanks" dxfId="6709" priority="32">
      <formula>LEN(TRIM(H281))=0</formula>
    </cfRule>
  </conditionalFormatting>
  <conditionalFormatting sqref="H285:I287">
    <cfRule type="containsBlanks" dxfId="6708" priority="31">
      <formula>LEN(TRIM(H285))=0</formula>
    </cfRule>
  </conditionalFormatting>
  <conditionalFormatting sqref="H289:I290">
    <cfRule type="containsBlanks" dxfId="6707" priority="30">
      <formula>LEN(TRIM(H289))=0</formula>
    </cfRule>
  </conditionalFormatting>
  <conditionalFormatting sqref="J319">
    <cfRule type="containsBlanks" dxfId="6706" priority="29">
      <formula>LEN(TRIM(J319))=0</formula>
    </cfRule>
  </conditionalFormatting>
  <conditionalFormatting sqref="J318">
    <cfRule type="containsBlanks" dxfId="6705" priority="28">
      <formula>LEN(TRIM(J318))=0</formula>
    </cfRule>
  </conditionalFormatting>
  <conditionalFormatting sqref="J321">
    <cfRule type="containsBlanks" dxfId="6704" priority="27">
      <formula>LEN(TRIM(J321))=0</formula>
    </cfRule>
  </conditionalFormatting>
  <conditionalFormatting sqref="J333">
    <cfRule type="containsBlanks" dxfId="6703" priority="26">
      <formula>LEN(TRIM(J333))=0</formula>
    </cfRule>
  </conditionalFormatting>
  <conditionalFormatting sqref="J338">
    <cfRule type="containsBlanks" dxfId="6702" priority="25">
      <formula>LEN(TRIM(J338))=0</formula>
    </cfRule>
  </conditionalFormatting>
  <conditionalFormatting sqref="J343">
    <cfRule type="containsBlanks" dxfId="6701" priority="24">
      <formula>LEN(TRIM(J343))=0</formula>
    </cfRule>
  </conditionalFormatting>
  <conditionalFormatting sqref="J348">
    <cfRule type="containsBlanks" dxfId="6700" priority="23">
      <formula>LEN(TRIM(J348))=0</formula>
    </cfRule>
  </conditionalFormatting>
  <conditionalFormatting sqref="J353">
    <cfRule type="containsBlanks" dxfId="6699" priority="22">
      <formula>LEN(TRIM(J353))=0</formula>
    </cfRule>
  </conditionalFormatting>
  <conditionalFormatting sqref="J324">
    <cfRule type="containsBlanks" dxfId="6698" priority="21">
      <formula>LEN(TRIM(J324))=0</formula>
    </cfRule>
  </conditionalFormatting>
  <conditionalFormatting sqref="J329">
    <cfRule type="containsBlanks" dxfId="6697" priority="20">
      <formula>LEN(TRIM(J329))=0</formula>
    </cfRule>
  </conditionalFormatting>
  <conditionalFormatting sqref="J339">
    <cfRule type="containsBlanks" dxfId="6696" priority="19">
      <formula>LEN(TRIM(J339))=0</formula>
    </cfRule>
  </conditionalFormatting>
  <conditionalFormatting sqref="J344">
    <cfRule type="containsBlanks" dxfId="6695" priority="18">
      <formula>LEN(TRIM(J344))=0</formula>
    </cfRule>
  </conditionalFormatting>
  <conditionalFormatting sqref="J349">
    <cfRule type="containsBlanks" dxfId="6694" priority="17">
      <formula>LEN(TRIM(J349))=0</formula>
    </cfRule>
  </conditionalFormatting>
  <conditionalFormatting sqref="J354">
    <cfRule type="containsBlanks" dxfId="6693" priority="16">
      <formula>LEN(TRIM(J354))=0</formula>
    </cfRule>
  </conditionalFormatting>
  <conditionalFormatting sqref="J326">
    <cfRule type="containsBlanks" dxfId="6692" priority="15">
      <formula>LEN(TRIM(J326))=0</formula>
    </cfRule>
  </conditionalFormatting>
  <conditionalFormatting sqref="J331">
    <cfRule type="containsBlanks" dxfId="6691" priority="14">
      <formula>LEN(TRIM(J331))=0</formula>
    </cfRule>
  </conditionalFormatting>
  <conditionalFormatting sqref="J336">
    <cfRule type="containsBlanks" dxfId="6690" priority="13">
      <formula>LEN(TRIM(J336))=0</formula>
    </cfRule>
  </conditionalFormatting>
  <conditionalFormatting sqref="J341">
    <cfRule type="containsBlanks" dxfId="6689" priority="12">
      <formula>LEN(TRIM(J341))=0</formula>
    </cfRule>
  </conditionalFormatting>
  <conditionalFormatting sqref="J346">
    <cfRule type="containsBlanks" dxfId="6688" priority="11">
      <formula>LEN(TRIM(J346))=0</formula>
    </cfRule>
  </conditionalFormatting>
  <conditionalFormatting sqref="J351">
    <cfRule type="containsBlanks" dxfId="6687" priority="10">
      <formula>LEN(TRIM(J351))=0</formula>
    </cfRule>
  </conditionalFormatting>
  <conditionalFormatting sqref="J356">
    <cfRule type="containsBlanks" dxfId="6686" priority="9">
      <formula>LEN(TRIM(J356))=0</formula>
    </cfRule>
  </conditionalFormatting>
  <conditionalFormatting sqref="J27">
    <cfRule type="containsBlanks" dxfId="6685" priority="8">
      <formula>LEN(TRIM(J27))=0</formula>
    </cfRule>
  </conditionalFormatting>
  <conditionalFormatting sqref="H278:I278 H283:I283 H288:I288 H292:I294 K292:L294 K285:L290 K281:L283 K276:L279">
    <cfRule type="containsBlanks" dxfId="6684" priority="7">
      <formula>LEN(TRIM(H276))=0</formula>
    </cfRule>
  </conditionalFormatting>
  <conditionalFormatting sqref="J37:K37">
    <cfRule type="containsBlanks" dxfId="6683" priority="6">
      <formula>LEN(TRIM(J37))=0</formula>
    </cfRule>
  </conditionalFormatting>
  <conditionalFormatting sqref="J40:K40">
    <cfRule type="containsBlanks" dxfId="6682" priority="5">
      <formula>LEN(TRIM(J40))=0</formula>
    </cfRule>
  </conditionalFormatting>
  <conditionalFormatting sqref="J44:K45">
    <cfRule type="containsBlanks" dxfId="6681" priority="4">
      <formula>LEN(TRIM(J44))=0</formula>
    </cfRule>
  </conditionalFormatting>
  <conditionalFormatting sqref="J49:K49">
    <cfRule type="containsBlanks" dxfId="6680" priority="3">
      <formula>LEN(TRIM(J49))=0</formula>
    </cfRule>
  </conditionalFormatting>
  <conditionalFormatting sqref="J51:K51">
    <cfRule type="containsBlanks" dxfId="6679" priority="2">
      <formula>LEN(TRIM(J51))=0</formula>
    </cfRule>
  </conditionalFormatting>
  <conditionalFormatting sqref="J56:K56">
    <cfRule type="containsBlanks" dxfId="6678" priority="1">
      <formula>LEN(TRIM(J56))=0</formula>
    </cfRule>
  </conditionalFormatting>
  <dataValidations count="23">
    <dataValidation type="list" allowBlank="1" showInputMessage="1" showErrorMessage="1" sqref="J321:K321 J326:K326 J331:K331 J336:K336 J341:K341 J346:K346 J351:K351 J356:K356" xr:uid="{A467EBE5-F07F-42DE-8CC0-F0B6FADD6CCD}">
      <formula1>"0,1,2 ou plus,Ne sais pas"</formula1>
    </dataValidation>
    <dataValidation type="list" allowBlank="1" showInputMessage="1" showErrorMessage="1" sqref="H361:I361" xr:uid="{2B71B354-8CCF-4D0C-ABEE-26793BE53D6D}">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60:I360" xr:uid="{4DA5DD07-C5F0-4590-8EE8-F04304D97A44}">
      <formula1>"Oui (plan PSE avec composant FP/RH),Aucun plan PSE commencé/élaboré,Oui plan PSE mais aucun composant FP/RH,Ne sais pas"</formula1>
    </dataValidation>
    <dataValidation type="list" allowBlank="1" showInputMessage="1" showErrorMessage="1" sqref="J319 J324 J334 J329 J339 J344 J349 J354" xr:uid="{EC4A7216-719C-4934-98F1-F70C40B354E4}">
      <formula1>"0,1,2 à 3,Plus de 3,Ne sais pas"</formula1>
    </dataValidation>
    <dataValidation type="list" allowBlank="1" showInputMessage="1" showErrorMessage="1" sqref="J323:K323 J328:K328 J318:K318 J333:K333 J338:K338 J343:K343 J348:K348 J353:K353" xr:uid="{C698815F-A653-4274-879C-406BF8E7DDDC}">
      <formula1>"Présélectionné par l'OMS, SRA, Présélectionné par l'OMS et SRA,Aucun produit préselectionné par l'OMS ou SRA enregistré,Ne sais pas"</formula1>
    </dataValidation>
    <dataValidation type="list" allowBlank="1" showInputMessage="1" showErrorMessage="1" sqref="H310:J310" xr:uid="{3389C2D5-3C0B-4526-B25C-F3CD5B9F3DBD}">
      <formula1>"0,1,2 à 3,Plus de 3, Ne sais pas"</formula1>
    </dataValidation>
    <dataValidation type="list" allowBlank="1" showInputMessage="1" showErrorMessage="1" sqref="H312:J312" xr:uid="{5C6F44F0-E479-4DC7-A2C0-5D3666F63C91}">
      <formula1>"0 à 25 %,26 à 50 %,51 à 75 %,76 à 100 %, Ne sais pas, Non applicable"</formula1>
    </dataValidation>
    <dataValidation type="list" allowBlank="1" showInputMessage="1" showErrorMessage="1" sqref="H308:J308" xr:uid="{AD0179BE-8E1B-431B-B553-D839600AA98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05:J306" xr:uid="{BE3A5696-32B8-42E8-B9E4-0A14AD24240F}">
      <formula1>"La plupart ont été testés, Certains ont été testés, Aucun n'a été testé, Ne sais pas, Non applicable"</formula1>
    </dataValidation>
    <dataValidation type="list" allowBlank="1" showInputMessage="1" showErrorMessage="1" sqref="H304:J304" xr:uid="{B3B723B6-6C63-4A72-B5DD-45388C5F6477}">
      <formula1>"Oui, certifié ISO, Oui, présélectioné par l'OMS, Oui, certifié ISO et présélectionné par l'OMS,Ni l'un ni l'autre, Ne sais pas, Non applicable"</formula1>
    </dataValidation>
    <dataValidation type="list" allowBlank="1" showInputMessage="1" showErrorMessage="1" sqref="H302" xr:uid="{03DD61FD-8557-478D-AD9E-58595CB0DF4F}">
      <formula1>"Oui,Non,Ne sais pas, Non applicable"</formula1>
    </dataValidation>
    <dataValidation type="list" allowBlank="1" showInputMessage="1" showErrorMessage="1" sqref="H302:J302" xr:uid="{0C1824E7-E64C-4964-A6CF-A8A1D9C62100}">
      <formula1>"Oui,Non,Ne sais pas,Non applicable"</formula1>
    </dataValidation>
    <dataValidation type="list" allowBlank="1" showInputMessage="1" showErrorMessage="1" sqref="H301:J301" xr:uid="{22BDD344-C719-479B-A04E-A3B479058230}">
      <formula1>"Moins de 6 mois, De 6 mois à moins d'1 an, D'1 an à 18 mois, Plus de 18 mois,Ne sais pas"</formula1>
    </dataValidation>
    <dataValidation type="list" allowBlank="1" showInputMessage="1" showErrorMessage="1" sqref="F245:G245" xr:uid="{800FC669-4729-41D6-AFD8-D524303DFE30}">
      <formula1>"Oui : Marketing social important,Oui : Un certain marketing social,Non,Ne sais pas"</formula1>
    </dataValidation>
    <dataValidation type="list" allowBlank="1" showInputMessage="1" showErrorMessage="1" sqref="F247:G247" xr:uid="{83836C19-B785-49CF-922A-8A21F8EB8418}">
      <formula1>"Oui : Sensibilisation/éducation mobile importante,Oui : Une certaine sensibilisation/éducation mobile,Non,Ne sais pas"</formula1>
    </dataValidation>
    <dataValidation type="list" allowBlank="1" showInputMessage="1" showErrorMessage="1" sqref="F246:G246" xr:uid="{316069F7-4349-45BA-A7C4-7B147A3F6DD0}">
      <formula1>"Oui : Médias importants,Oui : Certains médias,Non,Ne sais pas"</formula1>
    </dataValidation>
    <dataValidation type="list" allowBlank="1" showInputMessage="1" showErrorMessage="1" sqref="F248:G248" xr:uid="{9E402045-738C-4482-8477-829901531896}">
      <formula1>"Oui : Mobilisation/implication communautaire importante,Oui : Une certaine mobilisation/implication communautaire,Non,Ne sais pas"</formula1>
    </dataValidation>
    <dataValidation type="list" allowBlank="1" showInputMessage="1" showErrorMessage="1" sqref="G147:L160" xr:uid="{C0CFD6A2-EEF1-4E20-A87B-0243293F87C8}">
      <formula1>"Travailleur de santé communautaire (ou équivalent),Infirmier auxiliaire,Sage-femme infirmière auxiliaire,Infirmier,Responsable médical,Médecin,Ne sais pas,Non applicable"</formula1>
    </dataValidation>
    <dataValidation type="list" allowBlank="1" showInputMessage="1" showErrorMessage="1" sqref="G251" xr:uid="{CD9E0B73-7564-4825-865E-6AFCE3974219}">
      <formula1>"0%,1-10%,11-20%,21-30%,31-40%,41-50%,51-60%,61-70%,71-80%,81-100%,Ne Sais Pas, Non Applicable"</formula1>
    </dataValidation>
    <dataValidation type="list" allowBlank="1" showInputMessage="1" showErrorMessage="1" sqref="H211:J211 F164:F174 F219:J220 K228:K240 F260 H297:J297 H357:H358 F188:F198 F176:F186 H213:J216" xr:uid="{71F94C7C-7C2F-4815-9285-BC50E0FC0561}">
      <formula1>"Oui, Non, Ne sais pas"</formula1>
    </dataValidation>
    <dataValidation type="list" allowBlank="1" showInputMessage="1" showErrorMessage="1" sqref="F99:G102" xr:uid="{859E5920-B1FF-437C-9737-D42CEC06EF79}">
      <formula1>"Oui,Non,Ne sais pas"</formula1>
    </dataValidation>
    <dataValidation type="list" allowBlank="1" showInputMessage="1" showErrorMessage="1" sqref="F96:G97" xr:uid="{AC47C309-1F34-41F6-9EAF-D29829E95FF4}">
      <formula1>"Oui,Non,Ne sais pas,Non Applicable"</formula1>
    </dataValidation>
    <dataValidation type="list" allowBlank="1" showInputMessage="1" showErrorMessage="1" sqref="F221:J221 F11:F19 L164:N174 F254 F256 F258 F261:F264 H298:H299 H303 H307 H311 H313 H315 L116:N128 L188:N198" xr:uid="{A1AE5BDF-196E-42D1-BDD8-D27DC99459CB}">
      <formula1>"Oui, Non, Ne sais pas, Non applicable"</formula1>
    </dataValidation>
  </dataValidations>
  <hyperlinks>
    <hyperlink ref="L1:M1" location="'All Countries Summary (2019)'!A1" display="go to summary page" xr:uid="{55E4DC13-7ABA-4EE9-9EF4-D448FA8D3E49}"/>
  </hyperlinks>
  <pageMargins left="0.25" right="0.25" top="0.75" bottom="0.75" header="0.3" footer="0.3"/>
  <pageSetup paperSize="141" scale="10" orientation="landscape" r:id="rId1"/>
  <rowBreaks count="4" manualBreakCount="4">
    <brk id="58" max="15" man="1"/>
    <brk id="82" max="15" man="1"/>
    <brk id="133" max="15" man="1"/>
    <brk id="186" max="15" man="1"/>
  </rowBreaks>
  <colBreaks count="1" manualBreakCount="1">
    <brk id="1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0480A-6AB8-4C2E-84F9-4A4F35807012}">
  <sheetPr>
    <tabColor theme="9" tint="0.79998168889431442"/>
  </sheetPr>
  <dimension ref="A1:Q363"/>
  <sheetViews>
    <sheetView showGridLines="0" zoomScaleNormal="100" workbookViewId="0">
      <selection activeCell="C227" sqref="C227:N227"/>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42578125" customWidth="1"/>
    <col min="7" max="7" width="24.42578125" customWidth="1"/>
    <col min="8" max="8" width="22" customWidth="1"/>
    <col min="9" max="9" width="20.5703125" customWidth="1"/>
    <col min="10" max="10" width="19.140625" customWidth="1"/>
    <col min="11" max="11" width="20.140625" customWidth="1"/>
    <col min="12" max="12" width="19.28515625" customWidth="1"/>
    <col min="13" max="13" width="20.5703125" customWidth="1"/>
    <col min="14" max="14" width="18.85546875" customWidth="1"/>
    <col min="15" max="15" width="46.42578125" style="645" customWidth="1"/>
    <col min="16" max="16" width="45.85546875" customWidth="1"/>
  </cols>
  <sheetData>
    <row r="1" spans="2:16" ht="53.25" customHeight="1">
      <c r="B1" s="140"/>
      <c r="C1" s="140"/>
      <c r="D1" s="140"/>
      <c r="E1" s="140"/>
      <c r="F1" s="643"/>
      <c r="G1" s="643"/>
      <c r="H1" s="643"/>
      <c r="I1" s="643"/>
      <c r="J1" s="643"/>
      <c r="K1" s="643"/>
      <c r="L1" s="2508" t="s">
        <v>828</v>
      </c>
      <c r="M1" s="2508"/>
      <c r="N1" s="643"/>
      <c r="O1" s="646"/>
      <c r="P1" s="140"/>
    </row>
    <row r="2" spans="2:16" ht="37.5" customHeight="1" thickBot="1">
      <c r="B2" s="141" t="s">
        <v>1938</v>
      </c>
      <c r="C2" s="6"/>
      <c r="D2" s="6"/>
      <c r="E2" s="6"/>
      <c r="F2" s="142"/>
      <c r="G2" s="143"/>
      <c r="H2" s="142"/>
      <c r="I2" s="142"/>
      <c r="J2" s="142"/>
      <c r="K2" s="616"/>
      <c r="L2" s="616"/>
      <c r="M2" s="616"/>
      <c r="N2" s="144"/>
      <c r="O2" s="646"/>
      <c r="P2" s="140"/>
    </row>
    <row r="3" spans="2:16" ht="45.75" customHeight="1" thickBot="1">
      <c r="B3" s="141"/>
      <c r="C3" s="6"/>
      <c r="D3" s="15" t="s">
        <v>1939</v>
      </c>
      <c r="E3" s="145" t="s">
        <v>2855</v>
      </c>
      <c r="F3" s="16" t="s">
        <v>1941</v>
      </c>
      <c r="G3" s="143"/>
      <c r="H3" s="142"/>
      <c r="I3" s="142"/>
      <c r="J3" s="142"/>
      <c r="K3" s="616"/>
      <c r="L3" s="616"/>
      <c r="M3" s="616"/>
      <c r="N3" s="144"/>
      <c r="O3" s="646"/>
      <c r="P3" s="140"/>
    </row>
    <row r="4" spans="2:16" ht="39" customHeight="1">
      <c r="B4" s="2403" t="s">
        <v>1942</v>
      </c>
      <c r="C4" s="2403"/>
      <c r="D4" s="2403"/>
      <c r="E4" s="2403"/>
      <c r="F4" s="2403"/>
      <c r="G4" s="2403"/>
      <c r="H4" s="2403"/>
      <c r="I4" s="2403"/>
      <c r="J4" s="2403"/>
      <c r="K4" s="2403"/>
      <c r="L4" s="2403"/>
      <c r="M4" s="2403"/>
      <c r="N4" s="2403"/>
      <c r="O4" s="646"/>
      <c r="P4" s="140"/>
    </row>
    <row r="5" spans="2:16" ht="4.5" customHeight="1" thickBot="1">
      <c r="B5" s="2430" t="s">
        <v>1943</v>
      </c>
      <c r="C5" s="2431"/>
      <c r="D5" s="2431"/>
      <c r="E5" s="2431"/>
      <c r="F5" s="2431"/>
      <c r="G5" s="2431"/>
      <c r="H5" s="2431"/>
      <c r="I5" s="2431"/>
      <c r="J5" s="2431"/>
      <c r="K5" s="2431"/>
      <c r="L5" s="2431"/>
      <c r="M5" s="2431"/>
      <c r="N5" s="2431"/>
      <c r="O5" s="646"/>
      <c r="P5" s="140"/>
    </row>
    <row r="6" spans="2:16" ht="29.25" customHeight="1" thickBot="1">
      <c r="B6" s="2432"/>
      <c r="C6" s="2432"/>
      <c r="D6" s="2432"/>
      <c r="E6" s="2432"/>
      <c r="F6" s="2432"/>
      <c r="G6" s="2432"/>
      <c r="H6" s="2432"/>
      <c r="I6" s="2432"/>
      <c r="J6" s="2432"/>
      <c r="K6" s="2432"/>
      <c r="L6" s="2432"/>
      <c r="M6" s="1659"/>
      <c r="N6" s="1554"/>
      <c r="O6" s="644"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65.099999999999994" customHeight="1">
      <c r="B8" s="20" t="s">
        <v>1947</v>
      </c>
      <c r="C8" s="2407" t="s">
        <v>1948</v>
      </c>
      <c r="D8" s="2407"/>
      <c r="E8" s="2407"/>
      <c r="F8" s="2407"/>
      <c r="G8" s="2407"/>
      <c r="H8" s="1622" t="s">
        <v>1949</v>
      </c>
      <c r="I8" s="21" t="s">
        <v>1950</v>
      </c>
      <c r="J8" s="2408" t="s">
        <v>2856</v>
      </c>
      <c r="K8" s="2409"/>
      <c r="L8" s="2409"/>
      <c r="M8" s="2409"/>
      <c r="N8" s="2410"/>
      <c r="O8" s="2245" t="s">
        <v>1951</v>
      </c>
      <c r="P8" s="2245"/>
    </row>
    <row r="9" spans="2:16" ht="21.75" customHeight="1">
      <c r="B9" s="22" t="s">
        <v>435</v>
      </c>
      <c r="C9" s="2028" t="s">
        <v>1952</v>
      </c>
      <c r="D9" s="2028"/>
      <c r="E9" s="2029"/>
      <c r="F9" s="2411" t="s">
        <v>2857</v>
      </c>
      <c r="G9" s="2412"/>
      <c r="H9" s="2412"/>
      <c r="I9" s="2412"/>
      <c r="J9" s="2412"/>
      <c r="K9" s="2412"/>
      <c r="L9" s="2412"/>
      <c r="M9" s="2412"/>
      <c r="N9" s="2412"/>
      <c r="O9" s="2124"/>
      <c r="P9" s="2124"/>
    </row>
    <row r="10" spans="2:16" ht="42.75">
      <c r="B10" s="23" t="s">
        <v>58</v>
      </c>
      <c r="C10" s="1997" t="s">
        <v>1954</v>
      </c>
      <c r="D10" s="1997"/>
      <c r="E10" s="1998"/>
      <c r="F10" s="24" t="s">
        <v>1955</v>
      </c>
      <c r="G10" s="3400" t="s">
        <v>2858</v>
      </c>
      <c r="H10" s="3400"/>
      <c r="I10" s="3400"/>
      <c r="J10" s="3400"/>
      <c r="K10" s="3400"/>
      <c r="L10" s="3400"/>
      <c r="M10" s="3400"/>
      <c r="N10" s="3401"/>
      <c r="O10" s="2124"/>
      <c r="P10" s="2124"/>
    </row>
    <row r="11" spans="2:16">
      <c r="B11" s="1494" t="s">
        <v>435</v>
      </c>
      <c r="C11" s="2043" t="s">
        <v>1956</v>
      </c>
      <c r="D11" s="2043"/>
      <c r="E11" s="2415"/>
      <c r="F11" s="1622" t="s">
        <v>1962</v>
      </c>
      <c r="G11" s="2397" t="s">
        <v>1957</v>
      </c>
      <c r="H11" s="2138"/>
      <c r="I11" s="2435"/>
      <c r="J11" s="2436"/>
      <c r="K11" s="2436"/>
      <c r="L11" s="2436"/>
      <c r="M11" s="2436"/>
      <c r="N11" s="2437"/>
      <c r="O11" s="2124"/>
      <c r="P11" s="2124"/>
    </row>
    <row r="12" spans="2:16" ht="48.75" customHeight="1">
      <c r="B12" s="76" t="s">
        <v>441</v>
      </c>
      <c r="C12" s="2028" t="s">
        <v>1959</v>
      </c>
      <c r="D12" s="2028"/>
      <c r="E12" s="2029"/>
      <c r="F12" s="1622" t="s">
        <v>1949</v>
      </c>
      <c r="G12" s="2397" t="s">
        <v>1957</v>
      </c>
      <c r="H12" s="2138"/>
      <c r="I12" s="1637" t="s">
        <v>2859</v>
      </c>
      <c r="J12" s="2774" t="s">
        <v>2860</v>
      </c>
      <c r="K12" s="2774"/>
      <c r="L12" s="2774"/>
      <c r="M12" s="2774"/>
      <c r="N12" s="2775"/>
      <c r="O12" s="2124"/>
      <c r="P12" s="2124"/>
    </row>
    <row r="13" spans="2:16" ht="35.25" customHeight="1">
      <c r="B13" s="88" t="s">
        <v>443</v>
      </c>
      <c r="C13" s="2028" t="s">
        <v>1961</v>
      </c>
      <c r="D13" s="2028"/>
      <c r="E13" s="2029"/>
      <c r="F13" s="1622" t="s">
        <v>1962</v>
      </c>
      <c r="G13" s="2397" t="s">
        <v>1957</v>
      </c>
      <c r="H13" s="2138"/>
      <c r="I13" s="2435"/>
      <c r="J13" s="2436"/>
      <c r="K13" s="2436"/>
      <c r="L13" s="2436"/>
      <c r="M13" s="2436"/>
      <c r="N13" s="2437"/>
      <c r="O13" s="2124"/>
      <c r="P13" s="2124"/>
    </row>
    <row r="14" spans="2:16" ht="33" customHeight="1">
      <c r="B14" s="76" t="s">
        <v>445</v>
      </c>
      <c r="C14" s="2028" t="s">
        <v>1963</v>
      </c>
      <c r="D14" s="2028"/>
      <c r="E14" s="2029"/>
      <c r="F14" s="1622" t="s">
        <v>1949</v>
      </c>
      <c r="G14" s="2397" t="s">
        <v>1964</v>
      </c>
      <c r="H14" s="2138"/>
      <c r="I14" s="2773" t="s">
        <v>2861</v>
      </c>
      <c r="J14" s="2774"/>
      <c r="K14" s="2774"/>
      <c r="L14" s="2774"/>
      <c r="M14" s="2774"/>
      <c r="N14" s="2775"/>
      <c r="O14" s="2124"/>
      <c r="P14" s="2124"/>
    </row>
    <row r="15" spans="2:16" ht="18" customHeight="1">
      <c r="B15" s="76" t="s">
        <v>448</v>
      </c>
      <c r="C15" s="2028" t="s">
        <v>1965</v>
      </c>
      <c r="D15" s="2028"/>
      <c r="E15" s="2029"/>
      <c r="F15" s="1622" t="s">
        <v>1949</v>
      </c>
      <c r="G15" s="2397" t="s">
        <v>1966</v>
      </c>
      <c r="H15" s="2138"/>
      <c r="I15" s="1995" t="s">
        <v>2862</v>
      </c>
      <c r="J15" s="2160"/>
      <c r="K15" s="2160"/>
      <c r="L15" s="1637"/>
      <c r="M15" s="1637"/>
      <c r="N15" s="1638"/>
      <c r="O15" s="2124"/>
      <c r="P15" s="2124"/>
    </row>
    <row r="16" spans="2:16" ht="66" customHeight="1">
      <c r="B16" s="76" t="s">
        <v>450</v>
      </c>
      <c r="C16" s="2028" t="s">
        <v>1968</v>
      </c>
      <c r="D16" s="2028"/>
      <c r="E16" s="2029"/>
      <c r="F16" s="1622" t="s">
        <v>1949</v>
      </c>
      <c r="G16" s="2397" t="s">
        <v>1969</v>
      </c>
      <c r="H16" s="2138"/>
      <c r="I16" s="2773" t="s">
        <v>2863</v>
      </c>
      <c r="J16" s="2774"/>
      <c r="K16" s="2774"/>
      <c r="L16" s="2774"/>
      <c r="M16" s="2774"/>
      <c r="N16" s="2775"/>
      <c r="O16" s="2124"/>
      <c r="P16" s="2124"/>
    </row>
    <row r="17" spans="2:16" ht="32.25" customHeight="1">
      <c r="B17" s="76" t="s">
        <v>453</v>
      </c>
      <c r="C17" s="2099" t="s">
        <v>1971</v>
      </c>
      <c r="D17" s="2099"/>
      <c r="E17" s="2099"/>
      <c r="F17" s="1622" t="s">
        <v>1949</v>
      </c>
      <c r="G17" s="2397" t="s">
        <v>1972</v>
      </c>
      <c r="H17" s="2138"/>
      <c r="I17" s="2773" t="s">
        <v>2864</v>
      </c>
      <c r="J17" s="2774"/>
      <c r="K17" s="2774"/>
      <c r="L17" s="2774"/>
      <c r="M17" s="2774"/>
      <c r="N17" s="2775"/>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35.25" customHeight="1">
      <c r="B19" s="76" t="s">
        <v>458</v>
      </c>
      <c r="C19" s="2099" t="s">
        <v>1976</v>
      </c>
      <c r="D19" s="2099"/>
      <c r="E19" s="2099"/>
      <c r="F19" s="1622" t="s">
        <v>1949</v>
      </c>
      <c r="G19" s="2397" t="s">
        <v>1972</v>
      </c>
      <c r="H19" s="2138"/>
      <c r="I19" s="2773" t="s">
        <v>2865</v>
      </c>
      <c r="J19" s="2774"/>
      <c r="K19" s="2774"/>
      <c r="L19" s="2774"/>
      <c r="M19" s="2774"/>
      <c r="N19" s="2775"/>
      <c r="O19" s="2197"/>
      <c r="P19" s="2197"/>
    </row>
    <row r="20" spans="2:16" ht="24" customHeight="1">
      <c r="B20" s="23" t="s">
        <v>78</v>
      </c>
      <c r="C20" s="1997" t="s">
        <v>1978</v>
      </c>
      <c r="D20" s="1997"/>
      <c r="E20" s="1997"/>
      <c r="F20" s="1997"/>
      <c r="G20" s="1997"/>
      <c r="H20" s="1997"/>
      <c r="I20" s="1522" t="s">
        <v>1949</v>
      </c>
      <c r="J20" s="1993" t="s">
        <v>1979</v>
      </c>
      <c r="K20" s="2465" t="s">
        <v>2866</v>
      </c>
      <c r="L20" s="2466"/>
      <c r="M20" s="2466"/>
      <c r="N20" s="2467"/>
      <c r="O20" s="25" t="s">
        <v>2867</v>
      </c>
      <c r="P20" s="26"/>
    </row>
    <row r="21" spans="2:16" ht="24" customHeight="1">
      <c r="B21" s="23" t="s">
        <v>81</v>
      </c>
      <c r="C21" s="1997" t="s">
        <v>1982</v>
      </c>
      <c r="D21" s="1997"/>
      <c r="E21" s="1997"/>
      <c r="F21" s="1997"/>
      <c r="G21" s="1997"/>
      <c r="H21" s="1997"/>
      <c r="I21" s="1522" t="s">
        <v>1949</v>
      </c>
      <c r="J21" s="2398"/>
      <c r="K21" s="2469"/>
      <c r="L21" s="2470"/>
      <c r="M21" s="2470"/>
      <c r="N21" s="2471"/>
      <c r="O21" s="25" t="s">
        <v>2868</v>
      </c>
      <c r="P21" s="26"/>
    </row>
    <row r="22" spans="2:16" ht="24" customHeight="1">
      <c r="B22" s="23" t="s">
        <v>91</v>
      </c>
      <c r="C22" s="1997" t="s">
        <v>1983</v>
      </c>
      <c r="D22" s="1997"/>
      <c r="E22" s="1997"/>
      <c r="F22" s="1997"/>
      <c r="G22" s="1997"/>
      <c r="H22" s="1997"/>
      <c r="I22" s="1522" t="s">
        <v>2869</v>
      </c>
      <c r="J22" s="2398"/>
      <c r="K22" s="2469"/>
      <c r="L22" s="2470"/>
      <c r="M22" s="2470"/>
      <c r="N22" s="2471"/>
      <c r="O22" s="2051" t="s">
        <v>2870</v>
      </c>
      <c r="P22" s="2051"/>
    </row>
    <row r="23" spans="2:16" ht="27" customHeight="1">
      <c r="B23" s="23" t="s">
        <v>464</v>
      </c>
      <c r="C23" s="1997" t="s">
        <v>1985</v>
      </c>
      <c r="D23" s="1997"/>
      <c r="E23" s="1997"/>
      <c r="F23" s="1997"/>
      <c r="G23" s="1997"/>
      <c r="H23" s="1997"/>
      <c r="I23" s="1622" t="s">
        <v>1962</v>
      </c>
      <c r="J23" s="2398"/>
      <c r="K23" s="2469"/>
      <c r="L23" s="2470"/>
      <c r="M23" s="2470"/>
      <c r="N23" s="2471"/>
      <c r="O23" s="2124"/>
      <c r="P23" s="2124"/>
    </row>
    <row r="24" spans="2:16" ht="147" customHeight="1" thickBot="1">
      <c r="B24" s="22" t="s">
        <v>435</v>
      </c>
      <c r="C24" s="2330" t="s">
        <v>1986</v>
      </c>
      <c r="D24" s="2330"/>
      <c r="E24" s="2330"/>
      <c r="F24" s="2330"/>
      <c r="G24" s="2330"/>
      <c r="H24" s="2330"/>
      <c r="I24" s="1622" t="s">
        <v>2065</v>
      </c>
      <c r="J24" s="2398"/>
      <c r="K24" s="2505"/>
      <c r="L24" s="2506"/>
      <c r="M24" s="2506"/>
      <c r="N24" s="2507"/>
      <c r="O24" s="2052"/>
      <c r="P24" s="2052"/>
    </row>
    <row r="25" spans="2:16" ht="24.75" customHeight="1" thickBot="1">
      <c r="B25" s="1849" t="s">
        <v>2871</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2872</v>
      </c>
      <c r="I26" s="1524" t="s">
        <v>1991</v>
      </c>
      <c r="J26" s="1645" t="s">
        <v>2873</v>
      </c>
      <c r="K26" s="2112" t="s">
        <v>1993</v>
      </c>
      <c r="L26" s="2776" t="s">
        <v>2874</v>
      </c>
      <c r="M26" s="2777"/>
      <c r="N26" s="2778"/>
      <c r="O26" s="30" t="s">
        <v>2201</v>
      </c>
      <c r="P26" s="1515"/>
    </row>
    <row r="27" spans="2:16" ht="58.5" customHeight="1">
      <c r="B27" s="87" t="s">
        <v>472</v>
      </c>
      <c r="C27" s="2028" t="s">
        <v>1995</v>
      </c>
      <c r="D27" s="2028"/>
      <c r="E27" s="2028"/>
      <c r="F27" s="2028"/>
      <c r="G27" s="2028"/>
      <c r="H27" s="2028"/>
      <c r="I27" s="2029"/>
      <c r="J27" s="31">
        <v>3865790</v>
      </c>
      <c r="K27" s="2113"/>
      <c r="L27" s="2779"/>
      <c r="M27" s="2780"/>
      <c r="N27" s="2781"/>
      <c r="O27" s="2051" t="s">
        <v>2875</v>
      </c>
      <c r="P27" s="2051"/>
    </row>
    <row r="28" spans="2:16" ht="19.5" customHeight="1">
      <c r="B28" s="2810" t="s">
        <v>120</v>
      </c>
      <c r="C28" s="1855" t="s">
        <v>1997</v>
      </c>
      <c r="D28" s="1855"/>
      <c r="E28" s="1855"/>
      <c r="F28" s="2098"/>
      <c r="G28" s="1634" t="s">
        <v>1989</v>
      </c>
      <c r="H28" s="1531" t="s">
        <v>1990</v>
      </c>
      <c r="I28" s="32" t="s">
        <v>1991</v>
      </c>
      <c r="J28" s="33" t="s">
        <v>1992</v>
      </c>
      <c r="K28" s="2113"/>
      <c r="L28" s="2779"/>
      <c r="M28" s="2780"/>
      <c r="N28" s="2781"/>
      <c r="O28" s="2124"/>
      <c r="P28" s="2124"/>
    </row>
    <row r="29" spans="2:16" ht="19.5" customHeight="1">
      <c r="B29" s="2811"/>
      <c r="C29" s="2099"/>
      <c r="D29" s="2099"/>
      <c r="E29" s="2099"/>
      <c r="F29" s="2100"/>
      <c r="G29" s="1634" t="s">
        <v>1998</v>
      </c>
      <c r="H29" s="1510">
        <v>2018</v>
      </c>
      <c r="I29" s="32" t="s">
        <v>1999</v>
      </c>
      <c r="J29" s="1510">
        <v>2018</v>
      </c>
      <c r="K29" s="2113"/>
      <c r="L29" s="2779"/>
      <c r="M29" s="2780"/>
      <c r="N29" s="2781"/>
      <c r="O29" s="2124"/>
      <c r="P29" s="2124"/>
    </row>
    <row r="30" spans="2:16" ht="48" customHeight="1">
      <c r="B30" s="76" t="s">
        <v>435</v>
      </c>
      <c r="C30" s="2028" t="s">
        <v>2000</v>
      </c>
      <c r="D30" s="2028"/>
      <c r="E30" s="2028"/>
      <c r="F30" s="2028"/>
      <c r="G30" s="2029"/>
      <c r="H30" s="2381" t="s">
        <v>2876</v>
      </c>
      <c r="I30" s="2382"/>
      <c r="J30" s="2383"/>
      <c r="K30" s="2113"/>
      <c r="L30" s="2779"/>
      <c r="M30" s="2780"/>
      <c r="N30" s="2781"/>
      <c r="O30" s="2197"/>
      <c r="P30" s="2197"/>
    </row>
    <row r="31" spans="2:16" ht="23.25" customHeight="1">
      <c r="B31" s="76" t="s">
        <v>441</v>
      </c>
      <c r="C31" s="2028" t="s">
        <v>2002</v>
      </c>
      <c r="D31" s="2028"/>
      <c r="E31" s="2028"/>
      <c r="F31" s="2028"/>
      <c r="G31" s="2029"/>
      <c r="H31" s="2384" t="s">
        <v>2877</v>
      </c>
      <c r="I31" s="2385"/>
      <c r="J31" s="2386"/>
      <c r="K31" s="2114"/>
      <c r="L31" s="2782"/>
      <c r="M31" s="2783"/>
      <c r="N31" s="2784"/>
      <c r="O31" s="1513" t="s">
        <v>2878</v>
      </c>
      <c r="P31" s="26"/>
    </row>
    <row r="32" spans="2:16" ht="76.5" customHeight="1">
      <c r="B32" s="76" t="s">
        <v>443</v>
      </c>
      <c r="C32" s="2028" t="s">
        <v>2004</v>
      </c>
      <c r="D32" s="2028"/>
      <c r="E32" s="2028"/>
      <c r="F32" s="2028"/>
      <c r="G32" s="2028"/>
      <c r="H32" s="2028"/>
      <c r="I32" s="2028"/>
      <c r="J32" s="2028"/>
      <c r="K32" s="2028"/>
      <c r="L32" s="2028"/>
      <c r="M32" s="2028"/>
      <c r="N32" s="2372"/>
      <c r="O32" s="2074" t="s">
        <v>2879</v>
      </c>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830"/>
      <c r="K34" s="1830"/>
      <c r="L34" s="1997"/>
      <c r="M34" s="1997"/>
      <c r="N34" s="2041"/>
      <c r="O34" s="2379"/>
      <c r="P34" s="2379"/>
    </row>
    <row r="35" spans="2:16" ht="21" customHeight="1">
      <c r="B35" s="27"/>
      <c r="C35" s="3397" t="s">
        <v>2011</v>
      </c>
      <c r="D35" s="3397"/>
      <c r="E35" s="3397"/>
      <c r="F35" s="3397"/>
      <c r="G35" s="3397"/>
      <c r="H35" s="3397"/>
      <c r="I35" s="3397"/>
      <c r="J35" s="225">
        <v>334410.31149301829</v>
      </c>
      <c r="K35" s="225">
        <v>303381</v>
      </c>
      <c r="L35" s="3398">
        <f t="shared" ref="L35:L53" si="0">ABS(J35-K35)/J35</f>
        <v>9.2788142071588336E-2</v>
      </c>
      <c r="M35" s="3398"/>
      <c r="N35" s="3399"/>
      <c r="O35" s="2380"/>
      <c r="P35" s="2380"/>
    </row>
    <row r="36" spans="2:16" ht="21" customHeight="1">
      <c r="B36" s="27"/>
      <c r="C36" s="2091" t="s">
        <v>2012</v>
      </c>
      <c r="D36" s="2091"/>
      <c r="E36" s="2091"/>
      <c r="F36" s="2091"/>
      <c r="G36" s="2091"/>
      <c r="H36" s="2091"/>
      <c r="I36" s="2091"/>
      <c r="J36" s="36" t="s">
        <v>61</v>
      </c>
      <c r="K36" s="36" t="s">
        <v>61</v>
      </c>
      <c r="L36" s="2362" t="s">
        <v>61</v>
      </c>
      <c r="M36" s="2362"/>
      <c r="N36" s="2363"/>
      <c r="O36" s="2380"/>
      <c r="P36" s="2380"/>
    </row>
    <row r="37" spans="2:16" ht="31.5" customHeight="1">
      <c r="B37" s="27"/>
      <c r="C37" s="2091" t="s">
        <v>2013</v>
      </c>
      <c r="D37" s="2091"/>
      <c r="E37" s="2091"/>
      <c r="F37" s="38" t="s">
        <v>2014</v>
      </c>
      <c r="G37" s="1754"/>
      <c r="H37" s="2008"/>
      <c r="I37" s="2008"/>
      <c r="J37" s="36" t="s">
        <v>61</v>
      </c>
      <c r="K37" s="36" t="s">
        <v>61</v>
      </c>
      <c r="L37" s="2362" t="s">
        <v>61</v>
      </c>
      <c r="M37" s="2362"/>
      <c r="N37" s="2363"/>
      <c r="O37" s="2380"/>
      <c r="P37" s="2380"/>
    </row>
    <row r="38" spans="2:16" ht="21" customHeight="1">
      <c r="B38" s="27" t="s">
        <v>489</v>
      </c>
      <c r="C38" s="1997" t="s">
        <v>2015</v>
      </c>
      <c r="D38" s="1997"/>
      <c r="E38" s="1997"/>
      <c r="F38" s="1997"/>
      <c r="G38" s="1997"/>
      <c r="H38" s="1997"/>
      <c r="I38" s="1997"/>
      <c r="J38" s="1853"/>
      <c r="K38" s="1853"/>
      <c r="L38" s="1997"/>
      <c r="M38" s="1997"/>
      <c r="N38" s="2041"/>
      <c r="O38" s="2380"/>
      <c r="P38" s="2380"/>
    </row>
    <row r="39" spans="2:16" ht="21" customHeight="1">
      <c r="B39" s="27"/>
      <c r="C39" s="2091" t="s">
        <v>2016</v>
      </c>
      <c r="D39" s="2091"/>
      <c r="E39" s="2091"/>
      <c r="F39" s="2091"/>
      <c r="G39" s="2091"/>
      <c r="H39" s="2091"/>
      <c r="I39" s="2091"/>
      <c r="J39" s="225">
        <v>85574.650912996789</v>
      </c>
      <c r="K39" s="225">
        <v>88657</v>
      </c>
      <c r="L39" s="2370">
        <f>ABS(J39-K39)/J39</f>
        <v>3.601941759758992E-2</v>
      </c>
      <c r="M39" s="2370"/>
      <c r="N39" s="2371"/>
      <c r="O39" s="2380"/>
      <c r="P39" s="2380"/>
    </row>
    <row r="40" spans="2:16" ht="27.75" customHeight="1">
      <c r="B40" s="27"/>
      <c r="C40" s="2091" t="s">
        <v>2017</v>
      </c>
      <c r="D40" s="2091"/>
      <c r="E40" s="2091"/>
      <c r="F40" s="38" t="s">
        <v>2014</v>
      </c>
      <c r="G40" s="1754"/>
      <c r="H40" s="2008"/>
      <c r="I40" s="2008"/>
      <c r="J40" s="36" t="s">
        <v>61</v>
      </c>
      <c r="K40" s="36" t="s">
        <v>61</v>
      </c>
      <c r="L40" s="2362" t="s">
        <v>61</v>
      </c>
      <c r="M40" s="2362"/>
      <c r="N40" s="2363"/>
      <c r="O40" s="2380"/>
      <c r="P40" s="2380"/>
    </row>
    <row r="41" spans="2:16" ht="21" customHeight="1">
      <c r="B41" s="27" t="s">
        <v>493</v>
      </c>
      <c r="C41" s="1997" t="s">
        <v>2018</v>
      </c>
      <c r="D41" s="1997"/>
      <c r="E41" s="1997"/>
      <c r="F41" s="1997"/>
      <c r="G41" s="1997"/>
      <c r="H41" s="1997"/>
      <c r="I41" s="1997"/>
      <c r="J41" s="1853"/>
      <c r="K41" s="1853"/>
      <c r="L41" s="1997"/>
      <c r="M41" s="1997"/>
      <c r="N41" s="2041"/>
      <c r="O41" s="2380"/>
      <c r="P41" s="2380"/>
    </row>
    <row r="42" spans="2:16" ht="21" customHeight="1">
      <c r="B42" s="27"/>
      <c r="C42" s="2091" t="s">
        <v>2019</v>
      </c>
      <c r="D42" s="2091"/>
      <c r="E42" s="2091"/>
      <c r="F42" s="2091"/>
      <c r="G42" s="2091"/>
      <c r="H42" s="2091"/>
      <c r="I42" s="2091"/>
      <c r="J42" s="36" t="s">
        <v>61</v>
      </c>
      <c r="K42" s="36" t="s">
        <v>61</v>
      </c>
      <c r="L42" s="2362" t="s">
        <v>61</v>
      </c>
      <c r="M42" s="2362"/>
      <c r="N42" s="2363"/>
      <c r="O42" s="2380"/>
      <c r="P42" s="2380"/>
    </row>
    <row r="43" spans="2:16" ht="21" customHeight="1">
      <c r="B43" s="27"/>
      <c r="C43" s="2091" t="s">
        <v>2020</v>
      </c>
      <c r="D43" s="2091"/>
      <c r="E43" s="2091"/>
      <c r="F43" s="2091"/>
      <c r="G43" s="2091"/>
      <c r="H43" s="2091"/>
      <c r="I43" s="2091"/>
      <c r="J43" s="225">
        <v>864495</v>
      </c>
      <c r="K43" s="225">
        <v>739907</v>
      </c>
      <c r="L43" s="2362">
        <f t="shared" si="0"/>
        <v>0.14411650732508574</v>
      </c>
      <c r="M43" s="2362"/>
      <c r="N43" s="2363"/>
      <c r="O43" s="2380"/>
      <c r="P43" s="2380"/>
    </row>
    <row r="44" spans="2:16" ht="21" customHeight="1">
      <c r="B44" s="27"/>
      <c r="C44" s="2091" t="s">
        <v>2021</v>
      </c>
      <c r="D44" s="2091"/>
      <c r="E44" s="2091"/>
      <c r="F44" s="2091"/>
      <c r="G44" s="2091"/>
      <c r="H44" s="2091"/>
      <c r="I44" s="2091"/>
      <c r="J44" s="36" t="s">
        <v>61</v>
      </c>
      <c r="K44" s="36" t="s">
        <v>61</v>
      </c>
      <c r="L44" s="2362" t="s">
        <v>61</v>
      </c>
      <c r="M44" s="2362"/>
      <c r="N44" s="2363"/>
      <c r="O44" s="2380"/>
      <c r="P44" s="2380"/>
    </row>
    <row r="45" spans="2:16" ht="32.25" customHeight="1">
      <c r="B45" s="27"/>
      <c r="C45" s="2091" t="s">
        <v>2022</v>
      </c>
      <c r="D45" s="2091"/>
      <c r="E45" s="2091"/>
      <c r="F45" s="38" t="s">
        <v>2014</v>
      </c>
      <c r="G45" s="1754"/>
      <c r="H45" s="2008"/>
      <c r="I45" s="2008"/>
      <c r="J45" s="36" t="s">
        <v>61</v>
      </c>
      <c r="K45" s="36" t="s">
        <v>61</v>
      </c>
      <c r="L45" s="2362" t="s">
        <v>61</v>
      </c>
      <c r="M45" s="2362"/>
      <c r="N45" s="2363"/>
      <c r="O45" s="2380"/>
      <c r="P45" s="2380"/>
    </row>
    <row r="46" spans="2:16" ht="21" customHeight="1">
      <c r="B46" s="27" t="s">
        <v>498</v>
      </c>
      <c r="C46" s="1997" t="s">
        <v>2023</v>
      </c>
      <c r="D46" s="1997"/>
      <c r="E46" s="1997"/>
      <c r="F46" s="1997"/>
      <c r="G46" s="1997"/>
      <c r="H46" s="1997"/>
      <c r="I46" s="1997"/>
      <c r="J46" s="1853"/>
      <c r="K46" s="1853"/>
      <c r="L46" s="1997"/>
      <c r="M46" s="1997"/>
      <c r="N46" s="2041"/>
      <c r="O46" s="2380"/>
      <c r="P46" s="2380"/>
    </row>
    <row r="47" spans="2:16" ht="21" customHeight="1">
      <c r="B47" s="27"/>
      <c r="C47" s="2091" t="s">
        <v>2024</v>
      </c>
      <c r="D47" s="2091"/>
      <c r="E47" s="2091"/>
      <c r="F47" s="2091"/>
      <c r="G47" s="2091"/>
      <c r="H47" s="2091"/>
      <c r="I47" s="2091"/>
      <c r="J47" s="225">
        <v>116827.06766917295</v>
      </c>
      <c r="K47" s="225">
        <v>133106</v>
      </c>
      <c r="L47" s="2362">
        <f t="shared" si="0"/>
        <v>0.13934212897412782</v>
      </c>
      <c r="M47" s="2362"/>
      <c r="N47" s="2363"/>
      <c r="O47" s="2380"/>
      <c r="P47" s="2380"/>
    </row>
    <row r="48" spans="2:16" ht="21" customHeight="1">
      <c r="B48" s="27"/>
      <c r="C48" s="2091" t="s">
        <v>2025</v>
      </c>
      <c r="D48" s="2091"/>
      <c r="E48" s="2091"/>
      <c r="F48" s="2091"/>
      <c r="G48" s="2091"/>
      <c r="H48" s="2091"/>
      <c r="I48" s="2091"/>
      <c r="J48" s="36" t="s">
        <v>61</v>
      </c>
      <c r="K48" s="36" t="s">
        <v>61</v>
      </c>
      <c r="L48" s="2362" t="s">
        <v>61</v>
      </c>
      <c r="M48" s="2362"/>
      <c r="N48" s="2363"/>
      <c r="O48" s="2380"/>
      <c r="P48" s="2380"/>
    </row>
    <row r="49" spans="2:16" ht="30" customHeight="1">
      <c r="B49" s="27"/>
      <c r="C49" s="2091" t="s">
        <v>2026</v>
      </c>
      <c r="D49" s="2091"/>
      <c r="E49" s="2091"/>
      <c r="F49" s="38" t="s">
        <v>2014</v>
      </c>
      <c r="G49" s="2093"/>
      <c r="H49" s="2157"/>
      <c r="I49" s="2157"/>
      <c r="J49" s="36" t="s">
        <v>61</v>
      </c>
      <c r="K49" s="36" t="s">
        <v>61</v>
      </c>
      <c r="L49" s="2362" t="s">
        <v>61</v>
      </c>
      <c r="M49" s="2362"/>
      <c r="N49" s="2363"/>
      <c r="O49" s="2380"/>
      <c r="P49" s="2380"/>
    </row>
    <row r="50" spans="2:16" ht="21" customHeight="1">
      <c r="B50" s="27" t="s">
        <v>502</v>
      </c>
      <c r="C50" s="1997" t="s">
        <v>2027</v>
      </c>
      <c r="D50" s="1997"/>
      <c r="E50" s="1997"/>
      <c r="F50" s="1997"/>
      <c r="G50" s="1997"/>
      <c r="H50" s="1997"/>
      <c r="I50" s="1997"/>
      <c r="J50" s="225">
        <v>22469.387755102041</v>
      </c>
      <c r="K50" s="225">
        <v>25807</v>
      </c>
      <c r="L50" s="2362">
        <f t="shared" si="0"/>
        <v>0.14854041780199814</v>
      </c>
      <c r="M50" s="2362"/>
      <c r="N50" s="2363"/>
      <c r="O50" s="2380"/>
      <c r="P50" s="2380"/>
    </row>
    <row r="51" spans="2:16" ht="21" customHeight="1">
      <c r="B51" s="27" t="s">
        <v>504</v>
      </c>
      <c r="C51" s="1997" t="s">
        <v>2028</v>
      </c>
      <c r="D51" s="1997"/>
      <c r="E51" s="1997"/>
      <c r="F51" s="1997"/>
      <c r="G51" s="1997"/>
      <c r="H51" s="1997"/>
      <c r="I51" s="1997"/>
      <c r="J51" s="36" t="s">
        <v>61</v>
      </c>
      <c r="K51" s="36" t="s">
        <v>61</v>
      </c>
      <c r="L51" s="2362" t="s">
        <v>61</v>
      </c>
      <c r="M51" s="2362"/>
      <c r="N51" s="2363"/>
      <c r="O51" s="2380"/>
      <c r="P51" s="2380"/>
    </row>
    <row r="52" spans="2:16" ht="21" customHeight="1">
      <c r="B52" s="27" t="s">
        <v>506</v>
      </c>
      <c r="C52" s="1997" t="s">
        <v>2029</v>
      </c>
      <c r="D52" s="1997"/>
      <c r="E52" s="1997"/>
      <c r="F52" s="1997"/>
      <c r="G52" s="1997"/>
      <c r="H52" s="1997"/>
      <c r="I52" s="1997"/>
      <c r="J52" s="225">
        <v>12708106.409237379</v>
      </c>
      <c r="K52" s="225">
        <v>18034733</v>
      </c>
      <c r="L52" s="2362">
        <f t="shared" si="0"/>
        <v>0.41915187198076626</v>
      </c>
      <c r="M52" s="2362"/>
      <c r="N52" s="2363"/>
      <c r="O52" s="2380"/>
      <c r="P52" s="2380"/>
    </row>
    <row r="53" spans="2:16" ht="21" customHeight="1">
      <c r="B53" s="27" t="s">
        <v>507</v>
      </c>
      <c r="C53" s="1997" t="s">
        <v>2030</v>
      </c>
      <c r="D53" s="1997"/>
      <c r="E53" s="1997"/>
      <c r="F53" s="1997"/>
      <c r="G53" s="1997"/>
      <c r="H53" s="1997"/>
      <c r="I53" s="1997"/>
      <c r="J53" s="225">
        <v>208138.5477980666</v>
      </c>
      <c r="K53" s="225">
        <v>306992</v>
      </c>
      <c r="L53" s="2362">
        <f t="shared" si="0"/>
        <v>0.4749406260768177</v>
      </c>
      <c r="M53" s="2362"/>
      <c r="N53" s="2363"/>
      <c r="O53" s="2380"/>
      <c r="P53" s="2380"/>
    </row>
    <row r="54" spans="2:16" ht="21" customHeight="1">
      <c r="B54" s="27" t="s">
        <v>508</v>
      </c>
      <c r="C54" s="1997" t="s">
        <v>2031</v>
      </c>
      <c r="D54" s="1997"/>
      <c r="E54" s="1997"/>
      <c r="F54" s="1997"/>
      <c r="G54" s="1997"/>
      <c r="H54" s="1997"/>
      <c r="I54" s="1997"/>
      <c r="J54" s="1853"/>
      <c r="K54" s="1853"/>
      <c r="L54" s="1997"/>
      <c r="M54" s="1997"/>
      <c r="N54" s="1997"/>
      <c r="O54" s="2380"/>
      <c r="P54" s="2380"/>
    </row>
    <row r="55" spans="2:16" ht="21" customHeight="1">
      <c r="B55" s="27"/>
      <c r="C55" s="2091" t="s">
        <v>2032</v>
      </c>
      <c r="D55" s="2091"/>
      <c r="E55" s="2091"/>
      <c r="F55" s="2091"/>
      <c r="G55" s="2091"/>
      <c r="H55" s="2091"/>
      <c r="I55" s="2091"/>
      <c r="J55" s="36" t="s">
        <v>61</v>
      </c>
      <c r="K55" s="36" t="s">
        <v>61</v>
      </c>
      <c r="L55" s="2362" t="s">
        <v>61</v>
      </c>
      <c r="M55" s="2362"/>
      <c r="N55" s="2363"/>
      <c r="O55" s="2380"/>
      <c r="P55" s="2380"/>
    </row>
    <row r="56" spans="2:16" ht="21" customHeight="1">
      <c r="B56" s="27"/>
      <c r="C56" s="2091" t="s">
        <v>2033</v>
      </c>
      <c r="D56" s="2091"/>
      <c r="E56" s="2091"/>
      <c r="F56" s="2091"/>
      <c r="G56" s="2091"/>
      <c r="H56" s="2091"/>
      <c r="I56" s="2091"/>
      <c r="J56" s="225">
        <v>26137.4865735768</v>
      </c>
      <c r="K56" s="225">
        <v>27829</v>
      </c>
      <c r="L56" s="2362">
        <f t="shared" ref="L56" si="1">ABS(J56-K56)/J56</f>
        <v>6.4715994082353873E-2</v>
      </c>
      <c r="M56" s="2362"/>
      <c r="N56" s="2363"/>
      <c r="O56" s="2380"/>
      <c r="P56" s="2380"/>
    </row>
    <row r="57" spans="2:16" ht="21" customHeight="1" thickBot="1">
      <c r="B57" s="39" t="s">
        <v>510</v>
      </c>
      <c r="C57" s="1997" t="s">
        <v>2034</v>
      </c>
      <c r="D57" s="1997"/>
      <c r="E57" s="1997"/>
      <c r="F57" s="1997"/>
      <c r="G57" s="1997"/>
      <c r="H57" s="1997"/>
      <c r="I57" s="1997"/>
      <c r="J57" s="131" t="s">
        <v>61</v>
      </c>
      <c r="K57" s="131" t="s">
        <v>61</v>
      </c>
      <c r="L57" s="2367" t="s">
        <v>61</v>
      </c>
      <c r="M57" s="2367"/>
      <c r="N57" s="2368"/>
      <c r="O57" s="2380"/>
      <c r="P57" s="2380"/>
    </row>
    <row r="58" spans="2:16" ht="51" customHeight="1" thickBot="1">
      <c r="B58" s="205" t="s">
        <v>512</v>
      </c>
      <c r="C58" s="2827" t="s">
        <v>2035</v>
      </c>
      <c r="D58" s="2827"/>
      <c r="E58" s="2827"/>
      <c r="F58" s="2827"/>
      <c r="G58" s="2827"/>
      <c r="H58" s="2827"/>
      <c r="I58" s="2828"/>
      <c r="J58" s="618" t="s">
        <v>1949</v>
      </c>
      <c r="K58" s="42" t="s">
        <v>2036</v>
      </c>
      <c r="L58" s="2352"/>
      <c r="M58" s="2353"/>
      <c r="N58" s="2354"/>
      <c r="O58" s="43" t="s">
        <v>2880</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85.5" customHeight="1" thickBot="1">
      <c r="B60" s="181" t="s">
        <v>516</v>
      </c>
      <c r="C60" s="2330" t="s">
        <v>2039</v>
      </c>
      <c r="D60" s="2330"/>
      <c r="E60" s="2330"/>
      <c r="F60" s="2330"/>
      <c r="G60" s="2330"/>
      <c r="H60" s="2330"/>
      <c r="I60" s="2330"/>
      <c r="J60" s="2357" t="s">
        <v>1949</v>
      </c>
      <c r="K60" s="2358"/>
      <c r="L60" s="45" t="s">
        <v>2036</v>
      </c>
      <c r="M60" s="2359" t="s">
        <v>2881</v>
      </c>
      <c r="N60" s="2360"/>
      <c r="O60" s="1627" t="s">
        <v>2040</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38.2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54" customHeight="1">
      <c r="B63" s="76" t="s">
        <v>435</v>
      </c>
      <c r="C63" s="2028" t="s">
        <v>2046</v>
      </c>
      <c r="D63" s="2028"/>
      <c r="E63" s="2028"/>
      <c r="F63" s="2029"/>
      <c r="G63" s="48">
        <v>68139</v>
      </c>
      <c r="H63" s="116" t="s">
        <v>2882</v>
      </c>
      <c r="I63" s="2317" t="s">
        <v>2883</v>
      </c>
      <c r="J63" s="2318"/>
      <c r="K63" s="2340" t="s">
        <v>2884</v>
      </c>
      <c r="L63" s="2341"/>
      <c r="M63" s="2341"/>
      <c r="N63" s="2342"/>
      <c r="O63" s="2349"/>
      <c r="P63" s="2349"/>
    </row>
    <row r="64" spans="2:16" ht="60" customHeight="1">
      <c r="B64" s="76" t="s">
        <v>441</v>
      </c>
      <c r="C64" s="2028" t="s">
        <v>2049</v>
      </c>
      <c r="D64" s="2028"/>
      <c r="E64" s="2028"/>
      <c r="F64" s="2029"/>
      <c r="G64" s="48">
        <v>0</v>
      </c>
      <c r="H64" s="116" t="s">
        <v>2885</v>
      </c>
      <c r="I64" s="2317" t="s">
        <v>2883</v>
      </c>
      <c r="J64" s="2318"/>
      <c r="K64" s="2340" t="s">
        <v>2886</v>
      </c>
      <c r="L64" s="2341"/>
      <c r="M64" s="2341"/>
      <c r="N64" s="2342"/>
      <c r="O64" s="2349"/>
      <c r="P64" s="2349"/>
    </row>
    <row r="65" spans="2:17" ht="54" customHeight="1" thickBot="1">
      <c r="B65" s="22" t="s">
        <v>443</v>
      </c>
      <c r="C65" s="1855" t="s">
        <v>2050</v>
      </c>
      <c r="D65" s="1855"/>
      <c r="E65" s="1855"/>
      <c r="F65" s="2098"/>
      <c r="G65" s="50">
        <f>G63+G64</f>
        <v>68139</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3393" t="s">
        <v>2887</v>
      </c>
      <c r="L67" s="3394"/>
      <c r="M67" s="3394"/>
      <c r="N67" s="3395"/>
      <c r="O67" s="1627" t="s">
        <v>2059</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t="s">
        <v>2888</v>
      </c>
      <c r="P69" s="2051"/>
    </row>
    <row r="70" spans="2:17" ht="28.5" customHeight="1">
      <c r="B70" s="76" t="s">
        <v>435</v>
      </c>
      <c r="C70" s="2825" t="s">
        <v>2060</v>
      </c>
      <c r="D70" s="2825"/>
      <c r="E70" s="2826"/>
      <c r="F70" s="1523" t="s">
        <v>1949</v>
      </c>
      <c r="G70" s="2315">
        <v>61560</v>
      </c>
      <c r="H70" s="2316"/>
      <c r="I70" s="2317" t="s">
        <v>2882</v>
      </c>
      <c r="J70" s="2318"/>
      <c r="K70" s="2457" t="s">
        <v>2889</v>
      </c>
      <c r="L70" s="2458"/>
      <c r="M70" s="2458"/>
      <c r="N70" s="2459"/>
      <c r="O70" s="2124"/>
      <c r="P70" s="2124"/>
    </row>
    <row r="71" spans="2:17" ht="31.5" customHeight="1">
      <c r="B71" s="56"/>
      <c r="C71" s="2825" t="s">
        <v>2062</v>
      </c>
      <c r="D71" s="2825"/>
      <c r="E71" s="2826"/>
      <c r="F71" s="2162" t="s">
        <v>2077</v>
      </c>
      <c r="G71" s="2163"/>
      <c r="H71" s="2163"/>
      <c r="I71" s="2163"/>
      <c r="J71" s="2163"/>
      <c r="K71" s="2340"/>
      <c r="L71" s="2341"/>
      <c r="M71" s="2341"/>
      <c r="N71" s="2342"/>
      <c r="O71" s="2124"/>
      <c r="P71" s="2124"/>
    </row>
    <row r="72" spans="2:17" ht="65.25" customHeight="1">
      <c r="B72" s="76" t="s">
        <v>441</v>
      </c>
      <c r="C72" s="2825" t="s">
        <v>2064</v>
      </c>
      <c r="D72" s="2825"/>
      <c r="E72" s="2826"/>
      <c r="F72" s="1523" t="s">
        <v>2065</v>
      </c>
      <c r="G72" s="2315">
        <v>0</v>
      </c>
      <c r="H72" s="2316"/>
      <c r="I72" s="2340"/>
      <c r="J72" s="2341"/>
      <c r="K72" s="2340"/>
      <c r="L72" s="2341"/>
      <c r="M72" s="2341"/>
      <c r="N72" s="2342"/>
      <c r="O72" s="2124"/>
      <c r="P72" s="2124"/>
    </row>
    <row r="73" spans="2:17" ht="35.25" customHeight="1">
      <c r="B73" s="56"/>
      <c r="C73" s="2825" t="s">
        <v>2066</v>
      </c>
      <c r="D73" s="2825"/>
      <c r="E73" s="2826"/>
      <c r="F73" s="2340"/>
      <c r="G73" s="2341"/>
      <c r="H73" s="2341"/>
      <c r="I73" s="2341"/>
      <c r="J73" s="3396"/>
      <c r="K73" s="2340"/>
      <c r="L73" s="2341"/>
      <c r="M73" s="2341"/>
      <c r="N73" s="2342"/>
      <c r="O73" s="2124"/>
      <c r="P73" s="2124"/>
    </row>
    <row r="74" spans="2:17" ht="51" customHeight="1" thickBot="1">
      <c r="B74" s="80" t="s">
        <v>443</v>
      </c>
      <c r="C74" s="2823" t="s">
        <v>2067</v>
      </c>
      <c r="D74" s="2823"/>
      <c r="E74" s="2824"/>
      <c r="F74" s="57"/>
      <c r="G74" s="2307">
        <f>G70+G72</f>
        <v>61560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2065</v>
      </c>
      <c r="G77" s="2315">
        <v>0</v>
      </c>
      <c r="H77" s="2316"/>
      <c r="I77" s="2317" t="s">
        <v>857</v>
      </c>
      <c r="J77" s="2318"/>
      <c r="K77" s="2284"/>
      <c r="L77" s="2285"/>
      <c r="M77" s="2285"/>
      <c r="N77" s="2286"/>
      <c r="O77" s="25" t="s">
        <v>2074</v>
      </c>
      <c r="P77" s="26"/>
    </row>
    <row r="78" spans="2:17" s="13" customFormat="1" ht="32.25" customHeight="1">
      <c r="B78" s="76" t="s">
        <v>441</v>
      </c>
      <c r="C78" s="2028" t="s">
        <v>1965</v>
      </c>
      <c r="D78" s="2028"/>
      <c r="E78" s="2029"/>
      <c r="F78" s="1523" t="s">
        <v>2073</v>
      </c>
      <c r="G78" s="2315">
        <v>227851</v>
      </c>
      <c r="H78" s="2316"/>
      <c r="I78" s="2317" t="s">
        <v>857</v>
      </c>
      <c r="J78" s="2318"/>
      <c r="K78" s="2284" t="s">
        <v>2890</v>
      </c>
      <c r="L78" s="2285"/>
      <c r="M78" s="2285"/>
      <c r="N78" s="2286"/>
      <c r="O78" s="25" t="s">
        <v>867</v>
      </c>
      <c r="P78" s="26"/>
    </row>
    <row r="79" spans="2:17" s="13" customFormat="1" ht="32.25" customHeight="1">
      <c r="B79" s="76" t="s">
        <v>443</v>
      </c>
      <c r="C79" s="2028" t="s">
        <v>2076</v>
      </c>
      <c r="D79" s="2028"/>
      <c r="E79" s="2029"/>
      <c r="F79" s="1523" t="s">
        <v>2073</v>
      </c>
      <c r="G79" s="2315">
        <v>838278</v>
      </c>
      <c r="H79" s="2316"/>
      <c r="I79" s="2317" t="s">
        <v>857</v>
      </c>
      <c r="J79" s="2318"/>
      <c r="K79" s="2284" t="s">
        <v>2891</v>
      </c>
      <c r="L79" s="2285"/>
      <c r="M79" s="2285"/>
      <c r="N79" s="2286"/>
      <c r="O79" s="25" t="s">
        <v>2005</v>
      </c>
      <c r="P79" s="26"/>
    </row>
    <row r="80" spans="2:17" s="13" customFormat="1" ht="43.5" customHeight="1">
      <c r="B80" s="76" t="s">
        <v>445</v>
      </c>
      <c r="C80" s="2028" t="s">
        <v>2078</v>
      </c>
      <c r="D80" s="2028"/>
      <c r="E80" s="2029"/>
      <c r="F80" s="1523" t="s">
        <v>2073</v>
      </c>
      <c r="G80" s="2315">
        <v>273696</v>
      </c>
      <c r="H80" s="2316"/>
      <c r="I80" s="2315" t="s">
        <v>857</v>
      </c>
      <c r="J80" s="2316"/>
      <c r="K80" s="3390" t="s">
        <v>2892</v>
      </c>
      <c r="L80" s="3391"/>
      <c r="M80" s="3391"/>
      <c r="N80" s="3392"/>
      <c r="O80" s="2051"/>
      <c r="P80" s="2051"/>
    </row>
    <row r="81" spans="1:16" s="13" customFormat="1" ht="32.25" customHeight="1">
      <c r="B81" s="76" t="s">
        <v>448</v>
      </c>
      <c r="C81" s="2028" t="s">
        <v>2005</v>
      </c>
      <c r="D81" s="2028"/>
      <c r="E81" s="2029"/>
      <c r="F81" s="1523" t="s">
        <v>2065</v>
      </c>
      <c r="G81" s="2315">
        <v>0</v>
      </c>
      <c r="H81" s="2316"/>
      <c r="I81" s="2317" t="s">
        <v>857</v>
      </c>
      <c r="J81" s="2318"/>
      <c r="K81" s="2284"/>
      <c r="L81" s="2285"/>
      <c r="M81" s="2285"/>
      <c r="N81" s="2286"/>
      <c r="O81" s="2197"/>
      <c r="P81" s="2197"/>
    </row>
    <row r="82" spans="1:16" ht="53.25" customHeight="1" thickBot="1">
      <c r="B82" s="22" t="s">
        <v>450</v>
      </c>
      <c r="C82" s="1855" t="s">
        <v>2080</v>
      </c>
      <c r="D82" s="1855"/>
      <c r="E82" s="2098"/>
      <c r="F82" s="61"/>
      <c r="G82" s="2307">
        <f>G77+G78+G79+G80+G81</f>
        <v>1339825</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64">
        <f>G74/(G74+G82)</f>
        <v>4.3927971257006461E-2</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0.36250934479110353</v>
      </c>
      <c r="K86" s="65" t="s">
        <v>1950</v>
      </c>
      <c r="L86" s="2304"/>
      <c r="M86" s="2305"/>
      <c r="N86" s="2306"/>
      <c r="O86" s="2232"/>
      <c r="P86" s="2232"/>
    </row>
    <row r="87" spans="1:16" ht="168.75" customHeight="1">
      <c r="B87" s="208" t="s">
        <v>557</v>
      </c>
      <c r="C87" s="2302" t="s">
        <v>2085</v>
      </c>
      <c r="D87" s="2302"/>
      <c r="E87" s="2302"/>
      <c r="F87" s="2302"/>
      <c r="G87" s="2302"/>
      <c r="H87" s="2302"/>
      <c r="I87" s="2303"/>
      <c r="J87" s="68" t="str">
        <f>IF(J86&lt;0.99,"Funding gap","No funding gap")</f>
        <v>Funding gap</v>
      </c>
      <c r="K87" s="1547" t="s">
        <v>2036</v>
      </c>
      <c r="L87" s="2304" t="s">
        <v>2893</v>
      </c>
      <c r="M87" s="2305"/>
      <c r="N87" s="2306"/>
      <c r="O87" s="2233"/>
      <c r="P87" s="2233"/>
    </row>
    <row r="88" spans="1:16" ht="39" customHeight="1">
      <c r="B88" s="87" t="s">
        <v>559</v>
      </c>
      <c r="C88" s="2028" t="s">
        <v>2087</v>
      </c>
      <c r="D88" s="2028"/>
      <c r="E88" s="2028"/>
      <c r="F88" s="2028"/>
      <c r="G88" s="2028"/>
      <c r="H88" s="2028"/>
      <c r="I88" s="2028"/>
      <c r="J88" s="2029"/>
      <c r="K88" s="2289" t="s">
        <v>2036</v>
      </c>
      <c r="L88" s="2292" t="s">
        <v>2894</v>
      </c>
      <c r="M88" s="2293"/>
      <c r="N88" s="2294"/>
      <c r="O88" s="2051" t="s">
        <v>2089</v>
      </c>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2065</v>
      </c>
      <c r="K90" s="2290"/>
      <c r="L90" s="2295"/>
      <c r="M90" s="2296"/>
      <c r="N90" s="2297"/>
      <c r="O90" s="2124"/>
      <c r="P90" s="2124"/>
    </row>
    <row r="91" spans="1:16" ht="21" customHeight="1">
      <c r="B91" s="1490" t="s">
        <v>443</v>
      </c>
      <c r="C91" s="2301" t="s">
        <v>2092</v>
      </c>
      <c r="D91" s="2301"/>
      <c r="E91" s="2301"/>
      <c r="F91" s="2301"/>
      <c r="G91" s="2301"/>
      <c r="H91" s="2301"/>
      <c r="I91" s="2301"/>
      <c r="J91" s="158" t="s">
        <v>2065</v>
      </c>
      <c r="K91" s="2290"/>
      <c r="L91" s="2295"/>
      <c r="M91" s="2296"/>
      <c r="N91" s="2297"/>
      <c r="O91" s="2124"/>
      <c r="P91" s="2124"/>
    </row>
    <row r="92" spans="1:16" ht="21" customHeight="1">
      <c r="B92" s="1490" t="s">
        <v>445</v>
      </c>
      <c r="C92" s="2301" t="s">
        <v>2005</v>
      </c>
      <c r="D92" s="2301"/>
      <c r="E92" s="2301"/>
      <c r="F92" s="2301"/>
      <c r="G92" s="2301"/>
      <c r="H92" s="2301"/>
      <c r="I92" s="2301"/>
      <c r="J92" s="158" t="s">
        <v>2065</v>
      </c>
      <c r="K92" s="2290"/>
      <c r="L92" s="2295"/>
      <c r="M92" s="2296"/>
      <c r="N92" s="2297"/>
      <c r="O92" s="2124"/>
      <c r="P92" s="2124"/>
    </row>
    <row r="93" spans="1:16" ht="21" customHeight="1">
      <c r="B93" s="1490" t="s">
        <v>448</v>
      </c>
      <c r="C93" s="1903" t="s">
        <v>2093</v>
      </c>
      <c r="D93" s="1903"/>
      <c r="E93" s="1903"/>
      <c r="F93" s="1903"/>
      <c r="G93" s="1754" t="s">
        <v>61</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2895</v>
      </c>
      <c r="J95" s="2230"/>
      <c r="K95" s="2230"/>
      <c r="L95" s="2230"/>
      <c r="M95" s="2230"/>
      <c r="N95" s="2022"/>
      <c r="O95" s="2051" t="s">
        <v>2089</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c r="L106" s="2263"/>
      <c r="M106" s="2263"/>
      <c r="N106" s="2264"/>
      <c r="O106" s="25" t="s">
        <v>2040</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30" customHeight="1">
      <c r="B108" s="1810"/>
      <c r="C108" s="1811"/>
      <c r="D108" s="1811"/>
      <c r="E108" s="2267"/>
      <c r="F108" s="2275" t="s">
        <v>2883</v>
      </c>
      <c r="G108" s="2276"/>
      <c r="H108" s="2277"/>
      <c r="I108" s="2278">
        <v>59016</v>
      </c>
      <c r="J108" s="2279"/>
      <c r="K108" s="3387" t="s">
        <v>2896</v>
      </c>
      <c r="L108" s="3388"/>
      <c r="M108" s="3388"/>
      <c r="N108" s="3389"/>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3.75" customHeight="1">
      <c r="B113" s="209" t="s">
        <v>578</v>
      </c>
      <c r="C113" s="2244" t="s">
        <v>2111</v>
      </c>
      <c r="D113" s="2244"/>
      <c r="E113" s="2244"/>
      <c r="F113" s="2244"/>
      <c r="G113" s="2244"/>
      <c r="H113" s="2244"/>
      <c r="I113" s="2244"/>
      <c r="J113" s="2244"/>
      <c r="K113" s="2244"/>
      <c r="L113" s="2244"/>
      <c r="M113" s="2244"/>
      <c r="N113" s="2244"/>
      <c r="O113" s="2245"/>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9.2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2077</v>
      </c>
      <c r="H116" s="2109"/>
      <c r="I116" s="2108" t="s">
        <v>1949</v>
      </c>
      <c r="J116" s="2109"/>
      <c r="K116" s="1522" t="s">
        <v>2065</v>
      </c>
      <c r="L116" s="2108" t="s">
        <v>1949</v>
      </c>
      <c r="M116" s="2110"/>
      <c r="N116" s="2191"/>
      <c r="O116" s="2231"/>
      <c r="P116" s="2231"/>
    </row>
    <row r="117" spans="2:16" ht="42" customHeight="1">
      <c r="B117" s="73" t="s">
        <v>441</v>
      </c>
      <c r="C117" s="1885" t="s">
        <v>2119</v>
      </c>
      <c r="D117" s="1885"/>
      <c r="E117" s="1885"/>
      <c r="F117" s="2148"/>
      <c r="G117" s="2108" t="s">
        <v>2077</v>
      </c>
      <c r="H117" s="2109"/>
      <c r="I117" s="2108" t="s">
        <v>1949</v>
      </c>
      <c r="J117" s="2109"/>
      <c r="K117" s="1522" t="s">
        <v>2065</v>
      </c>
      <c r="L117" s="2108" t="s">
        <v>1962</v>
      </c>
      <c r="M117" s="2110"/>
      <c r="N117" s="2191"/>
      <c r="O117" s="2232"/>
      <c r="P117" s="2232"/>
    </row>
    <row r="118" spans="2:16" ht="54.75" customHeight="1">
      <c r="B118" s="73" t="s">
        <v>586</v>
      </c>
      <c r="C118" s="1885" t="s">
        <v>2120</v>
      </c>
      <c r="D118" s="1885"/>
      <c r="E118" s="1885"/>
      <c r="F118" s="2148"/>
      <c r="G118" s="2108" t="s">
        <v>2077</v>
      </c>
      <c r="H118" s="2109"/>
      <c r="I118" s="2108" t="s">
        <v>1949</v>
      </c>
      <c r="J118" s="2109"/>
      <c r="K118" s="1522" t="s">
        <v>2065</v>
      </c>
      <c r="L118" s="2108" t="s">
        <v>1949</v>
      </c>
      <c r="M118" s="2110"/>
      <c r="N118" s="2191"/>
      <c r="O118" s="2232"/>
      <c r="P118" s="2232"/>
    </row>
    <row r="119" spans="2:16" ht="32.25" customHeight="1">
      <c r="B119" s="73" t="s">
        <v>588</v>
      </c>
      <c r="C119" s="1885" t="s">
        <v>2121</v>
      </c>
      <c r="D119" s="1885"/>
      <c r="E119" s="1885"/>
      <c r="F119" s="2148"/>
      <c r="G119" s="2108" t="s">
        <v>1962</v>
      </c>
      <c r="H119" s="2109"/>
      <c r="I119" s="2108" t="s">
        <v>1949</v>
      </c>
      <c r="J119" s="2109"/>
      <c r="K119" s="1522" t="s">
        <v>2065</v>
      </c>
      <c r="L119" s="2108" t="s">
        <v>1949</v>
      </c>
      <c r="M119" s="2110"/>
      <c r="N119" s="2191"/>
      <c r="O119" s="2232"/>
      <c r="P119" s="2232"/>
    </row>
    <row r="120" spans="2:16" ht="26.25" customHeight="1">
      <c r="B120" s="73" t="s">
        <v>590</v>
      </c>
      <c r="C120" s="1885" t="s">
        <v>2122</v>
      </c>
      <c r="D120" s="1885"/>
      <c r="E120" s="1885"/>
      <c r="F120" s="2148"/>
      <c r="G120" s="2108" t="s">
        <v>2077</v>
      </c>
      <c r="H120" s="2109"/>
      <c r="I120" s="2108" t="s">
        <v>1949</v>
      </c>
      <c r="J120" s="2109"/>
      <c r="K120" s="1522" t="s">
        <v>2065</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2065</v>
      </c>
      <c r="L121" s="2108" t="s">
        <v>1949</v>
      </c>
      <c r="M121" s="2110"/>
      <c r="N121" s="2191"/>
      <c r="O121" s="2232"/>
      <c r="P121" s="2232"/>
    </row>
    <row r="122" spans="2:16" ht="24.75" customHeight="1">
      <c r="B122" s="73" t="s">
        <v>453</v>
      </c>
      <c r="C122" s="1885" t="s">
        <v>2030</v>
      </c>
      <c r="D122" s="1885"/>
      <c r="E122" s="1885"/>
      <c r="F122" s="2148"/>
      <c r="G122" s="2108" t="s">
        <v>2077</v>
      </c>
      <c r="H122" s="2109"/>
      <c r="I122" s="2108" t="s">
        <v>1949</v>
      </c>
      <c r="J122" s="2109"/>
      <c r="K122" s="1522" t="s">
        <v>2065</v>
      </c>
      <c r="L122" s="2108" t="s">
        <v>1962</v>
      </c>
      <c r="M122" s="2110"/>
      <c r="N122" s="2191"/>
      <c r="O122" s="2232"/>
      <c r="P122" s="2232"/>
    </row>
    <row r="123" spans="2:16" ht="24" customHeight="1">
      <c r="B123" s="73" t="s">
        <v>456</v>
      </c>
      <c r="C123" s="1885" t="s">
        <v>2123</v>
      </c>
      <c r="D123" s="1885"/>
      <c r="E123" s="1885"/>
      <c r="F123" s="2148"/>
      <c r="G123" s="2108" t="s">
        <v>2077</v>
      </c>
      <c r="H123" s="2109"/>
      <c r="I123" s="2108" t="s">
        <v>1949</v>
      </c>
      <c r="J123" s="2109"/>
      <c r="K123" s="1522" t="s">
        <v>2065</v>
      </c>
      <c r="L123" s="2108" t="s">
        <v>1949</v>
      </c>
      <c r="M123" s="2110"/>
      <c r="N123" s="2191"/>
      <c r="O123" s="2232"/>
      <c r="P123" s="2232"/>
    </row>
    <row r="124" spans="2:16" ht="24" customHeight="1">
      <c r="B124" s="73" t="s">
        <v>458</v>
      </c>
      <c r="C124" s="1885" t="s">
        <v>2124</v>
      </c>
      <c r="D124" s="1885"/>
      <c r="E124" s="1885"/>
      <c r="F124" s="2148"/>
      <c r="G124" s="2108" t="s">
        <v>2077</v>
      </c>
      <c r="H124" s="2109"/>
      <c r="I124" s="2108" t="s">
        <v>1949</v>
      </c>
      <c r="J124" s="2109"/>
      <c r="K124" s="1522" t="s">
        <v>2065</v>
      </c>
      <c r="L124" s="2108" t="s">
        <v>1962</v>
      </c>
      <c r="M124" s="2110"/>
      <c r="N124" s="2191"/>
      <c r="O124" s="2232"/>
      <c r="P124" s="2232"/>
    </row>
    <row r="125" spans="2:16" ht="24" customHeight="1">
      <c r="B125" s="73" t="s">
        <v>594</v>
      </c>
      <c r="C125" s="1885" t="s">
        <v>2125</v>
      </c>
      <c r="D125" s="1885"/>
      <c r="E125" s="1885"/>
      <c r="F125" s="2148"/>
      <c r="G125" s="2108" t="s">
        <v>1949</v>
      </c>
      <c r="H125" s="2109"/>
      <c r="I125" s="2108" t="s">
        <v>1949</v>
      </c>
      <c r="J125" s="2109"/>
      <c r="K125" s="1522" t="s">
        <v>2065</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2065</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2065</v>
      </c>
      <c r="L127" s="2108" t="s">
        <v>1962</v>
      </c>
      <c r="M127" s="2110"/>
      <c r="N127" s="2191"/>
      <c r="O127" s="2232"/>
      <c r="P127" s="2232"/>
    </row>
    <row r="128" spans="2:16" ht="21" customHeight="1">
      <c r="B128" s="73" t="s">
        <v>600</v>
      </c>
      <c r="C128" s="1885" t="s">
        <v>2128</v>
      </c>
      <c r="D128" s="1885"/>
      <c r="E128" s="1885"/>
      <c r="F128" s="2148"/>
      <c r="G128" s="2108" t="s">
        <v>1962</v>
      </c>
      <c r="H128" s="2109"/>
      <c r="I128" s="2108" t="s">
        <v>1962</v>
      </c>
      <c r="J128" s="2109"/>
      <c r="K128" s="1522" t="s">
        <v>2065</v>
      </c>
      <c r="L128" s="2108" t="s">
        <v>1962</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80.25" customHeight="1">
      <c r="B135" s="176" t="s">
        <v>607</v>
      </c>
      <c r="C135" s="2407" t="s">
        <v>2134</v>
      </c>
      <c r="D135" s="2407"/>
      <c r="E135" s="2407"/>
      <c r="F135" s="2822"/>
      <c r="G135" s="1531" t="s">
        <v>1949</v>
      </c>
      <c r="H135" s="3386" t="s">
        <v>2135</v>
      </c>
      <c r="I135" s="2387"/>
      <c r="J135" s="2238" t="s">
        <v>2897</v>
      </c>
      <c r="K135" s="2239"/>
      <c r="L135" s="2239"/>
      <c r="M135" s="2239"/>
      <c r="N135" s="2240"/>
      <c r="O135" s="1628" t="s">
        <v>2898</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19.5" customHeight="1">
      <c r="B137" s="76" t="s">
        <v>611</v>
      </c>
      <c r="C137" s="2028" t="s">
        <v>2138</v>
      </c>
      <c r="D137" s="2028"/>
      <c r="E137" s="2028"/>
      <c r="F137" s="2028"/>
      <c r="G137" s="2028"/>
      <c r="H137" s="1999" t="s">
        <v>2899</v>
      </c>
      <c r="I137" s="2027"/>
      <c r="J137" s="2027"/>
      <c r="K137" s="2169" t="s">
        <v>2036</v>
      </c>
      <c r="L137" s="2230"/>
      <c r="M137" s="2230"/>
      <c r="N137" s="2022"/>
      <c r="O137" s="2231"/>
      <c r="P137" s="2231"/>
    </row>
    <row r="138" spans="1:16" ht="19.5" customHeight="1">
      <c r="B138" s="76" t="s">
        <v>441</v>
      </c>
      <c r="C138" s="2028" t="s">
        <v>2140</v>
      </c>
      <c r="D138" s="2028"/>
      <c r="E138" s="2028"/>
      <c r="F138" s="2028"/>
      <c r="G138" s="2028"/>
      <c r="H138" s="1999" t="s">
        <v>2900</v>
      </c>
      <c r="I138" s="2027"/>
      <c r="J138" s="2027"/>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2901</v>
      </c>
      <c r="I140" s="2027"/>
      <c r="J140" s="2027"/>
      <c r="K140" s="2169"/>
      <c r="L140" s="2222"/>
      <c r="M140" s="2223"/>
      <c r="N140" s="2224"/>
      <c r="O140" s="2233"/>
      <c r="P140" s="2233"/>
    </row>
    <row r="141" spans="1:16" ht="36.75" customHeight="1">
      <c r="B141" s="87" t="s">
        <v>616</v>
      </c>
      <c r="C141" s="2028" t="s">
        <v>2143</v>
      </c>
      <c r="D141" s="2028"/>
      <c r="E141" s="2028"/>
      <c r="F141" s="2028"/>
      <c r="G141" s="2028"/>
      <c r="H141" s="1999" t="s">
        <v>1962</v>
      </c>
      <c r="I141" s="2027"/>
      <c r="J141" s="2027"/>
      <c r="K141" s="2169"/>
      <c r="L141" s="2039"/>
      <c r="M141" s="2039"/>
      <c r="N141" s="2225"/>
      <c r="O141" s="2051" t="s">
        <v>2902</v>
      </c>
      <c r="P141" s="2051"/>
    </row>
    <row r="142" spans="1: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1:16" ht="62.25" customHeight="1">
      <c r="B143" s="87" t="s">
        <v>619</v>
      </c>
      <c r="C143" s="2028" t="s">
        <v>2146</v>
      </c>
      <c r="D143" s="2028"/>
      <c r="E143" s="2028"/>
      <c r="F143" s="2028"/>
      <c r="G143" s="2028"/>
      <c r="H143" s="1999" t="s">
        <v>1949</v>
      </c>
      <c r="I143" s="2027"/>
      <c r="J143" s="2027"/>
      <c r="K143" s="2169"/>
      <c r="L143" s="2153"/>
      <c r="M143" s="2153"/>
      <c r="N143" s="2234"/>
      <c r="O143" s="2051" t="s">
        <v>2902</v>
      </c>
      <c r="P143" s="2051"/>
    </row>
    <row r="144" spans="1:16" ht="132.75" customHeight="1" thickBot="1">
      <c r="A144" s="77"/>
      <c r="B144" s="22" t="s">
        <v>435</v>
      </c>
      <c r="C144" s="1855" t="s">
        <v>2144</v>
      </c>
      <c r="D144" s="1855"/>
      <c r="E144" s="1855"/>
      <c r="F144" s="1855"/>
      <c r="G144" s="2098"/>
      <c r="H144" s="3381" t="s">
        <v>2903</v>
      </c>
      <c r="I144" s="2003"/>
      <c r="J144" s="2003"/>
      <c r="K144" s="2030"/>
      <c r="L144" s="2107"/>
      <c r="M144" s="2107"/>
      <c r="N144" s="3385"/>
      <c r="O144" s="2124"/>
      <c r="P144" s="2124"/>
    </row>
    <row r="145" spans="2:16" ht="49.5" customHeight="1">
      <c r="B145" s="2212" t="s">
        <v>2148</v>
      </c>
      <c r="C145" s="2213"/>
      <c r="D145" s="2213"/>
      <c r="E145" s="2213"/>
      <c r="F145" s="2213"/>
      <c r="G145" s="2213"/>
      <c r="H145" s="2213"/>
      <c r="I145" s="2213"/>
      <c r="J145" s="2213"/>
      <c r="K145" s="2213"/>
      <c r="L145" s="2213"/>
      <c r="M145" s="2213"/>
      <c r="N145" s="2213"/>
      <c r="O145" s="2213"/>
      <c r="P145" s="2215"/>
    </row>
    <row r="146" spans="2:16" ht="48" customHeight="1">
      <c r="B146" s="78" t="s">
        <v>622</v>
      </c>
      <c r="C146" s="2140" t="s">
        <v>2149</v>
      </c>
      <c r="D146" s="2140"/>
      <c r="E146" s="2140"/>
      <c r="F146" s="2216"/>
      <c r="G146" s="2217" t="s">
        <v>2150</v>
      </c>
      <c r="H146" s="2218"/>
      <c r="I146" s="2219"/>
      <c r="J146" s="2217" t="s">
        <v>2151</v>
      </c>
      <c r="K146" s="2218"/>
      <c r="L146" s="2219"/>
      <c r="M146" s="2220" t="s">
        <v>1993</v>
      </c>
      <c r="N146" s="2221"/>
      <c r="O146" s="3382" t="s">
        <v>2201</v>
      </c>
      <c r="P146" s="2006"/>
    </row>
    <row r="147" spans="2:16" ht="78" customHeight="1">
      <c r="B147" s="76" t="s">
        <v>611</v>
      </c>
      <c r="C147" s="1885" t="s">
        <v>2118</v>
      </c>
      <c r="D147" s="1885"/>
      <c r="E147" s="1885"/>
      <c r="F147" s="2148"/>
      <c r="G147" s="2108" t="s">
        <v>2153</v>
      </c>
      <c r="H147" s="2110"/>
      <c r="I147" s="2109"/>
      <c r="J147" s="2108" t="s">
        <v>2904</v>
      </c>
      <c r="K147" s="2110"/>
      <c r="L147" s="2109"/>
      <c r="M147" s="2162" t="s">
        <v>2905</v>
      </c>
      <c r="N147" s="2196"/>
      <c r="O147" s="3383"/>
      <c r="P147" s="2165"/>
    </row>
    <row r="148" spans="2:16" ht="42" customHeight="1">
      <c r="B148" s="76" t="s">
        <v>441</v>
      </c>
      <c r="C148" s="1885" t="s">
        <v>2119</v>
      </c>
      <c r="D148" s="1885"/>
      <c r="E148" s="1885"/>
      <c r="F148" s="2148"/>
      <c r="G148" s="2108" t="s">
        <v>2153</v>
      </c>
      <c r="H148" s="2110"/>
      <c r="I148" s="2109"/>
      <c r="J148" s="2108" t="s">
        <v>2904</v>
      </c>
      <c r="K148" s="2110"/>
      <c r="L148" s="2109"/>
      <c r="M148" s="2162" t="s">
        <v>1646</v>
      </c>
      <c r="N148" s="2196"/>
      <c r="O148" s="3383"/>
      <c r="P148" s="2165"/>
    </row>
    <row r="149" spans="2:16" ht="104.25" customHeight="1">
      <c r="B149" s="76" t="s">
        <v>443</v>
      </c>
      <c r="C149" s="79" t="s">
        <v>458</v>
      </c>
      <c r="D149" s="1885" t="s">
        <v>2154</v>
      </c>
      <c r="E149" s="1885"/>
      <c r="F149" s="2148"/>
      <c r="G149" s="2108" t="s">
        <v>2904</v>
      </c>
      <c r="H149" s="2110"/>
      <c r="I149" s="2109"/>
      <c r="J149" s="2108" t="s">
        <v>2065</v>
      </c>
      <c r="K149" s="2110"/>
      <c r="L149" s="2109"/>
      <c r="M149" s="2162" t="s">
        <v>2906</v>
      </c>
      <c r="N149" s="2196"/>
      <c r="O149" s="3383"/>
      <c r="P149" s="2165"/>
    </row>
    <row r="150" spans="2:16" ht="32.25" customHeight="1">
      <c r="B150" s="76"/>
      <c r="C150" s="1528" t="s">
        <v>489</v>
      </c>
      <c r="D150" s="1885" t="s">
        <v>2155</v>
      </c>
      <c r="E150" s="1885"/>
      <c r="F150" s="2148"/>
      <c r="G150" s="2108" t="s">
        <v>2904</v>
      </c>
      <c r="H150" s="2110"/>
      <c r="I150" s="2109"/>
      <c r="J150" s="2108" t="s">
        <v>2904</v>
      </c>
      <c r="K150" s="2110"/>
      <c r="L150" s="2109"/>
      <c r="M150" s="1533"/>
      <c r="N150" s="1539"/>
      <c r="O150" s="3383"/>
      <c r="P150" s="2165"/>
    </row>
    <row r="151" spans="2:16" ht="49.5" customHeight="1">
      <c r="B151" s="76" t="s">
        <v>445</v>
      </c>
      <c r="C151" s="1885" t="s">
        <v>2121</v>
      </c>
      <c r="D151" s="1885"/>
      <c r="E151" s="1885"/>
      <c r="F151" s="2148"/>
      <c r="G151" s="2108" t="s">
        <v>2904</v>
      </c>
      <c r="H151" s="2110"/>
      <c r="I151" s="2109"/>
      <c r="J151" s="2108" t="s">
        <v>2077</v>
      </c>
      <c r="K151" s="2110"/>
      <c r="L151" s="2109"/>
      <c r="M151" s="2162" t="s">
        <v>2907</v>
      </c>
      <c r="N151" s="2196"/>
      <c r="O151" s="3383"/>
      <c r="P151" s="2165"/>
    </row>
    <row r="152" spans="2:16" ht="29.25" customHeight="1">
      <c r="B152" s="76" t="s">
        <v>448</v>
      </c>
      <c r="C152" s="1885" t="s">
        <v>2157</v>
      </c>
      <c r="D152" s="1885"/>
      <c r="E152" s="1885"/>
      <c r="F152" s="2148"/>
      <c r="G152" s="2108" t="s">
        <v>2904</v>
      </c>
      <c r="H152" s="2110"/>
      <c r="I152" s="2109"/>
      <c r="J152" s="2108" t="s">
        <v>2077</v>
      </c>
      <c r="K152" s="2110"/>
      <c r="L152" s="2109"/>
      <c r="M152" s="2162" t="s">
        <v>2908</v>
      </c>
      <c r="N152" s="2196"/>
      <c r="O152" s="3383"/>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3383"/>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3383"/>
      <c r="P154" s="2165"/>
    </row>
    <row r="155" spans="2:16" ht="28.5" customHeight="1">
      <c r="B155" s="76" t="s">
        <v>456</v>
      </c>
      <c r="C155" s="1885" t="s">
        <v>2158</v>
      </c>
      <c r="D155" s="1885"/>
      <c r="E155" s="1885"/>
      <c r="F155" s="2148"/>
      <c r="G155" s="2108" t="s">
        <v>2904</v>
      </c>
      <c r="H155" s="2110"/>
      <c r="I155" s="2109"/>
      <c r="J155" s="2108" t="s">
        <v>2156</v>
      </c>
      <c r="K155" s="2110"/>
      <c r="L155" s="2109"/>
      <c r="M155" s="2163"/>
      <c r="N155" s="2196"/>
      <c r="O155" s="3384"/>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3384"/>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3384"/>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3384"/>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3384"/>
      <c r="P159" s="2017"/>
    </row>
    <row r="160" spans="2:16" ht="28.5" customHeight="1">
      <c r="B160" s="22" t="s">
        <v>600</v>
      </c>
      <c r="C160" s="1885" t="s">
        <v>2128</v>
      </c>
      <c r="D160" s="1885"/>
      <c r="E160" s="1885"/>
      <c r="F160" s="2148"/>
      <c r="G160" s="2108" t="s">
        <v>2065</v>
      </c>
      <c r="H160" s="2110"/>
      <c r="I160" s="2109"/>
      <c r="J160" s="2108" t="s">
        <v>2065</v>
      </c>
      <c r="K160" s="2110"/>
      <c r="L160" s="2109"/>
      <c r="M160" s="2163"/>
      <c r="N160" s="2196"/>
      <c r="O160" s="3384"/>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3384"/>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2909</v>
      </c>
      <c r="P163" s="2204"/>
    </row>
    <row r="164" spans="1:16" ht="66.75" customHeight="1">
      <c r="A164" s="9"/>
      <c r="B164" s="1492" t="s">
        <v>435</v>
      </c>
      <c r="C164" s="1997" t="s">
        <v>2168</v>
      </c>
      <c r="D164" s="1997"/>
      <c r="E164" s="1998"/>
      <c r="F164" s="1523" t="s">
        <v>1949</v>
      </c>
      <c r="G164" s="2188" t="s">
        <v>2910</v>
      </c>
      <c r="H164" s="2189"/>
      <c r="I164" s="2189"/>
      <c r="J164" s="2189"/>
      <c r="K164" s="2190"/>
      <c r="L164" s="2108" t="s">
        <v>1949</v>
      </c>
      <c r="M164" s="2110"/>
      <c r="N164" s="2110"/>
      <c r="O164" s="2204"/>
      <c r="P164" s="2204"/>
    </row>
    <row r="165" spans="1:16" ht="19.5" customHeight="1">
      <c r="A165" s="9"/>
      <c r="B165" s="1492" t="s">
        <v>441</v>
      </c>
      <c r="C165" s="1997" t="s">
        <v>2170</v>
      </c>
      <c r="D165" s="1997"/>
      <c r="E165" s="1998"/>
      <c r="F165" s="1523" t="s">
        <v>1949</v>
      </c>
      <c r="G165" s="2188" t="s">
        <v>1646</v>
      </c>
      <c r="H165" s="2189"/>
      <c r="I165" s="2189"/>
      <c r="J165" s="2189"/>
      <c r="K165" s="2190"/>
      <c r="L165" s="2108" t="s">
        <v>1949</v>
      </c>
      <c r="M165" s="2110"/>
      <c r="N165" s="2110"/>
      <c r="O165" s="2204"/>
      <c r="P165" s="2204"/>
    </row>
    <row r="166" spans="1:16" ht="19.5" customHeight="1">
      <c r="A166" s="9"/>
      <c r="B166" s="1492" t="s">
        <v>443</v>
      </c>
      <c r="C166" s="1997" t="s">
        <v>2172</v>
      </c>
      <c r="D166" s="1997"/>
      <c r="E166" s="1998"/>
      <c r="F166" s="1523" t="s">
        <v>1949</v>
      </c>
      <c r="G166" s="2188" t="s">
        <v>1646</v>
      </c>
      <c r="H166" s="2189"/>
      <c r="I166" s="2189"/>
      <c r="J166" s="2189"/>
      <c r="K166" s="2190"/>
      <c r="L166" s="2108" t="s">
        <v>1949</v>
      </c>
      <c r="M166" s="2110"/>
      <c r="N166" s="2110"/>
      <c r="O166" s="2204"/>
      <c r="P166" s="2204"/>
    </row>
    <row r="167" spans="1:16" ht="19.5" customHeight="1">
      <c r="A167" s="9"/>
      <c r="B167" s="1492" t="s">
        <v>445</v>
      </c>
      <c r="C167" s="1997" t="s">
        <v>2173</v>
      </c>
      <c r="D167" s="1997"/>
      <c r="E167" s="1998"/>
      <c r="F167" s="1523" t="s">
        <v>1949</v>
      </c>
      <c r="G167" s="2188" t="s">
        <v>1646</v>
      </c>
      <c r="H167" s="2189"/>
      <c r="I167" s="2189"/>
      <c r="J167" s="2189"/>
      <c r="K167" s="2190"/>
      <c r="L167" s="2108" t="s">
        <v>1949</v>
      </c>
      <c r="M167" s="2110"/>
      <c r="N167" s="2110"/>
      <c r="O167" s="2204"/>
      <c r="P167" s="2204"/>
    </row>
    <row r="168" spans="1:16" ht="30.75" customHeight="1">
      <c r="A168" s="9"/>
      <c r="B168" s="76" t="s">
        <v>448</v>
      </c>
      <c r="C168" s="1997" t="s">
        <v>2174</v>
      </c>
      <c r="D168" s="1997"/>
      <c r="E168" s="1998"/>
      <c r="F168" s="1532" t="s">
        <v>1949</v>
      </c>
      <c r="G168" s="2188" t="s">
        <v>2911</v>
      </c>
      <c r="H168" s="2189"/>
      <c r="I168" s="2189"/>
      <c r="J168" s="2189"/>
      <c r="K168" s="2190"/>
      <c r="L168" s="2108" t="s">
        <v>1949</v>
      </c>
      <c r="M168" s="2110"/>
      <c r="N168" s="2110"/>
      <c r="O168" s="2204"/>
      <c r="P168" s="2204"/>
    </row>
    <row r="169" spans="1:16" ht="77.25" customHeight="1">
      <c r="A169" s="9"/>
      <c r="B169" s="84" t="s">
        <v>450</v>
      </c>
      <c r="C169" s="2028" t="s">
        <v>2175</v>
      </c>
      <c r="D169" s="2028"/>
      <c r="E169" s="2029"/>
      <c r="F169" s="1532" t="s">
        <v>1949</v>
      </c>
      <c r="G169" s="2188" t="s">
        <v>2912</v>
      </c>
      <c r="H169" s="2189"/>
      <c r="I169" s="2189"/>
      <c r="J169" s="2189"/>
      <c r="K169" s="2190"/>
      <c r="L169" s="2108" t="s">
        <v>1949</v>
      </c>
      <c r="M169" s="2110"/>
      <c r="N169" s="2110"/>
      <c r="O169" s="2204"/>
      <c r="P169" s="2204"/>
    </row>
    <row r="170" spans="1:16" ht="35.25" customHeight="1">
      <c r="A170" s="9"/>
      <c r="B170" s="84" t="s">
        <v>453</v>
      </c>
      <c r="C170" s="1997" t="s">
        <v>2176</v>
      </c>
      <c r="D170" s="1997"/>
      <c r="E170" s="1998"/>
      <c r="F170" s="1532" t="s">
        <v>1949</v>
      </c>
      <c r="G170" s="2188" t="s">
        <v>2913</v>
      </c>
      <c r="H170" s="2189"/>
      <c r="I170" s="2189"/>
      <c r="J170" s="2189"/>
      <c r="K170" s="2190"/>
      <c r="L170" s="2108" t="s">
        <v>1949</v>
      </c>
      <c r="M170" s="2110"/>
      <c r="N170" s="2110"/>
      <c r="O170" s="2204"/>
      <c r="P170" s="2204"/>
    </row>
    <row r="171" spans="1:16" ht="19.5" customHeight="1">
      <c r="A171" s="9"/>
      <c r="B171" s="84" t="s">
        <v>456</v>
      </c>
      <c r="C171" s="1997" t="s">
        <v>2177</v>
      </c>
      <c r="D171" s="1997"/>
      <c r="E171" s="1998"/>
      <c r="F171" s="1532" t="s">
        <v>1949</v>
      </c>
      <c r="G171" s="2188" t="s">
        <v>2914</v>
      </c>
      <c r="H171" s="2189"/>
      <c r="I171" s="2189"/>
      <c r="J171" s="2189"/>
      <c r="K171" s="2190"/>
      <c r="L171" s="2108" t="s">
        <v>1949</v>
      </c>
      <c r="M171" s="2110"/>
      <c r="N171" s="2110"/>
      <c r="O171" s="2204"/>
      <c r="P171" s="2204"/>
    </row>
    <row r="172" spans="1:16" ht="19.5" customHeight="1">
      <c r="A172" s="9"/>
      <c r="B172" s="84" t="s">
        <v>458</v>
      </c>
      <c r="C172" s="1997" t="s">
        <v>2178</v>
      </c>
      <c r="D172" s="1997"/>
      <c r="E172" s="1998"/>
      <c r="F172" s="1532" t="s">
        <v>2077</v>
      </c>
      <c r="G172" s="2188" t="s">
        <v>2915</v>
      </c>
      <c r="H172" s="2189"/>
      <c r="I172" s="2189"/>
      <c r="J172" s="2189"/>
      <c r="K172" s="2190"/>
      <c r="L172" s="2108" t="s">
        <v>2077</v>
      </c>
      <c r="M172" s="2110"/>
      <c r="N172" s="2191"/>
      <c r="O172" s="2204"/>
      <c r="P172" s="2204"/>
    </row>
    <row r="173" spans="1:16" ht="19.5" customHeight="1">
      <c r="A173" s="9"/>
      <c r="B173" s="84" t="s">
        <v>594</v>
      </c>
      <c r="C173" s="1997" t="s">
        <v>2179</v>
      </c>
      <c r="D173" s="1997"/>
      <c r="E173" s="1998"/>
      <c r="F173" s="1532" t="s">
        <v>2077</v>
      </c>
      <c r="G173" s="2188"/>
      <c r="H173" s="2189"/>
      <c r="I173" s="2189"/>
      <c r="J173" s="2189"/>
      <c r="K173" s="2190"/>
      <c r="L173" s="2108" t="s">
        <v>2077</v>
      </c>
      <c r="M173" s="2110"/>
      <c r="N173" s="2110"/>
      <c r="O173" s="2204"/>
      <c r="P173" s="2204"/>
    </row>
    <row r="174" spans="1:16" ht="19.5" customHeight="1">
      <c r="A174" s="9"/>
      <c r="B174" s="76" t="s">
        <v>596</v>
      </c>
      <c r="C174" s="1997" t="s">
        <v>2180</v>
      </c>
      <c r="D174" s="1997"/>
      <c r="E174" s="1998"/>
      <c r="F174" s="1532" t="s">
        <v>2077</v>
      </c>
      <c r="G174" s="2188"/>
      <c r="H174" s="2189"/>
      <c r="I174" s="2189"/>
      <c r="J174" s="2189"/>
      <c r="K174" s="2190"/>
      <c r="L174" s="2108" t="s">
        <v>2077</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t="s">
        <v>2188</v>
      </c>
      <c r="P175" s="2074"/>
    </row>
    <row r="176" spans="1:16" ht="46.5" customHeight="1">
      <c r="A176" s="9"/>
      <c r="B176" s="1492" t="s">
        <v>435</v>
      </c>
      <c r="C176" s="1997" t="s">
        <v>2168</v>
      </c>
      <c r="D176" s="1997"/>
      <c r="E176" s="1998"/>
      <c r="F176" s="33" t="s">
        <v>1949</v>
      </c>
      <c r="G176" s="2170" t="s">
        <v>2916</v>
      </c>
      <c r="H176" s="2171"/>
      <c r="I176" s="2171"/>
      <c r="J176" s="2171"/>
      <c r="K176" s="2171"/>
      <c r="L176" s="2171"/>
      <c r="M176" s="2171"/>
      <c r="N176" s="2179"/>
      <c r="O176" s="2124"/>
      <c r="P176" s="2081"/>
    </row>
    <row r="177" spans="1:16" ht="18.75" customHeight="1">
      <c r="A177" s="9"/>
      <c r="B177" s="1492" t="s">
        <v>441</v>
      </c>
      <c r="C177" s="1997" t="s">
        <v>2170</v>
      </c>
      <c r="D177" s="1997"/>
      <c r="E177" s="1998"/>
      <c r="F177" s="33" t="s">
        <v>1949</v>
      </c>
      <c r="G177" s="2162" t="s">
        <v>1646</v>
      </c>
      <c r="H177" s="2163"/>
      <c r="I177" s="2163"/>
      <c r="J177" s="2163"/>
      <c r="K177" s="2163"/>
      <c r="L177" s="2163"/>
      <c r="M177" s="2163"/>
      <c r="N177" s="2196"/>
      <c r="O177" s="2124"/>
      <c r="P177" s="2081"/>
    </row>
    <row r="178" spans="1:16" ht="18.75" customHeight="1">
      <c r="A178" s="9"/>
      <c r="B178" s="1492" t="s">
        <v>443</v>
      </c>
      <c r="C178" s="1997" t="s">
        <v>2172</v>
      </c>
      <c r="D178" s="1997"/>
      <c r="E178" s="1998"/>
      <c r="F178" s="33" t="s">
        <v>1949</v>
      </c>
      <c r="G178" s="2162" t="s">
        <v>1646</v>
      </c>
      <c r="H178" s="2163"/>
      <c r="I178" s="2163"/>
      <c r="J178" s="2163"/>
      <c r="K178" s="2163"/>
      <c r="L178" s="2163"/>
      <c r="M178" s="2163"/>
      <c r="N178" s="2196"/>
      <c r="O178" s="2124"/>
      <c r="P178" s="2081"/>
    </row>
    <row r="179" spans="1:16" ht="18.75" customHeight="1">
      <c r="A179" s="9"/>
      <c r="B179" s="1492" t="s">
        <v>445</v>
      </c>
      <c r="C179" s="1997" t="s">
        <v>2173</v>
      </c>
      <c r="D179" s="1997"/>
      <c r="E179" s="1998"/>
      <c r="F179" s="33" t="s">
        <v>1949</v>
      </c>
      <c r="G179" s="2162" t="s">
        <v>1646</v>
      </c>
      <c r="H179" s="2163"/>
      <c r="I179" s="2163"/>
      <c r="J179" s="2163"/>
      <c r="K179" s="2163"/>
      <c r="L179" s="2163"/>
      <c r="M179" s="2163"/>
      <c r="N179" s="2196"/>
      <c r="O179" s="2124"/>
      <c r="P179" s="2081"/>
    </row>
    <row r="180" spans="1:16" ht="33.75" customHeight="1">
      <c r="A180" s="9"/>
      <c r="B180" s="76" t="s">
        <v>448</v>
      </c>
      <c r="C180" s="1997" t="s">
        <v>2174</v>
      </c>
      <c r="D180" s="1997"/>
      <c r="E180" s="1998"/>
      <c r="F180" s="33" t="s">
        <v>1949</v>
      </c>
      <c r="G180" s="2411" t="s">
        <v>2917</v>
      </c>
      <c r="H180" s="2412"/>
      <c r="I180" s="2412"/>
      <c r="J180" s="2412"/>
      <c r="K180" s="2412"/>
      <c r="L180" s="2412"/>
      <c r="M180" s="2412"/>
      <c r="N180" s="2468"/>
      <c r="O180" s="2124"/>
      <c r="P180" s="2081"/>
    </row>
    <row r="181" spans="1:16" ht="38.25" customHeight="1">
      <c r="A181" s="9"/>
      <c r="B181" s="84" t="s">
        <v>450</v>
      </c>
      <c r="C181" s="2028" t="s">
        <v>2175</v>
      </c>
      <c r="D181" s="2028"/>
      <c r="E181" s="2029"/>
      <c r="F181" s="33" t="s">
        <v>1949</v>
      </c>
      <c r="G181" s="2170" t="s">
        <v>2918</v>
      </c>
      <c r="H181" s="2171"/>
      <c r="I181" s="2171"/>
      <c r="J181" s="2171"/>
      <c r="K181" s="2171"/>
      <c r="L181" s="2171"/>
      <c r="M181" s="2171"/>
      <c r="N181" s="2179"/>
      <c r="O181" s="2124"/>
      <c r="P181" s="2081"/>
    </row>
    <row r="182" spans="1:16" ht="62.25" customHeight="1">
      <c r="A182" s="9"/>
      <c r="B182" s="84" t="s">
        <v>453</v>
      </c>
      <c r="C182" s="1997" t="s">
        <v>2176</v>
      </c>
      <c r="D182" s="1997"/>
      <c r="E182" s="1998"/>
      <c r="F182" s="33" t="s">
        <v>1949</v>
      </c>
      <c r="G182" s="2411" t="s">
        <v>2919</v>
      </c>
      <c r="H182" s="2412"/>
      <c r="I182" s="2412"/>
      <c r="J182" s="2412"/>
      <c r="K182" s="2412"/>
      <c r="L182" s="2412"/>
      <c r="M182" s="2412"/>
      <c r="N182" s="2468"/>
      <c r="O182" s="2124"/>
      <c r="P182" s="2081"/>
    </row>
    <row r="183" spans="1:16" ht="18.75" customHeight="1">
      <c r="A183" s="9"/>
      <c r="B183" s="84" t="s">
        <v>456</v>
      </c>
      <c r="C183" s="1997" t="s">
        <v>2177</v>
      </c>
      <c r="D183" s="1997"/>
      <c r="E183" s="1998"/>
      <c r="F183" s="33" t="s">
        <v>1949</v>
      </c>
      <c r="G183" s="2411" t="s">
        <v>2920</v>
      </c>
      <c r="H183" s="2412"/>
      <c r="I183" s="2412"/>
      <c r="J183" s="2412"/>
      <c r="K183" s="2412"/>
      <c r="L183" s="2412"/>
      <c r="M183" s="2412"/>
      <c r="N183" s="2468"/>
      <c r="O183" s="2124"/>
      <c r="P183" s="2081"/>
    </row>
    <row r="184" spans="1:16" ht="18.75" customHeight="1">
      <c r="A184" s="9"/>
      <c r="B184" s="84" t="s">
        <v>458</v>
      </c>
      <c r="C184" s="1997" t="s">
        <v>2178</v>
      </c>
      <c r="D184" s="1997"/>
      <c r="E184" s="1998"/>
      <c r="F184" s="33" t="s">
        <v>2077</v>
      </c>
      <c r="G184" s="2162"/>
      <c r="H184" s="2163"/>
      <c r="I184" s="2163"/>
      <c r="J184" s="2163"/>
      <c r="K184" s="2163"/>
      <c r="L184" s="2163"/>
      <c r="M184" s="2163"/>
      <c r="N184" s="2196"/>
      <c r="O184" s="2124"/>
      <c r="P184" s="2081"/>
    </row>
    <row r="185" spans="1:16" ht="18.75" customHeight="1">
      <c r="A185" s="9"/>
      <c r="B185" s="84" t="s">
        <v>594</v>
      </c>
      <c r="C185" s="1997" t="s">
        <v>2179</v>
      </c>
      <c r="D185" s="1997"/>
      <c r="E185" s="1998"/>
      <c r="F185" s="33" t="s">
        <v>2077</v>
      </c>
      <c r="G185" s="2172"/>
      <c r="H185" s="2173"/>
      <c r="I185" s="2173"/>
      <c r="J185" s="2173"/>
      <c r="K185" s="2173"/>
      <c r="L185" s="2173"/>
      <c r="M185" s="2173"/>
      <c r="N185" s="2174"/>
      <c r="O185" s="2124"/>
      <c r="P185" s="2081"/>
    </row>
    <row r="186" spans="1:16" ht="18.75" customHeight="1">
      <c r="A186" s="9"/>
      <c r="B186" s="76" t="s">
        <v>596</v>
      </c>
      <c r="C186" s="1997" t="s">
        <v>2180</v>
      </c>
      <c r="D186" s="1997"/>
      <c r="E186" s="1998"/>
      <c r="F186" s="33" t="s">
        <v>2077</v>
      </c>
      <c r="G186" s="2162"/>
      <c r="H186" s="2163"/>
      <c r="I186" s="2163"/>
      <c r="J186" s="2163"/>
      <c r="K186" s="2163"/>
      <c r="L186" s="2163"/>
      <c r="M186" s="2163"/>
      <c r="N186" s="2196"/>
      <c r="O186" s="2197"/>
      <c r="P186" s="2084"/>
    </row>
    <row r="187" spans="1:16" ht="47.25"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t="s">
        <v>2909</v>
      </c>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36" customHeight="1">
      <c r="A193" s="9"/>
      <c r="B193" s="84" t="s">
        <v>450</v>
      </c>
      <c r="C193" s="2028" t="s">
        <v>2175</v>
      </c>
      <c r="D193" s="2028"/>
      <c r="E193" s="2029"/>
      <c r="F193" s="1532" t="s">
        <v>1962</v>
      </c>
      <c r="G193" s="2188"/>
      <c r="H193" s="2189"/>
      <c r="I193" s="2189"/>
      <c r="J193" s="2189"/>
      <c r="K193" s="2190"/>
      <c r="L193" s="2108" t="s">
        <v>2065</v>
      </c>
      <c r="M193" s="2110"/>
      <c r="N193" s="2191"/>
      <c r="O193" s="2124"/>
      <c r="P193" s="2124"/>
    </row>
    <row r="194" spans="1:16" ht="20.25" customHeight="1">
      <c r="A194" s="9"/>
      <c r="B194" s="1494" t="s">
        <v>453</v>
      </c>
      <c r="C194" s="1997" t="s">
        <v>2176</v>
      </c>
      <c r="D194" s="1997"/>
      <c r="E194" s="1998"/>
      <c r="F194" s="1532" t="s">
        <v>1962</v>
      </c>
      <c r="G194" s="2188"/>
      <c r="H194" s="2189"/>
      <c r="I194" s="2189"/>
      <c r="J194" s="2189"/>
      <c r="K194" s="2190"/>
      <c r="L194" s="2108" t="s">
        <v>2065</v>
      </c>
      <c r="M194" s="2110"/>
      <c r="N194" s="2191"/>
      <c r="O194" s="2124"/>
      <c r="P194" s="2124"/>
    </row>
    <row r="195" spans="1:16" ht="20.25" customHeight="1">
      <c r="A195" s="9"/>
      <c r="B195" s="1494" t="s">
        <v>456</v>
      </c>
      <c r="C195" s="1997" t="s">
        <v>2177</v>
      </c>
      <c r="D195" s="1997"/>
      <c r="E195" s="1998"/>
      <c r="F195" s="1532" t="s">
        <v>1962</v>
      </c>
      <c r="G195" s="2188"/>
      <c r="H195" s="2189"/>
      <c r="I195" s="2189"/>
      <c r="J195" s="2189"/>
      <c r="K195" s="2190"/>
      <c r="L195" s="2108" t="s">
        <v>2065</v>
      </c>
      <c r="M195" s="2110"/>
      <c r="N195" s="2191"/>
      <c r="O195" s="2124"/>
      <c r="P195" s="2124"/>
    </row>
    <row r="196" spans="1:16" ht="20.25" customHeight="1">
      <c r="A196" s="9"/>
      <c r="B196" s="1494" t="s">
        <v>458</v>
      </c>
      <c r="C196" s="1997" t="s">
        <v>2178</v>
      </c>
      <c r="D196" s="1997"/>
      <c r="E196" s="1998"/>
      <c r="F196" s="1532" t="s">
        <v>1962</v>
      </c>
      <c r="G196" s="2188"/>
      <c r="H196" s="2189"/>
      <c r="I196" s="2189"/>
      <c r="J196" s="2189"/>
      <c r="K196" s="2190"/>
      <c r="L196" s="2108" t="s">
        <v>2065</v>
      </c>
      <c r="M196" s="2110"/>
      <c r="N196" s="2191"/>
      <c r="O196" s="2124"/>
      <c r="P196" s="2124"/>
    </row>
    <row r="197" spans="1:16" ht="20.25" customHeight="1">
      <c r="A197" s="9"/>
      <c r="B197" s="1494" t="s">
        <v>594</v>
      </c>
      <c r="C197" s="1997" t="s">
        <v>2179</v>
      </c>
      <c r="D197" s="1997"/>
      <c r="E197" s="1998"/>
      <c r="F197" s="1532" t="s">
        <v>1962</v>
      </c>
      <c r="G197" s="2188"/>
      <c r="H197" s="2189"/>
      <c r="I197" s="2189"/>
      <c r="J197" s="2189"/>
      <c r="K197" s="2190"/>
      <c r="L197" s="2108" t="s">
        <v>2065</v>
      </c>
      <c r="M197" s="2110"/>
      <c r="N197" s="2191"/>
      <c r="O197" s="2124"/>
      <c r="P197" s="2124"/>
    </row>
    <row r="198" spans="1:16" ht="20.25" customHeight="1">
      <c r="A198" s="9"/>
      <c r="B198" s="1490" t="s">
        <v>596</v>
      </c>
      <c r="C198" s="1997" t="s">
        <v>2180</v>
      </c>
      <c r="D198" s="1997"/>
      <c r="E198" s="1998"/>
      <c r="F198" s="1532" t="s">
        <v>1962</v>
      </c>
      <c r="G198" s="2188"/>
      <c r="H198" s="2189"/>
      <c r="I198" s="2189"/>
      <c r="J198" s="2189"/>
      <c r="K198" s="2190"/>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1962</v>
      </c>
      <c r="I211" s="2184"/>
      <c r="J211" s="2185"/>
      <c r="K211" s="2186" t="s">
        <v>2036</v>
      </c>
      <c r="L211" s="2170" t="s">
        <v>2921</v>
      </c>
      <c r="M211" s="2171"/>
      <c r="N211" s="2179"/>
      <c r="O211" s="1991" t="s">
        <v>2190</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1962</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t="s">
        <v>2065</v>
      </c>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2922</v>
      </c>
      <c r="P218" s="2050"/>
    </row>
    <row r="219" spans="1:16" ht="21.75" customHeight="1">
      <c r="B219" s="1490" t="s">
        <v>435</v>
      </c>
      <c r="C219" s="1997" t="s">
        <v>2195</v>
      </c>
      <c r="D219" s="1997"/>
      <c r="E219" s="1998"/>
      <c r="F219" s="1995" t="s">
        <v>1962</v>
      </c>
      <c r="G219" s="2160"/>
      <c r="H219" s="2160"/>
      <c r="I219" s="2160"/>
      <c r="J219" s="2013"/>
      <c r="K219" s="2169" t="s">
        <v>2036</v>
      </c>
      <c r="L219" s="2170" t="s">
        <v>2923</v>
      </c>
      <c r="M219" s="2171"/>
      <c r="N219" s="2171"/>
      <c r="O219" s="2017"/>
      <c r="P219" s="2017"/>
    </row>
    <row r="220" spans="1:16" ht="21.75" customHeight="1">
      <c r="B220" s="1490" t="s">
        <v>441</v>
      </c>
      <c r="C220" s="1997" t="s">
        <v>2196</v>
      </c>
      <c r="D220" s="1997"/>
      <c r="E220" s="1998"/>
      <c r="F220" s="1995" t="s">
        <v>1962</v>
      </c>
      <c r="G220" s="2160"/>
      <c r="H220" s="2160"/>
      <c r="I220" s="2160"/>
      <c r="J220" s="2013"/>
      <c r="K220" s="2169"/>
      <c r="L220" s="2172"/>
      <c r="M220" s="2173"/>
      <c r="N220" s="2173"/>
      <c r="O220" s="2017"/>
      <c r="P220" s="2017"/>
    </row>
    <row r="221" spans="1:16" ht="30" customHeight="1">
      <c r="B221" s="76" t="s">
        <v>443</v>
      </c>
      <c r="C221" s="2028" t="s">
        <v>2197</v>
      </c>
      <c r="D221" s="2028"/>
      <c r="E221" s="2029"/>
      <c r="F221" s="1999" t="s">
        <v>2065</v>
      </c>
      <c r="G221" s="2027"/>
      <c r="H221" s="2027"/>
      <c r="I221" s="2027"/>
      <c r="J221" s="2000"/>
      <c r="K221" s="2169"/>
      <c r="L221" s="2172"/>
      <c r="M221" s="2173"/>
      <c r="N221" s="2173"/>
      <c r="O221" s="2017"/>
      <c r="P221" s="2017"/>
    </row>
    <row r="222" spans="1:16" ht="30" customHeight="1">
      <c r="B222" s="87"/>
      <c r="C222" s="2028" t="s">
        <v>2198</v>
      </c>
      <c r="D222" s="2028"/>
      <c r="E222" s="2029"/>
      <c r="F222" s="2162"/>
      <c r="G222" s="2163"/>
      <c r="H222" s="2163"/>
      <c r="I222" s="2163"/>
      <c r="J222" s="2164"/>
      <c r="K222" s="2169"/>
      <c r="L222" s="2172"/>
      <c r="M222" s="2173"/>
      <c r="N222" s="2173"/>
      <c r="O222" s="1992"/>
      <c r="P222" s="1992"/>
    </row>
    <row r="223" spans="1:16" ht="54" customHeight="1">
      <c r="B223" s="76" t="s">
        <v>445</v>
      </c>
      <c r="C223" s="2028" t="s">
        <v>2200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9" t="s">
        <v>2065</v>
      </c>
      <c r="I225" s="2027"/>
      <c r="J225" s="2000"/>
      <c r="K225" s="2169"/>
      <c r="L225" s="2172"/>
      <c r="M225" s="2173"/>
      <c r="N225" s="2174"/>
      <c r="O225" s="2017"/>
      <c r="P225" s="2017"/>
    </row>
    <row r="226" spans="2:16" ht="27" customHeight="1">
      <c r="B226" s="22" t="s">
        <v>435</v>
      </c>
      <c r="C226" s="2028" t="s">
        <v>2205</v>
      </c>
      <c r="D226" s="2028"/>
      <c r="E226" s="2028"/>
      <c r="F226" s="2028"/>
      <c r="G226" s="2028"/>
      <c r="H226" s="2166"/>
      <c r="I226" s="2167"/>
      <c r="J226" s="2168"/>
      <c r="K226" s="2169"/>
      <c r="L226" s="2175"/>
      <c r="M226" s="2176"/>
      <c r="N226" s="2177"/>
      <c r="O226" s="1992"/>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2152" t="s">
        <v>2924</v>
      </c>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1962</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1962</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1949</v>
      </c>
      <c r="L240" s="2150"/>
      <c r="M240" s="2154"/>
      <c r="N240" s="2107"/>
      <c r="O240" s="2017"/>
      <c r="P240" s="2017"/>
    </row>
    <row r="241" spans="2:16" ht="27" customHeight="1">
      <c r="B241" s="88"/>
      <c r="C241" s="1997" t="s">
        <v>2213</v>
      </c>
      <c r="D241" s="1997"/>
      <c r="E241" s="1998"/>
      <c r="F241" s="2093" t="s">
        <v>2925</v>
      </c>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t="s">
        <v>2926</v>
      </c>
      <c r="L242" s="2150"/>
      <c r="M242" s="2154"/>
      <c r="N242" s="2107"/>
      <c r="O242" s="2017"/>
      <c r="P242" s="2017"/>
    </row>
    <row r="243" spans="2:16" ht="23.25" customHeight="1">
      <c r="B243" s="90" t="s">
        <v>678</v>
      </c>
      <c r="C243" s="1997" t="s">
        <v>2215</v>
      </c>
      <c r="D243" s="1997"/>
      <c r="E243" s="1998"/>
      <c r="F243" s="1995" t="s">
        <v>2927</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c r="P244" s="1991"/>
    </row>
    <row r="245" spans="2:16" ht="23.25" customHeight="1">
      <c r="B245" s="89" t="s">
        <v>435</v>
      </c>
      <c r="C245" s="1903" t="s">
        <v>2117</v>
      </c>
      <c r="D245" s="1903"/>
      <c r="E245" s="2138"/>
      <c r="F245" s="1754" t="s">
        <v>2928</v>
      </c>
      <c r="G245" s="1755"/>
      <c r="H245" s="2139" t="s">
        <v>2036</v>
      </c>
      <c r="I245" s="2141" t="s">
        <v>2929</v>
      </c>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2931</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1949</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1992"/>
      <c r="P250" s="1992"/>
    </row>
    <row r="251" spans="2:16" ht="123" customHeight="1">
      <c r="B251" s="211" t="s">
        <v>684</v>
      </c>
      <c r="C251" s="2028" t="s">
        <v>2227</v>
      </c>
      <c r="D251" s="2028"/>
      <c r="E251" s="2028"/>
      <c r="F251" s="2028"/>
      <c r="G251" s="92" t="s">
        <v>2932</v>
      </c>
      <c r="H251" s="1527" t="s">
        <v>2036</v>
      </c>
      <c r="I251" s="2121" t="s">
        <v>2933</v>
      </c>
      <c r="J251" s="2122"/>
      <c r="K251" s="2122"/>
      <c r="L251" s="2122"/>
      <c r="M251" s="2122"/>
      <c r="N251" s="2123"/>
      <c r="O251" s="93" t="s">
        <v>1981</v>
      </c>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2934</v>
      </c>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t="s">
        <v>2935</v>
      </c>
      <c r="I254" s="2122"/>
      <c r="J254" s="2122"/>
      <c r="K254" s="2122"/>
      <c r="L254" s="2122"/>
      <c r="M254" s="2122"/>
      <c r="N254" s="2123"/>
      <c r="O254" s="2136"/>
      <c r="P254" s="2136"/>
    </row>
    <row r="255" spans="2:16" ht="39" customHeight="1">
      <c r="B255" s="22"/>
      <c r="C255" s="1505" t="s">
        <v>458</v>
      </c>
      <c r="D255" s="1997" t="s">
        <v>2233</v>
      </c>
      <c r="E255" s="1997"/>
      <c r="F255" s="2121" t="s">
        <v>2936</v>
      </c>
      <c r="G255" s="2122"/>
      <c r="H255" s="2122"/>
      <c r="I255" s="2122"/>
      <c r="J255" s="2122"/>
      <c r="K255" s="2122"/>
      <c r="L255" s="2122"/>
      <c r="M255" s="2122"/>
      <c r="N255" s="2123"/>
      <c r="O255" s="2136"/>
      <c r="P255" s="2136"/>
    </row>
    <row r="256" spans="2:16" ht="27" customHeight="1">
      <c r="B256" s="27" t="s">
        <v>441</v>
      </c>
      <c r="C256" s="1997" t="s">
        <v>2235</v>
      </c>
      <c r="D256" s="1997"/>
      <c r="E256" s="1997"/>
      <c r="F256" s="33" t="s">
        <v>2065</v>
      </c>
      <c r="G256" s="1634" t="s">
        <v>2036</v>
      </c>
      <c r="H256" s="2121" t="s">
        <v>2937</v>
      </c>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57.75" customHeight="1">
      <c r="B258" s="22" t="s">
        <v>443</v>
      </c>
      <c r="C258" s="2028" t="s">
        <v>2237</v>
      </c>
      <c r="D258" s="2028"/>
      <c r="E258" s="2028"/>
      <c r="F258" s="33" t="s">
        <v>1949</v>
      </c>
      <c r="G258" s="1634" t="s">
        <v>2036</v>
      </c>
      <c r="H258" s="2121" t="s">
        <v>2047</v>
      </c>
      <c r="I258" s="2122"/>
      <c r="J258" s="2122"/>
      <c r="K258" s="2122"/>
      <c r="L258" s="2122"/>
      <c r="M258" s="2122"/>
      <c r="N258" s="2123"/>
      <c r="O258" s="2136"/>
      <c r="P258" s="2136"/>
    </row>
    <row r="259" spans="2:16" ht="30" customHeight="1">
      <c r="B259" s="22"/>
      <c r="C259" s="1505" t="s">
        <v>458</v>
      </c>
      <c r="D259" s="1997" t="s">
        <v>2233</v>
      </c>
      <c r="E259" s="1997"/>
      <c r="F259" s="2121" t="s">
        <v>2938</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2077</v>
      </c>
      <c r="G260" s="2126" t="s">
        <v>2036</v>
      </c>
      <c r="H260" s="2014"/>
      <c r="I260" s="2015"/>
      <c r="J260" s="2015"/>
      <c r="K260" s="2015"/>
      <c r="L260" s="2015"/>
      <c r="M260" s="2015"/>
      <c r="N260" s="2128"/>
      <c r="O260" s="2124" t="s">
        <v>2230</v>
      </c>
      <c r="P260" s="2051"/>
    </row>
    <row r="261" spans="2:16" ht="30" customHeight="1">
      <c r="B261" s="89" t="s">
        <v>435</v>
      </c>
      <c r="C261" s="1997" t="s">
        <v>2240</v>
      </c>
      <c r="D261" s="1997"/>
      <c r="E261" s="1998"/>
      <c r="F261" s="1523" t="s">
        <v>2077</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2065</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2065</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2065</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t="s">
        <v>2939</v>
      </c>
      <c r="J266" s="2115"/>
      <c r="K266" s="2115"/>
      <c r="L266" s="2115"/>
      <c r="M266" s="2115"/>
      <c r="N266" s="2116"/>
      <c r="O266" s="2050" t="s">
        <v>2940</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2250</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2077</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2077</v>
      </c>
      <c r="G271" s="2109"/>
      <c r="H271" s="2114"/>
      <c r="I271" s="2119"/>
      <c r="J271" s="2119"/>
      <c r="K271" s="2119"/>
      <c r="L271" s="2119"/>
      <c r="M271" s="2119"/>
      <c r="N271" s="2120"/>
      <c r="O271" s="2017"/>
      <c r="P271" s="2017"/>
    </row>
    <row r="272" spans="2:16" ht="51" customHeight="1">
      <c r="B272" s="1480" t="s">
        <v>441</v>
      </c>
      <c r="C272" s="2028" t="s">
        <v>2254</v>
      </c>
      <c r="D272" s="2028"/>
      <c r="E272" s="2029"/>
      <c r="F272" s="2110" t="s">
        <v>2941</v>
      </c>
      <c r="G272" s="2109"/>
      <c r="H272" s="1634" t="s">
        <v>2036</v>
      </c>
      <c r="I272" s="2121" t="s">
        <v>2942</v>
      </c>
      <c r="J272" s="2122"/>
      <c r="K272" s="2122"/>
      <c r="L272" s="2122"/>
      <c r="M272" s="2122"/>
      <c r="N272" s="2123"/>
      <c r="O272" s="1992"/>
      <c r="P272" s="1992"/>
    </row>
    <row r="273" spans="2:16" ht="69.7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0.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2943</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34">
        <v>0</v>
      </c>
      <c r="I276" s="596">
        <v>4</v>
      </c>
      <c r="J276" s="120">
        <f t="shared" ref="J276:J295" si="2">MIN(H276/I276,1)</f>
        <v>0</v>
      </c>
      <c r="K276" s="34">
        <v>66</v>
      </c>
      <c r="L276" s="34">
        <v>685</v>
      </c>
      <c r="M276" s="121">
        <f>MIN(K276/L276,1)</f>
        <v>9.6350364963503646E-2</v>
      </c>
      <c r="N276" s="598"/>
      <c r="O276" s="2089"/>
      <c r="P276" s="2089"/>
    </row>
    <row r="277" spans="2:16" ht="24.75" customHeight="1">
      <c r="B277" s="84" t="s">
        <v>489</v>
      </c>
      <c r="C277" s="2091" t="s">
        <v>2270</v>
      </c>
      <c r="D277" s="2091"/>
      <c r="E277" s="2091"/>
      <c r="F277" s="2091"/>
      <c r="G277" s="2092"/>
      <c r="H277" s="36" t="s">
        <v>61</v>
      </c>
      <c r="I277" s="1642" t="s">
        <v>61</v>
      </c>
      <c r="J277" s="103" t="s">
        <v>61</v>
      </c>
      <c r="K277" s="36" t="s">
        <v>61</v>
      </c>
      <c r="L277" s="1642" t="s">
        <v>61</v>
      </c>
      <c r="M277" s="103" t="s">
        <v>61</v>
      </c>
      <c r="N277" s="598" t="s">
        <v>2944</v>
      </c>
      <c r="O277" s="2017" t="s">
        <v>2945</v>
      </c>
      <c r="P277" s="2017"/>
    </row>
    <row r="278" spans="2:16" ht="36" customHeight="1">
      <c r="B278" s="84" t="s">
        <v>493</v>
      </c>
      <c r="C278" s="2091" t="s">
        <v>2271</v>
      </c>
      <c r="D278" s="2091"/>
      <c r="E278" s="2092"/>
      <c r="F278" s="2093"/>
      <c r="G278" s="2094"/>
      <c r="H278" s="36" t="s">
        <v>61</v>
      </c>
      <c r="I278" s="1642" t="s">
        <v>61</v>
      </c>
      <c r="J278" s="103" t="s">
        <v>61</v>
      </c>
      <c r="K278" s="36" t="s">
        <v>61</v>
      </c>
      <c r="L278" s="1642" t="s">
        <v>61</v>
      </c>
      <c r="M278" s="103" t="s">
        <v>61</v>
      </c>
      <c r="N278" s="599" t="s">
        <v>2944</v>
      </c>
      <c r="O278" s="2017"/>
      <c r="P278" s="2017"/>
    </row>
    <row r="279" spans="2:16" ht="20.25" customHeight="1">
      <c r="B279" s="104" t="s">
        <v>441</v>
      </c>
      <c r="C279" s="2068" t="s">
        <v>2272</v>
      </c>
      <c r="D279" s="2068"/>
      <c r="E279" s="2068"/>
      <c r="F279" s="2068"/>
      <c r="G279" s="2095"/>
      <c r="H279" s="34">
        <v>0</v>
      </c>
      <c r="I279" s="596">
        <v>4</v>
      </c>
      <c r="J279" s="120">
        <f t="shared" si="2"/>
        <v>0</v>
      </c>
      <c r="K279" s="34">
        <v>47</v>
      </c>
      <c r="L279" s="34">
        <v>465</v>
      </c>
      <c r="M279" s="121">
        <f>MIN(K279/L279,1)</f>
        <v>0.1010752688172043</v>
      </c>
      <c r="N279" s="600"/>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51">
      <c r="B281" s="76" t="s">
        <v>458</v>
      </c>
      <c r="C281" s="2091" t="s">
        <v>2273</v>
      </c>
      <c r="D281" s="2091"/>
      <c r="E281" s="2091"/>
      <c r="F281" s="2091"/>
      <c r="G281" s="2092"/>
      <c r="H281" s="36" t="s">
        <v>61</v>
      </c>
      <c r="I281" s="1642" t="s">
        <v>61</v>
      </c>
      <c r="J281" s="103" t="s">
        <v>61</v>
      </c>
      <c r="K281" s="36" t="s">
        <v>61</v>
      </c>
      <c r="L281" s="1642" t="s">
        <v>61</v>
      </c>
      <c r="M281" s="103" t="s">
        <v>61</v>
      </c>
      <c r="N281" s="601" t="s">
        <v>2946</v>
      </c>
      <c r="O281" s="2089"/>
      <c r="P281" s="2089"/>
    </row>
    <row r="282" spans="2:16" ht="19.5" customHeight="1">
      <c r="B282" s="76" t="s">
        <v>489</v>
      </c>
      <c r="C282" s="2091" t="s">
        <v>2275</v>
      </c>
      <c r="D282" s="2091"/>
      <c r="E282" s="2091"/>
      <c r="F282" s="2091"/>
      <c r="G282" s="1518"/>
      <c r="H282" s="34">
        <v>0</v>
      </c>
      <c r="I282" s="596">
        <v>4</v>
      </c>
      <c r="J282" s="120">
        <f t="shared" si="2"/>
        <v>0</v>
      </c>
      <c r="K282" s="34">
        <v>37</v>
      </c>
      <c r="L282" s="34">
        <v>717</v>
      </c>
      <c r="M282" s="121">
        <f>MIN(K282/L282,1)</f>
        <v>5.1603905160390519E-2</v>
      </c>
      <c r="N282" s="602"/>
      <c r="O282" s="2089"/>
      <c r="P282" s="2089"/>
    </row>
    <row r="283" spans="2:16" ht="21.75" customHeight="1">
      <c r="B283" s="76" t="s">
        <v>493</v>
      </c>
      <c r="C283" s="2091" t="s">
        <v>2276</v>
      </c>
      <c r="D283" s="2091"/>
      <c r="E283" s="2091"/>
      <c r="F283" s="2091"/>
      <c r="G283" s="2092"/>
      <c r="H283" s="36" t="s">
        <v>61</v>
      </c>
      <c r="I283" s="1642" t="s">
        <v>61</v>
      </c>
      <c r="J283" s="103" t="s">
        <v>61</v>
      </c>
      <c r="K283" s="36" t="s">
        <v>61</v>
      </c>
      <c r="L283" s="1642" t="s">
        <v>61</v>
      </c>
      <c r="M283" s="103" t="s">
        <v>61</v>
      </c>
      <c r="N283" s="603"/>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34">
        <v>1</v>
      </c>
      <c r="I285" s="596">
        <v>4</v>
      </c>
      <c r="J285" s="120">
        <f t="shared" si="2"/>
        <v>0.25</v>
      </c>
      <c r="K285" s="34">
        <v>52</v>
      </c>
      <c r="L285" s="34">
        <v>646</v>
      </c>
      <c r="M285" s="121">
        <f>MIN(K285/L285,1)</f>
        <v>8.0495356037151702E-2</v>
      </c>
      <c r="N285" s="604"/>
      <c r="O285" s="2089"/>
      <c r="P285" s="2089"/>
    </row>
    <row r="286" spans="2:16" ht="22.5" customHeight="1">
      <c r="B286" s="76" t="s">
        <v>489</v>
      </c>
      <c r="C286" s="2091" t="s">
        <v>2279</v>
      </c>
      <c r="D286" s="2091"/>
      <c r="E286" s="2091"/>
      <c r="F286" s="2091"/>
      <c r="G286" s="2092"/>
      <c r="H286" s="36" t="s">
        <v>61</v>
      </c>
      <c r="I286" s="1642" t="s">
        <v>61</v>
      </c>
      <c r="J286" s="103" t="s">
        <v>61</v>
      </c>
      <c r="K286" s="36" t="s">
        <v>61</v>
      </c>
      <c r="L286" s="1642" t="s">
        <v>61</v>
      </c>
      <c r="M286" s="103" t="s">
        <v>61</v>
      </c>
      <c r="N286" s="603" t="s">
        <v>2944</v>
      </c>
      <c r="O286" s="2089"/>
      <c r="P286" s="2089"/>
    </row>
    <row r="287" spans="2:16" ht="22.5" customHeight="1">
      <c r="B287" s="104" t="s">
        <v>448</v>
      </c>
      <c r="C287" s="2068" t="s">
        <v>2027</v>
      </c>
      <c r="D287" s="2068"/>
      <c r="E287" s="2068"/>
      <c r="F287" s="2068"/>
      <c r="G287" s="2068"/>
      <c r="H287" s="34">
        <v>0</v>
      </c>
      <c r="I287" s="596">
        <v>4</v>
      </c>
      <c r="J287" s="120">
        <f t="shared" si="2"/>
        <v>0</v>
      </c>
      <c r="K287" s="34">
        <v>54</v>
      </c>
      <c r="L287" s="34">
        <v>326</v>
      </c>
      <c r="M287" s="121">
        <f>MIN(K287/L287,1)</f>
        <v>0.16564417177914109</v>
      </c>
      <c r="N287" s="1635"/>
      <c r="O287" s="2089"/>
      <c r="P287" s="2089"/>
    </row>
    <row r="288" spans="2:16" ht="22.5" customHeight="1">
      <c r="B288" s="104" t="s">
        <v>450</v>
      </c>
      <c r="C288" s="2068" t="s">
        <v>2280</v>
      </c>
      <c r="D288" s="2068"/>
      <c r="E288" s="2068"/>
      <c r="F288" s="2068"/>
      <c r="G288" s="2068"/>
      <c r="H288" s="36" t="s">
        <v>61</v>
      </c>
      <c r="I288" s="1642" t="s">
        <v>61</v>
      </c>
      <c r="J288" s="103" t="s">
        <v>61</v>
      </c>
      <c r="K288" s="36" t="s">
        <v>61</v>
      </c>
      <c r="L288" s="1642" t="s">
        <v>61</v>
      </c>
      <c r="M288" s="103" t="s">
        <v>61</v>
      </c>
      <c r="N288" s="603" t="s">
        <v>2944</v>
      </c>
      <c r="O288" s="2089"/>
      <c r="P288" s="2089"/>
    </row>
    <row r="289" spans="2:16" ht="17.25" customHeight="1">
      <c r="B289" s="104" t="s">
        <v>453</v>
      </c>
      <c r="C289" s="2068" t="s">
        <v>2029</v>
      </c>
      <c r="D289" s="2068"/>
      <c r="E289" s="2068"/>
      <c r="F289" s="2068"/>
      <c r="G289" s="2068"/>
      <c r="H289" s="34">
        <v>0</v>
      </c>
      <c r="I289" s="596">
        <v>6</v>
      </c>
      <c r="J289" s="120">
        <f t="shared" si="2"/>
        <v>0</v>
      </c>
      <c r="K289" s="34">
        <v>69</v>
      </c>
      <c r="L289" s="34">
        <v>608</v>
      </c>
      <c r="M289" s="121">
        <f t="shared" ref="M289:M290" si="3">MIN(K289/L289,1)</f>
        <v>0.11348684210526316</v>
      </c>
      <c r="N289" s="1635"/>
      <c r="O289" s="2089"/>
      <c r="P289" s="2089"/>
    </row>
    <row r="290" spans="2:16" ht="22.5" customHeight="1">
      <c r="B290" s="104" t="s">
        <v>456</v>
      </c>
      <c r="C290" s="2068" t="s">
        <v>2030</v>
      </c>
      <c r="D290" s="2068"/>
      <c r="E290" s="2068"/>
      <c r="F290" s="2068"/>
      <c r="G290" s="2068"/>
      <c r="H290" s="34">
        <v>0</v>
      </c>
      <c r="I290" s="596">
        <v>6</v>
      </c>
      <c r="J290" s="120">
        <f t="shared" si="2"/>
        <v>0</v>
      </c>
      <c r="K290" s="34">
        <v>48</v>
      </c>
      <c r="L290" s="34">
        <v>105</v>
      </c>
      <c r="M290" s="121">
        <f t="shared" si="3"/>
        <v>0.45714285714285713</v>
      </c>
      <c r="N290" s="163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9.25" customHeight="1">
      <c r="B292" s="76" t="s">
        <v>458</v>
      </c>
      <c r="C292" s="2086" t="s">
        <v>2032</v>
      </c>
      <c r="D292" s="2086"/>
      <c r="E292" s="2086"/>
      <c r="F292" s="2086"/>
      <c r="G292" s="2087"/>
      <c r="H292" s="236" t="s">
        <v>61</v>
      </c>
      <c r="I292" s="597" t="s">
        <v>61</v>
      </c>
      <c r="J292" s="107" t="s">
        <v>61</v>
      </c>
      <c r="K292" s="236" t="s">
        <v>61</v>
      </c>
      <c r="L292" s="597" t="s">
        <v>61</v>
      </c>
      <c r="M292" s="107" t="s">
        <v>61</v>
      </c>
      <c r="N292" s="604" t="s">
        <v>2947</v>
      </c>
      <c r="O292" s="2089"/>
      <c r="P292" s="2089"/>
    </row>
    <row r="293" spans="2:16" ht="19.5" customHeight="1">
      <c r="B293" s="76" t="s">
        <v>489</v>
      </c>
      <c r="C293" s="2086" t="s">
        <v>2033</v>
      </c>
      <c r="D293" s="2086"/>
      <c r="E293" s="2086"/>
      <c r="F293" s="2086"/>
      <c r="G293" s="2087"/>
      <c r="H293" s="34">
        <v>1</v>
      </c>
      <c r="I293" s="596">
        <v>4</v>
      </c>
      <c r="J293" s="120">
        <f t="shared" si="2"/>
        <v>0.25</v>
      </c>
      <c r="K293" s="34">
        <v>267</v>
      </c>
      <c r="L293" s="34">
        <v>411</v>
      </c>
      <c r="M293" s="121">
        <f>MIN(K293/L293,1)</f>
        <v>0.64963503649635035</v>
      </c>
      <c r="N293" s="603"/>
      <c r="O293" s="2089"/>
      <c r="P293" s="2089"/>
    </row>
    <row r="294" spans="2:16" ht="22.5" customHeight="1">
      <c r="B294" s="104" t="s">
        <v>594</v>
      </c>
      <c r="C294" s="2068" t="s">
        <v>2128</v>
      </c>
      <c r="D294" s="2068"/>
      <c r="E294" s="2068"/>
      <c r="F294" s="2068"/>
      <c r="G294" s="2068"/>
      <c r="H294" s="236" t="s">
        <v>61</v>
      </c>
      <c r="I294" s="597" t="s">
        <v>61</v>
      </c>
      <c r="J294" s="107" t="s">
        <v>61</v>
      </c>
      <c r="K294" s="236" t="s">
        <v>61</v>
      </c>
      <c r="L294" s="597" t="s">
        <v>61</v>
      </c>
      <c r="M294" s="107" t="s">
        <v>61</v>
      </c>
      <c r="N294" s="603" t="s">
        <v>2944</v>
      </c>
      <c r="O294" s="2089"/>
      <c r="P294" s="2089"/>
    </row>
    <row r="295" spans="2:16" ht="48" customHeight="1" thickBot="1">
      <c r="B295" s="22" t="s">
        <v>596</v>
      </c>
      <c r="C295" s="1997" t="s">
        <v>2282</v>
      </c>
      <c r="D295" s="1997"/>
      <c r="E295" s="1997"/>
      <c r="F295" s="1997"/>
      <c r="G295" s="1998"/>
      <c r="H295" s="106">
        <f>H276+H279+H282+H285+H287+H289+H290+H293</f>
        <v>2</v>
      </c>
      <c r="I295" s="106">
        <f>I276+I279+I282+I285+I287+I289+I290+I293</f>
        <v>36</v>
      </c>
      <c r="J295" s="107">
        <f t="shared" si="2"/>
        <v>5.5555555555555552E-2</v>
      </c>
      <c r="K295" s="106">
        <f>K276+K279+K282+K285+K287+K289+K290+K293</f>
        <v>640</v>
      </c>
      <c r="L295" s="106">
        <f>L276+L279+L282+L285+L287+L289+L290+L293</f>
        <v>3963</v>
      </c>
      <c r="M295" s="345">
        <f>MIN(K295/L295,1)</f>
        <v>0.16149381781478678</v>
      </c>
      <c r="N295" s="605" t="s">
        <v>2948</v>
      </c>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36" customHeight="1">
      <c r="B297" s="215" t="s">
        <v>339</v>
      </c>
      <c r="C297" s="2028" t="s">
        <v>2284</v>
      </c>
      <c r="D297" s="2028"/>
      <c r="E297" s="2028"/>
      <c r="F297" s="2028"/>
      <c r="G297" s="2029"/>
      <c r="H297" s="1999" t="s">
        <v>1949</v>
      </c>
      <c r="I297" s="2027"/>
      <c r="J297" s="2000"/>
      <c r="K297" s="108" t="s">
        <v>2036</v>
      </c>
      <c r="L297" s="2069"/>
      <c r="M297" s="2070"/>
      <c r="N297" s="2071"/>
      <c r="O297" s="109" t="s">
        <v>2288</v>
      </c>
      <c r="P297" s="1507"/>
    </row>
    <row r="298" spans="2:16" ht="24" customHeight="1">
      <c r="B298" s="110" t="s">
        <v>341</v>
      </c>
      <c r="C298" s="1997" t="s">
        <v>2287</v>
      </c>
      <c r="D298" s="1997"/>
      <c r="E298" s="1997"/>
      <c r="F298" s="1997"/>
      <c r="G298" s="1998"/>
      <c r="H298" s="1999" t="s">
        <v>1962</v>
      </c>
      <c r="I298" s="2027"/>
      <c r="J298" s="2000"/>
      <c r="K298" s="2030" t="s">
        <v>2036</v>
      </c>
      <c r="L298" s="2072"/>
      <c r="M298" s="2073"/>
      <c r="N298" s="2074"/>
      <c r="O298" s="2017" t="s">
        <v>2288</v>
      </c>
      <c r="P298" s="1991"/>
    </row>
    <row r="299" spans="2:16" ht="28.5" customHeight="1">
      <c r="B299" s="1494" t="s">
        <v>435</v>
      </c>
      <c r="C299" s="2043" t="s">
        <v>2289</v>
      </c>
      <c r="D299" s="2043"/>
      <c r="E299" s="2043"/>
      <c r="F299" s="2043"/>
      <c r="G299" s="2054"/>
      <c r="H299" s="1999" t="s">
        <v>2077</v>
      </c>
      <c r="I299" s="2027"/>
      <c r="J299" s="2000"/>
      <c r="K299" s="2031"/>
      <c r="L299" s="2079"/>
      <c r="M299" s="2080"/>
      <c r="N299" s="2081"/>
      <c r="O299" s="2017"/>
      <c r="P299" s="2017"/>
    </row>
    <row r="300" spans="2:16" ht="30"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2077</v>
      </c>
      <c r="I301" s="2027"/>
      <c r="J301" s="2000"/>
      <c r="K301" s="1535" t="s">
        <v>2036</v>
      </c>
      <c r="L301" s="2072"/>
      <c r="M301" s="2073"/>
      <c r="N301" s="2074"/>
      <c r="O301" s="2017"/>
      <c r="P301" s="2017"/>
    </row>
    <row r="302" spans="2:16" ht="31.5" customHeight="1">
      <c r="B302" s="110" t="s">
        <v>350</v>
      </c>
      <c r="C302" s="1997" t="s">
        <v>2293</v>
      </c>
      <c r="D302" s="1997"/>
      <c r="E302" s="1997"/>
      <c r="F302" s="1997"/>
      <c r="G302" s="1998"/>
      <c r="H302" s="1999" t="s">
        <v>2077</v>
      </c>
      <c r="I302" s="2027"/>
      <c r="J302" s="2000"/>
      <c r="K302" s="1535" t="s">
        <v>2036</v>
      </c>
      <c r="L302" s="2075"/>
      <c r="M302" s="2076"/>
      <c r="N302" s="2077"/>
      <c r="O302" s="2017"/>
      <c r="P302" s="1992"/>
    </row>
    <row r="303" spans="2:16" ht="39" customHeight="1">
      <c r="B303" s="176" t="s">
        <v>357</v>
      </c>
      <c r="C303" s="2099" t="s">
        <v>2294</v>
      </c>
      <c r="D303" s="2099"/>
      <c r="E303" s="2099"/>
      <c r="F303" s="2099"/>
      <c r="G303" s="2100"/>
      <c r="H303" s="2055" t="s">
        <v>1962</v>
      </c>
      <c r="I303" s="2056"/>
      <c r="J303" s="2057"/>
      <c r="K303" s="2030" t="s">
        <v>2036</v>
      </c>
      <c r="L303" s="2059" t="s">
        <v>2949</v>
      </c>
      <c r="M303" s="2060"/>
      <c r="N303" s="2061"/>
      <c r="O303" s="1991" t="s">
        <v>1981</v>
      </c>
      <c r="P303" s="1991"/>
    </row>
    <row r="304" spans="2:16" ht="39" customHeight="1">
      <c r="B304" s="87" t="s">
        <v>366</v>
      </c>
      <c r="C304" s="2028" t="s">
        <v>2297</v>
      </c>
      <c r="D304" s="2028"/>
      <c r="E304" s="2028"/>
      <c r="F304" s="2028"/>
      <c r="G304" s="2029"/>
      <c r="H304" s="1999" t="s">
        <v>2077</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2950</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2950</v>
      </c>
      <c r="I306" s="2027"/>
      <c r="J306" s="2000"/>
      <c r="K306" s="2031"/>
      <c r="L306" s="2062"/>
      <c r="M306" s="2063"/>
      <c r="N306" s="2064"/>
      <c r="O306" s="2017"/>
      <c r="P306" s="1992"/>
    </row>
    <row r="307" spans="1:16" ht="35.25" customHeight="1">
      <c r="B307" s="215" t="s">
        <v>745</v>
      </c>
      <c r="C307" s="2028" t="s">
        <v>2300</v>
      </c>
      <c r="D307" s="2028"/>
      <c r="E307" s="2028"/>
      <c r="F307" s="2028"/>
      <c r="G307" s="2029"/>
      <c r="H307" s="2038" t="s">
        <v>1962</v>
      </c>
      <c r="I307" s="2039"/>
      <c r="J307" s="2040"/>
      <c r="K307" s="2031"/>
      <c r="L307" s="2062"/>
      <c r="M307" s="2063"/>
      <c r="N307" s="2064"/>
      <c r="O307" s="2051"/>
      <c r="P307" s="2051"/>
    </row>
    <row r="308" spans="1:16" ht="32.25" customHeight="1" thickBot="1">
      <c r="B308" s="80" t="s">
        <v>435</v>
      </c>
      <c r="C308" s="2330" t="s">
        <v>2301</v>
      </c>
      <c r="D308" s="2330"/>
      <c r="E308" s="2330"/>
      <c r="F308" s="2330"/>
      <c r="G308" s="2805"/>
      <c r="H308" s="2053" t="s">
        <v>2951</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2077</v>
      </c>
      <c r="I310" s="2027"/>
      <c r="J310" s="2027"/>
      <c r="K310" s="2044" t="s">
        <v>2036</v>
      </c>
      <c r="L310" s="2045"/>
      <c r="M310" s="2046"/>
      <c r="N310" s="2047"/>
      <c r="O310" s="2050" t="s">
        <v>2952</v>
      </c>
      <c r="P310" s="2050"/>
    </row>
    <row r="311" spans="1:16" ht="30.75" customHeight="1">
      <c r="B311" s="84" t="s">
        <v>435</v>
      </c>
      <c r="C311" s="2099" t="s">
        <v>2306</v>
      </c>
      <c r="D311" s="2099"/>
      <c r="E311" s="2099"/>
      <c r="F311" s="2099"/>
      <c r="G311" s="2099"/>
      <c r="H311" s="1999" t="s">
        <v>2077</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2077</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2065</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12.5" customHeight="1">
      <c r="B316" s="181" t="s">
        <v>389</v>
      </c>
      <c r="C316" s="2028" t="s">
        <v>2312</v>
      </c>
      <c r="D316" s="2028"/>
      <c r="E316" s="2028"/>
      <c r="F316" s="2028"/>
      <c r="G316" s="2028"/>
      <c r="H316" s="2028"/>
      <c r="I316" s="2028"/>
      <c r="J316" s="2028"/>
      <c r="K316" s="2028"/>
      <c r="L316" s="2028"/>
      <c r="M316" s="2028"/>
      <c r="N316" s="2372"/>
      <c r="O316" s="1991" t="s">
        <v>2288</v>
      </c>
      <c r="P316" s="1991"/>
    </row>
    <row r="317" spans="1:16" ht="39.75" customHeight="1">
      <c r="A317" s="9"/>
      <c r="B317" s="216" t="s">
        <v>435</v>
      </c>
      <c r="C317" s="1855" t="s">
        <v>2313</v>
      </c>
      <c r="D317" s="1855"/>
      <c r="E317" s="1855"/>
      <c r="F317" s="1855"/>
      <c r="G317" s="1855"/>
      <c r="H317" s="1855"/>
      <c r="I317" s="1855"/>
      <c r="J317" s="1855"/>
      <c r="K317" s="1855"/>
      <c r="L317" s="2018" t="s">
        <v>2036</v>
      </c>
      <c r="M317" s="2038" t="s">
        <v>2953</v>
      </c>
      <c r="N317" s="2225"/>
      <c r="O317" s="2017"/>
      <c r="P317" s="2017"/>
    </row>
    <row r="318" spans="1:16" ht="28.5" customHeight="1">
      <c r="A318" s="9"/>
      <c r="B318" s="111"/>
      <c r="C318" s="1491" t="s">
        <v>458</v>
      </c>
      <c r="D318" s="1997" t="s">
        <v>2314</v>
      </c>
      <c r="E318" s="1997"/>
      <c r="F318" s="1997"/>
      <c r="G318" s="1997"/>
      <c r="H318" s="1997"/>
      <c r="I318" s="1998"/>
      <c r="J318" s="1999" t="s">
        <v>2325</v>
      </c>
      <c r="K318" s="2000"/>
      <c r="L318" s="2019"/>
      <c r="M318" s="3379"/>
      <c r="N318" s="3380"/>
      <c r="O318" s="2017"/>
      <c r="P318" s="2017"/>
    </row>
    <row r="319" spans="1:16" ht="28.5" customHeight="1">
      <c r="A319" s="9"/>
      <c r="B319" s="111"/>
      <c r="C319" s="111" t="s">
        <v>489</v>
      </c>
      <c r="D319" s="1997" t="s">
        <v>2315</v>
      </c>
      <c r="E319" s="1997"/>
      <c r="F319" s="1997"/>
      <c r="G319" s="1997"/>
      <c r="H319" s="1830"/>
      <c r="I319" s="1831"/>
      <c r="J319" s="1999" t="s">
        <v>2077</v>
      </c>
      <c r="K319" s="2000"/>
      <c r="L319" s="2019"/>
      <c r="M319" s="3379"/>
      <c r="N319" s="3380"/>
      <c r="O319" s="2017"/>
      <c r="P319" s="2017"/>
    </row>
    <row r="320" spans="1:16" ht="28.5" customHeight="1">
      <c r="A320" s="9"/>
      <c r="B320" s="111"/>
      <c r="C320" s="111" t="s">
        <v>493</v>
      </c>
      <c r="D320" s="1997" t="s">
        <v>2316</v>
      </c>
      <c r="E320" s="1997"/>
      <c r="F320" s="1997"/>
      <c r="G320" s="1997"/>
      <c r="H320" s="1754" t="s">
        <v>2954</v>
      </c>
      <c r="I320" s="2008"/>
      <c r="J320" s="2008"/>
      <c r="K320" s="1755"/>
      <c r="L320" s="2019"/>
      <c r="M320" s="3379"/>
      <c r="N320" s="3380"/>
      <c r="O320" s="2017"/>
      <c r="P320" s="2017"/>
    </row>
    <row r="321" spans="1:16" ht="28.5" customHeight="1">
      <c r="A321" s="9"/>
      <c r="B321" s="111"/>
      <c r="C321" s="111" t="s">
        <v>498</v>
      </c>
      <c r="D321" s="1997" t="s">
        <v>2317</v>
      </c>
      <c r="E321" s="1997"/>
      <c r="F321" s="1997"/>
      <c r="G321" s="1997"/>
      <c r="H321" s="1997"/>
      <c r="I321" s="1997"/>
      <c r="J321" s="1999">
        <v>0</v>
      </c>
      <c r="K321" s="2000"/>
      <c r="L321" s="2019"/>
      <c r="M321" s="3379"/>
      <c r="N321" s="3380"/>
      <c r="O321" s="2017"/>
      <c r="P321" s="2017"/>
    </row>
    <row r="322" spans="1:16" ht="34.5" customHeight="1">
      <c r="A322" s="9"/>
      <c r="B322" s="216" t="s">
        <v>441</v>
      </c>
      <c r="C322" s="1855" t="s">
        <v>2318</v>
      </c>
      <c r="D322" s="1855"/>
      <c r="E322" s="1855"/>
      <c r="F322" s="1855"/>
      <c r="G322" s="1855"/>
      <c r="H322" s="1855"/>
      <c r="I322" s="1855"/>
      <c r="J322" s="1855"/>
      <c r="K322" s="2098"/>
      <c r="L322" s="2019"/>
      <c r="M322" s="3379"/>
      <c r="N322" s="3380"/>
      <c r="O322" s="2017"/>
      <c r="P322" s="2017"/>
    </row>
    <row r="323" spans="1:16" ht="28.5" customHeight="1">
      <c r="A323" s="9"/>
      <c r="B323" s="111"/>
      <c r="C323" s="111" t="s">
        <v>458</v>
      </c>
      <c r="D323" s="1997" t="s">
        <v>2314</v>
      </c>
      <c r="E323" s="1997"/>
      <c r="F323" s="1997"/>
      <c r="G323" s="1997"/>
      <c r="H323" s="1997"/>
      <c r="I323" s="1998"/>
      <c r="J323" s="2021" t="s">
        <v>2325</v>
      </c>
      <c r="K323" s="2806"/>
      <c r="L323" s="2019"/>
      <c r="M323" s="3379"/>
      <c r="N323" s="3380"/>
      <c r="O323" s="2017"/>
      <c r="P323" s="2017"/>
    </row>
    <row r="324" spans="1:16" ht="28.5" customHeight="1">
      <c r="A324" s="9"/>
      <c r="B324" s="111"/>
      <c r="C324" s="111" t="s">
        <v>489</v>
      </c>
      <c r="D324" s="1997" t="s">
        <v>2315</v>
      </c>
      <c r="E324" s="1997"/>
      <c r="F324" s="1997"/>
      <c r="G324" s="1997"/>
      <c r="H324" s="1997"/>
      <c r="I324" s="1998"/>
      <c r="J324" s="1995" t="s">
        <v>2077</v>
      </c>
      <c r="K324" s="2013"/>
      <c r="L324" s="2019"/>
      <c r="M324" s="3379"/>
      <c r="N324" s="3380"/>
      <c r="O324" s="2017"/>
      <c r="P324" s="2017"/>
    </row>
    <row r="325" spans="1:16" ht="28.5" customHeight="1">
      <c r="A325" s="9"/>
      <c r="B325" s="111"/>
      <c r="C325" s="111" t="s">
        <v>493</v>
      </c>
      <c r="D325" s="1830" t="s">
        <v>2316</v>
      </c>
      <c r="E325" s="1830"/>
      <c r="F325" s="1830"/>
      <c r="G325" s="1830"/>
      <c r="H325" s="2014" t="s">
        <v>2955</v>
      </c>
      <c r="I325" s="2015"/>
      <c r="J325" s="2015"/>
      <c r="K325" s="2016"/>
      <c r="L325" s="2019"/>
      <c r="M325" s="3379"/>
      <c r="N325" s="3380"/>
      <c r="O325" s="2017"/>
      <c r="P325" s="2017"/>
    </row>
    <row r="326" spans="1:16" ht="28.5" customHeight="1">
      <c r="A326" s="9"/>
      <c r="B326" s="111"/>
      <c r="C326" s="111" t="s">
        <v>498</v>
      </c>
      <c r="D326" s="1997" t="s">
        <v>2319</v>
      </c>
      <c r="E326" s="1997"/>
      <c r="F326" s="1997"/>
      <c r="G326" s="1997"/>
      <c r="H326" s="1997"/>
      <c r="I326" s="1997"/>
      <c r="J326" s="1999">
        <v>0</v>
      </c>
      <c r="K326" s="2000"/>
      <c r="L326" s="2019"/>
      <c r="M326" s="3379"/>
      <c r="N326" s="3380"/>
      <c r="O326" s="2017"/>
      <c r="P326" s="2017"/>
    </row>
    <row r="327" spans="1:16" ht="39.75" customHeight="1">
      <c r="A327" s="9"/>
      <c r="B327" s="216" t="s">
        <v>443</v>
      </c>
      <c r="C327" s="2028" t="s">
        <v>2320</v>
      </c>
      <c r="D327" s="2028"/>
      <c r="E327" s="2028"/>
      <c r="F327" s="2028"/>
      <c r="G327" s="2028"/>
      <c r="H327" s="2028"/>
      <c r="I327" s="2028"/>
      <c r="J327" s="2028"/>
      <c r="K327" s="2029"/>
      <c r="L327" s="2019"/>
      <c r="M327" s="3379"/>
      <c r="N327" s="3380"/>
      <c r="O327" s="2017"/>
      <c r="P327" s="2017"/>
    </row>
    <row r="328" spans="1:16" ht="28.5" customHeight="1">
      <c r="A328" s="9"/>
      <c r="B328" s="27"/>
      <c r="C328" s="111" t="s">
        <v>458</v>
      </c>
      <c r="D328" s="1997" t="s">
        <v>2314</v>
      </c>
      <c r="E328" s="1997"/>
      <c r="F328" s="1997"/>
      <c r="G328" s="1997"/>
      <c r="H328" s="1997"/>
      <c r="I328" s="1998"/>
      <c r="J328" s="1999" t="s">
        <v>2077</v>
      </c>
      <c r="K328" s="2000"/>
      <c r="L328" s="2019"/>
      <c r="M328" s="3379"/>
      <c r="N328" s="3380"/>
      <c r="O328" s="2017"/>
      <c r="P328" s="2017"/>
    </row>
    <row r="329" spans="1:16" ht="28.5" customHeight="1">
      <c r="A329" s="9"/>
      <c r="B329" s="27"/>
      <c r="C329" s="111" t="s">
        <v>489</v>
      </c>
      <c r="D329" s="1997" t="s">
        <v>2315</v>
      </c>
      <c r="E329" s="1997"/>
      <c r="F329" s="1997"/>
      <c r="G329" s="1997"/>
      <c r="H329" s="1997"/>
      <c r="I329" s="1998"/>
      <c r="J329" s="1999" t="s">
        <v>2077</v>
      </c>
      <c r="K329" s="2000"/>
      <c r="L329" s="2019"/>
      <c r="M329" s="3379"/>
      <c r="N329" s="3380"/>
      <c r="O329" s="2017"/>
      <c r="P329" s="2017"/>
    </row>
    <row r="330" spans="1:16" ht="28.5" customHeight="1">
      <c r="A330" s="9"/>
      <c r="B330" s="1490"/>
      <c r="C330" s="111" t="s">
        <v>493</v>
      </c>
      <c r="D330" s="1997" t="s">
        <v>2316</v>
      </c>
      <c r="E330" s="1997"/>
      <c r="F330" s="1997"/>
      <c r="G330" s="1997"/>
      <c r="H330" s="1754" t="s">
        <v>2956</v>
      </c>
      <c r="I330" s="2008"/>
      <c r="J330" s="2008"/>
      <c r="K330" s="1755"/>
      <c r="L330" s="2019"/>
      <c r="M330" s="3379"/>
      <c r="N330" s="3380"/>
      <c r="O330" s="2017"/>
      <c r="P330" s="2017"/>
    </row>
    <row r="331" spans="1:16" ht="28.5" customHeight="1">
      <c r="A331" s="9"/>
      <c r="B331" s="27"/>
      <c r="C331" s="111" t="s">
        <v>498</v>
      </c>
      <c r="D331" s="1997" t="s">
        <v>2321</v>
      </c>
      <c r="E331" s="1997"/>
      <c r="F331" s="1997"/>
      <c r="G331" s="1997"/>
      <c r="H331" s="1997"/>
      <c r="I331" s="1997"/>
      <c r="J331" s="1999">
        <v>0</v>
      </c>
      <c r="K331" s="2000"/>
      <c r="L331" s="2019"/>
      <c r="M331" s="3379"/>
      <c r="N331" s="3380"/>
      <c r="O331" s="2017"/>
      <c r="P331" s="2017"/>
    </row>
    <row r="332" spans="1:16" ht="39.75" customHeight="1">
      <c r="A332" s="9"/>
      <c r="B332" s="22" t="s">
        <v>445</v>
      </c>
      <c r="C332" s="1855" t="s">
        <v>2322</v>
      </c>
      <c r="D332" s="1855"/>
      <c r="E332" s="1855"/>
      <c r="F332" s="1855"/>
      <c r="G332" s="1855"/>
      <c r="H332" s="1855"/>
      <c r="I332" s="1855"/>
      <c r="J332" s="2098"/>
      <c r="K332" s="112"/>
      <c r="L332" s="2019"/>
      <c r="M332" s="3379"/>
      <c r="N332" s="3380"/>
      <c r="O332" s="2017"/>
      <c r="P332" s="2017"/>
    </row>
    <row r="333" spans="1:16" ht="28.5" customHeight="1">
      <c r="A333" s="9"/>
      <c r="B333" s="27"/>
      <c r="C333" s="111" t="s">
        <v>458</v>
      </c>
      <c r="D333" s="1997" t="s">
        <v>2314</v>
      </c>
      <c r="E333" s="1997"/>
      <c r="F333" s="1997"/>
      <c r="G333" s="1997"/>
      <c r="H333" s="1997"/>
      <c r="I333" s="1998"/>
      <c r="J333" s="1999" t="s">
        <v>2077</v>
      </c>
      <c r="K333" s="2000"/>
      <c r="L333" s="2019"/>
      <c r="M333" s="3379"/>
      <c r="N333" s="3380"/>
      <c r="O333" s="2017"/>
      <c r="P333" s="2017"/>
    </row>
    <row r="334" spans="1:16" ht="28.5" customHeight="1">
      <c r="A334" s="9"/>
      <c r="B334" s="27"/>
      <c r="C334" s="111" t="s">
        <v>489</v>
      </c>
      <c r="D334" s="1997" t="s">
        <v>2315</v>
      </c>
      <c r="E334" s="1997"/>
      <c r="F334" s="1997"/>
      <c r="G334" s="1997"/>
      <c r="H334" s="1997"/>
      <c r="I334" s="1998"/>
      <c r="J334" s="1999" t="s">
        <v>2077</v>
      </c>
      <c r="K334" s="2000"/>
      <c r="L334" s="2019"/>
      <c r="M334" s="3379"/>
      <c r="N334" s="3380"/>
      <c r="O334" s="2017"/>
      <c r="P334" s="2017"/>
    </row>
    <row r="335" spans="1:16" ht="28.5" customHeight="1">
      <c r="A335" s="9"/>
      <c r="B335" s="1490"/>
      <c r="C335" s="111" t="s">
        <v>493</v>
      </c>
      <c r="D335" s="1997" t="s">
        <v>2316</v>
      </c>
      <c r="E335" s="1997"/>
      <c r="F335" s="1997"/>
      <c r="G335" s="1997"/>
      <c r="H335" s="1754" t="s">
        <v>1296</v>
      </c>
      <c r="I335" s="2008"/>
      <c r="J335" s="2008"/>
      <c r="K335" s="1755"/>
      <c r="L335" s="2019"/>
      <c r="M335" s="3379"/>
      <c r="N335" s="3380"/>
      <c r="O335" s="2017"/>
      <c r="P335" s="2017"/>
    </row>
    <row r="336" spans="1:16" ht="28.5" customHeight="1">
      <c r="A336" s="9"/>
      <c r="B336" s="27"/>
      <c r="C336" s="111" t="s">
        <v>498</v>
      </c>
      <c r="D336" s="1997" t="s">
        <v>2323</v>
      </c>
      <c r="E336" s="1997"/>
      <c r="F336" s="1997"/>
      <c r="G336" s="1997"/>
      <c r="H336" s="1997"/>
      <c r="I336" s="1997"/>
      <c r="J336" s="1999">
        <v>0</v>
      </c>
      <c r="K336" s="2000"/>
      <c r="L336" s="2019"/>
      <c r="M336" s="3379"/>
      <c r="N336" s="3380"/>
      <c r="O336" s="2017"/>
      <c r="P336" s="2017"/>
    </row>
    <row r="337" spans="1:16" ht="39.75" customHeight="1">
      <c r="A337" s="9"/>
      <c r="B337" s="22" t="s">
        <v>448</v>
      </c>
      <c r="C337" s="2028" t="s">
        <v>2324</v>
      </c>
      <c r="D337" s="2028"/>
      <c r="E337" s="2028"/>
      <c r="F337" s="2028"/>
      <c r="G337" s="2028"/>
      <c r="H337" s="2028"/>
      <c r="I337" s="2028"/>
      <c r="J337" s="2029"/>
      <c r="K337" s="112"/>
      <c r="L337" s="2019"/>
      <c r="M337" s="3379"/>
      <c r="N337" s="3380"/>
      <c r="O337" s="2017"/>
      <c r="P337" s="2017"/>
    </row>
    <row r="338" spans="1:16" ht="28.5" customHeight="1">
      <c r="A338" s="9"/>
      <c r="B338" s="27"/>
      <c r="C338" s="113" t="s">
        <v>458</v>
      </c>
      <c r="D338" s="1997" t="s">
        <v>2314</v>
      </c>
      <c r="E338" s="1997"/>
      <c r="F338" s="1997"/>
      <c r="G338" s="1997"/>
      <c r="H338" s="1997"/>
      <c r="I338" s="1998"/>
      <c r="J338" s="1999" t="s">
        <v>2325</v>
      </c>
      <c r="K338" s="2000"/>
      <c r="L338" s="2019"/>
      <c r="M338" s="3379"/>
      <c r="N338" s="3380"/>
      <c r="O338" s="2017"/>
      <c r="P338" s="2017"/>
    </row>
    <row r="339" spans="1:16" ht="28.5" customHeight="1">
      <c r="A339" s="9"/>
      <c r="B339" s="27"/>
      <c r="C339" s="111" t="s">
        <v>489</v>
      </c>
      <c r="D339" s="1997" t="s">
        <v>2315</v>
      </c>
      <c r="E339" s="1997"/>
      <c r="F339" s="1997"/>
      <c r="G339" s="1997"/>
      <c r="H339" s="1997"/>
      <c r="I339" s="1998"/>
      <c r="J339" s="1999" t="s">
        <v>2077</v>
      </c>
      <c r="K339" s="2000"/>
      <c r="L339" s="2019"/>
      <c r="M339" s="3379"/>
      <c r="N339" s="3380"/>
      <c r="O339" s="2017"/>
      <c r="P339" s="2017"/>
    </row>
    <row r="340" spans="1:16" ht="28.5" customHeight="1">
      <c r="A340" s="9"/>
      <c r="B340" s="1490"/>
      <c r="C340" s="111" t="s">
        <v>493</v>
      </c>
      <c r="D340" s="1997" t="s">
        <v>2316</v>
      </c>
      <c r="E340" s="1997"/>
      <c r="F340" s="1997"/>
      <c r="G340" s="1997"/>
      <c r="H340" s="1754" t="s">
        <v>2957</v>
      </c>
      <c r="I340" s="2008"/>
      <c r="J340" s="2008"/>
      <c r="K340" s="1755"/>
      <c r="L340" s="2019"/>
      <c r="M340" s="3379"/>
      <c r="N340" s="3380"/>
      <c r="O340" s="2017"/>
      <c r="P340" s="2017"/>
    </row>
    <row r="341" spans="1:16" ht="28.5" customHeight="1">
      <c r="A341" s="9"/>
      <c r="B341" s="27"/>
      <c r="C341" s="111" t="s">
        <v>498</v>
      </c>
      <c r="D341" s="1997" t="s">
        <v>2323</v>
      </c>
      <c r="E341" s="1997"/>
      <c r="F341" s="1997"/>
      <c r="G341" s="1997"/>
      <c r="H341" s="1997"/>
      <c r="I341" s="1997"/>
      <c r="J341" s="1999">
        <v>0</v>
      </c>
      <c r="K341" s="2000"/>
      <c r="L341" s="2019"/>
      <c r="M341" s="3379"/>
      <c r="N341" s="3380"/>
      <c r="O341" s="2017"/>
      <c r="P341" s="2017"/>
    </row>
    <row r="342" spans="1:16" ht="25.5" customHeight="1">
      <c r="A342" s="9"/>
      <c r="B342" s="27" t="s">
        <v>450</v>
      </c>
      <c r="C342" s="1997" t="s">
        <v>2029</v>
      </c>
      <c r="D342" s="1997"/>
      <c r="E342" s="1997"/>
      <c r="F342" s="1997"/>
      <c r="G342" s="1997"/>
      <c r="H342" s="1997"/>
      <c r="I342" s="1997"/>
      <c r="J342" s="1998"/>
      <c r="K342" s="112"/>
      <c r="L342" s="2019"/>
      <c r="M342" s="3379"/>
      <c r="N342" s="3380"/>
      <c r="O342" s="2017"/>
      <c r="P342" s="2017"/>
    </row>
    <row r="343" spans="1:16" ht="28.5" customHeight="1">
      <c r="A343" s="9"/>
      <c r="B343" s="27"/>
      <c r="C343" s="113" t="s">
        <v>458</v>
      </c>
      <c r="D343" s="1997" t="s">
        <v>2314</v>
      </c>
      <c r="E343" s="1997"/>
      <c r="F343" s="1997"/>
      <c r="G343" s="1997"/>
      <c r="H343" s="1997"/>
      <c r="I343" s="1998"/>
      <c r="J343" s="1999" t="s">
        <v>2325</v>
      </c>
      <c r="K343" s="2000"/>
      <c r="L343" s="2019"/>
      <c r="M343" s="3379"/>
      <c r="N343" s="3380"/>
      <c r="O343" s="2017"/>
      <c r="P343" s="2017"/>
    </row>
    <row r="344" spans="1:16" ht="28.5" customHeight="1">
      <c r="A344" s="9"/>
      <c r="B344" s="27"/>
      <c r="C344" s="111" t="s">
        <v>489</v>
      </c>
      <c r="D344" s="1997" t="s">
        <v>2315</v>
      </c>
      <c r="E344" s="1997"/>
      <c r="F344" s="1997"/>
      <c r="G344" s="1997"/>
      <c r="H344" s="1997"/>
      <c r="I344" s="1998"/>
      <c r="J344" s="1999" t="s">
        <v>2077</v>
      </c>
      <c r="K344" s="2000"/>
      <c r="L344" s="2019"/>
      <c r="M344" s="3379"/>
      <c r="N344" s="3380"/>
      <c r="O344" s="2017"/>
      <c r="P344" s="2017"/>
    </row>
    <row r="345" spans="1:16" ht="28.5" customHeight="1">
      <c r="A345" s="9"/>
      <c r="B345" s="27"/>
      <c r="C345" s="111" t="s">
        <v>493</v>
      </c>
      <c r="D345" s="1997" t="s">
        <v>2316</v>
      </c>
      <c r="E345" s="1997"/>
      <c r="F345" s="1997"/>
      <c r="G345" s="1997"/>
      <c r="H345" s="1754" t="s">
        <v>2958</v>
      </c>
      <c r="I345" s="2008"/>
      <c r="J345" s="2008"/>
      <c r="K345" s="1755"/>
      <c r="L345" s="2019"/>
      <c r="M345" s="3379"/>
      <c r="N345" s="3380"/>
      <c r="O345" s="2017"/>
      <c r="P345" s="2017"/>
    </row>
    <row r="346" spans="1:16" ht="28.5" customHeight="1">
      <c r="A346" s="9"/>
      <c r="B346" s="27"/>
      <c r="C346" s="111" t="s">
        <v>498</v>
      </c>
      <c r="D346" s="1997" t="s">
        <v>2326</v>
      </c>
      <c r="E346" s="1997"/>
      <c r="F346" s="1997"/>
      <c r="G346" s="1997"/>
      <c r="H346" s="1997"/>
      <c r="I346" s="1997"/>
      <c r="J346" s="1999">
        <v>0</v>
      </c>
      <c r="K346" s="2000"/>
      <c r="L346" s="2019"/>
      <c r="M346" s="3379"/>
      <c r="N346" s="3380"/>
      <c r="O346" s="2017"/>
      <c r="P346" s="2017"/>
    </row>
    <row r="347" spans="1:16" ht="25.5" customHeight="1">
      <c r="A347" s="9"/>
      <c r="B347" s="27" t="s">
        <v>453</v>
      </c>
      <c r="C347" s="1997" t="s">
        <v>2030</v>
      </c>
      <c r="D347" s="1997"/>
      <c r="E347" s="1997"/>
      <c r="F347" s="1997"/>
      <c r="G347" s="1997"/>
      <c r="H347" s="1997"/>
      <c r="I347" s="1997"/>
      <c r="J347" s="1998"/>
      <c r="K347" s="112"/>
      <c r="L347" s="2019"/>
      <c r="M347" s="3379"/>
      <c r="N347" s="3380"/>
      <c r="O347" s="2017"/>
      <c r="P347" s="2017"/>
    </row>
    <row r="348" spans="1:16" ht="28.5" customHeight="1">
      <c r="A348" s="9"/>
      <c r="B348" s="27"/>
      <c r="C348" s="113" t="s">
        <v>458</v>
      </c>
      <c r="D348" s="1997" t="s">
        <v>2314</v>
      </c>
      <c r="E348" s="1997"/>
      <c r="F348" s="1997"/>
      <c r="G348" s="1997"/>
      <c r="H348" s="1997"/>
      <c r="I348" s="1998"/>
      <c r="J348" s="1999" t="s">
        <v>2325</v>
      </c>
      <c r="K348" s="2000"/>
      <c r="L348" s="2019"/>
      <c r="M348" s="3379"/>
      <c r="N348" s="3380"/>
      <c r="O348" s="2017"/>
      <c r="P348" s="2017"/>
    </row>
    <row r="349" spans="1:16" ht="28.5" customHeight="1">
      <c r="A349" s="9"/>
      <c r="B349" s="27"/>
      <c r="C349" s="111" t="s">
        <v>489</v>
      </c>
      <c r="D349" s="1997" t="s">
        <v>2315</v>
      </c>
      <c r="E349" s="1997"/>
      <c r="F349" s="1997"/>
      <c r="G349" s="1997"/>
      <c r="H349" s="1997"/>
      <c r="I349" s="1998"/>
      <c r="J349" s="1999" t="s">
        <v>2077</v>
      </c>
      <c r="K349" s="2000"/>
      <c r="L349" s="2019"/>
      <c r="M349" s="3379"/>
      <c r="N349" s="3380"/>
      <c r="O349" s="2017"/>
      <c r="P349" s="2017"/>
    </row>
    <row r="350" spans="1:16" ht="28.5" customHeight="1">
      <c r="A350" s="9"/>
      <c r="B350" s="27"/>
      <c r="C350" s="111" t="s">
        <v>493</v>
      </c>
      <c r="D350" s="1997" t="s">
        <v>2316</v>
      </c>
      <c r="E350" s="1997"/>
      <c r="F350" s="1997"/>
      <c r="G350" s="1997"/>
      <c r="H350" s="1754" t="s">
        <v>2959</v>
      </c>
      <c r="I350" s="2008"/>
      <c r="J350" s="2008"/>
      <c r="K350" s="1755"/>
      <c r="L350" s="2019"/>
      <c r="M350" s="3379"/>
      <c r="N350" s="3380"/>
      <c r="O350" s="2017"/>
      <c r="P350" s="2017"/>
    </row>
    <row r="351" spans="1:16" ht="28.5" customHeight="1">
      <c r="A351" s="9"/>
      <c r="B351" s="27"/>
      <c r="C351" s="111" t="s">
        <v>498</v>
      </c>
      <c r="D351" s="1997" t="s">
        <v>2327</v>
      </c>
      <c r="E351" s="1997"/>
      <c r="F351" s="1997"/>
      <c r="G351" s="1997"/>
      <c r="H351" s="1997"/>
      <c r="I351" s="1997"/>
      <c r="J351" s="1999">
        <v>0</v>
      </c>
      <c r="K351" s="2000"/>
      <c r="L351" s="2019"/>
      <c r="M351" s="3379"/>
      <c r="N351" s="3380"/>
      <c r="O351" s="2017"/>
      <c r="P351" s="2017"/>
    </row>
    <row r="352" spans="1:16" ht="39.75" customHeight="1">
      <c r="A352" s="9"/>
      <c r="B352" s="76" t="s">
        <v>456</v>
      </c>
      <c r="C352" s="2028" t="s">
        <v>2328</v>
      </c>
      <c r="D352" s="2028"/>
      <c r="E352" s="2028"/>
      <c r="F352" s="2028"/>
      <c r="G352" s="2028"/>
      <c r="H352" s="2028"/>
      <c r="I352" s="2028"/>
      <c r="J352" s="2029"/>
      <c r="K352" s="112"/>
      <c r="L352" s="2019"/>
      <c r="M352" s="3379"/>
      <c r="N352" s="3380"/>
      <c r="O352" s="2017"/>
      <c r="P352" s="2017"/>
    </row>
    <row r="353" spans="1:16" ht="28.5" customHeight="1">
      <c r="A353" s="9"/>
      <c r="B353" s="27"/>
      <c r="C353" s="113" t="s">
        <v>458</v>
      </c>
      <c r="D353" s="1997" t="s">
        <v>2314</v>
      </c>
      <c r="E353" s="1997"/>
      <c r="F353" s="1997"/>
      <c r="G353" s="1997"/>
      <c r="H353" s="1997"/>
      <c r="I353" s="1998"/>
      <c r="J353" s="1999" t="s">
        <v>2325</v>
      </c>
      <c r="K353" s="2000"/>
      <c r="L353" s="2019"/>
      <c r="M353" s="3379"/>
      <c r="N353" s="3380"/>
      <c r="O353" s="2017"/>
      <c r="P353" s="2017"/>
    </row>
    <row r="354" spans="1:16" ht="28.5" customHeight="1">
      <c r="A354" s="9"/>
      <c r="B354" s="27"/>
      <c r="C354" s="111" t="s">
        <v>489</v>
      </c>
      <c r="D354" s="1997" t="s">
        <v>2315</v>
      </c>
      <c r="E354" s="1997"/>
      <c r="F354" s="1997"/>
      <c r="G354" s="1997"/>
      <c r="H354" s="1997"/>
      <c r="I354" s="1998"/>
      <c r="J354" s="1999" t="s">
        <v>2077</v>
      </c>
      <c r="K354" s="2000"/>
      <c r="L354" s="2019"/>
      <c r="M354" s="3379"/>
      <c r="N354" s="3380"/>
      <c r="O354" s="2017"/>
      <c r="P354" s="2017"/>
    </row>
    <row r="355" spans="1:16" ht="28.5" customHeight="1">
      <c r="A355" s="9"/>
      <c r="B355" s="1490"/>
      <c r="C355" s="1491" t="s">
        <v>493</v>
      </c>
      <c r="D355" s="1997" t="s">
        <v>2316</v>
      </c>
      <c r="E355" s="1997"/>
      <c r="F355" s="1997"/>
      <c r="G355" s="1997"/>
      <c r="H355" s="1754" t="s">
        <v>2960</v>
      </c>
      <c r="I355" s="2008"/>
      <c r="J355" s="2008"/>
      <c r="K355" s="1755"/>
      <c r="L355" s="2019"/>
      <c r="M355" s="3379"/>
      <c r="N355" s="3380"/>
      <c r="O355" s="2017"/>
      <c r="P355" s="2017"/>
    </row>
    <row r="356" spans="1:16" ht="28.5" customHeight="1">
      <c r="A356" s="9"/>
      <c r="B356" s="111"/>
      <c r="C356" s="111" t="s">
        <v>498</v>
      </c>
      <c r="D356" s="1997" t="s">
        <v>2329</v>
      </c>
      <c r="E356" s="1997"/>
      <c r="F356" s="1997"/>
      <c r="G356" s="1997"/>
      <c r="H356" s="1997"/>
      <c r="I356" s="1997"/>
      <c r="J356" s="1999">
        <v>0</v>
      </c>
      <c r="K356" s="2000"/>
      <c r="L356" s="2020"/>
      <c r="M356" s="2055"/>
      <c r="N356" s="2226"/>
      <c r="O356" s="1992"/>
      <c r="P356" s="1992"/>
    </row>
    <row r="357" spans="1:16" ht="36.75" customHeight="1">
      <c r="A357" s="9"/>
      <c r="B357" s="1486" t="s">
        <v>402</v>
      </c>
      <c r="C357" s="2028" t="s">
        <v>2330</v>
      </c>
      <c r="D357" s="2028"/>
      <c r="E357" s="2028"/>
      <c r="F357" s="2028"/>
      <c r="G357" s="2028"/>
      <c r="H357" s="33" t="s">
        <v>1962</v>
      </c>
      <c r="I357" s="114" t="s">
        <v>2331</v>
      </c>
      <c r="J357" s="2008" t="s">
        <v>2961</v>
      </c>
      <c r="K357" s="2008"/>
      <c r="L357" s="2008"/>
      <c r="M357" s="2008"/>
      <c r="N357" s="2009"/>
      <c r="O357" s="1507" t="s">
        <v>2288</v>
      </c>
      <c r="P357" s="1507"/>
    </row>
    <row r="358" spans="1:16" ht="103.5" customHeight="1">
      <c r="A358" s="9"/>
      <c r="B358" s="1486" t="s">
        <v>404</v>
      </c>
      <c r="C358" s="1855" t="s">
        <v>2332</v>
      </c>
      <c r="D358" s="1855"/>
      <c r="E358" s="1855"/>
      <c r="F358" s="1855"/>
      <c r="G358" s="2098"/>
      <c r="H358" s="158" t="s">
        <v>1962</v>
      </c>
      <c r="I358" s="1535" t="s">
        <v>2036</v>
      </c>
      <c r="J358" s="2010"/>
      <c r="K358" s="2010"/>
      <c r="L358" s="2010"/>
      <c r="M358" s="2010"/>
      <c r="N358" s="2011"/>
      <c r="O358" s="1991" t="s">
        <v>2333</v>
      </c>
      <c r="P358" s="1991"/>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55.5" customHeight="1" thickBot="1">
      <c r="A360" s="9"/>
      <c r="B360" s="1508" t="s">
        <v>406</v>
      </c>
      <c r="C360" s="2028" t="s">
        <v>2336</v>
      </c>
      <c r="D360" s="2028"/>
      <c r="E360" s="2028"/>
      <c r="F360" s="2028"/>
      <c r="G360" s="2029"/>
      <c r="H360" s="1999" t="s">
        <v>2077</v>
      </c>
      <c r="I360" s="2027"/>
      <c r="J360" s="217" t="s">
        <v>2036</v>
      </c>
      <c r="K360" s="2003"/>
      <c r="L360" s="2003"/>
      <c r="M360" s="2003"/>
      <c r="N360" s="2004"/>
      <c r="O360" s="218" t="s">
        <v>2333</v>
      </c>
      <c r="P360" s="218"/>
    </row>
    <row r="361" spans="1:16" ht="35.25" customHeight="1" thickBot="1">
      <c r="B361" s="1490" t="s">
        <v>435</v>
      </c>
      <c r="C361" s="2330" t="s">
        <v>2337</v>
      </c>
      <c r="D361" s="2330"/>
      <c r="E361" s="2330"/>
      <c r="F361" s="2330"/>
      <c r="G361" s="2805"/>
      <c r="H361" s="1980" t="s">
        <v>2338</v>
      </c>
      <c r="I361" s="2053"/>
      <c r="J361" s="217" t="s">
        <v>2036</v>
      </c>
      <c r="K361" s="1636"/>
      <c r="L361" s="1636"/>
      <c r="M361" s="1636"/>
      <c r="N361" s="1636"/>
      <c r="O361" s="220"/>
      <c r="P361" s="220"/>
    </row>
    <row r="362" spans="1:16" ht="55.5"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5">
    <mergeCell ref="G169:K169"/>
    <mergeCell ref="F9:N9"/>
    <mergeCell ref="C10:E10"/>
    <mergeCell ref="G10:N10"/>
    <mergeCell ref="C11:E11"/>
    <mergeCell ref="G11:H11"/>
    <mergeCell ref="C12:E12"/>
    <mergeCell ref="G12:H12"/>
    <mergeCell ref="C18:E18"/>
    <mergeCell ref="G18:H18"/>
    <mergeCell ref="C19:E19"/>
    <mergeCell ref="G19:H19"/>
    <mergeCell ref="C20:H20"/>
    <mergeCell ref="J20:J24"/>
    <mergeCell ref="K20:N24"/>
    <mergeCell ref="C21:H21"/>
    <mergeCell ref="C22:H22"/>
    <mergeCell ref="C32:N32"/>
    <mergeCell ref="C46:N46"/>
    <mergeCell ref="I15:K15"/>
    <mergeCell ref="L42:N42"/>
    <mergeCell ref="C43:I43"/>
    <mergeCell ref="L43:N43"/>
    <mergeCell ref="C44:I44"/>
    <mergeCell ref="B4:N4"/>
    <mergeCell ref="B5:N5"/>
    <mergeCell ref="B6:L6"/>
    <mergeCell ref="B7:P7"/>
    <mergeCell ref="C8:G8"/>
    <mergeCell ref="J8:N8"/>
    <mergeCell ref="O8:O19"/>
    <mergeCell ref="P8:P19"/>
    <mergeCell ref="C9:E9"/>
    <mergeCell ref="C16:E16"/>
    <mergeCell ref="G16:H16"/>
    <mergeCell ref="C17:E17"/>
    <mergeCell ref="G17:H17"/>
    <mergeCell ref="C13:E13"/>
    <mergeCell ref="G13:H13"/>
    <mergeCell ref="C14:E14"/>
    <mergeCell ref="G14:H14"/>
    <mergeCell ref="C15:E15"/>
    <mergeCell ref="G15:H15"/>
    <mergeCell ref="I19:N19"/>
    <mergeCell ref="I16:N16"/>
    <mergeCell ref="I17:N17"/>
    <mergeCell ref="I13:N13"/>
    <mergeCell ref="I11:N11"/>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L44:N44"/>
    <mergeCell ref="C51:I51"/>
    <mergeCell ref="L51:N51"/>
    <mergeCell ref="C52:I52"/>
    <mergeCell ref="L52:N52"/>
    <mergeCell ref="C47:I47"/>
    <mergeCell ref="L47:N47"/>
    <mergeCell ref="C42:I4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C337:J337"/>
    <mergeCell ref="D338:I338"/>
    <mergeCell ref="J338:K338"/>
    <mergeCell ref="C322:K322"/>
    <mergeCell ref="D323:I323"/>
    <mergeCell ref="J323:K323"/>
    <mergeCell ref="D324:I324"/>
    <mergeCell ref="D339:I339"/>
    <mergeCell ref="J339:K339"/>
    <mergeCell ref="D340:G340"/>
    <mergeCell ref="H340:K340"/>
    <mergeCell ref="J324:K324"/>
    <mergeCell ref="D325:G325"/>
    <mergeCell ref="H325:K325"/>
    <mergeCell ref="D334:I334"/>
    <mergeCell ref="J334:K334"/>
    <mergeCell ref="D335:G335"/>
    <mergeCell ref="H335:K335"/>
    <mergeCell ref="D336:I336"/>
    <mergeCell ref="J336:K336"/>
    <mergeCell ref="J326:K326"/>
    <mergeCell ref="C327:K327"/>
    <mergeCell ref="D328:I328"/>
    <mergeCell ref="J328:K328"/>
    <mergeCell ref="D329:I329"/>
    <mergeCell ref="J329:K329"/>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O362:P362"/>
    <mergeCell ref="B363:O363"/>
    <mergeCell ref="O358:O359"/>
    <mergeCell ref="P358:P359"/>
    <mergeCell ref="C359:G359"/>
    <mergeCell ref="H359:N359"/>
    <mergeCell ref="C360:G360"/>
    <mergeCell ref="H360:I360"/>
    <mergeCell ref="K360:N360"/>
    <mergeCell ref="C358:G358"/>
    <mergeCell ref="J358:N358"/>
    <mergeCell ref="J12:N12"/>
    <mergeCell ref="I14:N14"/>
    <mergeCell ref="I18:N18"/>
    <mergeCell ref="L1:M1"/>
    <mergeCell ref="C361:G361"/>
    <mergeCell ref="H361:I361"/>
    <mergeCell ref="B362:G362"/>
    <mergeCell ref="H362:N362"/>
    <mergeCell ref="D356:I356"/>
    <mergeCell ref="J356:K356"/>
    <mergeCell ref="C357:G357"/>
    <mergeCell ref="J357:N357"/>
    <mergeCell ref="C352:J352"/>
    <mergeCell ref="D353:I353"/>
    <mergeCell ref="J353:K353"/>
    <mergeCell ref="D354:I354"/>
    <mergeCell ref="J354:K354"/>
    <mergeCell ref="D355:G355"/>
    <mergeCell ref="H355:K355"/>
    <mergeCell ref="D349:I349"/>
    <mergeCell ref="J349:K349"/>
    <mergeCell ref="D350:G350"/>
    <mergeCell ref="H350:K350"/>
    <mergeCell ref="D351:I351"/>
  </mergeCells>
  <conditionalFormatting sqref="I11">
    <cfRule type="expression" dxfId="6677" priority="158">
      <formula>$F$17="Not applicable"</formula>
    </cfRule>
    <cfRule type="expression" dxfId="6676" priority="159">
      <formula>$F$17="Don't know"</formula>
    </cfRule>
    <cfRule type="expression" dxfId="6675" priority="160">
      <formula>$F$17="No"</formula>
    </cfRule>
  </conditionalFormatting>
  <conditionalFormatting sqref="J12 I12:I19">
    <cfRule type="expression" dxfId="6674" priority="155">
      <formula>$F12="Not applicable"</formula>
    </cfRule>
    <cfRule type="expression" dxfId="6673" priority="156">
      <formula>$F12="Don't know"</formula>
    </cfRule>
    <cfRule type="expression" dxfId="6672" priority="157">
      <formula>$F12="No"</formula>
    </cfRule>
  </conditionalFormatting>
  <conditionalFormatting sqref="F9:N9 F11:F19 J12 I11:I19">
    <cfRule type="expression" dxfId="6671" priority="154">
      <formula>$N$14="Don't know"</formula>
    </cfRule>
  </conditionalFormatting>
  <conditionalFormatting sqref="F9:N9 F11:F19 J12 I11:I19">
    <cfRule type="expression" dxfId="6670" priority="153">
      <formula>$N$14="Not applicable"</formula>
    </cfRule>
  </conditionalFormatting>
  <conditionalFormatting sqref="F9:N9 F11:F19 J12 I11:I19">
    <cfRule type="expression" dxfId="6669" priority="152">
      <formula>$N$14="No"</formula>
    </cfRule>
  </conditionalFormatting>
  <conditionalFormatting sqref="L188:M198">
    <cfRule type="expression" dxfId="6668" priority="150">
      <formula>$F$221="Don't know"</formula>
    </cfRule>
    <cfRule type="expression" dxfId="6667" priority="151">
      <formula>$F$221="No"</formula>
    </cfRule>
  </conditionalFormatting>
  <conditionalFormatting sqref="H26 F70:J70 F72:H72 H106 H276:I277 K276:L276 K282:L282 H282:I282 H285:I285 K285:L285 K293:L293 H293:I293 F11:F19 O274 F188:F198 F71 H297:H299 O310 O358 H358 H301:H307 O297:O298 H28:H31 O277 O303 G63:H64 L188:N198 F77:J80 F81 H279:I279 K279:L279 H287:I287 H289:I290 K287:L287 K289:L290 G116:N128">
    <cfRule type="containsBlanks" dxfId="6666" priority="149">
      <formula>LEN(TRIM(F11))=0</formula>
    </cfRule>
  </conditionalFormatting>
  <conditionalFormatting sqref="F9:N9">
    <cfRule type="containsBlanks" dxfId="6665" priority="148">
      <formula>LEN(TRIM(F9))=0</formula>
    </cfRule>
  </conditionalFormatting>
  <conditionalFormatting sqref="O60 O88:O92 O106 O135 O141 O143 O218 O260 O58 O227 O146:O161 J36:K36 J55:K55 O20:O22 O26:O27 O187 O31:O32 J57:K57">
    <cfRule type="containsBlanks" dxfId="6664" priority="147">
      <formula>LEN(TRIM(J20))=0</formula>
    </cfRule>
  </conditionalFormatting>
  <conditionalFormatting sqref="I63:J64">
    <cfRule type="containsBlanks" dxfId="6663" priority="146">
      <formula>LEN(TRIM(I63))=0</formula>
    </cfRule>
  </conditionalFormatting>
  <conditionalFormatting sqref="F243 H137:H139 K137 F200:F210 K219 F219:F221 H225 K228:K240 G147:G160 J147:J160">
    <cfRule type="containsBlanks" dxfId="6662" priority="145">
      <formula>LEN(TRIM(F137))=0</formula>
    </cfRule>
  </conditionalFormatting>
  <conditionalFormatting sqref="J27">
    <cfRule type="containsBlanks" dxfId="6661" priority="143">
      <formula>LEN(TRIM(J27))=0</formula>
    </cfRule>
  </conditionalFormatting>
  <conditionalFormatting sqref="G135">
    <cfRule type="containsBlanks" dxfId="6660" priority="144">
      <formula>LEN(TRIM(G135))=0</formula>
    </cfRule>
  </conditionalFormatting>
  <conditionalFormatting sqref="J58">
    <cfRule type="containsBlanks" dxfId="6659" priority="142">
      <formula>LEN(TRIM(J58))=0</formula>
    </cfRule>
  </conditionalFormatting>
  <conditionalFormatting sqref="J26">
    <cfRule type="containsBlanks" dxfId="6658" priority="141">
      <formula>LEN(TRIM(J26))=0</formula>
    </cfRule>
  </conditionalFormatting>
  <conditionalFormatting sqref="J60">
    <cfRule type="containsBlanks" dxfId="6657" priority="140">
      <formula>LEN(TRIM(J60))=0</formula>
    </cfRule>
  </conditionalFormatting>
  <conditionalFormatting sqref="F223">
    <cfRule type="containsBlanks" dxfId="6656" priority="130">
      <formula>LEN(TRIM(F223))=0</formula>
    </cfRule>
  </conditionalFormatting>
  <conditionalFormatting sqref="K242">
    <cfRule type="containsBlanks" dxfId="6655" priority="129">
      <formula>LEN(TRIM(K242))=0</formula>
    </cfRule>
  </conditionalFormatting>
  <conditionalFormatting sqref="H140">
    <cfRule type="containsBlanks" dxfId="6654" priority="139">
      <formula>LEN(TRIM(H140))=0</formula>
    </cfRule>
  </conditionalFormatting>
  <conditionalFormatting sqref="H143 K137 H137:H140">
    <cfRule type="expression" dxfId="6653" priority="137">
      <formula>#REF!="Don't know"</formula>
    </cfRule>
    <cfRule type="expression" dxfId="6652" priority="138">
      <formula>#REF!="No"</formula>
    </cfRule>
  </conditionalFormatting>
  <conditionalFormatting sqref="H143">
    <cfRule type="containsBlanks" dxfId="6651" priority="136">
      <formula>LEN(TRIM(H143))=0</formula>
    </cfRule>
  </conditionalFormatting>
  <conditionalFormatting sqref="H141">
    <cfRule type="expression" dxfId="6650" priority="134">
      <formula>#REF!="Don't know"</formula>
    </cfRule>
    <cfRule type="expression" dxfId="6649" priority="135">
      <formula>#REF!="No"</formula>
    </cfRule>
  </conditionalFormatting>
  <conditionalFormatting sqref="H141">
    <cfRule type="containsBlanks" dxfId="6648" priority="133">
      <formula>LEN(TRIM(H141))=0</formula>
    </cfRule>
  </conditionalFormatting>
  <conditionalFormatting sqref="L188:M198">
    <cfRule type="expression" dxfId="6647" priority="131">
      <formula>$F$221="Don't know"</formula>
    </cfRule>
    <cfRule type="expression" dxfId="6646" priority="132">
      <formula>$F$221="No"</formula>
    </cfRule>
  </conditionalFormatting>
  <conditionalFormatting sqref="O8">
    <cfRule type="containsBlanks" dxfId="6645" priority="127">
      <formula>LEN(TRIM(O8))=0</formula>
    </cfRule>
  </conditionalFormatting>
  <conditionalFormatting sqref="H310:H311">
    <cfRule type="containsBlanks" dxfId="6644" priority="128">
      <formula>LEN(TRIM(H310))=0</formula>
    </cfRule>
  </conditionalFormatting>
  <conditionalFormatting sqref="O67">
    <cfRule type="containsBlanks" dxfId="6643" priority="126">
      <formula>LEN(TRIM(O67))=0</formula>
    </cfRule>
  </conditionalFormatting>
  <conditionalFormatting sqref="O199">
    <cfRule type="containsBlanks" dxfId="6642" priority="125">
      <formula>LEN(TRIM(O199))=0</formula>
    </cfRule>
  </conditionalFormatting>
  <conditionalFormatting sqref="O223:O224">
    <cfRule type="containsBlanks" dxfId="6641" priority="124">
      <formula>LEN(TRIM(O223))=0</formula>
    </cfRule>
  </conditionalFormatting>
  <conditionalFormatting sqref="O252">
    <cfRule type="containsBlanks" dxfId="6640" priority="123">
      <formula>LEN(TRIM(O252))=0</formula>
    </cfRule>
  </conditionalFormatting>
  <conditionalFormatting sqref="I67">
    <cfRule type="containsBlanks" dxfId="6639" priority="122">
      <formula>LEN(TRIM(I67))=0</formula>
    </cfRule>
  </conditionalFormatting>
  <conditionalFormatting sqref="H313">
    <cfRule type="containsBlanks" dxfId="6638" priority="121">
      <formula>LEN(TRIM(H313))=0</formula>
    </cfRule>
  </conditionalFormatting>
  <conditionalFormatting sqref="H8">
    <cfRule type="containsBlanks" dxfId="6637" priority="120">
      <formula>LEN(TRIM(H8))=0</formula>
    </cfRule>
  </conditionalFormatting>
  <conditionalFormatting sqref="H8">
    <cfRule type="expression" dxfId="6636" priority="119">
      <formula>$N$14="Don't know"</formula>
    </cfRule>
  </conditionalFormatting>
  <conditionalFormatting sqref="H8">
    <cfRule type="expression" dxfId="6635" priority="118">
      <formula>$N$14="Not applicable"</formula>
    </cfRule>
  </conditionalFormatting>
  <conditionalFormatting sqref="H8">
    <cfRule type="expression" dxfId="6634" priority="117">
      <formula>$N$14="No"</formula>
    </cfRule>
  </conditionalFormatting>
  <conditionalFormatting sqref="F252">
    <cfRule type="containsBlanks" dxfId="6633" priority="116">
      <formula>LEN(TRIM(F252))=0</formula>
    </cfRule>
  </conditionalFormatting>
  <conditionalFormatting sqref="F260">
    <cfRule type="containsBlanks" dxfId="6632" priority="115">
      <formula>LEN(TRIM(F260))=0</formula>
    </cfRule>
  </conditionalFormatting>
  <conditionalFormatting sqref="F261:F264">
    <cfRule type="containsBlanks" dxfId="6631" priority="114">
      <formula>LEN(TRIM(F261))=0</formula>
    </cfRule>
  </conditionalFormatting>
  <conditionalFormatting sqref="F254">
    <cfRule type="containsBlanks" dxfId="6630" priority="113">
      <formula>LEN(TRIM(F254))=0</formula>
    </cfRule>
  </conditionalFormatting>
  <conditionalFormatting sqref="F256">
    <cfRule type="containsBlanks" dxfId="6629" priority="112">
      <formula>LEN(TRIM(F256))=0</formula>
    </cfRule>
  </conditionalFormatting>
  <conditionalFormatting sqref="F258">
    <cfRule type="containsBlanks" dxfId="6628" priority="111">
      <formula>LEN(TRIM(F258))=0</formula>
    </cfRule>
  </conditionalFormatting>
  <conditionalFormatting sqref="L165:L174">
    <cfRule type="expression" dxfId="6627" priority="109">
      <formula>$F$221="Don't know"</formula>
    </cfRule>
    <cfRule type="expression" dxfId="6626" priority="110">
      <formula>$F$221="No"</formula>
    </cfRule>
  </conditionalFormatting>
  <conditionalFormatting sqref="L164:M164">
    <cfRule type="expression" dxfId="6625" priority="107">
      <formula>$F$221="Don't know"</formula>
    </cfRule>
    <cfRule type="expression" dxfId="6624" priority="108">
      <formula>$F$221="No"</formula>
    </cfRule>
  </conditionalFormatting>
  <conditionalFormatting sqref="L164:N164 F164:F174 L165:L174">
    <cfRule type="containsBlanks" dxfId="6623" priority="106">
      <formula>LEN(TRIM(F164))=0</formula>
    </cfRule>
  </conditionalFormatting>
  <conditionalFormatting sqref="F176:F186">
    <cfRule type="containsBlanks" dxfId="6622" priority="105">
      <formula>LEN(TRIM(F176))=0</formula>
    </cfRule>
  </conditionalFormatting>
  <conditionalFormatting sqref="L164:M164">
    <cfRule type="expression" dxfId="6621" priority="103">
      <formula>$F$221="Don't know"</formula>
    </cfRule>
    <cfRule type="expression" dxfId="6620" priority="104">
      <formula>$F$221="No"</formula>
    </cfRule>
  </conditionalFormatting>
  <conditionalFormatting sqref="O175">
    <cfRule type="containsBlanks" dxfId="6619" priority="102">
      <formula>LEN(TRIM(O175))=0</formula>
    </cfRule>
  </conditionalFormatting>
  <conditionalFormatting sqref="F95:F97">
    <cfRule type="containsBlanks" dxfId="6618" priority="101">
      <formula>LEN(TRIM(F95))=0</formula>
    </cfRule>
  </conditionalFormatting>
  <conditionalFormatting sqref="F99:F102">
    <cfRule type="containsBlanks" dxfId="6617" priority="100">
      <formula>LEN(TRIM(F99))=0</formula>
    </cfRule>
  </conditionalFormatting>
  <conditionalFormatting sqref="H213:H216">
    <cfRule type="expression" dxfId="6616" priority="98">
      <formula>$H$144="Don't know"</formula>
    </cfRule>
    <cfRule type="expression" dxfId="6615" priority="99">
      <formula>$H$144="no"</formula>
    </cfRule>
  </conditionalFormatting>
  <conditionalFormatting sqref="O211">
    <cfRule type="containsBlanks" dxfId="6614" priority="97">
      <formula>LEN(TRIM(O211))=0</formula>
    </cfRule>
  </conditionalFormatting>
  <conditionalFormatting sqref="H213:H216">
    <cfRule type="containsBlanks" dxfId="6613" priority="96">
      <formula>LEN(TRIM(H213))=0</formula>
    </cfRule>
  </conditionalFormatting>
  <conditionalFormatting sqref="H211">
    <cfRule type="expression" dxfId="6612" priority="94">
      <formula>#REF!="Don't know"</formula>
    </cfRule>
    <cfRule type="expression" dxfId="6611" priority="95">
      <formula>#REF!="No"</formula>
    </cfRule>
  </conditionalFormatting>
  <conditionalFormatting sqref="H211">
    <cfRule type="containsBlanks" dxfId="6610" priority="93">
      <formula>LEN(TRIM(H211))=0</formula>
    </cfRule>
  </conditionalFormatting>
  <conditionalFormatting sqref="H360:I360">
    <cfRule type="containsBlanks" dxfId="6609" priority="91">
      <formula>LEN(TRIM(H360))=0</formula>
    </cfRule>
    <cfRule type="containsBlanks" priority="92">
      <formula>LEN(TRIM(H360))=0</formula>
    </cfRule>
  </conditionalFormatting>
  <conditionalFormatting sqref="F268:F272">
    <cfRule type="containsBlanks" dxfId="6608" priority="88">
      <formula>LEN(TRIM(F268))=0</formula>
    </cfRule>
  </conditionalFormatting>
  <conditionalFormatting sqref="O266">
    <cfRule type="containsBlanks" dxfId="6607" priority="90">
      <formula>LEN(TRIM(O266))=0</formula>
    </cfRule>
  </conditionalFormatting>
  <conditionalFormatting sqref="G93:J93">
    <cfRule type="containsBlanks" dxfId="6606" priority="67">
      <formula>LEN(TRIM(G93))=0</formula>
    </cfRule>
  </conditionalFormatting>
  <conditionalFormatting sqref="O163">
    <cfRule type="containsBlanks" dxfId="6605" priority="89">
      <formula>LEN(TRIM(O163))=0</formula>
    </cfRule>
  </conditionalFormatting>
  <conditionalFormatting sqref="F245:G245 F247:G247 F246 F249:G249 F248">
    <cfRule type="containsBlanks" dxfId="6604" priority="66">
      <formula>LEN(TRIM(F245))=0</formula>
    </cfRule>
  </conditionalFormatting>
  <conditionalFormatting sqref="G266">
    <cfRule type="containsBlanks" dxfId="6603" priority="87">
      <formula>LEN(TRIM(G266))=0</formula>
    </cfRule>
  </conditionalFormatting>
  <conditionalFormatting sqref="I20">
    <cfRule type="containsBlanks" dxfId="6602" priority="83">
      <formula>LEN(TRIM(I20))=0</formula>
    </cfRule>
    <cfRule type="expression" dxfId="6601" priority="86">
      <formula>$M$14="Don't know"</formula>
    </cfRule>
  </conditionalFormatting>
  <conditionalFormatting sqref="I20">
    <cfRule type="expression" dxfId="6600" priority="85">
      <formula>$M$14="Not applicable"</formula>
    </cfRule>
  </conditionalFormatting>
  <conditionalFormatting sqref="I20">
    <cfRule type="expression" dxfId="6599" priority="84">
      <formula>$M$14="No"</formula>
    </cfRule>
  </conditionalFormatting>
  <conditionalFormatting sqref="I21">
    <cfRule type="containsBlanks" dxfId="6598" priority="79">
      <formula>LEN(TRIM(I21))=0</formula>
    </cfRule>
    <cfRule type="expression" dxfId="6597" priority="82">
      <formula>$M$14="Don't know"</formula>
    </cfRule>
  </conditionalFormatting>
  <conditionalFormatting sqref="I21">
    <cfRule type="expression" dxfId="6596" priority="81">
      <formula>$M$14="Not applicable"</formula>
    </cfRule>
  </conditionalFormatting>
  <conditionalFormatting sqref="I21">
    <cfRule type="expression" dxfId="6595" priority="80">
      <formula>$M$14="No"</formula>
    </cfRule>
  </conditionalFormatting>
  <conditionalFormatting sqref="I22">
    <cfRule type="containsBlanks" dxfId="6594" priority="75">
      <formula>LEN(TRIM(I22))=0</formula>
    </cfRule>
    <cfRule type="expression" dxfId="6593" priority="78">
      <formula>$M$14="Don't know"</formula>
    </cfRule>
  </conditionalFormatting>
  <conditionalFormatting sqref="I22">
    <cfRule type="expression" dxfId="6592" priority="77">
      <formula>$M$14="Not applicable"</formula>
    </cfRule>
  </conditionalFormatting>
  <conditionalFormatting sqref="I22">
    <cfRule type="expression" dxfId="6591" priority="76">
      <formula>$M$14="No"</formula>
    </cfRule>
  </conditionalFormatting>
  <conditionalFormatting sqref="I23">
    <cfRule type="expression" dxfId="6590" priority="72">
      <formula>$N$14="No"</formula>
    </cfRule>
  </conditionalFormatting>
  <conditionalFormatting sqref="I23">
    <cfRule type="expression" dxfId="6589" priority="74">
      <formula>$N$14="Don't know"</formula>
    </cfRule>
  </conditionalFormatting>
  <conditionalFormatting sqref="I23">
    <cfRule type="expression" dxfId="6588" priority="73">
      <formula>$N$14="Not applicable"</formula>
    </cfRule>
  </conditionalFormatting>
  <conditionalFormatting sqref="I23">
    <cfRule type="containsBlanks" dxfId="6587" priority="71">
      <formula>LEN(TRIM(I23))=0</formula>
    </cfRule>
  </conditionalFormatting>
  <conditionalFormatting sqref="I23">
    <cfRule type="expression" dxfId="6586" priority="70">
      <formula>$N$14="Don't know"</formula>
    </cfRule>
  </conditionalFormatting>
  <conditionalFormatting sqref="I23">
    <cfRule type="expression" dxfId="6585" priority="69">
      <formula>$N$14="Not applicable"</formula>
    </cfRule>
  </conditionalFormatting>
  <conditionalFormatting sqref="I23">
    <cfRule type="expression" dxfId="6584" priority="68">
      <formula>$N$14="No"</formula>
    </cfRule>
  </conditionalFormatting>
  <conditionalFormatting sqref="G251">
    <cfRule type="containsBlanks" dxfId="6583" priority="65">
      <formula>LEN(TRIM(G251))=0</formula>
    </cfRule>
  </conditionalFormatting>
  <conditionalFormatting sqref="O251">
    <cfRule type="containsBlanks" dxfId="6582" priority="64">
      <formula>LEN(TRIM(O251))=0</formula>
    </cfRule>
  </conditionalFormatting>
  <conditionalFormatting sqref="J354">
    <cfRule type="containsBlanks" dxfId="6581" priority="48">
      <formula>LEN(TRIM(J354))=0</formula>
    </cfRule>
  </conditionalFormatting>
  <conditionalFormatting sqref="J348">
    <cfRule type="containsBlanks" dxfId="6580" priority="51">
      <formula>LEN(TRIM(J348))=0</formula>
    </cfRule>
  </conditionalFormatting>
  <conditionalFormatting sqref="J353">
    <cfRule type="containsBlanks" dxfId="6579" priority="49">
      <formula>LEN(TRIM(J353))=0</formula>
    </cfRule>
  </conditionalFormatting>
  <conditionalFormatting sqref="J344">
    <cfRule type="containsBlanks" dxfId="6578" priority="52">
      <formula>LEN(TRIM(J344))=0</formula>
    </cfRule>
  </conditionalFormatting>
  <conditionalFormatting sqref="J318">
    <cfRule type="containsBlanks" dxfId="6577" priority="63">
      <formula>LEN(TRIM(J318))=0</formula>
    </cfRule>
  </conditionalFormatting>
  <conditionalFormatting sqref="J319">
    <cfRule type="containsBlanks" dxfId="6576" priority="62">
      <formula>LEN(TRIM(J319))=0</formula>
    </cfRule>
  </conditionalFormatting>
  <conditionalFormatting sqref="J323">
    <cfRule type="containsBlanks" dxfId="6575" priority="61">
      <formula>LEN(TRIM(J323))=0</formula>
    </cfRule>
  </conditionalFormatting>
  <conditionalFormatting sqref="J324">
    <cfRule type="containsBlanks" dxfId="6574" priority="60">
      <formula>LEN(TRIM(J324))=0</formula>
    </cfRule>
  </conditionalFormatting>
  <conditionalFormatting sqref="J328">
    <cfRule type="containsBlanks" dxfId="6573" priority="59">
      <formula>LEN(TRIM(J328))=0</formula>
    </cfRule>
  </conditionalFormatting>
  <conditionalFormatting sqref="J329">
    <cfRule type="containsBlanks" dxfId="6572" priority="58">
      <formula>LEN(TRIM(J329))=0</formula>
    </cfRule>
  </conditionalFormatting>
  <conditionalFormatting sqref="J333">
    <cfRule type="containsBlanks" dxfId="6571" priority="57">
      <formula>LEN(TRIM(J333))=0</formula>
    </cfRule>
  </conditionalFormatting>
  <conditionalFormatting sqref="J334">
    <cfRule type="containsBlanks" dxfId="6570" priority="56">
      <formula>LEN(TRIM(J334))=0</formula>
    </cfRule>
  </conditionalFormatting>
  <conditionalFormatting sqref="J338">
    <cfRule type="containsBlanks" dxfId="6569" priority="55">
      <formula>LEN(TRIM(J338))=0</formula>
    </cfRule>
  </conditionalFormatting>
  <conditionalFormatting sqref="J339">
    <cfRule type="containsBlanks" dxfId="6568" priority="54">
      <formula>LEN(TRIM(J339))=0</formula>
    </cfRule>
  </conditionalFormatting>
  <conditionalFormatting sqref="J343">
    <cfRule type="containsBlanks" dxfId="6567" priority="53">
      <formula>LEN(TRIM(J343))=0</formula>
    </cfRule>
  </conditionalFormatting>
  <conditionalFormatting sqref="J349">
    <cfRule type="containsBlanks" dxfId="6566" priority="50">
      <formula>LEN(TRIM(J349))=0</formula>
    </cfRule>
  </conditionalFormatting>
  <conditionalFormatting sqref="J89:J92">
    <cfRule type="containsBlanks" dxfId="6565" priority="47">
      <formula>LEN(TRIM(J89))=0</formula>
    </cfRule>
  </conditionalFormatting>
  <conditionalFormatting sqref="J321">
    <cfRule type="containsBlanks" dxfId="6564" priority="46">
      <formula>LEN(TRIM(J321))=0</formula>
    </cfRule>
  </conditionalFormatting>
  <conditionalFormatting sqref="J326">
    <cfRule type="containsBlanks" dxfId="6563" priority="45">
      <formula>LEN(TRIM(J326))=0</formula>
    </cfRule>
  </conditionalFormatting>
  <conditionalFormatting sqref="J331">
    <cfRule type="containsBlanks" dxfId="6562" priority="44">
      <formula>LEN(TRIM(J331))=0</formula>
    </cfRule>
  </conditionalFormatting>
  <conditionalFormatting sqref="J336">
    <cfRule type="containsBlanks" dxfId="6561" priority="43">
      <formula>LEN(TRIM(J336))=0</formula>
    </cfRule>
  </conditionalFormatting>
  <conditionalFormatting sqref="J346">
    <cfRule type="containsBlanks" dxfId="6560" priority="42">
      <formula>LEN(TRIM(J346))=0</formula>
    </cfRule>
  </conditionalFormatting>
  <conditionalFormatting sqref="J351">
    <cfRule type="containsBlanks" dxfId="6559" priority="41">
      <formula>LEN(TRIM(J351))=0</formula>
    </cfRule>
  </conditionalFormatting>
  <conditionalFormatting sqref="O316:O357">
    <cfRule type="containsBlanks" dxfId="6558" priority="39">
      <formula>LEN(TRIM(O316))=0</formula>
    </cfRule>
  </conditionalFormatting>
  <conditionalFormatting sqref="J356">
    <cfRule type="containsBlanks" dxfId="6557" priority="40">
      <formula>LEN(TRIM(J356))=0</formula>
    </cfRule>
  </conditionalFormatting>
  <conditionalFormatting sqref="H357">
    <cfRule type="containsBlanks" dxfId="6556" priority="38">
      <formula>LEN(TRIM(H357))=0</formula>
    </cfRule>
  </conditionalFormatting>
  <conditionalFormatting sqref="K20:N24">
    <cfRule type="containsBlanks" dxfId="6555" priority="37">
      <formula>LEN(TRIM(K20))=0</formula>
    </cfRule>
  </conditionalFormatting>
  <conditionalFormatting sqref="J29">
    <cfRule type="containsBlanks" dxfId="6554" priority="35">
      <formula>LEN(TRIM(J29))=0</formula>
    </cfRule>
  </conditionalFormatting>
  <conditionalFormatting sqref="J28">
    <cfRule type="containsBlanks" dxfId="6553" priority="36">
      <formula>LEN(TRIM(J28))=0</formula>
    </cfRule>
  </conditionalFormatting>
  <conditionalFormatting sqref="J341">
    <cfRule type="containsBlanks" dxfId="6552" priority="34">
      <formula>LEN(TRIM(J341))=0</formula>
    </cfRule>
  </conditionalFormatting>
  <conditionalFormatting sqref="H308:J308">
    <cfRule type="containsBlanks" dxfId="6551" priority="33">
      <formula>LEN(TRIM(H308))=0</formula>
    </cfRule>
  </conditionalFormatting>
  <conditionalFormatting sqref="H312:J312">
    <cfRule type="containsBlanks" dxfId="6550" priority="32">
      <formula>LEN(TRIM(H312))=0</formula>
    </cfRule>
  </conditionalFormatting>
  <conditionalFormatting sqref="H315:J315">
    <cfRule type="containsBlanks" dxfId="6549" priority="31">
      <formula>LEN(TRIM(H315))=0</formula>
    </cfRule>
  </conditionalFormatting>
  <conditionalFormatting sqref="I24">
    <cfRule type="containsBlanks" dxfId="6548" priority="30">
      <formula>LEN(TRIM(I24))=0</formula>
    </cfRule>
  </conditionalFormatting>
  <conditionalFormatting sqref="O77">
    <cfRule type="containsBlanks" dxfId="6547" priority="29">
      <formula>LEN(TRIM(O77))=0</formula>
    </cfRule>
  </conditionalFormatting>
  <conditionalFormatting sqref="O78">
    <cfRule type="containsBlanks" dxfId="6546" priority="28">
      <formula>LEN(TRIM(O78))=0</formula>
    </cfRule>
  </conditionalFormatting>
  <conditionalFormatting sqref="O79">
    <cfRule type="containsBlanks" dxfId="6545" priority="27">
      <formula>LEN(TRIM(O79))=0</formula>
    </cfRule>
  </conditionalFormatting>
  <conditionalFormatting sqref="O95">
    <cfRule type="containsBlanks" dxfId="6544" priority="26">
      <formula>LEN(TRIM(O95))=0</formula>
    </cfRule>
  </conditionalFormatting>
  <conditionalFormatting sqref="O69:O74">
    <cfRule type="containsBlanks" dxfId="6543" priority="25">
      <formula>LEN(TRIM(O69))=0</formula>
    </cfRule>
  </conditionalFormatting>
  <conditionalFormatting sqref="O360">
    <cfRule type="containsBlanks" dxfId="6542" priority="24">
      <formula>LEN(TRIM(O360))=0</formula>
    </cfRule>
  </conditionalFormatting>
  <conditionalFormatting sqref="H361">
    <cfRule type="containsBlanks" dxfId="6541" priority="22">
      <formula>LEN(TRIM(H361))=0</formula>
    </cfRule>
    <cfRule type="containsBlanks" priority="23">
      <formula>LEN(TRIM(H361))=0</formula>
    </cfRule>
  </conditionalFormatting>
  <conditionalFormatting sqref="J37:K37">
    <cfRule type="containsBlanks" dxfId="6540" priority="21">
      <formula>LEN(TRIM(J37))=0</formula>
    </cfRule>
  </conditionalFormatting>
  <conditionalFormatting sqref="J40:K40">
    <cfRule type="containsBlanks" dxfId="6539" priority="20">
      <formula>LEN(TRIM(J40))=0</formula>
    </cfRule>
  </conditionalFormatting>
  <conditionalFormatting sqref="J42:K42">
    <cfRule type="containsBlanks" dxfId="6538" priority="19">
      <formula>LEN(TRIM(J42))=0</formula>
    </cfRule>
  </conditionalFormatting>
  <conditionalFormatting sqref="J44:K44">
    <cfRule type="containsBlanks" dxfId="6537" priority="18">
      <formula>LEN(TRIM(J44))=0</formula>
    </cfRule>
  </conditionalFormatting>
  <conditionalFormatting sqref="J45:K45">
    <cfRule type="containsBlanks" dxfId="6536" priority="17">
      <formula>LEN(TRIM(J45))=0</formula>
    </cfRule>
  </conditionalFormatting>
  <conditionalFormatting sqref="J48:K48">
    <cfRule type="containsBlanks" dxfId="6535" priority="16">
      <formula>LEN(TRIM(J48))=0</formula>
    </cfRule>
  </conditionalFormatting>
  <conditionalFormatting sqref="J49:K49">
    <cfRule type="containsBlanks" dxfId="6534" priority="15">
      <formula>LEN(TRIM(J49))=0</formula>
    </cfRule>
  </conditionalFormatting>
  <conditionalFormatting sqref="J51:K51">
    <cfRule type="containsBlanks" dxfId="6533" priority="14">
      <formula>LEN(TRIM(J51))=0</formula>
    </cfRule>
  </conditionalFormatting>
  <conditionalFormatting sqref="G81:H81">
    <cfRule type="containsBlanks" dxfId="6532" priority="13">
      <formula>LEN(TRIM(G81))=0</formula>
    </cfRule>
  </conditionalFormatting>
  <conditionalFormatting sqref="I81:J81">
    <cfRule type="containsBlanks" dxfId="6531" priority="12">
      <formula>LEN(TRIM(I81))=0</formula>
    </cfRule>
  </conditionalFormatting>
  <conditionalFormatting sqref="K294:L294 K292:L292 H294:I294 H292:I292">
    <cfRule type="containsBlanks" dxfId="6530" priority="1">
      <formula>LEN(TRIM(H292))=0</formula>
    </cfRule>
  </conditionalFormatting>
  <conditionalFormatting sqref="H278:I278">
    <cfRule type="containsBlanks" dxfId="6529" priority="11">
      <formula>LEN(TRIM(H278))=0</formula>
    </cfRule>
  </conditionalFormatting>
  <conditionalFormatting sqref="K277:L278">
    <cfRule type="containsBlanks" dxfId="6528" priority="10">
      <formula>LEN(TRIM(K277))=0</formula>
    </cfRule>
  </conditionalFormatting>
  <conditionalFormatting sqref="H281:I281">
    <cfRule type="containsBlanks" dxfId="6527" priority="9">
      <formula>LEN(TRIM(H281))=0</formula>
    </cfRule>
  </conditionalFormatting>
  <conditionalFormatting sqref="K281:L281">
    <cfRule type="containsBlanks" dxfId="6526" priority="8">
      <formula>LEN(TRIM(K281))=0</formula>
    </cfRule>
  </conditionalFormatting>
  <conditionalFormatting sqref="H283:I283">
    <cfRule type="containsBlanks" dxfId="6525" priority="7">
      <formula>LEN(TRIM(H283))=0</formula>
    </cfRule>
  </conditionalFormatting>
  <conditionalFormatting sqref="K283:L283">
    <cfRule type="containsBlanks" dxfId="6524" priority="6">
      <formula>LEN(TRIM(K283))=0</formula>
    </cfRule>
  </conditionalFormatting>
  <conditionalFormatting sqref="H286:I286">
    <cfRule type="containsBlanks" dxfId="6523" priority="5">
      <formula>LEN(TRIM(H286))=0</formula>
    </cfRule>
  </conditionalFormatting>
  <conditionalFormatting sqref="H288:I288">
    <cfRule type="containsBlanks" dxfId="6522" priority="4">
      <formula>LEN(TRIM(H288))=0</formula>
    </cfRule>
  </conditionalFormatting>
  <conditionalFormatting sqref="K286:L286">
    <cfRule type="containsBlanks" dxfId="6521" priority="3">
      <formula>LEN(TRIM(K286))=0</formula>
    </cfRule>
  </conditionalFormatting>
  <conditionalFormatting sqref="K288:L288">
    <cfRule type="containsBlanks" dxfId="6520" priority="2">
      <formula>LEN(TRIM(K288))=0</formula>
    </cfRule>
  </conditionalFormatting>
  <dataValidations count="39">
    <dataValidation type="list" allowBlank="1" showInputMessage="1" showErrorMessage="1" sqref="H361:I361" xr:uid="{C270A7D2-328F-4E06-AFA1-1BB0F22A500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174A658-F473-44E0-AEA5-CE879A61558E}">
      <formula1>"Présélectionné par l'OMS, SRA, Présélectionné par l'OMS et SRA,Aucun produit préselectionné par l'OMS ou SRA enregistré,Ne sais pas"</formula1>
    </dataValidation>
    <dataValidation type="list" allowBlank="1" showInputMessage="1" showErrorMessage="1" sqref="H29 J29" xr:uid="{BD76362A-7C84-4C5A-9310-FDD4448688B6}">
      <formula1>"2015,2016,2017,2018,2019"</formula1>
    </dataValidation>
    <dataValidation type="list" allowBlank="1" showInputMessage="1" showErrorMessage="1" sqref="J321:K321 J326:K326 J331:K331 J336:K336 J346:K346 J351:K351 J356:K356 J341:K341" xr:uid="{F540480A-F223-427D-9249-57C4EDFB4F62}">
      <formula1>"0,1,2 ou plus,Ne sais pas"</formula1>
    </dataValidation>
    <dataValidation type="list" allowBlank="1" showInputMessage="1" showErrorMessage="1" sqref="H304:J304" xr:uid="{DB0AD910-725C-4651-A7D3-92E19254681D}">
      <formula1>"Oui, certifié ISO, Oui, présélectioné par l'OMS, Oui, certifié ISO et présélectionné par l'OMS,Ni l'un ni l'autre, Ne sais pas, Non applicable"</formula1>
    </dataValidation>
    <dataValidation type="list" allowBlank="1" showInputMessage="1" showErrorMessage="1" sqref="F248:G248" xr:uid="{679F362C-0C02-4B5A-A2B2-72A291DEC4B6}">
      <formula1>"Oui : Mobilisation/implication communautaire importante,Oui : Une certaine mobilisation/implication communautaire,Non,Ne sais pas"</formula1>
    </dataValidation>
    <dataValidation type="list" allowBlank="1" showInputMessage="1" showErrorMessage="1" sqref="F246:G246" xr:uid="{ED1BDBE5-483F-4C0E-A0A9-603A6548909D}">
      <formula1>"Oui : Médias importants,Oui : Certains médias,Non,Ne sais pas"</formula1>
    </dataValidation>
    <dataValidation type="list" allowBlank="1" showInputMessage="1" showErrorMessage="1" sqref="G147:G160 H151:I160 H147:I149 J147:J160 K147:L149 K151:L160" xr:uid="{53C36E69-F68D-4C8A-BF48-33A8A5A9340A}">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FE94DF23-478D-411D-9DD8-B7982A30ED2F}">
      <formula1>"Oui, un niveau élevé de mise en œuvre, Oui, une certaine mise en œuvre,Mise en œuvre minimale ou inexistante, Ne sais pas, Non applicable (aucune stratégie)"</formula1>
    </dataValidation>
    <dataValidation type="list" allowBlank="1" showInputMessage="1" showErrorMessage="1" sqref="J89:J92" xr:uid="{2DBEE68D-A78F-444E-902A-21423D231D3C}">
      <formula1>"Oui, Non, Ne sais pas,Non applicable"</formula1>
    </dataValidation>
    <dataValidation type="list" allowBlank="1" showInputMessage="1" showErrorMessage="1" error="Choisissez une réponse dans la liste déroulante." prompt="Choisissez une réponse dans la liste déroulante." sqref="G90:I92" xr:uid="{92C62AA5-94B1-481A-A821-6F604E30A46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0B46329-A609-4194-82A8-7110700A009B}">
      <formula1>"Ministère des Finances, Ministère de la Planification,Les deux,Ni l'un ni l'autre,Ne sais pas, Non applicable"</formula1>
    </dataValidation>
    <dataValidation type="list" allowBlank="1" showInputMessage="1" showErrorMessage="1" sqref="F272:G272" xr:uid="{9A166984-1BC1-4647-BA72-53C889EEF7A6}">
      <formula1>"Papier uniquement, Téléphone mobile/SMS,Électronique,Combinaison, Ne sais pas, Non applicable (aucun LMIS)"</formula1>
    </dataValidation>
    <dataValidation type="list" allowBlank="1" showInputMessage="1" showErrorMessage="1" sqref="G251" xr:uid="{5635FCC2-277A-4600-898A-07AA91AA9C84}">
      <formula1>"0 %,1 à 10 %,11 à 20 %,21 à 30 %,31 à 40 %,41 à 50 %,51 à 60 %,61 à 70 %,71 à 80 %,81 à 100 %,Ne sais pas,Non applicable"</formula1>
    </dataValidation>
    <dataValidation type="list" allowBlank="1" showInputMessage="1" showErrorMessage="1" sqref="F249:G249 H213:J216 F99:G102" xr:uid="{7293CB19-D3F6-4632-968B-383C45E7E67E}">
      <formula1>"Oui,Non,Ne sais pas"</formula1>
    </dataValidation>
    <dataValidation type="list" allowBlank="1" showInputMessage="1" showErrorMessage="1" sqref="F247:G247" xr:uid="{670F106A-AF90-46CA-BC26-7DFCB8A8F627}">
      <formula1>"Oui : Sensibilisation/éducation mobile importante,Oui : Une certaine sensibilisation/éducation mobile,Non,Ne sais pas"</formula1>
    </dataValidation>
    <dataValidation type="list" allowBlank="1" showInputMessage="1" showErrorMessage="1" sqref="F245:G245" xr:uid="{AC24DB48-641B-4D89-AF10-305A93D1FD73}">
      <formula1>"Oui : Marketing social important,Oui : Un certain marketing social,Non,Ne sais pas"</formula1>
    </dataValidation>
    <dataValidation allowBlank="1" showInputMessage="1" showErrorMessage="1" error="Choisissez une réponse dans la liste déroulante." sqref="K20:N24" xr:uid="{331B9BDE-CB59-45DB-8DC0-B96F62F1B179}"/>
    <dataValidation type="list" allowBlank="1" showInputMessage="1" showErrorMessage="1" sqref="F271:G271" xr:uid="{0E591DB2-B91D-49A1-B9C3-5280B0929DC6}">
      <formula1>"Oui : Tous les sites de marketing social sont inclus, Oui : Certains sites de marketing social sont inclus,Aucun, Ne sais pas, Non applicable (aucun LMIS)"</formula1>
    </dataValidation>
    <dataValidation type="list" allowBlank="1" showInputMessage="1" showErrorMessage="1" sqref="F270:G270" xr:uid="{C2B0A942-0109-4B81-A245-EE5A0B27AFC2}">
      <formula1>"Oui : Toutes les installations des ONG sont incluses, Oui : Certaines des installations des ONG sont incluses,Aucun, Ne sais pas, Non applicable (aucun LMIS)"</formula1>
    </dataValidation>
    <dataValidation type="list" allowBlank="1" showInputMessage="1" showErrorMessage="1" sqref="F269:G269" xr:uid="{ABA554A9-55C7-451B-A426-2DFEAD0D455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26E9910-45FB-4F57-8213-4A3B918E11C7}">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02C5D2C2-EE80-422A-B187-6A2C8A0AF8DC}">
      <formula1>"Oui (plan PSE avec composant FP/RH),Aucun plan PSE commencé/élaboré,Oui plan PSE mais aucun composant FP/RH,Ne sais pas"</formula1>
    </dataValidation>
    <dataValidation type="list" allowBlank="1" showInputMessage="1" showErrorMessage="1" sqref="H312:J312" xr:uid="{9A8EB7C5-2AE0-415D-9A66-22CA34235037}">
      <formula1>"0 à 25 %,26 à 50 %,51 à 75 %,76 à 100 %, Ne sais pas, Non applicable"</formula1>
    </dataValidation>
    <dataValidation type="list" allowBlank="1" showInputMessage="1" showErrorMessage="1" sqref="H302:J302 F95:F97" xr:uid="{2777F8C9-D37A-42AA-A320-74571F22D9D8}">
      <formula1>"Oui,Non,Ne sais pas,Non applicable"</formula1>
    </dataValidation>
    <dataValidation type="list" allowBlank="1" showInputMessage="1" showErrorMessage="1" sqref="H308:J308" xr:uid="{644B52D5-E958-4075-A4AC-1EC3F7D3196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192096B8-15D0-47F2-83E2-AEEF3883FF8F}">
      <formula1>"0,1,2 à 3,Plus de 3, Ne sais pas"</formula1>
    </dataValidation>
    <dataValidation type="list" allowBlank="1" showInputMessage="1" showErrorMessage="1" sqref="J349 J354 J324 J329 J334 J339 J344 J319" xr:uid="{017CBC6B-4A1F-4341-A084-16DB41CB2FAE}">
      <formula1>"0,1,2 à 3,Plus de 3,Ne sais pas"</formula1>
    </dataValidation>
    <dataValidation type="list" allowBlank="1" showInputMessage="1" showErrorMessage="1" sqref="H302" xr:uid="{D06E4ACC-CF5B-4800-A0B0-7048E9FA69D7}">
      <formula1>"Oui,Non,Ne sais pas, Non applicable"</formula1>
    </dataValidation>
    <dataValidation type="list" allowBlank="1" showInputMessage="1" showErrorMessage="1" sqref="H301:J301" xr:uid="{72FC47C5-74D2-4558-A67B-F1E944E2CF10}">
      <formula1>"Moins de 6 mois, De 6 mois à moins d'1 an, D'1 an à 18 mois, Plus de 18 mois,Ne sais pas"</formula1>
    </dataValidation>
    <dataValidation type="list" allowBlank="1" showInputMessage="1" showErrorMessage="1" error="Choisissez une réponse dans la liste déroulante." sqref="I20:I21" xr:uid="{638383D1-6205-405A-A90D-BFF5AAB106A6}">
      <formula1>"Oui, Non, Ne sais pas, Non applicable"</formula1>
    </dataValidation>
    <dataValidation type="list" allowBlank="1" showInputMessage="1" showErrorMessage="1" sqref="H305:J306" xr:uid="{A0D2C49B-7638-4EEE-8453-0C94FAE86868}">
      <formula1>"La plupart ont été testés, Certains ont été testés, Aucun n'a été testé, Ne sais pas, Non applicable"</formula1>
    </dataValidation>
    <dataValidation type="list" allowBlank="1" showInputMessage="1" showErrorMessage="1" sqref="H161 J161:L161" xr:uid="{7CB8A05F-915B-405A-A453-0791170C7600}">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D1A2CDE-F9F8-4A79-BBA8-747E8848AD53}">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320FFEF-167A-42FD-BF98-F9AEE30D72C9}">
      <formula1>"Oui, Non, Ne sais pas"</formula1>
    </dataValidation>
    <dataValidation type="list" allowBlank="1" showInputMessage="1" showErrorMessage="1" sqref="H31:J31" xr:uid="{47693892-FB75-41F0-B0C5-28EAA5BA87D1}">
      <formula1>"Moins d'une fois par an,Une fois par an,Deux fois par an,Une fois par trimestre,Une fois par mois,Ad hoc"</formula1>
    </dataValidation>
    <dataValidation type="list" allowBlank="1" showInputMessage="1" showErrorMessage="1" sqref="H26 J26 H28 J28" xr:uid="{901ED858-6758-471D-82AF-72BAB1727BC9}">
      <formula1>"Janvier, Février, Mars, Avril, Mai, Juin, juillet, Août, Septembre, Octobre, Novembre, Décembre"</formula1>
    </dataValidation>
    <dataValidation type="list" allowBlank="1" showInputMessage="1" showErrorMessage="1" error="Choisissez une réponse dans la liste déroulante." sqref="I22" xr:uid="{E9A79FD0-CD7D-45EA-98C9-2CC5B2C88A44}">
      <formula1>"0 fois, 1 fois, 2 à 3 fois, 4 fois ou plus, Ne sais pas"</formula1>
    </dataValidation>
    <dataValidation type="list" allowBlank="1" showInputMessage="1" showErrorMessage="1" sqref="F261:F264 H8 L164:L174 F72 F219:F221 H225 F223 I23:I24 L188:N198 G130:N132 F258 H139:J139 F19 F254 F256 F70 H311 M164:N164 F11:F17 H298:H299 H315 H303 H307 H313 G116:N128" xr:uid="{F9A1058A-85DF-4C65-97C7-23FA28E1CB57}">
      <formula1>"Oui, Non, Ne sais pas, Non applicable"</formula1>
    </dataValidation>
  </dataValidations>
  <hyperlinks>
    <hyperlink ref="L1:M1" location="'All Countries Summary (2019)'!A1" display="go to summary page" xr:uid="{ADE5373B-D5FA-44A3-B67B-3AD953D7D198}"/>
  </hyperlinks>
  <pageMargins left="0.25" right="0.25" top="0.75" bottom="0.75" header="0.3" footer="0.3"/>
  <pageSetup paperSize="141" scale="18" orientation="landscape" r:id="rId1"/>
  <rowBreaks count="2" manualBreakCount="2">
    <brk id="24" max="15" man="1"/>
    <brk id="5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86669D4-6259-407F-B3E4-01B543927A6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FB120DE6-0932-4BF5-8358-9A127CF56927}">
          <x14:formula1>
            <xm:f>'\\chemonics.sharepoint.com@SSL\DavWWWRoot\sites\FO000\1300_CL\Monitoring and Evaluation\CS Indicators and Index\Validated Surveys - 2019\Validation_final\[CS Indicators Survey_2019_Burundi_final.xlsx]Data sources for dropdown list'!#REF!</xm:f>
          </x14:formula1>
          <xm:sqref>O8:P19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0B0A7-D3BE-4802-8DFF-9A92E5F3F52B}">
  <sheetPr>
    <tabColor theme="0" tint="-0.499984740745262"/>
  </sheetPr>
  <dimension ref="A1:Q363"/>
  <sheetViews>
    <sheetView showGridLines="0" zoomScaleNormal="100" workbookViewId="0"/>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7.42578125"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4.28515625" customWidth="1"/>
    <col min="15" max="16" width="60.42578125" customWidth="1"/>
  </cols>
  <sheetData>
    <row r="1" spans="2:16" ht="60.75" customHeight="1">
      <c r="F1" s="1338"/>
      <c r="G1" s="1338"/>
      <c r="H1" s="1338"/>
      <c r="I1" s="2508" t="s">
        <v>828</v>
      </c>
      <c r="J1" s="2508"/>
      <c r="K1" s="1338"/>
      <c r="L1" s="1338"/>
      <c r="M1" s="1338"/>
      <c r="N1" s="1338"/>
    </row>
    <row r="2" spans="2:16" ht="56.25" customHeight="1" thickBot="1">
      <c r="B2" s="3554" t="s">
        <v>1319</v>
      </c>
      <c r="C2" s="3554"/>
      <c r="D2" s="3554"/>
      <c r="E2" s="3554"/>
      <c r="F2" s="3554"/>
      <c r="G2" s="3554"/>
      <c r="H2" s="3554"/>
      <c r="I2" s="3"/>
      <c r="J2" s="3"/>
      <c r="K2" s="14"/>
      <c r="L2" s="14"/>
      <c r="M2" s="14"/>
      <c r="N2" s="5"/>
    </row>
    <row r="3" spans="2:16" ht="26.25" customHeight="1" thickBot="1">
      <c r="B3" s="1"/>
      <c r="C3" s="6"/>
      <c r="D3" s="15" t="s">
        <v>1320</v>
      </c>
      <c r="E3" s="7" t="s">
        <v>2962</v>
      </c>
      <c r="F3" s="16" t="s">
        <v>1322</v>
      </c>
      <c r="G3" s="4"/>
      <c r="H3" s="3"/>
      <c r="I3" s="3"/>
      <c r="J3" s="3"/>
      <c r="K3" s="14"/>
      <c r="L3" s="14"/>
      <c r="M3" s="14"/>
      <c r="N3" s="5"/>
    </row>
    <row r="4" spans="2:16" ht="39" customHeight="1">
      <c r="B4" s="2403" t="s">
        <v>1323</v>
      </c>
      <c r="C4" s="2403"/>
      <c r="D4" s="2403"/>
      <c r="E4" s="2403"/>
      <c r="F4" s="2403"/>
      <c r="G4" s="2403"/>
      <c r="H4" s="2403"/>
      <c r="I4" s="2403"/>
      <c r="J4" s="2403"/>
      <c r="K4" s="2403"/>
      <c r="L4" s="2403"/>
      <c r="M4" s="2403"/>
      <c r="N4" s="2403"/>
    </row>
    <row r="5" spans="2:16" ht="2.25" customHeight="1" thickBot="1">
      <c r="B5" s="2404" t="s">
        <v>2963</v>
      </c>
      <c r="C5" s="2405"/>
      <c r="D5" s="2405"/>
      <c r="E5" s="2405"/>
      <c r="F5" s="2405"/>
      <c r="G5" s="2405"/>
      <c r="H5" s="2405"/>
      <c r="I5" s="2405"/>
      <c r="J5" s="2405"/>
      <c r="K5" s="2405"/>
      <c r="L5" s="2405"/>
      <c r="M5" s="2405"/>
      <c r="N5" s="2405"/>
    </row>
    <row r="6" spans="2:16" ht="30.75" customHeight="1" thickBot="1">
      <c r="B6" s="2406"/>
      <c r="C6" s="2406"/>
      <c r="D6" s="2406"/>
      <c r="E6" s="2406"/>
      <c r="F6" s="2406"/>
      <c r="G6" s="2406"/>
      <c r="H6" s="2406"/>
      <c r="I6" s="2406"/>
      <c r="J6" s="2406"/>
      <c r="K6" s="2406"/>
      <c r="L6" s="2406"/>
      <c r="M6" s="17"/>
      <c r="N6" s="1552"/>
      <c r="O6" s="18" t="s">
        <v>1325</v>
      </c>
      <c r="P6" s="19" t="s">
        <v>2964</v>
      </c>
    </row>
    <row r="7" spans="2:16" ht="23.25" customHeight="1" thickBot="1">
      <c r="B7" s="1849" t="s">
        <v>1327</v>
      </c>
      <c r="C7" s="1850"/>
      <c r="D7" s="1850"/>
      <c r="E7" s="1850"/>
      <c r="F7" s="1850"/>
      <c r="G7" s="1850"/>
      <c r="H7" s="1850"/>
      <c r="I7" s="1850"/>
      <c r="J7" s="1850"/>
      <c r="K7" s="1850"/>
      <c r="L7" s="1850"/>
      <c r="M7" s="1850"/>
      <c r="N7" s="1850"/>
      <c r="O7" s="1850"/>
      <c r="P7" s="1851"/>
    </row>
    <row r="8" spans="2:16" ht="172.5" customHeight="1">
      <c r="B8" s="20" t="s">
        <v>1328</v>
      </c>
      <c r="C8" s="2407" t="s">
        <v>1329</v>
      </c>
      <c r="D8" s="2407"/>
      <c r="E8" s="2407"/>
      <c r="F8" s="2407"/>
      <c r="G8" s="2407"/>
      <c r="H8" s="1327" t="s">
        <v>1442</v>
      </c>
      <c r="I8" s="21" t="s">
        <v>1503</v>
      </c>
      <c r="J8" s="3555" t="s">
        <v>2965</v>
      </c>
      <c r="K8" s="3556"/>
      <c r="L8" s="3556"/>
      <c r="M8" s="3556"/>
      <c r="N8" s="3557"/>
      <c r="O8" s="2788" t="s">
        <v>2349</v>
      </c>
      <c r="P8" s="2245"/>
    </row>
    <row r="9" spans="2:16" ht="21.75" customHeight="1">
      <c r="B9" s="22" t="s">
        <v>1333</v>
      </c>
      <c r="C9" s="1997" t="s">
        <v>1334</v>
      </c>
      <c r="D9" s="1997"/>
      <c r="E9" s="1998"/>
      <c r="F9" s="2411" t="s">
        <v>2966</v>
      </c>
      <c r="G9" s="2412"/>
      <c r="H9" s="2412"/>
      <c r="I9" s="2412"/>
      <c r="J9" s="2412"/>
      <c r="K9" s="2412"/>
      <c r="L9" s="2412"/>
      <c r="M9" s="2412"/>
      <c r="N9" s="2412"/>
      <c r="O9" s="2789"/>
      <c r="P9" s="2124"/>
    </row>
    <row r="10" spans="2:16" ht="29.25" customHeight="1">
      <c r="B10" s="23" t="s">
        <v>1336</v>
      </c>
      <c r="C10" s="1997" t="s">
        <v>1337</v>
      </c>
      <c r="D10" s="1997"/>
      <c r="E10" s="1998"/>
      <c r="F10" s="24" t="s">
        <v>1338</v>
      </c>
      <c r="G10" s="2413"/>
      <c r="H10" s="2413"/>
      <c r="I10" s="2413"/>
      <c r="J10" s="2413"/>
      <c r="K10" s="2413"/>
      <c r="L10" s="2413"/>
      <c r="M10" s="2413"/>
      <c r="N10" s="2414"/>
      <c r="O10" s="2789"/>
      <c r="P10" s="2124"/>
    </row>
    <row r="11" spans="2:16" ht="33" customHeight="1">
      <c r="B11" s="1494" t="s">
        <v>1333</v>
      </c>
      <c r="C11" s="2043" t="s">
        <v>2967</v>
      </c>
      <c r="D11" s="2043"/>
      <c r="E11" s="2415"/>
      <c r="F11" s="1327" t="s">
        <v>57</v>
      </c>
      <c r="G11" s="2397" t="s">
        <v>1341</v>
      </c>
      <c r="H11" s="2138"/>
      <c r="I11" s="1637"/>
      <c r="J11" s="1637"/>
      <c r="K11" s="1637"/>
      <c r="L11" s="1637"/>
      <c r="M11" s="1637"/>
      <c r="N11" s="1637"/>
      <c r="O11" s="2789"/>
      <c r="P11" s="2124"/>
    </row>
    <row r="12" spans="2:16" ht="39.75" customHeight="1">
      <c r="B12" s="1490" t="s">
        <v>1342</v>
      </c>
      <c r="C12" s="1997" t="s">
        <v>1343</v>
      </c>
      <c r="D12" s="1997"/>
      <c r="E12" s="1998"/>
      <c r="F12" s="1327" t="s">
        <v>57</v>
      </c>
      <c r="G12" s="2397" t="s">
        <v>1341</v>
      </c>
      <c r="H12" s="2138"/>
      <c r="I12" s="1637"/>
      <c r="J12" s="1637"/>
      <c r="K12" s="1637"/>
      <c r="L12" s="1637"/>
      <c r="M12" s="1637"/>
      <c r="N12" s="1637"/>
      <c r="O12" s="2789"/>
      <c r="P12" s="2124"/>
    </row>
    <row r="13" spans="2:16" ht="33" customHeight="1">
      <c r="B13" s="1490" t="s">
        <v>1344</v>
      </c>
      <c r="C13" s="1997" t="s">
        <v>1345</v>
      </c>
      <c r="D13" s="1997"/>
      <c r="E13" s="1998"/>
      <c r="F13" s="1327" t="s">
        <v>57</v>
      </c>
      <c r="G13" s="2397" t="s">
        <v>1341</v>
      </c>
      <c r="H13" s="2138"/>
      <c r="I13" s="1637"/>
      <c r="J13" s="1637"/>
      <c r="K13" s="1637"/>
      <c r="L13" s="1637"/>
      <c r="M13" s="1637"/>
      <c r="N13" s="1637"/>
      <c r="O13" s="2789"/>
      <c r="P13" s="2124"/>
    </row>
    <row r="14" spans="2:16" ht="28.5" customHeight="1">
      <c r="B14" s="1490" t="s">
        <v>1346</v>
      </c>
      <c r="C14" s="1997" t="s">
        <v>1347</v>
      </c>
      <c r="D14" s="1997"/>
      <c r="E14" s="1998"/>
      <c r="F14" s="1327" t="s">
        <v>57</v>
      </c>
      <c r="G14" s="2397" t="s">
        <v>1348</v>
      </c>
      <c r="H14" s="2138"/>
      <c r="I14" s="1637"/>
      <c r="J14" s="1637"/>
      <c r="K14" s="1637"/>
      <c r="L14" s="1637"/>
      <c r="M14" s="1637"/>
      <c r="N14" s="1637"/>
      <c r="O14" s="2789"/>
      <c r="P14" s="2124"/>
    </row>
    <row r="15" spans="2:16" ht="28.5" customHeight="1">
      <c r="B15" s="1490" t="s">
        <v>1349</v>
      </c>
      <c r="C15" s="1997" t="s">
        <v>1350</v>
      </c>
      <c r="D15" s="1997"/>
      <c r="E15" s="1998"/>
      <c r="F15" s="1327" t="s">
        <v>57</v>
      </c>
      <c r="G15" s="2397" t="s">
        <v>1351</v>
      </c>
      <c r="H15" s="2138"/>
      <c r="I15" s="1637"/>
      <c r="J15" s="1637"/>
      <c r="K15" s="1637"/>
      <c r="L15" s="1637"/>
      <c r="M15" s="1637"/>
      <c r="N15" s="1637"/>
      <c r="O15" s="2789"/>
      <c r="P15" s="2124"/>
    </row>
    <row r="16" spans="2:16" ht="41.25" customHeight="1">
      <c r="B16" s="1490" t="s">
        <v>1352</v>
      </c>
      <c r="C16" s="1997" t="s">
        <v>1353</v>
      </c>
      <c r="D16" s="1997"/>
      <c r="E16" s="1998"/>
      <c r="F16" s="1327" t="s">
        <v>1442</v>
      </c>
      <c r="G16" s="2397" t="s">
        <v>1354</v>
      </c>
      <c r="H16" s="2138"/>
      <c r="I16" s="1637" t="s">
        <v>2968</v>
      </c>
      <c r="J16" s="2160" t="s">
        <v>2969</v>
      </c>
      <c r="K16" s="2160"/>
      <c r="L16" s="2160" t="s">
        <v>2970</v>
      </c>
      <c r="M16" s="2160"/>
      <c r="N16" s="1637"/>
      <c r="O16" s="2789"/>
      <c r="P16" s="2124"/>
    </row>
    <row r="17" spans="2:16" ht="27" customHeight="1">
      <c r="B17" s="1490" t="s">
        <v>1355</v>
      </c>
      <c r="C17" s="2043" t="s">
        <v>1356</v>
      </c>
      <c r="D17" s="2043"/>
      <c r="E17" s="2043"/>
      <c r="F17" s="1327" t="s">
        <v>1442</v>
      </c>
      <c r="G17" s="2397" t="s">
        <v>1357</v>
      </c>
      <c r="H17" s="2138"/>
      <c r="I17" s="1995" t="s">
        <v>2971</v>
      </c>
      <c r="J17" s="2160"/>
      <c r="K17" s="2160"/>
      <c r="L17" s="2160"/>
      <c r="M17" s="2160"/>
      <c r="N17" s="2434"/>
      <c r="O17" s="2789"/>
      <c r="P17" s="2124"/>
    </row>
    <row r="18" spans="2:16" ht="26.25" customHeight="1">
      <c r="B18" s="1490" t="s">
        <v>1358</v>
      </c>
      <c r="C18" s="2043" t="s">
        <v>1359</v>
      </c>
      <c r="D18" s="2043"/>
      <c r="E18" s="2043"/>
      <c r="F18" s="1327" t="s">
        <v>57</v>
      </c>
      <c r="G18" s="2397" t="s">
        <v>1357</v>
      </c>
      <c r="H18" s="2138"/>
      <c r="I18" s="1637"/>
      <c r="J18" s="1637"/>
      <c r="K18" s="1637"/>
      <c r="L18" s="1637"/>
      <c r="M18" s="1637"/>
      <c r="N18" s="1637"/>
      <c r="O18" s="2789"/>
      <c r="P18" s="2124"/>
    </row>
    <row r="19" spans="2:16" ht="24.75" customHeight="1">
      <c r="B19" s="1490" t="s">
        <v>1360</v>
      </c>
      <c r="C19" s="2043" t="s">
        <v>1361</v>
      </c>
      <c r="D19" s="2043"/>
      <c r="E19" s="2043"/>
      <c r="F19" s="1522" t="s">
        <v>57</v>
      </c>
      <c r="G19" s="2397" t="s">
        <v>1357</v>
      </c>
      <c r="H19" s="2138"/>
      <c r="I19" s="1637"/>
      <c r="J19" s="1637"/>
      <c r="K19" s="1637"/>
      <c r="L19" s="1637"/>
      <c r="M19" s="1637"/>
      <c r="N19" s="1637"/>
      <c r="O19" s="2448"/>
      <c r="P19" s="2197"/>
    </row>
    <row r="20" spans="2:16" ht="24" customHeight="1">
      <c r="B20" s="23" t="s">
        <v>1362</v>
      </c>
      <c r="C20" s="1997" t="s">
        <v>1363</v>
      </c>
      <c r="D20" s="1997"/>
      <c r="E20" s="1997"/>
      <c r="F20" s="1997"/>
      <c r="G20" s="1997"/>
      <c r="H20" s="1997"/>
      <c r="I20" s="1327" t="s">
        <v>57</v>
      </c>
      <c r="J20" s="1993" t="s">
        <v>1364</v>
      </c>
      <c r="K20" s="2465" t="s">
        <v>2972</v>
      </c>
      <c r="L20" s="2466"/>
      <c r="M20" s="2466"/>
      <c r="N20" s="2467"/>
      <c r="O20" s="25" t="s">
        <v>1332</v>
      </c>
      <c r="P20" s="26"/>
    </row>
    <row r="21" spans="2:16" ht="24" customHeight="1">
      <c r="B21" s="23" t="s">
        <v>1366</v>
      </c>
      <c r="C21" s="1997" t="s">
        <v>1367</v>
      </c>
      <c r="D21" s="1997"/>
      <c r="E21" s="1997"/>
      <c r="F21" s="1997"/>
      <c r="G21" s="1997"/>
      <c r="H21" s="1997"/>
      <c r="I21" s="1327" t="s">
        <v>57</v>
      </c>
      <c r="J21" s="2398"/>
      <c r="K21" s="2469"/>
      <c r="L21" s="2470"/>
      <c r="M21" s="2470"/>
      <c r="N21" s="2471"/>
      <c r="O21" s="25" t="s">
        <v>1332</v>
      </c>
      <c r="P21" s="26"/>
    </row>
    <row r="22" spans="2:16" ht="24" customHeight="1">
      <c r="B22" s="23" t="s">
        <v>1368</v>
      </c>
      <c r="C22" s="1997" t="s">
        <v>1369</v>
      </c>
      <c r="D22" s="1997"/>
      <c r="E22" s="1997"/>
      <c r="F22" s="1997"/>
      <c r="G22" s="1997"/>
      <c r="H22" s="1997"/>
      <c r="I22" s="1522" t="s">
        <v>2387</v>
      </c>
      <c r="J22" s="2398"/>
      <c r="K22" s="2469"/>
      <c r="L22" s="2470"/>
      <c r="M22" s="2470"/>
      <c r="N22" s="2471"/>
      <c r="O22" s="2051" t="s">
        <v>1332</v>
      </c>
      <c r="P22" s="2051"/>
    </row>
    <row r="23" spans="2:16" ht="27" customHeight="1">
      <c r="B23" s="23" t="s">
        <v>1371</v>
      </c>
      <c r="C23" s="1997" t="s">
        <v>1372</v>
      </c>
      <c r="D23" s="1997"/>
      <c r="E23" s="1997"/>
      <c r="F23" s="1997"/>
      <c r="G23" s="1997"/>
      <c r="H23" s="1997"/>
      <c r="I23" s="1327" t="s">
        <v>1807</v>
      </c>
      <c r="J23" s="2398"/>
      <c r="K23" s="2469"/>
      <c r="L23" s="2470"/>
      <c r="M23" s="2470"/>
      <c r="N23" s="2471"/>
      <c r="O23" s="2124"/>
      <c r="P23" s="2124"/>
    </row>
    <row r="24" spans="2:16" ht="41.25" customHeight="1" thickBot="1">
      <c r="B24" s="27" t="s">
        <v>1333</v>
      </c>
      <c r="C24" s="1978" t="s">
        <v>1373</v>
      </c>
      <c r="D24" s="1978"/>
      <c r="E24" s="1978"/>
      <c r="F24" s="1978"/>
      <c r="G24" s="1978"/>
      <c r="H24" s="1978"/>
      <c r="I24" s="1327" t="s">
        <v>1807</v>
      </c>
      <c r="J24" s="2398"/>
      <c r="K24" s="2505"/>
      <c r="L24" s="2506"/>
      <c r="M24" s="2506"/>
      <c r="N24" s="2507"/>
      <c r="O24" s="2052"/>
      <c r="P24" s="2052"/>
    </row>
    <row r="25" spans="2:16" ht="24.75" customHeight="1" thickBot="1">
      <c r="B25" s="1849" t="s">
        <v>2973</v>
      </c>
      <c r="C25" s="1850"/>
      <c r="D25" s="1850"/>
      <c r="E25" s="1850"/>
      <c r="F25" s="1850"/>
      <c r="G25" s="1850"/>
      <c r="H25" s="1850"/>
      <c r="I25" s="1850"/>
      <c r="J25" s="1850"/>
      <c r="K25" s="1850"/>
      <c r="L25" s="1850"/>
      <c r="M25" s="1850"/>
      <c r="N25" s="1850"/>
      <c r="O25" s="1850"/>
      <c r="P25" s="1851"/>
    </row>
    <row r="26" spans="2:16" ht="34.5" customHeight="1">
      <c r="B26" s="28" t="s">
        <v>1375</v>
      </c>
      <c r="C26" s="2111" t="s">
        <v>1376</v>
      </c>
      <c r="D26" s="2111"/>
      <c r="E26" s="2111"/>
      <c r="F26" s="2387"/>
      <c r="G26" s="29" t="s">
        <v>1377</v>
      </c>
      <c r="H26" s="1645" t="s">
        <v>1378</v>
      </c>
      <c r="I26" s="1524" t="s">
        <v>1379</v>
      </c>
      <c r="J26" s="1645" t="s">
        <v>1380</v>
      </c>
      <c r="K26" s="2112" t="s">
        <v>1602</v>
      </c>
      <c r="L26" s="3545" t="s">
        <v>2974</v>
      </c>
      <c r="M26" s="3546"/>
      <c r="N26" s="3547"/>
      <c r="O26" s="355" t="s">
        <v>1679</v>
      </c>
      <c r="P26" s="1515"/>
    </row>
    <row r="27" spans="2:16" ht="80.25" customHeight="1">
      <c r="B27" s="23" t="s">
        <v>1384</v>
      </c>
      <c r="C27" s="2028" t="s">
        <v>2975</v>
      </c>
      <c r="D27" s="2028"/>
      <c r="E27" s="2028"/>
      <c r="F27" s="2028"/>
      <c r="G27" s="2028"/>
      <c r="H27" s="2028"/>
      <c r="I27" s="2029"/>
      <c r="J27" s="31">
        <v>18930214.079999998</v>
      </c>
      <c r="K27" s="2113"/>
      <c r="L27" s="3548"/>
      <c r="M27" s="3549"/>
      <c r="N27" s="3550"/>
      <c r="O27" s="2447" t="s">
        <v>2976</v>
      </c>
      <c r="P27" s="2051"/>
    </row>
    <row r="28" spans="2:16" ht="33.75" customHeight="1">
      <c r="B28" s="2096" t="s">
        <v>1387</v>
      </c>
      <c r="C28" s="1830" t="s">
        <v>2977</v>
      </c>
      <c r="D28" s="1830"/>
      <c r="E28" s="1830"/>
      <c r="F28" s="1830"/>
      <c r="G28" s="1634" t="s">
        <v>1377</v>
      </c>
      <c r="H28" s="1531" t="s">
        <v>1378</v>
      </c>
      <c r="I28" s="32" t="s">
        <v>1379</v>
      </c>
      <c r="J28" s="33" t="s">
        <v>1380</v>
      </c>
      <c r="K28" s="2113"/>
      <c r="L28" s="3548"/>
      <c r="M28" s="3549"/>
      <c r="N28" s="3550"/>
      <c r="O28" s="2789"/>
      <c r="P28" s="2124"/>
    </row>
    <row r="29" spans="2:16" ht="27" customHeight="1">
      <c r="B29" s="2097"/>
      <c r="C29" s="2043"/>
      <c r="D29" s="2043"/>
      <c r="E29" s="2043"/>
      <c r="F29" s="2043"/>
      <c r="G29" s="1634" t="s">
        <v>1389</v>
      </c>
      <c r="H29" s="1510">
        <v>2019</v>
      </c>
      <c r="I29" s="32" t="s">
        <v>1390</v>
      </c>
      <c r="J29" s="1510">
        <v>2019</v>
      </c>
      <c r="K29" s="2113"/>
      <c r="L29" s="3548"/>
      <c r="M29" s="3549"/>
      <c r="N29" s="3550"/>
      <c r="O29" s="2789"/>
      <c r="P29" s="2124"/>
    </row>
    <row r="30" spans="2:16" ht="25.5" customHeight="1">
      <c r="B30" s="1490" t="s">
        <v>1333</v>
      </c>
      <c r="C30" s="1997" t="s">
        <v>2978</v>
      </c>
      <c r="D30" s="1997"/>
      <c r="E30" s="1997"/>
      <c r="F30" s="1997"/>
      <c r="G30" s="1998"/>
      <c r="H30" s="1999" t="s">
        <v>2979</v>
      </c>
      <c r="I30" s="2027"/>
      <c r="J30" s="2000"/>
      <c r="K30" s="2113"/>
      <c r="L30" s="3548"/>
      <c r="M30" s="3549"/>
      <c r="N30" s="3550"/>
      <c r="O30" s="2448"/>
      <c r="P30" s="2197"/>
    </row>
    <row r="31" spans="2:16" ht="105" customHeight="1">
      <c r="B31" s="1490" t="s">
        <v>1342</v>
      </c>
      <c r="C31" s="1997" t="s">
        <v>1393</v>
      </c>
      <c r="D31" s="1997"/>
      <c r="E31" s="1997"/>
      <c r="F31" s="1997"/>
      <c r="G31" s="1998"/>
      <c r="H31" s="2384" t="s">
        <v>1394</v>
      </c>
      <c r="I31" s="2385"/>
      <c r="J31" s="2386"/>
      <c r="K31" s="2114"/>
      <c r="L31" s="3551"/>
      <c r="M31" s="3552"/>
      <c r="N31" s="3553"/>
      <c r="O31" s="1654" t="s">
        <v>1395</v>
      </c>
      <c r="P31" s="26"/>
    </row>
    <row r="32" spans="2:16" ht="49.5" customHeight="1">
      <c r="B32" s="1490" t="s">
        <v>1344</v>
      </c>
      <c r="C32" s="2028" t="s">
        <v>1396</v>
      </c>
      <c r="D32" s="2028"/>
      <c r="E32" s="2028"/>
      <c r="F32" s="2028"/>
      <c r="G32" s="2028"/>
      <c r="H32" s="2028"/>
      <c r="I32" s="2028"/>
      <c r="J32" s="2028"/>
      <c r="K32" s="2028"/>
      <c r="L32" s="2028"/>
      <c r="M32" s="2028"/>
      <c r="N32" s="2372"/>
      <c r="O32" s="2061" t="s">
        <v>2406</v>
      </c>
      <c r="P32" s="2074"/>
    </row>
    <row r="33" spans="2:16" ht="51" customHeight="1">
      <c r="B33" s="2373" t="s">
        <v>1398</v>
      </c>
      <c r="C33" s="2374"/>
      <c r="D33" s="2374"/>
      <c r="E33" s="2374"/>
      <c r="F33" s="2374"/>
      <c r="G33" s="2374"/>
      <c r="H33" s="2374"/>
      <c r="I33" s="2375"/>
      <c r="J33" s="1551" t="s">
        <v>2409</v>
      </c>
      <c r="K33" s="1551" t="s">
        <v>1400</v>
      </c>
      <c r="L33" s="2376" t="s">
        <v>2980</v>
      </c>
      <c r="M33" s="2377"/>
      <c r="N33" s="2378"/>
      <c r="O33" s="3542"/>
      <c r="P33" s="2084"/>
    </row>
    <row r="34" spans="2:16" ht="24.75" customHeight="1">
      <c r="B34" s="27" t="s">
        <v>1360</v>
      </c>
      <c r="C34" s="1997" t="s">
        <v>1402</v>
      </c>
      <c r="D34" s="1997"/>
      <c r="E34" s="1997"/>
      <c r="F34" s="1997"/>
      <c r="G34" s="1997"/>
      <c r="H34" s="1997"/>
      <c r="I34" s="1997"/>
      <c r="J34" s="1997"/>
      <c r="K34" s="1997"/>
      <c r="L34" s="1997"/>
      <c r="M34" s="1997"/>
      <c r="N34" s="2041"/>
      <c r="O34" s="3543" t="s">
        <v>2981</v>
      </c>
      <c r="P34" s="2379"/>
    </row>
    <row r="35" spans="2:16" ht="21" customHeight="1">
      <c r="B35" s="27"/>
      <c r="C35" s="2091" t="s">
        <v>1404</v>
      </c>
      <c r="D35" s="2091"/>
      <c r="E35" s="2091"/>
      <c r="F35" s="2091"/>
      <c r="G35" s="2091"/>
      <c r="H35" s="2091"/>
      <c r="I35" s="2092"/>
      <c r="J35" s="34" t="s">
        <v>2982</v>
      </c>
      <c r="K35" s="35" t="s">
        <v>61</v>
      </c>
      <c r="L35" s="2361" t="e">
        <f t="shared" ref="L35:L57" si="0">ABS(J35-K35)/J35</f>
        <v>#VALUE!</v>
      </c>
      <c r="M35" s="2362"/>
      <c r="N35" s="2363"/>
      <c r="O35" s="3544"/>
      <c r="P35" s="2380"/>
    </row>
    <row r="36" spans="2:16" ht="21" customHeight="1">
      <c r="B36" s="27"/>
      <c r="C36" s="2091" t="s">
        <v>1405</v>
      </c>
      <c r="D36" s="2091"/>
      <c r="E36" s="2091"/>
      <c r="F36" s="2091"/>
      <c r="G36" s="2091"/>
      <c r="H36" s="2091"/>
      <c r="I36" s="2092"/>
      <c r="J36" s="1328">
        <v>221696</v>
      </c>
      <c r="K36" s="35">
        <v>259456</v>
      </c>
      <c r="L36" s="2361">
        <f t="shared" si="0"/>
        <v>0.17032332563510394</v>
      </c>
      <c r="M36" s="2362"/>
      <c r="N36" s="2363"/>
      <c r="O36" s="3544"/>
      <c r="P36" s="2380"/>
    </row>
    <row r="37" spans="2:16" ht="31.5" customHeight="1">
      <c r="B37" s="27"/>
      <c r="C37" s="2091" t="s">
        <v>1406</v>
      </c>
      <c r="D37" s="2091"/>
      <c r="E37" s="2091"/>
      <c r="F37" s="38" t="s">
        <v>1407</v>
      </c>
      <c r="G37" s="1754"/>
      <c r="H37" s="2008"/>
      <c r="I37" s="1755"/>
      <c r="J37" s="34" t="s">
        <v>2982</v>
      </c>
      <c r="K37" s="35" t="s">
        <v>2982</v>
      </c>
      <c r="L37" s="2361" t="e">
        <f t="shared" si="0"/>
        <v>#VALUE!</v>
      </c>
      <c r="M37" s="2362"/>
      <c r="N37" s="2363"/>
      <c r="O37" s="3544"/>
      <c r="P37" s="2380"/>
    </row>
    <row r="38" spans="2:16" ht="21" customHeight="1">
      <c r="B38" s="27" t="s">
        <v>1409</v>
      </c>
      <c r="C38" s="1997" t="s">
        <v>1410</v>
      </c>
      <c r="D38" s="1997"/>
      <c r="E38" s="1997"/>
      <c r="F38" s="1997"/>
      <c r="G38" s="1997"/>
      <c r="H38" s="1997"/>
      <c r="I38" s="1997"/>
      <c r="J38" s="1997"/>
      <c r="K38" s="1997"/>
      <c r="L38" s="1997"/>
      <c r="M38" s="1997"/>
      <c r="N38" s="2041"/>
      <c r="O38" s="3544"/>
      <c r="P38" s="2380"/>
    </row>
    <row r="39" spans="2:16" ht="21" customHeight="1">
      <c r="B39" s="27"/>
      <c r="C39" s="2091" t="s">
        <v>1411</v>
      </c>
      <c r="D39" s="2091"/>
      <c r="E39" s="2091"/>
      <c r="F39" s="2091"/>
      <c r="G39" s="2091"/>
      <c r="H39" s="2091"/>
      <c r="I39" s="2092"/>
      <c r="J39" s="34">
        <v>70510</v>
      </c>
      <c r="K39" s="35">
        <v>70510</v>
      </c>
      <c r="L39" s="2369">
        <f>ABS(J39-K39)/J39</f>
        <v>0</v>
      </c>
      <c r="M39" s="2370"/>
      <c r="N39" s="2371"/>
      <c r="O39" s="3544"/>
      <c r="P39" s="2380"/>
    </row>
    <row r="40" spans="2:16" ht="27.75" customHeight="1">
      <c r="B40" s="27"/>
      <c r="C40" s="2091" t="s">
        <v>1412</v>
      </c>
      <c r="D40" s="2091"/>
      <c r="E40" s="2091"/>
      <c r="F40" s="38" t="s">
        <v>1407</v>
      </c>
      <c r="G40" s="1754"/>
      <c r="H40" s="2008"/>
      <c r="I40" s="1755"/>
      <c r="J40" s="34" t="s">
        <v>2982</v>
      </c>
      <c r="K40" s="35" t="s">
        <v>2982</v>
      </c>
      <c r="L40" s="2369" t="e">
        <f t="shared" si="0"/>
        <v>#VALUE!</v>
      </c>
      <c r="M40" s="2370"/>
      <c r="N40" s="2371"/>
      <c r="O40" s="3544"/>
      <c r="P40" s="2380"/>
    </row>
    <row r="41" spans="2:16" ht="21" customHeight="1">
      <c r="B41" s="27" t="s">
        <v>1414</v>
      </c>
      <c r="C41" s="1997" t="s">
        <v>1415</v>
      </c>
      <c r="D41" s="1997"/>
      <c r="E41" s="1997"/>
      <c r="F41" s="1997"/>
      <c r="G41" s="1997"/>
      <c r="H41" s="1997"/>
      <c r="I41" s="1997"/>
      <c r="J41" s="1997"/>
      <c r="K41" s="1997"/>
      <c r="L41" s="1997"/>
      <c r="M41" s="1997"/>
      <c r="N41" s="2041"/>
      <c r="O41" s="3544"/>
      <c r="P41" s="2380"/>
    </row>
    <row r="42" spans="2:16" ht="21" customHeight="1">
      <c r="B42" s="27"/>
      <c r="C42" s="2091" t="s">
        <v>1416</v>
      </c>
      <c r="D42" s="2091"/>
      <c r="E42" s="2091"/>
      <c r="F42" s="2091"/>
      <c r="G42" s="2091"/>
      <c r="H42" s="2091"/>
      <c r="I42" s="2092"/>
      <c r="J42" s="1329">
        <v>309844</v>
      </c>
      <c r="K42" s="1330">
        <v>381639</v>
      </c>
      <c r="L42" s="2361">
        <f t="shared" si="0"/>
        <v>0.23171337834523179</v>
      </c>
      <c r="M42" s="2362"/>
      <c r="N42" s="2363"/>
      <c r="O42" s="3544"/>
      <c r="P42" s="2380"/>
    </row>
    <row r="43" spans="2:16" ht="21" customHeight="1">
      <c r="B43" s="27"/>
      <c r="C43" s="2091" t="s">
        <v>1417</v>
      </c>
      <c r="D43" s="2091"/>
      <c r="E43" s="2091"/>
      <c r="F43" s="2091"/>
      <c r="G43" s="2091"/>
      <c r="H43" s="2091"/>
      <c r="I43" s="2092"/>
      <c r="J43" s="1330">
        <v>169120</v>
      </c>
      <c r="K43" s="1329">
        <v>173667</v>
      </c>
      <c r="L43" s="2361">
        <f t="shared" si="0"/>
        <v>2.688623462630085E-2</v>
      </c>
      <c r="M43" s="2362"/>
      <c r="N43" s="2363"/>
      <c r="O43" s="3544"/>
      <c r="P43" s="2380"/>
    </row>
    <row r="44" spans="2:16" ht="21" customHeight="1">
      <c r="B44" s="27"/>
      <c r="C44" s="2091" t="s">
        <v>1418</v>
      </c>
      <c r="D44" s="2091"/>
      <c r="E44" s="2091"/>
      <c r="F44" s="2091"/>
      <c r="G44" s="2091"/>
      <c r="H44" s="2091"/>
      <c r="I44" s="2092"/>
      <c r="J44" s="34" t="s">
        <v>61</v>
      </c>
      <c r="K44" s="34" t="s">
        <v>61</v>
      </c>
      <c r="L44" s="2361" t="e">
        <f t="shared" si="0"/>
        <v>#VALUE!</v>
      </c>
      <c r="M44" s="2362"/>
      <c r="N44" s="2363"/>
      <c r="O44" s="3544"/>
      <c r="P44" s="2380"/>
    </row>
    <row r="45" spans="2:16" ht="46.35" customHeight="1">
      <c r="B45" s="27"/>
      <c r="C45" s="2091" t="s">
        <v>1419</v>
      </c>
      <c r="D45" s="2091"/>
      <c r="E45" s="2091"/>
      <c r="F45" s="38" t="s">
        <v>1407</v>
      </c>
      <c r="G45" s="3407" t="s">
        <v>2983</v>
      </c>
      <c r="H45" s="2146"/>
      <c r="I45" s="3408"/>
      <c r="J45" s="34" t="s">
        <v>2982</v>
      </c>
      <c r="K45" s="35" t="s">
        <v>2982</v>
      </c>
      <c r="L45" s="2369" t="e">
        <f t="shared" si="0"/>
        <v>#VALUE!</v>
      </c>
      <c r="M45" s="2370"/>
      <c r="N45" s="2371"/>
      <c r="O45" s="3544"/>
      <c r="P45" s="2380"/>
    </row>
    <row r="46" spans="2:16" ht="21" customHeight="1">
      <c r="B46" s="27" t="s">
        <v>1421</v>
      </c>
      <c r="C46" s="1997" t="s">
        <v>1422</v>
      </c>
      <c r="D46" s="1997"/>
      <c r="E46" s="1997"/>
      <c r="F46" s="1997"/>
      <c r="G46" s="1997"/>
      <c r="H46" s="1997"/>
      <c r="I46" s="1997"/>
      <c r="J46" s="1997"/>
      <c r="K46" s="1997"/>
      <c r="L46" s="1997"/>
      <c r="M46" s="1997"/>
      <c r="N46" s="2041"/>
      <c r="O46" s="3544"/>
      <c r="P46" s="2380"/>
    </row>
    <row r="47" spans="2:16" ht="21" customHeight="1">
      <c r="B47" s="27"/>
      <c r="C47" s="2091" t="s">
        <v>2984</v>
      </c>
      <c r="D47" s="2091"/>
      <c r="E47" s="2091"/>
      <c r="F47" s="2091"/>
      <c r="G47" s="2091"/>
      <c r="H47" s="2091"/>
      <c r="I47" s="2092"/>
      <c r="J47" s="34">
        <v>15454</v>
      </c>
      <c r="K47" s="35">
        <v>21430</v>
      </c>
      <c r="L47" s="2361">
        <f t="shared" si="0"/>
        <v>0.38669600103533064</v>
      </c>
      <c r="M47" s="2362"/>
      <c r="N47" s="2363"/>
      <c r="O47" s="3544"/>
      <c r="P47" s="2380"/>
    </row>
    <row r="48" spans="2:16" ht="21" customHeight="1">
      <c r="B48" s="27"/>
      <c r="C48" s="2091" t="s">
        <v>1424</v>
      </c>
      <c r="D48" s="2091"/>
      <c r="E48" s="2091"/>
      <c r="F48" s="2091"/>
      <c r="G48" s="2091"/>
      <c r="H48" s="2091"/>
      <c r="I48" s="2092"/>
      <c r="J48" s="34">
        <v>56899</v>
      </c>
      <c r="K48" s="35">
        <v>65974</v>
      </c>
      <c r="L48" s="2361">
        <f t="shared" si="0"/>
        <v>0.15949313696198528</v>
      </c>
      <c r="M48" s="2362"/>
      <c r="N48" s="2363"/>
      <c r="O48" s="3544"/>
      <c r="P48" s="2380"/>
    </row>
    <row r="49" spans="2:16" ht="30" customHeight="1">
      <c r="B49" s="27"/>
      <c r="C49" s="2091" t="s">
        <v>1425</v>
      </c>
      <c r="D49" s="2091"/>
      <c r="E49" s="2091"/>
      <c r="F49" s="38" t="s">
        <v>1407</v>
      </c>
      <c r="G49" s="2093"/>
      <c r="H49" s="2157"/>
      <c r="I49" s="2094"/>
      <c r="J49" s="34" t="s">
        <v>2982</v>
      </c>
      <c r="K49" s="34" t="s">
        <v>2982</v>
      </c>
      <c r="L49" s="2369" t="e">
        <f t="shared" si="0"/>
        <v>#VALUE!</v>
      </c>
      <c r="M49" s="2370"/>
      <c r="N49" s="2371"/>
      <c r="O49" s="3544"/>
      <c r="P49" s="2380"/>
    </row>
    <row r="50" spans="2:16" ht="21" customHeight="1">
      <c r="B50" s="27" t="s">
        <v>1426</v>
      </c>
      <c r="C50" s="2091" t="s">
        <v>1427</v>
      </c>
      <c r="D50" s="2091"/>
      <c r="E50" s="2091"/>
      <c r="F50" s="2091"/>
      <c r="G50" s="2091"/>
      <c r="H50" s="2091"/>
      <c r="I50" s="2092"/>
      <c r="J50" s="34">
        <v>794</v>
      </c>
      <c r="K50" s="35">
        <v>1037</v>
      </c>
      <c r="L50" s="2361">
        <f t="shared" si="0"/>
        <v>0.30604534005037781</v>
      </c>
      <c r="M50" s="2362"/>
      <c r="N50" s="2363"/>
      <c r="O50" s="3544"/>
      <c r="P50" s="2380"/>
    </row>
    <row r="51" spans="2:16" ht="21" customHeight="1">
      <c r="B51" s="27" t="s">
        <v>1428</v>
      </c>
      <c r="C51" s="2091" t="s">
        <v>1429</v>
      </c>
      <c r="D51" s="2091"/>
      <c r="E51" s="2091"/>
      <c r="F51" s="2091"/>
      <c r="G51" s="2091"/>
      <c r="H51" s="2091"/>
      <c r="I51" s="2092"/>
      <c r="J51" s="34">
        <v>13359</v>
      </c>
      <c r="K51" s="35">
        <v>18307</v>
      </c>
      <c r="L51" s="2361">
        <f t="shared" si="0"/>
        <v>0.37038700501534544</v>
      </c>
      <c r="M51" s="2362"/>
      <c r="N51" s="2363"/>
      <c r="O51" s="3544"/>
      <c r="P51" s="2380"/>
    </row>
    <row r="52" spans="2:16" ht="21" customHeight="1">
      <c r="B52" s="27" t="s">
        <v>1430</v>
      </c>
      <c r="C52" s="2091" t="s">
        <v>1431</v>
      </c>
      <c r="D52" s="2091"/>
      <c r="E52" s="2091"/>
      <c r="F52" s="2091"/>
      <c r="G52" s="2091"/>
      <c r="H52" s="2091"/>
      <c r="I52" s="2092"/>
      <c r="J52" s="34">
        <v>11970</v>
      </c>
      <c r="K52" s="35">
        <v>12139</v>
      </c>
      <c r="L52" s="2361">
        <f t="shared" si="0"/>
        <v>1.4118629908103593E-2</v>
      </c>
      <c r="M52" s="2362"/>
      <c r="N52" s="2363"/>
      <c r="O52" s="3544"/>
      <c r="P52" s="2380"/>
    </row>
    <row r="53" spans="2:16" ht="21" customHeight="1">
      <c r="B53" s="27" t="s">
        <v>1432</v>
      </c>
      <c r="C53" s="2091" t="s">
        <v>2433</v>
      </c>
      <c r="D53" s="2091"/>
      <c r="E53" s="2091"/>
      <c r="F53" s="2091"/>
      <c r="G53" s="2091"/>
      <c r="H53" s="2091"/>
      <c r="I53" s="2092"/>
      <c r="J53" s="34" t="s">
        <v>2982</v>
      </c>
      <c r="K53" s="35" t="s">
        <v>2982</v>
      </c>
      <c r="L53" s="2361" t="e">
        <f t="shared" si="0"/>
        <v>#VALUE!</v>
      </c>
      <c r="M53" s="2362"/>
      <c r="N53" s="2363"/>
      <c r="O53" s="3544"/>
      <c r="P53" s="2380"/>
    </row>
    <row r="54" spans="2:16" ht="21" customHeight="1">
      <c r="B54" s="27" t="s">
        <v>1434</v>
      </c>
      <c r="C54" s="1997" t="s">
        <v>1435</v>
      </c>
      <c r="D54" s="1997"/>
      <c r="E54" s="1997"/>
      <c r="F54" s="1997"/>
      <c r="G54" s="1997"/>
      <c r="H54" s="1997"/>
      <c r="I54" s="1997"/>
      <c r="J54" s="1997"/>
      <c r="K54" s="1997"/>
      <c r="L54" s="1997"/>
      <c r="M54" s="1997"/>
      <c r="N54" s="2041"/>
      <c r="O54" s="3544"/>
      <c r="P54" s="2380"/>
    </row>
    <row r="55" spans="2:16" ht="21" customHeight="1">
      <c r="B55" s="27"/>
      <c r="C55" s="2091" t="s">
        <v>1436</v>
      </c>
      <c r="D55" s="2091"/>
      <c r="E55" s="2091"/>
      <c r="F55" s="2091"/>
      <c r="G55" s="2091"/>
      <c r="H55" s="2091"/>
      <c r="I55" s="2092"/>
      <c r="J55" s="34">
        <v>31187</v>
      </c>
      <c r="K55" s="35">
        <v>41916</v>
      </c>
      <c r="L55" s="2361">
        <f t="shared" si="0"/>
        <v>0.34402154743963831</v>
      </c>
      <c r="M55" s="2362"/>
      <c r="N55" s="2363"/>
      <c r="O55" s="3544"/>
      <c r="P55" s="2380"/>
    </row>
    <row r="56" spans="2:16" ht="21" customHeight="1">
      <c r="B56" s="27"/>
      <c r="C56" s="2091" t="s">
        <v>1437</v>
      </c>
      <c r="D56" s="2091"/>
      <c r="E56" s="2091"/>
      <c r="F56" s="2091"/>
      <c r="G56" s="2091"/>
      <c r="H56" s="2091"/>
      <c r="I56" s="2092"/>
      <c r="J56" s="34" t="s">
        <v>2982</v>
      </c>
      <c r="K56" s="35" t="s">
        <v>2982</v>
      </c>
      <c r="L56" s="2361" t="e">
        <f t="shared" si="0"/>
        <v>#VALUE!</v>
      </c>
      <c r="M56" s="2362"/>
      <c r="N56" s="2363"/>
      <c r="O56" s="3544"/>
      <c r="P56" s="2380"/>
    </row>
    <row r="57" spans="2:16" ht="21" customHeight="1" thickBot="1">
      <c r="B57" s="39" t="s">
        <v>1438</v>
      </c>
      <c r="C57" s="2364" t="s">
        <v>1439</v>
      </c>
      <c r="D57" s="2364"/>
      <c r="E57" s="2364"/>
      <c r="F57" s="2364"/>
      <c r="G57" s="2364"/>
      <c r="H57" s="2364"/>
      <c r="I57" s="2365"/>
      <c r="J57" s="203" t="s">
        <v>2982</v>
      </c>
      <c r="K57" s="204" t="s">
        <v>2982</v>
      </c>
      <c r="L57" s="2366" t="e">
        <f t="shared" si="0"/>
        <v>#VALUE!</v>
      </c>
      <c r="M57" s="2367"/>
      <c r="N57" s="2368"/>
      <c r="O57" s="3544"/>
      <c r="P57" s="2380"/>
    </row>
    <row r="58" spans="2:16" ht="51" customHeight="1" thickBot="1">
      <c r="B58" s="40" t="s">
        <v>1440</v>
      </c>
      <c r="C58" s="2351" t="s">
        <v>1441</v>
      </c>
      <c r="D58" s="2351"/>
      <c r="E58" s="2351"/>
      <c r="F58" s="2351"/>
      <c r="G58" s="2351"/>
      <c r="H58" s="2351"/>
      <c r="I58" s="2351"/>
      <c r="J58" s="41" t="s">
        <v>1442</v>
      </c>
      <c r="K58" s="42" t="s">
        <v>1443</v>
      </c>
      <c r="L58" s="2352" t="s">
        <v>2985</v>
      </c>
      <c r="M58" s="2353"/>
      <c r="N58" s="2354"/>
      <c r="O58" s="43" t="s">
        <v>2986</v>
      </c>
      <c r="P58" s="43"/>
    </row>
    <row r="59" spans="2:16" ht="46.5" customHeight="1">
      <c r="B59" s="2355" t="s">
        <v>1446</v>
      </c>
      <c r="C59" s="2214"/>
      <c r="D59" s="2214"/>
      <c r="E59" s="2214"/>
      <c r="F59" s="2214"/>
      <c r="G59" s="2214"/>
      <c r="H59" s="2214"/>
      <c r="I59" s="2214"/>
      <c r="J59" s="2214"/>
      <c r="K59" s="2214"/>
      <c r="L59" s="2214"/>
      <c r="M59" s="2214"/>
      <c r="N59" s="2214"/>
      <c r="O59" s="2214"/>
      <c r="P59" s="2356"/>
    </row>
    <row r="60" spans="2:16" ht="63.75" customHeight="1" thickBot="1">
      <c r="B60" s="44" t="s">
        <v>1447</v>
      </c>
      <c r="C60" s="2330" t="s">
        <v>1448</v>
      </c>
      <c r="D60" s="2330"/>
      <c r="E60" s="2330"/>
      <c r="F60" s="2330"/>
      <c r="G60" s="2330"/>
      <c r="H60" s="2330"/>
      <c r="I60" s="2330"/>
      <c r="J60" s="2357" t="s">
        <v>1442</v>
      </c>
      <c r="K60" s="2358"/>
      <c r="L60" s="45" t="s">
        <v>1443</v>
      </c>
      <c r="M60" s="3540" t="s">
        <v>2987</v>
      </c>
      <c r="N60" s="3541"/>
      <c r="O60" s="1627" t="s">
        <v>2528</v>
      </c>
      <c r="P60" s="1511"/>
    </row>
    <row r="61" spans="2:16" ht="26.25" customHeight="1">
      <c r="B61" s="2344" t="s">
        <v>1451</v>
      </c>
      <c r="C61" s="2345"/>
      <c r="D61" s="2345"/>
      <c r="E61" s="2345"/>
      <c r="F61" s="2345"/>
      <c r="G61" s="2345"/>
      <c r="H61" s="2345"/>
      <c r="I61" s="2345"/>
      <c r="J61" s="2345"/>
      <c r="K61" s="2345"/>
      <c r="L61" s="2345"/>
      <c r="M61" s="2345"/>
      <c r="N61" s="2345"/>
      <c r="O61" s="2345"/>
      <c r="P61" s="2346"/>
    </row>
    <row r="62" spans="2:16" ht="46.5" customHeight="1">
      <c r="B62" s="44" t="s">
        <v>1452</v>
      </c>
      <c r="C62" s="1813" t="s">
        <v>1453</v>
      </c>
      <c r="D62" s="1813"/>
      <c r="E62" s="1813"/>
      <c r="F62" s="2347"/>
      <c r="G62" s="46" t="s">
        <v>1454</v>
      </c>
      <c r="H62" s="47" t="s">
        <v>1455</v>
      </c>
      <c r="I62" s="2271" t="s">
        <v>1456</v>
      </c>
      <c r="J62" s="2273"/>
      <c r="K62" s="2271" t="s">
        <v>1457</v>
      </c>
      <c r="L62" s="2272"/>
      <c r="M62" s="2272"/>
      <c r="N62" s="2274"/>
      <c r="O62" s="2051" t="s">
        <v>1513</v>
      </c>
      <c r="P62" s="2348"/>
    </row>
    <row r="63" spans="2:16" ht="48" customHeight="1">
      <c r="B63" s="1490" t="s">
        <v>1333</v>
      </c>
      <c r="C63" s="1997" t="s">
        <v>1458</v>
      </c>
      <c r="D63" s="1997"/>
      <c r="E63" s="1997"/>
      <c r="F63" s="1998"/>
      <c r="G63" s="48">
        <v>18930214.079999998</v>
      </c>
      <c r="H63" s="116" t="s">
        <v>2988</v>
      </c>
      <c r="I63" s="2317" t="s">
        <v>2989</v>
      </c>
      <c r="J63" s="2318"/>
      <c r="K63" s="3537" t="s">
        <v>2990</v>
      </c>
      <c r="L63" s="3538"/>
      <c r="M63" s="3538"/>
      <c r="N63" s="3539"/>
      <c r="O63" s="2124"/>
      <c r="P63" s="2349"/>
    </row>
    <row r="64" spans="2:16" ht="47.25" customHeight="1">
      <c r="B64" s="1490" t="s">
        <v>1342</v>
      </c>
      <c r="C64" s="1997" t="s">
        <v>1462</v>
      </c>
      <c r="D64" s="1997"/>
      <c r="E64" s="1997"/>
      <c r="F64" s="1998"/>
      <c r="G64" s="48">
        <v>0</v>
      </c>
      <c r="H64" s="116" t="s">
        <v>1464</v>
      </c>
      <c r="I64" s="2317" t="s">
        <v>1464</v>
      </c>
      <c r="J64" s="2318"/>
      <c r="K64" s="2340"/>
      <c r="L64" s="2341"/>
      <c r="M64" s="2341"/>
      <c r="N64" s="2342"/>
      <c r="O64" s="2124"/>
      <c r="P64" s="2349"/>
    </row>
    <row r="65" spans="2:17" ht="38.25" customHeight="1" thickBot="1">
      <c r="B65" s="27" t="s">
        <v>1344</v>
      </c>
      <c r="C65" s="1830" t="s">
        <v>1466</v>
      </c>
      <c r="D65" s="1830"/>
      <c r="E65" s="1830"/>
      <c r="F65" s="1831"/>
      <c r="G65" s="50">
        <f>G63+G64</f>
        <v>18930214.079999998</v>
      </c>
      <c r="H65" s="51"/>
      <c r="I65" s="2309"/>
      <c r="J65" s="2310"/>
      <c r="K65" s="2309"/>
      <c r="L65" s="2311"/>
      <c r="M65" s="2311"/>
      <c r="N65" s="2312"/>
      <c r="O65" s="2052"/>
      <c r="P65" s="2350"/>
      <c r="Q65" s="52"/>
    </row>
    <row r="66" spans="2:17" ht="57.75" customHeight="1">
      <c r="B66" s="2313" t="s">
        <v>1467</v>
      </c>
      <c r="C66" s="2314"/>
      <c r="D66" s="2314"/>
      <c r="E66" s="2314"/>
      <c r="F66" s="2314"/>
      <c r="G66" s="2314"/>
      <c r="H66" s="2314"/>
      <c r="I66" s="2314"/>
      <c r="J66" s="2314"/>
      <c r="K66" s="2314"/>
      <c r="L66" s="2314"/>
      <c r="M66" s="2314"/>
      <c r="N66" s="2314"/>
      <c r="O66" s="2314"/>
      <c r="P66" s="2343"/>
    </row>
    <row r="67" spans="2:17" ht="95.25" customHeight="1" thickBot="1">
      <c r="B67" s="53" t="s">
        <v>1468</v>
      </c>
      <c r="C67" s="2330" t="s">
        <v>1469</v>
      </c>
      <c r="D67" s="2330"/>
      <c r="E67" s="2330"/>
      <c r="F67" s="2330"/>
      <c r="G67" s="2330"/>
      <c r="H67" s="2330"/>
      <c r="I67" s="1550" t="s">
        <v>1442</v>
      </c>
      <c r="J67" s="54" t="s">
        <v>1443</v>
      </c>
      <c r="K67" s="3534" t="s">
        <v>2991</v>
      </c>
      <c r="L67" s="3535"/>
      <c r="M67" s="3535"/>
      <c r="N67" s="3536"/>
      <c r="O67" s="1627" t="s">
        <v>2528</v>
      </c>
      <c r="P67" s="1511"/>
    </row>
    <row r="68" spans="2:17" ht="21.75" customHeight="1">
      <c r="B68" s="2454" t="s">
        <v>1470</v>
      </c>
      <c r="C68" s="2455"/>
      <c r="D68" s="2455"/>
      <c r="E68" s="2455"/>
      <c r="F68" s="2455"/>
      <c r="G68" s="2455"/>
      <c r="H68" s="2455"/>
      <c r="I68" s="2455"/>
      <c r="J68" s="2455"/>
      <c r="K68" s="2455"/>
      <c r="L68" s="2455"/>
      <c r="M68" s="2455"/>
      <c r="N68" s="2455"/>
      <c r="O68" s="2455"/>
      <c r="P68" s="2456"/>
    </row>
    <row r="69" spans="2:17" ht="72" customHeight="1">
      <c r="B69" s="28" t="s">
        <v>1471</v>
      </c>
      <c r="C69" s="2326" t="s">
        <v>1472</v>
      </c>
      <c r="D69" s="2326"/>
      <c r="E69" s="2337"/>
      <c r="F69" s="55" t="s">
        <v>1473</v>
      </c>
      <c r="G69" s="2329" t="s">
        <v>1474</v>
      </c>
      <c r="H69" s="2328"/>
      <c r="I69" s="2329" t="s">
        <v>1475</v>
      </c>
      <c r="J69" s="2328"/>
      <c r="K69" s="2271" t="s">
        <v>2992</v>
      </c>
      <c r="L69" s="2272"/>
      <c r="M69" s="2272"/>
      <c r="N69" s="2274"/>
      <c r="O69" s="2051" t="s">
        <v>2528</v>
      </c>
      <c r="P69" s="2051"/>
    </row>
    <row r="70" spans="2:17" ht="103.5" customHeight="1">
      <c r="B70" s="1490" t="s">
        <v>1333</v>
      </c>
      <c r="C70" s="2338" t="s">
        <v>1478</v>
      </c>
      <c r="D70" s="2338"/>
      <c r="E70" s="2339"/>
      <c r="F70" s="1327" t="s">
        <v>1442</v>
      </c>
      <c r="G70" s="2315">
        <v>18930214.079999998</v>
      </c>
      <c r="H70" s="2316"/>
      <c r="I70" s="2317" t="s">
        <v>2988</v>
      </c>
      <c r="J70" s="2318"/>
      <c r="K70" s="3278" t="s">
        <v>2993</v>
      </c>
      <c r="L70" s="3279"/>
      <c r="M70" s="3279"/>
      <c r="N70" s="3280"/>
      <c r="O70" s="2124"/>
      <c r="P70" s="2124"/>
    </row>
    <row r="71" spans="2:17" ht="39" customHeight="1">
      <c r="B71" s="56"/>
      <c r="C71" s="2338" t="s">
        <v>1480</v>
      </c>
      <c r="D71" s="2338"/>
      <c r="E71" s="2339"/>
      <c r="F71" s="2162" t="s">
        <v>2994</v>
      </c>
      <c r="G71" s="2163"/>
      <c r="H71" s="2163"/>
      <c r="I71" s="2163"/>
      <c r="J71" s="2163"/>
      <c r="K71" s="2340"/>
      <c r="L71" s="2341"/>
      <c r="M71" s="2341"/>
      <c r="N71" s="2342"/>
      <c r="O71" s="2124"/>
      <c r="P71" s="2124"/>
    </row>
    <row r="72" spans="2:17" ht="72" customHeight="1">
      <c r="B72" s="1490" t="s">
        <v>1342</v>
      </c>
      <c r="C72" s="2338" t="s">
        <v>2995</v>
      </c>
      <c r="D72" s="2338"/>
      <c r="E72" s="2339"/>
      <c r="F72" s="1327" t="s">
        <v>57</v>
      </c>
      <c r="G72" s="2315">
        <v>0</v>
      </c>
      <c r="H72" s="2316"/>
      <c r="I72" s="2317">
        <v>0</v>
      </c>
      <c r="J72" s="2318"/>
      <c r="K72" s="2340"/>
      <c r="L72" s="2341"/>
      <c r="M72" s="2341"/>
      <c r="N72" s="2342"/>
      <c r="O72" s="2124"/>
      <c r="P72" s="2124"/>
    </row>
    <row r="73" spans="2:17" ht="39" customHeight="1">
      <c r="B73" s="56"/>
      <c r="C73" s="2338" t="s">
        <v>1484</v>
      </c>
      <c r="D73" s="2338"/>
      <c r="E73" s="2339"/>
      <c r="F73" s="2162" t="s">
        <v>2996</v>
      </c>
      <c r="G73" s="2163"/>
      <c r="H73" s="2163"/>
      <c r="I73" s="2163"/>
      <c r="J73" s="2163"/>
      <c r="K73" s="2340"/>
      <c r="L73" s="2341"/>
      <c r="M73" s="2341"/>
      <c r="N73" s="2342"/>
      <c r="O73" s="2124"/>
      <c r="P73" s="2124"/>
    </row>
    <row r="74" spans="2:17" ht="48.75" customHeight="1" thickBot="1">
      <c r="B74" s="39" t="s">
        <v>1344</v>
      </c>
      <c r="C74" s="2321" t="s">
        <v>1485</v>
      </c>
      <c r="D74" s="2321"/>
      <c r="E74" s="2322"/>
      <c r="F74" s="57"/>
      <c r="G74" s="2307">
        <f>G70+G72</f>
        <v>18930214.079999998</v>
      </c>
      <c r="H74" s="2308"/>
      <c r="I74" s="2309"/>
      <c r="J74" s="2310"/>
      <c r="K74" s="2309"/>
      <c r="L74" s="2311"/>
      <c r="M74" s="2311"/>
      <c r="N74" s="2312"/>
      <c r="O74" s="2052"/>
      <c r="P74" s="2052"/>
    </row>
    <row r="75" spans="2:17" ht="56.25" customHeight="1">
      <c r="B75" s="2323" t="s">
        <v>1486</v>
      </c>
      <c r="C75" s="2324"/>
      <c r="D75" s="2324"/>
      <c r="E75" s="2324"/>
      <c r="F75" s="2324"/>
      <c r="G75" s="2324"/>
      <c r="H75" s="2324"/>
      <c r="I75" s="2324"/>
      <c r="J75" s="2324"/>
      <c r="K75" s="2324"/>
      <c r="L75" s="2324"/>
      <c r="M75" s="2324"/>
      <c r="N75" s="2324"/>
      <c r="O75" s="2324"/>
      <c r="P75" s="2325"/>
    </row>
    <row r="76" spans="2:17" ht="58.5" customHeight="1">
      <c r="B76" s="28" t="s">
        <v>1487</v>
      </c>
      <c r="C76" s="2326" t="s">
        <v>1488</v>
      </c>
      <c r="D76" s="2043"/>
      <c r="E76" s="2054"/>
      <c r="F76" s="58" t="s">
        <v>1489</v>
      </c>
      <c r="G76" s="2327" t="s">
        <v>1490</v>
      </c>
      <c r="H76" s="2328"/>
      <c r="I76" s="2329" t="s">
        <v>1475</v>
      </c>
      <c r="J76" s="2328"/>
      <c r="K76" s="2271" t="s">
        <v>1491</v>
      </c>
      <c r="L76" s="2272"/>
      <c r="M76" s="2272"/>
      <c r="N76" s="2274"/>
      <c r="O76" s="59" t="s">
        <v>2997</v>
      </c>
      <c r="P76" s="60" t="s">
        <v>1397</v>
      </c>
    </row>
    <row r="77" spans="2:17" s="13" customFormat="1" ht="27.75" customHeight="1">
      <c r="B77" s="1490" t="s">
        <v>1333</v>
      </c>
      <c r="C77" s="1997" t="s">
        <v>1492</v>
      </c>
      <c r="D77" s="1997"/>
      <c r="E77" s="1998"/>
      <c r="F77" s="1523" t="s">
        <v>1340</v>
      </c>
      <c r="G77" s="2315" t="s">
        <v>1464</v>
      </c>
      <c r="H77" s="2316"/>
      <c r="I77" s="2317" t="s">
        <v>1340</v>
      </c>
      <c r="J77" s="2318"/>
      <c r="K77" s="2284"/>
      <c r="L77" s="2285"/>
      <c r="M77" s="2285"/>
      <c r="N77" s="2286"/>
      <c r="O77" s="25" t="s">
        <v>2484</v>
      </c>
      <c r="P77" s="26"/>
    </row>
    <row r="78" spans="2:17" s="13" customFormat="1" ht="27.75" customHeight="1">
      <c r="B78" s="1490" t="s">
        <v>1342</v>
      </c>
      <c r="C78" s="1997" t="s">
        <v>1494</v>
      </c>
      <c r="D78" s="1997"/>
      <c r="E78" s="1998"/>
      <c r="F78" s="1523" t="s">
        <v>1340</v>
      </c>
      <c r="G78" s="2315" t="s">
        <v>1464</v>
      </c>
      <c r="H78" s="2316"/>
      <c r="I78" s="2317" t="s">
        <v>2998</v>
      </c>
      <c r="J78" s="2318"/>
      <c r="K78" s="2284"/>
      <c r="L78" s="2285"/>
      <c r="M78" s="2285"/>
      <c r="N78" s="2286"/>
      <c r="O78" s="25" t="s">
        <v>2484</v>
      </c>
      <c r="P78" s="26"/>
    </row>
    <row r="79" spans="2:17" s="13" customFormat="1" ht="27.75" customHeight="1">
      <c r="B79" s="1490" t="s">
        <v>1344</v>
      </c>
      <c r="C79" s="1997" t="s">
        <v>1496</v>
      </c>
      <c r="D79" s="1997"/>
      <c r="E79" s="1998"/>
      <c r="F79" s="1523" t="s">
        <v>1340</v>
      </c>
      <c r="G79" s="2315" t="s">
        <v>1464</v>
      </c>
      <c r="H79" s="2316"/>
      <c r="I79" s="2317" t="s">
        <v>2998</v>
      </c>
      <c r="J79" s="2318"/>
      <c r="K79" s="2284"/>
      <c r="L79" s="2285"/>
      <c r="M79" s="2285"/>
      <c r="N79" s="2286"/>
      <c r="O79" s="25" t="s">
        <v>2484</v>
      </c>
      <c r="P79" s="26"/>
    </row>
    <row r="80" spans="2:17" s="13" customFormat="1" ht="27.75" customHeight="1">
      <c r="B80" s="1490" t="s">
        <v>1346</v>
      </c>
      <c r="C80" s="1997" t="s">
        <v>1497</v>
      </c>
      <c r="D80" s="1997"/>
      <c r="E80" s="1998"/>
      <c r="F80" s="1523" t="s">
        <v>1340</v>
      </c>
      <c r="G80" s="2315" t="s">
        <v>1464</v>
      </c>
      <c r="H80" s="2316"/>
      <c r="I80" s="2315" t="s">
        <v>2998</v>
      </c>
      <c r="J80" s="2316"/>
      <c r="K80" s="2315"/>
      <c r="L80" s="2319"/>
      <c r="M80" s="2319"/>
      <c r="N80" s="2320"/>
      <c r="O80" s="2051" t="s">
        <v>1332</v>
      </c>
      <c r="P80" s="2051"/>
    </row>
    <row r="81" spans="1:16" s="13" customFormat="1" ht="27.75" customHeight="1">
      <c r="B81" s="1490" t="s">
        <v>1349</v>
      </c>
      <c r="C81" s="1997" t="s">
        <v>1498</v>
      </c>
      <c r="D81" s="1997"/>
      <c r="E81" s="1998"/>
      <c r="F81" s="1523" t="s">
        <v>1340</v>
      </c>
      <c r="G81" s="2315" t="s">
        <v>1464</v>
      </c>
      <c r="H81" s="2316"/>
      <c r="I81" s="2317" t="s">
        <v>2998</v>
      </c>
      <c r="J81" s="2318"/>
      <c r="K81" s="2284"/>
      <c r="L81" s="2285"/>
      <c r="M81" s="2285"/>
      <c r="N81" s="2286"/>
      <c r="O81" s="2197"/>
      <c r="P81" s="2197"/>
    </row>
    <row r="82" spans="1:16" ht="57" customHeight="1" thickBot="1">
      <c r="B82" s="27" t="s">
        <v>1352</v>
      </c>
      <c r="C82" s="1830" t="s">
        <v>1499</v>
      </c>
      <c r="D82" s="1830"/>
      <c r="E82" s="1831"/>
      <c r="F82" s="61"/>
      <c r="G82" s="2307"/>
      <c r="H82" s="2308"/>
      <c r="I82" s="2309"/>
      <c r="J82" s="2310"/>
      <c r="K82" s="2309"/>
      <c r="L82" s="2311"/>
      <c r="M82" s="2311"/>
      <c r="N82" s="2312"/>
      <c r="O82" s="62"/>
      <c r="P82" s="62"/>
    </row>
    <row r="83" spans="1:16" ht="54.75" customHeight="1">
      <c r="A83" s="9"/>
      <c r="B83" s="2212" t="s">
        <v>2999</v>
      </c>
      <c r="C83" s="2213"/>
      <c r="D83" s="2213"/>
      <c r="E83" s="2213"/>
      <c r="F83" s="2213"/>
      <c r="G83" s="2213"/>
      <c r="H83" s="2213"/>
      <c r="I83" s="2213"/>
      <c r="J83" s="2213"/>
      <c r="K83" s="2213"/>
      <c r="L83" s="2213"/>
      <c r="M83" s="2213"/>
      <c r="N83" s="2213"/>
      <c r="O83" s="2213"/>
      <c r="P83" s="2215"/>
    </row>
    <row r="84" spans="1:16" ht="64.5" customHeight="1">
      <c r="B84" s="63" t="s">
        <v>1501</v>
      </c>
      <c r="C84" s="2302" t="s">
        <v>1502</v>
      </c>
      <c r="D84" s="2302"/>
      <c r="E84" s="2302"/>
      <c r="F84" s="2302"/>
      <c r="G84" s="2302"/>
      <c r="H84" s="2302"/>
      <c r="I84" s="2303"/>
      <c r="J84" s="64">
        <f>G74/(G74+G82)</f>
        <v>1</v>
      </c>
      <c r="K84" s="65" t="s">
        <v>1503</v>
      </c>
      <c r="L84" s="3225" t="s">
        <v>3000</v>
      </c>
      <c r="M84" s="3226"/>
      <c r="N84" s="3227"/>
      <c r="O84" s="2231"/>
      <c r="P84" s="2231"/>
    </row>
    <row r="85" spans="1:16" ht="51.75" customHeight="1">
      <c r="B85" s="66" t="s">
        <v>1504</v>
      </c>
      <c r="C85" s="2302" t="s">
        <v>1505</v>
      </c>
      <c r="D85" s="2302"/>
      <c r="E85" s="2302"/>
      <c r="F85" s="2302"/>
      <c r="G85" s="2302"/>
      <c r="H85" s="2302"/>
      <c r="I85" s="2303"/>
      <c r="J85" s="64">
        <f>G70/G74</f>
        <v>1</v>
      </c>
      <c r="K85" s="65" t="s">
        <v>1443</v>
      </c>
      <c r="L85" s="3225"/>
      <c r="M85" s="3226"/>
      <c r="N85" s="3227"/>
      <c r="O85" s="2232"/>
      <c r="P85" s="2232"/>
    </row>
    <row r="86" spans="1:16" ht="50.25" customHeight="1">
      <c r="B86" s="66" t="s">
        <v>1506</v>
      </c>
      <c r="C86" s="2028" t="s">
        <v>1507</v>
      </c>
      <c r="D86" s="2028"/>
      <c r="E86" s="2028"/>
      <c r="F86" s="2028"/>
      <c r="G86" s="2028"/>
      <c r="H86" s="2028"/>
      <c r="I86" s="2029"/>
      <c r="J86" s="64">
        <f>(G74+G82)/J27</f>
        <v>1</v>
      </c>
      <c r="K86" s="65" t="s">
        <v>1503</v>
      </c>
      <c r="L86" s="3225"/>
      <c r="M86" s="3226"/>
      <c r="N86" s="3227"/>
      <c r="O86" s="2232"/>
      <c r="P86" s="2232"/>
    </row>
    <row r="87" spans="1:16" ht="104.25" customHeight="1">
      <c r="B87" s="67" t="s">
        <v>1508</v>
      </c>
      <c r="C87" s="2302" t="s">
        <v>1509</v>
      </c>
      <c r="D87" s="2302"/>
      <c r="E87" s="2302"/>
      <c r="F87" s="2302"/>
      <c r="G87" s="2302"/>
      <c r="H87" s="2302"/>
      <c r="I87" s="2303"/>
      <c r="J87" s="68" t="str">
        <f>IF(J86&lt;0.99,"Funding gap","No funding gap")</f>
        <v>No funding gap</v>
      </c>
      <c r="K87" s="1547" t="s">
        <v>1443</v>
      </c>
      <c r="L87" s="3522" t="s">
        <v>3001</v>
      </c>
      <c r="M87" s="3523"/>
      <c r="N87" s="3524"/>
      <c r="O87" s="2233"/>
      <c r="P87" s="2233"/>
    </row>
    <row r="88" spans="1:16" ht="42.75" customHeight="1">
      <c r="B88" s="23" t="s">
        <v>1510</v>
      </c>
      <c r="C88" s="1997" t="s">
        <v>1511</v>
      </c>
      <c r="D88" s="1997"/>
      <c r="E88" s="1997"/>
      <c r="F88" s="1997"/>
      <c r="G88" s="1997"/>
      <c r="H88" s="1997"/>
      <c r="I88" s="1997"/>
      <c r="J88" s="1998"/>
      <c r="K88" s="2289" t="s">
        <v>1443</v>
      </c>
      <c r="L88" s="3525" t="s">
        <v>3002</v>
      </c>
      <c r="M88" s="3526"/>
      <c r="N88" s="3527"/>
      <c r="O88" s="2051" t="s">
        <v>1513</v>
      </c>
      <c r="P88" s="2051"/>
    </row>
    <row r="89" spans="1:16" ht="21" customHeight="1">
      <c r="B89" s="1490" t="s">
        <v>1333</v>
      </c>
      <c r="C89" s="2301" t="s">
        <v>1514</v>
      </c>
      <c r="D89" s="2301"/>
      <c r="E89" s="2301"/>
      <c r="F89" s="2301"/>
      <c r="G89" s="2301"/>
      <c r="H89" s="2301"/>
      <c r="I89" s="2301"/>
      <c r="J89" s="1327" t="s">
        <v>1442</v>
      </c>
      <c r="K89" s="2290"/>
      <c r="L89" s="3528"/>
      <c r="M89" s="3529"/>
      <c r="N89" s="3530"/>
      <c r="O89" s="2124"/>
      <c r="P89" s="2124"/>
    </row>
    <row r="90" spans="1:16" ht="21" customHeight="1">
      <c r="B90" s="1490" t="s">
        <v>1342</v>
      </c>
      <c r="C90" s="2301" t="s">
        <v>1515</v>
      </c>
      <c r="D90" s="2301"/>
      <c r="E90" s="2301"/>
      <c r="F90" s="2301"/>
      <c r="G90" s="2301"/>
      <c r="H90" s="2301"/>
      <c r="I90" s="2301"/>
      <c r="J90" s="1327" t="s">
        <v>57</v>
      </c>
      <c r="K90" s="2290"/>
      <c r="L90" s="3528"/>
      <c r="M90" s="3529"/>
      <c r="N90" s="3530"/>
      <c r="O90" s="2124"/>
      <c r="P90" s="2124"/>
    </row>
    <row r="91" spans="1:16" ht="21" customHeight="1">
      <c r="B91" s="1490" t="s">
        <v>1344</v>
      </c>
      <c r="C91" s="2301" t="s">
        <v>1516</v>
      </c>
      <c r="D91" s="2301"/>
      <c r="E91" s="2301"/>
      <c r="F91" s="2301"/>
      <c r="G91" s="2301"/>
      <c r="H91" s="2301"/>
      <c r="I91" s="2301"/>
      <c r="J91" s="1327" t="s">
        <v>57</v>
      </c>
      <c r="K91" s="2290"/>
      <c r="L91" s="3528"/>
      <c r="M91" s="3529"/>
      <c r="N91" s="3530"/>
      <c r="O91" s="2124"/>
      <c r="P91" s="2124"/>
    </row>
    <row r="92" spans="1:16" ht="21" customHeight="1">
      <c r="B92" s="1490" t="s">
        <v>1346</v>
      </c>
      <c r="C92" s="2301" t="s">
        <v>1498</v>
      </c>
      <c r="D92" s="2301"/>
      <c r="E92" s="2301"/>
      <c r="F92" s="2301"/>
      <c r="G92" s="2301"/>
      <c r="H92" s="2301"/>
      <c r="I92" s="2301"/>
      <c r="J92" s="1327" t="s">
        <v>57</v>
      </c>
      <c r="K92" s="2290"/>
      <c r="L92" s="3528"/>
      <c r="M92" s="3529"/>
      <c r="N92" s="3530"/>
      <c r="O92" s="2124"/>
      <c r="P92" s="2124"/>
    </row>
    <row r="93" spans="1:16" ht="21" customHeight="1">
      <c r="B93" s="1490" t="s">
        <v>1349</v>
      </c>
      <c r="C93" s="1903" t="s">
        <v>1517</v>
      </c>
      <c r="D93" s="1903"/>
      <c r="E93" s="1903"/>
      <c r="F93" s="1903"/>
      <c r="G93" s="1754">
        <v>0</v>
      </c>
      <c r="H93" s="2008"/>
      <c r="I93" s="2008"/>
      <c r="J93" s="1755"/>
      <c r="K93" s="2291"/>
      <c r="L93" s="3531"/>
      <c r="M93" s="3532"/>
      <c r="N93" s="3533"/>
      <c r="O93" s="2197"/>
      <c r="P93" s="2197"/>
    </row>
    <row r="94" spans="1:16" ht="35.25" customHeight="1">
      <c r="B94" s="1519" t="s">
        <v>1518</v>
      </c>
      <c r="C94" s="1997" t="s">
        <v>1519</v>
      </c>
      <c r="D94" s="1997"/>
      <c r="E94" s="1997"/>
      <c r="F94" s="1997"/>
      <c r="G94" s="1997"/>
      <c r="H94" s="1997"/>
      <c r="I94" s="1997"/>
      <c r="J94" s="1997"/>
      <c r="K94" s="1997"/>
      <c r="L94" s="1997"/>
      <c r="M94" s="1997"/>
      <c r="N94" s="2041"/>
      <c r="O94" s="1544"/>
      <c r="P94" s="69"/>
    </row>
    <row r="95" spans="1:16" ht="20.25" customHeight="1">
      <c r="B95" s="1519"/>
      <c r="C95" s="1903" t="s">
        <v>1520</v>
      </c>
      <c r="D95" s="1903"/>
      <c r="E95" s="1903"/>
      <c r="F95" s="2038" t="s">
        <v>1442</v>
      </c>
      <c r="G95" s="2040"/>
      <c r="H95" s="2289" t="s">
        <v>1443</v>
      </c>
      <c r="I95" s="2032" t="s">
        <v>3003</v>
      </c>
      <c r="J95" s="2033"/>
      <c r="K95" s="2033"/>
      <c r="L95" s="2033"/>
      <c r="M95" s="2033"/>
      <c r="N95" s="2034"/>
      <c r="O95" s="2447" t="s">
        <v>1513</v>
      </c>
      <c r="P95" s="2051"/>
    </row>
    <row r="96" spans="1:16" ht="20.25" customHeight="1">
      <c r="B96" s="1519"/>
      <c r="C96" s="1903" t="s">
        <v>1523</v>
      </c>
      <c r="D96" s="1903"/>
      <c r="E96" s="1903"/>
      <c r="F96" s="2038" t="s">
        <v>1442</v>
      </c>
      <c r="G96" s="2040"/>
      <c r="H96" s="2290"/>
      <c r="I96" s="2035"/>
      <c r="J96" s="2036"/>
      <c r="K96" s="2036"/>
      <c r="L96" s="2036"/>
      <c r="M96" s="2036"/>
      <c r="N96" s="2037"/>
      <c r="O96" s="2789"/>
      <c r="P96" s="2124"/>
    </row>
    <row r="97" spans="2:16" ht="20.25" customHeight="1">
      <c r="B97" s="1519"/>
      <c r="C97" s="1903" t="s">
        <v>1524</v>
      </c>
      <c r="D97" s="1903"/>
      <c r="E97" s="1903"/>
      <c r="F97" s="2038" t="s">
        <v>57</v>
      </c>
      <c r="G97" s="2040"/>
      <c r="H97" s="2290"/>
      <c r="I97" s="2035"/>
      <c r="J97" s="2036"/>
      <c r="K97" s="2036"/>
      <c r="L97" s="2036"/>
      <c r="M97" s="2036"/>
      <c r="N97" s="2037"/>
      <c r="O97" s="2789"/>
      <c r="P97" s="2124"/>
    </row>
    <row r="98" spans="2:16" ht="39.75" customHeight="1">
      <c r="B98" s="27" t="s">
        <v>1333</v>
      </c>
      <c r="C98" s="2028" t="s">
        <v>1525</v>
      </c>
      <c r="D98" s="2028"/>
      <c r="E98" s="2028"/>
      <c r="F98" s="2028"/>
      <c r="G98" s="2029"/>
      <c r="H98" s="2290"/>
      <c r="I98" s="2035"/>
      <c r="J98" s="2036"/>
      <c r="K98" s="2036"/>
      <c r="L98" s="2036"/>
      <c r="M98" s="2036"/>
      <c r="N98" s="2037"/>
      <c r="O98" s="2789"/>
      <c r="P98" s="2124"/>
    </row>
    <row r="99" spans="2:16" ht="21" customHeight="1">
      <c r="B99" s="27"/>
      <c r="C99" s="1903" t="s">
        <v>1520</v>
      </c>
      <c r="D99" s="1903"/>
      <c r="E99" s="2138"/>
      <c r="F99" s="2038" t="s">
        <v>57</v>
      </c>
      <c r="G99" s="2040"/>
      <c r="H99" s="2290"/>
      <c r="I99" s="2035"/>
      <c r="J99" s="2036"/>
      <c r="K99" s="2036"/>
      <c r="L99" s="2036"/>
      <c r="M99" s="2036"/>
      <c r="N99" s="2037"/>
      <c r="O99" s="2789"/>
      <c r="P99" s="2124"/>
    </row>
    <row r="100" spans="2:16" ht="21" customHeight="1">
      <c r="B100" s="27"/>
      <c r="C100" s="1903" t="s">
        <v>1523</v>
      </c>
      <c r="D100" s="1903"/>
      <c r="E100" s="2138"/>
      <c r="F100" s="2038" t="s">
        <v>1442</v>
      </c>
      <c r="G100" s="2040"/>
      <c r="H100" s="2290"/>
      <c r="I100" s="2035"/>
      <c r="J100" s="2036"/>
      <c r="K100" s="2036"/>
      <c r="L100" s="2036"/>
      <c r="M100" s="2036"/>
      <c r="N100" s="2037"/>
      <c r="O100" s="2789"/>
      <c r="P100" s="2124"/>
    </row>
    <row r="101" spans="2:16" ht="27" customHeight="1">
      <c r="B101" s="27"/>
      <c r="C101" s="1903" t="s">
        <v>1526</v>
      </c>
      <c r="D101" s="1903"/>
      <c r="E101" s="2138"/>
      <c r="F101" s="2038" t="s">
        <v>1442</v>
      </c>
      <c r="G101" s="2040"/>
      <c r="H101" s="2290"/>
      <c r="I101" s="2035"/>
      <c r="J101" s="2036"/>
      <c r="K101" s="2036"/>
      <c r="L101" s="2036"/>
      <c r="M101" s="2036"/>
      <c r="N101" s="2037"/>
      <c r="O101" s="2789"/>
      <c r="P101" s="2124"/>
    </row>
    <row r="102" spans="2:16" ht="26.1" customHeight="1">
      <c r="B102" s="27"/>
      <c r="C102" s="1903" t="s">
        <v>1498</v>
      </c>
      <c r="D102" s="1903"/>
      <c r="E102" s="2138"/>
      <c r="F102" s="2038" t="s">
        <v>57</v>
      </c>
      <c r="G102" s="2040"/>
      <c r="H102" s="2290"/>
      <c r="I102" s="2035"/>
      <c r="J102" s="2036"/>
      <c r="K102" s="2036"/>
      <c r="L102" s="2036"/>
      <c r="M102" s="2036"/>
      <c r="N102" s="2037"/>
      <c r="O102" s="2789"/>
      <c r="P102" s="2124"/>
    </row>
    <row r="103" spans="2:16" ht="0.95" customHeight="1" thickBot="1">
      <c r="B103" s="27"/>
      <c r="C103" s="1903" t="s">
        <v>1527</v>
      </c>
      <c r="D103" s="1903"/>
      <c r="E103" s="2138"/>
      <c r="F103" s="2038"/>
      <c r="G103" s="2040"/>
      <c r="H103" s="2290"/>
      <c r="I103" s="2035"/>
      <c r="J103" s="2036"/>
      <c r="K103" s="2036"/>
      <c r="L103" s="2036"/>
      <c r="M103" s="2036"/>
      <c r="N103" s="2037"/>
      <c r="O103" s="2448"/>
      <c r="P103" s="2197"/>
    </row>
    <row r="104" spans="2:16" ht="37.5" customHeight="1">
      <c r="B104" s="70" t="s">
        <v>1528</v>
      </c>
      <c r="C104" s="1830" t="s">
        <v>1529</v>
      </c>
      <c r="D104" s="1830"/>
      <c r="E104" s="1831"/>
      <c r="F104" s="3519" t="s">
        <v>3004</v>
      </c>
      <c r="G104" s="3520"/>
      <c r="H104" s="3520"/>
      <c r="I104" s="3520"/>
      <c r="J104" s="3520"/>
      <c r="K104" s="3520"/>
      <c r="L104" s="3520"/>
      <c r="M104" s="3520"/>
      <c r="N104" s="3521"/>
      <c r="O104" s="2287"/>
      <c r="P104" s="2288"/>
    </row>
    <row r="105" spans="2:16" ht="42" customHeight="1">
      <c r="B105" s="2257" t="s">
        <v>1531</v>
      </c>
      <c r="C105" s="2258"/>
      <c r="D105" s="2258"/>
      <c r="E105" s="2258"/>
      <c r="F105" s="2258"/>
      <c r="G105" s="2258"/>
      <c r="H105" s="2258"/>
      <c r="I105" s="2258"/>
      <c r="J105" s="2258"/>
      <c r="K105" s="2258"/>
      <c r="L105" s="2258"/>
      <c r="M105" s="2258"/>
      <c r="N105" s="2258"/>
      <c r="O105" s="2258"/>
      <c r="P105" s="2259"/>
    </row>
    <row r="106" spans="2:16" ht="32.25" customHeight="1">
      <c r="B106" s="23" t="s">
        <v>1532</v>
      </c>
      <c r="C106" s="1997" t="s">
        <v>1533</v>
      </c>
      <c r="D106" s="1997"/>
      <c r="E106" s="1997"/>
      <c r="F106" s="1997"/>
      <c r="G106" s="1998"/>
      <c r="H106" s="71" t="s">
        <v>1442</v>
      </c>
      <c r="I106" s="2260" t="s">
        <v>1521</v>
      </c>
      <c r="J106" s="2261"/>
      <c r="K106" s="2262"/>
      <c r="L106" s="2263"/>
      <c r="M106" s="2263"/>
      <c r="N106" s="2264"/>
      <c r="O106" s="354" t="s">
        <v>2528</v>
      </c>
      <c r="P106" s="26"/>
    </row>
    <row r="107" spans="2:16" ht="20.25" customHeight="1">
      <c r="B107" s="2265" t="s">
        <v>1534</v>
      </c>
      <c r="C107" s="2139"/>
      <c r="D107" s="2139"/>
      <c r="E107" s="2266"/>
      <c r="F107" s="2271" t="s">
        <v>1535</v>
      </c>
      <c r="G107" s="2272"/>
      <c r="H107" s="2273"/>
      <c r="I107" s="2271" t="s">
        <v>1536</v>
      </c>
      <c r="J107" s="2272"/>
      <c r="K107" s="2271" t="s">
        <v>1457</v>
      </c>
      <c r="L107" s="2272"/>
      <c r="M107" s="2272"/>
      <c r="N107" s="2274"/>
      <c r="O107" s="2231"/>
      <c r="P107" s="2231"/>
    </row>
    <row r="108" spans="2:16" ht="21" customHeight="1">
      <c r="B108" s="1810"/>
      <c r="C108" s="1811"/>
      <c r="D108" s="1811"/>
      <c r="E108" s="2267"/>
      <c r="F108" s="2275" t="s">
        <v>3005</v>
      </c>
      <c r="G108" s="2276"/>
      <c r="H108" s="2277"/>
      <c r="I108" s="3506">
        <v>22228128.870000001</v>
      </c>
      <c r="J108" s="3507"/>
      <c r="K108" s="3508" t="s">
        <v>3006</v>
      </c>
      <c r="L108" s="3509"/>
      <c r="M108" s="3509"/>
      <c r="N108" s="3510"/>
      <c r="O108" s="2232"/>
      <c r="P108" s="2232"/>
    </row>
    <row r="109" spans="2:16" ht="15.75" customHeight="1">
      <c r="B109" s="1810"/>
      <c r="C109" s="1811"/>
      <c r="D109" s="1811"/>
      <c r="E109" s="2267"/>
      <c r="F109" s="2275"/>
      <c r="G109" s="2276"/>
      <c r="H109" s="2277"/>
      <c r="I109" s="3506"/>
      <c r="J109" s="3507"/>
      <c r="K109" s="3511"/>
      <c r="L109" s="3512"/>
      <c r="M109" s="3512"/>
      <c r="N109" s="3513"/>
      <c r="O109" s="2232"/>
      <c r="P109" s="2232"/>
    </row>
    <row r="110" spans="2:16" ht="16.5" customHeight="1">
      <c r="B110" s="1810"/>
      <c r="C110" s="1811"/>
      <c r="D110" s="1811"/>
      <c r="E110" s="2267"/>
      <c r="F110" s="2275"/>
      <c r="G110" s="2276"/>
      <c r="H110" s="2277"/>
      <c r="I110" s="3506"/>
      <c r="J110" s="3507"/>
      <c r="K110" s="3511"/>
      <c r="L110" s="3512"/>
      <c r="M110" s="3512"/>
      <c r="N110" s="3513"/>
      <c r="O110" s="2232"/>
      <c r="P110" s="2232"/>
    </row>
    <row r="111" spans="2:16" ht="15" customHeight="1" thickBot="1">
      <c r="B111" s="2268"/>
      <c r="C111" s="2269"/>
      <c r="D111" s="2269"/>
      <c r="E111" s="2270"/>
      <c r="F111" s="2207"/>
      <c r="G111" s="2280"/>
      <c r="H111" s="2281"/>
      <c r="I111" s="3517"/>
      <c r="J111" s="3518"/>
      <c r="K111" s="3514"/>
      <c r="L111" s="3515"/>
      <c r="M111" s="3515"/>
      <c r="N111" s="3516"/>
      <c r="O111" s="2243"/>
      <c r="P111" s="2243"/>
    </row>
    <row r="112" spans="2:16" ht="26.25" customHeight="1" thickBot="1">
      <c r="B112" s="1849" t="s">
        <v>1539</v>
      </c>
      <c r="C112" s="1850"/>
      <c r="D112" s="1850"/>
      <c r="E112" s="1850"/>
      <c r="F112" s="1850"/>
      <c r="G112" s="1850"/>
      <c r="H112" s="1850"/>
      <c r="I112" s="1850"/>
      <c r="J112" s="1850"/>
      <c r="K112" s="1850"/>
      <c r="L112" s="1850"/>
      <c r="M112" s="1850"/>
      <c r="N112" s="1850"/>
      <c r="O112" s="1850"/>
      <c r="P112" s="1851"/>
    </row>
    <row r="113" spans="2:16" ht="33" customHeight="1">
      <c r="B113" s="72" t="s">
        <v>1540</v>
      </c>
      <c r="C113" s="2244" t="s">
        <v>3007</v>
      </c>
      <c r="D113" s="2244"/>
      <c r="E113" s="2244"/>
      <c r="F113" s="2244"/>
      <c r="G113" s="2244"/>
      <c r="H113" s="2244"/>
      <c r="I113" s="2244"/>
      <c r="J113" s="2244"/>
      <c r="K113" s="2244"/>
      <c r="L113" s="2244"/>
      <c r="M113" s="2244"/>
      <c r="N113" s="2244"/>
      <c r="O113" s="2245" t="s">
        <v>3008</v>
      </c>
      <c r="P113" s="2245"/>
    </row>
    <row r="114" spans="2:16" ht="20.25" customHeight="1">
      <c r="B114" s="2246" t="s">
        <v>1544</v>
      </c>
      <c r="C114" s="2247"/>
      <c r="D114" s="2247"/>
      <c r="E114" s="2247"/>
      <c r="F114" s="2248"/>
      <c r="G114" s="2252" t="s">
        <v>1545</v>
      </c>
      <c r="H114" s="2252"/>
      <c r="I114" s="2252"/>
      <c r="J114" s="2252"/>
      <c r="K114" s="2252"/>
      <c r="L114" s="2253"/>
      <c r="M114" s="2253"/>
      <c r="N114" s="2253"/>
      <c r="O114" s="2124"/>
      <c r="P114" s="2124"/>
    </row>
    <row r="115" spans="2:16" ht="29.25" customHeight="1">
      <c r="B115" s="2249"/>
      <c r="C115" s="2250"/>
      <c r="D115" s="2250"/>
      <c r="E115" s="2250"/>
      <c r="F115" s="2251"/>
      <c r="G115" s="2253" t="s">
        <v>1546</v>
      </c>
      <c r="H115" s="2254"/>
      <c r="I115" s="2253" t="s">
        <v>1547</v>
      </c>
      <c r="J115" s="2254"/>
      <c r="K115" s="1545" t="s">
        <v>1548</v>
      </c>
      <c r="L115" s="2255" t="s">
        <v>1549</v>
      </c>
      <c r="M115" s="2255"/>
      <c r="N115" s="2256"/>
      <c r="O115" s="2197"/>
      <c r="P115" s="2197"/>
    </row>
    <row r="116" spans="2:16" ht="84" customHeight="1">
      <c r="B116" s="73" t="s">
        <v>1333</v>
      </c>
      <c r="C116" s="1885" t="s">
        <v>1605</v>
      </c>
      <c r="D116" s="1885"/>
      <c r="E116" s="1885"/>
      <c r="F116" s="2148"/>
      <c r="G116" s="2108" t="s">
        <v>1442</v>
      </c>
      <c r="H116" s="2109"/>
      <c r="I116" s="2108" t="s">
        <v>1442</v>
      </c>
      <c r="J116" s="2109"/>
      <c r="K116" s="1522" t="s">
        <v>1442</v>
      </c>
      <c r="L116" s="2108" t="s">
        <v>1442</v>
      </c>
      <c r="M116" s="2110"/>
      <c r="N116" s="2191"/>
      <c r="O116" s="3139" t="s">
        <v>1643</v>
      </c>
      <c r="P116" s="3139" t="s">
        <v>3009</v>
      </c>
    </row>
    <row r="117" spans="2:16" ht="45" customHeight="1">
      <c r="B117" s="73" t="s">
        <v>1342</v>
      </c>
      <c r="C117" s="1885" t="s">
        <v>1552</v>
      </c>
      <c r="D117" s="1885"/>
      <c r="E117" s="1885"/>
      <c r="F117" s="2148"/>
      <c r="G117" s="2108" t="s">
        <v>1442</v>
      </c>
      <c r="H117" s="2109"/>
      <c r="I117" s="2108" t="s">
        <v>1442</v>
      </c>
      <c r="J117" s="2109"/>
      <c r="K117" s="1522" t="s">
        <v>1442</v>
      </c>
      <c r="L117" s="2108" t="s">
        <v>1442</v>
      </c>
      <c r="M117" s="2110"/>
      <c r="N117" s="2191"/>
      <c r="O117" s="3140"/>
      <c r="P117" s="3140"/>
    </row>
    <row r="118" spans="2:16" ht="56.25" customHeight="1">
      <c r="B118" s="73" t="s">
        <v>1553</v>
      </c>
      <c r="C118" s="1885" t="s">
        <v>1554</v>
      </c>
      <c r="D118" s="1885"/>
      <c r="E118" s="1885"/>
      <c r="F118" s="2148"/>
      <c r="G118" s="2108" t="s">
        <v>1442</v>
      </c>
      <c r="H118" s="2109"/>
      <c r="I118" s="2108" t="s">
        <v>1442</v>
      </c>
      <c r="J118" s="2109"/>
      <c r="K118" s="1522" t="s">
        <v>1442</v>
      </c>
      <c r="L118" s="2108" t="s">
        <v>1442</v>
      </c>
      <c r="M118" s="2110"/>
      <c r="N118" s="2191"/>
      <c r="O118" s="3140"/>
      <c r="P118" s="3140"/>
    </row>
    <row r="119" spans="2:16" ht="36.75" customHeight="1">
      <c r="B119" s="73" t="s">
        <v>1555</v>
      </c>
      <c r="C119" s="1885" t="s">
        <v>1556</v>
      </c>
      <c r="D119" s="1885"/>
      <c r="E119" s="1885"/>
      <c r="F119" s="2148"/>
      <c r="G119" s="2108" t="s">
        <v>1442</v>
      </c>
      <c r="H119" s="2109"/>
      <c r="I119" s="2108" t="s">
        <v>1442</v>
      </c>
      <c r="J119" s="2109"/>
      <c r="K119" s="1522" t="s">
        <v>1442</v>
      </c>
      <c r="L119" s="2108" t="s">
        <v>1442</v>
      </c>
      <c r="M119" s="2110"/>
      <c r="N119" s="2191"/>
      <c r="O119" s="3140"/>
      <c r="P119" s="3140"/>
    </row>
    <row r="120" spans="2:16" ht="28.5" customHeight="1">
      <c r="B120" s="73" t="s">
        <v>1557</v>
      </c>
      <c r="C120" s="1885" t="s">
        <v>1558</v>
      </c>
      <c r="D120" s="1885"/>
      <c r="E120" s="1885"/>
      <c r="F120" s="2148"/>
      <c r="G120" s="2108" t="s">
        <v>1442</v>
      </c>
      <c r="H120" s="2109"/>
      <c r="I120" s="2108" t="s">
        <v>1442</v>
      </c>
      <c r="J120" s="2109"/>
      <c r="K120" s="1522" t="s">
        <v>1442</v>
      </c>
      <c r="L120" s="2108" t="s">
        <v>1442</v>
      </c>
      <c r="M120" s="2110"/>
      <c r="N120" s="2191"/>
      <c r="O120" s="3140"/>
      <c r="P120" s="3140"/>
    </row>
    <row r="121" spans="2:16" ht="24.75" customHeight="1">
      <c r="B121" s="73" t="s">
        <v>1352</v>
      </c>
      <c r="C121" s="1885" t="s">
        <v>1431</v>
      </c>
      <c r="D121" s="1885"/>
      <c r="E121" s="1885"/>
      <c r="F121" s="2148"/>
      <c r="G121" s="2108" t="s">
        <v>1442</v>
      </c>
      <c r="H121" s="2109"/>
      <c r="I121" s="2108" t="s">
        <v>1442</v>
      </c>
      <c r="J121" s="2109"/>
      <c r="K121" s="1522" t="s">
        <v>1442</v>
      </c>
      <c r="L121" s="2108" t="s">
        <v>1442</v>
      </c>
      <c r="M121" s="2110"/>
      <c r="N121" s="2191"/>
      <c r="O121" s="3140"/>
      <c r="P121" s="3140"/>
    </row>
    <row r="122" spans="2:16" ht="24.75" customHeight="1">
      <c r="B122" s="73" t="s">
        <v>1355</v>
      </c>
      <c r="C122" s="1885" t="s">
        <v>1433</v>
      </c>
      <c r="D122" s="1885"/>
      <c r="E122" s="1885"/>
      <c r="F122" s="2148"/>
      <c r="G122" s="2108" t="s">
        <v>1442</v>
      </c>
      <c r="H122" s="2109"/>
      <c r="I122" s="2108" t="s">
        <v>1442</v>
      </c>
      <c r="J122" s="2109"/>
      <c r="K122" s="1522" t="s">
        <v>1442</v>
      </c>
      <c r="L122" s="2108" t="s">
        <v>1442</v>
      </c>
      <c r="M122" s="2110"/>
      <c r="N122" s="2191"/>
      <c r="O122" s="3140"/>
      <c r="P122" s="3140"/>
    </row>
    <row r="123" spans="2:16" ht="32.25" customHeight="1">
      <c r="B123" s="73" t="s">
        <v>1358</v>
      </c>
      <c r="C123" s="1885" t="s">
        <v>1559</v>
      </c>
      <c r="D123" s="1885"/>
      <c r="E123" s="1885"/>
      <c r="F123" s="2148"/>
      <c r="G123" s="2108" t="s">
        <v>1442</v>
      </c>
      <c r="H123" s="2109"/>
      <c r="I123" s="2108" t="s">
        <v>1442</v>
      </c>
      <c r="J123" s="2109"/>
      <c r="K123" s="1522" t="s">
        <v>1442</v>
      </c>
      <c r="L123" s="2108" t="s">
        <v>1442</v>
      </c>
      <c r="M123" s="2110"/>
      <c r="N123" s="2191"/>
      <c r="O123" s="3140"/>
      <c r="P123" s="3140"/>
    </row>
    <row r="124" spans="2:16" ht="24" customHeight="1">
      <c r="B124" s="73" t="s">
        <v>1360</v>
      </c>
      <c r="C124" s="1885" t="s">
        <v>1560</v>
      </c>
      <c r="D124" s="1885"/>
      <c r="E124" s="1885"/>
      <c r="F124" s="2148"/>
      <c r="G124" s="2108" t="s">
        <v>1442</v>
      </c>
      <c r="H124" s="2109"/>
      <c r="I124" s="2108" t="s">
        <v>1442</v>
      </c>
      <c r="J124" s="2109"/>
      <c r="K124" s="1522" t="s">
        <v>57</v>
      </c>
      <c r="L124" s="2108" t="s">
        <v>57</v>
      </c>
      <c r="M124" s="2110"/>
      <c r="N124" s="2191"/>
      <c r="O124" s="3140"/>
      <c r="P124" s="3140"/>
    </row>
    <row r="125" spans="2:16" ht="24" customHeight="1">
      <c r="B125" s="73" t="s">
        <v>1561</v>
      </c>
      <c r="C125" s="1885" t="s">
        <v>1562</v>
      </c>
      <c r="D125" s="1885"/>
      <c r="E125" s="1885"/>
      <c r="F125" s="2148"/>
      <c r="G125" s="2108" t="s">
        <v>1442</v>
      </c>
      <c r="H125" s="2109"/>
      <c r="I125" s="2108" t="s">
        <v>1442</v>
      </c>
      <c r="J125" s="2109"/>
      <c r="K125" s="1522" t="s">
        <v>57</v>
      </c>
      <c r="L125" s="2108" t="s">
        <v>57</v>
      </c>
      <c r="M125" s="2110"/>
      <c r="N125" s="2191"/>
      <c r="O125" s="3140"/>
      <c r="P125" s="3140"/>
    </row>
    <row r="126" spans="2:16" ht="21" customHeight="1">
      <c r="B126" s="73" t="s">
        <v>1563</v>
      </c>
      <c r="C126" s="1885" t="s">
        <v>1564</v>
      </c>
      <c r="D126" s="1885"/>
      <c r="E126" s="1885"/>
      <c r="F126" s="2148"/>
      <c r="G126" s="2108" t="s">
        <v>1442</v>
      </c>
      <c r="H126" s="2109"/>
      <c r="I126" s="2108" t="s">
        <v>57</v>
      </c>
      <c r="J126" s="2109"/>
      <c r="K126" s="1522" t="s">
        <v>1442</v>
      </c>
      <c r="L126" s="2108" t="s">
        <v>1442</v>
      </c>
      <c r="M126" s="2110"/>
      <c r="N126" s="2191"/>
      <c r="O126" s="3140"/>
      <c r="P126" s="3140"/>
    </row>
    <row r="127" spans="2:16" ht="33" customHeight="1">
      <c r="B127" s="73" t="s">
        <v>1565</v>
      </c>
      <c r="C127" s="1885" t="s">
        <v>1566</v>
      </c>
      <c r="D127" s="1885"/>
      <c r="E127" s="1885"/>
      <c r="F127" s="2148"/>
      <c r="G127" s="2108" t="s">
        <v>1442</v>
      </c>
      <c r="H127" s="2109"/>
      <c r="I127" s="2108" t="s">
        <v>57</v>
      </c>
      <c r="J127" s="2109"/>
      <c r="K127" s="1522" t="s">
        <v>1442</v>
      </c>
      <c r="L127" s="2108" t="s">
        <v>1442</v>
      </c>
      <c r="M127" s="2110"/>
      <c r="N127" s="2191"/>
      <c r="O127" s="3140"/>
      <c r="P127" s="3140"/>
    </row>
    <row r="128" spans="2:16" ht="21" customHeight="1">
      <c r="B128" s="73" t="s">
        <v>1567</v>
      </c>
      <c r="C128" s="1885" t="s">
        <v>1568</v>
      </c>
      <c r="D128" s="1885"/>
      <c r="E128" s="1885"/>
      <c r="F128" s="2148"/>
      <c r="G128" s="2108" t="s">
        <v>1442</v>
      </c>
      <c r="H128" s="2109"/>
      <c r="I128" s="2108" t="s">
        <v>1442</v>
      </c>
      <c r="J128" s="2109"/>
      <c r="K128" s="1522" t="s">
        <v>1442</v>
      </c>
      <c r="L128" s="2108" t="s">
        <v>1442</v>
      </c>
      <c r="M128" s="2110"/>
      <c r="N128" s="2191"/>
      <c r="O128" s="3140"/>
      <c r="P128" s="3140"/>
    </row>
    <row r="129" spans="1:16" ht="32.25" customHeight="1">
      <c r="B129" s="74" t="s">
        <v>1569</v>
      </c>
      <c r="C129" s="1885" t="s">
        <v>1570</v>
      </c>
      <c r="D129" s="1885"/>
      <c r="E129" s="1885"/>
      <c r="F129" s="1885"/>
      <c r="G129" s="1885"/>
      <c r="H129" s="1885"/>
      <c r="I129" s="1885"/>
      <c r="J129" s="1885"/>
      <c r="K129" s="1885"/>
      <c r="L129" s="1885"/>
      <c r="M129" s="1885"/>
      <c r="N129" s="1886"/>
      <c r="O129" s="3140"/>
      <c r="P129" s="3140"/>
    </row>
    <row r="130" spans="1:16" ht="24" customHeight="1">
      <c r="B130" s="75" t="s">
        <v>1360</v>
      </c>
      <c r="C130" s="2241" t="s">
        <v>1571</v>
      </c>
      <c r="D130" s="2241"/>
      <c r="E130" s="2242" t="s">
        <v>3010</v>
      </c>
      <c r="F130" s="2242"/>
      <c r="G130" s="2108" t="s">
        <v>1442</v>
      </c>
      <c r="H130" s="2109"/>
      <c r="I130" s="2108" t="s">
        <v>57</v>
      </c>
      <c r="J130" s="2109"/>
      <c r="K130" s="1522" t="s">
        <v>1442</v>
      </c>
      <c r="L130" s="2108" t="s">
        <v>57</v>
      </c>
      <c r="M130" s="2110"/>
      <c r="N130" s="2191"/>
      <c r="O130" s="3140"/>
      <c r="P130" s="3140"/>
    </row>
    <row r="131" spans="1:16" ht="20.25" customHeight="1">
      <c r="B131" s="75" t="s">
        <v>1409</v>
      </c>
      <c r="C131" s="2241" t="s">
        <v>1571</v>
      </c>
      <c r="D131" s="2241"/>
      <c r="E131" s="2242" t="s">
        <v>3011</v>
      </c>
      <c r="F131" s="2242"/>
      <c r="G131" s="2108" t="s">
        <v>1442</v>
      </c>
      <c r="H131" s="2109"/>
      <c r="I131" s="2108" t="s">
        <v>57</v>
      </c>
      <c r="J131" s="2109"/>
      <c r="K131" s="1522" t="s">
        <v>1442</v>
      </c>
      <c r="L131" s="2108" t="s">
        <v>57</v>
      </c>
      <c r="M131" s="2110"/>
      <c r="N131" s="2191"/>
      <c r="O131" s="3140"/>
      <c r="P131" s="3140"/>
    </row>
    <row r="132" spans="1:16" ht="24" customHeight="1">
      <c r="B132" s="75" t="s">
        <v>1414</v>
      </c>
      <c r="C132" s="2241" t="s">
        <v>1571</v>
      </c>
      <c r="D132" s="2241"/>
      <c r="E132" s="2242" t="s">
        <v>3012</v>
      </c>
      <c r="F132" s="2242"/>
      <c r="G132" s="2108" t="s">
        <v>1442</v>
      </c>
      <c r="H132" s="2109"/>
      <c r="I132" s="2108" t="s">
        <v>57</v>
      </c>
      <c r="J132" s="2109"/>
      <c r="K132" s="1522" t="s">
        <v>57</v>
      </c>
      <c r="L132" s="2108" t="s">
        <v>57</v>
      </c>
      <c r="M132" s="2110"/>
      <c r="N132" s="2191"/>
      <c r="O132" s="3140"/>
      <c r="P132" s="3140"/>
    </row>
    <row r="133" spans="1:16" ht="39.75" customHeight="1" thickBot="1">
      <c r="B133" s="70" t="s">
        <v>1572</v>
      </c>
      <c r="C133" s="1978" t="s">
        <v>1573</v>
      </c>
      <c r="D133" s="1978"/>
      <c r="E133" s="1978"/>
      <c r="F133" s="1979"/>
      <c r="G133" s="2230"/>
      <c r="H133" s="2230"/>
      <c r="I133" s="2230"/>
      <c r="J133" s="2230"/>
      <c r="K133" s="2230"/>
      <c r="L133" s="2230"/>
      <c r="M133" s="2230"/>
      <c r="N133" s="2230"/>
      <c r="O133" s="3505"/>
      <c r="P133" s="3505"/>
    </row>
    <row r="134" spans="1:16" ht="25.5" customHeight="1" thickBot="1">
      <c r="B134" s="1894" t="s">
        <v>3013</v>
      </c>
      <c r="C134" s="1895"/>
      <c r="D134" s="1895"/>
      <c r="E134" s="1895"/>
      <c r="F134" s="1895"/>
      <c r="G134" s="1895"/>
      <c r="H134" s="1895"/>
      <c r="I134" s="1895"/>
      <c r="J134" s="1895"/>
      <c r="K134" s="1895"/>
      <c r="L134" s="1895"/>
      <c r="M134" s="1895"/>
      <c r="N134" s="1895"/>
      <c r="O134" s="1895"/>
      <c r="P134" s="1896"/>
    </row>
    <row r="135" spans="1:16" ht="204.75" customHeight="1">
      <c r="B135" s="28" t="s">
        <v>1575</v>
      </c>
      <c r="C135" s="2111" t="s">
        <v>1576</v>
      </c>
      <c r="D135" s="2111"/>
      <c r="E135" s="2111"/>
      <c r="F135" s="2111"/>
      <c r="G135" s="1531" t="s">
        <v>1442</v>
      </c>
      <c r="H135" s="3386" t="s">
        <v>1577</v>
      </c>
      <c r="I135" s="2387"/>
      <c r="J135" s="2460" t="s">
        <v>3014</v>
      </c>
      <c r="K135" s="3503"/>
      <c r="L135" s="3503"/>
      <c r="M135" s="3503"/>
      <c r="N135" s="3504"/>
      <c r="O135" s="1331" t="s">
        <v>3015</v>
      </c>
      <c r="P135" s="1540" t="s">
        <v>2596</v>
      </c>
    </row>
    <row r="136" spans="1:16" ht="15.75" customHeight="1">
      <c r="B136" s="2227" t="s">
        <v>1580</v>
      </c>
      <c r="C136" s="2228"/>
      <c r="D136" s="2228"/>
      <c r="E136" s="2228"/>
      <c r="F136" s="2228"/>
      <c r="G136" s="2228"/>
      <c r="H136" s="2228"/>
      <c r="I136" s="2228"/>
      <c r="J136" s="2228"/>
      <c r="K136" s="2228"/>
      <c r="L136" s="2228"/>
      <c r="M136" s="2228"/>
      <c r="N136" s="2228"/>
      <c r="O136" s="2228"/>
      <c r="P136" s="2229"/>
    </row>
    <row r="137" spans="1:16" ht="33.6" customHeight="1">
      <c r="B137" s="1490" t="s">
        <v>1581</v>
      </c>
      <c r="C137" s="2028" t="s">
        <v>3016</v>
      </c>
      <c r="D137" s="2028"/>
      <c r="E137" s="2028"/>
      <c r="F137" s="2028"/>
      <c r="G137" s="2028"/>
      <c r="H137" s="2461" t="s">
        <v>3017</v>
      </c>
      <c r="I137" s="2010"/>
      <c r="J137" s="2010"/>
      <c r="K137" s="3502" t="s">
        <v>1521</v>
      </c>
      <c r="L137" s="2032" t="s">
        <v>3018</v>
      </c>
      <c r="M137" s="2033"/>
      <c r="N137" s="2034"/>
      <c r="O137" s="2231"/>
      <c r="P137" s="2231"/>
    </row>
    <row r="138" spans="1:16" ht="31.7" customHeight="1">
      <c r="B138" s="1490" t="s">
        <v>1342</v>
      </c>
      <c r="C138" s="2028" t="s">
        <v>1584</v>
      </c>
      <c r="D138" s="2028"/>
      <c r="E138" s="2028"/>
      <c r="F138" s="2028"/>
      <c r="G138" s="2028"/>
      <c r="H138" s="2461" t="s">
        <v>3019</v>
      </c>
      <c r="I138" s="2010"/>
      <c r="J138" s="2010"/>
      <c r="K138" s="3502"/>
      <c r="L138" s="2035"/>
      <c r="M138" s="2036"/>
      <c r="N138" s="2037"/>
      <c r="O138" s="2232"/>
      <c r="P138" s="2232"/>
    </row>
    <row r="139" spans="1:16" ht="19.5" customHeight="1">
      <c r="B139" s="1490" t="s">
        <v>1344</v>
      </c>
      <c r="C139" s="2028" t="s">
        <v>1585</v>
      </c>
      <c r="D139" s="2028"/>
      <c r="E139" s="2028"/>
      <c r="F139" s="2028"/>
      <c r="G139" s="2028"/>
      <c r="H139" s="2461" t="s">
        <v>1442</v>
      </c>
      <c r="I139" s="2010"/>
      <c r="J139" s="2010"/>
      <c r="K139" s="3502"/>
      <c r="L139" s="2035"/>
      <c r="M139" s="2036"/>
      <c r="N139" s="2037"/>
      <c r="O139" s="2232"/>
      <c r="P139" s="2232"/>
    </row>
    <row r="140" spans="1:16" ht="34.5" customHeight="1">
      <c r="B140" s="1490" t="s">
        <v>1346</v>
      </c>
      <c r="C140" s="2028" t="s">
        <v>1586</v>
      </c>
      <c r="D140" s="2028"/>
      <c r="E140" s="2028"/>
      <c r="F140" s="2028"/>
      <c r="G140" s="2029"/>
      <c r="H140" s="2461" t="s">
        <v>3020</v>
      </c>
      <c r="I140" s="2010"/>
      <c r="J140" s="2010"/>
      <c r="K140" s="3502"/>
      <c r="L140" s="2035"/>
      <c r="M140" s="2036"/>
      <c r="N140" s="2037"/>
      <c r="O140" s="2233"/>
      <c r="P140" s="2233"/>
    </row>
    <row r="141" spans="1:16" ht="51.75" customHeight="1">
      <c r="B141" s="23" t="s">
        <v>1588</v>
      </c>
      <c r="C141" s="2028" t="s">
        <v>3021</v>
      </c>
      <c r="D141" s="2028"/>
      <c r="E141" s="2028"/>
      <c r="F141" s="2028"/>
      <c r="G141" s="2028"/>
      <c r="H141" s="2461" t="s">
        <v>57</v>
      </c>
      <c r="I141" s="2010"/>
      <c r="J141" s="2010"/>
      <c r="K141" s="3502"/>
      <c r="L141" s="2035"/>
      <c r="M141" s="2036"/>
      <c r="N141" s="2037"/>
      <c r="O141" s="2447" t="s">
        <v>3022</v>
      </c>
      <c r="P141" s="2051"/>
    </row>
    <row r="142" spans="1:16" ht="27.75" customHeight="1">
      <c r="B142" s="76" t="s">
        <v>1333</v>
      </c>
      <c r="C142" s="2028" t="s">
        <v>1591</v>
      </c>
      <c r="D142" s="2028"/>
      <c r="E142" s="2028"/>
      <c r="F142" s="2028"/>
      <c r="G142" s="2029"/>
      <c r="H142" s="2461"/>
      <c r="I142" s="2010"/>
      <c r="J142" s="2010"/>
      <c r="K142" s="3502"/>
      <c r="L142" s="2035"/>
      <c r="M142" s="2036"/>
      <c r="N142" s="2037"/>
      <c r="O142" s="2448"/>
      <c r="P142" s="2197"/>
    </row>
    <row r="143" spans="1:16" ht="62.25" customHeight="1">
      <c r="B143" s="23" t="s">
        <v>1593</v>
      </c>
      <c r="C143" s="2028" t="s">
        <v>3023</v>
      </c>
      <c r="D143" s="2028"/>
      <c r="E143" s="2028"/>
      <c r="F143" s="2028"/>
      <c r="G143" s="2028"/>
      <c r="H143" s="2461" t="s">
        <v>1442</v>
      </c>
      <c r="I143" s="2010"/>
      <c r="J143" s="2010"/>
      <c r="K143" s="3502"/>
      <c r="L143" s="2035"/>
      <c r="M143" s="2036"/>
      <c r="N143" s="2037"/>
      <c r="O143" s="2447" t="s">
        <v>1604</v>
      </c>
      <c r="P143" s="2051"/>
    </row>
    <row r="144" spans="1:16" ht="92.25" customHeight="1" thickBot="1">
      <c r="A144" s="77"/>
      <c r="B144" s="22" t="s">
        <v>1333</v>
      </c>
      <c r="C144" s="1855" t="s">
        <v>1591</v>
      </c>
      <c r="D144" s="1855"/>
      <c r="E144" s="1855"/>
      <c r="F144" s="1855"/>
      <c r="G144" s="2098"/>
      <c r="H144" s="2495" t="s">
        <v>3024</v>
      </c>
      <c r="I144" s="3016"/>
      <c r="J144" s="3016"/>
      <c r="K144" s="3502"/>
      <c r="L144" s="3402"/>
      <c r="M144" s="3403"/>
      <c r="N144" s="3404"/>
      <c r="O144" s="2789"/>
      <c r="P144" s="2124"/>
    </row>
    <row r="145" spans="2:16" ht="49.5" customHeight="1">
      <c r="B145" s="2212" t="s">
        <v>1597</v>
      </c>
      <c r="C145" s="2213"/>
      <c r="D145" s="2213"/>
      <c r="E145" s="2213"/>
      <c r="F145" s="2213"/>
      <c r="G145" s="2213"/>
      <c r="H145" s="2213"/>
      <c r="I145" s="2213"/>
      <c r="J145" s="2213"/>
      <c r="K145" s="2214"/>
      <c r="L145" s="2213"/>
      <c r="M145" s="2213"/>
      <c r="N145" s="2213"/>
      <c r="O145" s="2213"/>
      <c r="P145" s="2215"/>
    </row>
    <row r="146" spans="2:16" ht="52.5" customHeight="1">
      <c r="B146" s="78" t="s">
        <v>1598</v>
      </c>
      <c r="C146" s="2140" t="s">
        <v>1599</v>
      </c>
      <c r="D146" s="2140"/>
      <c r="E146" s="2140"/>
      <c r="F146" s="2216"/>
      <c r="G146" s="2217" t="s">
        <v>1600</v>
      </c>
      <c r="H146" s="2218"/>
      <c r="I146" s="2219"/>
      <c r="J146" s="2217" t="s">
        <v>1601</v>
      </c>
      <c r="K146" s="2218"/>
      <c r="L146" s="2219"/>
      <c r="M146" s="2220" t="s">
        <v>1602</v>
      </c>
      <c r="N146" s="2221"/>
      <c r="O146" s="2006" t="s">
        <v>1603</v>
      </c>
      <c r="P146" s="2006" t="s">
        <v>1679</v>
      </c>
    </row>
    <row r="147" spans="2:16" ht="83.25" customHeight="1">
      <c r="B147" s="76" t="s">
        <v>1581</v>
      </c>
      <c r="C147" s="1885" t="s">
        <v>1605</v>
      </c>
      <c r="D147" s="1885"/>
      <c r="E147" s="1885"/>
      <c r="F147" s="2148"/>
      <c r="G147" s="2108" t="s">
        <v>1606</v>
      </c>
      <c r="H147" s="2110"/>
      <c r="I147" s="2109"/>
      <c r="J147" s="2108" t="s">
        <v>2583</v>
      </c>
      <c r="K147" s="2110"/>
      <c r="L147" s="2109"/>
      <c r="M147" s="3486" t="s">
        <v>3025</v>
      </c>
      <c r="N147" s="3501"/>
      <c r="O147" s="2165"/>
      <c r="P147" s="2165"/>
    </row>
    <row r="148" spans="2:16" ht="42" customHeight="1">
      <c r="B148" s="76" t="s">
        <v>1342</v>
      </c>
      <c r="C148" s="1885" t="s">
        <v>1552</v>
      </c>
      <c r="D148" s="1885"/>
      <c r="E148" s="1885"/>
      <c r="F148" s="2148"/>
      <c r="G148" s="2108" t="s">
        <v>1606</v>
      </c>
      <c r="H148" s="2110"/>
      <c r="I148" s="2109"/>
      <c r="J148" s="2108" t="s">
        <v>2583</v>
      </c>
      <c r="K148" s="2110"/>
      <c r="L148" s="2109"/>
      <c r="M148" s="2162"/>
      <c r="N148" s="2196"/>
      <c r="O148" s="2165"/>
      <c r="P148" s="2165"/>
    </row>
    <row r="149" spans="2:16" ht="31.5" customHeight="1">
      <c r="B149" s="76" t="s">
        <v>1344</v>
      </c>
      <c r="C149" s="79" t="s">
        <v>1360</v>
      </c>
      <c r="D149" s="1885" t="s">
        <v>1609</v>
      </c>
      <c r="E149" s="1885"/>
      <c r="F149" s="2148"/>
      <c r="G149" s="2108" t="s">
        <v>1606</v>
      </c>
      <c r="H149" s="2110"/>
      <c r="I149" s="2109"/>
      <c r="J149" s="2108" t="s">
        <v>2583</v>
      </c>
      <c r="K149" s="2110"/>
      <c r="L149" s="2109"/>
      <c r="M149" s="2162"/>
      <c r="N149" s="2196"/>
      <c r="O149" s="2165"/>
      <c r="P149" s="2165"/>
    </row>
    <row r="150" spans="2:16" ht="32.25" customHeight="1">
      <c r="B150" s="76"/>
      <c r="C150" s="1528" t="s">
        <v>1409</v>
      </c>
      <c r="D150" s="1885" t="s">
        <v>1610</v>
      </c>
      <c r="E150" s="1885"/>
      <c r="F150" s="2148"/>
      <c r="G150" s="2108" t="s">
        <v>1606</v>
      </c>
      <c r="H150" s="2110"/>
      <c r="I150" s="2109"/>
      <c r="J150" s="2108" t="s">
        <v>2583</v>
      </c>
      <c r="K150" s="2110"/>
      <c r="L150" s="2109"/>
      <c r="M150" s="1533"/>
      <c r="N150" s="1539"/>
      <c r="O150" s="2165"/>
      <c r="P150" s="2165"/>
    </row>
    <row r="151" spans="2:16" ht="41.25" customHeight="1">
      <c r="B151" s="76" t="s">
        <v>1346</v>
      </c>
      <c r="C151" s="1885" t="s">
        <v>1556</v>
      </c>
      <c r="D151" s="1885"/>
      <c r="E151" s="1885"/>
      <c r="F151" s="2148"/>
      <c r="G151" s="2108" t="s">
        <v>1606</v>
      </c>
      <c r="H151" s="2110"/>
      <c r="I151" s="2109"/>
      <c r="J151" s="2108" t="s">
        <v>2583</v>
      </c>
      <c r="K151" s="2110"/>
      <c r="L151" s="2109"/>
      <c r="M151" s="2162"/>
      <c r="N151" s="2196"/>
      <c r="O151" s="2165"/>
      <c r="P151" s="2165"/>
    </row>
    <row r="152" spans="2:16" ht="29.25" customHeight="1">
      <c r="B152" s="76" t="s">
        <v>1349</v>
      </c>
      <c r="C152" s="1885" t="s">
        <v>1611</v>
      </c>
      <c r="D152" s="1885"/>
      <c r="E152" s="1885"/>
      <c r="F152" s="2148"/>
      <c r="G152" s="2108" t="s">
        <v>1606</v>
      </c>
      <c r="H152" s="2110"/>
      <c r="I152" s="2109"/>
      <c r="J152" s="2108" t="s">
        <v>2583</v>
      </c>
      <c r="K152" s="2110"/>
      <c r="L152" s="2109"/>
      <c r="M152" s="2162"/>
      <c r="N152" s="2196"/>
      <c r="O152" s="2165"/>
      <c r="P152" s="2165"/>
    </row>
    <row r="153" spans="2:16" ht="261.75" customHeight="1">
      <c r="B153" s="76" t="s">
        <v>1352</v>
      </c>
      <c r="C153" s="1885" t="s">
        <v>1431</v>
      </c>
      <c r="D153" s="1885"/>
      <c r="E153" s="1885"/>
      <c r="F153" s="2148"/>
      <c r="G153" s="2108" t="s">
        <v>1612</v>
      </c>
      <c r="H153" s="2110"/>
      <c r="I153" s="2109"/>
      <c r="J153" s="2108" t="s">
        <v>1612</v>
      </c>
      <c r="K153" s="2110"/>
      <c r="L153" s="2109"/>
      <c r="M153" s="3078" t="s">
        <v>3026</v>
      </c>
      <c r="N153" s="3080"/>
      <c r="O153" s="2165"/>
      <c r="P153" s="2165"/>
    </row>
    <row r="154" spans="2:16" ht="28.5" customHeight="1">
      <c r="B154" s="76" t="s">
        <v>1355</v>
      </c>
      <c r="C154" s="1885" t="s">
        <v>1433</v>
      </c>
      <c r="D154" s="1885"/>
      <c r="E154" s="1885"/>
      <c r="F154" s="2148"/>
      <c r="G154" s="2108" t="s">
        <v>1606</v>
      </c>
      <c r="H154" s="2110"/>
      <c r="I154" s="2109"/>
      <c r="J154" s="2108" t="s">
        <v>1612</v>
      </c>
      <c r="K154" s="2110"/>
      <c r="L154" s="2109"/>
      <c r="M154" s="2162"/>
      <c r="N154" s="2196"/>
      <c r="O154" s="2165"/>
      <c r="P154" s="2165"/>
    </row>
    <row r="155" spans="2:16" ht="28.5" customHeight="1">
      <c r="B155" s="76" t="s">
        <v>1358</v>
      </c>
      <c r="C155" s="1885" t="s">
        <v>1613</v>
      </c>
      <c r="D155" s="1885"/>
      <c r="E155" s="1885"/>
      <c r="F155" s="2148"/>
      <c r="G155" s="2108" t="s">
        <v>1606</v>
      </c>
      <c r="H155" s="2110"/>
      <c r="I155" s="2109"/>
      <c r="J155" s="2108" t="s">
        <v>2583</v>
      </c>
      <c r="K155" s="2110"/>
      <c r="L155" s="2109"/>
      <c r="M155" s="2163"/>
      <c r="N155" s="2196"/>
      <c r="O155" s="2017"/>
      <c r="P155" s="2017"/>
    </row>
    <row r="156" spans="2:16" ht="28.5" customHeight="1">
      <c r="B156" s="76" t="s">
        <v>1360</v>
      </c>
      <c r="C156" s="1885" t="s">
        <v>1560</v>
      </c>
      <c r="D156" s="1885"/>
      <c r="E156" s="1885"/>
      <c r="F156" s="2148"/>
      <c r="G156" s="2108" t="s">
        <v>1614</v>
      </c>
      <c r="H156" s="2110"/>
      <c r="I156" s="2109"/>
      <c r="J156" s="2108" t="s">
        <v>1614</v>
      </c>
      <c r="K156" s="2110"/>
      <c r="L156" s="2109"/>
      <c r="M156" s="2163"/>
      <c r="N156" s="2196"/>
      <c r="O156" s="2017"/>
      <c r="P156" s="2017"/>
    </row>
    <row r="157" spans="2:16" ht="28.5" customHeight="1">
      <c r="B157" s="22" t="s">
        <v>1561</v>
      </c>
      <c r="C157" s="1885" t="s">
        <v>1562</v>
      </c>
      <c r="D157" s="1885"/>
      <c r="E157" s="1885"/>
      <c r="F157" s="2148"/>
      <c r="G157" s="2108" t="s">
        <v>1614</v>
      </c>
      <c r="H157" s="2110"/>
      <c r="I157" s="2109"/>
      <c r="J157" s="2108" t="s">
        <v>1614</v>
      </c>
      <c r="K157" s="2110"/>
      <c r="L157" s="2109"/>
      <c r="M157" s="2163"/>
      <c r="N157" s="2196"/>
      <c r="O157" s="2017"/>
      <c r="P157" s="2017"/>
    </row>
    <row r="158" spans="2:16" ht="28.5" customHeight="1">
      <c r="B158" s="22" t="s">
        <v>1563</v>
      </c>
      <c r="C158" s="1885" t="s">
        <v>1564</v>
      </c>
      <c r="D158" s="1885"/>
      <c r="E158" s="1885"/>
      <c r="F158" s="2148"/>
      <c r="G158" s="3498" t="s">
        <v>1340</v>
      </c>
      <c r="H158" s="3499"/>
      <c r="I158" s="3500"/>
      <c r="J158" s="2108" t="s">
        <v>2583</v>
      </c>
      <c r="K158" s="2110"/>
      <c r="L158" s="2109"/>
      <c r="M158" s="2163"/>
      <c r="N158" s="2196"/>
      <c r="O158" s="2017"/>
      <c r="P158" s="2017"/>
    </row>
    <row r="159" spans="2:16" ht="33" customHeight="1">
      <c r="B159" s="22" t="s">
        <v>1565</v>
      </c>
      <c r="C159" s="1885" t="s">
        <v>1566</v>
      </c>
      <c r="D159" s="1885"/>
      <c r="E159" s="1885"/>
      <c r="F159" s="2148"/>
      <c r="G159" s="3498" t="s">
        <v>1340</v>
      </c>
      <c r="H159" s="3499"/>
      <c r="I159" s="3500"/>
      <c r="J159" s="2108" t="s">
        <v>2583</v>
      </c>
      <c r="K159" s="2110"/>
      <c r="L159" s="2109"/>
      <c r="M159" s="2163"/>
      <c r="N159" s="2196"/>
      <c r="O159" s="2017"/>
      <c r="P159" s="2017"/>
    </row>
    <row r="160" spans="2:16" ht="28.5" customHeight="1">
      <c r="B160" s="22" t="s">
        <v>1567</v>
      </c>
      <c r="C160" s="1885" t="s">
        <v>1568</v>
      </c>
      <c r="D160" s="1885"/>
      <c r="E160" s="1885"/>
      <c r="F160" s="2148"/>
      <c r="G160" s="2108" t="s">
        <v>1606</v>
      </c>
      <c r="H160" s="2110"/>
      <c r="I160" s="2109"/>
      <c r="J160" s="2108" t="s">
        <v>2583</v>
      </c>
      <c r="K160" s="2110"/>
      <c r="L160" s="2109"/>
      <c r="M160" s="2163"/>
      <c r="N160" s="2196"/>
      <c r="O160" s="2017"/>
      <c r="P160" s="2017"/>
    </row>
    <row r="161" spans="1:16" ht="63" customHeight="1" thickBot="1">
      <c r="B161" s="80" t="s">
        <v>1569</v>
      </c>
      <c r="C161" s="2206" t="s">
        <v>1615</v>
      </c>
      <c r="D161" s="2206"/>
      <c r="E161" s="2206"/>
      <c r="F161" s="229" t="s">
        <v>1616</v>
      </c>
      <c r="G161" s="82" t="s">
        <v>3027</v>
      </c>
      <c r="H161" s="2207" t="s">
        <v>3028</v>
      </c>
      <c r="I161" s="2208"/>
      <c r="J161" s="2207" t="s">
        <v>2583</v>
      </c>
      <c r="K161" s="2209"/>
      <c r="L161" s="2208"/>
      <c r="M161" s="2473" t="s">
        <v>3029</v>
      </c>
      <c r="N161" s="2474"/>
      <c r="O161" s="2017"/>
      <c r="P161" s="2017"/>
    </row>
    <row r="162" spans="1:16" ht="43.5" customHeight="1">
      <c r="B162" s="2210" t="s">
        <v>1617</v>
      </c>
      <c r="C162" s="2211"/>
      <c r="D162" s="2211"/>
      <c r="E162" s="2211"/>
      <c r="F162" s="2211"/>
      <c r="G162" s="2211"/>
      <c r="H162" s="2211"/>
      <c r="I162" s="2211"/>
      <c r="J162" s="2211"/>
      <c r="K162" s="2211"/>
      <c r="L162" s="2211"/>
      <c r="M162" s="2211"/>
      <c r="N162" s="2211"/>
      <c r="O162" s="83"/>
      <c r="P162" s="83"/>
    </row>
    <row r="163" spans="1:16" ht="49.5" customHeight="1">
      <c r="A163" s="9"/>
      <c r="B163" s="1549" t="s">
        <v>1618</v>
      </c>
      <c r="C163" s="2028" t="s">
        <v>1619</v>
      </c>
      <c r="D163" s="2028"/>
      <c r="E163" s="2029"/>
      <c r="F163" s="1542" t="s">
        <v>1620</v>
      </c>
      <c r="G163" s="2198" t="s">
        <v>1621</v>
      </c>
      <c r="H163" s="2199"/>
      <c r="I163" s="2199"/>
      <c r="J163" s="2199"/>
      <c r="K163" s="2200"/>
      <c r="L163" s="2201" t="s">
        <v>1622</v>
      </c>
      <c r="M163" s="2202"/>
      <c r="N163" s="2202"/>
      <c r="O163" s="2204" t="s">
        <v>1623</v>
      </c>
      <c r="P163" s="2204" t="s">
        <v>3030</v>
      </c>
    </row>
    <row r="164" spans="1:16" ht="19.5" customHeight="1">
      <c r="A164" s="9"/>
      <c r="B164" s="1492" t="s">
        <v>1333</v>
      </c>
      <c r="C164" s="1997" t="s">
        <v>1625</v>
      </c>
      <c r="D164" s="1997"/>
      <c r="E164" s="1998"/>
      <c r="F164" s="1523" t="s">
        <v>1442</v>
      </c>
      <c r="G164" s="3489" t="s">
        <v>3031</v>
      </c>
      <c r="H164" s="3490"/>
      <c r="I164" s="3490"/>
      <c r="J164" s="3490"/>
      <c r="K164" s="3491"/>
      <c r="L164" s="2108" t="s">
        <v>1442</v>
      </c>
      <c r="M164" s="2110"/>
      <c r="N164" s="2191"/>
      <c r="O164" s="2204"/>
      <c r="P164" s="2204"/>
    </row>
    <row r="165" spans="1:16" ht="19.5" customHeight="1">
      <c r="A165" s="9"/>
      <c r="B165" s="1492" t="s">
        <v>1342</v>
      </c>
      <c r="C165" s="1997" t="s">
        <v>1627</v>
      </c>
      <c r="D165" s="1997"/>
      <c r="E165" s="1998"/>
      <c r="F165" s="1523" t="s">
        <v>1442</v>
      </c>
      <c r="G165" s="3492"/>
      <c r="H165" s="3493"/>
      <c r="I165" s="3493"/>
      <c r="J165" s="3493"/>
      <c r="K165" s="3494"/>
      <c r="L165" s="2108" t="s">
        <v>1442</v>
      </c>
      <c r="M165" s="2110"/>
      <c r="N165" s="2191"/>
      <c r="O165" s="2204"/>
      <c r="P165" s="2204"/>
    </row>
    <row r="166" spans="1:16" ht="19.5" customHeight="1">
      <c r="A166" s="9"/>
      <c r="B166" s="1492" t="s">
        <v>1344</v>
      </c>
      <c r="C166" s="1997" t="s">
        <v>1629</v>
      </c>
      <c r="D166" s="1997"/>
      <c r="E166" s="1998"/>
      <c r="F166" s="1624" t="s">
        <v>57</v>
      </c>
      <c r="G166" s="3492"/>
      <c r="H166" s="3493"/>
      <c r="I166" s="3493"/>
      <c r="J166" s="3493"/>
      <c r="K166" s="3494"/>
      <c r="L166" s="2108" t="s">
        <v>1442</v>
      </c>
      <c r="M166" s="2110"/>
      <c r="N166" s="2191"/>
      <c r="O166" s="2204"/>
      <c r="P166" s="2204"/>
    </row>
    <row r="167" spans="1:16" ht="19.5" customHeight="1">
      <c r="A167" s="9"/>
      <c r="B167" s="1492" t="s">
        <v>1346</v>
      </c>
      <c r="C167" s="1997" t="s">
        <v>1631</v>
      </c>
      <c r="D167" s="1997"/>
      <c r="E167" s="1998"/>
      <c r="F167" s="1624" t="s">
        <v>57</v>
      </c>
      <c r="G167" s="3492"/>
      <c r="H167" s="3493"/>
      <c r="I167" s="3493"/>
      <c r="J167" s="3493"/>
      <c r="K167" s="3494"/>
      <c r="L167" s="2108" t="s">
        <v>1442</v>
      </c>
      <c r="M167" s="2110"/>
      <c r="N167" s="2191"/>
      <c r="O167" s="2204"/>
      <c r="P167" s="2204"/>
    </row>
    <row r="168" spans="1:16" ht="19.5" customHeight="1">
      <c r="A168" s="9"/>
      <c r="B168" s="76" t="s">
        <v>1349</v>
      </c>
      <c r="C168" s="1997" t="s">
        <v>1632</v>
      </c>
      <c r="D168" s="1997"/>
      <c r="E168" s="1998"/>
      <c r="F168" s="1624" t="s">
        <v>1442</v>
      </c>
      <c r="G168" s="3492"/>
      <c r="H168" s="3493"/>
      <c r="I168" s="3493"/>
      <c r="J168" s="3493"/>
      <c r="K168" s="3494"/>
      <c r="L168" s="2108" t="s">
        <v>1442</v>
      </c>
      <c r="M168" s="2110"/>
      <c r="N168" s="2191"/>
      <c r="O168" s="2204"/>
      <c r="P168" s="2204"/>
    </row>
    <row r="169" spans="1:16" ht="33" customHeight="1">
      <c r="A169" s="9"/>
      <c r="B169" s="84" t="s">
        <v>1352</v>
      </c>
      <c r="C169" s="1997" t="s">
        <v>1633</v>
      </c>
      <c r="D169" s="1997"/>
      <c r="E169" s="1998"/>
      <c r="F169" s="1624" t="s">
        <v>57</v>
      </c>
      <c r="G169" s="3492"/>
      <c r="H169" s="3493"/>
      <c r="I169" s="3493"/>
      <c r="J169" s="3493"/>
      <c r="K169" s="3494"/>
      <c r="L169" s="2108" t="s">
        <v>1442</v>
      </c>
      <c r="M169" s="2110"/>
      <c r="N169" s="2191"/>
      <c r="O169" s="2204"/>
      <c r="P169" s="2204"/>
    </row>
    <row r="170" spans="1:16" ht="19.5" customHeight="1">
      <c r="A170" s="9"/>
      <c r="B170" s="84" t="s">
        <v>1355</v>
      </c>
      <c r="C170" s="1997" t="s">
        <v>1634</v>
      </c>
      <c r="D170" s="1997"/>
      <c r="E170" s="1998"/>
      <c r="F170" s="1624" t="s">
        <v>57</v>
      </c>
      <c r="G170" s="3492"/>
      <c r="H170" s="3493"/>
      <c r="I170" s="3493"/>
      <c r="J170" s="3493"/>
      <c r="K170" s="3494"/>
      <c r="L170" s="2108" t="s">
        <v>1442</v>
      </c>
      <c r="M170" s="2110"/>
      <c r="N170" s="2191"/>
      <c r="O170" s="2204"/>
      <c r="P170" s="2204"/>
    </row>
    <row r="171" spans="1:16" ht="19.5" customHeight="1">
      <c r="A171" s="9"/>
      <c r="B171" s="84" t="s">
        <v>1358</v>
      </c>
      <c r="C171" s="1997" t="s">
        <v>1635</v>
      </c>
      <c r="D171" s="1997"/>
      <c r="E171" s="1998"/>
      <c r="F171" s="1624" t="s">
        <v>1442</v>
      </c>
      <c r="G171" s="3492"/>
      <c r="H171" s="3493"/>
      <c r="I171" s="3493"/>
      <c r="J171" s="3493"/>
      <c r="K171" s="3494"/>
      <c r="L171" s="2108" t="s">
        <v>1442</v>
      </c>
      <c r="M171" s="2110"/>
      <c r="N171" s="2191"/>
      <c r="O171" s="2204"/>
      <c r="P171" s="2204"/>
    </row>
    <row r="172" spans="1:16" ht="19.5" customHeight="1">
      <c r="A172" s="9"/>
      <c r="B172" s="84" t="s">
        <v>1360</v>
      </c>
      <c r="C172" s="1997" t="s">
        <v>1636</v>
      </c>
      <c r="D172" s="1997"/>
      <c r="E172" s="1998"/>
      <c r="F172" s="1624" t="s">
        <v>1442</v>
      </c>
      <c r="G172" s="3492"/>
      <c r="H172" s="3493"/>
      <c r="I172" s="3493"/>
      <c r="J172" s="3493"/>
      <c r="K172" s="3494"/>
      <c r="L172" s="2108" t="s">
        <v>1442</v>
      </c>
      <c r="M172" s="2110"/>
      <c r="N172" s="2191"/>
      <c r="O172" s="2204"/>
      <c r="P172" s="2204"/>
    </row>
    <row r="173" spans="1:16" ht="19.5" customHeight="1">
      <c r="A173" s="9"/>
      <c r="B173" s="84" t="s">
        <v>1561</v>
      </c>
      <c r="C173" s="1997" t="s">
        <v>1637</v>
      </c>
      <c r="D173" s="1997"/>
      <c r="E173" s="1998"/>
      <c r="F173" s="1523" t="s">
        <v>1442</v>
      </c>
      <c r="G173" s="3492"/>
      <c r="H173" s="3493"/>
      <c r="I173" s="3493"/>
      <c r="J173" s="3493"/>
      <c r="K173" s="3494"/>
      <c r="L173" s="2108" t="s">
        <v>1442</v>
      </c>
      <c r="M173" s="2110"/>
      <c r="N173" s="2191"/>
      <c r="O173" s="2204"/>
      <c r="P173" s="2204"/>
    </row>
    <row r="174" spans="1:16" ht="45.95" customHeight="1">
      <c r="A174" s="9"/>
      <c r="B174" s="76" t="s">
        <v>1563</v>
      </c>
      <c r="C174" s="1997" t="s">
        <v>1639</v>
      </c>
      <c r="D174" s="1997"/>
      <c r="E174" s="1998"/>
      <c r="F174" s="1523" t="s">
        <v>1442</v>
      </c>
      <c r="G174" s="3495"/>
      <c r="H174" s="3496"/>
      <c r="I174" s="3496"/>
      <c r="J174" s="3496"/>
      <c r="K174" s="3497"/>
      <c r="L174" s="2108" t="s">
        <v>1442</v>
      </c>
      <c r="M174" s="2110"/>
      <c r="N174" s="2191"/>
      <c r="O174" s="2205"/>
      <c r="P174" s="2205"/>
    </row>
    <row r="175" spans="1:16" ht="51" customHeight="1">
      <c r="A175" s="9"/>
      <c r="B175" s="1549" t="s">
        <v>1640</v>
      </c>
      <c r="C175" s="2028" t="s">
        <v>1641</v>
      </c>
      <c r="D175" s="2028"/>
      <c r="E175" s="2029"/>
      <c r="F175" s="1542" t="s">
        <v>1620</v>
      </c>
      <c r="G175" s="2192" t="s">
        <v>1642</v>
      </c>
      <c r="H175" s="2193"/>
      <c r="I175" s="2193"/>
      <c r="J175" s="2193"/>
      <c r="K175" s="2193"/>
      <c r="L175" s="2193"/>
      <c r="M175" s="2193"/>
      <c r="N175" s="2194"/>
      <c r="O175" s="2051" t="s">
        <v>1643</v>
      </c>
      <c r="P175" s="2074" t="s">
        <v>1644</v>
      </c>
    </row>
    <row r="176" spans="1:16" ht="30.95" customHeight="1">
      <c r="A176" s="9"/>
      <c r="B176" s="1489" t="s">
        <v>1333</v>
      </c>
      <c r="C176" s="1997" t="s">
        <v>1625</v>
      </c>
      <c r="D176" s="1997"/>
      <c r="E176" s="1998"/>
      <c r="F176" s="1523" t="s">
        <v>1442</v>
      </c>
      <c r="G176" s="3142" t="s">
        <v>3032</v>
      </c>
      <c r="H176" s="3143"/>
      <c r="I176" s="3143"/>
      <c r="J176" s="3143"/>
      <c r="K176" s="3143"/>
      <c r="L176" s="3143"/>
      <c r="M176" s="3143"/>
      <c r="N176" s="3144"/>
      <c r="O176" s="2124"/>
      <c r="P176" s="2081"/>
    </row>
    <row r="177" spans="1:16" ht="33" customHeight="1">
      <c r="A177" s="9"/>
      <c r="B177" s="1489" t="s">
        <v>1342</v>
      </c>
      <c r="C177" s="1997" t="s">
        <v>1627</v>
      </c>
      <c r="D177" s="1997"/>
      <c r="E177" s="1998"/>
      <c r="F177" s="1523" t="s">
        <v>1442</v>
      </c>
      <c r="G177" s="3069"/>
      <c r="H177" s="3070"/>
      <c r="I177" s="3070"/>
      <c r="J177" s="3070"/>
      <c r="K177" s="3070"/>
      <c r="L177" s="3070"/>
      <c r="M177" s="3070"/>
      <c r="N177" s="3071"/>
      <c r="O177" s="2124"/>
      <c r="P177" s="2081"/>
    </row>
    <row r="178" spans="1:16" ht="18.75" customHeight="1">
      <c r="A178" s="9"/>
      <c r="B178" s="1489" t="s">
        <v>1344</v>
      </c>
      <c r="C178" s="1997" t="s">
        <v>1629</v>
      </c>
      <c r="D178" s="1997"/>
      <c r="E178" s="1998"/>
      <c r="F178" s="1523" t="s">
        <v>57</v>
      </c>
      <c r="G178" s="3081"/>
      <c r="H178" s="3082"/>
      <c r="I178" s="3082"/>
      <c r="J178" s="3082"/>
      <c r="K178" s="3082"/>
      <c r="L178" s="3082"/>
      <c r="M178" s="3082"/>
      <c r="N178" s="3083"/>
      <c r="O178" s="2124"/>
      <c r="P178" s="2081"/>
    </row>
    <row r="179" spans="1:16" ht="18.75" customHeight="1">
      <c r="A179" s="9"/>
      <c r="B179" s="1492" t="s">
        <v>1346</v>
      </c>
      <c r="C179" s="1997" t="s">
        <v>1631</v>
      </c>
      <c r="D179" s="1997"/>
      <c r="E179" s="1998"/>
      <c r="F179" s="1523" t="s">
        <v>57</v>
      </c>
      <c r="G179" s="1332"/>
      <c r="H179" s="1333"/>
      <c r="I179" s="1333"/>
      <c r="J179" s="1333"/>
      <c r="K179" s="1333"/>
      <c r="L179" s="1333"/>
      <c r="M179" s="1333"/>
      <c r="N179" s="1334"/>
      <c r="O179" s="2124"/>
      <c r="P179" s="2081"/>
    </row>
    <row r="180" spans="1:16" ht="45.95" customHeight="1">
      <c r="A180" s="9"/>
      <c r="B180" s="76" t="s">
        <v>1349</v>
      </c>
      <c r="C180" s="1997" t="s">
        <v>1632</v>
      </c>
      <c r="D180" s="1997"/>
      <c r="E180" s="1998"/>
      <c r="F180" s="1523" t="s">
        <v>1442</v>
      </c>
      <c r="G180" s="3142" t="s">
        <v>3033</v>
      </c>
      <c r="H180" s="3143"/>
      <c r="I180" s="3143"/>
      <c r="J180" s="3143"/>
      <c r="K180" s="3143"/>
      <c r="L180" s="3143"/>
      <c r="M180" s="3143"/>
      <c r="N180" s="3144"/>
      <c r="O180" s="2124"/>
      <c r="P180" s="2081"/>
    </row>
    <row r="181" spans="1:16" ht="44.25" customHeight="1">
      <c r="A181" s="9"/>
      <c r="B181" s="84" t="s">
        <v>1352</v>
      </c>
      <c r="C181" s="1997" t="s">
        <v>1633</v>
      </c>
      <c r="D181" s="1997"/>
      <c r="E181" s="1998"/>
      <c r="F181" s="1523" t="s">
        <v>1442</v>
      </c>
      <c r="G181" s="3078" t="s">
        <v>3033</v>
      </c>
      <c r="H181" s="3079"/>
      <c r="I181" s="3079"/>
      <c r="J181" s="3079"/>
      <c r="K181" s="3079"/>
      <c r="L181" s="3079"/>
      <c r="M181" s="3079"/>
      <c r="N181" s="3080"/>
      <c r="O181" s="2124"/>
      <c r="P181" s="2081"/>
    </row>
    <row r="182" spans="1:16" ht="18.75" customHeight="1">
      <c r="A182" s="9"/>
      <c r="B182" s="84" t="s">
        <v>1355</v>
      </c>
      <c r="C182" s="1997" t="s">
        <v>1634</v>
      </c>
      <c r="D182" s="1997"/>
      <c r="E182" s="1998"/>
      <c r="F182" s="1523" t="s">
        <v>1442</v>
      </c>
      <c r="G182" s="3142" t="s">
        <v>3034</v>
      </c>
      <c r="H182" s="3143"/>
      <c r="I182" s="3143"/>
      <c r="J182" s="3143"/>
      <c r="K182" s="3143"/>
      <c r="L182" s="3143"/>
      <c r="M182" s="3143"/>
      <c r="N182" s="3144"/>
      <c r="O182" s="2124"/>
      <c r="P182" s="2081"/>
    </row>
    <row r="183" spans="1:16" ht="18.75" customHeight="1">
      <c r="A183" s="9"/>
      <c r="B183" s="84" t="s">
        <v>1358</v>
      </c>
      <c r="C183" s="1997" t="s">
        <v>1635</v>
      </c>
      <c r="D183" s="1997"/>
      <c r="E183" s="1998"/>
      <c r="F183" s="1523" t="s">
        <v>1442</v>
      </c>
      <c r="G183" s="3069"/>
      <c r="H183" s="3070"/>
      <c r="I183" s="3070"/>
      <c r="J183" s="3070"/>
      <c r="K183" s="3070"/>
      <c r="L183" s="3070"/>
      <c r="M183" s="3070"/>
      <c r="N183" s="3071"/>
      <c r="O183" s="2124"/>
      <c r="P183" s="2081"/>
    </row>
    <row r="184" spans="1:16" ht="18.75" customHeight="1">
      <c r="A184" s="9"/>
      <c r="B184" s="84" t="s">
        <v>1360</v>
      </c>
      <c r="C184" s="1997" t="s">
        <v>1636</v>
      </c>
      <c r="D184" s="1997"/>
      <c r="E184" s="1998"/>
      <c r="F184" s="1523" t="s">
        <v>1442</v>
      </c>
      <c r="G184" s="3078" t="s">
        <v>3035</v>
      </c>
      <c r="H184" s="3079"/>
      <c r="I184" s="3079"/>
      <c r="J184" s="3079"/>
      <c r="K184" s="3079"/>
      <c r="L184" s="3079"/>
      <c r="M184" s="3079"/>
      <c r="N184" s="3080"/>
      <c r="O184" s="2124"/>
      <c r="P184" s="2081"/>
    </row>
    <row r="185" spans="1:16" ht="18.75" customHeight="1">
      <c r="A185" s="9"/>
      <c r="B185" s="84" t="s">
        <v>1561</v>
      </c>
      <c r="C185" s="1997" t="s">
        <v>1637</v>
      </c>
      <c r="D185" s="1997"/>
      <c r="E185" s="1998"/>
      <c r="F185" s="1523" t="s">
        <v>1442</v>
      </c>
      <c r="G185" s="3066" t="s">
        <v>3036</v>
      </c>
      <c r="H185" s="3067"/>
      <c r="I185" s="3067"/>
      <c r="J185" s="3067"/>
      <c r="K185" s="3067"/>
      <c r="L185" s="3067"/>
      <c r="M185" s="3067"/>
      <c r="N185" s="3068"/>
      <c r="O185" s="2124"/>
      <c r="P185" s="2081"/>
    </row>
    <row r="186" spans="1:16" ht="35.25" customHeight="1">
      <c r="A186" s="9"/>
      <c r="B186" s="1490" t="s">
        <v>1563</v>
      </c>
      <c r="C186" s="1997" t="s">
        <v>1639</v>
      </c>
      <c r="D186" s="1997"/>
      <c r="E186" s="1998"/>
      <c r="F186" s="1523" t="s">
        <v>1442</v>
      </c>
      <c r="G186" s="3078" t="s">
        <v>3037</v>
      </c>
      <c r="H186" s="3079"/>
      <c r="I186" s="3079"/>
      <c r="J186" s="3079"/>
      <c r="K186" s="3079"/>
      <c r="L186" s="3079"/>
      <c r="M186" s="3079"/>
      <c r="N186" s="3080"/>
      <c r="O186" s="2197"/>
      <c r="P186" s="2084"/>
    </row>
    <row r="187" spans="1:16" ht="64.5" customHeight="1">
      <c r="A187" s="9"/>
      <c r="B187" s="1549" t="s">
        <v>1648</v>
      </c>
      <c r="C187" s="2028" t="s">
        <v>1649</v>
      </c>
      <c r="D187" s="2028"/>
      <c r="E187" s="2029"/>
      <c r="F187" s="1542" t="s">
        <v>1620</v>
      </c>
      <c r="G187" s="2198" t="s">
        <v>1650</v>
      </c>
      <c r="H187" s="2199"/>
      <c r="I187" s="2199"/>
      <c r="J187" s="2199"/>
      <c r="K187" s="2200"/>
      <c r="L187" s="2201" t="s">
        <v>1622</v>
      </c>
      <c r="M187" s="2202"/>
      <c r="N187" s="2203"/>
      <c r="O187" s="2051" t="s">
        <v>3030</v>
      </c>
      <c r="P187" s="2051" t="s">
        <v>1624</v>
      </c>
    </row>
    <row r="188" spans="1:16" ht="20.25" customHeight="1">
      <c r="A188" s="9"/>
      <c r="B188" s="1489"/>
      <c r="C188" s="1997" t="s">
        <v>1625</v>
      </c>
      <c r="D188" s="1997"/>
      <c r="E188" s="1998"/>
      <c r="F188" s="1523" t="s">
        <v>57</v>
      </c>
      <c r="G188" s="3489" t="s">
        <v>3038</v>
      </c>
      <c r="H188" s="3490"/>
      <c r="I188" s="3490"/>
      <c r="J188" s="3490"/>
      <c r="K188" s="3491"/>
      <c r="L188" s="2108" t="s">
        <v>1340</v>
      </c>
      <c r="M188" s="2110"/>
      <c r="N188" s="2191"/>
      <c r="O188" s="2124"/>
      <c r="P188" s="2124"/>
    </row>
    <row r="189" spans="1:16" ht="20.25" customHeight="1">
      <c r="A189" s="9"/>
      <c r="B189" s="1489" t="s">
        <v>1342</v>
      </c>
      <c r="C189" s="1997" t="s">
        <v>1627</v>
      </c>
      <c r="D189" s="1997"/>
      <c r="E189" s="1998"/>
      <c r="F189" s="1523" t="s">
        <v>57</v>
      </c>
      <c r="G189" s="3492"/>
      <c r="H189" s="3493"/>
      <c r="I189" s="3493"/>
      <c r="J189" s="3493"/>
      <c r="K189" s="3494"/>
      <c r="L189" s="2108" t="s">
        <v>1340</v>
      </c>
      <c r="M189" s="2110"/>
      <c r="N189" s="2191"/>
      <c r="O189" s="2124"/>
      <c r="P189" s="2124"/>
    </row>
    <row r="190" spans="1:16" ht="20.25" customHeight="1">
      <c r="A190" s="9"/>
      <c r="B190" s="1489" t="s">
        <v>1344</v>
      </c>
      <c r="C190" s="1997" t="s">
        <v>1629</v>
      </c>
      <c r="D190" s="1997"/>
      <c r="E190" s="1998"/>
      <c r="F190" s="1523" t="s">
        <v>57</v>
      </c>
      <c r="G190" s="3492"/>
      <c r="H190" s="3493"/>
      <c r="I190" s="3493"/>
      <c r="J190" s="3493"/>
      <c r="K190" s="3494"/>
      <c r="L190" s="2108" t="s">
        <v>1340</v>
      </c>
      <c r="M190" s="2110"/>
      <c r="N190" s="2191"/>
      <c r="O190" s="2124"/>
      <c r="P190" s="2124"/>
    </row>
    <row r="191" spans="1:16" ht="20.25" customHeight="1">
      <c r="A191" s="9"/>
      <c r="B191" s="1489" t="s">
        <v>1346</v>
      </c>
      <c r="C191" s="1997" t="s">
        <v>1631</v>
      </c>
      <c r="D191" s="1997"/>
      <c r="E191" s="1998"/>
      <c r="F191" s="1523" t="s">
        <v>57</v>
      </c>
      <c r="G191" s="3492"/>
      <c r="H191" s="3493"/>
      <c r="I191" s="3493"/>
      <c r="J191" s="3493"/>
      <c r="K191" s="3494"/>
      <c r="L191" s="2108" t="s">
        <v>1340</v>
      </c>
      <c r="M191" s="2110"/>
      <c r="N191" s="2191"/>
      <c r="O191" s="2124"/>
      <c r="P191" s="2124"/>
    </row>
    <row r="192" spans="1:16" ht="20.25" customHeight="1">
      <c r="A192" s="9"/>
      <c r="B192" s="1489" t="s">
        <v>1349</v>
      </c>
      <c r="C192" s="1997" t="s">
        <v>1632</v>
      </c>
      <c r="D192" s="1997"/>
      <c r="E192" s="1998"/>
      <c r="F192" s="1523" t="s">
        <v>57</v>
      </c>
      <c r="G192" s="3492"/>
      <c r="H192" s="3493"/>
      <c r="I192" s="3493"/>
      <c r="J192" s="3493"/>
      <c r="K192" s="3494"/>
      <c r="L192" s="2108" t="s">
        <v>1340</v>
      </c>
      <c r="M192" s="2110"/>
      <c r="N192" s="2191"/>
      <c r="O192" s="2124"/>
      <c r="P192" s="2124"/>
    </row>
    <row r="193" spans="1:16" ht="30.75" customHeight="1">
      <c r="A193" s="9"/>
      <c r="B193" s="1494" t="s">
        <v>1352</v>
      </c>
      <c r="C193" s="1997" t="s">
        <v>1633</v>
      </c>
      <c r="D193" s="1997"/>
      <c r="E193" s="1998"/>
      <c r="F193" s="1523" t="s">
        <v>57</v>
      </c>
      <c r="G193" s="3492"/>
      <c r="H193" s="3493"/>
      <c r="I193" s="3493"/>
      <c r="J193" s="3493"/>
      <c r="K193" s="3494"/>
      <c r="L193" s="2108" t="s">
        <v>1340</v>
      </c>
      <c r="M193" s="2110"/>
      <c r="N193" s="2191"/>
      <c r="O193" s="2124"/>
      <c r="P193" s="2124"/>
    </row>
    <row r="194" spans="1:16" ht="20.25" customHeight="1">
      <c r="A194" s="9"/>
      <c r="B194" s="1494" t="s">
        <v>1355</v>
      </c>
      <c r="C194" s="1997" t="s">
        <v>1634</v>
      </c>
      <c r="D194" s="1997"/>
      <c r="E194" s="1998"/>
      <c r="F194" s="1523" t="s">
        <v>57</v>
      </c>
      <c r="G194" s="3492"/>
      <c r="H194" s="3493"/>
      <c r="I194" s="3493"/>
      <c r="J194" s="3493"/>
      <c r="K194" s="3494"/>
      <c r="L194" s="2108" t="s">
        <v>1340</v>
      </c>
      <c r="M194" s="2110"/>
      <c r="N194" s="2191"/>
      <c r="O194" s="2124"/>
      <c r="P194" s="2124"/>
    </row>
    <row r="195" spans="1:16" ht="20.25" customHeight="1">
      <c r="A195" s="9"/>
      <c r="B195" s="1494" t="s">
        <v>1358</v>
      </c>
      <c r="C195" s="1997" t="s">
        <v>1635</v>
      </c>
      <c r="D195" s="1997"/>
      <c r="E195" s="1998"/>
      <c r="F195" s="1523" t="s">
        <v>57</v>
      </c>
      <c r="G195" s="3492"/>
      <c r="H195" s="3493"/>
      <c r="I195" s="3493"/>
      <c r="J195" s="3493"/>
      <c r="K195" s="3494"/>
      <c r="L195" s="2108" t="s">
        <v>1340</v>
      </c>
      <c r="M195" s="2110"/>
      <c r="N195" s="2191"/>
      <c r="O195" s="2124"/>
      <c r="P195" s="2124"/>
    </row>
    <row r="196" spans="1:16" ht="20.25" customHeight="1">
      <c r="A196" s="9"/>
      <c r="B196" s="1494" t="s">
        <v>1360</v>
      </c>
      <c r="C196" s="1997" t="s">
        <v>1636</v>
      </c>
      <c r="D196" s="1997"/>
      <c r="E196" s="1998"/>
      <c r="F196" s="1523" t="s">
        <v>57</v>
      </c>
      <c r="G196" s="3492"/>
      <c r="H196" s="3493"/>
      <c r="I196" s="3493"/>
      <c r="J196" s="3493"/>
      <c r="K196" s="3494"/>
      <c r="L196" s="2108" t="s">
        <v>1340</v>
      </c>
      <c r="M196" s="2110"/>
      <c r="N196" s="2191"/>
      <c r="O196" s="2124"/>
      <c r="P196" s="2124"/>
    </row>
    <row r="197" spans="1:16" ht="20.25" customHeight="1">
      <c r="A197" s="9"/>
      <c r="B197" s="1494" t="s">
        <v>1561</v>
      </c>
      <c r="C197" s="1997" t="s">
        <v>1637</v>
      </c>
      <c r="D197" s="1997"/>
      <c r="E197" s="1998"/>
      <c r="F197" s="1523" t="s">
        <v>57</v>
      </c>
      <c r="G197" s="3492"/>
      <c r="H197" s="3493"/>
      <c r="I197" s="3493"/>
      <c r="J197" s="3493"/>
      <c r="K197" s="3494"/>
      <c r="L197" s="2108" t="s">
        <v>1340</v>
      </c>
      <c r="M197" s="2110"/>
      <c r="N197" s="2191"/>
      <c r="O197" s="2124"/>
      <c r="P197" s="2124"/>
    </row>
    <row r="198" spans="1:16" ht="20.25" customHeight="1">
      <c r="A198" s="9"/>
      <c r="B198" s="1490" t="s">
        <v>1563</v>
      </c>
      <c r="C198" s="1997" t="s">
        <v>1639</v>
      </c>
      <c r="D198" s="1997"/>
      <c r="E198" s="1998"/>
      <c r="F198" s="1523" t="s">
        <v>57</v>
      </c>
      <c r="G198" s="3495"/>
      <c r="H198" s="3496"/>
      <c r="I198" s="3496"/>
      <c r="J198" s="3496"/>
      <c r="K198" s="3497"/>
      <c r="L198" s="2108" t="s">
        <v>1340</v>
      </c>
      <c r="M198" s="2110"/>
      <c r="N198" s="2191"/>
      <c r="O198" s="2197"/>
      <c r="P198" s="2197"/>
    </row>
    <row r="199" spans="1:16" ht="61.5" customHeight="1">
      <c r="A199" s="9"/>
      <c r="B199" s="85" t="s">
        <v>1655</v>
      </c>
      <c r="C199" s="2028" t="s">
        <v>3039</v>
      </c>
      <c r="D199" s="2028"/>
      <c r="E199" s="2029"/>
      <c r="F199" s="1542" t="s">
        <v>1620</v>
      </c>
      <c r="G199" s="2192" t="s">
        <v>1657</v>
      </c>
      <c r="H199" s="2193"/>
      <c r="I199" s="2193"/>
      <c r="J199" s="2193"/>
      <c r="K199" s="2193"/>
      <c r="L199" s="2193"/>
      <c r="M199" s="2193"/>
      <c r="N199" s="2194"/>
      <c r="O199" s="2051" t="s">
        <v>1643</v>
      </c>
      <c r="P199" s="2051"/>
    </row>
    <row r="200" spans="1:16" ht="36.75" customHeight="1">
      <c r="A200" s="9"/>
      <c r="B200" s="1489" t="s">
        <v>1333</v>
      </c>
      <c r="C200" s="1997" t="s">
        <v>1625</v>
      </c>
      <c r="D200" s="1997"/>
      <c r="E200" s="1998"/>
      <c r="F200" s="1523" t="s">
        <v>1442</v>
      </c>
      <c r="G200" s="2411" t="s">
        <v>3040</v>
      </c>
      <c r="H200" s="2412"/>
      <c r="I200" s="2412"/>
      <c r="J200" s="2412"/>
      <c r="K200" s="2412"/>
      <c r="L200" s="2412"/>
      <c r="M200" s="2412"/>
      <c r="N200" s="3472"/>
      <c r="O200" s="2081"/>
      <c r="P200" s="2124"/>
    </row>
    <row r="201" spans="1:16" ht="35.25" customHeight="1">
      <c r="A201" s="9"/>
      <c r="B201" s="1489" t="s">
        <v>1342</v>
      </c>
      <c r="C201" s="1997" t="s">
        <v>1627</v>
      </c>
      <c r="D201" s="1997"/>
      <c r="E201" s="1998"/>
      <c r="F201" s="1523" t="s">
        <v>1442</v>
      </c>
      <c r="G201" s="2411" t="s">
        <v>3040</v>
      </c>
      <c r="H201" s="2412"/>
      <c r="I201" s="2412"/>
      <c r="J201" s="2412"/>
      <c r="K201" s="2412"/>
      <c r="L201" s="2412"/>
      <c r="M201" s="2412"/>
      <c r="N201" s="3472"/>
      <c r="O201" s="2081"/>
      <c r="P201" s="2124"/>
    </row>
    <row r="202" spans="1:16" ht="21" customHeight="1">
      <c r="A202" s="9"/>
      <c r="B202" s="1489" t="s">
        <v>1344</v>
      </c>
      <c r="C202" s="1997" t="s">
        <v>1629</v>
      </c>
      <c r="D202" s="1997"/>
      <c r="E202" s="1998"/>
      <c r="F202" s="1523" t="s">
        <v>57</v>
      </c>
      <c r="G202" s="2162"/>
      <c r="H202" s="2163"/>
      <c r="I202" s="2163"/>
      <c r="J202" s="2163"/>
      <c r="K202" s="2163"/>
      <c r="L202" s="2163"/>
      <c r="M202" s="2163"/>
      <c r="N202" s="2164"/>
      <c r="O202" s="2081"/>
      <c r="P202" s="2124"/>
    </row>
    <row r="203" spans="1:16" ht="21" customHeight="1">
      <c r="A203" s="9"/>
      <c r="B203" s="1489" t="s">
        <v>1346</v>
      </c>
      <c r="C203" s="1997" t="s">
        <v>1631</v>
      </c>
      <c r="D203" s="1997"/>
      <c r="E203" s="1998"/>
      <c r="F203" s="1523" t="s">
        <v>57</v>
      </c>
      <c r="G203" s="2162"/>
      <c r="H203" s="2163"/>
      <c r="I203" s="2163"/>
      <c r="J203" s="2163"/>
      <c r="K203" s="2163"/>
      <c r="L203" s="2163"/>
      <c r="M203" s="2163"/>
      <c r="N203" s="2164"/>
      <c r="O203" s="2081"/>
      <c r="P203" s="2124"/>
    </row>
    <row r="204" spans="1:16" ht="35.25" customHeight="1">
      <c r="A204" s="9"/>
      <c r="B204" s="1490" t="s">
        <v>1349</v>
      </c>
      <c r="C204" s="1997" t="s">
        <v>1632</v>
      </c>
      <c r="D204" s="1997"/>
      <c r="E204" s="1998"/>
      <c r="F204" s="1523" t="s">
        <v>1442</v>
      </c>
      <c r="G204" s="3486" t="s">
        <v>3041</v>
      </c>
      <c r="H204" s="3487"/>
      <c r="I204" s="3487"/>
      <c r="J204" s="3487"/>
      <c r="K204" s="3487"/>
      <c r="L204" s="3487"/>
      <c r="M204" s="3487"/>
      <c r="N204" s="3488"/>
      <c r="O204" s="2081"/>
      <c r="P204" s="2124"/>
    </row>
    <row r="205" spans="1:16" ht="36" customHeight="1">
      <c r="A205" s="9"/>
      <c r="B205" s="1494" t="s">
        <v>1352</v>
      </c>
      <c r="C205" s="1997" t="s">
        <v>1633</v>
      </c>
      <c r="D205" s="1997"/>
      <c r="E205" s="1998"/>
      <c r="F205" s="1523" t="s">
        <v>57</v>
      </c>
      <c r="G205" s="2162"/>
      <c r="H205" s="2163"/>
      <c r="I205" s="2163"/>
      <c r="J205" s="2163"/>
      <c r="K205" s="2163"/>
      <c r="L205" s="2163"/>
      <c r="M205" s="2163"/>
      <c r="N205" s="2164"/>
      <c r="O205" s="2081"/>
      <c r="P205" s="2124"/>
    </row>
    <row r="206" spans="1:16" ht="21" customHeight="1">
      <c r="A206" s="9"/>
      <c r="B206" s="1494" t="s">
        <v>1355</v>
      </c>
      <c r="C206" s="1997" t="s">
        <v>1634</v>
      </c>
      <c r="D206" s="1997"/>
      <c r="E206" s="1998"/>
      <c r="F206" s="1523" t="s">
        <v>57</v>
      </c>
      <c r="G206" s="2162"/>
      <c r="H206" s="2163"/>
      <c r="I206" s="2163"/>
      <c r="J206" s="2163"/>
      <c r="K206" s="2163"/>
      <c r="L206" s="2163"/>
      <c r="M206" s="2163"/>
      <c r="N206" s="2164"/>
      <c r="O206" s="2081"/>
      <c r="P206" s="2124"/>
    </row>
    <row r="207" spans="1:16" ht="21" customHeight="1">
      <c r="A207" s="9"/>
      <c r="B207" s="1494" t="s">
        <v>1358</v>
      </c>
      <c r="C207" s="1997" t="s">
        <v>1635</v>
      </c>
      <c r="D207" s="1997"/>
      <c r="E207" s="1998"/>
      <c r="F207" s="1523" t="s">
        <v>57</v>
      </c>
      <c r="G207" s="2162"/>
      <c r="H207" s="2163"/>
      <c r="I207" s="2163"/>
      <c r="J207" s="2163"/>
      <c r="K207" s="2163"/>
      <c r="L207" s="2163"/>
      <c r="M207" s="2163"/>
      <c r="N207" s="2164"/>
      <c r="O207" s="2081"/>
      <c r="P207" s="2124"/>
    </row>
    <row r="208" spans="1:16" ht="25.5" customHeight="1">
      <c r="A208" s="9"/>
      <c r="B208" s="1494" t="s">
        <v>1360</v>
      </c>
      <c r="C208" s="1997" t="s">
        <v>1636</v>
      </c>
      <c r="D208" s="1997"/>
      <c r="E208" s="1998"/>
      <c r="F208" s="1523" t="s">
        <v>1442</v>
      </c>
      <c r="G208" s="2411" t="s">
        <v>3042</v>
      </c>
      <c r="H208" s="2412"/>
      <c r="I208" s="2412"/>
      <c r="J208" s="2412"/>
      <c r="K208" s="2412"/>
      <c r="L208" s="2412"/>
      <c r="M208" s="2412"/>
      <c r="N208" s="3472"/>
      <c r="O208" s="2081"/>
      <c r="P208" s="2124"/>
    </row>
    <row r="209" spans="1:16" ht="21" customHeight="1">
      <c r="A209" s="9"/>
      <c r="B209" s="1494" t="s">
        <v>1561</v>
      </c>
      <c r="C209" s="1997" t="s">
        <v>1637</v>
      </c>
      <c r="D209" s="1997"/>
      <c r="E209" s="1998"/>
      <c r="F209" s="1523" t="s">
        <v>57</v>
      </c>
      <c r="G209" s="2162"/>
      <c r="H209" s="2163"/>
      <c r="I209" s="2163"/>
      <c r="J209" s="2163"/>
      <c r="K209" s="2163"/>
      <c r="L209" s="2163"/>
      <c r="M209" s="2163"/>
      <c r="N209" s="2164"/>
      <c r="O209" s="2081"/>
      <c r="P209" s="2124"/>
    </row>
    <row r="210" spans="1:16" ht="34.5" customHeight="1" thickBot="1">
      <c r="A210" s="9"/>
      <c r="B210" s="39" t="s">
        <v>1563</v>
      </c>
      <c r="C210" s="1978" t="s">
        <v>1639</v>
      </c>
      <c r="D210" s="1978"/>
      <c r="E210" s="1979"/>
      <c r="F210" s="1541" t="s">
        <v>1442</v>
      </c>
      <c r="G210" s="2472" t="s">
        <v>3043</v>
      </c>
      <c r="H210" s="2473"/>
      <c r="I210" s="2473"/>
      <c r="J210" s="2473"/>
      <c r="K210" s="2473"/>
      <c r="L210" s="2473"/>
      <c r="M210" s="2473"/>
      <c r="N210" s="3473"/>
      <c r="O210" s="2195"/>
      <c r="P210" s="2124"/>
    </row>
    <row r="211" spans="1:16" ht="34.5" customHeight="1">
      <c r="B211" s="28" t="s">
        <v>1660</v>
      </c>
      <c r="C211" s="2043" t="s">
        <v>2630</v>
      </c>
      <c r="D211" s="2043"/>
      <c r="E211" s="2043"/>
      <c r="F211" s="2043"/>
      <c r="G211" s="2054"/>
      <c r="H211" s="2055" t="s">
        <v>1442</v>
      </c>
      <c r="I211" s="2056"/>
      <c r="J211" s="2057"/>
      <c r="K211" s="2187" t="s">
        <v>1443</v>
      </c>
      <c r="L211" s="2469" t="s">
        <v>3044</v>
      </c>
      <c r="M211" s="2470"/>
      <c r="N211" s="2471"/>
      <c r="O211" s="1991" t="s">
        <v>2632</v>
      </c>
      <c r="P211" s="1991"/>
    </row>
    <row r="212" spans="1:16" ht="25.5" customHeight="1">
      <c r="B212" s="1490" t="s">
        <v>1333</v>
      </c>
      <c r="C212" s="1997" t="s">
        <v>1663</v>
      </c>
      <c r="D212" s="1997"/>
      <c r="E212" s="1997"/>
      <c r="F212" s="1997"/>
      <c r="G212" s="1997"/>
      <c r="H212" s="1997"/>
      <c r="I212" s="1997"/>
      <c r="J212" s="1998"/>
      <c r="K212" s="2187"/>
      <c r="L212" s="2469"/>
      <c r="M212" s="2470"/>
      <c r="N212" s="2471"/>
      <c r="O212" s="2017"/>
      <c r="P212" s="2017"/>
    </row>
    <row r="213" spans="1:16" ht="20.25" customHeight="1">
      <c r="B213" s="1490"/>
      <c r="C213" s="1549" t="s">
        <v>1664</v>
      </c>
      <c r="D213" s="2158" t="s">
        <v>1665</v>
      </c>
      <c r="E213" s="2158"/>
      <c r="F213" s="2158"/>
      <c r="G213" s="2159"/>
      <c r="H213" s="2108" t="s">
        <v>1442</v>
      </c>
      <c r="I213" s="2110"/>
      <c r="J213" s="2109"/>
      <c r="K213" s="2187"/>
      <c r="L213" s="2469"/>
      <c r="M213" s="2470"/>
      <c r="N213" s="2471"/>
      <c r="O213" s="2017"/>
      <c r="P213" s="2017"/>
    </row>
    <row r="214" spans="1:16" ht="20.25" customHeight="1">
      <c r="B214" s="1490"/>
      <c r="C214" s="1549" t="s">
        <v>1409</v>
      </c>
      <c r="D214" s="1997" t="s">
        <v>1666</v>
      </c>
      <c r="E214" s="1997"/>
      <c r="F214" s="1997"/>
      <c r="G214" s="1998"/>
      <c r="H214" s="2108" t="s">
        <v>1442</v>
      </c>
      <c r="I214" s="2110"/>
      <c r="J214" s="2109"/>
      <c r="K214" s="2187"/>
      <c r="L214" s="2469"/>
      <c r="M214" s="2470"/>
      <c r="N214" s="2471"/>
      <c r="O214" s="2017"/>
      <c r="P214" s="2017"/>
    </row>
    <row r="215" spans="1:16" ht="20.25" customHeight="1">
      <c r="B215" s="1490"/>
      <c r="C215" s="1549" t="s">
        <v>1414</v>
      </c>
      <c r="D215" s="1997" t="s">
        <v>1667</v>
      </c>
      <c r="E215" s="1997"/>
      <c r="F215" s="1997"/>
      <c r="G215" s="1998"/>
      <c r="H215" s="2108" t="s">
        <v>1442</v>
      </c>
      <c r="I215" s="2110"/>
      <c r="J215" s="2109"/>
      <c r="K215" s="2187"/>
      <c r="L215" s="2469"/>
      <c r="M215" s="2470"/>
      <c r="N215" s="2471"/>
      <c r="O215" s="2017"/>
      <c r="P215" s="2017"/>
    </row>
    <row r="216" spans="1:16" ht="20.25" customHeight="1">
      <c r="B216" s="1490"/>
      <c r="C216" s="1549" t="s">
        <v>1421</v>
      </c>
      <c r="D216" s="1997" t="s">
        <v>1546</v>
      </c>
      <c r="E216" s="1997"/>
      <c r="F216" s="1997"/>
      <c r="G216" s="1998"/>
      <c r="H216" s="2108" t="s">
        <v>1442</v>
      </c>
      <c r="I216" s="2110"/>
      <c r="J216" s="2109"/>
      <c r="K216" s="2187"/>
      <c r="L216" s="2469"/>
      <c r="M216" s="2470"/>
      <c r="N216" s="2471"/>
      <c r="O216" s="2017"/>
      <c r="P216" s="2017"/>
    </row>
    <row r="217" spans="1:16" ht="23.25" customHeight="1" thickBot="1">
      <c r="B217" s="1490" t="s">
        <v>1342</v>
      </c>
      <c r="C217" s="1830" t="s">
        <v>1668</v>
      </c>
      <c r="D217" s="1830"/>
      <c r="E217" s="1830"/>
      <c r="F217" s="1830"/>
      <c r="G217" s="1831"/>
      <c r="H217" s="2152" t="s">
        <v>3045</v>
      </c>
      <c r="I217" s="2153"/>
      <c r="J217" s="2178"/>
      <c r="K217" s="2187"/>
      <c r="L217" s="3474"/>
      <c r="M217" s="3475"/>
      <c r="N217" s="3476"/>
      <c r="O217" s="1992"/>
      <c r="P217" s="1992"/>
    </row>
    <row r="218" spans="1:16" ht="27" customHeight="1">
      <c r="B218" s="1520" t="s">
        <v>1670</v>
      </c>
      <c r="C218" s="1997" t="s">
        <v>1671</v>
      </c>
      <c r="D218" s="1997"/>
      <c r="E218" s="1997"/>
      <c r="F218" s="1997"/>
      <c r="G218" s="1997"/>
      <c r="H218" s="1997"/>
      <c r="I218" s="1997"/>
      <c r="J218" s="1997"/>
      <c r="K218" s="1997"/>
      <c r="L218" s="1997"/>
      <c r="M218" s="1997"/>
      <c r="N218" s="2041"/>
      <c r="O218" s="1991" t="s">
        <v>3046</v>
      </c>
      <c r="P218" s="2050"/>
    </row>
    <row r="219" spans="1:16" ht="21.75" customHeight="1">
      <c r="B219" s="1490" t="s">
        <v>1333</v>
      </c>
      <c r="C219" s="1997" t="s">
        <v>1673</v>
      </c>
      <c r="D219" s="1997"/>
      <c r="E219" s="1998"/>
      <c r="F219" s="1995" t="s">
        <v>1442</v>
      </c>
      <c r="G219" s="2160"/>
      <c r="H219" s="2160"/>
      <c r="I219" s="2160"/>
      <c r="J219" s="2013"/>
      <c r="K219" s="2169" t="s">
        <v>1443</v>
      </c>
      <c r="L219" s="3477" t="s">
        <v>3047</v>
      </c>
      <c r="M219" s="3478"/>
      <c r="N219" s="3479"/>
      <c r="O219" s="2017"/>
      <c r="P219" s="2017"/>
    </row>
    <row r="220" spans="1:16" ht="21.75" customHeight="1">
      <c r="B220" s="1490" t="s">
        <v>1342</v>
      </c>
      <c r="C220" s="1997" t="s">
        <v>1675</v>
      </c>
      <c r="D220" s="1997"/>
      <c r="E220" s="1998"/>
      <c r="F220" s="1995" t="s">
        <v>57</v>
      </c>
      <c r="G220" s="2160"/>
      <c r="H220" s="2160"/>
      <c r="I220" s="2160"/>
      <c r="J220" s="2013"/>
      <c r="K220" s="2169"/>
      <c r="L220" s="3480"/>
      <c r="M220" s="3481"/>
      <c r="N220" s="3482"/>
      <c r="O220" s="2017"/>
      <c r="P220" s="2017"/>
    </row>
    <row r="221" spans="1:16" ht="35.25" customHeight="1">
      <c r="B221" s="1490" t="s">
        <v>1344</v>
      </c>
      <c r="C221" s="1997" t="s">
        <v>1676</v>
      </c>
      <c r="D221" s="1997"/>
      <c r="E221" s="1998"/>
      <c r="F221" s="1995" t="s">
        <v>1442</v>
      </c>
      <c r="G221" s="2160"/>
      <c r="H221" s="2160"/>
      <c r="I221" s="2160"/>
      <c r="J221" s="2013"/>
      <c r="K221" s="2169"/>
      <c r="L221" s="3480"/>
      <c r="M221" s="3481"/>
      <c r="N221" s="3482"/>
      <c r="O221" s="2017"/>
      <c r="P221" s="2017"/>
    </row>
    <row r="222" spans="1:16" ht="136.5" customHeight="1">
      <c r="B222" s="23"/>
      <c r="C222" s="1997" t="s">
        <v>1677</v>
      </c>
      <c r="D222" s="1997"/>
      <c r="E222" s="1998"/>
      <c r="F222" s="2411" t="s">
        <v>3048</v>
      </c>
      <c r="G222" s="2412"/>
      <c r="H222" s="2412"/>
      <c r="I222" s="2412"/>
      <c r="J222" s="3472"/>
      <c r="K222" s="2169"/>
      <c r="L222" s="3480"/>
      <c r="M222" s="3481"/>
      <c r="N222" s="3482"/>
      <c r="O222" s="1992"/>
      <c r="P222" s="1992"/>
    </row>
    <row r="223" spans="1:16" ht="33" customHeight="1">
      <c r="B223" s="1490" t="s">
        <v>1346</v>
      </c>
      <c r="C223" s="2028" t="s">
        <v>1678</v>
      </c>
      <c r="D223" s="2028"/>
      <c r="E223" s="2029"/>
      <c r="F223" s="1995" t="s">
        <v>57</v>
      </c>
      <c r="G223" s="2160"/>
      <c r="H223" s="2160"/>
      <c r="I223" s="2160"/>
      <c r="J223" s="2013"/>
      <c r="K223" s="2169"/>
      <c r="L223" s="3480"/>
      <c r="M223" s="3481"/>
      <c r="N223" s="3482"/>
      <c r="O223" s="2006" t="s">
        <v>1679</v>
      </c>
      <c r="P223" s="1991"/>
    </row>
    <row r="224" spans="1:16" ht="27.75" customHeight="1">
      <c r="B224" s="87"/>
      <c r="C224" s="1997" t="s">
        <v>1680</v>
      </c>
      <c r="D224" s="1997"/>
      <c r="E224" s="1998"/>
      <c r="F224" s="2162"/>
      <c r="G224" s="2163"/>
      <c r="H224" s="2163"/>
      <c r="I224" s="2163"/>
      <c r="J224" s="2164"/>
      <c r="K224" s="2169"/>
      <c r="L224" s="3480"/>
      <c r="M224" s="3481"/>
      <c r="N224" s="3482"/>
      <c r="O224" s="2161"/>
      <c r="P224" s="1992"/>
    </row>
    <row r="225" spans="2:16" ht="36.75" customHeight="1">
      <c r="B225" s="1519" t="s">
        <v>1681</v>
      </c>
      <c r="C225" s="1853" t="s">
        <v>1682</v>
      </c>
      <c r="D225" s="1853"/>
      <c r="E225" s="1853"/>
      <c r="F225" s="1853"/>
      <c r="G225" s="1853"/>
      <c r="H225" s="1995" t="s">
        <v>1442</v>
      </c>
      <c r="I225" s="2160"/>
      <c r="J225" s="2013"/>
      <c r="K225" s="2169"/>
      <c r="L225" s="3480"/>
      <c r="M225" s="3481"/>
      <c r="N225" s="3482"/>
      <c r="O225" s="2165" t="s">
        <v>1683</v>
      </c>
      <c r="P225" s="2017"/>
    </row>
    <row r="226" spans="2:16" ht="180" customHeight="1">
      <c r="B226" s="22" t="s">
        <v>1333</v>
      </c>
      <c r="C226" s="1997" t="s">
        <v>1684</v>
      </c>
      <c r="D226" s="1997"/>
      <c r="E226" s="1997"/>
      <c r="F226" s="1997"/>
      <c r="G226" s="1997"/>
      <c r="H226" s="3364">
        <v>0.8</v>
      </c>
      <c r="I226" s="2385"/>
      <c r="J226" s="2386"/>
      <c r="K226" s="2169"/>
      <c r="L226" s="3483"/>
      <c r="M226" s="3484"/>
      <c r="N226" s="3485"/>
      <c r="O226" s="2161"/>
      <c r="P226" s="1992"/>
    </row>
    <row r="227" spans="2:16" ht="36" customHeight="1">
      <c r="B227" s="23" t="s">
        <v>1685</v>
      </c>
      <c r="C227" s="1997" t="s">
        <v>1686</v>
      </c>
      <c r="D227" s="1997"/>
      <c r="E227" s="1997"/>
      <c r="F227" s="1997"/>
      <c r="G227" s="1997"/>
      <c r="H227" s="2043"/>
      <c r="I227" s="2043"/>
      <c r="J227" s="2043"/>
      <c r="K227" s="2043"/>
      <c r="L227" s="2043"/>
      <c r="M227" s="2043"/>
      <c r="N227" s="2043"/>
      <c r="O227" s="1991" t="s">
        <v>1687</v>
      </c>
      <c r="P227" s="1991" t="s">
        <v>3049</v>
      </c>
    </row>
    <row r="228" spans="2:16" ht="57.75" customHeight="1">
      <c r="B228" s="88" t="s">
        <v>1333</v>
      </c>
      <c r="C228" s="1885" t="s">
        <v>1605</v>
      </c>
      <c r="D228" s="1885"/>
      <c r="E228" s="1885"/>
      <c r="F228" s="1885"/>
      <c r="G228" s="1885"/>
      <c r="H228" s="1885"/>
      <c r="I228" s="1885"/>
      <c r="J228" s="2148"/>
      <c r="K228" s="1522" t="s">
        <v>1442</v>
      </c>
      <c r="L228" s="2149" t="s">
        <v>1443</v>
      </c>
      <c r="M228" s="3466" t="s">
        <v>3050</v>
      </c>
      <c r="N228" s="3467"/>
      <c r="O228" s="2017"/>
      <c r="P228" s="2017"/>
    </row>
    <row r="229" spans="2:16" ht="31.5" customHeight="1">
      <c r="B229" s="88" t="s">
        <v>1342</v>
      </c>
      <c r="C229" s="1885" t="s">
        <v>1552</v>
      </c>
      <c r="D229" s="1885"/>
      <c r="E229" s="1885"/>
      <c r="F229" s="1885"/>
      <c r="G229" s="1885"/>
      <c r="H229" s="1885"/>
      <c r="I229" s="1885"/>
      <c r="J229" s="2148"/>
      <c r="K229" s="1522" t="s">
        <v>1442</v>
      </c>
      <c r="L229" s="2150"/>
      <c r="M229" s="3468"/>
      <c r="N229" s="3469"/>
      <c r="O229" s="2017"/>
      <c r="P229" s="2017"/>
    </row>
    <row r="230" spans="2:16" ht="46.5" customHeight="1">
      <c r="B230" s="88" t="s">
        <v>1344</v>
      </c>
      <c r="C230" s="1885" t="s">
        <v>1554</v>
      </c>
      <c r="D230" s="1885"/>
      <c r="E230" s="1885"/>
      <c r="F230" s="1885"/>
      <c r="G230" s="1885"/>
      <c r="H230" s="1885"/>
      <c r="I230" s="1885"/>
      <c r="J230" s="2148"/>
      <c r="K230" s="1522" t="s">
        <v>1442</v>
      </c>
      <c r="L230" s="2150"/>
      <c r="M230" s="3468"/>
      <c r="N230" s="3469"/>
      <c r="O230" s="2017"/>
      <c r="P230" s="2017"/>
    </row>
    <row r="231" spans="2:16" ht="31.5" customHeight="1">
      <c r="B231" s="88" t="s">
        <v>1346</v>
      </c>
      <c r="C231" s="1885" t="s">
        <v>1689</v>
      </c>
      <c r="D231" s="1885"/>
      <c r="E231" s="1885"/>
      <c r="F231" s="1885"/>
      <c r="G231" s="1885"/>
      <c r="H231" s="1885"/>
      <c r="I231" s="1885"/>
      <c r="J231" s="2148"/>
      <c r="K231" s="1522" t="s">
        <v>57</v>
      </c>
      <c r="L231" s="2150"/>
      <c r="M231" s="3468"/>
      <c r="N231" s="3469"/>
      <c r="O231" s="2017"/>
      <c r="P231" s="2017"/>
    </row>
    <row r="232" spans="2:16" ht="31.5" customHeight="1">
      <c r="B232" s="88" t="s">
        <v>1349</v>
      </c>
      <c r="C232" s="1885" t="s">
        <v>1690</v>
      </c>
      <c r="D232" s="1885"/>
      <c r="E232" s="1885"/>
      <c r="F232" s="1885"/>
      <c r="G232" s="1885"/>
      <c r="H232" s="1885"/>
      <c r="I232" s="1885"/>
      <c r="J232" s="2148"/>
      <c r="K232" s="1522" t="s">
        <v>57</v>
      </c>
      <c r="L232" s="2150"/>
      <c r="M232" s="3468"/>
      <c r="N232" s="3469"/>
      <c r="O232" s="2017"/>
      <c r="P232" s="2017"/>
    </row>
    <row r="233" spans="2:16" ht="31.5" customHeight="1">
      <c r="B233" s="88" t="s">
        <v>1352</v>
      </c>
      <c r="C233" s="1885" t="s">
        <v>1691</v>
      </c>
      <c r="D233" s="1885"/>
      <c r="E233" s="1885"/>
      <c r="F233" s="1885"/>
      <c r="G233" s="1885"/>
      <c r="H233" s="1885"/>
      <c r="I233" s="1885"/>
      <c r="J233" s="2148"/>
      <c r="K233" s="1522" t="s">
        <v>57</v>
      </c>
      <c r="L233" s="2150"/>
      <c r="M233" s="3468"/>
      <c r="N233" s="3469"/>
      <c r="O233" s="2017"/>
      <c r="P233" s="2017"/>
    </row>
    <row r="234" spans="2:16" ht="31.5" customHeight="1">
      <c r="B234" s="88" t="s">
        <v>1355</v>
      </c>
      <c r="C234" s="1885" t="s">
        <v>1431</v>
      </c>
      <c r="D234" s="1885"/>
      <c r="E234" s="1885"/>
      <c r="F234" s="1885"/>
      <c r="G234" s="1885"/>
      <c r="H234" s="1885"/>
      <c r="I234" s="1885"/>
      <c r="J234" s="2148"/>
      <c r="K234" s="1522" t="s">
        <v>57</v>
      </c>
      <c r="L234" s="2150"/>
      <c r="M234" s="3468"/>
      <c r="N234" s="3469"/>
      <c r="O234" s="2017"/>
      <c r="P234" s="2017"/>
    </row>
    <row r="235" spans="2:16" ht="31.5" customHeight="1">
      <c r="B235" s="88" t="s">
        <v>1358</v>
      </c>
      <c r="C235" s="1885" t="s">
        <v>1433</v>
      </c>
      <c r="D235" s="1885"/>
      <c r="E235" s="1885"/>
      <c r="F235" s="1885"/>
      <c r="G235" s="1885"/>
      <c r="H235" s="1885"/>
      <c r="I235" s="1885"/>
      <c r="J235" s="2148"/>
      <c r="K235" s="1522" t="s">
        <v>57</v>
      </c>
      <c r="L235" s="2150"/>
      <c r="M235" s="3468"/>
      <c r="N235" s="3469"/>
      <c r="O235" s="2017"/>
      <c r="P235" s="2017"/>
    </row>
    <row r="236" spans="2:16" ht="31.5" customHeight="1">
      <c r="B236" s="88" t="s">
        <v>1360</v>
      </c>
      <c r="C236" s="1885" t="s">
        <v>1692</v>
      </c>
      <c r="D236" s="1885"/>
      <c r="E236" s="1885"/>
      <c r="F236" s="1885"/>
      <c r="G236" s="1885"/>
      <c r="H236" s="1885"/>
      <c r="I236" s="1885"/>
      <c r="J236" s="2148"/>
      <c r="K236" s="1522" t="s">
        <v>1442</v>
      </c>
      <c r="L236" s="2150"/>
      <c r="M236" s="3468"/>
      <c r="N236" s="3469"/>
      <c r="O236" s="2017"/>
      <c r="P236" s="2017"/>
    </row>
    <row r="237" spans="2:16" ht="31.5" customHeight="1">
      <c r="B237" s="88" t="s">
        <v>1561</v>
      </c>
      <c r="C237" s="1885" t="s">
        <v>1564</v>
      </c>
      <c r="D237" s="1885"/>
      <c r="E237" s="1885"/>
      <c r="F237" s="1885"/>
      <c r="G237" s="1885"/>
      <c r="H237" s="1885"/>
      <c r="I237" s="1885"/>
      <c r="J237" s="2148"/>
      <c r="K237" s="1522" t="s">
        <v>57</v>
      </c>
      <c r="L237" s="2150"/>
      <c r="M237" s="3468"/>
      <c r="N237" s="3469"/>
      <c r="O237" s="2017"/>
      <c r="P237" s="2017"/>
    </row>
    <row r="238" spans="2:16" ht="31.5" customHeight="1">
      <c r="B238" s="88" t="s">
        <v>1563</v>
      </c>
      <c r="C238" s="1885" t="s">
        <v>1693</v>
      </c>
      <c r="D238" s="1885"/>
      <c r="E238" s="1885"/>
      <c r="F238" s="1885"/>
      <c r="G238" s="1885"/>
      <c r="H238" s="1885"/>
      <c r="I238" s="1885"/>
      <c r="J238" s="2148"/>
      <c r="K238" s="1522" t="s">
        <v>57</v>
      </c>
      <c r="L238" s="2150"/>
      <c r="M238" s="3468"/>
      <c r="N238" s="3469"/>
      <c r="O238" s="2017"/>
      <c r="P238" s="2017"/>
    </row>
    <row r="239" spans="2:16" ht="31.5" customHeight="1">
      <c r="B239" s="88" t="s">
        <v>1694</v>
      </c>
      <c r="C239" s="1885" t="s">
        <v>1568</v>
      </c>
      <c r="D239" s="1885"/>
      <c r="E239" s="1885"/>
      <c r="F239" s="1885"/>
      <c r="G239" s="1885"/>
      <c r="H239" s="1885"/>
      <c r="I239" s="1885"/>
      <c r="J239" s="2148"/>
      <c r="K239" s="1522" t="s">
        <v>57</v>
      </c>
      <c r="L239" s="2150"/>
      <c r="M239" s="3468"/>
      <c r="N239" s="3469"/>
      <c r="O239" s="2017"/>
      <c r="P239" s="2017"/>
    </row>
    <row r="240" spans="2:16" ht="31.5" customHeight="1">
      <c r="B240" s="89" t="s">
        <v>1567</v>
      </c>
      <c r="C240" s="1997" t="s">
        <v>1695</v>
      </c>
      <c r="D240" s="1997"/>
      <c r="E240" s="1997"/>
      <c r="F240" s="1997"/>
      <c r="G240" s="1997"/>
      <c r="H240" s="1997"/>
      <c r="I240" s="1997"/>
      <c r="J240" s="1998"/>
      <c r="K240" s="1522" t="s">
        <v>57</v>
      </c>
      <c r="L240" s="2150"/>
      <c r="M240" s="3468"/>
      <c r="N240" s="3469"/>
      <c r="O240" s="2017"/>
      <c r="P240" s="2017"/>
    </row>
    <row r="241" spans="2:16" ht="34.5" customHeight="1">
      <c r="B241" s="88"/>
      <c r="C241" s="1997" t="s">
        <v>1696</v>
      </c>
      <c r="D241" s="1997"/>
      <c r="E241" s="1998"/>
      <c r="F241" s="2093"/>
      <c r="G241" s="2157"/>
      <c r="H241" s="2157"/>
      <c r="I241" s="2157"/>
      <c r="J241" s="2157"/>
      <c r="K241" s="2157"/>
      <c r="L241" s="2150"/>
      <c r="M241" s="3468"/>
      <c r="N241" s="3469"/>
      <c r="O241" s="2017"/>
      <c r="P241" s="2017"/>
    </row>
    <row r="242" spans="2:16" ht="30.75" customHeight="1">
      <c r="B242" s="90" t="s">
        <v>1697</v>
      </c>
      <c r="C242" s="2158" t="s">
        <v>1698</v>
      </c>
      <c r="D242" s="2158"/>
      <c r="E242" s="2158"/>
      <c r="F242" s="2158"/>
      <c r="G242" s="2158"/>
      <c r="H242" s="2158"/>
      <c r="I242" s="2158"/>
      <c r="J242" s="2159"/>
      <c r="K242" s="1546">
        <v>2005</v>
      </c>
      <c r="L242" s="2150"/>
      <c r="M242" s="3468"/>
      <c r="N242" s="3469"/>
      <c r="O242" s="2017"/>
      <c r="P242" s="2017"/>
    </row>
    <row r="243" spans="2:16" ht="23.25" customHeight="1">
      <c r="B243" s="90" t="s">
        <v>1699</v>
      </c>
      <c r="C243" s="1997" t="s">
        <v>1700</v>
      </c>
      <c r="D243" s="1997"/>
      <c r="E243" s="1998"/>
      <c r="F243" s="1995" t="s">
        <v>3051</v>
      </c>
      <c r="G243" s="2160"/>
      <c r="H243" s="2160"/>
      <c r="I243" s="2160"/>
      <c r="J243" s="2160"/>
      <c r="K243" s="2160"/>
      <c r="L243" s="2151"/>
      <c r="M243" s="3470"/>
      <c r="N243" s="3471"/>
      <c r="O243" s="1992"/>
      <c r="P243" s="2017"/>
    </row>
    <row r="244" spans="2:16" ht="23.25" customHeight="1">
      <c r="B244" s="90" t="s">
        <v>1702</v>
      </c>
      <c r="C244" s="1997" t="s">
        <v>2659</v>
      </c>
      <c r="D244" s="1997"/>
      <c r="E244" s="1997"/>
      <c r="F244" s="1997"/>
      <c r="G244" s="1997"/>
      <c r="H244" s="1997"/>
      <c r="I244" s="1997"/>
      <c r="J244" s="1997"/>
      <c r="K244" s="1997"/>
      <c r="L244" s="1997"/>
      <c r="M244" s="1997"/>
      <c r="N244" s="2041"/>
      <c r="O244" s="1991" t="s">
        <v>3052</v>
      </c>
      <c r="P244" s="1991"/>
    </row>
    <row r="245" spans="2:16" ht="27" customHeight="1">
      <c r="B245" s="89" t="s">
        <v>1333</v>
      </c>
      <c r="C245" s="1903" t="s">
        <v>1549</v>
      </c>
      <c r="D245" s="1903"/>
      <c r="E245" s="2138"/>
      <c r="F245" s="1754" t="s">
        <v>2661</v>
      </c>
      <c r="G245" s="1755"/>
      <c r="H245" s="2139" t="s">
        <v>1443</v>
      </c>
      <c r="I245" s="2141" t="s">
        <v>3053</v>
      </c>
      <c r="J245" s="2142"/>
      <c r="K245" s="2142"/>
      <c r="L245" s="2142"/>
      <c r="M245" s="2142"/>
      <c r="N245" s="2143"/>
      <c r="O245" s="2017"/>
      <c r="P245" s="2017"/>
    </row>
    <row r="246" spans="2:16" ht="23.25" customHeight="1">
      <c r="B246" s="89" t="s">
        <v>1342</v>
      </c>
      <c r="C246" s="1903" t="s">
        <v>1707</v>
      </c>
      <c r="D246" s="1903"/>
      <c r="E246" s="2138"/>
      <c r="F246" s="1754" t="s">
        <v>57</v>
      </c>
      <c r="G246" s="1755"/>
      <c r="H246" s="1811"/>
      <c r="I246" s="2144"/>
      <c r="J246" s="2117"/>
      <c r="K246" s="2117"/>
      <c r="L246" s="2117"/>
      <c r="M246" s="2117"/>
      <c r="N246" s="2118"/>
      <c r="O246" s="2017"/>
      <c r="P246" s="2017"/>
    </row>
    <row r="247" spans="2:16" ht="28.5" customHeight="1">
      <c r="B247" s="89" t="s">
        <v>1344</v>
      </c>
      <c r="C247" s="1903" t="s">
        <v>1709</v>
      </c>
      <c r="D247" s="1903"/>
      <c r="E247" s="2138"/>
      <c r="F247" s="1754" t="s">
        <v>1710</v>
      </c>
      <c r="G247" s="1755"/>
      <c r="H247" s="1811"/>
      <c r="I247" s="2144"/>
      <c r="J247" s="2117"/>
      <c r="K247" s="2117"/>
      <c r="L247" s="2117"/>
      <c r="M247" s="2117"/>
      <c r="N247" s="2118"/>
      <c r="O247" s="2017"/>
      <c r="P247" s="2017"/>
    </row>
    <row r="248" spans="2:16" ht="36" customHeight="1">
      <c r="B248" s="89" t="s">
        <v>1346</v>
      </c>
      <c r="C248" s="1903" t="s">
        <v>1711</v>
      </c>
      <c r="D248" s="1903"/>
      <c r="E248" s="2138"/>
      <c r="F248" s="1754" t="s">
        <v>1712</v>
      </c>
      <c r="G248" s="1755"/>
      <c r="H248" s="1811"/>
      <c r="I248" s="2144"/>
      <c r="J248" s="2117"/>
      <c r="K248" s="2117"/>
      <c r="L248" s="2117"/>
      <c r="M248" s="2117"/>
      <c r="N248" s="2118"/>
      <c r="O248" s="2017"/>
      <c r="P248" s="2017"/>
    </row>
    <row r="249" spans="2:16" ht="23.25" customHeight="1">
      <c r="B249" s="89" t="s">
        <v>1349</v>
      </c>
      <c r="C249" s="1903" t="s">
        <v>1713</v>
      </c>
      <c r="D249" s="1903"/>
      <c r="E249" s="2138"/>
      <c r="F249" s="1754" t="s">
        <v>57</v>
      </c>
      <c r="G249" s="1755"/>
      <c r="H249" s="1811"/>
      <c r="I249" s="2144"/>
      <c r="J249" s="2117"/>
      <c r="K249" s="2117"/>
      <c r="L249" s="2117"/>
      <c r="M249" s="2117"/>
      <c r="N249" s="2118"/>
      <c r="O249" s="2017"/>
      <c r="P249" s="2017"/>
    </row>
    <row r="250" spans="2:16" ht="27" customHeight="1">
      <c r="B250" s="90"/>
      <c r="C250" s="1903" t="s">
        <v>1714</v>
      </c>
      <c r="D250" s="1903"/>
      <c r="E250" s="2138"/>
      <c r="F250" s="1754"/>
      <c r="G250" s="1755"/>
      <c r="H250" s="2140"/>
      <c r="I250" s="2145"/>
      <c r="J250" s="2119"/>
      <c r="K250" s="2119"/>
      <c r="L250" s="2119"/>
      <c r="M250" s="2119"/>
      <c r="N250" s="2120"/>
      <c r="O250" s="2017"/>
      <c r="P250" s="1992"/>
    </row>
    <row r="251" spans="2:16" ht="74.099999999999994" customHeight="1">
      <c r="B251" s="90" t="s">
        <v>1715</v>
      </c>
      <c r="C251" s="1997" t="s">
        <v>3054</v>
      </c>
      <c r="D251" s="1997"/>
      <c r="E251" s="1997"/>
      <c r="F251" s="1997"/>
      <c r="G251" s="92" t="s">
        <v>236</v>
      </c>
      <c r="H251" s="1527" t="s">
        <v>1443</v>
      </c>
      <c r="I251" s="2121" t="s">
        <v>3055</v>
      </c>
      <c r="J251" s="2122"/>
      <c r="K251" s="2122"/>
      <c r="L251" s="2122"/>
      <c r="M251" s="2122"/>
      <c r="N251" s="2123"/>
      <c r="O251" s="93" t="s">
        <v>1332</v>
      </c>
      <c r="P251" s="1504" t="s">
        <v>1332</v>
      </c>
    </row>
    <row r="252" spans="2:16" ht="52.5" customHeight="1">
      <c r="B252" s="90" t="s">
        <v>1721</v>
      </c>
      <c r="C252" s="1997" t="s">
        <v>1722</v>
      </c>
      <c r="D252" s="1997"/>
      <c r="E252" s="1997"/>
      <c r="F252" s="1471" t="s">
        <v>57</v>
      </c>
      <c r="G252" s="1634" t="s">
        <v>1443</v>
      </c>
      <c r="H252" s="3456" t="s">
        <v>3056</v>
      </c>
      <c r="I252" s="3456"/>
      <c r="J252" s="3456"/>
      <c r="K252" s="3456"/>
      <c r="L252" s="3456"/>
      <c r="M252" s="3456"/>
      <c r="N252" s="3457"/>
      <c r="O252" s="2135" t="s">
        <v>1723</v>
      </c>
      <c r="P252" s="2135"/>
    </row>
    <row r="253" spans="2:16" ht="26.25" customHeight="1">
      <c r="B253" s="94" t="s">
        <v>1724</v>
      </c>
      <c r="C253" s="1997" t="s">
        <v>1725</v>
      </c>
      <c r="D253" s="1997"/>
      <c r="E253" s="1997"/>
      <c r="F253" s="1997"/>
      <c r="G253" s="1997"/>
      <c r="H253" s="1997"/>
      <c r="I253" s="1997"/>
      <c r="J253" s="1997"/>
      <c r="K253" s="1997"/>
      <c r="L253" s="1997"/>
      <c r="M253" s="1997"/>
      <c r="N253" s="1997"/>
      <c r="O253" s="2136"/>
      <c r="P253" s="2136"/>
    </row>
    <row r="254" spans="2:16" ht="27" customHeight="1">
      <c r="B254" s="95" t="s">
        <v>1333</v>
      </c>
      <c r="C254" s="1997" t="s">
        <v>1726</v>
      </c>
      <c r="D254" s="1997"/>
      <c r="E254" s="1998"/>
      <c r="F254" s="33" t="s">
        <v>1340</v>
      </c>
      <c r="G254" s="1551" t="s">
        <v>1443</v>
      </c>
      <c r="H254" s="3458" t="s">
        <v>3057</v>
      </c>
      <c r="I254" s="3459"/>
      <c r="J254" s="3459"/>
      <c r="K254" s="3459"/>
      <c r="L254" s="3459"/>
      <c r="M254" s="3459"/>
      <c r="N254" s="3460"/>
      <c r="O254" s="2136"/>
      <c r="P254" s="2136"/>
    </row>
    <row r="255" spans="2:16" ht="28.5" customHeight="1">
      <c r="B255" s="22"/>
      <c r="C255" s="1505" t="s">
        <v>1360</v>
      </c>
      <c r="D255" s="1997" t="s">
        <v>1727</v>
      </c>
      <c r="E255" s="1997"/>
      <c r="F255" s="1335"/>
      <c r="G255" s="1336"/>
      <c r="H255" s="3461"/>
      <c r="I255" s="2404"/>
      <c r="J255" s="2404"/>
      <c r="K255" s="2404"/>
      <c r="L255" s="2404"/>
      <c r="M255" s="2404"/>
      <c r="N255" s="3462"/>
      <c r="O255" s="2136"/>
      <c r="P255" s="2136"/>
    </row>
    <row r="256" spans="2:16" ht="27" customHeight="1">
      <c r="B256" s="27" t="s">
        <v>1342</v>
      </c>
      <c r="C256" s="1997" t="s">
        <v>1728</v>
      </c>
      <c r="D256" s="1997"/>
      <c r="E256" s="1997"/>
      <c r="F256" s="33" t="s">
        <v>1340</v>
      </c>
      <c r="G256" s="1551" t="s">
        <v>1443</v>
      </c>
      <c r="H256" s="3461"/>
      <c r="I256" s="2404"/>
      <c r="J256" s="2404"/>
      <c r="K256" s="2404"/>
      <c r="L256" s="2404"/>
      <c r="M256" s="2404"/>
      <c r="N256" s="3462"/>
      <c r="O256" s="2136"/>
      <c r="P256" s="2136"/>
    </row>
    <row r="257" spans="2:16" ht="30" customHeight="1">
      <c r="B257" s="22"/>
      <c r="C257" s="1505" t="s">
        <v>1360</v>
      </c>
      <c r="D257" s="1997" t="s">
        <v>1727</v>
      </c>
      <c r="E257" s="1997"/>
      <c r="F257" s="1335"/>
      <c r="G257" s="1336"/>
      <c r="H257" s="3461"/>
      <c r="I257" s="2404"/>
      <c r="J257" s="2404"/>
      <c r="K257" s="2404"/>
      <c r="L257" s="2404"/>
      <c r="M257" s="2404"/>
      <c r="N257" s="3462"/>
      <c r="O257" s="2136"/>
      <c r="P257" s="2136"/>
    </row>
    <row r="258" spans="2:16" ht="88.5" customHeight="1">
      <c r="B258" s="27" t="s">
        <v>1344</v>
      </c>
      <c r="C258" s="2028" t="s">
        <v>1729</v>
      </c>
      <c r="D258" s="2028"/>
      <c r="E258" s="2028"/>
      <c r="F258" s="33" t="s">
        <v>1340</v>
      </c>
      <c r="G258" s="1551" t="s">
        <v>1443</v>
      </c>
      <c r="H258" s="3463"/>
      <c r="I258" s="3464"/>
      <c r="J258" s="3464"/>
      <c r="K258" s="3464"/>
      <c r="L258" s="3464"/>
      <c r="M258" s="3464"/>
      <c r="N258" s="3465"/>
      <c r="O258" s="2136"/>
      <c r="P258" s="2136"/>
    </row>
    <row r="259" spans="2:16" ht="25.5" customHeight="1">
      <c r="B259" s="22"/>
      <c r="C259" s="1505" t="s">
        <v>1360</v>
      </c>
      <c r="D259" s="1997" t="s">
        <v>1727</v>
      </c>
      <c r="E259" s="1997"/>
      <c r="F259" s="2121"/>
      <c r="G259" s="2122"/>
      <c r="H259" s="2122"/>
      <c r="I259" s="2122"/>
      <c r="J259" s="2122"/>
      <c r="K259" s="2122"/>
      <c r="L259" s="2122"/>
      <c r="M259" s="2122"/>
      <c r="N259" s="2123"/>
      <c r="O259" s="2137"/>
      <c r="P259" s="2136"/>
    </row>
    <row r="260" spans="2:16" ht="39.75" customHeight="1">
      <c r="B260" s="94" t="s">
        <v>1730</v>
      </c>
      <c r="C260" s="1997" t="s">
        <v>2683</v>
      </c>
      <c r="D260" s="1997"/>
      <c r="E260" s="1997"/>
      <c r="F260" s="1471" t="s">
        <v>57</v>
      </c>
      <c r="G260" s="2126" t="s">
        <v>1443</v>
      </c>
      <c r="H260" s="3448" t="s">
        <v>3058</v>
      </c>
      <c r="I260" s="3449"/>
      <c r="J260" s="3449"/>
      <c r="K260" s="3449"/>
      <c r="L260" s="3449"/>
      <c r="M260" s="3449"/>
      <c r="N260" s="3450"/>
      <c r="O260" s="2124" t="s">
        <v>1732</v>
      </c>
      <c r="P260" s="2051"/>
    </row>
    <row r="261" spans="2:16" ht="39.75" customHeight="1">
      <c r="B261" s="89" t="s">
        <v>1333</v>
      </c>
      <c r="C261" s="1997" t="s">
        <v>1733</v>
      </c>
      <c r="D261" s="1997"/>
      <c r="E261" s="1998"/>
      <c r="F261" s="33" t="s">
        <v>1340</v>
      </c>
      <c r="G261" s="2113"/>
      <c r="H261" s="3451"/>
      <c r="I261" s="2430"/>
      <c r="J261" s="2430"/>
      <c r="K261" s="2430"/>
      <c r="L261" s="2430"/>
      <c r="M261" s="2430"/>
      <c r="N261" s="3452"/>
      <c r="O261" s="2124"/>
      <c r="P261" s="2124"/>
    </row>
    <row r="262" spans="2:16" ht="30" customHeight="1">
      <c r="B262" s="89" t="s">
        <v>1342</v>
      </c>
      <c r="C262" s="1997" t="s">
        <v>1734</v>
      </c>
      <c r="D262" s="1997"/>
      <c r="E262" s="1998"/>
      <c r="F262" s="33" t="s">
        <v>1340</v>
      </c>
      <c r="G262" s="2113"/>
      <c r="H262" s="3451"/>
      <c r="I262" s="2430"/>
      <c r="J262" s="2430"/>
      <c r="K262" s="2430"/>
      <c r="L262" s="2430"/>
      <c r="M262" s="2430"/>
      <c r="N262" s="3452"/>
      <c r="O262" s="2124"/>
      <c r="P262" s="2124"/>
    </row>
    <row r="263" spans="2:16" ht="39.75" customHeight="1">
      <c r="B263" s="89" t="s">
        <v>1344</v>
      </c>
      <c r="C263" s="1997" t="s">
        <v>1735</v>
      </c>
      <c r="D263" s="1997"/>
      <c r="E263" s="1998"/>
      <c r="F263" s="33" t="s">
        <v>1340</v>
      </c>
      <c r="G263" s="2113"/>
      <c r="H263" s="3451"/>
      <c r="I263" s="2430"/>
      <c r="J263" s="2430"/>
      <c r="K263" s="2430"/>
      <c r="L263" s="2430"/>
      <c r="M263" s="2430"/>
      <c r="N263" s="3452"/>
      <c r="O263" s="2124"/>
      <c r="P263" s="2124"/>
    </row>
    <row r="264" spans="2:16" ht="39.75" customHeight="1" thickBot="1">
      <c r="B264" s="117" t="s">
        <v>1346</v>
      </c>
      <c r="C264" s="1978" t="s">
        <v>1736</v>
      </c>
      <c r="D264" s="1978"/>
      <c r="E264" s="1979"/>
      <c r="F264" s="1523" t="s">
        <v>1340</v>
      </c>
      <c r="G264" s="2127"/>
      <c r="H264" s="3453"/>
      <c r="I264" s="3454"/>
      <c r="J264" s="3454"/>
      <c r="K264" s="3454"/>
      <c r="L264" s="3454"/>
      <c r="M264" s="3454"/>
      <c r="N264" s="3455"/>
      <c r="O264" s="2052"/>
      <c r="P264" s="2052"/>
    </row>
    <row r="265" spans="2:16" ht="21.75" customHeight="1" thickBot="1">
      <c r="B265" s="1849" t="s">
        <v>3059</v>
      </c>
      <c r="C265" s="1850"/>
      <c r="D265" s="1850"/>
      <c r="E265" s="1850"/>
      <c r="F265" s="1850"/>
      <c r="G265" s="1850"/>
      <c r="H265" s="2125"/>
      <c r="I265" s="2125"/>
      <c r="J265" s="2125"/>
      <c r="K265" s="2125"/>
      <c r="L265" s="2125"/>
      <c r="M265" s="2125"/>
      <c r="N265" s="2125"/>
      <c r="O265" s="1850"/>
      <c r="P265" s="1851"/>
    </row>
    <row r="266" spans="2:16" ht="38.25" customHeight="1">
      <c r="B266" s="96" t="s">
        <v>1738</v>
      </c>
      <c r="C266" s="2111" t="s">
        <v>2690</v>
      </c>
      <c r="D266" s="2111"/>
      <c r="E266" s="2111"/>
      <c r="F266" s="2111"/>
      <c r="G266" s="97" t="s">
        <v>1442</v>
      </c>
      <c r="H266" s="2112" t="s">
        <v>1443</v>
      </c>
      <c r="I266" s="2115" t="s">
        <v>3060</v>
      </c>
      <c r="J266" s="2115"/>
      <c r="K266" s="2115"/>
      <c r="L266" s="2115"/>
      <c r="M266" s="2115"/>
      <c r="N266" s="2116"/>
      <c r="O266" s="2050" t="s">
        <v>2692</v>
      </c>
      <c r="P266" s="2050"/>
    </row>
    <row r="267" spans="2:16" ht="38.25" customHeight="1">
      <c r="B267" s="27" t="s">
        <v>1333</v>
      </c>
      <c r="C267" s="1997" t="s">
        <v>2694</v>
      </c>
      <c r="D267" s="1997"/>
      <c r="E267" s="1997"/>
      <c r="F267" s="1997"/>
      <c r="G267" s="1998"/>
      <c r="H267" s="2113"/>
      <c r="I267" s="2117"/>
      <c r="J267" s="2117"/>
      <c r="K267" s="2117"/>
      <c r="L267" s="2117"/>
      <c r="M267" s="2117"/>
      <c r="N267" s="2118"/>
      <c r="O267" s="2017"/>
      <c r="P267" s="2017"/>
    </row>
    <row r="268" spans="2:16" ht="28.5" customHeight="1">
      <c r="B268" s="1490"/>
      <c r="C268" s="1489" t="s">
        <v>1360</v>
      </c>
      <c r="D268" s="2043" t="s">
        <v>1665</v>
      </c>
      <c r="E268" s="2043"/>
      <c r="F268" s="2108" t="s">
        <v>2695</v>
      </c>
      <c r="G268" s="2109"/>
      <c r="H268" s="2113"/>
      <c r="I268" s="2117"/>
      <c r="J268" s="2117"/>
      <c r="K268" s="2117"/>
      <c r="L268" s="2117"/>
      <c r="M268" s="2117"/>
      <c r="N268" s="2118"/>
      <c r="O268" s="2017"/>
      <c r="P268" s="2017"/>
    </row>
    <row r="269" spans="2:16" ht="22.5" customHeight="1">
      <c r="B269" s="1490"/>
      <c r="C269" s="1491" t="s">
        <v>1409</v>
      </c>
      <c r="D269" s="1997" t="s">
        <v>1744</v>
      </c>
      <c r="E269" s="1998"/>
      <c r="F269" s="2110" t="s">
        <v>1745</v>
      </c>
      <c r="G269" s="2109"/>
      <c r="H269" s="2113"/>
      <c r="I269" s="2117"/>
      <c r="J269" s="2117"/>
      <c r="K269" s="2117"/>
      <c r="L269" s="2117"/>
      <c r="M269" s="2117"/>
      <c r="N269" s="2118"/>
      <c r="O269" s="2017"/>
      <c r="P269" s="2017"/>
    </row>
    <row r="270" spans="2:16" ht="21" customHeight="1">
      <c r="B270" s="1490"/>
      <c r="C270" s="1491" t="s">
        <v>1414</v>
      </c>
      <c r="D270" s="1997" t="s">
        <v>1746</v>
      </c>
      <c r="E270" s="1998"/>
      <c r="F270" s="2110" t="s">
        <v>1745</v>
      </c>
      <c r="G270" s="2109"/>
      <c r="H270" s="2113"/>
      <c r="I270" s="2117"/>
      <c r="J270" s="2117"/>
      <c r="K270" s="2117"/>
      <c r="L270" s="2117"/>
      <c r="M270" s="2117"/>
      <c r="N270" s="2118"/>
      <c r="O270" s="2017"/>
      <c r="P270" s="2017"/>
    </row>
    <row r="271" spans="2:16" ht="21.75" customHeight="1">
      <c r="B271" s="1494"/>
      <c r="C271" s="1491" t="s">
        <v>1421</v>
      </c>
      <c r="D271" s="1997" t="s">
        <v>2698</v>
      </c>
      <c r="E271" s="1997"/>
      <c r="F271" s="2108" t="s">
        <v>1745</v>
      </c>
      <c r="G271" s="2109"/>
      <c r="H271" s="2114"/>
      <c r="I271" s="2119"/>
      <c r="J271" s="2119"/>
      <c r="K271" s="2119"/>
      <c r="L271" s="2119"/>
      <c r="M271" s="2119"/>
      <c r="N271" s="2120"/>
      <c r="O271" s="2017"/>
      <c r="P271" s="2017"/>
    </row>
    <row r="272" spans="2:16" ht="39" customHeight="1">
      <c r="B272" s="1493" t="s">
        <v>1342</v>
      </c>
      <c r="C272" s="1997" t="s">
        <v>1748</v>
      </c>
      <c r="D272" s="1997"/>
      <c r="E272" s="1998"/>
      <c r="F272" s="2110" t="s">
        <v>2699</v>
      </c>
      <c r="G272" s="2109"/>
      <c r="H272" s="1634" t="s">
        <v>1443</v>
      </c>
      <c r="I272" s="2121"/>
      <c r="J272" s="2122"/>
      <c r="K272" s="2122"/>
      <c r="L272" s="2122"/>
      <c r="M272" s="2122"/>
      <c r="N272" s="2123"/>
      <c r="O272" s="1992"/>
      <c r="P272" s="1992"/>
    </row>
    <row r="273" spans="2:16" ht="64.5" customHeight="1">
      <c r="B273" s="2096" t="s">
        <v>1751</v>
      </c>
      <c r="C273" s="1855" t="s">
        <v>3061</v>
      </c>
      <c r="D273" s="1855"/>
      <c r="E273" s="1855"/>
      <c r="F273" s="1855"/>
      <c r="G273" s="2098"/>
      <c r="H273" s="2101" t="s">
        <v>1753</v>
      </c>
      <c r="I273" s="2102"/>
      <c r="J273" s="2103"/>
      <c r="K273" s="2104" t="s">
        <v>1754</v>
      </c>
      <c r="L273" s="2105"/>
      <c r="M273" s="2105"/>
      <c r="N273" s="2106"/>
      <c r="O273" s="1557" t="s">
        <v>1755</v>
      </c>
      <c r="P273" s="1516" t="s">
        <v>1755</v>
      </c>
    </row>
    <row r="274" spans="2:16" ht="129.75" customHeight="1">
      <c r="B274" s="2097"/>
      <c r="C274" s="2099"/>
      <c r="D274" s="2099"/>
      <c r="E274" s="2099"/>
      <c r="F274" s="2099"/>
      <c r="G274" s="2100"/>
      <c r="H274" s="98" t="s">
        <v>1756</v>
      </c>
      <c r="I274" s="656" t="s">
        <v>1757</v>
      </c>
      <c r="J274" s="656" t="s">
        <v>1758</v>
      </c>
      <c r="K274" s="1337" t="s">
        <v>3062</v>
      </c>
      <c r="L274" s="1337" t="s">
        <v>3063</v>
      </c>
      <c r="M274" s="656" t="s">
        <v>1761</v>
      </c>
      <c r="N274" s="99" t="s">
        <v>1602</v>
      </c>
      <c r="O274" s="1504" t="s">
        <v>1332</v>
      </c>
      <c r="P274" s="1504"/>
    </row>
    <row r="275" spans="2:16" ht="21" customHeight="1">
      <c r="B275" s="100" t="s">
        <v>1333</v>
      </c>
      <c r="C275" s="2068" t="s">
        <v>1763</v>
      </c>
      <c r="D275" s="2068"/>
      <c r="E275" s="2068"/>
      <c r="F275" s="2068"/>
      <c r="G275" s="2068"/>
      <c r="H275" s="2068"/>
      <c r="I275" s="2068"/>
      <c r="J275" s="2068"/>
      <c r="K275" s="2068"/>
      <c r="L275" s="2068"/>
      <c r="M275" s="2068"/>
      <c r="N275" s="2085"/>
      <c r="O275" s="2088" t="s">
        <v>1764</v>
      </c>
      <c r="P275" s="2088" t="s">
        <v>1764</v>
      </c>
    </row>
    <row r="276" spans="2:16" ht="24.75" customHeight="1">
      <c r="B276" s="84" t="s">
        <v>1360</v>
      </c>
      <c r="C276" s="2091" t="s">
        <v>3064</v>
      </c>
      <c r="D276" s="2091"/>
      <c r="E276" s="2091"/>
      <c r="F276" s="2091"/>
      <c r="G276" s="2092"/>
      <c r="H276" s="118" t="s">
        <v>61</v>
      </c>
      <c r="I276" s="118" t="s">
        <v>61</v>
      </c>
      <c r="J276" s="103" t="s">
        <v>61</v>
      </c>
      <c r="K276" s="118" t="s">
        <v>61</v>
      </c>
      <c r="L276" s="118" t="s">
        <v>61</v>
      </c>
      <c r="M276" s="103" t="s">
        <v>61</v>
      </c>
      <c r="N276" s="3444"/>
      <c r="O276" s="2089"/>
      <c r="P276" s="2089"/>
    </row>
    <row r="277" spans="2:16" ht="24.75" customHeight="1">
      <c r="B277" s="84" t="s">
        <v>1409</v>
      </c>
      <c r="C277" s="2091" t="s">
        <v>3065</v>
      </c>
      <c r="D277" s="2091"/>
      <c r="E277" s="2091"/>
      <c r="F277" s="2091"/>
      <c r="G277" s="2092"/>
      <c r="H277" s="118">
        <v>1</v>
      </c>
      <c r="I277" s="118">
        <v>12</v>
      </c>
      <c r="J277" s="120">
        <f t="shared" ref="J277:J295" si="1">MIN(H277/I277,1)</f>
        <v>8.3333333333333329E-2</v>
      </c>
      <c r="K277" s="118" t="s">
        <v>61</v>
      </c>
      <c r="L277" s="118" t="s">
        <v>61</v>
      </c>
      <c r="M277" s="103" t="s">
        <v>61</v>
      </c>
      <c r="N277" s="3445"/>
      <c r="O277" s="2017" t="s">
        <v>3066</v>
      </c>
      <c r="P277" s="2017" t="s">
        <v>1332</v>
      </c>
    </row>
    <row r="278" spans="2:16" ht="33.75" customHeight="1">
      <c r="B278" s="84" t="s">
        <v>1414</v>
      </c>
      <c r="C278" s="2091" t="s">
        <v>3067</v>
      </c>
      <c r="D278" s="2091"/>
      <c r="E278" s="2092"/>
      <c r="F278" s="2093"/>
      <c r="G278" s="2094"/>
      <c r="H278" s="118" t="s">
        <v>61</v>
      </c>
      <c r="I278" s="118" t="s">
        <v>61</v>
      </c>
      <c r="J278" s="120"/>
      <c r="K278" s="118" t="s">
        <v>61</v>
      </c>
      <c r="L278" s="118" t="s">
        <v>61</v>
      </c>
      <c r="M278" s="103" t="s">
        <v>61</v>
      </c>
      <c r="N278" s="3445"/>
      <c r="O278" s="2017"/>
      <c r="P278" s="2017"/>
    </row>
    <row r="279" spans="2:16" ht="21.75" customHeight="1">
      <c r="B279" s="104" t="s">
        <v>1342</v>
      </c>
      <c r="C279" s="2068" t="s">
        <v>3068</v>
      </c>
      <c r="D279" s="2068"/>
      <c r="E279" s="2068"/>
      <c r="F279" s="2068"/>
      <c r="G279" s="2095"/>
      <c r="H279" s="118" t="s">
        <v>61</v>
      </c>
      <c r="I279" s="118" t="s">
        <v>61</v>
      </c>
      <c r="J279" s="103" t="s">
        <v>61</v>
      </c>
      <c r="K279" s="118" t="s">
        <v>61</v>
      </c>
      <c r="L279" s="118" t="s">
        <v>61</v>
      </c>
      <c r="M279" s="103" t="s">
        <v>61</v>
      </c>
      <c r="N279" s="3446"/>
      <c r="O279" s="2017"/>
      <c r="P279" s="2017"/>
    </row>
    <row r="280" spans="2:16" ht="18" customHeight="1">
      <c r="B280" s="104" t="s">
        <v>1344</v>
      </c>
      <c r="C280" s="2068" t="s">
        <v>2421</v>
      </c>
      <c r="D280" s="2068"/>
      <c r="E280" s="2068"/>
      <c r="F280" s="2068"/>
      <c r="G280" s="2068"/>
      <c r="H280" s="2068"/>
      <c r="I280" s="2068"/>
      <c r="J280" s="2068"/>
      <c r="K280" s="2068"/>
      <c r="L280" s="2068"/>
      <c r="M280" s="2068"/>
      <c r="N280" s="2085"/>
      <c r="O280" s="2017"/>
      <c r="P280" s="2017"/>
    </row>
    <row r="281" spans="2:16" ht="24.75" customHeight="1">
      <c r="B281" s="76" t="s">
        <v>1360</v>
      </c>
      <c r="C281" s="2091" t="s">
        <v>3069</v>
      </c>
      <c r="D281" s="2091"/>
      <c r="E281" s="2091"/>
      <c r="F281" s="2091"/>
      <c r="G281" s="2092"/>
      <c r="H281" s="118">
        <v>1</v>
      </c>
      <c r="I281" s="118">
        <v>12</v>
      </c>
      <c r="J281" s="120">
        <f t="shared" si="1"/>
        <v>8.3333333333333329E-2</v>
      </c>
      <c r="K281" s="118" t="s">
        <v>61</v>
      </c>
      <c r="L281" s="118" t="s">
        <v>61</v>
      </c>
      <c r="M281" s="103" t="s">
        <v>61</v>
      </c>
      <c r="N281" s="3442"/>
      <c r="O281" s="2017"/>
      <c r="P281" s="2017"/>
    </row>
    <row r="282" spans="2:16" ht="24.75" customHeight="1">
      <c r="B282" s="76" t="s">
        <v>1409</v>
      </c>
      <c r="C282" s="2091" t="s">
        <v>3070</v>
      </c>
      <c r="D282" s="2091"/>
      <c r="E282" s="2091"/>
      <c r="F282" s="2091"/>
      <c r="G282" s="1518"/>
      <c r="H282" s="118">
        <v>0</v>
      </c>
      <c r="I282" s="118">
        <v>12</v>
      </c>
      <c r="J282" s="120">
        <f t="shared" si="1"/>
        <v>0</v>
      </c>
      <c r="K282" s="118" t="s">
        <v>61</v>
      </c>
      <c r="L282" s="118" t="s">
        <v>61</v>
      </c>
      <c r="M282" s="103" t="s">
        <v>61</v>
      </c>
      <c r="N282" s="3443"/>
      <c r="O282" s="2017"/>
      <c r="P282" s="2017"/>
    </row>
    <row r="283" spans="2:16" ht="19.5" customHeight="1">
      <c r="B283" s="76" t="s">
        <v>1414</v>
      </c>
      <c r="C283" s="2091" t="s">
        <v>3071</v>
      </c>
      <c r="D283" s="2091"/>
      <c r="E283" s="2091"/>
      <c r="F283" s="2091"/>
      <c r="G283" s="2092"/>
      <c r="H283" s="118" t="s">
        <v>61</v>
      </c>
      <c r="I283" s="118" t="s">
        <v>61</v>
      </c>
      <c r="J283" s="103" t="s">
        <v>61</v>
      </c>
      <c r="K283" s="118" t="s">
        <v>61</v>
      </c>
      <c r="L283" s="118" t="s">
        <v>61</v>
      </c>
      <c r="M283" s="103" t="s">
        <v>61</v>
      </c>
      <c r="N283" s="3443"/>
      <c r="O283" s="2017"/>
      <c r="P283" s="2017"/>
    </row>
    <row r="284" spans="2:16" ht="18" customHeight="1">
      <c r="B284" s="104" t="s">
        <v>1346</v>
      </c>
      <c r="C284" s="2068" t="s">
        <v>2425</v>
      </c>
      <c r="D284" s="2068"/>
      <c r="E284" s="2068"/>
      <c r="F284" s="2068"/>
      <c r="G284" s="2068"/>
      <c r="H284" s="2068"/>
      <c r="I284" s="2068"/>
      <c r="J284" s="2068"/>
      <c r="K284" s="2068"/>
      <c r="L284" s="2068"/>
      <c r="M284" s="2068"/>
      <c r="N284" s="2085"/>
      <c r="O284" s="2017"/>
      <c r="P284" s="2017"/>
    </row>
    <row r="285" spans="2:16" ht="22.5" customHeight="1">
      <c r="B285" s="76" t="s">
        <v>1360</v>
      </c>
      <c r="C285" s="2091" t="s">
        <v>3072</v>
      </c>
      <c r="D285" s="2091"/>
      <c r="E285" s="2091"/>
      <c r="F285" s="2091"/>
      <c r="G285" s="2092"/>
      <c r="H285" s="118" t="s">
        <v>61</v>
      </c>
      <c r="I285" s="118" t="s">
        <v>61</v>
      </c>
      <c r="J285" s="103" t="s">
        <v>61</v>
      </c>
      <c r="K285" s="118" t="s">
        <v>61</v>
      </c>
      <c r="L285" s="118" t="s">
        <v>61</v>
      </c>
      <c r="M285" s="103" t="s">
        <v>61</v>
      </c>
      <c r="N285" s="3442"/>
      <c r="O285" s="2017"/>
      <c r="P285" s="2017"/>
    </row>
    <row r="286" spans="2:16" ht="22.5" customHeight="1">
      <c r="B286" s="76" t="s">
        <v>1409</v>
      </c>
      <c r="C286" s="2091" t="s">
        <v>3073</v>
      </c>
      <c r="D286" s="2091"/>
      <c r="E286" s="2091"/>
      <c r="F286" s="2091"/>
      <c r="G286" s="2092"/>
      <c r="H286" s="118">
        <v>1</v>
      </c>
      <c r="I286" s="118">
        <v>12</v>
      </c>
      <c r="J286" s="120">
        <f t="shared" si="1"/>
        <v>8.3333333333333329E-2</v>
      </c>
      <c r="K286" s="118" t="s">
        <v>61</v>
      </c>
      <c r="L286" s="118" t="s">
        <v>61</v>
      </c>
      <c r="M286" s="103" t="s">
        <v>61</v>
      </c>
      <c r="N286" s="3443"/>
      <c r="O286" s="2017"/>
      <c r="P286" s="2017"/>
    </row>
    <row r="287" spans="2:16" ht="22.5" customHeight="1">
      <c r="B287" s="104" t="s">
        <v>1349</v>
      </c>
      <c r="C287" s="2068" t="s">
        <v>3074</v>
      </c>
      <c r="D287" s="2068"/>
      <c r="E287" s="2068"/>
      <c r="F287" s="2068"/>
      <c r="G287" s="2068"/>
      <c r="H287" s="118" t="s">
        <v>61</v>
      </c>
      <c r="I287" s="118" t="s">
        <v>61</v>
      </c>
      <c r="J287" s="103" t="s">
        <v>61</v>
      </c>
      <c r="K287" s="118" t="s">
        <v>61</v>
      </c>
      <c r="L287" s="118" t="s">
        <v>61</v>
      </c>
      <c r="M287" s="103" t="s">
        <v>61</v>
      </c>
      <c r="N287" s="3443"/>
      <c r="O287" s="2017"/>
      <c r="P287" s="2017"/>
    </row>
    <row r="288" spans="2:16" ht="22.5" customHeight="1">
      <c r="B288" s="104" t="s">
        <v>1352</v>
      </c>
      <c r="C288" s="2068" t="s">
        <v>3075</v>
      </c>
      <c r="D288" s="2068"/>
      <c r="E288" s="2068"/>
      <c r="F288" s="2068"/>
      <c r="G288" s="2068"/>
      <c r="H288" s="118">
        <v>0</v>
      </c>
      <c r="I288" s="118">
        <v>12</v>
      </c>
      <c r="J288" s="120">
        <f t="shared" si="1"/>
        <v>0</v>
      </c>
      <c r="K288" s="118" t="s">
        <v>61</v>
      </c>
      <c r="L288" s="118" t="s">
        <v>61</v>
      </c>
      <c r="M288" s="103" t="s">
        <v>61</v>
      </c>
      <c r="N288" s="3443"/>
      <c r="O288" s="2017"/>
      <c r="P288" s="2017"/>
    </row>
    <row r="289" spans="2:16" ht="22.5" customHeight="1">
      <c r="B289" s="104" t="s">
        <v>1355</v>
      </c>
      <c r="C289" s="2068" t="s">
        <v>2432</v>
      </c>
      <c r="D289" s="2068"/>
      <c r="E289" s="2068"/>
      <c r="F289" s="2068"/>
      <c r="G289" s="2068"/>
      <c r="H289" s="118">
        <v>0</v>
      </c>
      <c r="I289" s="118">
        <v>12</v>
      </c>
      <c r="J289" s="120">
        <f t="shared" si="1"/>
        <v>0</v>
      </c>
      <c r="K289" s="118" t="s">
        <v>61</v>
      </c>
      <c r="L289" s="118" t="s">
        <v>61</v>
      </c>
      <c r="M289" s="103" t="s">
        <v>61</v>
      </c>
      <c r="N289" s="3443"/>
      <c r="O289" s="2017"/>
      <c r="P289" s="2017"/>
    </row>
    <row r="290" spans="2:16" ht="23.25" customHeight="1">
      <c r="B290" s="104" t="s">
        <v>1358</v>
      </c>
      <c r="C290" s="2068" t="s">
        <v>2433</v>
      </c>
      <c r="D290" s="2068"/>
      <c r="E290" s="2068"/>
      <c r="F290" s="2068"/>
      <c r="G290" s="2068"/>
      <c r="H290" s="118" t="s">
        <v>61</v>
      </c>
      <c r="I290" s="118" t="s">
        <v>61</v>
      </c>
      <c r="J290" s="103" t="s">
        <v>61</v>
      </c>
      <c r="K290" s="118" t="s">
        <v>61</v>
      </c>
      <c r="L290" s="118" t="s">
        <v>61</v>
      </c>
      <c r="M290" s="103" t="s">
        <v>61</v>
      </c>
      <c r="N290" s="3447"/>
      <c r="O290" s="2017"/>
      <c r="P290" s="2017"/>
    </row>
    <row r="291" spans="2:16" ht="21" customHeight="1">
      <c r="B291" s="104" t="s">
        <v>1360</v>
      </c>
      <c r="C291" s="2068" t="s">
        <v>2434</v>
      </c>
      <c r="D291" s="2068"/>
      <c r="E291" s="2068"/>
      <c r="F291" s="2068"/>
      <c r="G291" s="2068"/>
      <c r="H291" s="2068"/>
      <c r="I291" s="2068"/>
      <c r="J291" s="2068"/>
      <c r="K291" s="2068"/>
      <c r="L291" s="2068"/>
      <c r="M291" s="2068"/>
      <c r="N291" s="2085"/>
      <c r="O291" s="2017"/>
      <c r="P291" s="2017"/>
    </row>
    <row r="292" spans="2:16" ht="22.5" customHeight="1">
      <c r="B292" s="76" t="s">
        <v>1360</v>
      </c>
      <c r="C292" s="2086" t="s">
        <v>2435</v>
      </c>
      <c r="D292" s="2086"/>
      <c r="E292" s="2086"/>
      <c r="F292" s="2086"/>
      <c r="G292" s="2087"/>
      <c r="H292" s="118">
        <v>0</v>
      </c>
      <c r="I292" s="118">
        <v>12</v>
      </c>
      <c r="J292" s="120">
        <f t="shared" si="1"/>
        <v>0</v>
      </c>
      <c r="K292" s="118" t="s">
        <v>61</v>
      </c>
      <c r="L292" s="118" t="s">
        <v>61</v>
      </c>
      <c r="M292" s="103" t="s">
        <v>61</v>
      </c>
      <c r="N292" s="2480"/>
      <c r="O292" s="2017"/>
      <c r="P292" s="2017"/>
    </row>
    <row r="293" spans="2:16" ht="22.5" customHeight="1">
      <c r="B293" s="76" t="s">
        <v>1409</v>
      </c>
      <c r="C293" s="2086" t="s">
        <v>2436</v>
      </c>
      <c r="D293" s="2086"/>
      <c r="E293" s="2086"/>
      <c r="F293" s="2086"/>
      <c r="G293" s="2087"/>
      <c r="H293" s="118" t="s">
        <v>61</v>
      </c>
      <c r="I293" s="118" t="s">
        <v>61</v>
      </c>
      <c r="J293" s="103" t="s">
        <v>61</v>
      </c>
      <c r="K293" s="118" t="s">
        <v>61</v>
      </c>
      <c r="L293" s="118" t="s">
        <v>61</v>
      </c>
      <c r="M293" s="103" t="s">
        <v>61</v>
      </c>
      <c r="N293" s="2481"/>
      <c r="O293" s="2017"/>
      <c r="P293" s="2017"/>
    </row>
    <row r="294" spans="2:16" ht="22.5" customHeight="1">
      <c r="B294" s="104" t="s">
        <v>1561</v>
      </c>
      <c r="C294" s="2068" t="s">
        <v>3076</v>
      </c>
      <c r="D294" s="2068"/>
      <c r="E294" s="2068"/>
      <c r="F294" s="2068"/>
      <c r="G294" s="2068"/>
      <c r="H294" s="118" t="s">
        <v>61</v>
      </c>
      <c r="I294" s="118" t="s">
        <v>61</v>
      </c>
      <c r="J294" s="103" t="s">
        <v>61</v>
      </c>
      <c r="K294" s="118" t="s">
        <v>61</v>
      </c>
      <c r="L294" s="118" t="s">
        <v>61</v>
      </c>
      <c r="M294" s="103" t="s">
        <v>61</v>
      </c>
      <c r="N294" s="595"/>
      <c r="O294" s="2017"/>
      <c r="P294" s="2017"/>
    </row>
    <row r="295" spans="2:16" ht="37.5" customHeight="1" thickBot="1">
      <c r="B295" s="27" t="s">
        <v>1563</v>
      </c>
      <c r="C295" s="1997" t="s">
        <v>1779</v>
      </c>
      <c r="D295" s="1997"/>
      <c r="E295" s="1997"/>
      <c r="F295" s="1997"/>
      <c r="G295" s="1998"/>
      <c r="H295" s="127">
        <f>SUM(H277+H281+H282+H286+H288+H289+H292)</f>
        <v>3</v>
      </c>
      <c r="I295" s="127">
        <f>SUM(I277+I281+I282+I286+I288+I289+I292)</f>
        <v>84</v>
      </c>
      <c r="J295" s="120">
        <f t="shared" si="1"/>
        <v>3.5714285714285712E-2</v>
      </c>
      <c r="K295" s="106" t="s">
        <v>61</v>
      </c>
      <c r="L295" s="106" t="s">
        <v>61</v>
      </c>
      <c r="M295" s="103" t="s">
        <v>61</v>
      </c>
      <c r="N295" s="1339"/>
      <c r="O295" s="2005"/>
      <c r="P295" s="2005"/>
    </row>
    <row r="296" spans="2:16" ht="24" customHeight="1" thickBot="1">
      <c r="B296" s="1849" t="s">
        <v>3077</v>
      </c>
      <c r="C296" s="1850"/>
      <c r="D296" s="1850"/>
      <c r="E296" s="1850"/>
      <c r="F296" s="1850"/>
      <c r="G296" s="1850"/>
      <c r="H296" s="1850"/>
      <c r="I296" s="1850"/>
      <c r="J296" s="1850"/>
      <c r="K296" s="1850"/>
      <c r="L296" s="1850"/>
      <c r="M296" s="1850"/>
      <c r="N296" s="1850"/>
      <c r="O296" s="1850"/>
      <c r="P296" s="1851"/>
    </row>
    <row r="297" spans="2:16" ht="219.75" customHeight="1">
      <c r="B297" s="70" t="s">
        <v>1781</v>
      </c>
      <c r="C297" s="1997" t="s">
        <v>2722</v>
      </c>
      <c r="D297" s="1997"/>
      <c r="E297" s="1997"/>
      <c r="F297" s="1997"/>
      <c r="G297" s="1998"/>
      <c r="H297" s="1999" t="s">
        <v>1442</v>
      </c>
      <c r="I297" s="2027"/>
      <c r="J297" s="2000"/>
      <c r="K297" s="108" t="s">
        <v>1443</v>
      </c>
      <c r="L297" s="3430" t="s">
        <v>3078</v>
      </c>
      <c r="M297" s="3431"/>
      <c r="N297" s="3432"/>
      <c r="O297" s="109" t="s">
        <v>1784</v>
      </c>
      <c r="P297" s="1507" t="s">
        <v>1785</v>
      </c>
    </row>
    <row r="298" spans="2:16" ht="34.5" customHeight="1">
      <c r="B298" s="110" t="s">
        <v>1786</v>
      </c>
      <c r="C298" s="1997" t="s">
        <v>2724</v>
      </c>
      <c r="D298" s="1997"/>
      <c r="E298" s="1997"/>
      <c r="F298" s="1997"/>
      <c r="G298" s="1998"/>
      <c r="H298" s="1999" t="s">
        <v>1442</v>
      </c>
      <c r="I298" s="2027"/>
      <c r="J298" s="2000"/>
      <c r="K298" s="2030" t="s">
        <v>1443</v>
      </c>
      <c r="L298" s="3433" t="s">
        <v>3079</v>
      </c>
      <c r="M298" s="3434"/>
      <c r="N298" s="3435"/>
      <c r="O298" s="2017" t="s">
        <v>1785</v>
      </c>
      <c r="P298" s="1991"/>
    </row>
    <row r="299" spans="2:16" ht="37.5" customHeight="1">
      <c r="B299" s="1494" t="s">
        <v>1333</v>
      </c>
      <c r="C299" s="2043" t="s">
        <v>2725</v>
      </c>
      <c r="D299" s="2043"/>
      <c r="E299" s="2043"/>
      <c r="F299" s="2043"/>
      <c r="G299" s="2054"/>
      <c r="H299" s="1999" t="s">
        <v>57</v>
      </c>
      <c r="I299" s="2027"/>
      <c r="J299" s="2000"/>
      <c r="K299" s="2031"/>
      <c r="L299" s="3436"/>
      <c r="M299" s="3437"/>
      <c r="N299" s="3438"/>
      <c r="O299" s="2017"/>
      <c r="P299" s="2017"/>
    </row>
    <row r="300" spans="2:16" ht="162" customHeight="1">
      <c r="B300" s="1490" t="s">
        <v>1342</v>
      </c>
      <c r="C300" s="1997" t="s">
        <v>2726</v>
      </c>
      <c r="D300" s="1997"/>
      <c r="E300" s="1997"/>
      <c r="F300" s="1997"/>
      <c r="G300" s="1998"/>
      <c r="H300" s="1999"/>
      <c r="I300" s="2027"/>
      <c r="J300" s="2000"/>
      <c r="K300" s="2078"/>
      <c r="L300" s="3439"/>
      <c r="M300" s="3440"/>
      <c r="N300" s="3441"/>
      <c r="O300" s="2017"/>
      <c r="P300" s="2017"/>
    </row>
    <row r="301" spans="2:16" ht="62.25" customHeight="1">
      <c r="B301" s="44" t="s">
        <v>1791</v>
      </c>
      <c r="C301" s="1997" t="s">
        <v>2727</v>
      </c>
      <c r="D301" s="1997"/>
      <c r="E301" s="1997"/>
      <c r="F301" s="1997"/>
      <c r="G301" s="1998"/>
      <c r="H301" s="1999" t="s">
        <v>1793</v>
      </c>
      <c r="I301" s="2027"/>
      <c r="J301" s="2000"/>
      <c r="K301" s="1535" t="s">
        <v>1443</v>
      </c>
      <c r="L301" s="2059" t="s">
        <v>3080</v>
      </c>
      <c r="M301" s="2060"/>
      <c r="N301" s="2061"/>
      <c r="O301" s="2017"/>
      <c r="P301" s="2017"/>
    </row>
    <row r="302" spans="2:16" ht="162.75" customHeight="1">
      <c r="B302" s="110" t="s">
        <v>1795</v>
      </c>
      <c r="C302" s="1997" t="s">
        <v>1796</v>
      </c>
      <c r="D302" s="1997"/>
      <c r="E302" s="1997"/>
      <c r="F302" s="1997"/>
      <c r="G302" s="1998"/>
      <c r="H302" s="1999" t="s">
        <v>57</v>
      </c>
      <c r="I302" s="2027"/>
      <c r="J302" s="2000"/>
      <c r="K302" s="1535" t="s">
        <v>1443</v>
      </c>
      <c r="L302" s="3418" t="s">
        <v>3081</v>
      </c>
      <c r="M302" s="3419"/>
      <c r="N302" s="3420"/>
      <c r="O302" s="2017"/>
      <c r="P302" s="1992"/>
    </row>
    <row r="303" spans="2:16" ht="39" customHeight="1">
      <c r="B303" s="28" t="s">
        <v>1798</v>
      </c>
      <c r="C303" s="2043" t="s">
        <v>1799</v>
      </c>
      <c r="D303" s="2043"/>
      <c r="E303" s="2043"/>
      <c r="F303" s="2043"/>
      <c r="G303" s="2054"/>
      <c r="H303" s="1999" t="s">
        <v>57</v>
      </c>
      <c r="I303" s="2027"/>
      <c r="J303" s="2000"/>
      <c r="K303" s="2030" t="s">
        <v>1443</v>
      </c>
      <c r="L303" s="3421" t="s">
        <v>3082</v>
      </c>
      <c r="M303" s="3422"/>
      <c r="N303" s="3423"/>
      <c r="O303" s="1991" t="s">
        <v>1801</v>
      </c>
      <c r="P303" s="1991"/>
    </row>
    <row r="304" spans="2:16" ht="39" customHeight="1">
      <c r="B304" s="23" t="s">
        <v>1802</v>
      </c>
      <c r="C304" s="1997" t="s">
        <v>2730</v>
      </c>
      <c r="D304" s="1997"/>
      <c r="E304" s="1997"/>
      <c r="F304" s="1997"/>
      <c r="G304" s="1998"/>
      <c r="H304" s="1999" t="s">
        <v>1804</v>
      </c>
      <c r="I304" s="2027"/>
      <c r="J304" s="2000"/>
      <c r="K304" s="2031"/>
      <c r="L304" s="3424"/>
      <c r="M304" s="3425"/>
      <c r="N304" s="3426"/>
      <c r="O304" s="2017"/>
      <c r="P304" s="2017"/>
    </row>
    <row r="305" spans="1:16" ht="39" customHeight="1">
      <c r="B305" s="1520" t="s">
        <v>1805</v>
      </c>
      <c r="C305" s="1997" t="s">
        <v>1806</v>
      </c>
      <c r="D305" s="1997"/>
      <c r="E305" s="1997"/>
      <c r="F305" s="1997"/>
      <c r="G305" s="1998"/>
      <c r="H305" s="1999" t="s">
        <v>2733</v>
      </c>
      <c r="I305" s="2027"/>
      <c r="J305" s="2000"/>
      <c r="K305" s="2031"/>
      <c r="L305" s="3424"/>
      <c r="M305" s="3425"/>
      <c r="N305" s="3426"/>
      <c r="O305" s="2017"/>
      <c r="P305" s="2017"/>
    </row>
    <row r="306" spans="1:16" ht="39" customHeight="1">
      <c r="B306" s="1493" t="s">
        <v>1333</v>
      </c>
      <c r="C306" s="1997" t="s">
        <v>1809</v>
      </c>
      <c r="D306" s="1997"/>
      <c r="E306" s="1997"/>
      <c r="F306" s="1997"/>
      <c r="G306" s="1998"/>
      <c r="H306" s="1999" t="s">
        <v>2733</v>
      </c>
      <c r="I306" s="2027"/>
      <c r="J306" s="2000"/>
      <c r="K306" s="2031"/>
      <c r="L306" s="3424"/>
      <c r="M306" s="3425"/>
      <c r="N306" s="3426"/>
      <c r="O306" s="2017"/>
      <c r="P306" s="1992"/>
    </row>
    <row r="307" spans="1:16" ht="51" customHeight="1">
      <c r="B307" s="70" t="s">
        <v>1810</v>
      </c>
      <c r="C307" s="1997" t="s">
        <v>3083</v>
      </c>
      <c r="D307" s="1997"/>
      <c r="E307" s="1997"/>
      <c r="F307" s="1997"/>
      <c r="G307" s="1998"/>
      <c r="H307" s="2038" t="s">
        <v>57</v>
      </c>
      <c r="I307" s="2039"/>
      <c r="J307" s="2040"/>
      <c r="K307" s="2031"/>
      <c r="L307" s="3424"/>
      <c r="M307" s="3425"/>
      <c r="N307" s="3426"/>
      <c r="O307" s="2051" t="s">
        <v>1785</v>
      </c>
      <c r="P307" s="2051"/>
    </row>
    <row r="308" spans="1:16" ht="141.75" customHeight="1" thickBot="1">
      <c r="B308" s="39" t="s">
        <v>1333</v>
      </c>
      <c r="C308" s="1978" t="s">
        <v>2737</v>
      </c>
      <c r="D308" s="1978"/>
      <c r="E308" s="1978"/>
      <c r="F308" s="1978"/>
      <c r="G308" s="1979"/>
      <c r="H308" s="2053" t="s">
        <v>2738</v>
      </c>
      <c r="I308" s="2053"/>
      <c r="J308" s="1981"/>
      <c r="K308" s="2058"/>
      <c r="L308" s="3427"/>
      <c r="M308" s="3428"/>
      <c r="N308" s="3429"/>
      <c r="O308" s="2052"/>
      <c r="P308" s="2052"/>
    </row>
    <row r="309" spans="1:16" ht="21.75" customHeight="1" thickBot="1">
      <c r="B309" s="1849" t="s">
        <v>1814</v>
      </c>
      <c r="C309" s="1850"/>
      <c r="D309" s="1850"/>
      <c r="E309" s="1850"/>
      <c r="F309" s="1850"/>
      <c r="G309" s="1850"/>
      <c r="H309" s="1850"/>
      <c r="I309" s="1850"/>
      <c r="J309" s="1850"/>
      <c r="K309" s="2042"/>
      <c r="L309" s="1850"/>
      <c r="M309" s="1850"/>
      <c r="N309" s="1850"/>
      <c r="O309" s="1850"/>
      <c r="P309" s="1851"/>
    </row>
    <row r="310" spans="1:16" ht="28.5" customHeight="1">
      <c r="B310" s="1520" t="s">
        <v>1815</v>
      </c>
      <c r="C310" s="2043" t="s">
        <v>1816</v>
      </c>
      <c r="D310" s="2043"/>
      <c r="E310" s="2043"/>
      <c r="F310" s="2043"/>
      <c r="G310" s="2043"/>
      <c r="H310" s="1999" t="s">
        <v>1817</v>
      </c>
      <c r="I310" s="2027"/>
      <c r="J310" s="2027"/>
      <c r="K310" s="2044" t="s">
        <v>1443</v>
      </c>
      <c r="L310" s="3409" t="s">
        <v>3084</v>
      </c>
      <c r="M310" s="3410"/>
      <c r="N310" s="3411"/>
      <c r="O310" s="2050" t="s">
        <v>1819</v>
      </c>
      <c r="P310" s="2050"/>
    </row>
    <row r="311" spans="1:16" ht="30.75" customHeight="1">
      <c r="B311" s="1494" t="s">
        <v>1333</v>
      </c>
      <c r="C311" s="2043" t="s">
        <v>2740</v>
      </c>
      <c r="D311" s="2043"/>
      <c r="E311" s="2043"/>
      <c r="F311" s="2043"/>
      <c r="G311" s="2043"/>
      <c r="H311" s="2038" t="s">
        <v>57</v>
      </c>
      <c r="I311" s="2039"/>
      <c r="J311" s="2040"/>
      <c r="K311" s="2031"/>
      <c r="L311" s="2892"/>
      <c r="M311" s="2905"/>
      <c r="N311" s="2893"/>
      <c r="O311" s="2017"/>
      <c r="P311" s="2017"/>
    </row>
    <row r="312" spans="1:16" ht="39" customHeight="1">
      <c r="B312" s="1494" t="s">
        <v>1342</v>
      </c>
      <c r="C312" s="1997" t="s">
        <v>2741</v>
      </c>
      <c r="D312" s="1997"/>
      <c r="E312" s="1997"/>
      <c r="F312" s="1997"/>
      <c r="G312" s="1998"/>
      <c r="H312" s="1999" t="s">
        <v>1340</v>
      </c>
      <c r="I312" s="2027"/>
      <c r="J312" s="2000"/>
      <c r="K312" s="2031"/>
      <c r="L312" s="2892"/>
      <c r="M312" s="2905"/>
      <c r="N312" s="2893"/>
      <c r="O312" s="2017"/>
      <c r="P312" s="2017"/>
    </row>
    <row r="313" spans="1:16" ht="36" customHeight="1">
      <c r="B313" s="1520" t="s">
        <v>1822</v>
      </c>
      <c r="C313" s="2028" t="s">
        <v>1823</v>
      </c>
      <c r="D313" s="2028"/>
      <c r="E313" s="2028"/>
      <c r="F313" s="2028"/>
      <c r="G313" s="2029"/>
      <c r="H313" s="2038" t="s">
        <v>57</v>
      </c>
      <c r="I313" s="2039"/>
      <c r="J313" s="2040"/>
      <c r="K313" s="2031"/>
      <c r="L313" s="2894"/>
      <c r="M313" s="3216"/>
      <c r="N313" s="2895"/>
      <c r="O313" s="2017"/>
      <c r="P313" s="2017"/>
    </row>
    <row r="314" spans="1:16" ht="39" customHeight="1">
      <c r="B314" s="1494" t="s">
        <v>1333</v>
      </c>
      <c r="C314" s="1997" t="s">
        <v>1824</v>
      </c>
      <c r="D314" s="1997"/>
      <c r="E314" s="1997"/>
      <c r="F314" s="1997"/>
      <c r="G314" s="1998"/>
      <c r="H314" s="1999"/>
      <c r="I314" s="2027"/>
      <c r="J314" s="2000"/>
      <c r="K314" s="2030" t="s">
        <v>1443</v>
      </c>
      <c r="L314" s="2890" t="s">
        <v>3085</v>
      </c>
      <c r="M314" s="2904"/>
      <c r="N314" s="2891"/>
      <c r="O314" s="2017"/>
      <c r="P314" s="2017"/>
    </row>
    <row r="315" spans="1:16" ht="35.25" customHeight="1">
      <c r="B315" s="1490" t="s">
        <v>1342</v>
      </c>
      <c r="C315" s="1997" t="s">
        <v>1825</v>
      </c>
      <c r="D315" s="1997"/>
      <c r="E315" s="1997"/>
      <c r="F315" s="1997"/>
      <c r="G315" s="1998"/>
      <c r="H315" s="2038" t="s">
        <v>57</v>
      </c>
      <c r="I315" s="2039"/>
      <c r="J315" s="2040"/>
      <c r="K315" s="2031"/>
      <c r="L315" s="2892"/>
      <c r="M315" s="2905"/>
      <c r="N315" s="2893"/>
      <c r="O315" s="1992"/>
      <c r="P315" s="1992"/>
    </row>
    <row r="316" spans="1:16" ht="114" customHeight="1">
      <c r="B316" s="44" t="s">
        <v>1826</v>
      </c>
      <c r="C316" s="1997" t="s">
        <v>1827</v>
      </c>
      <c r="D316" s="1997"/>
      <c r="E316" s="1997"/>
      <c r="F316" s="1997"/>
      <c r="G316" s="1997"/>
      <c r="H316" s="1997"/>
      <c r="I316" s="1997"/>
      <c r="J316" s="1997"/>
      <c r="K316" s="1997"/>
      <c r="L316" s="1997"/>
      <c r="M316" s="1997"/>
      <c r="N316" s="2041"/>
      <c r="O316" s="1991" t="s">
        <v>1859</v>
      </c>
      <c r="P316" s="1991" t="s">
        <v>3086</v>
      </c>
    </row>
    <row r="317" spans="1:16" ht="47.25" customHeight="1">
      <c r="A317" s="9"/>
      <c r="B317" s="111" t="s">
        <v>1333</v>
      </c>
      <c r="C317" s="1830" t="s">
        <v>1828</v>
      </c>
      <c r="D317" s="1830"/>
      <c r="E317" s="1830"/>
      <c r="F317" s="1830"/>
      <c r="G317" s="1830"/>
      <c r="H317" s="1830"/>
      <c r="I317" s="1830"/>
      <c r="J317" s="1830"/>
      <c r="K317" s="1830"/>
      <c r="L317" s="2018" t="s">
        <v>1443</v>
      </c>
      <c r="M317" s="3412" t="s">
        <v>3087</v>
      </c>
      <c r="N317" s="3413"/>
      <c r="O317" s="2017"/>
      <c r="P317" s="2017"/>
    </row>
    <row r="318" spans="1:16" ht="24" customHeight="1">
      <c r="A318" s="9"/>
      <c r="B318" s="111"/>
      <c r="C318" s="1491" t="s">
        <v>1360</v>
      </c>
      <c r="D318" s="1997" t="s">
        <v>1829</v>
      </c>
      <c r="E318" s="1997"/>
      <c r="F318" s="1997"/>
      <c r="G318" s="1997"/>
      <c r="H318" s="1997"/>
      <c r="I318" s="1998"/>
      <c r="J318" s="1999" t="s">
        <v>2749</v>
      </c>
      <c r="K318" s="2000"/>
      <c r="L318" s="2019"/>
      <c r="M318" s="3414"/>
      <c r="N318" s="3415"/>
      <c r="O318" s="2017"/>
      <c r="P318" s="2017"/>
    </row>
    <row r="319" spans="1:16" ht="20.25" customHeight="1">
      <c r="A319" s="9"/>
      <c r="B319" s="111"/>
      <c r="C319" s="111" t="s">
        <v>1409</v>
      </c>
      <c r="D319" s="1997" t="s">
        <v>1830</v>
      </c>
      <c r="E319" s="1997"/>
      <c r="F319" s="1997"/>
      <c r="G319" s="1997"/>
      <c r="H319" s="1830"/>
      <c r="I319" s="1831"/>
      <c r="J319" s="1999" t="s">
        <v>1817</v>
      </c>
      <c r="K319" s="2000"/>
      <c r="L319" s="2019"/>
      <c r="M319" s="3414"/>
      <c r="N319" s="3415"/>
      <c r="O319" s="2017"/>
      <c r="P319" s="2017"/>
    </row>
    <row r="320" spans="1:16" ht="75.75" customHeight="1">
      <c r="A320" s="9"/>
      <c r="B320" s="111"/>
      <c r="C320" s="111" t="s">
        <v>1414</v>
      </c>
      <c r="D320" s="1997" t="s">
        <v>1831</v>
      </c>
      <c r="E320" s="1997"/>
      <c r="F320" s="1997"/>
      <c r="G320" s="1997"/>
      <c r="H320" s="3407" t="s">
        <v>3088</v>
      </c>
      <c r="I320" s="2146"/>
      <c r="J320" s="2146"/>
      <c r="K320" s="3408"/>
      <c r="L320" s="2019"/>
      <c r="M320" s="3414"/>
      <c r="N320" s="3415"/>
      <c r="O320" s="2017"/>
      <c r="P320" s="2017"/>
    </row>
    <row r="321" spans="1:16" ht="20.25" customHeight="1">
      <c r="A321" s="9"/>
      <c r="B321" s="111"/>
      <c r="C321" s="111" t="s">
        <v>1421</v>
      </c>
      <c r="D321" s="1997" t="s">
        <v>1833</v>
      </c>
      <c r="E321" s="1997"/>
      <c r="F321" s="1997"/>
      <c r="G321" s="1997"/>
      <c r="H321" s="1997"/>
      <c r="I321" s="1997"/>
      <c r="J321" s="1999" t="s">
        <v>1834</v>
      </c>
      <c r="K321" s="2000"/>
      <c r="L321" s="2019"/>
      <c r="M321" s="3414"/>
      <c r="N321" s="3415"/>
      <c r="O321" s="2017"/>
      <c r="P321" s="2017"/>
    </row>
    <row r="322" spans="1:16" ht="34.5" customHeight="1">
      <c r="A322" s="9"/>
      <c r="B322" s="111" t="s">
        <v>1342</v>
      </c>
      <c r="C322" s="1830" t="s">
        <v>1835</v>
      </c>
      <c r="D322" s="1830"/>
      <c r="E322" s="1830"/>
      <c r="F322" s="1830"/>
      <c r="G322" s="1830"/>
      <c r="H322" s="1830"/>
      <c r="I322" s="1830"/>
      <c r="J322" s="1830"/>
      <c r="K322" s="1831"/>
      <c r="L322" s="2019"/>
      <c r="M322" s="3414"/>
      <c r="N322" s="3415"/>
      <c r="O322" s="2017"/>
      <c r="P322" s="2017"/>
    </row>
    <row r="323" spans="1:16" ht="23.25" customHeight="1">
      <c r="A323" s="9"/>
      <c r="B323" s="111"/>
      <c r="C323" s="111" t="s">
        <v>1360</v>
      </c>
      <c r="D323" s="1997" t="s">
        <v>1829</v>
      </c>
      <c r="E323" s="1997"/>
      <c r="F323" s="1997"/>
      <c r="G323" s="1997"/>
      <c r="H323" s="1997"/>
      <c r="I323" s="1998"/>
      <c r="J323" s="1999" t="s">
        <v>2749</v>
      </c>
      <c r="K323" s="2000"/>
      <c r="L323" s="2019"/>
      <c r="M323" s="3414"/>
      <c r="N323" s="3415"/>
      <c r="O323" s="2017"/>
      <c r="P323" s="2017"/>
    </row>
    <row r="324" spans="1:16" ht="24" customHeight="1">
      <c r="A324" s="9"/>
      <c r="B324" s="111"/>
      <c r="C324" s="111" t="s">
        <v>1409</v>
      </c>
      <c r="D324" s="1997" t="s">
        <v>1836</v>
      </c>
      <c r="E324" s="1997"/>
      <c r="F324" s="1997"/>
      <c r="G324" s="1997"/>
      <c r="H324" s="1997"/>
      <c r="I324" s="1998"/>
      <c r="J324" s="1999" t="s">
        <v>1817</v>
      </c>
      <c r="K324" s="2000"/>
      <c r="L324" s="2019"/>
      <c r="M324" s="3414"/>
      <c r="N324" s="3415"/>
      <c r="O324" s="2017"/>
      <c r="P324" s="2017"/>
    </row>
    <row r="325" spans="1:16" ht="33.75" customHeight="1">
      <c r="A325" s="9"/>
      <c r="B325" s="111"/>
      <c r="C325" s="111" t="s">
        <v>1414</v>
      </c>
      <c r="D325" s="1830" t="s">
        <v>1831</v>
      </c>
      <c r="E325" s="1830"/>
      <c r="F325" s="1830"/>
      <c r="G325" s="1830"/>
      <c r="H325" s="2014" t="s">
        <v>3089</v>
      </c>
      <c r="I325" s="2015"/>
      <c r="J325" s="2015"/>
      <c r="K325" s="2016"/>
      <c r="L325" s="2019"/>
      <c r="M325" s="3414"/>
      <c r="N325" s="3415"/>
      <c r="O325" s="2017"/>
      <c r="P325" s="2017"/>
    </row>
    <row r="326" spans="1:16" ht="22.5" customHeight="1">
      <c r="A326" s="9"/>
      <c r="B326" s="111"/>
      <c r="C326" s="111" t="s">
        <v>1421</v>
      </c>
      <c r="D326" s="1997" t="s">
        <v>1838</v>
      </c>
      <c r="E326" s="1997"/>
      <c r="F326" s="1997"/>
      <c r="G326" s="1997"/>
      <c r="H326" s="1997"/>
      <c r="I326" s="1997"/>
      <c r="J326" s="1999" t="s">
        <v>1834</v>
      </c>
      <c r="K326" s="2000"/>
      <c r="L326" s="2019"/>
      <c r="M326" s="3414"/>
      <c r="N326" s="3415"/>
      <c r="O326" s="2017"/>
      <c r="P326" s="2017"/>
    </row>
    <row r="327" spans="1:16" ht="48" customHeight="1">
      <c r="A327" s="9"/>
      <c r="B327" s="111" t="s">
        <v>1344</v>
      </c>
      <c r="C327" s="1997" t="s">
        <v>1839</v>
      </c>
      <c r="D327" s="1997"/>
      <c r="E327" s="1997"/>
      <c r="F327" s="1997"/>
      <c r="G327" s="1997"/>
      <c r="H327" s="1997"/>
      <c r="I327" s="1997"/>
      <c r="J327" s="1997"/>
      <c r="K327" s="1998"/>
      <c r="L327" s="2019"/>
      <c r="M327" s="3414"/>
      <c r="N327" s="3415"/>
      <c r="O327" s="2017"/>
      <c r="P327" s="2017"/>
    </row>
    <row r="328" spans="1:16" ht="28.5" customHeight="1">
      <c r="A328" s="9"/>
      <c r="B328" s="27"/>
      <c r="C328" s="111" t="s">
        <v>1360</v>
      </c>
      <c r="D328" s="1997" t="s">
        <v>1829</v>
      </c>
      <c r="E328" s="1997"/>
      <c r="F328" s="1997"/>
      <c r="G328" s="1997"/>
      <c r="H328" s="1997"/>
      <c r="I328" s="1998"/>
      <c r="J328" s="1999" t="s">
        <v>2749</v>
      </c>
      <c r="K328" s="2000"/>
      <c r="L328" s="2019"/>
      <c r="M328" s="3414"/>
      <c r="N328" s="3415"/>
      <c r="O328" s="2017"/>
      <c r="P328" s="2017"/>
    </row>
    <row r="329" spans="1:16" ht="28.5" customHeight="1">
      <c r="A329" s="9"/>
      <c r="B329" s="27"/>
      <c r="C329" s="111" t="s">
        <v>1409</v>
      </c>
      <c r="D329" s="1997" t="s">
        <v>1836</v>
      </c>
      <c r="E329" s="1997"/>
      <c r="F329" s="1997"/>
      <c r="G329" s="1997"/>
      <c r="H329" s="1997"/>
      <c r="I329" s="1998"/>
      <c r="J329" s="3405" t="s">
        <v>379</v>
      </c>
      <c r="K329" s="3406"/>
      <c r="L329" s="2019"/>
      <c r="M329" s="3414"/>
      <c r="N329" s="3415"/>
      <c r="O329" s="2017"/>
      <c r="P329" s="2017"/>
    </row>
    <row r="330" spans="1:16" ht="63" customHeight="1">
      <c r="A330" s="9"/>
      <c r="B330" s="1490"/>
      <c r="C330" s="111" t="s">
        <v>1414</v>
      </c>
      <c r="D330" s="1997" t="s">
        <v>1831</v>
      </c>
      <c r="E330" s="1997"/>
      <c r="F330" s="1997"/>
      <c r="G330" s="1997"/>
      <c r="H330" s="2093" t="s">
        <v>3090</v>
      </c>
      <c r="I330" s="2157"/>
      <c r="J330" s="2157"/>
      <c r="K330" s="2094"/>
      <c r="L330" s="2019"/>
      <c r="M330" s="3414"/>
      <c r="N330" s="3415"/>
      <c r="O330" s="2017"/>
      <c r="P330" s="2017"/>
    </row>
    <row r="331" spans="1:16" ht="22.5" customHeight="1">
      <c r="A331" s="9"/>
      <c r="B331" s="27"/>
      <c r="C331" s="111" t="s">
        <v>1421</v>
      </c>
      <c r="D331" s="1997" t="s">
        <v>1841</v>
      </c>
      <c r="E331" s="1997"/>
      <c r="F331" s="1997"/>
      <c r="G331" s="1997"/>
      <c r="H331" s="1997"/>
      <c r="I331" s="1997"/>
      <c r="J331" s="1999">
        <v>1</v>
      </c>
      <c r="K331" s="2000"/>
      <c r="L331" s="2019"/>
      <c r="M331" s="3414"/>
      <c r="N331" s="3415"/>
      <c r="O331" s="2017"/>
      <c r="P331" s="2017"/>
    </row>
    <row r="332" spans="1:16" ht="33.75" customHeight="1">
      <c r="A332" s="9"/>
      <c r="B332" s="27" t="s">
        <v>1346</v>
      </c>
      <c r="C332" s="1830" t="s">
        <v>1842</v>
      </c>
      <c r="D332" s="1830"/>
      <c r="E332" s="1830"/>
      <c r="F332" s="1830"/>
      <c r="G332" s="1830"/>
      <c r="H332" s="1830"/>
      <c r="I332" s="1830"/>
      <c r="J332" s="1831"/>
      <c r="K332" s="112"/>
      <c r="L332" s="2019"/>
      <c r="M332" s="3414"/>
      <c r="N332" s="3415"/>
      <c r="O332" s="2017"/>
      <c r="P332" s="2017"/>
    </row>
    <row r="333" spans="1:16" ht="22.5" customHeight="1">
      <c r="A333" s="9"/>
      <c r="B333" s="27"/>
      <c r="C333" s="111" t="s">
        <v>1360</v>
      </c>
      <c r="D333" s="1997" t="s">
        <v>1829</v>
      </c>
      <c r="E333" s="1997"/>
      <c r="F333" s="1997"/>
      <c r="G333" s="1997"/>
      <c r="H333" s="1997"/>
      <c r="I333" s="1998"/>
      <c r="J333" s="1999" t="s">
        <v>3091</v>
      </c>
      <c r="K333" s="2000"/>
      <c r="L333" s="2019"/>
      <c r="M333" s="3414"/>
      <c r="N333" s="3415"/>
      <c r="O333" s="2017"/>
      <c r="P333" s="2017"/>
    </row>
    <row r="334" spans="1:16" ht="19.5" customHeight="1">
      <c r="A334" s="9"/>
      <c r="B334" s="27"/>
      <c r="C334" s="111" t="s">
        <v>1409</v>
      </c>
      <c r="D334" s="1997" t="s">
        <v>1836</v>
      </c>
      <c r="E334" s="1997"/>
      <c r="F334" s="1997"/>
      <c r="G334" s="1997"/>
      <c r="H334" s="1997"/>
      <c r="I334" s="1998"/>
      <c r="J334" s="2488" t="s">
        <v>1834</v>
      </c>
      <c r="K334" s="2000"/>
      <c r="L334" s="2019"/>
      <c r="M334" s="3414"/>
      <c r="N334" s="3415"/>
      <c r="O334" s="2017"/>
      <c r="P334" s="2017"/>
    </row>
    <row r="335" spans="1:16" ht="59.1" customHeight="1">
      <c r="A335" s="9"/>
      <c r="B335" s="1490"/>
      <c r="C335" s="111" t="s">
        <v>1414</v>
      </c>
      <c r="D335" s="1997" t="s">
        <v>1831</v>
      </c>
      <c r="E335" s="1997"/>
      <c r="F335" s="1997"/>
      <c r="G335" s="1997"/>
      <c r="H335" s="1754" t="s">
        <v>3092</v>
      </c>
      <c r="I335" s="2008"/>
      <c r="J335" s="2008"/>
      <c r="K335" s="1755"/>
      <c r="L335" s="2019"/>
      <c r="M335" s="3414"/>
      <c r="N335" s="3415"/>
      <c r="O335" s="2017"/>
      <c r="P335" s="2017"/>
    </row>
    <row r="336" spans="1:16" ht="20.25" customHeight="1">
      <c r="A336" s="9"/>
      <c r="B336" s="27"/>
      <c r="C336" s="111" t="s">
        <v>1421</v>
      </c>
      <c r="D336" s="1997" t="s">
        <v>1844</v>
      </c>
      <c r="E336" s="1997"/>
      <c r="F336" s="1997"/>
      <c r="G336" s="1997"/>
      <c r="H336" s="1997"/>
      <c r="I336" s="1997"/>
      <c r="J336" s="1999">
        <v>0</v>
      </c>
      <c r="K336" s="2000"/>
      <c r="L336" s="2019"/>
      <c r="M336" s="3414"/>
      <c r="N336" s="3415"/>
      <c r="O336" s="2017"/>
      <c r="P336" s="2017"/>
    </row>
    <row r="337" spans="1:16" ht="39.75" customHeight="1">
      <c r="A337" s="9"/>
      <c r="B337" s="27" t="s">
        <v>1349</v>
      </c>
      <c r="C337" s="1997" t="s">
        <v>1845</v>
      </c>
      <c r="D337" s="1997"/>
      <c r="E337" s="1997"/>
      <c r="F337" s="1997"/>
      <c r="G337" s="1997"/>
      <c r="H337" s="1997"/>
      <c r="I337" s="1997"/>
      <c r="J337" s="1998"/>
      <c r="K337" s="112"/>
      <c r="L337" s="2019"/>
      <c r="M337" s="3414"/>
      <c r="N337" s="3415"/>
      <c r="O337" s="2017"/>
      <c r="P337" s="2017"/>
    </row>
    <row r="338" spans="1:16" ht="23.25" customHeight="1">
      <c r="A338" s="9"/>
      <c r="B338" s="27"/>
      <c r="C338" s="113" t="s">
        <v>1360</v>
      </c>
      <c r="D338" s="1997" t="s">
        <v>1829</v>
      </c>
      <c r="E338" s="1997"/>
      <c r="F338" s="1997"/>
      <c r="G338" s="1997"/>
      <c r="H338" s="1997"/>
      <c r="I338" s="1998"/>
      <c r="J338" s="1999" t="s">
        <v>2749</v>
      </c>
      <c r="K338" s="2000"/>
      <c r="L338" s="2019"/>
      <c r="M338" s="3414"/>
      <c r="N338" s="3415"/>
      <c r="O338" s="2017"/>
      <c r="P338" s="2017"/>
    </row>
    <row r="339" spans="1:16" ht="21.75" customHeight="1">
      <c r="A339" s="9"/>
      <c r="B339" s="27"/>
      <c r="C339" s="111" t="s">
        <v>1409</v>
      </c>
      <c r="D339" s="1997" t="s">
        <v>1846</v>
      </c>
      <c r="E339" s="1997"/>
      <c r="F339" s="1997"/>
      <c r="G339" s="1997"/>
      <c r="H339" s="1997"/>
      <c r="I339" s="1998"/>
      <c r="J339" s="2488" t="s">
        <v>1834</v>
      </c>
      <c r="K339" s="2000"/>
      <c r="L339" s="2019"/>
      <c r="M339" s="3414"/>
      <c r="N339" s="3415"/>
      <c r="O339" s="2017"/>
      <c r="P339" s="2017"/>
    </row>
    <row r="340" spans="1:16" ht="19.5" customHeight="1">
      <c r="A340" s="9"/>
      <c r="B340" s="1490"/>
      <c r="C340" s="111" t="s">
        <v>1414</v>
      </c>
      <c r="D340" s="1997" t="s">
        <v>1831</v>
      </c>
      <c r="E340" s="1997"/>
      <c r="F340" s="1997"/>
      <c r="G340" s="1997"/>
      <c r="H340" s="1754" t="s">
        <v>3093</v>
      </c>
      <c r="I340" s="2008"/>
      <c r="J340" s="2008"/>
      <c r="K340" s="1755"/>
      <c r="L340" s="2019"/>
      <c r="M340" s="3414"/>
      <c r="N340" s="3415"/>
      <c r="O340" s="2017"/>
      <c r="P340" s="2017"/>
    </row>
    <row r="341" spans="1:16" ht="21.75" customHeight="1">
      <c r="A341" s="9"/>
      <c r="B341" s="27"/>
      <c r="C341" s="111" t="s">
        <v>1421</v>
      </c>
      <c r="D341" s="1997" t="s">
        <v>1844</v>
      </c>
      <c r="E341" s="1997"/>
      <c r="F341" s="1997"/>
      <c r="G341" s="1997"/>
      <c r="H341" s="1997"/>
      <c r="I341" s="1997"/>
      <c r="J341" s="1999">
        <v>0</v>
      </c>
      <c r="K341" s="2000"/>
      <c r="L341" s="2019"/>
      <c r="M341" s="3414"/>
      <c r="N341" s="3415"/>
      <c r="O341" s="2017"/>
      <c r="P341" s="2017"/>
    </row>
    <row r="342" spans="1:16" ht="25.5" customHeight="1">
      <c r="A342" s="9"/>
      <c r="B342" s="27" t="s">
        <v>1352</v>
      </c>
      <c r="C342" s="1997" t="s">
        <v>1431</v>
      </c>
      <c r="D342" s="1997"/>
      <c r="E342" s="1997"/>
      <c r="F342" s="1997"/>
      <c r="G342" s="1997"/>
      <c r="H342" s="1997"/>
      <c r="I342" s="1997"/>
      <c r="J342" s="1998"/>
      <c r="K342" s="112"/>
      <c r="L342" s="2019"/>
      <c r="M342" s="3414"/>
      <c r="N342" s="3415"/>
      <c r="O342" s="2017"/>
      <c r="P342" s="2017"/>
    </row>
    <row r="343" spans="1:16" ht="22.5" customHeight="1">
      <c r="A343" s="9"/>
      <c r="B343" s="27"/>
      <c r="C343" s="113" t="s">
        <v>1360</v>
      </c>
      <c r="D343" s="1997" t="s">
        <v>1829</v>
      </c>
      <c r="E343" s="1997"/>
      <c r="F343" s="1997"/>
      <c r="G343" s="1997"/>
      <c r="H343" s="1997"/>
      <c r="I343" s="1998"/>
      <c r="J343" s="1999" t="s">
        <v>2749</v>
      </c>
      <c r="K343" s="2000"/>
      <c r="L343" s="2019"/>
      <c r="M343" s="3414"/>
      <c r="N343" s="3415"/>
      <c r="O343" s="2017"/>
      <c r="P343" s="2017"/>
    </row>
    <row r="344" spans="1:16" ht="23.25" customHeight="1">
      <c r="A344" s="9"/>
      <c r="B344" s="27"/>
      <c r="C344" s="111" t="s">
        <v>1409</v>
      </c>
      <c r="D344" s="1997" t="s">
        <v>1836</v>
      </c>
      <c r="E344" s="1997"/>
      <c r="F344" s="1997"/>
      <c r="G344" s="1997"/>
      <c r="H344" s="1997"/>
      <c r="I344" s="1998"/>
      <c r="J344" s="1999" t="s">
        <v>1817</v>
      </c>
      <c r="K344" s="2000"/>
      <c r="L344" s="2019"/>
      <c r="M344" s="3414"/>
      <c r="N344" s="3415"/>
      <c r="O344" s="2017"/>
      <c r="P344" s="2017"/>
    </row>
    <row r="345" spans="1:16" ht="21.75" customHeight="1">
      <c r="A345" s="9"/>
      <c r="B345" s="27"/>
      <c r="C345" s="111" t="s">
        <v>1414</v>
      </c>
      <c r="D345" s="1997" t="s">
        <v>1831</v>
      </c>
      <c r="E345" s="1997"/>
      <c r="F345" s="1997"/>
      <c r="G345" s="1997"/>
      <c r="H345" s="1754" t="s">
        <v>3094</v>
      </c>
      <c r="I345" s="2008"/>
      <c r="J345" s="2008"/>
      <c r="K345" s="1755"/>
      <c r="L345" s="2019"/>
      <c r="M345" s="3414"/>
      <c r="N345" s="3415"/>
      <c r="O345" s="2017"/>
      <c r="P345" s="2017"/>
    </row>
    <row r="346" spans="1:16" ht="23.25" customHeight="1">
      <c r="A346" s="9"/>
      <c r="B346" s="27"/>
      <c r="C346" s="111" t="s">
        <v>1421</v>
      </c>
      <c r="D346" s="1997" t="s">
        <v>1850</v>
      </c>
      <c r="E346" s="1997"/>
      <c r="F346" s="1997"/>
      <c r="G346" s="1997"/>
      <c r="H346" s="1997"/>
      <c r="I346" s="1997"/>
      <c r="J346" s="1999">
        <v>0</v>
      </c>
      <c r="K346" s="2000"/>
      <c r="L346" s="2019"/>
      <c r="M346" s="3414"/>
      <c r="N346" s="3415"/>
      <c r="O346" s="2017"/>
      <c r="P346" s="2017"/>
    </row>
    <row r="347" spans="1:16" ht="25.5" customHeight="1">
      <c r="A347" s="9"/>
      <c r="B347" s="27" t="s">
        <v>1355</v>
      </c>
      <c r="C347" s="1997" t="s">
        <v>1433</v>
      </c>
      <c r="D347" s="1997"/>
      <c r="E347" s="1997"/>
      <c r="F347" s="1997"/>
      <c r="G347" s="1997"/>
      <c r="H347" s="1997"/>
      <c r="I347" s="1997"/>
      <c r="J347" s="1998"/>
      <c r="K347" s="112"/>
      <c r="L347" s="2019"/>
      <c r="M347" s="3414"/>
      <c r="N347" s="3415"/>
      <c r="O347" s="2017"/>
      <c r="P347" s="2017"/>
    </row>
    <row r="348" spans="1:16" ht="33.75" customHeight="1">
      <c r="A348" s="9"/>
      <c r="B348" s="27"/>
      <c r="C348" s="113" t="s">
        <v>1360</v>
      </c>
      <c r="D348" s="1997" t="s">
        <v>1829</v>
      </c>
      <c r="E348" s="1997"/>
      <c r="F348" s="1997"/>
      <c r="G348" s="1997"/>
      <c r="H348" s="1997"/>
      <c r="I348" s="1998"/>
      <c r="J348" s="1999" t="s">
        <v>1851</v>
      </c>
      <c r="K348" s="2000"/>
      <c r="L348" s="2019"/>
      <c r="M348" s="3414"/>
      <c r="N348" s="3415"/>
      <c r="O348" s="2017"/>
      <c r="P348" s="2017"/>
    </row>
    <row r="349" spans="1:16" ht="21" customHeight="1">
      <c r="A349" s="9"/>
      <c r="B349" s="27"/>
      <c r="C349" s="111" t="s">
        <v>1409</v>
      </c>
      <c r="D349" s="1997" t="s">
        <v>1836</v>
      </c>
      <c r="E349" s="1997"/>
      <c r="F349" s="1997"/>
      <c r="G349" s="1997"/>
      <c r="H349" s="1997"/>
      <c r="I349" s="1998"/>
      <c r="J349" s="1999" t="s">
        <v>1834</v>
      </c>
      <c r="K349" s="2000"/>
      <c r="L349" s="2019"/>
      <c r="M349" s="3414"/>
      <c r="N349" s="3415"/>
      <c r="O349" s="2017"/>
      <c r="P349" s="2017"/>
    </row>
    <row r="350" spans="1:16" ht="20.25" customHeight="1">
      <c r="A350" s="9"/>
      <c r="B350" s="27"/>
      <c r="C350" s="111" t="s">
        <v>1414</v>
      </c>
      <c r="D350" s="1997" t="s">
        <v>1831</v>
      </c>
      <c r="E350" s="1997"/>
      <c r="F350" s="1997"/>
      <c r="G350" s="1997"/>
      <c r="H350" s="1754" t="s">
        <v>3095</v>
      </c>
      <c r="I350" s="2008"/>
      <c r="J350" s="2008"/>
      <c r="K350" s="1755"/>
      <c r="L350" s="2019"/>
      <c r="M350" s="3414"/>
      <c r="N350" s="3415"/>
      <c r="O350" s="2017"/>
      <c r="P350" s="2017"/>
    </row>
    <row r="351" spans="1:16" ht="20.25" customHeight="1">
      <c r="A351" s="9"/>
      <c r="B351" s="27"/>
      <c r="C351" s="111" t="s">
        <v>1421</v>
      </c>
      <c r="D351" s="1997" t="s">
        <v>1852</v>
      </c>
      <c r="E351" s="1997"/>
      <c r="F351" s="1997"/>
      <c r="G351" s="1997"/>
      <c r="H351" s="1997"/>
      <c r="I351" s="1997"/>
      <c r="J351" s="1999">
        <v>0</v>
      </c>
      <c r="K351" s="2000"/>
      <c r="L351" s="2019"/>
      <c r="M351" s="3414"/>
      <c r="N351" s="3415"/>
      <c r="O351" s="2017"/>
      <c r="P351" s="2017"/>
    </row>
    <row r="352" spans="1:16" ht="39.75" customHeight="1">
      <c r="A352" s="9"/>
      <c r="B352" s="1490" t="s">
        <v>1358</v>
      </c>
      <c r="C352" s="1997" t="s">
        <v>1853</v>
      </c>
      <c r="D352" s="1997"/>
      <c r="E352" s="1997"/>
      <c r="F352" s="1997"/>
      <c r="G352" s="1997"/>
      <c r="H352" s="1997"/>
      <c r="I352" s="1997"/>
      <c r="J352" s="1998"/>
      <c r="K352" s="112"/>
      <c r="L352" s="2019"/>
      <c r="M352" s="3414"/>
      <c r="N352" s="3415"/>
      <c r="O352" s="2017"/>
      <c r="P352" s="2017"/>
    </row>
    <row r="353" spans="1:16" ht="23.25" customHeight="1">
      <c r="A353" s="9"/>
      <c r="B353" s="27"/>
      <c r="C353" s="113" t="s">
        <v>1360</v>
      </c>
      <c r="D353" s="1997" t="s">
        <v>1829</v>
      </c>
      <c r="E353" s="1997"/>
      <c r="F353" s="1997"/>
      <c r="G353" s="1997"/>
      <c r="H353" s="1997"/>
      <c r="I353" s="1998"/>
      <c r="J353" s="1999" t="s">
        <v>2749</v>
      </c>
      <c r="K353" s="2000"/>
      <c r="L353" s="2019"/>
      <c r="M353" s="3414"/>
      <c r="N353" s="3415"/>
      <c r="O353" s="2017"/>
      <c r="P353" s="2017"/>
    </row>
    <row r="354" spans="1:16" ht="22.5" customHeight="1">
      <c r="A354" s="9"/>
      <c r="B354" s="27"/>
      <c r="C354" s="111" t="s">
        <v>1409</v>
      </c>
      <c r="D354" s="1997" t="s">
        <v>1836</v>
      </c>
      <c r="E354" s="1997"/>
      <c r="F354" s="1997"/>
      <c r="G354" s="1997"/>
      <c r="H354" s="1997"/>
      <c r="I354" s="1998"/>
      <c r="J354" s="1999" t="s">
        <v>1817</v>
      </c>
      <c r="K354" s="2000"/>
      <c r="L354" s="2019"/>
      <c r="M354" s="3414"/>
      <c r="N354" s="3415"/>
      <c r="O354" s="2017"/>
      <c r="P354" s="2017"/>
    </row>
    <row r="355" spans="1:16" ht="21.75" customHeight="1">
      <c r="A355" s="9"/>
      <c r="B355" s="1490"/>
      <c r="C355" s="1491" t="s">
        <v>1414</v>
      </c>
      <c r="D355" s="1997" t="s">
        <v>1831</v>
      </c>
      <c r="E355" s="1997"/>
      <c r="F355" s="1997"/>
      <c r="G355" s="1997"/>
      <c r="H355" s="1754" t="s">
        <v>3096</v>
      </c>
      <c r="I355" s="2008"/>
      <c r="J355" s="2008"/>
      <c r="K355" s="1755"/>
      <c r="L355" s="2019"/>
      <c r="M355" s="3414"/>
      <c r="N355" s="3415"/>
      <c r="O355" s="2017"/>
      <c r="P355" s="2017"/>
    </row>
    <row r="356" spans="1:16" ht="22.5" customHeight="1">
      <c r="A356" s="9"/>
      <c r="B356" s="111"/>
      <c r="C356" s="111" t="s">
        <v>1421</v>
      </c>
      <c r="D356" s="1997" t="s">
        <v>1855</v>
      </c>
      <c r="E356" s="1997"/>
      <c r="F356" s="1997"/>
      <c r="G356" s="1997"/>
      <c r="H356" s="1997"/>
      <c r="I356" s="1997"/>
      <c r="J356" s="1999">
        <v>1</v>
      </c>
      <c r="K356" s="2000"/>
      <c r="L356" s="2020"/>
      <c r="M356" s="3416"/>
      <c r="N356" s="3417"/>
      <c r="O356" s="1992"/>
      <c r="P356" s="1992"/>
    </row>
    <row r="357" spans="1:16" ht="33.75" customHeight="1">
      <c r="A357" s="9"/>
      <c r="B357" s="1481" t="s">
        <v>1856</v>
      </c>
      <c r="C357" s="1997" t="s">
        <v>2770</v>
      </c>
      <c r="D357" s="1997"/>
      <c r="E357" s="1997"/>
      <c r="F357" s="1997"/>
      <c r="G357" s="1997"/>
      <c r="H357" s="33" t="s">
        <v>57</v>
      </c>
      <c r="I357" s="114" t="s">
        <v>3097</v>
      </c>
      <c r="J357" s="2008"/>
      <c r="K357" s="2008"/>
      <c r="L357" s="2008"/>
      <c r="M357" s="2008"/>
      <c r="N357" s="2009"/>
      <c r="O357" s="1507" t="s">
        <v>1859</v>
      </c>
      <c r="P357" s="1507"/>
    </row>
    <row r="358" spans="1:16" ht="92.25" customHeight="1">
      <c r="A358" s="9"/>
      <c r="B358" s="1481" t="s">
        <v>1860</v>
      </c>
      <c r="C358" s="1830" t="s">
        <v>3098</v>
      </c>
      <c r="D358" s="1830"/>
      <c r="E358" s="1830"/>
      <c r="F358" s="1830"/>
      <c r="G358" s="1831"/>
      <c r="H358" s="158" t="s">
        <v>57</v>
      </c>
      <c r="I358" s="1535" t="s">
        <v>1443</v>
      </c>
      <c r="J358" s="2010" t="s">
        <v>3099</v>
      </c>
      <c r="K358" s="2010"/>
      <c r="L358" s="2010"/>
      <c r="M358" s="2010"/>
      <c r="N358" s="2011"/>
      <c r="O358" s="1991" t="s">
        <v>3100</v>
      </c>
      <c r="P358" s="1991"/>
    </row>
    <row r="359" spans="1:16" ht="43.5" customHeight="1">
      <c r="A359" s="9"/>
      <c r="B359" s="1490" t="s">
        <v>1333</v>
      </c>
      <c r="C359" s="1831" t="s">
        <v>1863</v>
      </c>
      <c r="D359" s="1993"/>
      <c r="E359" s="1993"/>
      <c r="F359" s="1993"/>
      <c r="G359" s="1993"/>
      <c r="H359" s="1994"/>
      <c r="I359" s="1994"/>
      <c r="J359" s="1994"/>
      <c r="K359" s="1994"/>
      <c r="L359" s="1994"/>
      <c r="M359" s="1995"/>
      <c r="N359" s="1996"/>
      <c r="O359" s="1992"/>
      <c r="P359" s="1992"/>
    </row>
    <row r="360" spans="1:16" ht="42.75" customHeight="1">
      <c r="A360" s="9"/>
      <c r="B360" s="1505" t="s">
        <v>1864</v>
      </c>
      <c r="C360" s="1997" t="s">
        <v>2774</v>
      </c>
      <c r="D360" s="1997"/>
      <c r="E360" s="1997"/>
      <c r="F360" s="1997"/>
      <c r="G360" s="1998"/>
      <c r="H360" s="1999" t="s">
        <v>1866</v>
      </c>
      <c r="I360" s="2000"/>
      <c r="J360" s="2001" t="s">
        <v>1443</v>
      </c>
      <c r="K360" s="2032" t="s">
        <v>3101</v>
      </c>
      <c r="L360" s="2033"/>
      <c r="M360" s="2033"/>
      <c r="N360" s="2034"/>
      <c r="O360" s="1991" t="s">
        <v>3100</v>
      </c>
      <c r="P360" s="1991"/>
    </row>
    <row r="361" spans="1:16" ht="42" customHeight="1" thickBot="1">
      <c r="A361" s="9"/>
      <c r="B361" s="113" t="s">
        <v>435</v>
      </c>
      <c r="C361" s="1978" t="s">
        <v>1868</v>
      </c>
      <c r="D361" s="1978"/>
      <c r="E361" s="1978"/>
      <c r="F361" s="1978"/>
      <c r="G361" s="1979"/>
      <c r="H361" s="1980" t="s">
        <v>1869</v>
      </c>
      <c r="I361" s="1981"/>
      <c r="J361" s="2002"/>
      <c r="K361" s="3402"/>
      <c r="L361" s="3403"/>
      <c r="M361" s="3403"/>
      <c r="N361" s="3404"/>
      <c r="O361" s="2005"/>
      <c r="P361" s="2005"/>
    </row>
    <row r="362" spans="1:16" ht="71.25" customHeight="1" thickBot="1">
      <c r="B362" s="1982" t="s">
        <v>3102</v>
      </c>
      <c r="C362" s="1983"/>
      <c r="D362" s="1983"/>
      <c r="E362" s="1983"/>
      <c r="F362" s="1983"/>
      <c r="G362" s="1984"/>
      <c r="H362" s="2848" t="s">
        <v>3103</v>
      </c>
      <c r="I362" s="2849"/>
      <c r="J362" s="2849"/>
      <c r="K362" s="2849"/>
      <c r="L362" s="2849"/>
      <c r="M362" s="2849"/>
      <c r="N362" s="2850"/>
      <c r="O362" s="1987"/>
      <c r="P362" s="1988"/>
    </row>
    <row r="363" spans="1:16" ht="23.25" customHeight="1" thickBot="1">
      <c r="B363" s="1989" t="s">
        <v>3104</v>
      </c>
      <c r="C363" s="1990"/>
      <c r="D363" s="1990"/>
      <c r="E363" s="1990"/>
      <c r="F363" s="1990"/>
      <c r="G363" s="1990"/>
      <c r="H363" s="1990"/>
      <c r="I363" s="1990"/>
      <c r="J363" s="1990"/>
      <c r="K363" s="1990"/>
      <c r="L363" s="1990"/>
      <c r="M363" s="1990"/>
      <c r="N363" s="1990"/>
      <c r="O363" s="1990"/>
      <c r="P363" s="115"/>
    </row>
  </sheetData>
  <mergeCells count="851">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J16:K16"/>
    <mergeCell ref="L16:M16"/>
    <mergeCell ref="C12:E12"/>
    <mergeCell ref="G12:H12"/>
    <mergeCell ref="C13:E13"/>
    <mergeCell ref="G13:H13"/>
    <mergeCell ref="C14:E14"/>
    <mergeCell ref="G14:H14"/>
    <mergeCell ref="C20:H20"/>
    <mergeCell ref="J20:J24"/>
    <mergeCell ref="K20:N24"/>
    <mergeCell ref="C21:H21"/>
    <mergeCell ref="C22:H22"/>
    <mergeCell ref="C17:E17"/>
    <mergeCell ref="G17:H17"/>
    <mergeCell ref="I17:N17"/>
    <mergeCell ref="C18:E18"/>
    <mergeCell ref="G18:H18"/>
    <mergeCell ref="C19:E19"/>
    <mergeCell ref="G19:H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I111:J111"/>
    <mergeCell ref="C103:E103"/>
    <mergeCell ref="F103:G103"/>
    <mergeCell ref="C104:E104"/>
    <mergeCell ref="F104:N104"/>
    <mergeCell ref="O107:O111"/>
    <mergeCell ref="P107:P111"/>
    <mergeCell ref="F108:H108"/>
    <mergeCell ref="I108:J108"/>
    <mergeCell ref="K108:N111"/>
    <mergeCell ref="F109:H109"/>
    <mergeCell ref="I109:J109"/>
    <mergeCell ref="F110:H110"/>
    <mergeCell ref="I110:J110"/>
    <mergeCell ref="F111:H111"/>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C141:G141"/>
    <mergeCell ref="H141:J141"/>
    <mergeCell ref="O141:O142"/>
    <mergeCell ref="B136:P136"/>
    <mergeCell ref="C137:G137"/>
    <mergeCell ref="H137:J137"/>
    <mergeCell ref="K137:K144"/>
    <mergeCell ref="L137:N144"/>
    <mergeCell ref="O137:O140"/>
    <mergeCell ref="P137:P140"/>
    <mergeCell ref="C138:G138"/>
    <mergeCell ref="H138:J138"/>
    <mergeCell ref="C139:G139"/>
    <mergeCell ref="P141:P142"/>
    <mergeCell ref="C142:G142"/>
    <mergeCell ref="H142:J142"/>
    <mergeCell ref="C143:G143"/>
    <mergeCell ref="H143:J143"/>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D149:F149"/>
    <mergeCell ref="G149:I149"/>
    <mergeCell ref="J149:L149"/>
    <mergeCell ref="M149:N149"/>
    <mergeCell ref="C154:F154"/>
    <mergeCell ref="G154:I154"/>
    <mergeCell ref="J154:L154"/>
    <mergeCell ref="M154:N154"/>
    <mergeCell ref="C155:F155"/>
    <mergeCell ref="G155:I155"/>
    <mergeCell ref="J155:L155"/>
    <mergeCell ref="M155:N155"/>
    <mergeCell ref="M151:N151"/>
    <mergeCell ref="C152:F152"/>
    <mergeCell ref="G152:I152"/>
    <mergeCell ref="J152:L152"/>
    <mergeCell ref="M152:N152"/>
    <mergeCell ref="C153:F153"/>
    <mergeCell ref="G153:I153"/>
    <mergeCell ref="J153:L153"/>
    <mergeCell ref="M153:N153"/>
    <mergeCell ref="C158:F158"/>
    <mergeCell ref="G158:I158"/>
    <mergeCell ref="J158:L158"/>
    <mergeCell ref="M158:N158"/>
    <mergeCell ref="C159:F159"/>
    <mergeCell ref="G159:I159"/>
    <mergeCell ref="J159:L159"/>
    <mergeCell ref="M159:N159"/>
    <mergeCell ref="C156:F156"/>
    <mergeCell ref="G156:I156"/>
    <mergeCell ref="J156:L156"/>
    <mergeCell ref="M156:N156"/>
    <mergeCell ref="C157:F157"/>
    <mergeCell ref="G157:I157"/>
    <mergeCell ref="J157:L157"/>
    <mergeCell ref="M157:N157"/>
    <mergeCell ref="O163:O174"/>
    <mergeCell ref="P163:P174"/>
    <mergeCell ref="C164:E164"/>
    <mergeCell ref="G164:K174"/>
    <mergeCell ref="L164:N164"/>
    <mergeCell ref="C165:E165"/>
    <mergeCell ref="C160:F160"/>
    <mergeCell ref="G160:I160"/>
    <mergeCell ref="J160:L160"/>
    <mergeCell ref="M160:N160"/>
    <mergeCell ref="C161:E161"/>
    <mergeCell ref="H161:I161"/>
    <mergeCell ref="J161:L161"/>
    <mergeCell ref="M161:N161"/>
    <mergeCell ref="L165:N165"/>
    <mergeCell ref="C166:E166"/>
    <mergeCell ref="L166:N166"/>
    <mergeCell ref="C167:E167"/>
    <mergeCell ref="L167:N167"/>
    <mergeCell ref="C168:E168"/>
    <mergeCell ref="L168:N168"/>
    <mergeCell ref="B162:N162"/>
    <mergeCell ref="C163:E163"/>
    <mergeCell ref="G163:K163"/>
    <mergeCell ref="L163:N163"/>
    <mergeCell ref="C172:E172"/>
    <mergeCell ref="L172:N172"/>
    <mergeCell ref="C173:E173"/>
    <mergeCell ref="L173:N173"/>
    <mergeCell ref="C174:E174"/>
    <mergeCell ref="L174:N174"/>
    <mergeCell ref="C169:E169"/>
    <mergeCell ref="L169:N169"/>
    <mergeCell ref="C170:E170"/>
    <mergeCell ref="L170:N170"/>
    <mergeCell ref="C171:E171"/>
    <mergeCell ref="L171:N171"/>
    <mergeCell ref="C180:E180"/>
    <mergeCell ref="G180:N180"/>
    <mergeCell ref="C181:E181"/>
    <mergeCell ref="G181:N181"/>
    <mergeCell ref="C182:E182"/>
    <mergeCell ref="G182:N183"/>
    <mergeCell ref="C183:E183"/>
    <mergeCell ref="C175:E175"/>
    <mergeCell ref="G175:N175"/>
    <mergeCell ref="C176:E176"/>
    <mergeCell ref="G176:N177"/>
    <mergeCell ref="C177:E177"/>
    <mergeCell ref="C178:E178"/>
    <mergeCell ref="G178:N178"/>
    <mergeCell ref="C179:E179"/>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O175:O186"/>
    <mergeCell ref="P175:P186"/>
    <mergeCell ref="C190:E190"/>
    <mergeCell ref="L190:N190"/>
    <mergeCell ref="C191:E191"/>
    <mergeCell ref="L191:N191"/>
    <mergeCell ref="C192:E192"/>
    <mergeCell ref="L192:N192"/>
    <mergeCell ref="C187:E187"/>
    <mergeCell ref="G187:K187"/>
    <mergeCell ref="L187:N187"/>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D216:G216"/>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O225:O226"/>
    <mergeCell ref="P225:P226"/>
    <mergeCell ref="C226:G226"/>
    <mergeCell ref="H226:J226"/>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43:E243"/>
    <mergeCell ref="F243:K243"/>
    <mergeCell ref="F247:G247"/>
    <mergeCell ref="C248:E248"/>
    <mergeCell ref="F248:G248"/>
    <mergeCell ref="C249:E249"/>
    <mergeCell ref="F249:G249"/>
    <mergeCell ref="C250:E250"/>
    <mergeCell ref="F250:G250"/>
    <mergeCell ref="C244:N244"/>
    <mergeCell ref="O244:O250"/>
    <mergeCell ref="C251:F251"/>
    <mergeCell ref="I251:N251"/>
    <mergeCell ref="C252:E252"/>
    <mergeCell ref="H252:N252"/>
    <mergeCell ref="O252:O259"/>
    <mergeCell ref="P252:P259"/>
    <mergeCell ref="C253:N253"/>
    <mergeCell ref="C254:E254"/>
    <mergeCell ref="H254:N258"/>
    <mergeCell ref="D255:E255"/>
    <mergeCell ref="O260:O264"/>
    <mergeCell ref="P260:P264"/>
    <mergeCell ref="C261:E261"/>
    <mergeCell ref="C262:E262"/>
    <mergeCell ref="C263:E263"/>
    <mergeCell ref="C264:E264"/>
    <mergeCell ref="C256:E256"/>
    <mergeCell ref="D257:E257"/>
    <mergeCell ref="C258:E258"/>
    <mergeCell ref="D259:E259"/>
    <mergeCell ref="F259:N259"/>
    <mergeCell ref="C260:E260"/>
    <mergeCell ref="G260:G264"/>
    <mergeCell ref="H260:N264"/>
    <mergeCell ref="B265:P265"/>
    <mergeCell ref="C266:F266"/>
    <mergeCell ref="H266:H271"/>
    <mergeCell ref="I266:N271"/>
    <mergeCell ref="O266:O272"/>
    <mergeCell ref="P266:P272"/>
    <mergeCell ref="C267:G267"/>
    <mergeCell ref="D268:E268"/>
    <mergeCell ref="F268:G268"/>
    <mergeCell ref="D269:E269"/>
    <mergeCell ref="I272:N272"/>
    <mergeCell ref="B273:B274"/>
    <mergeCell ref="C273:G274"/>
    <mergeCell ref="H273:J273"/>
    <mergeCell ref="K273:N273"/>
    <mergeCell ref="C275:N275"/>
    <mergeCell ref="F269:G269"/>
    <mergeCell ref="D270:E270"/>
    <mergeCell ref="F270:G270"/>
    <mergeCell ref="D271:E271"/>
    <mergeCell ref="F271:G271"/>
    <mergeCell ref="C272:E272"/>
    <mergeCell ref="F272:G272"/>
    <mergeCell ref="C280:N280"/>
    <mergeCell ref="C281:G281"/>
    <mergeCell ref="N281:N283"/>
    <mergeCell ref="C282:F282"/>
    <mergeCell ref="C283:G283"/>
    <mergeCell ref="C284:N284"/>
    <mergeCell ref="O275:O276"/>
    <mergeCell ref="P275:P276"/>
    <mergeCell ref="C276:G276"/>
    <mergeCell ref="N276:N279"/>
    <mergeCell ref="C277:G277"/>
    <mergeCell ref="O277:O295"/>
    <mergeCell ref="P277:P295"/>
    <mergeCell ref="C278:E278"/>
    <mergeCell ref="F278:G278"/>
    <mergeCell ref="C279:G279"/>
    <mergeCell ref="C291:N291"/>
    <mergeCell ref="C292:G292"/>
    <mergeCell ref="N292:N293"/>
    <mergeCell ref="C293:G293"/>
    <mergeCell ref="C294:G294"/>
    <mergeCell ref="C295:G295"/>
    <mergeCell ref="C285:G285"/>
    <mergeCell ref="N285:N290"/>
    <mergeCell ref="C286:G286"/>
    <mergeCell ref="C287:G287"/>
    <mergeCell ref="C288:G288"/>
    <mergeCell ref="C289:G289"/>
    <mergeCell ref="C290:G290"/>
    <mergeCell ref="C299:G299"/>
    <mergeCell ref="H299:J299"/>
    <mergeCell ref="C300:G300"/>
    <mergeCell ref="H300:J300"/>
    <mergeCell ref="B296:P296"/>
    <mergeCell ref="C297:G297"/>
    <mergeCell ref="H297:J297"/>
    <mergeCell ref="L297:N297"/>
    <mergeCell ref="C298:G298"/>
    <mergeCell ref="H298:J298"/>
    <mergeCell ref="K298:K300"/>
    <mergeCell ref="L298:N300"/>
    <mergeCell ref="O298:O302"/>
    <mergeCell ref="P298:P302"/>
    <mergeCell ref="O303:O306"/>
    <mergeCell ref="P303:P306"/>
    <mergeCell ref="C304:G304"/>
    <mergeCell ref="H304:J304"/>
    <mergeCell ref="C305:G305"/>
    <mergeCell ref="H305:J305"/>
    <mergeCell ref="C306:G306"/>
    <mergeCell ref="H306:J306"/>
    <mergeCell ref="L301:N301"/>
    <mergeCell ref="C302:G302"/>
    <mergeCell ref="H302:J302"/>
    <mergeCell ref="L302:N302"/>
    <mergeCell ref="C303:G303"/>
    <mergeCell ref="H303:J303"/>
    <mergeCell ref="K303:K308"/>
    <mergeCell ref="L303:N308"/>
    <mergeCell ref="C307:G307"/>
    <mergeCell ref="H307:J307"/>
    <mergeCell ref="O307:O308"/>
    <mergeCell ref="P307:P308"/>
    <mergeCell ref="C308:G308"/>
    <mergeCell ref="H308:J308"/>
    <mergeCell ref="C301:G301"/>
    <mergeCell ref="H301:J301"/>
    <mergeCell ref="B309:P309"/>
    <mergeCell ref="C310:G310"/>
    <mergeCell ref="H310:J310"/>
    <mergeCell ref="K310:K313"/>
    <mergeCell ref="L310:N313"/>
    <mergeCell ref="O310:O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N11">
    <cfRule type="expression" dxfId="6519" priority="157">
      <formula>$F$17="Not applicable"</formula>
    </cfRule>
    <cfRule type="expression" dxfId="6518" priority="158">
      <formula>$F$17="Don't know"</formula>
    </cfRule>
    <cfRule type="expression" dxfId="6517" priority="159">
      <formula>$F$17="No"</formula>
    </cfRule>
  </conditionalFormatting>
  <conditionalFormatting sqref="I18:N19 I17 I12:N15 I16:J16 N16 L16">
    <cfRule type="expression" dxfId="6516" priority="154">
      <formula>$F12="Not applicable"</formula>
    </cfRule>
    <cfRule type="expression" dxfId="6515" priority="155">
      <formula>$F12="Don't know"</formula>
    </cfRule>
    <cfRule type="expression" dxfId="6514" priority="156">
      <formula>$F12="No"</formula>
    </cfRule>
  </conditionalFormatting>
  <conditionalFormatting sqref="F9:N9 I18:N19 I17 I11:N15 I16:J16 N16 L16">
    <cfRule type="expression" dxfId="6513" priority="153">
      <formula>$N$14="Don't know"</formula>
    </cfRule>
  </conditionalFormatting>
  <conditionalFormatting sqref="F9:N9 I18:N19 I17 I11:N15 I16:J16 N16 L16">
    <cfRule type="expression" dxfId="6512" priority="152">
      <formula>$N$14="Not applicable"</formula>
    </cfRule>
  </conditionalFormatting>
  <conditionalFormatting sqref="F9:N9 I18:N19 I17 I11:N15 I16:J16 N16 L16">
    <cfRule type="expression" dxfId="6511" priority="151">
      <formula>$N$14="No"</formula>
    </cfRule>
  </conditionalFormatting>
  <conditionalFormatting sqref="L188:M198">
    <cfRule type="expression" dxfId="6510" priority="149">
      <formula>$F$221="Don't know"</formula>
    </cfRule>
    <cfRule type="expression" dxfId="6509" priority="150">
      <formula>$F$221="No"</formula>
    </cfRule>
  </conditionalFormatting>
  <conditionalFormatting sqref="H26 G63:H64 G70:J70 G72:J72 H106 O274 F71 H297:H299 O310 O358 H358 H301 O297:O298 H28:H31 O277 O303 O307 F73 F77:J81 H304:H307 G116:N128 L188:N198 J42:K45 H276:I279 K276:L279 K281:L283 K285:L290 K292:L294 H292:I294 H285:I290 H281:I283">
    <cfRule type="containsBlanks" dxfId="6508" priority="148">
      <formula>LEN(TRIM(F26))=0</formula>
    </cfRule>
  </conditionalFormatting>
  <conditionalFormatting sqref="F9:N9">
    <cfRule type="containsBlanks" dxfId="6507" priority="147">
      <formula>LEN(TRIM(F9))=0</formula>
    </cfRule>
  </conditionalFormatting>
  <conditionalFormatting sqref="O60 O88:O92 O106 O113 O135 O141 O143 O218 O260 O58 O225:O227 O146:O161 J35:K37 J39:K40 J47:K48 J55:K57 O20:O22 O26:O27 O187 O31:O32 J50:K53">
    <cfRule type="containsBlanks" dxfId="6506" priority="146">
      <formula>LEN(TRIM(J20))=0</formula>
    </cfRule>
  </conditionalFormatting>
  <conditionalFormatting sqref="I63:J64">
    <cfRule type="containsBlanks" dxfId="6505" priority="145">
      <formula>LEN(TRIM(I63))=0</formula>
    </cfRule>
  </conditionalFormatting>
  <conditionalFormatting sqref="F243 H137:H139 K137 K219 H225 F219:F221 K228:K240 G147:G160 J147:J160">
    <cfRule type="containsBlanks" dxfId="6504" priority="144">
      <formula>LEN(TRIM(F137))=0</formula>
    </cfRule>
  </conditionalFormatting>
  <conditionalFormatting sqref="J27">
    <cfRule type="containsBlanks" dxfId="6503" priority="142">
      <formula>LEN(TRIM(J27))=0</formula>
    </cfRule>
  </conditionalFormatting>
  <conditionalFormatting sqref="G135">
    <cfRule type="containsBlanks" dxfId="6502" priority="143">
      <formula>LEN(TRIM(G135))=0</formula>
    </cfRule>
  </conditionalFormatting>
  <conditionalFormatting sqref="J58">
    <cfRule type="containsBlanks" dxfId="6501" priority="141">
      <formula>LEN(TRIM(J58))=0</formula>
    </cfRule>
  </conditionalFormatting>
  <conditionalFormatting sqref="J26">
    <cfRule type="containsBlanks" dxfId="6500" priority="140">
      <formula>LEN(TRIM(J26))=0</formula>
    </cfRule>
  </conditionalFormatting>
  <conditionalFormatting sqref="J60">
    <cfRule type="containsBlanks" dxfId="6499" priority="139">
      <formula>LEN(TRIM(J60))=0</formula>
    </cfRule>
  </conditionalFormatting>
  <conditionalFormatting sqref="K242">
    <cfRule type="containsBlanks" dxfId="6498" priority="129">
      <formula>LEN(TRIM(K242))=0</formula>
    </cfRule>
  </conditionalFormatting>
  <conditionalFormatting sqref="H140">
    <cfRule type="containsBlanks" dxfId="6497" priority="138">
      <formula>LEN(TRIM(H140))=0</formula>
    </cfRule>
  </conditionalFormatting>
  <conditionalFormatting sqref="H143 K137 H137:H140">
    <cfRule type="expression" dxfId="6496" priority="136">
      <formula>#REF!="Don't know"</formula>
    </cfRule>
    <cfRule type="expression" dxfId="6495" priority="137">
      <formula>#REF!="No"</formula>
    </cfRule>
  </conditionalFormatting>
  <conditionalFormatting sqref="H143">
    <cfRule type="containsBlanks" dxfId="6494" priority="135">
      <formula>LEN(TRIM(H143))=0</formula>
    </cfRule>
  </conditionalFormatting>
  <conditionalFormatting sqref="H141">
    <cfRule type="expression" dxfId="6493" priority="133">
      <formula>#REF!="Don't know"</formula>
    </cfRule>
    <cfRule type="expression" dxfId="6492" priority="134">
      <formula>#REF!="No"</formula>
    </cfRule>
  </conditionalFormatting>
  <conditionalFormatting sqref="H141">
    <cfRule type="containsBlanks" dxfId="6491" priority="132">
      <formula>LEN(TRIM(H141))=0</formula>
    </cfRule>
  </conditionalFormatting>
  <conditionalFormatting sqref="L188:M198">
    <cfRule type="expression" dxfId="6490" priority="130">
      <formula>$F$221="Don't know"</formula>
    </cfRule>
    <cfRule type="expression" dxfId="6489" priority="131">
      <formula>$F$221="No"</formula>
    </cfRule>
  </conditionalFormatting>
  <conditionalFormatting sqref="O8">
    <cfRule type="containsBlanks" dxfId="6488" priority="127">
      <formula>LEN(TRIM(O8))=0</formula>
    </cfRule>
  </conditionalFormatting>
  <conditionalFormatting sqref="H310">
    <cfRule type="containsBlanks" dxfId="6487" priority="128">
      <formula>LEN(TRIM(H310))=0</formula>
    </cfRule>
  </conditionalFormatting>
  <conditionalFormatting sqref="O67">
    <cfRule type="containsBlanks" dxfId="6486" priority="126">
      <formula>LEN(TRIM(O67))=0</formula>
    </cfRule>
  </conditionalFormatting>
  <conditionalFormatting sqref="O199">
    <cfRule type="containsBlanks" dxfId="6485" priority="125">
      <formula>LEN(TRIM(O199))=0</formula>
    </cfRule>
  </conditionalFormatting>
  <conditionalFormatting sqref="O223:O224">
    <cfRule type="containsBlanks" dxfId="6484" priority="124">
      <formula>LEN(TRIM(O223))=0</formula>
    </cfRule>
  </conditionalFormatting>
  <conditionalFormatting sqref="O252">
    <cfRule type="containsBlanks" dxfId="6483" priority="123">
      <formula>LEN(TRIM(O252))=0</formula>
    </cfRule>
  </conditionalFormatting>
  <conditionalFormatting sqref="I67">
    <cfRule type="containsBlanks" dxfId="6482" priority="122">
      <formula>LEN(TRIM(I67))=0</formula>
    </cfRule>
  </conditionalFormatting>
  <conditionalFormatting sqref="G266">
    <cfRule type="containsBlanks" dxfId="6481" priority="101">
      <formula>LEN(TRIM(G266))=0</formula>
    </cfRule>
  </conditionalFormatting>
  <conditionalFormatting sqref="F252">
    <cfRule type="containsBlanks" dxfId="6480" priority="121">
      <formula>LEN(TRIM(F252))=0</formula>
    </cfRule>
  </conditionalFormatting>
  <conditionalFormatting sqref="F260">
    <cfRule type="containsBlanks" dxfId="6479" priority="120">
      <formula>LEN(TRIM(F260))=0</formula>
    </cfRule>
  </conditionalFormatting>
  <conditionalFormatting sqref="F264">
    <cfRule type="containsBlanks" dxfId="6478" priority="119">
      <formula>LEN(TRIM(F264))=0</formula>
    </cfRule>
  </conditionalFormatting>
  <conditionalFormatting sqref="F254">
    <cfRule type="containsBlanks" dxfId="6477" priority="118">
      <formula>LEN(TRIM(F254))=0</formula>
    </cfRule>
  </conditionalFormatting>
  <conditionalFormatting sqref="F164:F174">
    <cfRule type="containsBlanks" dxfId="6476" priority="117">
      <formula>LEN(TRIM(F164))=0</formula>
    </cfRule>
  </conditionalFormatting>
  <conditionalFormatting sqref="O175">
    <cfRule type="containsBlanks" dxfId="6475" priority="116">
      <formula>LEN(TRIM(O175))=0</formula>
    </cfRule>
  </conditionalFormatting>
  <conditionalFormatting sqref="F95:F97">
    <cfRule type="containsBlanks" dxfId="6474" priority="115">
      <formula>LEN(TRIM(F95))=0</formula>
    </cfRule>
  </conditionalFormatting>
  <conditionalFormatting sqref="F99:F102">
    <cfRule type="containsBlanks" dxfId="6473" priority="114">
      <formula>LEN(TRIM(F99))=0</formula>
    </cfRule>
  </conditionalFormatting>
  <conditionalFormatting sqref="H213:H216">
    <cfRule type="expression" dxfId="6472" priority="112">
      <formula>$H$144="Don't know"</formula>
    </cfRule>
    <cfRule type="expression" dxfId="6471" priority="113">
      <formula>$H$144="no"</formula>
    </cfRule>
  </conditionalFormatting>
  <conditionalFormatting sqref="O211">
    <cfRule type="containsBlanks" dxfId="6470" priority="111">
      <formula>LEN(TRIM(O211))=0</formula>
    </cfRule>
  </conditionalFormatting>
  <conditionalFormatting sqref="H213:H216">
    <cfRule type="containsBlanks" dxfId="6469" priority="110">
      <formula>LEN(TRIM(H213))=0</formula>
    </cfRule>
  </conditionalFormatting>
  <conditionalFormatting sqref="H211">
    <cfRule type="expression" dxfId="6468" priority="108">
      <formula>#REF!="Don't know"</formula>
    </cfRule>
    <cfRule type="expression" dxfId="6467" priority="109">
      <formula>#REF!="No"</formula>
    </cfRule>
  </conditionalFormatting>
  <conditionalFormatting sqref="H211">
    <cfRule type="containsBlanks" dxfId="6466" priority="107">
      <formula>LEN(TRIM(H211))=0</formula>
    </cfRule>
  </conditionalFormatting>
  <conditionalFormatting sqref="H360:I360 H361">
    <cfRule type="containsBlanks" dxfId="6465" priority="105">
      <formula>LEN(TRIM(H360))=0</formula>
    </cfRule>
    <cfRule type="containsBlanks" priority="106">
      <formula>LEN(TRIM(H360))=0</formula>
    </cfRule>
  </conditionalFormatting>
  <conditionalFormatting sqref="F268:F272">
    <cfRule type="containsBlanks" dxfId="6464" priority="102">
      <formula>LEN(TRIM(F268))=0</formula>
    </cfRule>
  </conditionalFormatting>
  <conditionalFormatting sqref="O266">
    <cfRule type="containsBlanks" dxfId="6463" priority="104">
      <formula>LEN(TRIM(O266))=0</formula>
    </cfRule>
  </conditionalFormatting>
  <conditionalFormatting sqref="G93:J93">
    <cfRule type="containsBlanks" dxfId="6462" priority="96">
      <formula>LEN(TRIM(G93))=0</formula>
    </cfRule>
  </conditionalFormatting>
  <conditionalFormatting sqref="O163">
    <cfRule type="containsBlanks" dxfId="6461" priority="103">
      <formula>LEN(TRIM(O163))=0</formula>
    </cfRule>
  </conditionalFormatting>
  <conditionalFormatting sqref="F245:G245 F247:G247 F246 F249:G249 F248">
    <cfRule type="containsBlanks" dxfId="6460" priority="95">
      <formula>LEN(TRIM(F245))=0</formula>
    </cfRule>
  </conditionalFormatting>
  <conditionalFormatting sqref="I22">
    <cfRule type="containsBlanks" dxfId="6459" priority="97">
      <formula>LEN(TRIM(I22))=0</formula>
    </cfRule>
    <cfRule type="expression" dxfId="6458" priority="100">
      <formula>$M$14="Don't know"</formula>
    </cfRule>
  </conditionalFormatting>
  <conditionalFormatting sqref="I22">
    <cfRule type="expression" dxfId="6457" priority="99">
      <formula>$M$14="Not applicable"</formula>
    </cfRule>
  </conditionalFormatting>
  <conditionalFormatting sqref="I22">
    <cfRule type="expression" dxfId="6456" priority="98">
      <formula>$M$14="No"</formula>
    </cfRule>
  </conditionalFormatting>
  <conditionalFormatting sqref="O95">
    <cfRule type="containsBlanks" dxfId="6455" priority="78">
      <formula>LEN(TRIM(O95))=0</formula>
    </cfRule>
  </conditionalFormatting>
  <conditionalFormatting sqref="G251">
    <cfRule type="containsBlanks" dxfId="6454" priority="94">
      <formula>LEN(TRIM(G251))=0</formula>
    </cfRule>
  </conditionalFormatting>
  <conditionalFormatting sqref="O244 O251">
    <cfRule type="containsBlanks" dxfId="6453" priority="93">
      <formula>LEN(TRIM(O244))=0</formula>
    </cfRule>
  </conditionalFormatting>
  <conditionalFormatting sqref="J28">
    <cfRule type="containsBlanks" dxfId="6452" priority="86">
      <formula>LEN(TRIM(J28))=0</formula>
    </cfRule>
  </conditionalFormatting>
  <conditionalFormatting sqref="K20:N24">
    <cfRule type="containsBlanks" dxfId="6451" priority="87">
      <formula>LEN(TRIM(K20))=0</formula>
    </cfRule>
  </conditionalFormatting>
  <conditionalFormatting sqref="J318">
    <cfRule type="containsBlanks" dxfId="6450" priority="92">
      <formula>LEN(TRIM(J318))=0</formula>
    </cfRule>
  </conditionalFormatting>
  <conditionalFormatting sqref="J319">
    <cfRule type="containsBlanks" dxfId="6449" priority="91">
      <formula>LEN(TRIM(J319))=0</formula>
    </cfRule>
  </conditionalFormatting>
  <conditionalFormatting sqref="J29">
    <cfRule type="containsBlanks" dxfId="6448" priority="85">
      <formula>LEN(TRIM(J29))=0</formula>
    </cfRule>
  </conditionalFormatting>
  <conditionalFormatting sqref="O316:O357">
    <cfRule type="containsBlanks" dxfId="6447" priority="89">
      <formula>LEN(TRIM(O316))=0</formula>
    </cfRule>
  </conditionalFormatting>
  <conditionalFormatting sqref="H308:J308">
    <cfRule type="containsBlanks" dxfId="6446" priority="84">
      <formula>LEN(TRIM(H308))=0</formula>
    </cfRule>
  </conditionalFormatting>
  <conditionalFormatting sqref="H357">
    <cfRule type="containsBlanks" dxfId="6445" priority="88">
      <formula>LEN(TRIM(H357))=0</formula>
    </cfRule>
  </conditionalFormatting>
  <conditionalFormatting sqref="H312:J312">
    <cfRule type="containsBlanks" dxfId="6444" priority="83">
      <formula>LEN(TRIM(H312))=0</formula>
    </cfRule>
  </conditionalFormatting>
  <conditionalFormatting sqref="J321">
    <cfRule type="containsBlanks" dxfId="6443" priority="90">
      <formula>LEN(TRIM(J321))=0</formula>
    </cfRule>
  </conditionalFormatting>
  <conditionalFormatting sqref="F256">
    <cfRule type="containsBlanks" dxfId="6442" priority="30">
      <formula>LEN(TRIM(F256))=0</formula>
    </cfRule>
  </conditionalFormatting>
  <conditionalFormatting sqref="O77">
    <cfRule type="containsBlanks" dxfId="6441" priority="82">
      <formula>LEN(TRIM(O77))=0</formula>
    </cfRule>
  </conditionalFormatting>
  <conditionalFormatting sqref="O78">
    <cfRule type="containsBlanks" dxfId="6440" priority="81">
      <formula>LEN(TRIM(O78))=0</formula>
    </cfRule>
  </conditionalFormatting>
  <conditionalFormatting sqref="O79">
    <cfRule type="containsBlanks" dxfId="6439" priority="80">
      <formula>LEN(TRIM(O79))=0</formula>
    </cfRule>
  </conditionalFormatting>
  <conditionalFormatting sqref="O80">
    <cfRule type="containsBlanks" dxfId="6438" priority="79">
      <formula>LEN(TRIM(O80))=0</formula>
    </cfRule>
  </conditionalFormatting>
  <conditionalFormatting sqref="O69:O74">
    <cfRule type="containsBlanks" dxfId="6437" priority="77">
      <formula>LEN(TRIM(O69))=0</formula>
    </cfRule>
  </conditionalFormatting>
  <conditionalFormatting sqref="O360">
    <cfRule type="containsBlanks" dxfId="6436" priority="76">
      <formula>LEN(TRIM(O360))=0</formula>
    </cfRule>
  </conditionalFormatting>
  <conditionalFormatting sqref="J353">
    <cfRule type="containsBlanks" dxfId="6435" priority="3">
      <formula>LEN(TRIM(J353))=0</formula>
    </cfRule>
  </conditionalFormatting>
  <conditionalFormatting sqref="H8">
    <cfRule type="containsBlanks" dxfId="6434" priority="75">
      <formula>LEN(TRIM(H8))=0</formula>
    </cfRule>
  </conditionalFormatting>
  <conditionalFormatting sqref="H8">
    <cfRule type="expression" dxfId="6433" priority="74">
      <formula>$N$14="Don't know"</formula>
    </cfRule>
  </conditionalFormatting>
  <conditionalFormatting sqref="H8">
    <cfRule type="expression" dxfId="6432" priority="73">
      <formula>$N$14="Not applicable"</formula>
    </cfRule>
  </conditionalFormatting>
  <conditionalFormatting sqref="H8">
    <cfRule type="expression" dxfId="6431" priority="72">
      <formula>$N$14="No"</formula>
    </cfRule>
  </conditionalFormatting>
  <conditionalFormatting sqref="F11:F19">
    <cfRule type="containsBlanks" dxfId="6430" priority="71">
      <formula>LEN(TRIM(F11))=0</formula>
    </cfRule>
  </conditionalFormatting>
  <conditionalFormatting sqref="F11:F19">
    <cfRule type="expression" dxfId="6429" priority="70">
      <formula>$N$14="Don't know"</formula>
    </cfRule>
  </conditionalFormatting>
  <conditionalFormatting sqref="F11:F19">
    <cfRule type="expression" dxfId="6428" priority="69">
      <formula>$N$14="Not applicable"</formula>
    </cfRule>
  </conditionalFormatting>
  <conditionalFormatting sqref="F11:F19">
    <cfRule type="expression" dxfId="6427" priority="68">
      <formula>$N$14="No"</formula>
    </cfRule>
  </conditionalFormatting>
  <conditionalFormatting sqref="I20">
    <cfRule type="containsBlanks" dxfId="6426" priority="67">
      <formula>LEN(TRIM(I20))=0</formula>
    </cfRule>
  </conditionalFormatting>
  <conditionalFormatting sqref="I20">
    <cfRule type="expression" dxfId="6425" priority="66">
      <formula>$N$14="Don't know"</formula>
    </cfRule>
  </conditionalFormatting>
  <conditionalFormatting sqref="I20">
    <cfRule type="expression" dxfId="6424" priority="65">
      <formula>$N$14="Not applicable"</formula>
    </cfRule>
  </conditionalFormatting>
  <conditionalFormatting sqref="I20">
    <cfRule type="expression" dxfId="6423" priority="64">
      <formula>$N$14="No"</formula>
    </cfRule>
  </conditionalFormatting>
  <conditionalFormatting sqref="I21">
    <cfRule type="containsBlanks" dxfId="6422" priority="63">
      <formula>LEN(TRIM(I21))=0</formula>
    </cfRule>
  </conditionalFormatting>
  <conditionalFormatting sqref="I21">
    <cfRule type="expression" dxfId="6421" priority="62">
      <formula>$N$14="Don't know"</formula>
    </cfRule>
  </conditionalFormatting>
  <conditionalFormatting sqref="I21">
    <cfRule type="expression" dxfId="6420" priority="61">
      <formula>$N$14="Not applicable"</formula>
    </cfRule>
  </conditionalFormatting>
  <conditionalFormatting sqref="I21">
    <cfRule type="expression" dxfId="6419" priority="60">
      <formula>$N$14="No"</formula>
    </cfRule>
  </conditionalFormatting>
  <conditionalFormatting sqref="I23">
    <cfRule type="containsBlanks" dxfId="6418" priority="59">
      <formula>LEN(TRIM(I23))=0</formula>
    </cfRule>
  </conditionalFormatting>
  <conditionalFormatting sqref="I23">
    <cfRule type="expression" dxfId="6417" priority="58">
      <formula>$N$14="Don't know"</formula>
    </cfRule>
  </conditionalFormatting>
  <conditionalFormatting sqref="I23">
    <cfRule type="expression" dxfId="6416" priority="57">
      <formula>$N$14="Not applicable"</formula>
    </cfRule>
  </conditionalFormatting>
  <conditionalFormatting sqref="I23">
    <cfRule type="expression" dxfId="6415" priority="56">
      <formula>$N$14="No"</formula>
    </cfRule>
  </conditionalFormatting>
  <conditionalFormatting sqref="I24">
    <cfRule type="containsBlanks" dxfId="6414" priority="55">
      <formula>LEN(TRIM(I24))=0</formula>
    </cfRule>
  </conditionalFormatting>
  <conditionalFormatting sqref="I24">
    <cfRule type="expression" dxfId="6413" priority="54">
      <formula>$N$14="Don't know"</formula>
    </cfRule>
  </conditionalFormatting>
  <conditionalFormatting sqref="I24">
    <cfRule type="expression" dxfId="6412" priority="53">
      <formula>$N$14="Not applicable"</formula>
    </cfRule>
  </conditionalFormatting>
  <conditionalFormatting sqref="I24">
    <cfRule type="expression" dxfId="6411" priority="52">
      <formula>$N$14="No"</formula>
    </cfRule>
  </conditionalFormatting>
  <conditionalFormatting sqref="F70">
    <cfRule type="containsBlanks" dxfId="6410" priority="51">
      <formula>LEN(TRIM(F70))=0</formula>
    </cfRule>
  </conditionalFormatting>
  <conditionalFormatting sqref="F70">
    <cfRule type="expression" dxfId="6409" priority="50">
      <formula>$N$14="Don't know"</formula>
    </cfRule>
  </conditionalFormatting>
  <conditionalFormatting sqref="F70">
    <cfRule type="expression" dxfId="6408" priority="49">
      <formula>$N$14="Not applicable"</formula>
    </cfRule>
  </conditionalFormatting>
  <conditionalFormatting sqref="F70">
    <cfRule type="expression" dxfId="6407" priority="48">
      <formula>$N$14="No"</formula>
    </cfRule>
  </conditionalFormatting>
  <conditionalFormatting sqref="F72">
    <cfRule type="containsBlanks" dxfId="6406" priority="47">
      <formula>LEN(TRIM(F72))=0</formula>
    </cfRule>
  </conditionalFormatting>
  <conditionalFormatting sqref="F72">
    <cfRule type="expression" dxfId="6405" priority="46">
      <formula>$N$14="Don't know"</formula>
    </cfRule>
  </conditionalFormatting>
  <conditionalFormatting sqref="F72">
    <cfRule type="expression" dxfId="6404" priority="45">
      <formula>$N$14="Not applicable"</formula>
    </cfRule>
  </conditionalFormatting>
  <conditionalFormatting sqref="F72">
    <cfRule type="expression" dxfId="6403" priority="44">
      <formula>$N$14="No"</formula>
    </cfRule>
  </conditionalFormatting>
  <conditionalFormatting sqref="J89:J92">
    <cfRule type="containsBlanks" dxfId="6402" priority="43">
      <formula>LEN(TRIM(J89))=0</formula>
    </cfRule>
  </conditionalFormatting>
  <conditionalFormatting sqref="J89:J92">
    <cfRule type="expression" dxfId="6401" priority="42">
      <formula>$N$14="Don't know"</formula>
    </cfRule>
  </conditionalFormatting>
  <conditionalFormatting sqref="J89:J92">
    <cfRule type="expression" dxfId="6400" priority="41">
      <formula>$N$14="Not applicable"</formula>
    </cfRule>
  </conditionalFormatting>
  <conditionalFormatting sqref="J89:J92">
    <cfRule type="expression" dxfId="6399" priority="40">
      <formula>$N$14="No"</formula>
    </cfRule>
  </conditionalFormatting>
  <conditionalFormatting sqref="F176:F186">
    <cfRule type="containsBlanks" dxfId="6398" priority="39">
      <formula>LEN(TRIM(F176))=0</formula>
    </cfRule>
  </conditionalFormatting>
  <conditionalFormatting sqref="F188:F198">
    <cfRule type="containsBlanks" dxfId="6397" priority="38">
      <formula>LEN(TRIM(F188))=0</formula>
    </cfRule>
  </conditionalFormatting>
  <conditionalFormatting sqref="F200:F210">
    <cfRule type="containsBlanks" dxfId="6396" priority="37">
      <formula>LEN(TRIM(F200))=0</formula>
    </cfRule>
  </conditionalFormatting>
  <conditionalFormatting sqref="L164:M174">
    <cfRule type="expression" dxfId="6395" priority="35">
      <formula>$F$221="Don't know"</formula>
    </cfRule>
    <cfRule type="expression" dxfId="6394" priority="36">
      <formula>$F$221="No"</formula>
    </cfRule>
  </conditionalFormatting>
  <conditionalFormatting sqref="L164:N174">
    <cfRule type="containsBlanks" dxfId="6393" priority="34">
      <formula>LEN(TRIM(L164))=0</formula>
    </cfRule>
  </conditionalFormatting>
  <conditionalFormatting sqref="L164:M174">
    <cfRule type="expression" dxfId="6392" priority="32">
      <formula>$F$221="Don't know"</formula>
    </cfRule>
    <cfRule type="expression" dxfId="6391" priority="33">
      <formula>$F$221="No"</formula>
    </cfRule>
  </conditionalFormatting>
  <conditionalFormatting sqref="F223">
    <cfRule type="containsBlanks" dxfId="6390" priority="31">
      <formula>LEN(TRIM(F223))=0</formula>
    </cfRule>
  </conditionalFormatting>
  <conditionalFormatting sqref="F258">
    <cfRule type="containsBlanks" dxfId="6389" priority="29">
      <formula>LEN(TRIM(F258))=0</formula>
    </cfRule>
  </conditionalFormatting>
  <conditionalFormatting sqref="F261:F263">
    <cfRule type="containsBlanks" dxfId="6388" priority="28">
      <formula>LEN(TRIM(F261))=0</formula>
    </cfRule>
  </conditionalFormatting>
  <conditionalFormatting sqref="H302:H303">
    <cfRule type="containsBlanks" dxfId="6387" priority="27">
      <formula>LEN(TRIM(H302))=0</formula>
    </cfRule>
  </conditionalFormatting>
  <conditionalFormatting sqref="H311">
    <cfRule type="containsBlanks" dxfId="6386" priority="26">
      <formula>LEN(TRIM(H311))=0</formula>
    </cfRule>
  </conditionalFormatting>
  <conditionalFormatting sqref="H313">
    <cfRule type="containsBlanks" dxfId="6385" priority="25">
      <formula>LEN(TRIM(H313))=0</formula>
    </cfRule>
  </conditionalFormatting>
  <conditionalFormatting sqref="H315">
    <cfRule type="containsBlanks" dxfId="6384" priority="24">
      <formula>LEN(TRIM(H315))=0</formula>
    </cfRule>
  </conditionalFormatting>
  <conditionalFormatting sqref="J328">
    <cfRule type="containsBlanks" dxfId="6383" priority="23">
      <formula>LEN(TRIM(J328))=0</formula>
    </cfRule>
  </conditionalFormatting>
  <conditionalFormatting sqref="J324">
    <cfRule type="containsBlanks" dxfId="6382" priority="22">
      <formula>LEN(TRIM(J324))=0</formula>
    </cfRule>
  </conditionalFormatting>
  <conditionalFormatting sqref="J329">
    <cfRule type="containsBlanks" dxfId="6381" priority="21">
      <formula>LEN(TRIM(J329))=0</formula>
    </cfRule>
  </conditionalFormatting>
  <conditionalFormatting sqref="J334">
    <cfRule type="containsBlanks" dxfId="6380" priority="20">
      <formula>LEN(TRIM(J334))=0</formula>
    </cfRule>
  </conditionalFormatting>
  <conditionalFormatting sqref="J339">
    <cfRule type="containsBlanks" dxfId="6379" priority="19">
      <formula>LEN(TRIM(J339))=0</formula>
    </cfRule>
  </conditionalFormatting>
  <conditionalFormatting sqref="J344">
    <cfRule type="containsBlanks" dxfId="6378" priority="18">
      <formula>LEN(TRIM(J344))=0</formula>
    </cfRule>
  </conditionalFormatting>
  <conditionalFormatting sqref="J349">
    <cfRule type="containsBlanks" dxfId="6377" priority="17">
      <formula>LEN(TRIM(J349))=0</formula>
    </cfRule>
  </conditionalFormatting>
  <conditionalFormatting sqref="J354">
    <cfRule type="containsBlanks" dxfId="6376" priority="16">
      <formula>LEN(TRIM(J354))=0</formula>
    </cfRule>
  </conditionalFormatting>
  <conditionalFormatting sqref="J326">
    <cfRule type="containsBlanks" dxfId="6375" priority="15">
      <formula>LEN(TRIM(J326))=0</formula>
    </cfRule>
  </conditionalFormatting>
  <conditionalFormatting sqref="J331">
    <cfRule type="containsBlanks" dxfId="6374" priority="14">
      <formula>LEN(TRIM(J331))=0</formula>
    </cfRule>
  </conditionalFormatting>
  <conditionalFormatting sqref="J336">
    <cfRule type="containsBlanks" dxfId="6373" priority="13">
      <formula>LEN(TRIM(J336))=0</formula>
    </cfRule>
  </conditionalFormatting>
  <conditionalFormatting sqref="J341">
    <cfRule type="containsBlanks" dxfId="6372" priority="12">
      <formula>LEN(TRIM(J341))=0</formula>
    </cfRule>
  </conditionalFormatting>
  <conditionalFormatting sqref="J346">
    <cfRule type="containsBlanks" dxfId="6371" priority="11">
      <formula>LEN(TRIM(J346))=0</formula>
    </cfRule>
  </conditionalFormatting>
  <conditionalFormatting sqref="J351">
    <cfRule type="containsBlanks" dxfId="6370" priority="10">
      <formula>LEN(TRIM(J351))=0</formula>
    </cfRule>
  </conditionalFormatting>
  <conditionalFormatting sqref="J356">
    <cfRule type="containsBlanks" dxfId="6369" priority="9">
      <formula>LEN(TRIM(J356))=0</formula>
    </cfRule>
  </conditionalFormatting>
  <conditionalFormatting sqref="J323">
    <cfRule type="containsBlanks" dxfId="6368" priority="8">
      <formula>LEN(TRIM(J323))=0</formula>
    </cfRule>
  </conditionalFormatting>
  <conditionalFormatting sqref="J333">
    <cfRule type="containsBlanks" dxfId="6367" priority="7">
      <formula>LEN(TRIM(J333))=0</formula>
    </cfRule>
  </conditionalFormatting>
  <conditionalFormatting sqref="J338">
    <cfRule type="containsBlanks" dxfId="6366" priority="6">
      <formula>LEN(TRIM(J338))=0</formula>
    </cfRule>
  </conditionalFormatting>
  <conditionalFormatting sqref="J343">
    <cfRule type="containsBlanks" dxfId="6365" priority="5">
      <formula>LEN(TRIM(J343))=0</formula>
    </cfRule>
  </conditionalFormatting>
  <conditionalFormatting sqref="J348">
    <cfRule type="containsBlanks" dxfId="6364" priority="4">
      <formula>LEN(TRIM(J348))=0</formula>
    </cfRule>
  </conditionalFormatting>
  <conditionalFormatting sqref="J49">
    <cfRule type="containsBlanks" dxfId="6363" priority="2">
      <formula>LEN(TRIM(J49))=0</formula>
    </cfRule>
  </conditionalFormatting>
  <conditionalFormatting sqref="K49">
    <cfRule type="containsBlanks" dxfId="6362" priority="1">
      <formula>LEN(TRIM(K49))=0</formula>
    </cfRule>
  </conditionalFormatting>
  <dataValidations disablePrompts="1" count="34">
    <dataValidation type="list" allowBlank="1" showInputMessage="1" showErrorMessage="1" sqref="H361:I361" xr:uid="{63DF1813-4E34-4548-987D-6A8CE726F06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76A4E066-8960-4322-BD38-16B1EF216D2B}">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05D2E1F9-F2AD-4581-8E81-04ACF4788A8B}">
      <formula1>"0,1,2 o más,No sé"</formula1>
    </dataValidation>
    <dataValidation type="list" allowBlank="1" showInputMessage="1" showErrorMessage="1" sqref="J319:K319 J324:K324 J329:K329 J344:K344 J354:K354" xr:uid="{DA1D9CB4-3289-4152-B5E2-91CA26724740}">
      <formula1>"0,1,2-3,Más de 3,No sé"</formula1>
    </dataValidation>
    <dataValidation type="list" allowBlank="1" showInputMessage="1" showErrorMessage="1" sqref="J328:K328" xr:uid="{A0543EA5-754A-47A5-A7C6-E46AF2588A62}">
      <formula1>"Precalificados por la OMS, SRA, Precalificados por la OMS y SRA,No se registraron productos precalificados por la OMS o SRA,No sé, No aplica"</formula1>
    </dataValidation>
    <dataValidation type="list" allowBlank="1" showInputMessage="1" showErrorMessage="1" sqref="G147:L160" xr:uid="{3D04A20E-9C81-471B-BCF2-E026D02948EB}">
      <formula1>"Trabajador sanitario comunitario (o equivalente),Auxiliar de enfermería,Partera auxiliar de enfermería,Enfermero,Oficial clínico,Médico,No sé,No aplica"</formula1>
    </dataValidation>
    <dataValidation type="list" allowBlank="1" showInputMessage="1" showErrorMessage="1" sqref="F95:G97" xr:uid="{99746569-91F0-42CD-8B7B-C77440620890}">
      <formula1>"Sí,No,No sé,No aplica"</formula1>
    </dataValidation>
    <dataValidation type="list" allowBlank="1" showInputMessage="1" showErrorMessage="1" sqref="F77:F81" xr:uid="{99A7C84C-BBEA-422F-891A-C4121605CCF5}">
      <formula1>"En especie, En efectivo, No sé, No aplica"</formula1>
    </dataValidation>
    <dataValidation type="list" allowBlank="1" showInputMessage="1" showErrorMessage="1" sqref="H8 F11:F19 I20:I21 I23:I24 F70 F72 J89:J92 H298:J299 H139:J139 L164:N174 G116:N128 F219:J221 F223:J223 H225:J225 F254 F256 F258 F261:F264 G130:N132 H302:J303 H307:J307 H311:J311 H313:J313 H315:J315 L188:N198" xr:uid="{98FB31F6-67E6-4063-ACB2-6075591FA54A}">
      <formula1>"Sí, No, No sé, No aplica"</formula1>
    </dataValidation>
    <dataValidation type="list" allowBlank="1" showInputMessage="1" showErrorMessage="1" sqref="H29 J29" xr:uid="{BC3B43B7-5BBA-4763-B0DC-00D6DF89EA9D}">
      <formula1>"2015,2016,2017,2018,2019"</formula1>
    </dataValidation>
    <dataValidation type="list" allowBlank="1" showInputMessage="1" showErrorMessage="1" sqref="H304:J304" xr:uid="{16D12ADE-5216-4ED7-82BD-4C04BF5D10F0}">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CE520268-7B3F-4704-9D74-6282017F6DB1}">
      <formula1>"Sí: Intensa movilización/participación comunitaria,Sí: Moderada movilización/participación comunitaria,No,No sé"</formula1>
    </dataValidation>
    <dataValidation type="list" allowBlank="1" showInputMessage="1" showErrorMessage="1" sqref="F246:G246" xr:uid="{BAC9B801-50A4-4F0A-9F60-C4F6227C19DE}">
      <formula1>"Sí: Numerosas actividades en medios de comunicación,Sí: Algunas actividades en medios de comunicación,No,No sé"</formula1>
    </dataValidation>
    <dataValidation type="list" allowBlank="1" showInputMessage="1" showErrorMessage="1" sqref="H140:J140" xr:uid="{79B6D752-54AB-4C2E-A141-31F9F2B3739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C4580064-E291-4DFB-BAE3-A38292B9B499}">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1FADCF9-84F2-41C1-921C-382B91F680B9}">
      <formula1>"Solo impreso, Teléfono móvil/SMS,Formato electrónico,Combinación, No sé, No aplica (no hay un LMIS)"</formula1>
    </dataValidation>
    <dataValidation type="list" allowBlank="1" showInputMessage="1" showErrorMessage="1" sqref="G251" xr:uid="{6B7FECB0-23DC-445F-A810-5230E444C27E}">
      <formula1>"0 %,1-10 %,11-20 %,21-30 %,31-40 %,41-50 %,51-60 %,61-70 %,71-80 %,81-100 %,No sé,No aplica"</formula1>
    </dataValidation>
    <dataValidation type="list" allowBlank="1" showInputMessage="1" showErrorMessage="1" sqref="F249:G249 F99:G102 H213:J216" xr:uid="{E259AF67-3242-4219-918D-49C221F34EA5}">
      <formula1>"Sí,No,No sé"</formula1>
    </dataValidation>
    <dataValidation type="list" allowBlank="1" showInputMessage="1" showErrorMessage="1" sqref="F247:G247" xr:uid="{4A4D9E9C-B72F-4F44-A085-B53A473E93D6}">
      <formula1>"Sí: Numerosas actividades de promoción/educación móvil,Sí: Algunas actividades de promoción/educación móvil,No,No sé"</formula1>
    </dataValidation>
    <dataValidation type="list" allowBlank="1" showInputMessage="1" showErrorMessage="1" sqref="F245:G245" xr:uid="{79C0D537-BDDA-4C0C-A4EF-16FECD3C1DF8}">
      <formula1>"Sí: Numerosas actividades de mercadeo social,Sí: Algunas actividades de mercadeo social,No,No sé"</formula1>
    </dataValidation>
    <dataValidation allowBlank="1" showInputMessage="1" showErrorMessage="1" error="Seleccione una opción de la lista desplegable." sqref="K20:N24" xr:uid="{3F664448-6155-47D6-82EB-E92DBED813C9}"/>
    <dataValidation type="list" allowBlank="1" showInputMessage="1" showErrorMessage="1" sqref="F269:G271" xr:uid="{B0CB2D98-2558-448D-B04E-B9CE1C50E81D}">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3F587F94-11B5-4D33-B19A-26BF77C2F41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C30E6515-0EAB-4E55-99E7-13B9B8645BBE}">
      <formula1>"Sí (Plan de PSE con componente de FP/RH),No hay plan de PSE iniciado/desarrollado,Sí hay un plan de PSE, pero sin componentes de FP/RH,No sé"</formula1>
    </dataValidation>
    <dataValidation type="list" allowBlank="1" showInputMessage="1" showErrorMessage="1" sqref="H312:J312" xr:uid="{DA535181-0773-4B58-8D96-CA48AC7F872E}">
      <formula1>"0-25 %,26-50 %,51-75 %,76-100 %, No sé, No aplica"</formula1>
    </dataValidation>
    <dataValidation type="list" allowBlank="1" showInputMessage="1" showErrorMessage="1" sqref="H308:J308" xr:uid="{B53A50E2-8E9C-4893-AF30-14C40173F54D}">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C2D8ADF-B47B-41E8-8D47-98480E3CA987}">
      <formula1>"0,1,2-3,Más de 3, No sé"</formula1>
    </dataValidation>
    <dataValidation type="list" allowBlank="1" showInputMessage="1" showErrorMessage="1" sqref="H301:J301" xr:uid="{8FEC7064-F26A-4E76-B55B-17EE837F6AE6}">
      <formula1>"Menos de 6 meses, De 6 meses a menos de 1 año, De 1 año a 18 meses, Más de 18 meses,No sé"</formula1>
    </dataValidation>
    <dataValidation type="list" allowBlank="1" showInputMessage="1" showErrorMessage="1" sqref="H305:J306" xr:uid="{E0430CDA-5299-47E2-A6A3-4B404886E86C}">
      <formula1>"La mayoría fueron examinados, Algunos fueron examinados, Ninguno fue examinado, No sé, No aplica"</formula1>
    </dataValidation>
    <dataValidation type="list" allowBlank="1" showInputMessage="1" showErrorMessage="1" sqref="H161 J161:L161" xr:uid="{B2FB98B2-7BF6-4565-AC65-91D1CD0B306D}">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188:F198 H211:J211 K228:K240 F252 F260 F200:F210" xr:uid="{9D12EBF5-9E37-43CF-A684-00EB59DDAB91}">
      <formula1>"Sí, No, No sé"</formula1>
    </dataValidation>
    <dataValidation type="list" allowBlank="1" showInputMessage="1" showErrorMessage="1" sqref="H31:J31" xr:uid="{0A264487-B0E4-4D73-8E57-B795FF6C139F}">
      <formula1>"Menos que una vez al año,Anualmente,Bianualmente (dos veces al año),Trimestralmente,Mensualmente,Ad hoc"</formula1>
    </dataValidation>
    <dataValidation type="list" allowBlank="1" showInputMessage="1" showErrorMessage="1" sqref="H26 J26 H28 J28" xr:uid="{AA5391ED-5D26-4DF1-85B5-EAC789668985}">
      <formula1>"Enero, Febrero, Marzo, Abril, Mayo, Junio, Julio, Agosto, Septiembre, Octubre, Noviembre, Diciembre"</formula1>
    </dataValidation>
    <dataValidation type="list" allowBlank="1" showInputMessage="1" showErrorMessage="1" error="Seleccione una opción de la lista desplegable." sqref="I22" xr:uid="{28AD1AFE-BF21-499A-8CD0-9AD1CB1919A8}">
      <formula1>"0 veces, 1 vez, 2-3 veces, 4 o más veces, No sé"</formula1>
    </dataValidation>
  </dataValidations>
  <hyperlinks>
    <hyperlink ref="I1:J1" location="'All Countries Summary (2019)'!A1" display="go to summary page" xr:uid="{CF10F637-37EE-4233-AEE1-52FD739BA2FC}"/>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3D8E-22DD-4717-9807-C90711305E05}">
  <sheetPr>
    <tabColor theme="9" tint="0.59999389629810485"/>
  </sheetPr>
  <dimension ref="A1:Q363"/>
  <sheetViews>
    <sheetView showGridLines="0" zoomScaleNormal="100" workbookViewId="0">
      <selection activeCell="N1" sqref="N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5" width="47.5703125" style="646" customWidth="1"/>
    <col min="16" max="16" width="51.5703125" style="140" customWidth="1"/>
    <col min="17" max="16384" width="9.140625" style="140"/>
  </cols>
  <sheetData>
    <row r="1" spans="2:16" ht="67.5" customHeight="1">
      <c r="F1" s="643"/>
      <c r="G1" s="643"/>
      <c r="H1" s="643"/>
      <c r="I1" s="643"/>
      <c r="J1" s="643"/>
      <c r="K1" s="643"/>
      <c r="L1" s="2508" t="s">
        <v>828</v>
      </c>
      <c r="M1" s="2508"/>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3105</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6.25" customHeight="1" thickBot="1">
      <c r="B6" s="2432"/>
      <c r="C6" s="2432"/>
      <c r="D6" s="2432"/>
      <c r="E6" s="2432"/>
      <c r="F6" s="2432"/>
      <c r="G6" s="2432"/>
      <c r="H6" s="2432"/>
      <c r="I6" s="2432"/>
      <c r="J6" s="2432"/>
      <c r="K6" s="2432"/>
      <c r="L6" s="2432"/>
      <c r="M6" s="1659"/>
      <c r="N6" s="1554"/>
      <c r="O6" s="644"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t="s">
        <v>3106</v>
      </c>
      <c r="K8" s="2409"/>
      <c r="L8" s="2409"/>
      <c r="M8" s="2409"/>
      <c r="N8" s="2410"/>
      <c r="O8" s="2245"/>
      <c r="P8" s="2245"/>
    </row>
    <row r="9" spans="2:16" ht="21.75" customHeight="1">
      <c r="B9" s="22" t="s">
        <v>435</v>
      </c>
      <c r="C9" s="1997" t="s">
        <v>436</v>
      </c>
      <c r="D9" s="1997"/>
      <c r="E9" s="1998"/>
      <c r="F9" s="2411" t="s">
        <v>3107</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3108</v>
      </c>
      <c r="J11" s="2774"/>
      <c r="K11" s="2774"/>
      <c r="L11" s="2774"/>
      <c r="M11" s="2774"/>
      <c r="N11" s="2775"/>
      <c r="O11" s="2124"/>
      <c r="P11" s="2124"/>
    </row>
    <row r="12" spans="2:16" ht="39.75" customHeight="1">
      <c r="B12" s="1490" t="s">
        <v>441</v>
      </c>
      <c r="C12" s="1997" t="s">
        <v>442</v>
      </c>
      <c r="D12" s="1997"/>
      <c r="E12" s="1998"/>
      <c r="F12" s="1622" t="s">
        <v>56</v>
      </c>
      <c r="G12" s="2397" t="s">
        <v>440</v>
      </c>
      <c r="H12" s="2138"/>
      <c r="I12" s="2773" t="s">
        <v>3109</v>
      </c>
      <c r="J12" s="2774"/>
      <c r="K12" s="2774"/>
      <c r="L12" s="2774"/>
      <c r="M12" s="2774"/>
      <c r="N12" s="2775"/>
      <c r="O12" s="2124"/>
      <c r="P12" s="2124"/>
    </row>
    <row r="13" spans="2:16" ht="31.5" customHeight="1">
      <c r="B13" s="1490" t="s">
        <v>443</v>
      </c>
      <c r="C13" s="1997" t="s">
        <v>444</v>
      </c>
      <c r="D13" s="1997"/>
      <c r="E13" s="1998"/>
      <c r="F13" s="1622" t="s">
        <v>57</v>
      </c>
      <c r="G13" s="2397" t="s">
        <v>440</v>
      </c>
      <c r="H13" s="2138"/>
      <c r="I13" s="2838"/>
      <c r="J13" s="2839"/>
      <c r="K13" s="2839"/>
      <c r="L13" s="2839"/>
      <c r="M13" s="2839"/>
      <c r="N13" s="2840"/>
      <c r="O13" s="2124"/>
      <c r="P13" s="2124"/>
    </row>
    <row r="14" spans="2:16" ht="33" customHeight="1">
      <c r="B14" s="1490" t="s">
        <v>445</v>
      </c>
      <c r="C14" s="1997" t="s">
        <v>446</v>
      </c>
      <c r="D14" s="1997"/>
      <c r="E14" s="1998"/>
      <c r="F14" s="1622" t="s">
        <v>56</v>
      </c>
      <c r="G14" s="2397" t="s">
        <v>447</v>
      </c>
      <c r="H14" s="2138"/>
      <c r="I14" s="2773" t="s">
        <v>3110</v>
      </c>
      <c r="J14" s="2774"/>
      <c r="K14" s="2774"/>
      <c r="L14" s="2774"/>
      <c r="M14" s="2774"/>
      <c r="N14" s="2775"/>
      <c r="O14" s="2124"/>
      <c r="P14" s="2124"/>
    </row>
    <row r="15" spans="2:16" ht="33" customHeight="1">
      <c r="B15" s="1490" t="s">
        <v>448</v>
      </c>
      <c r="C15" s="1997" t="s">
        <v>67</v>
      </c>
      <c r="D15" s="1997"/>
      <c r="E15" s="1998"/>
      <c r="F15" s="1622" t="s">
        <v>56</v>
      </c>
      <c r="G15" s="2397" t="s">
        <v>449</v>
      </c>
      <c r="H15" s="2138"/>
      <c r="I15" s="2773" t="s">
        <v>957</v>
      </c>
      <c r="J15" s="2774"/>
      <c r="K15" s="2774"/>
      <c r="L15" s="2774"/>
      <c r="M15" s="2774"/>
      <c r="N15" s="2775"/>
      <c r="O15" s="2124"/>
      <c r="P15" s="2124"/>
    </row>
    <row r="16" spans="2:16" ht="44.25" customHeight="1">
      <c r="B16" s="1490" t="s">
        <v>450</v>
      </c>
      <c r="C16" s="1997" t="s">
        <v>451</v>
      </c>
      <c r="D16" s="1997"/>
      <c r="E16" s="1998"/>
      <c r="F16" s="1622" t="s">
        <v>56</v>
      </c>
      <c r="G16" s="2397" t="s">
        <v>452</v>
      </c>
      <c r="H16" s="2138"/>
      <c r="I16" s="2773" t="s">
        <v>3111</v>
      </c>
      <c r="J16" s="2774"/>
      <c r="K16" s="2774"/>
      <c r="L16" s="2774"/>
      <c r="M16" s="2774"/>
      <c r="N16" s="2775"/>
      <c r="O16" s="2124"/>
      <c r="P16" s="2124"/>
    </row>
    <row r="17" spans="2:16" ht="37.5" customHeight="1">
      <c r="B17" s="1490" t="s">
        <v>453</v>
      </c>
      <c r="C17" s="2043" t="s">
        <v>454</v>
      </c>
      <c r="D17" s="2043"/>
      <c r="E17" s="2043"/>
      <c r="F17" s="1622" t="s">
        <v>56</v>
      </c>
      <c r="G17" s="2397" t="s">
        <v>455</v>
      </c>
      <c r="H17" s="2138"/>
      <c r="I17" s="2773" t="s">
        <v>3112</v>
      </c>
      <c r="J17" s="2774"/>
      <c r="K17" s="2774"/>
      <c r="L17" s="2774"/>
      <c r="M17" s="2774"/>
      <c r="N17" s="2775"/>
      <c r="O17" s="2124"/>
      <c r="P17" s="2124"/>
    </row>
    <row r="18" spans="2:16" ht="26.25" customHeight="1">
      <c r="B18" s="1490" t="s">
        <v>456</v>
      </c>
      <c r="C18" s="2043" t="s">
        <v>457</v>
      </c>
      <c r="D18" s="2043"/>
      <c r="E18" s="2043"/>
      <c r="F18" s="1622" t="s">
        <v>71</v>
      </c>
      <c r="G18" s="2397" t="s">
        <v>455</v>
      </c>
      <c r="H18" s="2138"/>
      <c r="I18" s="2773"/>
      <c r="J18" s="2774"/>
      <c r="K18" s="2774"/>
      <c r="L18" s="2774"/>
      <c r="M18" s="2774"/>
      <c r="N18" s="2775"/>
      <c r="O18" s="2124"/>
      <c r="P18" s="2124"/>
    </row>
    <row r="19" spans="2:16" ht="24.75" customHeight="1">
      <c r="B19" s="1490" t="s">
        <v>458</v>
      </c>
      <c r="C19" s="2043" t="s">
        <v>459</v>
      </c>
      <c r="D19" s="2043"/>
      <c r="E19" s="2043"/>
      <c r="F19" s="1622" t="s">
        <v>56</v>
      </c>
      <c r="G19" s="2397" t="s">
        <v>455</v>
      </c>
      <c r="H19" s="2138"/>
      <c r="I19" s="2773" t="s">
        <v>3113</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2170" t="s">
        <v>3114</v>
      </c>
      <c r="L20" s="2171"/>
      <c r="M20" s="2171"/>
      <c r="N20" s="2179"/>
      <c r="O20" s="25"/>
      <c r="P20" s="26"/>
    </row>
    <row r="21" spans="2:16" ht="24" customHeight="1">
      <c r="B21" s="23" t="s">
        <v>81</v>
      </c>
      <c r="C21" s="1997" t="s">
        <v>462</v>
      </c>
      <c r="D21" s="1997"/>
      <c r="E21" s="1997"/>
      <c r="F21" s="1997"/>
      <c r="G21" s="1997"/>
      <c r="H21" s="1997"/>
      <c r="I21" s="1522" t="s">
        <v>56</v>
      </c>
      <c r="J21" s="2398"/>
      <c r="K21" s="2172"/>
      <c r="L21" s="2173"/>
      <c r="M21" s="2173"/>
      <c r="N21" s="2174"/>
      <c r="O21" s="25"/>
      <c r="P21" s="26"/>
    </row>
    <row r="22" spans="2:16" ht="35.25" customHeight="1">
      <c r="B22" s="23" t="s">
        <v>91</v>
      </c>
      <c r="C22" s="1997" t="s">
        <v>463</v>
      </c>
      <c r="D22" s="1997"/>
      <c r="E22" s="1997"/>
      <c r="F22" s="1997"/>
      <c r="G22" s="1997"/>
      <c r="H22" s="1997"/>
      <c r="I22" s="1522" t="s">
        <v>88</v>
      </c>
      <c r="J22" s="2398"/>
      <c r="K22" s="2172"/>
      <c r="L22" s="2173"/>
      <c r="M22" s="2173"/>
      <c r="N22" s="2174"/>
      <c r="O22" s="2051"/>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388"/>
      <c r="M26" s="2389"/>
      <c r="N26" s="2390"/>
      <c r="O26" s="30"/>
      <c r="P26" s="1515"/>
    </row>
    <row r="27" spans="2:16" ht="89.25" customHeight="1">
      <c r="B27" s="23" t="s">
        <v>472</v>
      </c>
      <c r="C27" s="2028" t="s">
        <v>473</v>
      </c>
      <c r="D27" s="2028"/>
      <c r="E27" s="2028"/>
      <c r="F27" s="2028"/>
      <c r="G27" s="2028"/>
      <c r="H27" s="2028"/>
      <c r="I27" s="2029"/>
      <c r="J27" s="31">
        <v>2824496.8152244501</v>
      </c>
      <c r="K27" s="2113"/>
      <c r="L27" s="2391"/>
      <c r="M27" s="2392"/>
      <c r="N27" s="2393"/>
      <c r="O27" s="2051"/>
      <c r="P27" s="2051"/>
    </row>
    <row r="28" spans="2:16" ht="34.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2019</v>
      </c>
      <c r="I29" s="32" t="s">
        <v>476</v>
      </c>
      <c r="J29" s="1510">
        <v>2019</v>
      </c>
      <c r="K29" s="2113"/>
      <c r="L29" s="2391"/>
      <c r="M29" s="2392"/>
      <c r="N29" s="2393"/>
      <c r="O29" s="2124"/>
      <c r="P29" s="2124"/>
    </row>
    <row r="30" spans="2:16" ht="53.25" customHeight="1">
      <c r="B30" s="1490" t="s">
        <v>435</v>
      </c>
      <c r="C30" s="1997" t="s">
        <v>477</v>
      </c>
      <c r="D30" s="1997"/>
      <c r="E30" s="1997"/>
      <c r="F30" s="1997"/>
      <c r="G30" s="1998"/>
      <c r="H30" s="2381" t="s">
        <v>3115</v>
      </c>
      <c r="I30" s="2382"/>
      <c r="J30" s="2383"/>
      <c r="K30" s="2113"/>
      <c r="L30" s="2391"/>
      <c r="M30" s="2392"/>
      <c r="N30" s="2393"/>
      <c r="O30" s="2197"/>
      <c r="P30" s="2197"/>
    </row>
    <row r="31" spans="2:16" ht="23.25" customHeight="1">
      <c r="B31" s="1490" t="s">
        <v>441</v>
      </c>
      <c r="C31" s="1997" t="s">
        <v>478</v>
      </c>
      <c r="D31" s="1997"/>
      <c r="E31" s="1997"/>
      <c r="F31" s="1997"/>
      <c r="G31" s="1998"/>
      <c r="H31" s="2384" t="s">
        <v>3116</v>
      </c>
      <c r="I31" s="2385"/>
      <c r="J31" s="2386"/>
      <c r="K31" s="2114"/>
      <c r="L31" s="2394"/>
      <c r="M31" s="2395"/>
      <c r="N31" s="2396"/>
      <c r="O31" s="1513"/>
      <c r="P31" s="26"/>
    </row>
    <row r="32" spans="2:16" ht="76.5" customHeight="1">
      <c r="B32" s="1490" t="s">
        <v>443</v>
      </c>
      <c r="C32" s="2028" t="s">
        <v>479</v>
      </c>
      <c r="D32" s="2028"/>
      <c r="E32" s="2028"/>
      <c r="F32" s="2028"/>
      <c r="G32" s="2028"/>
      <c r="H32" s="2028"/>
      <c r="I32" s="2028"/>
      <c r="J32" s="2028"/>
      <c r="K32" s="2028"/>
      <c r="L32" s="2028"/>
      <c r="M32" s="2028"/>
      <c r="N32" s="2372"/>
      <c r="O32" s="2074"/>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84265</v>
      </c>
      <c r="K35" s="35">
        <v>142858.18655635579</v>
      </c>
      <c r="L35" s="2361">
        <f t="shared" ref="L35:L53" si="0">ABS(J35-K35)/J35</f>
        <v>0.69534428951944216</v>
      </c>
      <c r="M35" s="2362"/>
      <c r="N35" s="2363"/>
      <c r="O35" s="2380"/>
      <c r="P35" s="2380"/>
    </row>
    <row r="36" spans="2:16" ht="21" customHeight="1">
      <c r="B36" s="27"/>
      <c r="C36" s="2091" t="s">
        <v>486</v>
      </c>
      <c r="D36" s="2091"/>
      <c r="E36" s="2091"/>
      <c r="F36" s="2091"/>
      <c r="G36" s="2091"/>
      <c r="H36" s="2091"/>
      <c r="I36" s="2092"/>
      <c r="J36" s="36" t="s">
        <v>61</v>
      </c>
      <c r="K36" s="36" t="s">
        <v>61</v>
      </c>
      <c r="L36" s="2361" t="s">
        <v>61</v>
      </c>
      <c r="M36" s="2362"/>
      <c r="N36" s="2363"/>
      <c r="O36" s="2380"/>
      <c r="P36" s="2380"/>
    </row>
    <row r="37" spans="2:16" ht="31.5" customHeight="1">
      <c r="B37" s="27"/>
      <c r="C37" s="2091" t="s">
        <v>487</v>
      </c>
      <c r="D37" s="2091"/>
      <c r="E37" s="2091"/>
      <c r="F37" s="38" t="s">
        <v>488</v>
      </c>
      <c r="G37" s="1754"/>
      <c r="H37" s="2008"/>
      <c r="I37" s="1755"/>
      <c r="J37" s="36" t="s">
        <v>61</v>
      </c>
      <c r="K37" s="36"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6" t="s">
        <v>61</v>
      </c>
      <c r="L39" s="2361" t="s">
        <v>61</v>
      </c>
      <c r="M39" s="2362"/>
      <c r="N39" s="2363"/>
      <c r="O39" s="2380"/>
      <c r="P39" s="2380"/>
    </row>
    <row r="40" spans="2:16" ht="27.75" customHeight="1">
      <c r="B40" s="27"/>
      <c r="C40" s="2091" t="s">
        <v>492</v>
      </c>
      <c r="D40" s="2091"/>
      <c r="E40" s="2091"/>
      <c r="F40" s="38" t="s">
        <v>488</v>
      </c>
      <c r="G40" s="1754" t="s">
        <v>3117</v>
      </c>
      <c r="H40" s="2008"/>
      <c r="I40" s="1755"/>
      <c r="J40" s="34">
        <v>10255</v>
      </c>
      <c r="K40" s="35">
        <v>49420.395649862403</v>
      </c>
      <c r="L40" s="2369">
        <f>ABS(J40-K40)/J40</f>
        <v>3.8191512091528428</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v>320540</v>
      </c>
      <c r="K42" s="35">
        <v>650281.54429143586</v>
      </c>
      <c r="L42" s="2361">
        <f t="shared" si="0"/>
        <v>1.0287063838879262</v>
      </c>
      <c r="M42" s="2362"/>
      <c r="N42" s="2363"/>
      <c r="O42" s="2380"/>
      <c r="P42" s="2380"/>
    </row>
    <row r="43" spans="2:16" ht="21" customHeight="1">
      <c r="B43" s="27"/>
      <c r="C43" s="2091" t="s">
        <v>495</v>
      </c>
      <c r="D43" s="2091"/>
      <c r="E43" s="2091"/>
      <c r="F43" s="2091"/>
      <c r="G43" s="2091"/>
      <c r="H43" s="2091"/>
      <c r="I43" s="2092"/>
      <c r="J43" s="34">
        <v>105061</v>
      </c>
      <c r="K43" s="35">
        <v>249114.4133550718</v>
      </c>
      <c r="L43" s="2361">
        <f t="shared" si="0"/>
        <v>1.3711407025925111</v>
      </c>
      <c r="M43" s="2362"/>
      <c r="N43" s="2363"/>
      <c r="O43" s="2380"/>
      <c r="P43" s="2380"/>
    </row>
    <row r="44" spans="2:16" ht="21" customHeight="1">
      <c r="B44" s="27"/>
      <c r="C44" s="2091" t="s">
        <v>496</v>
      </c>
      <c r="D44" s="2091"/>
      <c r="E44" s="2091"/>
      <c r="F44" s="2091"/>
      <c r="G44" s="2091"/>
      <c r="H44" s="2091"/>
      <c r="I44" s="2092"/>
      <c r="J44" s="36" t="s">
        <v>61</v>
      </c>
      <c r="K44" s="36"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6"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6" t="s">
        <v>61</v>
      </c>
      <c r="K47" s="36" t="s">
        <v>61</v>
      </c>
      <c r="L47" s="2361" t="s">
        <v>61</v>
      </c>
      <c r="M47" s="2362"/>
      <c r="N47" s="2363"/>
      <c r="O47" s="2380"/>
      <c r="P47" s="2380"/>
    </row>
    <row r="48" spans="2:16" ht="21" customHeight="1">
      <c r="B48" s="27"/>
      <c r="C48" s="2091" t="s">
        <v>500</v>
      </c>
      <c r="D48" s="2091"/>
      <c r="E48" s="2091"/>
      <c r="F48" s="2091"/>
      <c r="G48" s="2091"/>
      <c r="H48" s="2091"/>
      <c r="I48" s="2092"/>
      <c r="J48" s="36" t="s">
        <v>61</v>
      </c>
      <c r="K48" s="36" t="s">
        <v>61</v>
      </c>
      <c r="L48" s="2361" t="s">
        <v>61</v>
      </c>
      <c r="M48" s="2362"/>
      <c r="N48" s="2363"/>
      <c r="O48" s="2380"/>
      <c r="P48" s="2380"/>
    </row>
    <row r="49" spans="2:16" ht="30" customHeight="1">
      <c r="B49" s="27"/>
      <c r="C49" s="2091" t="s">
        <v>501</v>
      </c>
      <c r="D49" s="2091"/>
      <c r="E49" s="2091"/>
      <c r="F49" s="38" t="s">
        <v>488</v>
      </c>
      <c r="G49" s="2093" t="s">
        <v>1843</v>
      </c>
      <c r="H49" s="2157"/>
      <c r="I49" s="2094"/>
      <c r="J49" s="34">
        <v>15982</v>
      </c>
      <c r="K49" s="35">
        <v>42520.844213897042</v>
      </c>
      <c r="L49" s="2369">
        <f t="shared" si="0"/>
        <v>1.6605458774807309</v>
      </c>
      <c r="M49" s="2370"/>
      <c r="N49" s="2371"/>
      <c r="O49" s="2380"/>
      <c r="P49" s="2380"/>
    </row>
    <row r="50" spans="2:16" ht="21" customHeight="1">
      <c r="B50" s="27" t="s">
        <v>502</v>
      </c>
      <c r="C50" s="2091" t="s">
        <v>503</v>
      </c>
      <c r="D50" s="2091"/>
      <c r="E50" s="2091"/>
      <c r="F50" s="2091"/>
      <c r="G50" s="2091"/>
      <c r="H50" s="2091"/>
      <c r="I50" s="2092"/>
      <c r="J50" s="36" t="s">
        <v>61</v>
      </c>
      <c r="K50" s="36" t="s">
        <v>61</v>
      </c>
      <c r="L50" s="2361" t="s">
        <v>61</v>
      </c>
      <c r="M50" s="2362"/>
      <c r="N50" s="2363"/>
      <c r="O50" s="2380"/>
      <c r="P50" s="2380"/>
    </row>
    <row r="51" spans="2:16" ht="21" customHeight="1">
      <c r="B51" s="27" t="s">
        <v>504</v>
      </c>
      <c r="C51" s="2091" t="s">
        <v>505</v>
      </c>
      <c r="D51" s="2091"/>
      <c r="E51" s="2091"/>
      <c r="F51" s="2091"/>
      <c r="G51" s="2091"/>
      <c r="H51" s="2091"/>
      <c r="I51" s="2092"/>
      <c r="J51" s="36" t="s">
        <v>61</v>
      </c>
      <c r="K51" s="36" t="s">
        <v>61</v>
      </c>
      <c r="L51" s="2361" t="s">
        <v>61</v>
      </c>
      <c r="M51" s="2362"/>
      <c r="N51" s="2363"/>
      <c r="O51" s="2380"/>
      <c r="P51" s="2380"/>
    </row>
    <row r="52" spans="2:16" ht="21" customHeight="1">
      <c r="B52" s="27" t="s">
        <v>506</v>
      </c>
      <c r="C52" s="2091" t="s">
        <v>131</v>
      </c>
      <c r="D52" s="2091"/>
      <c r="E52" s="2091"/>
      <c r="F52" s="2091"/>
      <c r="G52" s="2091"/>
      <c r="H52" s="2091"/>
      <c r="I52" s="2092"/>
      <c r="J52" s="34">
        <v>4566675.68</v>
      </c>
      <c r="K52" s="35">
        <v>3885854.3711152691</v>
      </c>
      <c r="L52" s="2361">
        <f t="shared" si="0"/>
        <v>0.14908466389816644</v>
      </c>
      <c r="M52" s="2362"/>
      <c r="N52" s="2363"/>
      <c r="O52" s="2380"/>
      <c r="P52" s="2380"/>
    </row>
    <row r="53" spans="2:16" ht="21" customHeight="1">
      <c r="B53" s="27" t="s">
        <v>507</v>
      </c>
      <c r="C53" s="2091" t="s">
        <v>132</v>
      </c>
      <c r="D53" s="2091"/>
      <c r="E53" s="2091"/>
      <c r="F53" s="2091"/>
      <c r="G53" s="2091"/>
      <c r="H53" s="2091"/>
      <c r="I53" s="2092"/>
      <c r="J53" s="34">
        <v>45210</v>
      </c>
      <c r="K53" s="35">
        <v>55972.537242005994</v>
      </c>
      <c r="L53" s="2361">
        <f t="shared" si="0"/>
        <v>0.23805656363649622</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6" t="s">
        <v>61</v>
      </c>
      <c r="L55" s="2361" t="s">
        <v>61</v>
      </c>
      <c r="M55" s="2362"/>
      <c r="N55" s="2363"/>
      <c r="O55" s="2380"/>
      <c r="P55" s="2380"/>
    </row>
    <row r="56" spans="2:16" ht="21" customHeight="1">
      <c r="B56" s="27"/>
      <c r="C56" s="2091" t="s">
        <v>300</v>
      </c>
      <c r="D56" s="2091"/>
      <c r="E56" s="2091"/>
      <c r="F56" s="2091"/>
      <c r="G56" s="2091"/>
      <c r="H56" s="2091"/>
      <c r="I56" s="2092"/>
      <c r="J56" s="36" t="s">
        <v>61</v>
      </c>
      <c r="K56" s="36"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6" t="s">
        <v>61</v>
      </c>
      <c r="L57" s="2361" t="s">
        <v>61</v>
      </c>
      <c r="M57" s="2362"/>
      <c r="N57" s="2363"/>
      <c r="O57" s="2380"/>
      <c r="P57" s="2380"/>
    </row>
    <row r="58" spans="2:16" ht="51" customHeight="1" thickBot="1">
      <c r="B58" s="40" t="s">
        <v>512</v>
      </c>
      <c r="C58" s="2351" t="s">
        <v>513</v>
      </c>
      <c r="D58" s="2351"/>
      <c r="E58" s="2351"/>
      <c r="F58" s="2351"/>
      <c r="G58" s="2351"/>
      <c r="H58" s="2351"/>
      <c r="I58" s="2351"/>
      <c r="J58" s="41" t="s">
        <v>65</v>
      </c>
      <c r="K58" s="42" t="s">
        <v>514</v>
      </c>
      <c r="L58" s="2352"/>
      <c r="M58" s="2353"/>
      <c r="N58" s="2354"/>
      <c r="O58" s="43"/>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65</v>
      </c>
      <c r="K60" s="2358"/>
      <c r="L60" s="45" t="s">
        <v>514</v>
      </c>
      <c r="M60" s="2359"/>
      <c r="N60" s="2360"/>
      <c r="O60" s="1627"/>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t="s">
        <v>61</v>
      </c>
      <c r="H63" s="48" t="s">
        <v>61</v>
      </c>
      <c r="I63" s="48" t="s">
        <v>61</v>
      </c>
      <c r="J63" s="48" t="s">
        <v>61</v>
      </c>
      <c r="K63" s="2340"/>
      <c r="L63" s="2341"/>
      <c r="M63" s="2341"/>
      <c r="N63" s="2342"/>
      <c r="O63" s="2349"/>
      <c r="P63" s="2349"/>
    </row>
    <row r="64" spans="2:16" ht="54" customHeight="1">
      <c r="B64" s="1490" t="s">
        <v>441</v>
      </c>
      <c r="C64" s="1997" t="s">
        <v>525</v>
      </c>
      <c r="D64" s="1997"/>
      <c r="E64" s="1997"/>
      <c r="F64" s="1998"/>
      <c r="G64" s="48" t="s">
        <v>61</v>
      </c>
      <c r="H64" s="48" t="s">
        <v>61</v>
      </c>
      <c r="I64" s="48" t="s">
        <v>61</v>
      </c>
      <c r="J64" s="48" t="s">
        <v>61</v>
      </c>
      <c r="K64" s="2340"/>
      <c r="L64" s="2341"/>
      <c r="M64" s="2341"/>
      <c r="N64" s="2342"/>
      <c r="O64" s="2349"/>
      <c r="P64" s="2349"/>
    </row>
    <row r="65" spans="2:17" ht="54" customHeight="1" thickBot="1">
      <c r="B65" s="27" t="s">
        <v>443</v>
      </c>
      <c r="C65" s="1830" t="s">
        <v>526</v>
      </c>
      <c r="D65" s="1830"/>
      <c r="E65" s="1830"/>
      <c r="F65" s="1831"/>
      <c r="G65" s="48" t="s">
        <v>61</v>
      </c>
      <c r="H65" s="48" t="s">
        <v>61</v>
      </c>
      <c r="I65" s="48" t="s">
        <v>61</v>
      </c>
      <c r="J65" s="48" t="s">
        <v>61</v>
      </c>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65</v>
      </c>
      <c r="J67" s="54" t="s">
        <v>514</v>
      </c>
      <c r="K67" s="2331"/>
      <c r="L67" s="2332"/>
      <c r="M67" s="2332"/>
      <c r="N67" s="2333"/>
      <c r="O67" s="1627"/>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523" t="s">
        <v>65</v>
      </c>
      <c r="G70" s="2315"/>
      <c r="H70" s="2316"/>
      <c r="I70" s="2317"/>
      <c r="J70" s="2318"/>
      <c r="K70" s="2340"/>
      <c r="L70" s="2341"/>
      <c r="M70" s="2341"/>
      <c r="N70" s="2342"/>
      <c r="O70" s="2124"/>
      <c r="P70" s="2124"/>
    </row>
    <row r="71" spans="2:17" ht="31.5" customHeight="1">
      <c r="B71" s="56"/>
      <c r="C71" s="2338" t="s">
        <v>538</v>
      </c>
      <c r="D71" s="2338"/>
      <c r="E71" s="2339"/>
      <c r="F71" s="2162"/>
      <c r="G71" s="2163"/>
      <c r="H71" s="2163"/>
      <c r="I71" s="2163"/>
      <c r="J71" s="2163"/>
      <c r="K71" s="2340"/>
      <c r="L71" s="2341"/>
      <c r="M71" s="2341"/>
      <c r="N71" s="2342"/>
      <c r="O71" s="2124"/>
      <c r="P71" s="2124"/>
    </row>
    <row r="72" spans="2:17" ht="65.25" customHeight="1">
      <c r="B72" s="1490" t="s">
        <v>441</v>
      </c>
      <c r="C72" s="2338" t="s">
        <v>539</v>
      </c>
      <c r="D72" s="2338"/>
      <c r="E72" s="2339"/>
      <c r="F72" s="1523" t="s">
        <v>65</v>
      </c>
      <c r="G72" s="2315"/>
      <c r="H72" s="2316"/>
      <c r="I72" s="2317"/>
      <c r="J72" s="2318"/>
      <c r="K72" s="2340"/>
      <c r="L72" s="2341"/>
      <c r="M72" s="2341"/>
      <c r="N72" s="2342"/>
      <c r="O72" s="2124"/>
      <c r="P72" s="2124"/>
    </row>
    <row r="73" spans="2:17" ht="35.25" customHeight="1">
      <c r="B73" s="56"/>
      <c r="C73" s="2338" t="s">
        <v>540</v>
      </c>
      <c r="D73" s="2338"/>
      <c r="E73" s="2339"/>
      <c r="F73" s="2162"/>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8.25" customHeight="1">
      <c r="B77" s="1490" t="s">
        <v>435</v>
      </c>
      <c r="C77" s="1997" t="s">
        <v>113</v>
      </c>
      <c r="D77" s="1997"/>
      <c r="E77" s="1998"/>
      <c r="F77" s="1523" t="s">
        <v>865</v>
      </c>
      <c r="G77" s="2315">
        <v>1038818</v>
      </c>
      <c r="H77" s="2316"/>
      <c r="I77" s="2317" t="s">
        <v>1459</v>
      </c>
      <c r="J77" s="2318"/>
      <c r="K77" s="2284" t="s">
        <v>3118</v>
      </c>
      <c r="L77" s="2285"/>
      <c r="M77" s="2285"/>
      <c r="N77" s="2286"/>
      <c r="O77" s="25" t="s">
        <v>864</v>
      </c>
      <c r="P77" s="26"/>
    </row>
    <row r="78" spans="2:17" s="164" customFormat="1" ht="49.5" customHeight="1">
      <c r="B78" s="1490" t="s">
        <v>441</v>
      </c>
      <c r="C78" s="1997" t="s">
        <v>67</v>
      </c>
      <c r="D78" s="1997"/>
      <c r="E78" s="1998"/>
      <c r="F78" s="1523" t="s">
        <v>865</v>
      </c>
      <c r="G78" s="2315">
        <v>1854249</v>
      </c>
      <c r="H78" s="2316"/>
      <c r="I78" s="2317" t="s">
        <v>1459</v>
      </c>
      <c r="J78" s="2318"/>
      <c r="K78" s="2284" t="s">
        <v>3119</v>
      </c>
      <c r="L78" s="2285"/>
      <c r="M78" s="2285"/>
      <c r="N78" s="2286"/>
      <c r="O78" s="25" t="s">
        <v>867</v>
      </c>
      <c r="P78" s="26"/>
    </row>
    <row r="79" spans="2:17" s="164" customFormat="1" ht="32.25" customHeight="1">
      <c r="B79" s="1490" t="s">
        <v>443</v>
      </c>
      <c r="C79" s="1997" t="s">
        <v>115</v>
      </c>
      <c r="D79" s="1997"/>
      <c r="E79" s="1998"/>
      <c r="F79" s="1523" t="s">
        <v>62</v>
      </c>
      <c r="G79" s="2315">
        <v>0</v>
      </c>
      <c r="H79" s="2316"/>
      <c r="I79" s="2317" t="s">
        <v>1459</v>
      </c>
      <c r="J79" s="2318"/>
      <c r="K79" s="2284"/>
      <c r="L79" s="2285"/>
      <c r="M79" s="2285"/>
      <c r="N79" s="2286"/>
      <c r="O79" s="25"/>
      <c r="P79" s="26"/>
    </row>
    <row r="80" spans="2:17" s="164" customFormat="1" ht="32.25" customHeight="1">
      <c r="B80" s="1490" t="s">
        <v>445</v>
      </c>
      <c r="C80" s="1997" t="s">
        <v>116</v>
      </c>
      <c r="D80" s="1997"/>
      <c r="E80" s="1998"/>
      <c r="F80" s="1523" t="s">
        <v>62</v>
      </c>
      <c r="G80" s="2315">
        <v>0</v>
      </c>
      <c r="H80" s="2316"/>
      <c r="I80" s="2317" t="s">
        <v>1459</v>
      </c>
      <c r="J80" s="2318"/>
      <c r="K80" s="2315"/>
      <c r="L80" s="2319"/>
      <c r="M80" s="2319"/>
      <c r="N80" s="2320"/>
      <c r="O80" s="2051" t="s">
        <v>867</v>
      </c>
      <c r="P80" s="2051"/>
    </row>
    <row r="81" spans="1:16" s="164" customFormat="1" ht="32.25" customHeight="1">
      <c r="B81" s="1490" t="s">
        <v>448</v>
      </c>
      <c r="C81" s="1997" t="s">
        <v>328</v>
      </c>
      <c r="D81" s="1997"/>
      <c r="E81" s="1998"/>
      <c r="F81" s="1523" t="s">
        <v>865</v>
      </c>
      <c r="G81" s="2315">
        <v>84086</v>
      </c>
      <c r="H81" s="2316"/>
      <c r="I81" s="2317" t="s">
        <v>1459</v>
      </c>
      <c r="J81" s="2318"/>
      <c r="K81" s="2284" t="s">
        <v>3120</v>
      </c>
      <c r="L81" s="2285"/>
      <c r="M81" s="2285"/>
      <c r="N81" s="2286"/>
      <c r="O81" s="2197"/>
      <c r="P81" s="2197"/>
    </row>
    <row r="82" spans="1:16" ht="53.25" customHeight="1" thickBot="1">
      <c r="B82" s="27" t="s">
        <v>450</v>
      </c>
      <c r="C82" s="1830" t="s">
        <v>549</v>
      </c>
      <c r="D82" s="1830"/>
      <c r="E82" s="1831"/>
      <c r="F82" s="61"/>
      <c r="G82" s="2307">
        <f>G77+G78+G79+G80+G81</f>
        <v>2977153</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v>
      </c>
      <c r="K84" s="65" t="s">
        <v>434</v>
      </c>
      <c r="L84" s="2304"/>
      <c r="M84" s="2305"/>
      <c r="N84" s="2306"/>
      <c r="O84" s="2231"/>
      <c r="P84" s="2231"/>
    </row>
    <row r="85" spans="1:16" ht="49.5" customHeight="1">
      <c r="B85" s="66" t="s">
        <v>553</v>
      </c>
      <c r="C85" s="2302" t="s">
        <v>554</v>
      </c>
      <c r="D85" s="2302"/>
      <c r="E85" s="2302"/>
      <c r="F85" s="2302"/>
      <c r="G85" s="2302"/>
      <c r="H85" s="2302"/>
      <c r="I85" s="2303"/>
      <c r="J85" s="64" t="s">
        <v>61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1.0540472143401651</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3121</v>
      </c>
      <c r="M88" s="2293"/>
      <c r="N88" s="2294"/>
      <c r="O88" s="2051"/>
      <c r="P88" s="2051"/>
    </row>
    <row r="89" spans="1:16" ht="21" customHeight="1">
      <c r="B89" s="1490" t="s">
        <v>435</v>
      </c>
      <c r="C89" s="2301" t="s">
        <v>561</v>
      </c>
      <c r="D89" s="2301"/>
      <c r="E89" s="2301"/>
      <c r="F89" s="2301"/>
      <c r="G89" s="2301"/>
      <c r="H89" s="2301"/>
      <c r="I89" s="2301"/>
      <c r="J89" s="158" t="s">
        <v>62</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61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321</v>
      </c>
      <c r="G95" s="2040"/>
      <c r="H95" s="2289" t="s">
        <v>514</v>
      </c>
      <c r="I95" s="2021" t="s">
        <v>3121</v>
      </c>
      <c r="J95" s="2230"/>
      <c r="K95" s="2230"/>
      <c r="L95" s="2230"/>
      <c r="M95" s="2230"/>
      <c r="N95" s="2022"/>
      <c r="O95" s="2051"/>
      <c r="P95" s="2051"/>
    </row>
    <row r="96" spans="1:16" ht="20.25" customHeight="1">
      <c r="B96" s="1519"/>
      <c r="C96" s="1903" t="s">
        <v>567</v>
      </c>
      <c r="D96" s="1903"/>
      <c r="E96" s="1903"/>
      <c r="F96" s="2038" t="s">
        <v>321</v>
      </c>
      <c r="G96" s="2040"/>
      <c r="H96" s="2290"/>
      <c r="I96" s="2023"/>
      <c r="J96" s="2048"/>
      <c r="K96" s="2048"/>
      <c r="L96" s="2048"/>
      <c r="M96" s="2048"/>
      <c r="N96" s="2024"/>
      <c r="O96" s="2124"/>
      <c r="P96" s="2124"/>
    </row>
    <row r="97" spans="2:16" ht="20.25" customHeight="1">
      <c r="B97" s="1519"/>
      <c r="C97" s="1903" t="s">
        <v>323</v>
      </c>
      <c r="D97" s="1903"/>
      <c r="E97" s="1903"/>
      <c r="F97" s="2038" t="s">
        <v>321</v>
      </c>
      <c r="G97" s="204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324</v>
      </c>
      <c r="G99" s="2040"/>
      <c r="H99" s="2290"/>
      <c r="I99" s="2023"/>
      <c r="J99" s="2048"/>
      <c r="K99" s="2048"/>
      <c r="L99" s="2048"/>
      <c r="M99" s="2048"/>
      <c r="N99" s="2024"/>
      <c r="O99" s="2124"/>
      <c r="P99" s="2124"/>
    </row>
    <row r="100" spans="2:16" ht="21" customHeight="1">
      <c r="B100" s="27"/>
      <c r="C100" s="1903" t="s">
        <v>567</v>
      </c>
      <c r="D100" s="1903"/>
      <c r="E100" s="2138"/>
      <c r="F100" s="2038" t="s">
        <v>324</v>
      </c>
      <c r="G100" s="2040"/>
      <c r="H100" s="2290"/>
      <c r="I100" s="2023"/>
      <c r="J100" s="2048"/>
      <c r="K100" s="2048"/>
      <c r="L100" s="2048"/>
      <c r="M100" s="2048"/>
      <c r="N100" s="2024"/>
      <c r="O100" s="2124"/>
      <c r="P100" s="2124"/>
    </row>
    <row r="101" spans="2:16" ht="21" customHeight="1">
      <c r="B101" s="27"/>
      <c r="C101" s="1903" t="s">
        <v>327</v>
      </c>
      <c r="D101" s="1903"/>
      <c r="E101" s="2138"/>
      <c r="F101" s="2038" t="s">
        <v>324</v>
      </c>
      <c r="G101" s="2040"/>
      <c r="H101" s="2290"/>
      <c r="I101" s="2023"/>
      <c r="J101" s="2048"/>
      <c r="K101" s="2048"/>
      <c r="L101" s="2048"/>
      <c r="M101" s="2048"/>
      <c r="N101" s="2024"/>
      <c r="O101" s="2124"/>
      <c r="P101" s="2124"/>
    </row>
    <row r="102" spans="2:16" ht="21" customHeight="1">
      <c r="B102" s="27"/>
      <c r="C102" s="1903" t="s">
        <v>328</v>
      </c>
      <c r="D102" s="1903"/>
      <c r="E102" s="2138"/>
      <c r="F102" s="2038" t="s">
        <v>324</v>
      </c>
      <c r="G102" s="2040"/>
      <c r="H102" s="2290"/>
      <c r="I102" s="2023"/>
      <c r="J102" s="2048"/>
      <c r="K102" s="2048"/>
      <c r="L102" s="2048"/>
      <c r="M102" s="2048"/>
      <c r="N102" s="2024"/>
      <c r="O102" s="2124"/>
      <c r="P102" s="2124"/>
    </row>
    <row r="103" spans="2:16" ht="26.25" customHeight="1">
      <c r="B103" s="27"/>
      <c r="C103" s="1903" t="s">
        <v>569</v>
      </c>
      <c r="D103" s="1903"/>
      <c r="E103" s="2138"/>
      <c r="F103" s="1999" t="s">
        <v>62</v>
      </c>
      <c r="G103" s="2000"/>
      <c r="H103" s="2291"/>
      <c r="I103" s="2025"/>
      <c r="J103" s="2049"/>
      <c r="K103" s="2049"/>
      <c r="L103" s="2049"/>
      <c r="M103" s="2049"/>
      <c r="N103" s="2026"/>
      <c r="O103" s="2197"/>
      <c r="P103" s="2197"/>
    </row>
    <row r="104" spans="2:16" ht="44.25" customHeight="1">
      <c r="B104" s="70" t="s">
        <v>570</v>
      </c>
      <c r="C104" s="1830" t="s">
        <v>571</v>
      </c>
      <c r="D104" s="1830"/>
      <c r="E104" s="1831"/>
      <c r="F104" s="2032" t="s">
        <v>1335</v>
      </c>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57</v>
      </c>
      <c r="I106" s="2260" t="s">
        <v>514</v>
      </c>
      <c r="J106" s="2261"/>
      <c r="K106" s="2262"/>
      <c r="L106" s="2263"/>
      <c r="M106" s="2263"/>
      <c r="N106" s="2264"/>
      <c r="O106" s="25"/>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1335</v>
      </c>
      <c r="G108" s="2276"/>
      <c r="H108" s="2277"/>
      <c r="I108" s="2278" t="s">
        <v>61</v>
      </c>
      <c r="J108" s="2279"/>
      <c r="K108" s="2275" t="s">
        <v>61</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57</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57</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57</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57</v>
      </c>
      <c r="H124" s="2109"/>
      <c r="I124" s="2108" t="s">
        <v>57</v>
      </c>
      <c r="J124" s="2109"/>
      <c r="K124" s="1522" t="s">
        <v>57</v>
      </c>
      <c r="L124" s="2108" t="s">
        <v>57</v>
      </c>
      <c r="M124" s="2110"/>
      <c r="N124" s="2191"/>
      <c r="O124" s="2232"/>
      <c r="P124" s="2232"/>
    </row>
    <row r="125" spans="2:16" ht="24" customHeight="1">
      <c r="B125" s="73" t="s">
        <v>594</v>
      </c>
      <c r="C125" s="1885" t="s">
        <v>595</v>
      </c>
      <c r="D125" s="1885"/>
      <c r="E125" s="1885"/>
      <c r="F125" s="2148"/>
      <c r="G125" s="2108" t="s">
        <v>57</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57</v>
      </c>
      <c r="J128" s="2109"/>
      <c r="K128" s="1522" t="s">
        <v>57</v>
      </c>
      <c r="L128" s="2108" t="s">
        <v>57</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t="s">
        <v>1335</v>
      </c>
      <c r="F130" s="2242"/>
      <c r="G130" s="2108" t="s">
        <v>62</v>
      </c>
      <c r="H130" s="2109"/>
      <c r="I130" s="2108" t="s">
        <v>62</v>
      </c>
      <c r="J130" s="2109"/>
      <c r="K130" s="1522" t="s">
        <v>62</v>
      </c>
      <c r="L130" s="2108" t="s">
        <v>62</v>
      </c>
      <c r="M130" s="2110"/>
      <c r="N130" s="2191"/>
      <c r="O130" s="2232"/>
      <c r="P130" s="2232"/>
    </row>
    <row r="131" spans="2:16" ht="27.75" customHeight="1">
      <c r="B131" s="75" t="s">
        <v>489</v>
      </c>
      <c r="C131" s="2241" t="s">
        <v>604</v>
      </c>
      <c r="D131" s="2241"/>
      <c r="E131" s="2242" t="s">
        <v>1335</v>
      </c>
      <c r="F131" s="2242"/>
      <c r="G131" s="2108" t="s">
        <v>62</v>
      </c>
      <c r="H131" s="2109"/>
      <c r="I131" s="2108" t="s">
        <v>62</v>
      </c>
      <c r="J131" s="2109"/>
      <c r="K131" s="1522" t="s">
        <v>62</v>
      </c>
      <c r="L131" s="2108" t="s">
        <v>62</v>
      </c>
      <c r="M131" s="2110"/>
      <c r="N131" s="2191"/>
      <c r="O131" s="2232"/>
      <c r="P131" s="2232"/>
    </row>
    <row r="132" spans="2:16" ht="27.75" customHeight="1">
      <c r="B132" s="75" t="s">
        <v>493</v>
      </c>
      <c r="C132" s="2241" t="s">
        <v>604</v>
      </c>
      <c r="D132" s="2241"/>
      <c r="E132" s="2242" t="s">
        <v>1335</v>
      </c>
      <c r="F132" s="2242"/>
      <c r="G132" s="2108" t="s">
        <v>62</v>
      </c>
      <c r="H132" s="2109"/>
      <c r="I132" s="2108" t="s">
        <v>62</v>
      </c>
      <c r="J132" s="2109"/>
      <c r="K132" s="1522" t="s">
        <v>62</v>
      </c>
      <c r="L132" s="2108" t="s">
        <v>62</v>
      </c>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10.25" customHeight="1">
      <c r="B135" s="28" t="s">
        <v>607</v>
      </c>
      <c r="C135" s="2111" t="s">
        <v>608</v>
      </c>
      <c r="D135" s="2111"/>
      <c r="E135" s="2111"/>
      <c r="F135" s="2111"/>
      <c r="G135" s="1531" t="s">
        <v>56</v>
      </c>
      <c r="H135" s="2236" t="s">
        <v>609</v>
      </c>
      <c r="I135" s="2237"/>
      <c r="J135" s="2238"/>
      <c r="K135" s="2239"/>
      <c r="L135" s="2239"/>
      <c r="M135" s="2239"/>
      <c r="N135" s="2240"/>
      <c r="O135" s="1628"/>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19.5" customHeight="1">
      <c r="B137" s="1490" t="s">
        <v>611</v>
      </c>
      <c r="C137" s="2028" t="s">
        <v>612</v>
      </c>
      <c r="D137" s="2028"/>
      <c r="E137" s="2028"/>
      <c r="F137" s="2028"/>
      <c r="G137" s="2028"/>
      <c r="H137" s="1999" t="s">
        <v>3122</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3123</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57</v>
      </c>
      <c r="I141" s="2027"/>
      <c r="J141" s="2027"/>
      <c r="K141" s="2169"/>
      <c r="L141" s="2039"/>
      <c r="M141" s="2039"/>
      <c r="N141" s="2225"/>
      <c r="O141" s="2051"/>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c r="P143" s="2051"/>
    </row>
    <row r="144" spans="2:16" ht="80.45" customHeight="1" thickBot="1">
      <c r="B144" s="22" t="s">
        <v>435</v>
      </c>
      <c r="C144" s="1855" t="s">
        <v>618</v>
      </c>
      <c r="D144" s="1855"/>
      <c r="E144" s="1855"/>
      <c r="F144" s="1855"/>
      <c r="G144" s="2098"/>
      <c r="H144" s="2038" t="s">
        <v>3124</v>
      </c>
      <c r="I144" s="2039"/>
      <c r="J144" s="2039"/>
      <c r="K144" s="2030"/>
      <c r="L144" s="2107"/>
      <c r="M144" s="2107"/>
      <c r="N144" s="3385"/>
      <c r="O144" s="2124"/>
      <c r="P144" s="2124"/>
    </row>
    <row r="145" spans="2:16" ht="49.5" customHeight="1">
      <c r="B145" s="2212" t="s">
        <v>621</v>
      </c>
      <c r="C145" s="2213"/>
      <c r="D145" s="2213"/>
      <c r="E145" s="2213"/>
      <c r="F145" s="2213"/>
      <c r="G145" s="2213"/>
      <c r="H145" s="2213"/>
      <c r="I145" s="2213"/>
      <c r="J145" s="2213"/>
      <c r="K145" s="2213"/>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c r="P146" s="2006"/>
    </row>
    <row r="147" spans="2:16" ht="83.25" customHeight="1">
      <c r="B147" s="76" t="s">
        <v>611</v>
      </c>
      <c r="C147" s="1885" t="s">
        <v>584</v>
      </c>
      <c r="D147" s="1885"/>
      <c r="E147" s="1885"/>
      <c r="F147" s="2148"/>
      <c r="G147" s="2108" t="s">
        <v>168</v>
      </c>
      <c r="H147" s="2110"/>
      <c r="I147" s="2109"/>
      <c r="J147" s="2108" t="s">
        <v>168</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163</v>
      </c>
      <c r="H150" s="2110"/>
      <c r="I150" s="2109"/>
      <c r="J150" s="2108" t="s">
        <v>163</v>
      </c>
      <c r="K150" s="2110"/>
      <c r="L150" s="2109"/>
      <c r="M150" s="1533"/>
      <c r="N150" s="1539"/>
      <c r="O150" s="2165"/>
      <c r="P150" s="2165"/>
    </row>
    <row r="151" spans="2:16" ht="41.25" customHeight="1">
      <c r="B151" s="76" t="s">
        <v>445</v>
      </c>
      <c r="C151" s="1885" t="s">
        <v>589</v>
      </c>
      <c r="D151" s="1885"/>
      <c r="E151" s="1885"/>
      <c r="F151" s="2148"/>
      <c r="G151" s="2108" t="s">
        <v>163</v>
      </c>
      <c r="H151" s="2110"/>
      <c r="I151" s="2109"/>
      <c r="J151" s="2108" t="s">
        <v>163</v>
      </c>
      <c r="K151" s="2110"/>
      <c r="L151" s="2109"/>
      <c r="M151" s="2162"/>
      <c r="N151" s="2196"/>
      <c r="O151" s="2165"/>
      <c r="P151" s="2165"/>
    </row>
    <row r="152" spans="2:16" ht="29.25" customHeight="1">
      <c r="B152" s="76" t="s">
        <v>448</v>
      </c>
      <c r="C152" s="1885" t="s">
        <v>628</v>
      </c>
      <c r="D152" s="1885"/>
      <c r="E152" s="1885"/>
      <c r="F152" s="2148"/>
      <c r="G152" s="2108" t="s">
        <v>163</v>
      </c>
      <c r="H152" s="2110"/>
      <c r="I152" s="2109"/>
      <c r="J152" s="2108" t="s">
        <v>163</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163</v>
      </c>
      <c r="H155" s="2110"/>
      <c r="I155" s="2109"/>
      <c r="J155" s="2108" t="s">
        <v>163</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t="s">
        <v>62</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c r="P163" s="2204"/>
    </row>
    <row r="164" spans="1:16" ht="19.5" customHeight="1">
      <c r="A164" s="166"/>
      <c r="B164" s="1492" t="s">
        <v>435</v>
      </c>
      <c r="C164" s="1997" t="s">
        <v>175</v>
      </c>
      <c r="D164" s="1997"/>
      <c r="E164" s="1998"/>
      <c r="F164" s="1523" t="s">
        <v>56</v>
      </c>
      <c r="G164" s="2188"/>
      <c r="H164" s="2189"/>
      <c r="I164" s="2189"/>
      <c r="J164" s="2189"/>
      <c r="K164" s="2190"/>
      <c r="L164" s="2108" t="s">
        <v>56</v>
      </c>
      <c r="M164" s="2110"/>
      <c r="N164" s="2110"/>
      <c r="O164" s="2204"/>
      <c r="P164" s="2204"/>
    </row>
    <row r="165" spans="1:16" ht="19.5" customHeight="1">
      <c r="A165" s="166"/>
      <c r="B165" s="1492" t="s">
        <v>441</v>
      </c>
      <c r="C165" s="1997" t="s">
        <v>176</v>
      </c>
      <c r="D165" s="1997"/>
      <c r="E165" s="1998"/>
      <c r="F165" s="1523" t="s">
        <v>56</v>
      </c>
      <c r="G165" s="2188"/>
      <c r="H165" s="2189"/>
      <c r="I165" s="2189"/>
      <c r="J165" s="2189"/>
      <c r="K165" s="2190"/>
      <c r="L165" s="2108" t="s">
        <v>56</v>
      </c>
      <c r="M165" s="2110"/>
      <c r="N165" s="2110"/>
      <c r="O165" s="2204"/>
      <c r="P165" s="2204"/>
    </row>
    <row r="166" spans="1:16" ht="19.5" customHeight="1">
      <c r="A166" s="166"/>
      <c r="B166" s="1492" t="s">
        <v>443</v>
      </c>
      <c r="C166" s="1997" t="s">
        <v>177</v>
      </c>
      <c r="D166" s="1997"/>
      <c r="E166" s="1998"/>
      <c r="F166" s="1523" t="s">
        <v>56</v>
      </c>
      <c r="G166" s="2188"/>
      <c r="H166" s="2189"/>
      <c r="I166" s="2189"/>
      <c r="J166" s="2189"/>
      <c r="K166" s="2190"/>
      <c r="L166" s="2108" t="s">
        <v>56</v>
      </c>
      <c r="M166" s="2110"/>
      <c r="N166" s="2110"/>
      <c r="O166" s="2204"/>
      <c r="P166" s="2204"/>
    </row>
    <row r="167" spans="1:16" ht="19.5" customHeight="1">
      <c r="A167" s="166"/>
      <c r="B167" s="1492" t="s">
        <v>445</v>
      </c>
      <c r="C167" s="1997" t="s">
        <v>178</v>
      </c>
      <c r="D167" s="1997"/>
      <c r="E167" s="1998"/>
      <c r="F167" s="1523" t="s">
        <v>56</v>
      </c>
      <c r="G167" s="2188"/>
      <c r="H167" s="2189"/>
      <c r="I167" s="2189"/>
      <c r="J167" s="2189"/>
      <c r="K167" s="2190"/>
      <c r="L167" s="2108" t="s">
        <v>56</v>
      </c>
      <c r="M167" s="2110"/>
      <c r="N167" s="2110"/>
      <c r="O167" s="2204"/>
      <c r="P167" s="2204"/>
    </row>
    <row r="168" spans="1:16" ht="19.5" customHeight="1">
      <c r="A168" s="166"/>
      <c r="B168" s="76" t="s">
        <v>448</v>
      </c>
      <c r="C168" s="1997" t="s">
        <v>179</v>
      </c>
      <c r="D168" s="1997"/>
      <c r="E168" s="1998"/>
      <c r="F168" s="1523" t="s">
        <v>56</v>
      </c>
      <c r="G168" s="2188"/>
      <c r="H168" s="2189"/>
      <c r="I168" s="2189"/>
      <c r="J168" s="2189"/>
      <c r="K168" s="2190"/>
      <c r="L168" s="2108" t="s">
        <v>56</v>
      </c>
      <c r="M168" s="2110"/>
      <c r="N168" s="2110"/>
      <c r="O168" s="2204"/>
      <c r="P168" s="2204"/>
    </row>
    <row r="169" spans="1:16" ht="19.5" customHeight="1">
      <c r="A169" s="166"/>
      <c r="B169" s="84" t="s">
        <v>450</v>
      </c>
      <c r="C169" s="1997" t="s">
        <v>638</v>
      </c>
      <c r="D169" s="1997"/>
      <c r="E169" s="1998"/>
      <c r="F169" s="1523" t="s">
        <v>56</v>
      </c>
      <c r="G169" s="613"/>
      <c r="H169" s="614"/>
      <c r="I169" s="614"/>
      <c r="J169" s="614"/>
      <c r="K169" s="614"/>
      <c r="L169" s="2108" t="s">
        <v>56</v>
      </c>
      <c r="M169" s="2110"/>
      <c r="N169" s="2110"/>
      <c r="O169" s="2204"/>
      <c r="P169" s="2204"/>
    </row>
    <row r="170" spans="1:16" ht="19.5" customHeight="1">
      <c r="A170" s="166"/>
      <c r="B170" s="84" t="s">
        <v>453</v>
      </c>
      <c r="C170" s="1997" t="s">
        <v>181</v>
      </c>
      <c r="D170" s="1997"/>
      <c r="E170" s="1998"/>
      <c r="F170" s="1523" t="s">
        <v>56</v>
      </c>
      <c r="G170" s="613"/>
      <c r="H170" s="614"/>
      <c r="I170" s="614"/>
      <c r="J170" s="614"/>
      <c r="K170" s="614"/>
      <c r="L170" s="2108" t="s">
        <v>56</v>
      </c>
      <c r="M170" s="2110"/>
      <c r="N170" s="2110"/>
      <c r="O170" s="2204"/>
      <c r="P170" s="2204"/>
    </row>
    <row r="171" spans="1:16" ht="19.5" customHeight="1">
      <c r="A171" s="166"/>
      <c r="B171" s="84" t="s">
        <v>456</v>
      </c>
      <c r="C171" s="1997" t="s">
        <v>182</v>
      </c>
      <c r="D171" s="1997"/>
      <c r="E171" s="1998"/>
      <c r="F171" s="1523" t="s">
        <v>56</v>
      </c>
      <c r="G171" s="613"/>
      <c r="H171" s="614"/>
      <c r="I171" s="614"/>
      <c r="J171" s="614"/>
      <c r="K171" s="614"/>
      <c r="L171" s="2108" t="s">
        <v>56</v>
      </c>
      <c r="M171" s="2110"/>
      <c r="N171" s="2110"/>
      <c r="O171" s="2204"/>
      <c r="P171" s="2204"/>
    </row>
    <row r="172" spans="1:16" ht="19.5" customHeight="1">
      <c r="A172" s="166"/>
      <c r="B172" s="84" t="s">
        <v>458</v>
      </c>
      <c r="C172" s="1997" t="s">
        <v>183</v>
      </c>
      <c r="D172" s="1997"/>
      <c r="E172" s="1998"/>
      <c r="F172" s="1523" t="s">
        <v>56</v>
      </c>
      <c r="G172" s="613"/>
      <c r="H172" s="614"/>
      <c r="I172" s="614"/>
      <c r="J172" s="614"/>
      <c r="K172" s="614"/>
      <c r="L172" s="2108" t="s">
        <v>56</v>
      </c>
      <c r="M172" s="2110"/>
      <c r="N172" s="2110"/>
      <c r="O172" s="2204"/>
      <c r="P172" s="2204"/>
    </row>
    <row r="173" spans="1:16" ht="19.5" customHeight="1">
      <c r="A173" s="166"/>
      <c r="B173" s="84" t="s">
        <v>594</v>
      </c>
      <c r="C173" s="1997" t="s">
        <v>639</v>
      </c>
      <c r="D173" s="1997"/>
      <c r="E173" s="1998"/>
      <c r="F173" s="1523" t="s">
        <v>56</v>
      </c>
      <c r="G173" s="613"/>
      <c r="H173" s="614"/>
      <c r="I173" s="614"/>
      <c r="J173" s="614"/>
      <c r="K173" s="614"/>
      <c r="L173" s="2108" t="s">
        <v>56</v>
      </c>
      <c r="M173" s="2110"/>
      <c r="N173" s="2110"/>
      <c r="O173" s="2204"/>
      <c r="P173" s="2204"/>
    </row>
    <row r="174" spans="1:16" ht="19.5" customHeight="1">
      <c r="A174" s="166"/>
      <c r="B174" s="76" t="s">
        <v>596</v>
      </c>
      <c r="C174" s="1997" t="s">
        <v>640</v>
      </c>
      <c r="D174" s="1997"/>
      <c r="E174" s="1998"/>
      <c r="F174" s="1523" t="s">
        <v>56</v>
      </c>
      <c r="G174" s="613"/>
      <c r="H174" s="614"/>
      <c r="I174" s="614"/>
      <c r="J174" s="614"/>
      <c r="K174" s="614"/>
      <c r="L174" s="2108" t="s">
        <v>56</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c r="P175" s="2074"/>
    </row>
    <row r="176" spans="1:16" ht="18.75" customHeight="1">
      <c r="A176" s="166"/>
      <c r="B176" s="1492" t="s">
        <v>435</v>
      </c>
      <c r="C176" s="1997" t="s">
        <v>175</v>
      </c>
      <c r="D176" s="1997"/>
      <c r="E176" s="1998"/>
      <c r="F176" s="33" t="s">
        <v>65</v>
      </c>
      <c r="G176" s="2170" t="s">
        <v>1335</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65</v>
      </c>
      <c r="G177" s="2170" t="s">
        <v>1335</v>
      </c>
      <c r="H177" s="2171"/>
      <c r="I177" s="2171"/>
      <c r="J177" s="2171"/>
      <c r="K177" s="2171"/>
      <c r="L177" s="2171"/>
      <c r="M177" s="2171"/>
      <c r="N177" s="2179"/>
      <c r="O177" s="2124"/>
      <c r="P177" s="2081"/>
    </row>
    <row r="178" spans="1:16" ht="18.75" customHeight="1">
      <c r="A178" s="166"/>
      <c r="B178" s="1492" t="s">
        <v>443</v>
      </c>
      <c r="C178" s="1997" t="s">
        <v>177</v>
      </c>
      <c r="D178" s="1997"/>
      <c r="E178" s="1998"/>
      <c r="F178" s="33" t="s">
        <v>65</v>
      </c>
      <c r="G178" s="2170" t="s">
        <v>1335</v>
      </c>
      <c r="H178" s="2171"/>
      <c r="I178" s="2171"/>
      <c r="J178" s="2171"/>
      <c r="K178" s="2171"/>
      <c r="L178" s="2171"/>
      <c r="M178" s="2171"/>
      <c r="N178" s="2179"/>
      <c r="O178" s="2124"/>
      <c r="P178" s="2081"/>
    </row>
    <row r="179" spans="1:16" ht="18.75" customHeight="1">
      <c r="A179" s="166"/>
      <c r="B179" s="1492" t="s">
        <v>445</v>
      </c>
      <c r="C179" s="1997" t="s">
        <v>178</v>
      </c>
      <c r="D179" s="1997"/>
      <c r="E179" s="1998"/>
      <c r="F179" s="33" t="s">
        <v>65</v>
      </c>
      <c r="G179" s="2170" t="s">
        <v>1335</v>
      </c>
      <c r="H179" s="2171"/>
      <c r="I179" s="2171"/>
      <c r="J179" s="2171"/>
      <c r="K179" s="2171"/>
      <c r="L179" s="2171"/>
      <c r="M179" s="2171"/>
      <c r="N179" s="2179"/>
      <c r="O179" s="2124"/>
      <c r="P179" s="2081"/>
    </row>
    <row r="180" spans="1:16" ht="18.75" customHeight="1">
      <c r="A180" s="166"/>
      <c r="B180" s="76" t="s">
        <v>448</v>
      </c>
      <c r="C180" s="1997" t="s">
        <v>179</v>
      </c>
      <c r="D180" s="1997"/>
      <c r="E180" s="1998"/>
      <c r="F180" s="33" t="s">
        <v>65</v>
      </c>
      <c r="G180" s="2170" t="s">
        <v>1335</v>
      </c>
      <c r="H180" s="2171"/>
      <c r="I180" s="2171"/>
      <c r="J180" s="2171"/>
      <c r="K180" s="2171"/>
      <c r="L180" s="2171"/>
      <c r="M180" s="2171"/>
      <c r="N180" s="2179"/>
      <c r="O180" s="2124"/>
      <c r="P180" s="2081"/>
    </row>
    <row r="181" spans="1:16" ht="18.75" customHeight="1">
      <c r="A181" s="166"/>
      <c r="B181" s="84" t="s">
        <v>450</v>
      </c>
      <c r="C181" s="1997" t="s">
        <v>638</v>
      </c>
      <c r="D181" s="1997"/>
      <c r="E181" s="1998"/>
      <c r="F181" s="33" t="s">
        <v>65</v>
      </c>
      <c r="G181" s="2170" t="s">
        <v>1335</v>
      </c>
      <c r="H181" s="2171"/>
      <c r="I181" s="2171"/>
      <c r="J181" s="2171"/>
      <c r="K181" s="2171"/>
      <c r="L181" s="2171"/>
      <c r="M181" s="2171"/>
      <c r="N181" s="2179"/>
      <c r="O181" s="2124"/>
      <c r="P181" s="2081"/>
    </row>
    <row r="182" spans="1:16" ht="18.75" customHeight="1">
      <c r="A182" s="166"/>
      <c r="B182" s="84" t="s">
        <v>453</v>
      </c>
      <c r="C182" s="1997" t="s">
        <v>181</v>
      </c>
      <c r="D182" s="1997"/>
      <c r="E182" s="1998"/>
      <c r="F182" s="33" t="s">
        <v>65</v>
      </c>
      <c r="G182" s="2170" t="s">
        <v>1335</v>
      </c>
      <c r="H182" s="2171"/>
      <c r="I182" s="2171"/>
      <c r="J182" s="2171"/>
      <c r="K182" s="2171"/>
      <c r="L182" s="2171"/>
      <c r="M182" s="2171"/>
      <c r="N182" s="2179"/>
      <c r="O182" s="2124"/>
      <c r="P182" s="2081"/>
    </row>
    <row r="183" spans="1:16" ht="18.75" customHeight="1">
      <c r="A183" s="166"/>
      <c r="B183" s="84" t="s">
        <v>456</v>
      </c>
      <c r="C183" s="1997" t="s">
        <v>182</v>
      </c>
      <c r="D183" s="1997"/>
      <c r="E183" s="1998"/>
      <c r="F183" s="33" t="s">
        <v>65</v>
      </c>
      <c r="G183" s="2170" t="s">
        <v>1335</v>
      </c>
      <c r="H183" s="2171"/>
      <c r="I183" s="2171"/>
      <c r="J183" s="2171"/>
      <c r="K183" s="2171"/>
      <c r="L183" s="2171"/>
      <c r="M183" s="2171"/>
      <c r="N183" s="2179"/>
      <c r="O183" s="2124"/>
      <c r="P183" s="2081"/>
    </row>
    <row r="184" spans="1:16" ht="18.75" customHeight="1">
      <c r="A184" s="166"/>
      <c r="B184" s="84" t="s">
        <v>458</v>
      </c>
      <c r="C184" s="1997" t="s">
        <v>183</v>
      </c>
      <c r="D184" s="1997"/>
      <c r="E184" s="1998"/>
      <c r="F184" s="33" t="s">
        <v>65</v>
      </c>
      <c r="G184" s="2170" t="s">
        <v>1335</v>
      </c>
      <c r="H184" s="2171"/>
      <c r="I184" s="2171"/>
      <c r="J184" s="2171"/>
      <c r="K184" s="2171"/>
      <c r="L184" s="2171"/>
      <c r="M184" s="2171"/>
      <c r="N184" s="2179"/>
      <c r="O184" s="2124"/>
      <c r="P184" s="2081"/>
    </row>
    <row r="185" spans="1:16" ht="18.75" customHeight="1">
      <c r="A185" s="166"/>
      <c r="B185" s="84" t="s">
        <v>594</v>
      </c>
      <c r="C185" s="1997" t="s">
        <v>639</v>
      </c>
      <c r="D185" s="1997"/>
      <c r="E185" s="1998"/>
      <c r="F185" s="33" t="s">
        <v>65</v>
      </c>
      <c r="G185" s="2170" t="s">
        <v>1335</v>
      </c>
      <c r="H185" s="2171"/>
      <c r="I185" s="2171"/>
      <c r="J185" s="2171"/>
      <c r="K185" s="2171"/>
      <c r="L185" s="2171"/>
      <c r="M185" s="2171"/>
      <c r="N185" s="2179"/>
      <c r="O185" s="2124"/>
      <c r="P185" s="2081"/>
    </row>
    <row r="186" spans="1:16" ht="18.75" customHeight="1">
      <c r="A186" s="166"/>
      <c r="B186" s="76" t="s">
        <v>596</v>
      </c>
      <c r="C186" s="1997" t="s">
        <v>640</v>
      </c>
      <c r="D186" s="1997"/>
      <c r="E186" s="1998"/>
      <c r="F186" s="33" t="s">
        <v>65</v>
      </c>
      <c r="G186" s="2170" t="s">
        <v>1335</v>
      </c>
      <c r="H186" s="2171"/>
      <c r="I186" s="2171"/>
      <c r="J186" s="2171"/>
      <c r="K186" s="2171"/>
      <c r="L186" s="2171"/>
      <c r="M186" s="2171"/>
      <c r="N186" s="2179"/>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c r="P187" s="2051"/>
    </row>
    <row r="188" spans="1:16" ht="20.25" customHeight="1">
      <c r="A188" s="166"/>
      <c r="B188" s="1489" t="s">
        <v>435</v>
      </c>
      <c r="C188" s="1997" t="s">
        <v>175</v>
      </c>
      <c r="D188" s="1997"/>
      <c r="E188" s="1998"/>
      <c r="F188" s="1523" t="s">
        <v>57</v>
      </c>
      <c r="G188" s="2188" t="s">
        <v>61</v>
      </c>
      <c r="H188" s="2189"/>
      <c r="I188" s="2189"/>
      <c r="J188" s="2189"/>
      <c r="K188" s="2190"/>
      <c r="L188" s="2108" t="s">
        <v>62</v>
      </c>
      <c r="M188" s="2110"/>
      <c r="N188" s="2191"/>
      <c r="O188" s="2124"/>
      <c r="P188" s="2124"/>
    </row>
    <row r="189" spans="1:16" ht="20.25" customHeight="1">
      <c r="A189" s="166"/>
      <c r="B189" s="1489" t="s">
        <v>441</v>
      </c>
      <c r="C189" s="1997" t="s">
        <v>176</v>
      </c>
      <c r="D189" s="1997"/>
      <c r="E189" s="1998"/>
      <c r="F189" s="1523" t="s">
        <v>57</v>
      </c>
      <c r="G189" s="2188" t="s">
        <v>61</v>
      </c>
      <c r="H189" s="2189"/>
      <c r="I189" s="2189"/>
      <c r="J189" s="2189"/>
      <c r="K189" s="2190"/>
      <c r="L189" s="2108" t="s">
        <v>62</v>
      </c>
      <c r="M189" s="2110"/>
      <c r="N189" s="2191"/>
      <c r="O189" s="2124"/>
      <c r="P189" s="2124"/>
    </row>
    <row r="190" spans="1:16" ht="20.25" customHeight="1">
      <c r="A190" s="166"/>
      <c r="B190" s="1489" t="s">
        <v>443</v>
      </c>
      <c r="C190" s="1997" t="s">
        <v>177</v>
      </c>
      <c r="D190" s="1997"/>
      <c r="E190" s="1998"/>
      <c r="F190" s="1523" t="s">
        <v>57</v>
      </c>
      <c r="G190" s="2188" t="s">
        <v>61</v>
      </c>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t="s">
        <v>61</v>
      </c>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23" t="s">
        <v>57</v>
      </c>
      <c r="G192" s="2188" t="s">
        <v>61</v>
      </c>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23" t="s">
        <v>57</v>
      </c>
      <c r="G193" s="2188" t="s">
        <v>61</v>
      </c>
      <c r="H193" s="2189"/>
      <c r="I193" s="2189"/>
      <c r="J193" s="2189"/>
      <c r="K193" s="2190"/>
      <c r="L193" s="2108" t="s">
        <v>62</v>
      </c>
      <c r="M193" s="2110"/>
      <c r="N193" s="2191"/>
      <c r="O193" s="2124"/>
      <c r="P193" s="2124"/>
    </row>
    <row r="194" spans="1:16" ht="20.25" customHeight="1">
      <c r="A194" s="166"/>
      <c r="B194" s="1494" t="s">
        <v>453</v>
      </c>
      <c r="C194" s="1997" t="s">
        <v>181</v>
      </c>
      <c r="D194" s="1997"/>
      <c r="E194" s="1998"/>
      <c r="F194" s="1523" t="s">
        <v>57</v>
      </c>
      <c r="G194" s="2188" t="s">
        <v>61</v>
      </c>
      <c r="H194" s="2189"/>
      <c r="I194" s="2189"/>
      <c r="J194" s="2189"/>
      <c r="K194" s="2190"/>
      <c r="L194" s="2108" t="s">
        <v>62</v>
      </c>
      <c r="M194" s="2110"/>
      <c r="N194" s="2191"/>
      <c r="O194" s="2124"/>
      <c r="P194" s="2124"/>
    </row>
    <row r="195" spans="1:16" ht="20.25" customHeight="1">
      <c r="A195" s="166"/>
      <c r="B195" s="1494" t="s">
        <v>456</v>
      </c>
      <c r="C195" s="1997" t="s">
        <v>182</v>
      </c>
      <c r="D195" s="1997"/>
      <c r="E195" s="1998"/>
      <c r="F195" s="1523" t="s">
        <v>57</v>
      </c>
      <c r="G195" s="2188" t="s">
        <v>61</v>
      </c>
      <c r="H195" s="2189"/>
      <c r="I195" s="2189"/>
      <c r="J195" s="2189"/>
      <c r="K195" s="2190"/>
      <c r="L195" s="2108" t="s">
        <v>62</v>
      </c>
      <c r="M195" s="2110"/>
      <c r="N195" s="2191"/>
      <c r="O195" s="2124"/>
      <c r="P195" s="2124"/>
    </row>
    <row r="196" spans="1:16" ht="20.25" customHeight="1">
      <c r="A196" s="166"/>
      <c r="B196" s="1494" t="s">
        <v>458</v>
      </c>
      <c r="C196" s="1997" t="s">
        <v>183</v>
      </c>
      <c r="D196" s="1997"/>
      <c r="E196" s="1998"/>
      <c r="F196" s="1523" t="s">
        <v>57</v>
      </c>
      <c r="G196" s="2188" t="s">
        <v>61</v>
      </c>
      <c r="H196" s="2189"/>
      <c r="I196" s="2189"/>
      <c r="J196" s="2189"/>
      <c r="K196" s="2190"/>
      <c r="L196" s="2108" t="s">
        <v>62</v>
      </c>
      <c r="M196" s="2110"/>
      <c r="N196" s="2191"/>
      <c r="O196" s="2124"/>
      <c r="P196" s="2124"/>
    </row>
    <row r="197" spans="1:16" ht="20.25" customHeight="1">
      <c r="A197" s="166"/>
      <c r="B197" s="1494" t="s">
        <v>594</v>
      </c>
      <c r="C197" s="1997" t="s">
        <v>639</v>
      </c>
      <c r="D197" s="1997"/>
      <c r="E197" s="1998"/>
      <c r="F197" s="1523" t="s">
        <v>57</v>
      </c>
      <c r="G197" s="2188" t="s">
        <v>61</v>
      </c>
      <c r="H197" s="2189"/>
      <c r="I197" s="2189"/>
      <c r="J197" s="2189"/>
      <c r="K197" s="2190"/>
      <c r="L197" s="2108" t="s">
        <v>62</v>
      </c>
      <c r="M197" s="2110"/>
      <c r="N197" s="2191"/>
      <c r="O197" s="2124"/>
      <c r="P197" s="2124"/>
    </row>
    <row r="198" spans="1:16" ht="20.25" customHeight="1">
      <c r="A198" s="166"/>
      <c r="B198" s="1490" t="s">
        <v>596</v>
      </c>
      <c r="C198" s="1997" t="s">
        <v>640</v>
      </c>
      <c r="D198" s="1997"/>
      <c r="E198" s="1998"/>
      <c r="F198" s="1523" t="s">
        <v>57</v>
      </c>
      <c r="G198" s="2188" t="s">
        <v>61</v>
      </c>
      <c r="H198" s="2189"/>
      <c r="I198" s="2189"/>
      <c r="J198" s="2189"/>
      <c r="K198" s="2190"/>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c r="P199" s="2051"/>
    </row>
    <row r="200" spans="1:16" ht="21" customHeight="1">
      <c r="A200" s="166"/>
      <c r="B200" s="1489" t="s">
        <v>435</v>
      </c>
      <c r="C200" s="1997" t="s">
        <v>175</v>
      </c>
      <c r="D200" s="1997"/>
      <c r="E200" s="1998"/>
      <c r="F200" s="33" t="s">
        <v>57</v>
      </c>
      <c r="G200" s="2170" t="s">
        <v>61</v>
      </c>
      <c r="H200" s="2171"/>
      <c r="I200" s="2171"/>
      <c r="J200" s="2171"/>
      <c r="K200" s="2171"/>
      <c r="L200" s="2171"/>
      <c r="M200" s="2171"/>
      <c r="N200" s="2179"/>
      <c r="O200" s="2124"/>
      <c r="P200" s="2124"/>
    </row>
    <row r="201" spans="1:16" ht="21" customHeight="1">
      <c r="A201" s="166"/>
      <c r="B201" s="1489" t="s">
        <v>441</v>
      </c>
      <c r="C201" s="1997" t="s">
        <v>176</v>
      </c>
      <c r="D201" s="1997"/>
      <c r="E201" s="1998"/>
      <c r="F201" s="33" t="s">
        <v>57</v>
      </c>
      <c r="G201" s="2170" t="s">
        <v>61</v>
      </c>
      <c r="H201" s="2171"/>
      <c r="I201" s="2171"/>
      <c r="J201" s="2171"/>
      <c r="K201" s="2171"/>
      <c r="L201" s="2171"/>
      <c r="M201" s="2171"/>
      <c r="N201" s="2179"/>
      <c r="O201" s="2124"/>
      <c r="P201" s="2124"/>
    </row>
    <row r="202" spans="1:16" ht="21" customHeight="1">
      <c r="A202" s="166"/>
      <c r="B202" s="1489" t="s">
        <v>443</v>
      </c>
      <c r="C202" s="1997" t="s">
        <v>177</v>
      </c>
      <c r="D202" s="1997"/>
      <c r="E202" s="1998"/>
      <c r="F202" s="33" t="s">
        <v>57</v>
      </c>
      <c r="G202" s="2170" t="s">
        <v>61</v>
      </c>
      <c r="H202" s="2171"/>
      <c r="I202" s="2171"/>
      <c r="J202" s="2171"/>
      <c r="K202" s="2171"/>
      <c r="L202" s="2171"/>
      <c r="M202" s="2171"/>
      <c r="N202" s="2179"/>
      <c r="O202" s="2124"/>
      <c r="P202" s="2124"/>
    </row>
    <row r="203" spans="1:16" ht="21" customHeight="1">
      <c r="A203" s="166"/>
      <c r="B203" s="1489" t="s">
        <v>445</v>
      </c>
      <c r="C203" s="1997" t="s">
        <v>178</v>
      </c>
      <c r="D203" s="1997"/>
      <c r="E203" s="1998"/>
      <c r="F203" s="33" t="s">
        <v>57</v>
      </c>
      <c r="G203" s="2170" t="s">
        <v>61</v>
      </c>
      <c r="H203" s="2171"/>
      <c r="I203" s="2171"/>
      <c r="J203" s="2171"/>
      <c r="K203" s="2171"/>
      <c r="L203" s="2171"/>
      <c r="M203" s="2171"/>
      <c r="N203" s="2179"/>
      <c r="O203" s="2124"/>
      <c r="P203" s="2124"/>
    </row>
    <row r="204" spans="1:16" ht="21" customHeight="1">
      <c r="A204" s="166"/>
      <c r="B204" s="1490" t="s">
        <v>448</v>
      </c>
      <c r="C204" s="1997" t="s">
        <v>179</v>
      </c>
      <c r="D204" s="1997"/>
      <c r="E204" s="1998"/>
      <c r="F204" s="33" t="s">
        <v>57</v>
      </c>
      <c r="G204" s="2170" t="s">
        <v>61</v>
      </c>
      <c r="H204" s="2171"/>
      <c r="I204" s="2171"/>
      <c r="J204" s="2171"/>
      <c r="K204" s="2171"/>
      <c r="L204" s="2171"/>
      <c r="M204" s="2171"/>
      <c r="N204" s="2179"/>
      <c r="O204" s="2081"/>
      <c r="P204" s="2124"/>
    </row>
    <row r="205" spans="1:16" ht="21" customHeight="1">
      <c r="A205" s="166"/>
      <c r="B205" s="1494" t="s">
        <v>450</v>
      </c>
      <c r="C205" s="1997" t="s">
        <v>638</v>
      </c>
      <c r="D205" s="1997"/>
      <c r="E205" s="1998"/>
      <c r="F205" s="33" t="s">
        <v>57</v>
      </c>
      <c r="G205" s="2170" t="s">
        <v>61</v>
      </c>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70" t="s">
        <v>61</v>
      </c>
      <c r="H206" s="2171"/>
      <c r="I206" s="2171"/>
      <c r="J206" s="2171"/>
      <c r="K206" s="2171"/>
      <c r="L206" s="2171"/>
      <c r="M206" s="2171"/>
      <c r="N206" s="2179"/>
      <c r="O206" s="2081"/>
      <c r="P206" s="2124"/>
    </row>
    <row r="207" spans="1:16" ht="21" customHeight="1">
      <c r="A207" s="166"/>
      <c r="B207" s="1494" t="s">
        <v>456</v>
      </c>
      <c r="C207" s="1997" t="s">
        <v>182</v>
      </c>
      <c r="D207" s="1997"/>
      <c r="E207" s="1998"/>
      <c r="F207" s="33" t="s">
        <v>57</v>
      </c>
      <c r="G207" s="2170" t="s">
        <v>61</v>
      </c>
      <c r="H207" s="2171"/>
      <c r="I207" s="2171"/>
      <c r="J207" s="2171"/>
      <c r="K207" s="2171"/>
      <c r="L207" s="2171"/>
      <c r="M207" s="2171"/>
      <c r="N207" s="2179"/>
      <c r="O207" s="2081"/>
      <c r="P207" s="2124"/>
    </row>
    <row r="208" spans="1:16" ht="21" customHeight="1">
      <c r="A208" s="166"/>
      <c r="B208" s="1494" t="s">
        <v>458</v>
      </c>
      <c r="C208" s="1997" t="s">
        <v>183</v>
      </c>
      <c r="D208" s="1997"/>
      <c r="E208" s="1998"/>
      <c r="F208" s="33" t="s">
        <v>57</v>
      </c>
      <c r="G208" s="2170" t="s">
        <v>61</v>
      </c>
      <c r="H208" s="2171"/>
      <c r="I208" s="2171"/>
      <c r="J208" s="2171"/>
      <c r="K208" s="2171"/>
      <c r="L208" s="2171"/>
      <c r="M208" s="2171"/>
      <c r="N208" s="2179"/>
      <c r="O208" s="2081"/>
      <c r="P208" s="2124"/>
    </row>
    <row r="209" spans="1:16" ht="21" customHeight="1">
      <c r="A209" s="166"/>
      <c r="B209" s="1494" t="s">
        <v>594</v>
      </c>
      <c r="C209" s="1997" t="s">
        <v>639</v>
      </c>
      <c r="D209" s="1997"/>
      <c r="E209" s="1998"/>
      <c r="F209" s="33" t="s">
        <v>57</v>
      </c>
      <c r="G209" s="2170" t="s">
        <v>61</v>
      </c>
      <c r="H209" s="2171"/>
      <c r="I209" s="2171"/>
      <c r="J209" s="2171"/>
      <c r="K209" s="2171"/>
      <c r="L209" s="2171"/>
      <c r="M209" s="2171"/>
      <c r="N209" s="2179"/>
      <c r="O209" s="2081"/>
      <c r="P209" s="2124"/>
    </row>
    <row r="210" spans="1:16" ht="21" customHeight="1" thickBot="1">
      <c r="A210" s="166"/>
      <c r="B210" s="39" t="s">
        <v>596</v>
      </c>
      <c r="C210" s="1830" t="s">
        <v>640</v>
      </c>
      <c r="D210" s="1830"/>
      <c r="E210" s="1831"/>
      <c r="F210" s="304" t="s">
        <v>57</v>
      </c>
      <c r="G210" s="2180" t="s">
        <v>61</v>
      </c>
      <c r="H210" s="2181"/>
      <c r="I210" s="2181"/>
      <c r="J210" s="2181"/>
      <c r="K210" s="2181"/>
      <c r="L210" s="2181"/>
      <c r="M210" s="2181"/>
      <c r="N210" s="2182"/>
      <c r="O210" s="2195"/>
      <c r="P210" s="2124"/>
    </row>
    <row r="211" spans="1:16" ht="34.5" customHeight="1">
      <c r="B211" s="23" t="s">
        <v>648</v>
      </c>
      <c r="C211" s="2111" t="s">
        <v>649</v>
      </c>
      <c r="D211" s="2111"/>
      <c r="E211" s="2111"/>
      <c r="F211" s="2111"/>
      <c r="G211" s="2054"/>
      <c r="H211" s="2055" t="s">
        <v>65</v>
      </c>
      <c r="I211" s="2056"/>
      <c r="J211" s="2057"/>
      <c r="K211" s="2187" t="s">
        <v>514</v>
      </c>
      <c r="L211" s="2172"/>
      <c r="M211" s="2173"/>
      <c r="N211" s="2174"/>
      <c r="O211" s="1991"/>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65</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65</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65</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65</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1335</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5" t="s">
        <v>56</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56</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57</v>
      </c>
      <c r="G221" s="2160"/>
      <c r="H221" s="2160"/>
      <c r="I221" s="2160"/>
      <c r="J221" s="2013"/>
      <c r="K221" s="2169"/>
      <c r="L221" s="2172"/>
      <c r="M221" s="2173"/>
      <c r="N221" s="2173"/>
      <c r="O221" s="2017"/>
      <c r="P221" s="2017"/>
    </row>
    <row r="222" spans="1:16" ht="33" customHeight="1">
      <c r="B222" s="23"/>
      <c r="C222" s="1997" t="s">
        <v>659</v>
      </c>
      <c r="D222" s="1997"/>
      <c r="E222" s="1998"/>
      <c r="F222" s="2162" t="s">
        <v>1335</v>
      </c>
      <c r="G222" s="2163"/>
      <c r="H222" s="2163"/>
      <c r="I222" s="2163"/>
      <c r="J222" s="2164"/>
      <c r="K222" s="2169"/>
      <c r="L222" s="2172"/>
      <c r="M222" s="2173"/>
      <c r="N222" s="2173"/>
      <c r="O222" s="1992"/>
      <c r="P222" s="1992"/>
    </row>
    <row r="223" spans="1:16" ht="33" customHeight="1">
      <c r="B223" s="1490" t="s">
        <v>445</v>
      </c>
      <c r="C223" s="2028" t="s">
        <v>660</v>
      </c>
      <c r="D223" s="2028"/>
      <c r="E223" s="2029"/>
      <c r="F223" s="1995" t="s">
        <v>56</v>
      </c>
      <c r="G223" s="2160"/>
      <c r="H223" s="2160"/>
      <c r="I223" s="2160"/>
      <c r="J223" s="2013"/>
      <c r="K223" s="2169"/>
      <c r="L223" s="2172"/>
      <c r="M223" s="2173"/>
      <c r="N223" s="2174"/>
      <c r="O223" s="2006"/>
      <c r="P223" s="1991"/>
    </row>
    <row r="224" spans="1:16" ht="33" customHeight="1">
      <c r="B224" s="87"/>
      <c r="C224" s="1997" t="s">
        <v>661</v>
      </c>
      <c r="D224" s="1997"/>
      <c r="E224" s="1998"/>
      <c r="F224" s="2162" t="s">
        <v>3125</v>
      </c>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56</v>
      </c>
      <c r="I225" s="2160"/>
      <c r="J225" s="2013"/>
      <c r="K225" s="2169"/>
      <c r="L225" s="2172"/>
      <c r="M225" s="2173"/>
      <c r="N225" s="2174"/>
      <c r="O225" s="2165"/>
      <c r="P225" s="2017"/>
    </row>
    <row r="226" spans="2:16" ht="27" customHeight="1">
      <c r="B226" s="22" t="s">
        <v>435</v>
      </c>
      <c r="C226" s="2028" t="s">
        <v>664</v>
      </c>
      <c r="D226" s="2028"/>
      <c r="E226" s="2028"/>
      <c r="F226" s="2028"/>
      <c r="G226" s="2028"/>
      <c r="H226" s="1995" t="s">
        <v>107</v>
      </c>
      <c r="I226" s="2160"/>
      <c r="J226" s="2013"/>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t="s">
        <v>1335</v>
      </c>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1506">
        <v>2017</v>
      </c>
      <c r="L242" s="2150"/>
      <c r="M242" s="2154"/>
      <c r="N242" s="2107"/>
      <c r="O242" s="2017"/>
      <c r="P242" s="2017"/>
    </row>
    <row r="243" spans="2:16" ht="23.25" customHeight="1">
      <c r="B243" s="90" t="s">
        <v>678</v>
      </c>
      <c r="C243" s="1997" t="s">
        <v>679</v>
      </c>
      <c r="D243" s="1997"/>
      <c r="E243" s="1998"/>
      <c r="F243" s="1995" t="s">
        <v>3126</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c r="P244" s="1991"/>
    </row>
    <row r="245" spans="2:16" ht="23.25" customHeight="1">
      <c r="B245" s="89" t="s">
        <v>435</v>
      </c>
      <c r="C245" s="1903" t="s">
        <v>209</v>
      </c>
      <c r="D245" s="1903"/>
      <c r="E245" s="2138"/>
      <c r="F245" s="1754" t="s">
        <v>214</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23.25" customHeight="1">
      <c r="B250" s="90"/>
      <c r="C250" s="1903" t="s">
        <v>683</v>
      </c>
      <c r="D250" s="1903"/>
      <c r="E250" s="2138"/>
      <c r="F250" s="1754" t="s">
        <v>1335</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229</v>
      </c>
      <c r="H251" s="1527" t="s">
        <v>514</v>
      </c>
      <c r="I251" s="2121"/>
      <c r="J251" s="2122"/>
      <c r="K251" s="2122"/>
      <c r="L251" s="2122"/>
      <c r="M251" s="2122"/>
      <c r="N251" s="2123"/>
      <c r="O251" s="9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c r="I260" s="2015"/>
      <c r="J260" s="2015"/>
      <c r="K260" s="2015"/>
      <c r="L260" s="2015"/>
      <c r="M260" s="2015"/>
      <c r="N260" s="2128"/>
      <c r="O260" s="2124"/>
      <c r="P260" s="2051"/>
    </row>
    <row r="261" spans="2:16" ht="30" customHeight="1">
      <c r="B261" s="89" t="s">
        <v>435</v>
      </c>
      <c r="C261" s="1997" t="s">
        <v>696</v>
      </c>
      <c r="D261" s="1997"/>
      <c r="E261" s="1998"/>
      <c r="F261" s="1523" t="s">
        <v>56</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56</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56</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56</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261</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212</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276</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282</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02.75" customHeight="1">
      <c r="B274" s="2097"/>
      <c r="C274" s="2099"/>
      <c r="D274" s="2099"/>
      <c r="E274" s="2099"/>
      <c r="F274" s="2099"/>
      <c r="G274" s="2100"/>
      <c r="H274" s="98" t="s">
        <v>713</v>
      </c>
      <c r="I274" s="656" t="s">
        <v>714</v>
      </c>
      <c r="J274" s="656" t="s">
        <v>715</v>
      </c>
      <c r="K274" s="98" t="s">
        <v>912</v>
      </c>
      <c r="L274" s="98" t="s">
        <v>913</v>
      </c>
      <c r="M274" s="656" t="s">
        <v>718</v>
      </c>
      <c r="N274" s="99" t="s">
        <v>471</v>
      </c>
      <c r="O274" s="1504"/>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t="s">
        <v>1335</v>
      </c>
      <c r="I276" s="118" t="s">
        <v>1335</v>
      </c>
      <c r="J276" s="120" t="s">
        <v>1335</v>
      </c>
      <c r="K276" s="118" t="s">
        <v>61</v>
      </c>
      <c r="L276" s="118" t="s">
        <v>1335</v>
      </c>
      <c r="M276" s="120" t="s">
        <v>1335</v>
      </c>
      <c r="N276" s="122"/>
      <c r="O276" s="2089"/>
      <c r="P276" s="2089"/>
    </row>
    <row r="277" spans="2:16" ht="24.75" customHeight="1">
      <c r="B277" s="84" t="s">
        <v>489</v>
      </c>
      <c r="C277" s="2091" t="s">
        <v>722</v>
      </c>
      <c r="D277" s="2091"/>
      <c r="E277" s="2091"/>
      <c r="F277" s="2091"/>
      <c r="G277" s="2092"/>
      <c r="H277" s="118" t="s">
        <v>1335</v>
      </c>
      <c r="I277" s="118" t="s">
        <v>1335</v>
      </c>
      <c r="J277" s="120" t="s">
        <v>1335</v>
      </c>
      <c r="K277" s="118" t="s">
        <v>61</v>
      </c>
      <c r="L277" s="118" t="s">
        <v>1335</v>
      </c>
      <c r="M277" s="120" t="s">
        <v>1335</v>
      </c>
      <c r="N277" s="123"/>
      <c r="O277" s="2017"/>
      <c r="P277" s="2017"/>
    </row>
    <row r="278" spans="2:16" ht="36" customHeight="1">
      <c r="B278" s="84" t="s">
        <v>493</v>
      </c>
      <c r="C278" s="2091" t="s">
        <v>723</v>
      </c>
      <c r="D278" s="2091"/>
      <c r="E278" s="2092"/>
      <c r="F278" s="2093"/>
      <c r="G278" s="2094"/>
      <c r="H278" s="118" t="s">
        <v>1335</v>
      </c>
      <c r="I278" s="118" t="s">
        <v>1335</v>
      </c>
      <c r="J278" s="120" t="s">
        <v>1335</v>
      </c>
      <c r="K278" s="118" t="s">
        <v>61</v>
      </c>
      <c r="L278" s="118" t="s">
        <v>1335</v>
      </c>
      <c r="M278" s="120" t="s">
        <v>1335</v>
      </c>
      <c r="N278" s="123"/>
      <c r="O278" s="2017"/>
      <c r="P278" s="2017"/>
    </row>
    <row r="279" spans="2:16" ht="20.25" customHeight="1">
      <c r="B279" s="104" t="s">
        <v>441</v>
      </c>
      <c r="C279" s="2068" t="s">
        <v>724</v>
      </c>
      <c r="D279" s="2068"/>
      <c r="E279" s="2068"/>
      <c r="F279" s="2068"/>
      <c r="G279" s="2095"/>
      <c r="H279" s="118" t="s">
        <v>1335</v>
      </c>
      <c r="I279" s="118" t="s">
        <v>1335</v>
      </c>
      <c r="J279" s="120" t="s">
        <v>1335</v>
      </c>
      <c r="K279" s="118" t="s">
        <v>61</v>
      </c>
      <c r="L279" s="118" t="s">
        <v>1335</v>
      </c>
      <c r="M279" s="120" t="s">
        <v>1335</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1335</v>
      </c>
      <c r="I281" s="118" t="s">
        <v>1335</v>
      </c>
      <c r="J281" s="120" t="s">
        <v>1335</v>
      </c>
      <c r="K281" s="118" t="s">
        <v>1335</v>
      </c>
      <c r="L281" s="118" t="s">
        <v>1335</v>
      </c>
      <c r="M281" s="120" t="s">
        <v>1335</v>
      </c>
      <c r="N281" s="124"/>
      <c r="O281" s="2089"/>
      <c r="P281" s="2089"/>
    </row>
    <row r="282" spans="2:16" ht="24.75" customHeight="1">
      <c r="B282" s="76" t="s">
        <v>489</v>
      </c>
      <c r="C282" s="2091" t="s">
        <v>726</v>
      </c>
      <c r="D282" s="2091"/>
      <c r="E282" s="2091"/>
      <c r="F282" s="2091"/>
      <c r="G282" s="1518"/>
      <c r="H282" s="118" t="s">
        <v>1335</v>
      </c>
      <c r="I282" s="118" t="s">
        <v>1335</v>
      </c>
      <c r="J282" s="120" t="s">
        <v>1335</v>
      </c>
      <c r="K282" s="118" t="s">
        <v>1335</v>
      </c>
      <c r="L282" s="118" t="s">
        <v>1335</v>
      </c>
      <c r="M282" s="120" t="s">
        <v>1335</v>
      </c>
      <c r="N282" s="124"/>
      <c r="O282" s="2089"/>
      <c r="P282" s="2089"/>
    </row>
    <row r="283" spans="2:16" ht="24.75" customHeight="1">
      <c r="B283" s="76" t="s">
        <v>493</v>
      </c>
      <c r="C283" s="2091" t="s">
        <v>727</v>
      </c>
      <c r="D283" s="2091"/>
      <c r="E283" s="2091"/>
      <c r="F283" s="2091"/>
      <c r="G283" s="2092"/>
      <c r="H283" s="118" t="s">
        <v>1335</v>
      </c>
      <c r="I283" s="118" t="s">
        <v>1335</v>
      </c>
      <c r="J283" s="120" t="s">
        <v>1335</v>
      </c>
      <c r="K283" s="118" t="s">
        <v>1335</v>
      </c>
      <c r="L283" s="118" t="s">
        <v>1335</v>
      </c>
      <c r="M283" s="120" t="s">
        <v>1335</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t="s">
        <v>1335</v>
      </c>
      <c r="I285" s="118" t="s">
        <v>1335</v>
      </c>
      <c r="J285" s="120" t="s">
        <v>1335</v>
      </c>
      <c r="K285" s="118" t="s">
        <v>1335</v>
      </c>
      <c r="L285" s="118" t="s">
        <v>1335</v>
      </c>
      <c r="M285" s="120" t="s">
        <v>1335</v>
      </c>
      <c r="N285" s="126"/>
      <c r="O285" s="2089"/>
      <c r="P285" s="2089"/>
    </row>
    <row r="286" spans="2:16" ht="22.5" customHeight="1">
      <c r="B286" s="76" t="s">
        <v>489</v>
      </c>
      <c r="C286" s="2091" t="s">
        <v>729</v>
      </c>
      <c r="D286" s="2091"/>
      <c r="E286" s="2091"/>
      <c r="F286" s="2091"/>
      <c r="G286" s="2092"/>
      <c r="H286" s="118" t="s">
        <v>1335</v>
      </c>
      <c r="I286" s="118" t="s">
        <v>1335</v>
      </c>
      <c r="J286" s="120" t="s">
        <v>1335</v>
      </c>
      <c r="K286" s="118" t="s">
        <v>1335</v>
      </c>
      <c r="L286" s="118" t="s">
        <v>1335</v>
      </c>
      <c r="M286" s="120" t="s">
        <v>1335</v>
      </c>
      <c r="N286" s="124"/>
      <c r="O286" s="2089"/>
      <c r="P286" s="2089"/>
    </row>
    <row r="287" spans="2:16" ht="22.5" customHeight="1">
      <c r="B287" s="104" t="s">
        <v>448</v>
      </c>
      <c r="C287" s="2068" t="s">
        <v>503</v>
      </c>
      <c r="D287" s="2068"/>
      <c r="E287" s="2068"/>
      <c r="F287" s="2068"/>
      <c r="G287" s="2068"/>
      <c r="H287" s="118" t="s">
        <v>1335</v>
      </c>
      <c r="I287" s="118" t="s">
        <v>1335</v>
      </c>
      <c r="J287" s="120" t="s">
        <v>1335</v>
      </c>
      <c r="K287" s="118" t="s">
        <v>1335</v>
      </c>
      <c r="L287" s="118" t="s">
        <v>1335</v>
      </c>
      <c r="M287" s="121" t="s">
        <v>1335</v>
      </c>
      <c r="N287" s="105"/>
      <c r="O287" s="2089"/>
      <c r="P287" s="2089"/>
    </row>
    <row r="288" spans="2:16" ht="22.5" customHeight="1">
      <c r="B288" s="104" t="s">
        <v>450</v>
      </c>
      <c r="C288" s="2068" t="s">
        <v>730</v>
      </c>
      <c r="D288" s="2068"/>
      <c r="E288" s="2068"/>
      <c r="F288" s="2068"/>
      <c r="G288" s="2068"/>
      <c r="H288" s="118" t="s">
        <v>1335</v>
      </c>
      <c r="I288" s="118" t="s">
        <v>1335</v>
      </c>
      <c r="J288" s="120" t="s">
        <v>1335</v>
      </c>
      <c r="K288" s="118" t="s">
        <v>1335</v>
      </c>
      <c r="L288" s="118" t="s">
        <v>1335</v>
      </c>
      <c r="M288" s="121" t="s">
        <v>1335</v>
      </c>
      <c r="N288" s="105"/>
      <c r="O288" s="2089"/>
      <c r="P288" s="2089"/>
    </row>
    <row r="289" spans="2:16" ht="22.5" customHeight="1">
      <c r="B289" s="104" t="s">
        <v>453</v>
      </c>
      <c r="C289" s="2068" t="s">
        <v>131</v>
      </c>
      <c r="D289" s="2068"/>
      <c r="E289" s="2068"/>
      <c r="F289" s="2068"/>
      <c r="G289" s="2068"/>
      <c r="H289" s="118" t="s">
        <v>1335</v>
      </c>
      <c r="I289" s="118" t="s">
        <v>1335</v>
      </c>
      <c r="J289" s="120" t="s">
        <v>1335</v>
      </c>
      <c r="K289" s="118" t="s">
        <v>1335</v>
      </c>
      <c r="L289" s="118" t="s">
        <v>1335</v>
      </c>
      <c r="M289" s="121" t="s">
        <v>1335</v>
      </c>
      <c r="N289" s="105"/>
      <c r="O289" s="2089"/>
      <c r="P289" s="2089"/>
    </row>
    <row r="290" spans="2:16" ht="22.5" customHeight="1">
      <c r="B290" s="104" t="s">
        <v>456</v>
      </c>
      <c r="C290" s="2068" t="s">
        <v>132</v>
      </c>
      <c r="D290" s="2068"/>
      <c r="E290" s="2068"/>
      <c r="F290" s="2068"/>
      <c r="G290" s="2068"/>
      <c r="H290" s="118" t="s">
        <v>1335</v>
      </c>
      <c r="I290" s="118" t="s">
        <v>1335</v>
      </c>
      <c r="J290" s="120" t="s">
        <v>1335</v>
      </c>
      <c r="K290" s="118" t="s">
        <v>1335</v>
      </c>
      <c r="L290" s="118" t="s">
        <v>1335</v>
      </c>
      <c r="M290" s="121" t="s">
        <v>1335</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t="s">
        <v>1335</v>
      </c>
      <c r="I292" s="118" t="s">
        <v>1335</v>
      </c>
      <c r="J292" s="120" t="s">
        <v>1335</v>
      </c>
      <c r="K292" s="118" t="s">
        <v>1335</v>
      </c>
      <c r="L292" s="118" t="s">
        <v>1335</v>
      </c>
      <c r="M292" s="120" t="s">
        <v>1335</v>
      </c>
      <c r="N292" s="126"/>
      <c r="O292" s="2089"/>
      <c r="P292" s="2089"/>
    </row>
    <row r="293" spans="2:16" ht="22.5" customHeight="1">
      <c r="B293" s="76" t="s">
        <v>489</v>
      </c>
      <c r="C293" s="2086" t="s">
        <v>300</v>
      </c>
      <c r="D293" s="2086"/>
      <c r="E293" s="2086"/>
      <c r="F293" s="2086"/>
      <c r="G293" s="2087"/>
      <c r="H293" s="118" t="s">
        <v>1335</v>
      </c>
      <c r="I293" s="118" t="s">
        <v>1335</v>
      </c>
      <c r="J293" s="120" t="s">
        <v>1335</v>
      </c>
      <c r="K293" s="118" t="s">
        <v>1335</v>
      </c>
      <c r="L293" s="118" t="s">
        <v>1335</v>
      </c>
      <c r="M293" s="120" t="s">
        <v>1335</v>
      </c>
      <c r="N293" s="124"/>
      <c r="O293" s="2089"/>
      <c r="P293" s="2089"/>
    </row>
    <row r="294" spans="2:16" ht="22.5" customHeight="1">
      <c r="B294" s="104" t="s">
        <v>594</v>
      </c>
      <c r="C294" s="2068" t="s">
        <v>731</v>
      </c>
      <c r="D294" s="2068"/>
      <c r="E294" s="2068"/>
      <c r="F294" s="2068"/>
      <c r="G294" s="2068"/>
      <c r="H294" s="118" t="s">
        <v>1335</v>
      </c>
      <c r="I294" s="118" t="s">
        <v>1335</v>
      </c>
      <c r="J294" s="120" t="s">
        <v>1335</v>
      </c>
      <c r="K294" s="118" t="s">
        <v>1335</v>
      </c>
      <c r="L294" s="118" t="s">
        <v>1335</v>
      </c>
      <c r="M294" s="121" t="s">
        <v>1335</v>
      </c>
      <c r="N294" s="105"/>
      <c r="O294" s="2089"/>
      <c r="P294" s="2089"/>
    </row>
    <row r="295" spans="2:16" ht="43.5" customHeight="1" thickBot="1">
      <c r="B295" s="27" t="s">
        <v>596</v>
      </c>
      <c r="C295" s="1997" t="s">
        <v>732</v>
      </c>
      <c r="D295" s="1997"/>
      <c r="E295" s="1997"/>
      <c r="F295" s="1997"/>
      <c r="G295" s="1998"/>
      <c r="H295" s="120" t="s">
        <v>1335</v>
      </c>
      <c r="I295" s="120" t="s">
        <v>1335</v>
      </c>
      <c r="J295" s="120" t="s">
        <v>1335</v>
      </c>
      <c r="K295" s="120" t="s">
        <v>1335</v>
      </c>
      <c r="L295" s="120" t="s">
        <v>1335</v>
      </c>
      <c r="M295" s="615" t="s">
        <v>1335</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thickBot="1">
      <c r="B300" s="1490" t="s">
        <v>441</v>
      </c>
      <c r="C300" s="1997" t="s">
        <v>736</v>
      </c>
      <c r="D300" s="1997"/>
      <c r="E300" s="1997"/>
      <c r="F300" s="1997"/>
      <c r="G300" s="1998"/>
      <c r="H300" s="1999" t="s">
        <v>1335</v>
      </c>
      <c r="I300" s="2027"/>
      <c r="J300" s="2000"/>
      <c r="K300" s="2078"/>
      <c r="L300" s="2082"/>
      <c r="M300" s="2083"/>
      <c r="N300" s="2084"/>
      <c r="O300" s="2017"/>
      <c r="P300" s="2017"/>
    </row>
    <row r="301" spans="2:16" ht="37.5" customHeight="1" thickBot="1">
      <c r="B301" s="44" t="s">
        <v>737</v>
      </c>
      <c r="C301" s="1997" t="s">
        <v>738</v>
      </c>
      <c r="D301" s="1997"/>
      <c r="E301" s="1997"/>
      <c r="F301" s="1997"/>
      <c r="G301" s="1998"/>
      <c r="H301" s="1999" t="s">
        <v>346</v>
      </c>
      <c r="I301" s="2027"/>
      <c r="J301" s="2000"/>
      <c r="K301" s="1535" t="s">
        <v>514</v>
      </c>
      <c r="L301" s="2069"/>
      <c r="M301" s="2070"/>
      <c r="N301" s="2071"/>
      <c r="O301" s="2017"/>
      <c r="P301" s="2017"/>
    </row>
    <row r="302" spans="2:16" ht="37.5" customHeight="1">
      <c r="B302" s="110" t="s">
        <v>350</v>
      </c>
      <c r="C302" s="1997" t="s">
        <v>739</v>
      </c>
      <c r="D302" s="1997"/>
      <c r="E302" s="1997"/>
      <c r="F302" s="1997"/>
      <c r="G302" s="1998"/>
      <c r="H302" s="1999" t="s">
        <v>57</v>
      </c>
      <c r="I302" s="2027"/>
      <c r="J302" s="2000"/>
      <c r="K302" s="1535" t="s">
        <v>514</v>
      </c>
      <c r="L302" s="2069"/>
      <c r="M302" s="2070"/>
      <c r="N302" s="2071"/>
      <c r="O302" s="2017"/>
      <c r="P302" s="1992"/>
    </row>
    <row r="303" spans="2:16" ht="39" customHeight="1">
      <c r="B303" s="28" t="s">
        <v>357</v>
      </c>
      <c r="C303" s="2043" t="s">
        <v>740</v>
      </c>
      <c r="D303" s="2043"/>
      <c r="E303" s="2043"/>
      <c r="F303" s="2043"/>
      <c r="G303" s="2054"/>
      <c r="H303" s="2055" t="s">
        <v>56</v>
      </c>
      <c r="I303" s="2056"/>
      <c r="J303" s="2057"/>
      <c r="K303" s="2030" t="s">
        <v>514</v>
      </c>
      <c r="L303" s="2072"/>
      <c r="M303" s="2073"/>
      <c r="N303" s="2074"/>
      <c r="O303" s="1991"/>
      <c r="P303" s="1991"/>
    </row>
    <row r="304" spans="2:16" ht="39" customHeight="1">
      <c r="B304" s="23" t="s">
        <v>366</v>
      </c>
      <c r="C304" s="1997" t="s">
        <v>741</v>
      </c>
      <c r="D304" s="1997"/>
      <c r="E304" s="1997"/>
      <c r="F304" s="1997"/>
      <c r="G304" s="1998"/>
      <c r="H304" s="1999" t="s">
        <v>364</v>
      </c>
      <c r="I304" s="2027"/>
      <c r="J304" s="2000"/>
      <c r="K304" s="2031"/>
      <c r="L304" s="2079"/>
      <c r="M304" s="2080"/>
      <c r="N304" s="2081"/>
      <c r="O304" s="2017"/>
      <c r="P304" s="2017"/>
    </row>
    <row r="305" spans="1:16" ht="39" customHeight="1">
      <c r="B305" s="1520" t="s">
        <v>742</v>
      </c>
      <c r="C305" s="1997" t="s">
        <v>743</v>
      </c>
      <c r="D305" s="1997"/>
      <c r="E305" s="1997"/>
      <c r="F305" s="1997"/>
      <c r="G305" s="1998"/>
      <c r="H305" s="1999" t="s">
        <v>354</v>
      </c>
      <c r="I305" s="2027"/>
      <c r="J305" s="2000"/>
      <c r="K305" s="2031"/>
      <c r="L305" s="2079"/>
      <c r="M305" s="2080"/>
      <c r="N305" s="2081"/>
      <c r="O305" s="2017"/>
      <c r="P305" s="2017"/>
    </row>
    <row r="306" spans="1:16" ht="39" customHeight="1">
      <c r="B306" s="1493" t="s">
        <v>435</v>
      </c>
      <c r="C306" s="1997" t="s">
        <v>744</v>
      </c>
      <c r="D306" s="1997"/>
      <c r="E306" s="1997"/>
      <c r="F306" s="1997"/>
      <c r="G306" s="1998"/>
      <c r="H306" s="1999" t="s">
        <v>354</v>
      </c>
      <c r="I306" s="2027"/>
      <c r="J306" s="2000"/>
      <c r="K306" s="2031"/>
      <c r="L306" s="2079"/>
      <c r="M306" s="2080"/>
      <c r="N306" s="2081"/>
      <c r="O306" s="2017"/>
      <c r="P306" s="1992"/>
    </row>
    <row r="307" spans="1:16" ht="51" customHeight="1">
      <c r="B307" s="70" t="s">
        <v>745</v>
      </c>
      <c r="C307" s="1997" t="s">
        <v>746</v>
      </c>
      <c r="D307" s="1997"/>
      <c r="E307" s="1997"/>
      <c r="F307" s="1997"/>
      <c r="G307" s="1998"/>
      <c r="H307" s="2038" t="s">
        <v>349</v>
      </c>
      <c r="I307" s="2039"/>
      <c r="J307" s="2040"/>
      <c r="K307" s="2031"/>
      <c r="L307" s="2079"/>
      <c r="M307" s="2080"/>
      <c r="N307" s="2081"/>
      <c r="O307" s="2051"/>
      <c r="P307" s="2051"/>
    </row>
    <row r="308" spans="1:16" ht="32.25" customHeight="1" thickBot="1">
      <c r="B308" s="39" t="s">
        <v>435</v>
      </c>
      <c r="C308" s="1978" t="s">
        <v>368</v>
      </c>
      <c r="D308" s="1978"/>
      <c r="E308" s="1978"/>
      <c r="F308" s="1978"/>
      <c r="G308" s="1979"/>
      <c r="H308" s="2053" t="s">
        <v>349</v>
      </c>
      <c r="I308" s="2053"/>
      <c r="J308" s="1981"/>
      <c r="K308" s="2058"/>
      <c r="L308" s="3559"/>
      <c r="M308" s="3560"/>
      <c r="N308" s="2195"/>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3405" t="s">
        <v>379</v>
      </c>
      <c r="I310" s="3558"/>
      <c r="J310" s="3558"/>
      <c r="K310" s="2044" t="s">
        <v>514</v>
      </c>
      <c r="L310" s="2045"/>
      <c r="M310" s="2046"/>
      <c r="N310" s="2047"/>
      <c r="O310" s="2050"/>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1335</v>
      </c>
      <c r="I314" s="2027"/>
      <c r="J314" s="2000"/>
      <c r="K314" s="2030" t="s">
        <v>514</v>
      </c>
      <c r="L314" s="2021"/>
      <c r="M314" s="2230"/>
      <c r="N314" s="2022"/>
      <c r="O314" s="2017"/>
      <c r="P314" s="2017"/>
    </row>
    <row r="315" spans="1:16" ht="31.5" customHeight="1">
      <c r="B315" s="1490" t="s">
        <v>441</v>
      </c>
      <c r="C315" s="1997" t="s">
        <v>752</v>
      </c>
      <c r="D315" s="1997"/>
      <c r="E315" s="1997"/>
      <c r="F315" s="1997"/>
      <c r="G315" s="1998"/>
      <c r="H315" s="2038" t="s">
        <v>56</v>
      </c>
      <c r="I315" s="2039"/>
      <c r="J315" s="2040"/>
      <c r="K315" s="2031"/>
      <c r="L315" s="2023"/>
      <c r="M315" s="2048"/>
      <c r="N315" s="2024"/>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393</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t="s">
        <v>378</v>
      </c>
      <c r="K319" s="2000"/>
      <c r="L319" s="2019"/>
      <c r="M319" s="2023"/>
      <c r="N319" s="2024"/>
      <c r="O319" s="2017"/>
      <c r="P319" s="2017"/>
    </row>
    <row r="320" spans="1:16" ht="28.5" customHeight="1">
      <c r="A320" s="166"/>
      <c r="B320" s="111"/>
      <c r="C320" s="111" t="s">
        <v>493</v>
      </c>
      <c r="D320" s="1997" t="s">
        <v>757</v>
      </c>
      <c r="E320" s="1997"/>
      <c r="F320" s="1997"/>
      <c r="G320" s="1997"/>
      <c r="H320" s="1754" t="s">
        <v>1335</v>
      </c>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393</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t="s">
        <v>378</v>
      </c>
      <c r="K324" s="2013"/>
      <c r="L324" s="2019"/>
      <c r="M324" s="2023"/>
      <c r="N324" s="2024"/>
      <c r="O324" s="2017"/>
      <c r="P324" s="2017"/>
    </row>
    <row r="325" spans="1:16" ht="28.5" customHeight="1">
      <c r="A325" s="166"/>
      <c r="B325" s="111"/>
      <c r="C325" s="111" t="s">
        <v>493</v>
      </c>
      <c r="D325" s="1830" t="s">
        <v>757</v>
      </c>
      <c r="E325" s="1830"/>
      <c r="F325" s="1830"/>
      <c r="G325" s="1830"/>
      <c r="H325" s="2014" t="s">
        <v>1335</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t="s">
        <v>378</v>
      </c>
      <c r="K329" s="2000"/>
      <c r="L329" s="2019"/>
      <c r="M329" s="2023"/>
      <c r="N329" s="2024"/>
      <c r="O329" s="2017"/>
      <c r="P329" s="2017"/>
    </row>
    <row r="330" spans="1:16" ht="28.5" customHeight="1">
      <c r="A330" s="166"/>
      <c r="B330" s="1490"/>
      <c r="C330" s="111" t="s">
        <v>493</v>
      </c>
      <c r="D330" s="1997" t="s">
        <v>757</v>
      </c>
      <c r="E330" s="1997"/>
      <c r="F330" s="1997"/>
      <c r="G330" s="1997"/>
      <c r="H330" s="1754" t="s">
        <v>1335</v>
      </c>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t="s">
        <v>378</v>
      </c>
      <c r="K334" s="2000"/>
      <c r="L334" s="2019"/>
      <c r="M334" s="2023"/>
      <c r="N334" s="2024"/>
      <c r="O334" s="2017"/>
      <c r="P334" s="2017"/>
    </row>
    <row r="335" spans="1:16" ht="28.5" customHeight="1">
      <c r="A335" s="166"/>
      <c r="B335" s="1490"/>
      <c r="C335" s="111" t="s">
        <v>493</v>
      </c>
      <c r="D335" s="1997" t="s">
        <v>757</v>
      </c>
      <c r="E335" s="1997"/>
      <c r="F335" s="1997"/>
      <c r="G335" s="1997"/>
      <c r="H335" s="1754" t="s">
        <v>1335</v>
      </c>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t="s">
        <v>65</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t="s">
        <v>378</v>
      </c>
      <c r="K339" s="2000"/>
      <c r="L339" s="2019"/>
      <c r="M339" s="2023"/>
      <c r="N339" s="2024"/>
      <c r="O339" s="2017"/>
      <c r="P339" s="2017"/>
    </row>
    <row r="340" spans="1:16" ht="28.5" customHeight="1">
      <c r="A340" s="166"/>
      <c r="B340" s="1490"/>
      <c r="C340" s="111" t="s">
        <v>493</v>
      </c>
      <c r="D340" s="1997" t="s">
        <v>757</v>
      </c>
      <c r="E340" s="1997"/>
      <c r="F340" s="1997"/>
      <c r="G340" s="1997"/>
      <c r="H340" s="1754" t="s">
        <v>1335</v>
      </c>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393</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t="s">
        <v>378</v>
      </c>
      <c r="K344" s="2000"/>
      <c r="L344" s="2019"/>
      <c r="M344" s="2023"/>
      <c r="N344" s="2024"/>
      <c r="O344" s="2017"/>
      <c r="P344" s="2017"/>
    </row>
    <row r="345" spans="1:16" ht="28.5" customHeight="1">
      <c r="A345" s="166"/>
      <c r="B345" s="27"/>
      <c r="C345" s="111" t="s">
        <v>493</v>
      </c>
      <c r="D345" s="1997" t="s">
        <v>757</v>
      </c>
      <c r="E345" s="1997"/>
      <c r="F345" s="1997"/>
      <c r="G345" s="1997"/>
      <c r="H345" s="1754" t="s">
        <v>1335</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393</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t="s">
        <v>378</v>
      </c>
      <c r="K349" s="2000"/>
      <c r="L349" s="2019"/>
      <c r="M349" s="2023"/>
      <c r="N349" s="2024"/>
      <c r="O349" s="2017"/>
      <c r="P349" s="2017"/>
    </row>
    <row r="350" spans="1:16" ht="28.5" customHeight="1">
      <c r="A350" s="166"/>
      <c r="B350" s="27"/>
      <c r="C350" s="111" t="s">
        <v>493</v>
      </c>
      <c r="D350" s="1997" t="s">
        <v>757</v>
      </c>
      <c r="E350" s="1997"/>
      <c r="F350" s="1997"/>
      <c r="G350" s="1997"/>
      <c r="H350" s="1754" t="s">
        <v>1335</v>
      </c>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393</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t="s">
        <v>378</v>
      </c>
      <c r="K354" s="2000"/>
      <c r="L354" s="2019"/>
      <c r="M354" s="2023"/>
      <c r="N354" s="2024"/>
      <c r="O354" s="2017"/>
      <c r="P354" s="2017"/>
    </row>
    <row r="355" spans="1:16" ht="28.5" customHeight="1">
      <c r="A355" s="166"/>
      <c r="B355" s="1490"/>
      <c r="C355" s="1491" t="s">
        <v>493</v>
      </c>
      <c r="D355" s="1997" t="s">
        <v>757</v>
      </c>
      <c r="E355" s="1997"/>
      <c r="F355" s="1997"/>
      <c r="G355" s="1997"/>
      <c r="H355" s="1754" t="s">
        <v>1335</v>
      </c>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t="s">
        <v>61</v>
      </c>
      <c r="K357" s="2008"/>
      <c r="L357" s="2008"/>
      <c r="M357" s="2008"/>
      <c r="N357" s="2009"/>
      <c r="O357" s="1507"/>
      <c r="P357" s="1507"/>
    </row>
    <row r="358" spans="1:16" ht="87.75" customHeight="1">
      <c r="A358" s="166"/>
      <c r="B358" s="1481" t="s">
        <v>404</v>
      </c>
      <c r="C358" s="1830" t="s">
        <v>773</v>
      </c>
      <c r="D358" s="1830"/>
      <c r="E358" s="1830"/>
      <c r="F358" s="1830"/>
      <c r="G358" s="1831"/>
      <c r="H358" s="158" t="s">
        <v>57</v>
      </c>
      <c r="I358" s="1535" t="s">
        <v>514</v>
      </c>
      <c r="J358" s="2008"/>
      <c r="K358" s="2008"/>
      <c r="L358" s="2008"/>
      <c r="M358" s="2008"/>
      <c r="N358" s="2009"/>
      <c r="O358" s="1991"/>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410</v>
      </c>
      <c r="I360" s="2000"/>
      <c r="J360" s="2001" t="s">
        <v>514</v>
      </c>
      <c r="K360" s="2003"/>
      <c r="L360" s="2003"/>
      <c r="M360" s="2003"/>
      <c r="N360" s="2004"/>
      <c r="O360" s="1991"/>
      <c r="P360" s="2006"/>
    </row>
    <row r="361" spans="1:16" ht="42.75" customHeight="1" thickBot="1">
      <c r="A361" s="166"/>
      <c r="B361" s="113" t="s">
        <v>435</v>
      </c>
      <c r="C361" s="1978" t="s">
        <v>776</v>
      </c>
      <c r="D361" s="1978"/>
      <c r="E361" s="1978"/>
      <c r="F361" s="1978"/>
      <c r="G361" s="1979"/>
      <c r="H361" s="1980" t="s">
        <v>419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8">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C65:F65"/>
    <mergeCell ref="K65:N65"/>
    <mergeCell ref="B66:P66"/>
    <mergeCell ref="C67:H67"/>
    <mergeCell ref="K67:N67"/>
    <mergeCell ref="B68:P68"/>
    <mergeCell ref="B61:P61"/>
    <mergeCell ref="C62:F62"/>
    <mergeCell ref="I62:J62"/>
    <mergeCell ref="K62:N62"/>
    <mergeCell ref="O62:O65"/>
    <mergeCell ref="P62:P65"/>
    <mergeCell ref="C63:F63"/>
    <mergeCell ref="K63:N63"/>
    <mergeCell ref="C64:F64"/>
    <mergeCell ref="K64:N64"/>
    <mergeCell ref="C69:E69"/>
    <mergeCell ref="G69:H69"/>
    <mergeCell ref="I69:J69"/>
    <mergeCell ref="K69:N69"/>
    <mergeCell ref="O69:O74"/>
    <mergeCell ref="P69:P74"/>
    <mergeCell ref="C70:E70"/>
    <mergeCell ref="G70:H70"/>
    <mergeCell ref="I70:J70"/>
    <mergeCell ref="K70:N70"/>
    <mergeCell ref="C73:E73"/>
    <mergeCell ref="F73:J73"/>
    <mergeCell ref="K73:N73"/>
    <mergeCell ref="C74:E74"/>
    <mergeCell ref="G74:H74"/>
    <mergeCell ref="I74:J74"/>
    <mergeCell ref="K74:N74"/>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O80:O81"/>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L197:N197"/>
    <mergeCell ref="C198:E198"/>
    <mergeCell ref="G198:K198"/>
    <mergeCell ref="L198:N198"/>
    <mergeCell ref="C195:E195"/>
    <mergeCell ref="G195:K195"/>
    <mergeCell ref="L195:N195"/>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D216:G216"/>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O225:O226"/>
    <mergeCell ref="P225:P226"/>
    <mergeCell ref="C226:G226"/>
    <mergeCell ref="H226:J22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6361" priority="205">
      <formula>$F$17="Not applicable"</formula>
    </cfRule>
    <cfRule type="expression" dxfId="6360" priority="206">
      <formula>$F$17="Don't know"</formula>
    </cfRule>
    <cfRule type="expression" dxfId="6359" priority="207">
      <formula>$F$17="No"</formula>
    </cfRule>
  </conditionalFormatting>
  <conditionalFormatting sqref="F9:N9 F11:F19 I11">
    <cfRule type="expression" dxfId="6358" priority="204">
      <formula>$N$14="Don't know"</formula>
    </cfRule>
  </conditionalFormatting>
  <conditionalFormatting sqref="F9:N9 F11:F19 I11">
    <cfRule type="expression" dxfId="6357" priority="203">
      <formula>$N$14="Not applicable"</formula>
    </cfRule>
  </conditionalFormatting>
  <conditionalFormatting sqref="F9:N9 F11:F19 I11">
    <cfRule type="expression" dxfId="6356" priority="202">
      <formula>$N$14="No"</formula>
    </cfRule>
  </conditionalFormatting>
  <conditionalFormatting sqref="L188:M198">
    <cfRule type="expression" dxfId="6355" priority="200">
      <formula>$F$221="Don't know"</formula>
    </cfRule>
    <cfRule type="expression" dxfId="6354" priority="201">
      <formula>$F$221="No"</formula>
    </cfRule>
  </conditionalFormatting>
  <conditionalFormatting sqref="H26 H106 F11:F19 J42:K43 H297:H299 H358 H301:H307 H28:H31 J35:K35 J40:K40 F188:F198 L188:N198 F77:J81 H276:I279 K276:L279 H281:I283 K281:L283 H285:I290 K285:L290 K292:L294 H292:I294 G63:G65">
    <cfRule type="containsBlanks" dxfId="6353" priority="199">
      <formula>LEN(TRIM(F11))=0</formula>
    </cfRule>
  </conditionalFormatting>
  <conditionalFormatting sqref="F9:N9">
    <cfRule type="containsBlanks" dxfId="6352" priority="198">
      <formula>LEN(TRIM(F9))=0</formula>
    </cfRule>
  </conditionalFormatting>
  <conditionalFormatting sqref="J49:K49 J52:K53">
    <cfRule type="containsBlanks" dxfId="6351" priority="197">
      <formula>LEN(TRIM(J49))=0</formula>
    </cfRule>
  </conditionalFormatting>
  <conditionalFormatting sqref="F243 K137 K219 F219:F221 H225 G147:G160 J147:J160 F200:F210 K228:K240">
    <cfRule type="containsBlanks" dxfId="6350" priority="196">
      <formula>LEN(TRIM(F137))=0</formula>
    </cfRule>
  </conditionalFormatting>
  <conditionalFormatting sqref="J27">
    <cfRule type="containsBlanks" dxfId="6349" priority="194">
      <formula>LEN(TRIM(J27))=0</formula>
    </cfRule>
  </conditionalFormatting>
  <conditionalFormatting sqref="G135">
    <cfRule type="containsBlanks" dxfId="6348" priority="195">
      <formula>LEN(TRIM(G135))=0</formula>
    </cfRule>
  </conditionalFormatting>
  <conditionalFormatting sqref="J58">
    <cfRule type="containsBlanks" dxfId="6347" priority="193">
      <formula>LEN(TRIM(J58))=0</formula>
    </cfRule>
  </conditionalFormatting>
  <conditionalFormatting sqref="J26">
    <cfRule type="containsBlanks" dxfId="6346" priority="192">
      <formula>LEN(TRIM(J26))=0</formula>
    </cfRule>
  </conditionalFormatting>
  <conditionalFormatting sqref="J60">
    <cfRule type="containsBlanks" dxfId="6345" priority="191">
      <formula>LEN(TRIM(J60))=0</formula>
    </cfRule>
  </conditionalFormatting>
  <conditionalFormatting sqref="F223">
    <cfRule type="containsBlanks" dxfId="6344" priority="181">
      <formula>LEN(TRIM(F223))=0</formula>
    </cfRule>
  </conditionalFormatting>
  <conditionalFormatting sqref="K242">
    <cfRule type="containsBlanks" dxfId="6343" priority="180">
      <formula>LEN(TRIM(K242))=0</formula>
    </cfRule>
  </conditionalFormatting>
  <conditionalFormatting sqref="H140">
    <cfRule type="containsBlanks" dxfId="6342" priority="190">
      <formula>LEN(TRIM(H140))=0</formula>
    </cfRule>
  </conditionalFormatting>
  <conditionalFormatting sqref="H143 K137 H140">
    <cfRule type="expression" dxfId="6341" priority="188">
      <formula>#REF!="Don't know"</formula>
    </cfRule>
    <cfRule type="expression" dxfId="6340" priority="189">
      <formula>#REF!="No"</formula>
    </cfRule>
  </conditionalFormatting>
  <conditionalFormatting sqref="H143">
    <cfRule type="containsBlanks" dxfId="6339" priority="187">
      <formula>LEN(TRIM(H143))=0</formula>
    </cfRule>
  </conditionalFormatting>
  <conditionalFormatting sqref="H141">
    <cfRule type="expression" dxfId="6338" priority="185">
      <formula>#REF!="Don't know"</formula>
    </cfRule>
    <cfRule type="expression" dxfId="6337" priority="186">
      <formula>#REF!="No"</formula>
    </cfRule>
  </conditionalFormatting>
  <conditionalFormatting sqref="H141">
    <cfRule type="containsBlanks" dxfId="6336" priority="184">
      <formula>LEN(TRIM(H141))=0</formula>
    </cfRule>
  </conditionalFormatting>
  <conditionalFormatting sqref="L188:M198">
    <cfRule type="expression" dxfId="6335" priority="182">
      <formula>$F$221="Don't know"</formula>
    </cfRule>
    <cfRule type="expression" dxfId="6334" priority="183">
      <formula>$F$221="No"</formula>
    </cfRule>
  </conditionalFormatting>
  <conditionalFormatting sqref="H310:H311">
    <cfRule type="containsBlanks" dxfId="6333" priority="179">
      <formula>LEN(TRIM(H310))=0</formula>
    </cfRule>
  </conditionalFormatting>
  <conditionalFormatting sqref="I67">
    <cfRule type="containsBlanks" dxfId="6332" priority="178">
      <formula>LEN(TRIM(I67))=0</formula>
    </cfRule>
  </conditionalFormatting>
  <conditionalFormatting sqref="H313">
    <cfRule type="containsBlanks" dxfId="6331" priority="177">
      <formula>LEN(TRIM(H313))=0</formula>
    </cfRule>
  </conditionalFormatting>
  <conditionalFormatting sqref="H8">
    <cfRule type="containsBlanks" dxfId="6330" priority="176">
      <formula>LEN(TRIM(H8))=0</formula>
    </cfRule>
  </conditionalFormatting>
  <conditionalFormatting sqref="H8">
    <cfRule type="expression" dxfId="6329" priority="175">
      <formula>$N$14="Don't know"</formula>
    </cfRule>
  </conditionalFormatting>
  <conditionalFormatting sqref="H8">
    <cfRule type="expression" dxfId="6328" priority="174">
      <formula>$N$14="Not applicable"</formula>
    </cfRule>
  </conditionalFormatting>
  <conditionalFormatting sqref="H8">
    <cfRule type="expression" dxfId="6327" priority="173">
      <formula>$N$14="No"</formula>
    </cfRule>
  </conditionalFormatting>
  <conditionalFormatting sqref="F252">
    <cfRule type="containsBlanks" dxfId="6326" priority="172">
      <formula>LEN(TRIM(F252))=0</formula>
    </cfRule>
  </conditionalFormatting>
  <conditionalFormatting sqref="F260">
    <cfRule type="containsBlanks" dxfId="6325" priority="171">
      <formula>LEN(TRIM(F260))=0</formula>
    </cfRule>
  </conditionalFormatting>
  <conditionalFormatting sqref="F261:F264">
    <cfRule type="containsBlanks" dxfId="6324" priority="170">
      <formula>LEN(TRIM(F261))=0</formula>
    </cfRule>
  </conditionalFormatting>
  <conditionalFormatting sqref="F254">
    <cfRule type="containsBlanks" dxfId="6323" priority="169">
      <formula>LEN(TRIM(F254))=0</formula>
    </cfRule>
  </conditionalFormatting>
  <conditionalFormatting sqref="F256">
    <cfRule type="containsBlanks" dxfId="6322" priority="168">
      <formula>LEN(TRIM(F256))=0</formula>
    </cfRule>
  </conditionalFormatting>
  <conditionalFormatting sqref="F258">
    <cfRule type="containsBlanks" dxfId="6321" priority="167">
      <formula>LEN(TRIM(F258))=0</formula>
    </cfRule>
  </conditionalFormatting>
  <conditionalFormatting sqref="L164:M164">
    <cfRule type="expression" dxfId="6320" priority="165">
      <formula>$F$221="Don't know"</formula>
    </cfRule>
    <cfRule type="expression" dxfId="6319" priority="166">
      <formula>$F$221="No"</formula>
    </cfRule>
  </conditionalFormatting>
  <conditionalFormatting sqref="L164:N164 F164:F174">
    <cfRule type="containsBlanks" dxfId="6318" priority="164">
      <formula>LEN(TRIM(F164))=0</formula>
    </cfRule>
  </conditionalFormatting>
  <conditionalFormatting sqref="F176:F186">
    <cfRule type="containsBlanks" dxfId="6317" priority="163">
      <formula>LEN(TRIM(F176))=0</formula>
    </cfRule>
  </conditionalFormatting>
  <conditionalFormatting sqref="L164:M164">
    <cfRule type="expression" dxfId="6316" priority="161">
      <formula>$F$221="Don't know"</formula>
    </cfRule>
    <cfRule type="expression" dxfId="6315" priority="162">
      <formula>$F$221="No"</formula>
    </cfRule>
  </conditionalFormatting>
  <conditionalFormatting sqref="F95:F97">
    <cfRule type="containsBlanks" dxfId="6314" priority="160">
      <formula>LEN(TRIM(F95))=0</formula>
    </cfRule>
  </conditionalFormatting>
  <conditionalFormatting sqref="F99:F102">
    <cfRule type="containsBlanks" dxfId="6313" priority="159">
      <formula>LEN(TRIM(F99))=0</formula>
    </cfRule>
  </conditionalFormatting>
  <conditionalFormatting sqref="H213:H216">
    <cfRule type="expression" dxfId="6312" priority="157">
      <formula>$H$144="Don't know"</formula>
    </cfRule>
    <cfRule type="expression" dxfId="6311" priority="158">
      <formula>$H$144="no"</formula>
    </cfRule>
  </conditionalFormatting>
  <conditionalFormatting sqref="H213:H216">
    <cfRule type="containsBlanks" dxfId="6310" priority="156">
      <formula>LEN(TRIM(H213))=0</formula>
    </cfRule>
  </conditionalFormatting>
  <conditionalFormatting sqref="H211">
    <cfRule type="expression" dxfId="6309" priority="154">
      <formula>#REF!="Don't know"</formula>
    </cfRule>
    <cfRule type="expression" dxfId="6308" priority="155">
      <formula>#REF!="No"</formula>
    </cfRule>
  </conditionalFormatting>
  <conditionalFormatting sqref="H211">
    <cfRule type="containsBlanks" dxfId="6307" priority="153">
      <formula>LEN(TRIM(H211))=0</formula>
    </cfRule>
  </conditionalFormatting>
  <conditionalFormatting sqref="H360:I360 H361">
    <cfRule type="containsBlanks" dxfId="6306" priority="151">
      <formula>LEN(TRIM(H360))=0</formula>
    </cfRule>
    <cfRule type="containsBlanks" priority="152">
      <formula>LEN(TRIM(H360))=0</formula>
    </cfRule>
  </conditionalFormatting>
  <conditionalFormatting sqref="F268:F272">
    <cfRule type="containsBlanks" dxfId="6305" priority="150">
      <formula>LEN(TRIM(F268))=0</formula>
    </cfRule>
  </conditionalFormatting>
  <conditionalFormatting sqref="G93:J93">
    <cfRule type="containsBlanks" dxfId="6304" priority="129">
      <formula>LEN(TRIM(G93))=0</formula>
    </cfRule>
  </conditionalFormatting>
  <conditionalFormatting sqref="F245:G245 F247:G247 F246 F249:G249 F248">
    <cfRule type="containsBlanks" dxfId="6303" priority="128">
      <formula>LEN(TRIM(F245))=0</formula>
    </cfRule>
  </conditionalFormatting>
  <conditionalFormatting sqref="G266">
    <cfRule type="containsBlanks" dxfId="6302" priority="149">
      <formula>LEN(TRIM(G266))=0</formula>
    </cfRule>
  </conditionalFormatting>
  <conditionalFormatting sqref="I20">
    <cfRule type="containsBlanks" dxfId="6301" priority="145">
      <formula>LEN(TRIM(I20))=0</formula>
    </cfRule>
    <cfRule type="expression" dxfId="6300" priority="148">
      <formula>$M$14="Don't know"</formula>
    </cfRule>
  </conditionalFormatting>
  <conditionalFormatting sqref="I20">
    <cfRule type="expression" dxfId="6299" priority="147">
      <formula>$M$14="Not applicable"</formula>
    </cfRule>
  </conditionalFormatting>
  <conditionalFormatting sqref="I20">
    <cfRule type="expression" dxfId="6298" priority="146">
      <formula>$M$14="No"</formula>
    </cfRule>
  </conditionalFormatting>
  <conditionalFormatting sqref="I21">
    <cfRule type="containsBlanks" dxfId="6297" priority="141">
      <formula>LEN(TRIM(I21))=0</formula>
    </cfRule>
    <cfRule type="expression" dxfId="6296" priority="144">
      <formula>$M$14="Don't know"</formula>
    </cfRule>
  </conditionalFormatting>
  <conditionalFormatting sqref="I21">
    <cfRule type="expression" dxfId="6295" priority="143">
      <formula>$M$14="Not applicable"</formula>
    </cfRule>
  </conditionalFormatting>
  <conditionalFormatting sqref="I21">
    <cfRule type="expression" dxfId="6294" priority="142">
      <formula>$M$14="No"</formula>
    </cfRule>
  </conditionalFormatting>
  <conditionalFormatting sqref="I22">
    <cfRule type="containsBlanks" dxfId="6293" priority="137">
      <formula>LEN(TRIM(I22))=0</formula>
    </cfRule>
    <cfRule type="expression" dxfId="6292" priority="140">
      <formula>$M$14="Don't know"</formula>
    </cfRule>
  </conditionalFormatting>
  <conditionalFormatting sqref="I22">
    <cfRule type="expression" dxfId="6291" priority="139">
      <formula>$M$14="Not applicable"</formula>
    </cfRule>
  </conditionalFormatting>
  <conditionalFormatting sqref="I22">
    <cfRule type="expression" dxfId="6290" priority="138">
      <formula>$M$14="No"</formula>
    </cfRule>
  </conditionalFormatting>
  <conditionalFormatting sqref="I23">
    <cfRule type="expression" dxfId="6289" priority="134">
      <formula>$N$14="No"</formula>
    </cfRule>
  </conditionalFormatting>
  <conditionalFormatting sqref="I23">
    <cfRule type="expression" dxfId="6288" priority="136">
      <formula>$N$14="Don't know"</formula>
    </cfRule>
  </conditionalFormatting>
  <conditionalFormatting sqref="I23">
    <cfRule type="expression" dxfId="6287" priority="135">
      <formula>$N$14="Not applicable"</formula>
    </cfRule>
  </conditionalFormatting>
  <conditionalFormatting sqref="I23">
    <cfRule type="containsBlanks" dxfId="6286" priority="133">
      <formula>LEN(TRIM(I23))=0</formula>
    </cfRule>
  </conditionalFormatting>
  <conditionalFormatting sqref="I23">
    <cfRule type="expression" dxfId="6285" priority="132">
      <formula>$N$14="Don't know"</formula>
    </cfRule>
  </conditionalFormatting>
  <conditionalFormatting sqref="I23">
    <cfRule type="expression" dxfId="6284" priority="131">
      <formula>$N$14="Not applicable"</formula>
    </cfRule>
  </conditionalFormatting>
  <conditionalFormatting sqref="I23">
    <cfRule type="expression" dxfId="6283" priority="130">
      <formula>$N$14="No"</formula>
    </cfRule>
  </conditionalFormatting>
  <conditionalFormatting sqref="G251">
    <cfRule type="containsBlanks" dxfId="6282" priority="127">
      <formula>LEN(TRIM(G251))=0</formula>
    </cfRule>
  </conditionalFormatting>
  <conditionalFormatting sqref="J354">
    <cfRule type="containsBlanks" dxfId="6281" priority="118">
      <formula>LEN(TRIM(J354))=0</formula>
    </cfRule>
  </conditionalFormatting>
  <conditionalFormatting sqref="J344">
    <cfRule type="containsBlanks" dxfId="6280" priority="120">
      <formula>LEN(TRIM(J344))=0</formula>
    </cfRule>
  </conditionalFormatting>
  <conditionalFormatting sqref="J318">
    <cfRule type="containsBlanks" dxfId="6279" priority="126">
      <formula>LEN(TRIM(J318))=0</formula>
    </cfRule>
  </conditionalFormatting>
  <conditionalFormatting sqref="J319">
    <cfRule type="containsBlanks" dxfId="6278" priority="125">
      <formula>LEN(TRIM(J319))=0</formula>
    </cfRule>
  </conditionalFormatting>
  <conditionalFormatting sqref="J324">
    <cfRule type="containsBlanks" dxfId="6277" priority="124">
      <formula>LEN(TRIM(J324))=0</formula>
    </cfRule>
  </conditionalFormatting>
  <conditionalFormatting sqref="J329">
    <cfRule type="containsBlanks" dxfId="6276" priority="123">
      <formula>LEN(TRIM(J329))=0</formula>
    </cfRule>
  </conditionalFormatting>
  <conditionalFormatting sqref="J334">
    <cfRule type="containsBlanks" dxfId="6275" priority="122">
      <formula>LEN(TRIM(J334))=0</formula>
    </cfRule>
  </conditionalFormatting>
  <conditionalFormatting sqref="J339">
    <cfRule type="containsBlanks" dxfId="6274" priority="121">
      <formula>LEN(TRIM(J339))=0</formula>
    </cfRule>
  </conditionalFormatting>
  <conditionalFormatting sqref="J349">
    <cfRule type="containsBlanks" dxfId="6273" priority="119">
      <formula>LEN(TRIM(J349))=0</formula>
    </cfRule>
  </conditionalFormatting>
  <conditionalFormatting sqref="J89:J92">
    <cfRule type="containsBlanks" dxfId="6272" priority="117">
      <formula>LEN(TRIM(J89))=0</formula>
    </cfRule>
  </conditionalFormatting>
  <conditionalFormatting sqref="J321">
    <cfRule type="containsBlanks" dxfId="6271" priority="116">
      <formula>LEN(TRIM(J321))=0</formula>
    </cfRule>
  </conditionalFormatting>
  <conditionalFormatting sqref="J326">
    <cfRule type="containsBlanks" dxfId="6270" priority="115">
      <formula>LEN(TRIM(J326))=0</formula>
    </cfRule>
  </conditionalFormatting>
  <conditionalFormatting sqref="J331">
    <cfRule type="containsBlanks" dxfId="6269" priority="114">
      <formula>LEN(TRIM(J331))=0</formula>
    </cfRule>
  </conditionalFormatting>
  <conditionalFormatting sqref="J336">
    <cfRule type="containsBlanks" dxfId="6268" priority="113">
      <formula>LEN(TRIM(J336))=0</formula>
    </cfRule>
  </conditionalFormatting>
  <conditionalFormatting sqref="J346">
    <cfRule type="containsBlanks" dxfId="6267" priority="112">
      <formula>LEN(TRIM(J346))=0</formula>
    </cfRule>
  </conditionalFormatting>
  <conditionalFormatting sqref="J351">
    <cfRule type="containsBlanks" dxfId="6266" priority="111">
      <formula>LEN(TRIM(J351))=0</formula>
    </cfRule>
  </conditionalFormatting>
  <conditionalFormatting sqref="J356">
    <cfRule type="containsBlanks" dxfId="6265" priority="110">
      <formula>LEN(TRIM(J356))=0</formula>
    </cfRule>
  </conditionalFormatting>
  <conditionalFormatting sqref="H357">
    <cfRule type="containsBlanks" dxfId="6264" priority="109">
      <formula>LEN(TRIM(H357))=0</formula>
    </cfRule>
  </conditionalFormatting>
  <conditionalFormatting sqref="K20:N24">
    <cfRule type="containsBlanks" dxfId="6263" priority="108">
      <formula>LEN(TRIM(K20))=0</formula>
    </cfRule>
  </conditionalFormatting>
  <conditionalFormatting sqref="J29">
    <cfRule type="containsBlanks" dxfId="6262" priority="106">
      <formula>LEN(TRIM(J29))=0</formula>
    </cfRule>
  </conditionalFormatting>
  <conditionalFormatting sqref="J28">
    <cfRule type="containsBlanks" dxfId="6261" priority="107">
      <formula>LEN(TRIM(J28))=0</formula>
    </cfRule>
  </conditionalFormatting>
  <conditionalFormatting sqref="J341">
    <cfRule type="containsBlanks" dxfId="6260" priority="105">
      <formula>LEN(TRIM(J341))=0</formula>
    </cfRule>
  </conditionalFormatting>
  <conditionalFormatting sqref="H308:J308">
    <cfRule type="containsBlanks" dxfId="6259" priority="104">
      <formula>LEN(TRIM(H308))=0</formula>
    </cfRule>
  </conditionalFormatting>
  <conditionalFormatting sqref="H312:J312">
    <cfRule type="containsBlanks" dxfId="6258" priority="103">
      <formula>LEN(TRIM(H312))=0</formula>
    </cfRule>
  </conditionalFormatting>
  <conditionalFormatting sqref="H315:J315">
    <cfRule type="containsBlanks" dxfId="6257" priority="102">
      <formula>LEN(TRIM(H315))=0</formula>
    </cfRule>
  </conditionalFormatting>
  <conditionalFormatting sqref="I24">
    <cfRule type="containsBlanks" dxfId="6256" priority="101">
      <formula>LEN(TRIM(I24))=0</formula>
    </cfRule>
  </conditionalFormatting>
  <conditionalFormatting sqref="J323">
    <cfRule type="containsBlanks" dxfId="6255" priority="100">
      <formula>LEN(TRIM(J323))=0</formula>
    </cfRule>
  </conditionalFormatting>
  <conditionalFormatting sqref="J328">
    <cfRule type="containsBlanks" dxfId="6254" priority="99">
      <formula>LEN(TRIM(J328))=0</formula>
    </cfRule>
  </conditionalFormatting>
  <conditionalFormatting sqref="J333">
    <cfRule type="containsBlanks" dxfId="6253" priority="98">
      <formula>LEN(TRIM(J333))=0</formula>
    </cfRule>
  </conditionalFormatting>
  <conditionalFormatting sqref="J338">
    <cfRule type="containsBlanks" dxfId="6252" priority="97">
      <formula>LEN(TRIM(J338))=0</formula>
    </cfRule>
  </conditionalFormatting>
  <conditionalFormatting sqref="J343">
    <cfRule type="containsBlanks" dxfId="6251" priority="96">
      <formula>LEN(TRIM(J343))=0</formula>
    </cfRule>
  </conditionalFormatting>
  <conditionalFormatting sqref="J348">
    <cfRule type="containsBlanks" dxfId="6250" priority="95">
      <formula>LEN(TRIM(J348))=0</formula>
    </cfRule>
  </conditionalFormatting>
  <conditionalFormatting sqref="J353">
    <cfRule type="containsBlanks" dxfId="6249" priority="94">
      <formula>LEN(TRIM(J353))=0</formula>
    </cfRule>
  </conditionalFormatting>
  <conditionalFormatting sqref="I12">
    <cfRule type="expression" dxfId="6248" priority="91">
      <formula>$F$17="Not applicable"</formula>
    </cfRule>
    <cfRule type="expression" dxfId="6247" priority="92">
      <formula>$F$17="Don't know"</formula>
    </cfRule>
    <cfRule type="expression" dxfId="6246" priority="93">
      <formula>$F$17="No"</formula>
    </cfRule>
  </conditionalFormatting>
  <conditionalFormatting sqref="I12">
    <cfRule type="expression" dxfId="6245" priority="90">
      <formula>$N$14="Don't know"</formula>
    </cfRule>
  </conditionalFormatting>
  <conditionalFormatting sqref="I12">
    <cfRule type="expression" dxfId="6244" priority="89">
      <formula>$N$14="Not applicable"</formula>
    </cfRule>
  </conditionalFormatting>
  <conditionalFormatting sqref="I12">
    <cfRule type="expression" dxfId="6243" priority="88">
      <formula>$N$14="No"</formula>
    </cfRule>
  </conditionalFormatting>
  <conditionalFormatting sqref="I13">
    <cfRule type="expression" dxfId="6242" priority="85">
      <formula>$F$17="Not applicable"</formula>
    </cfRule>
    <cfRule type="expression" dxfId="6241" priority="86">
      <formula>$F$17="Don't know"</formula>
    </cfRule>
    <cfRule type="expression" dxfId="6240" priority="87">
      <formula>$F$17="No"</formula>
    </cfRule>
  </conditionalFormatting>
  <conditionalFormatting sqref="I13">
    <cfRule type="expression" dxfId="6239" priority="84">
      <formula>$N$14="Don't know"</formula>
    </cfRule>
  </conditionalFormatting>
  <conditionalFormatting sqref="I13">
    <cfRule type="expression" dxfId="6238" priority="83">
      <formula>$N$14="Not applicable"</formula>
    </cfRule>
  </conditionalFormatting>
  <conditionalFormatting sqref="I13">
    <cfRule type="expression" dxfId="6237" priority="82">
      <formula>$N$14="No"</formula>
    </cfRule>
  </conditionalFormatting>
  <conditionalFormatting sqref="I14">
    <cfRule type="expression" dxfId="6236" priority="79">
      <formula>$F$17="Not applicable"</formula>
    </cfRule>
    <cfRule type="expression" dxfId="6235" priority="80">
      <formula>$F$17="Don't know"</formula>
    </cfRule>
    <cfRule type="expression" dxfId="6234" priority="81">
      <formula>$F$17="No"</formula>
    </cfRule>
  </conditionalFormatting>
  <conditionalFormatting sqref="I14">
    <cfRule type="expression" dxfId="6233" priority="78">
      <formula>$N$14="Don't know"</formula>
    </cfRule>
  </conditionalFormatting>
  <conditionalFormatting sqref="I14">
    <cfRule type="expression" dxfId="6232" priority="77">
      <formula>$N$14="Not applicable"</formula>
    </cfRule>
  </conditionalFormatting>
  <conditionalFormatting sqref="I14">
    <cfRule type="expression" dxfId="6231" priority="76">
      <formula>$N$14="No"</formula>
    </cfRule>
  </conditionalFormatting>
  <conditionalFormatting sqref="I15">
    <cfRule type="expression" dxfId="6230" priority="73">
      <formula>$F$17="Not applicable"</formula>
    </cfRule>
    <cfRule type="expression" dxfId="6229" priority="74">
      <formula>$F$17="Don't know"</formula>
    </cfRule>
    <cfRule type="expression" dxfId="6228" priority="75">
      <formula>$F$17="No"</formula>
    </cfRule>
  </conditionalFormatting>
  <conditionalFormatting sqref="I15">
    <cfRule type="expression" dxfId="6227" priority="72">
      <formula>$N$14="Don't know"</formula>
    </cfRule>
  </conditionalFormatting>
  <conditionalFormatting sqref="I15">
    <cfRule type="expression" dxfId="6226" priority="71">
      <formula>$N$14="Not applicable"</formula>
    </cfRule>
  </conditionalFormatting>
  <conditionalFormatting sqref="I15">
    <cfRule type="expression" dxfId="6225" priority="70">
      <formula>$N$14="No"</formula>
    </cfRule>
  </conditionalFormatting>
  <conditionalFormatting sqref="I16">
    <cfRule type="expression" dxfId="6224" priority="67">
      <formula>$F$17="Not applicable"</formula>
    </cfRule>
    <cfRule type="expression" dxfId="6223" priority="68">
      <formula>$F$17="Don't know"</formula>
    </cfRule>
    <cfRule type="expression" dxfId="6222" priority="69">
      <formula>$F$17="No"</formula>
    </cfRule>
  </conditionalFormatting>
  <conditionalFormatting sqref="I16">
    <cfRule type="expression" dxfId="6221" priority="66">
      <formula>$N$14="Don't know"</formula>
    </cfRule>
  </conditionalFormatting>
  <conditionalFormatting sqref="I16">
    <cfRule type="expression" dxfId="6220" priority="65">
      <formula>$N$14="Not applicable"</formula>
    </cfRule>
  </conditionalFormatting>
  <conditionalFormatting sqref="I16">
    <cfRule type="expression" dxfId="6219" priority="64">
      <formula>$N$14="No"</formula>
    </cfRule>
  </conditionalFormatting>
  <conditionalFormatting sqref="I17">
    <cfRule type="expression" dxfId="6218" priority="61">
      <formula>$F$17="Not applicable"</formula>
    </cfRule>
    <cfRule type="expression" dxfId="6217" priority="62">
      <formula>$F$17="Don't know"</formula>
    </cfRule>
    <cfRule type="expression" dxfId="6216" priority="63">
      <formula>$F$17="No"</formula>
    </cfRule>
  </conditionalFormatting>
  <conditionalFormatting sqref="I17">
    <cfRule type="expression" dxfId="6215" priority="60">
      <formula>$N$14="Don't know"</formula>
    </cfRule>
  </conditionalFormatting>
  <conditionalFormatting sqref="I17">
    <cfRule type="expression" dxfId="6214" priority="59">
      <formula>$N$14="Not applicable"</formula>
    </cfRule>
  </conditionalFormatting>
  <conditionalFormatting sqref="I17">
    <cfRule type="expression" dxfId="6213" priority="58">
      <formula>$N$14="No"</formula>
    </cfRule>
  </conditionalFormatting>
  <conditionalFormatting sqref="I18">
    <cfRule type="expression" dxfId="6212" priority="55">
      <formula>$F$17="Not applicable"</formula>
    </cfRule>
    <cfRule type="expression" dxfId="6211" priority="56">
      <formula>$F$17="Don't know"</formula>
    </cfRule>
    <cfRule type="expression" dxfId="6210" priority="57">
      <formula>$F$17="No"</formula>
    </cfRule>
  </conditionalFormatting>
  <conditionalFormatting sqref="I18">
    <cfRule type="expression" dxfId="6209" priority="54">
      <formula>$N$14="Don't know"</formula>
    </cfRule>
  </conditionalFormatting>
  <conditionalFormatting sqref="I18">
    <cfRule type="expression" dxfId="6208" priority="53">
      <formula>$N$14="Not applicable"</formula>
    </cfRule>
  </conditionalFormatting>
  <conditionalFormatting sqref="I18">
    <cfRule type="expression" dxfId="6207" priority="52">
      <formula>$N$14="No"</formula>
    </cfRule>
  </conditionalFormatting>
  <conditionalFormatting sqref="I19">
    <cfRule type="expression" dxfId="6206" priority="49">
      <formula>$F$17="Not applicable"</formula>
    </cfRule>
    <cfRule type="expression" dxfId="6205" priority="50">
      <formula>$F$17="Don't know"</formula>
    </cfRule>
    <cfRule type="expression" dxfId="6204" priority="51">
      <formula>$F$17="No"</formula>
    </cfRule>
  </conditionalFormatting>
  <conditionalFormatting sqref="I19">
    <cfRule type="expression" dxfId="6203" priority="48">
      <formula>$N$14="Don't know"</formula>
    </cfRule>
  </conditionalFormatting>
  <conditionalFormatting sqref="I19">
    <cfRule type="expression" dxfId="6202" priority="47">
      <formula>$N$14="Not applicable"</formula>
    </cfRule>
  </conditionalFormatting>
  <conditionalFormatting sqref="I19">
    <cfRule type="expression" dxfId="6201" priority="46">
      <formula>$N$14="No"</formula>
    </cfRule>
  </conditionalFormatting>
  <conditionalFormatting sqref="J36:K36">
    <cfRule type="containsBlanks" dxfId="6200" priority="45">
      <formula>LEN(TRIM(J36))=0</formula>
    </cfRule>
  </conditionalFormatting>
  <conditionalFormatting sqref="G116:N128">
    <cfRule type="containsBlanks" dxfId="6199" priority="44">
      <formula>LEN(TRIM(G116))=0</formula>
    </cfRule>
  </conditionalFormatting>
  <conditionalFormatting sqref="H137:H139">
    <cfRule type="expression" dxfId="6198" priority="42">
      <formula>$N$129="Don't know"</formula>
    </cfRule>
    <cfRule type="expression" dxfId="6197" priority="43">
      <formula>$N$129="No"</formula>
    </cfRule>
  </conditionalFormatting>
  <conditionalFormatting sqref="H137:H139">
    <cfRule type="containsBlanks" dxfId="6196" priority="41">
      <formula>LEN(TRIM(H137))=0</formula>
    </cfRule>
  </conditionalFormatting>
  <conditionalFormatting sqref="L165:M174">
    <cfRule type="expression" dxfId="6195" priority="39">
      <formula>$F$221="Don't know"</formula>
    </cfRule>
    <cfRule type="expression" dxfId="6194" priority="40">
      <formula>$F$221="No"</formula>
    </cfRule>
  </conditionalFormatting>
  <conditionalFormatting sqref="L165:N174">
    <cfRule type="containsBlanks" dxfId="6193" priority="38">
      <formula>LEN(TRIM(L165))=0</formula>
    </cfRule>
  </conditionalFormatting>
  <conditionalFormatting sqref="L165:M174">
    <cfRule type="expression" dxfId="6192" priority="36">
      <formula>$F$221="Don't know"</formula>
    </cfRule>
    <cfRule type="expression" dxfId="6191" priority="37">
      <formula>$F$221="No"</formula>
    </cfRule>
  </conditionalFormatting>
  <conditionalFormatting sqref="H63:J65">
    <cfRule type="containsBlanks" dxfId="6190" priority="13">
      <formula>LEN(TRIM(H63))=0</formula>
    </cfRule>
  </conditionalFormatting>
  <conditionalFormatting sqref="J37:K37">
    <cfRule type="containsBlanks" dxfId="6189" priority="11">
      <formula>LEN(TRIM(J37))=0</formula>
    </cfRule>
  </conditionalFormatting>
  <conditionalFormatting sqref="J39:K39">
    <cfRule type="containsBlanks" dxfId="6188" priority="10">
      <formula>LEN(TRIM(J39))=0</formula>
    </cfRule>
  </conditionalFormatting>
  <conditionalFormatting sqref="J44:K44">
    <cfRule type="containsBlanks" dxfId="6187" priority="9">
      <formula>LEN(TRIM(J44))=0</formula>
    </cfRule>
  </conditionalFormatting>
  <conditionalFormatting sqref="J45:K45">
    <cfRule type="containsBlanks" dxfId="6186" priority="8">
      <formula>LEN(TRIM(J45))=0</formula>
    </cfRule>
  </conditionalFormatting>
  <conditionalFormatting sqref="J47:K47">
    <cfRule type="containsBlanks" dxfId="6185" priority="7">
      <formula>LEN(TRIM(J47))=0</formula>
    </cfRule>
  </conditionalFormatting>
  <conditionalFormatting sqref="J48:K48">
    <cfRule type="containsBlanks" dxfId="6184" priority="6">
      <formula>LEN(TRIM(J48))=0</formula>
    </cfRule>
  </conditionalFormatting>
  <conditionalFormatting sqref="J50:K50">
    <cfRule type="containsBlanks" dxfId="6183" priority="5">
      <formula>LEN(TRIM(J50))=0</formula>
    </cfRule>
  </conditionalFormatting>
  <conditionalFormatting sqref="J51:K51">
    <cfRule type="containsBlanks" dxfId="6182" priority="4">
      <formula>LEN(TRIM(J51))=0</formula>
    </cfRule>
  </conditionalFormatting>
  <conditionalFormatting sqref="J55:K55">
    <cfRule type="containsBlanks" dxfId="6181" priority="3">
      <formula>LEN(TRIM(J55))=0</formula>
    </cfRule>
  </conditionalFormatting>
  <conditionalFormatting sqref="J56:K56">
    <cfRule type="containsBlanks" dxfId="6180" priority="2">
      <formula>LEN(TRIM(J56))=0</formula>
    </cfRule>
  </conditionalFormatting>
  <conditionalFormatting sqref="J57:K57">
    <cfRule type="containsBlanks" dxfId="6179" priority="1">
      <formula>LEN(TRIM(J57))=0</formula>
    </cfRule>
  </conditionalFormatting>
  <dataValidations count="44">
    <dataValidation type="list" allowBlank="1" showInputMessage="1" showErrorMessage="1" sqref="J318:K318 J323:K323 J328:K328 J333:K333 J338:K338 J343:K343 J348:K348 J353:K353" xr:uid="{123EF823-CD59-4C60-AA56-A2E6518D4A4F}">
      <formula1>"WHO-prequalified, SRA, Both WHO-PQ and SRA,No SRA or WHO-PQ products registered,Don’t know"</formula1>
    </dataValidation>
    <dataValidation type="list" allowBlank="1" showInputMessage="1" showErrorMessage="1" sqref="H361:I361" xr:uid="{4CCCB94E-9A68-4C34-82BE-9CE5B120951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B992FCF0-4994-4A86-A134-F00CEC5C38B6}">
      <formula1>"Yes, No, Don’t know"</formula1>
    </dataValidation>
    <dataValidation type="list" allowBlank="1" showInputMessage="1" showErrorMessage="1" sqref="H29 J29" xr:uid="{40AD463F-97F3-4FFC-8B6B-5F2BFC5FD33D}">
      <formula1>"2015,2016,2017,2018,2019"</formula1>
    </dataValidation>
    <dataValidation type="list" allowBlank="1" showInputMessage="1" showErrorMessage="1" sqref="J321:K321 J326:K326 J331:K331 J336:K336 J346:K346 J351:K351 J356:K356 J341:K341" xr:uid="{3CA77E1D-36F9-4DB1-BB6D-9639AB411BB8}">
      <formula1>"0,1,2 or more,Don't know"</formula1>
    </dataValidation>
    <dataValidation type="list" allowBlank="1" showInputMessage="1" showErrorMessage="1" sqref="H304:J304" xr:uid="{C2577FD1-CFFD-4A7F-8788-767F5D41B134}">
      <formula1>"Yes - ISO certified, Yes - WHO-PQ, Yes - both ISO certified and WHO-PQ,Neither, Don’t know, Not applicable"</formula1>
    </dataValidation>
    <dataValidation type="list" allowBlank="1" showInputMessage="1" showErrorMessage="1" sqref="F248:G248" xr:uid="{8CA007E5-486C-48BD-BA2A-54361866B947}">
      <formula1>"Yes: Extensive community mobilization/engagement,Yes: Some community mobilization/engagement,No,Don't know"</formula1>
    </dataValidation>
    <dataValidation type="list" allowBlank="1" showInputMessage="1" showErrorMessage="1" sqref="F246:G246" xr:uid="{A37B0DE3-96B3-4BB6-93DF-005E115216AE}">
      <formula1>"Yes: Extensive mass media,Yes: Some mass media,No,Don't know"</formula1>
    </dataValidation>
    <dataValidation type="list" allowBlank="1" showInputMessage="1" showErrorMessage="1" sqref="G147:G160 H151:I160 H147:I149 J147:J160 K147:L149 K151:L160" xr:uid="{60499BB0-28E0-4BA6-947D-3F71F8F605E3}">
      <formula1>"Community Health Worker (or equivalent),Auxiliary Nurse,Auxiliary Nurse Midwife,Nurse,Clinical Officer,Doctor,Don't know,Not applicable"</formula1>
    </dataValidation>
    <dataValidation type="list" allowBlank="1" showInputMessage="1" showErrorMessage="1" sqref="H140:J140" xr:uid="{7808EBAA-4249-4D86-B886-AF4C1FC67EB0}">
      <formula1>"Yes - high level of implementation, Yes - some implementation,Minimal or no implementation, Don't know, Not applicable (no strategy)"</formula1>
    </dataValidation>
    <dataValidation type="list" allowBlank="1" showInputMessage="1" showErrorMessage="1" sqref="J89:J92" xr:uid="{4EBD133B-BCF3-49AF-8B98-602319A9B941}">
      <formula1>"Yes, No, Don't Know,Not applicable"</formula1>
    </dataValidation>
    <dataValidation type="list" allowBlank="1" showInputMessage="1" showErrorMessage="1" error="Please choose from the dropdown list." prompt="Please select from the dropdown list" sqref="G90:I92" xr:uid="{980A88CF-BA40-4A5D-8B96-B3906A670A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CE7EC7A6-2C81-49E2-8CCB-37B052EB6991}">
      <formula1>"Ministry of Finance, Ministry of Planning,Both,Neither,Don't know, Not applicable"</formula1>
    </dataValidation>
    <dataValidation type="list" allowBlank="1" showInputMessage="1" showErrorMessage="1" sqref="F99:G102" xr:uid="{66833855-3EE0-4D78-9BC6-F1181883FD93}">
      <formula1>"Yes,No,Don't Know"</formula1>
    </dataValidation>
    <dataValidation type="list" allowBlank="1" showInputMessage="1" showErrorMessage="1" sqref="F272:G272" xr:uid="{AC88F63C-E9EF-4597-A6B1-580DB9CC6FC8}">
      <formula1>"Paper only, Mobile phone/SMS,Electronic,Combination, Don't know, Not applicable (no LMIS)"</formula1>
    </dataValidation>
    <dataValidation type="list" allowBlank="1" showInputMessage="1" showErrorMessage="1" sqref="G251" xr:uid="{15CF0EE8-B1A1-44FA-86D9-F721F06DB294}">
      <formula1>"0%,1-10%,11-20%,21-30%,31-40%,41-50%,51-60%,61-70%,71-80%,81-100%,Don't know,Not applicable"</formula1>
    </dataValidation>
    <dataValidation type="list" allowBlank="1" showInputMessage="1" showErrorMessage="1" sqref="F249:G249 H213:J216" xr:uid="{D49519FB-B673-4436-AD4D-E33AF3A26E57}">
      <formula1>"Yes,No,Don't know"</formula1>
    </dataValidation>
    <dataValidation type="list" allowBlank="1" showInputMessage="1" showErrorMessage="1" sqref="F247:G247" xr:uid="{04238BFF-FDCB-4B28-96A5-83D887F08504}">
      <formula1>"Yes: Extensive mobile outreach/education,Yes: Some mobile outreach/education,No,Don't know"</formula1>
    </dataValidation>
    <dataValidation type="list" allowBlank="1" showInputMessage="1" showErrorMessage="1" sqref="F245:G245" xr:uid="{5677B3FC-6E92-4644-A670-6412A76C1B3B}">
      <formula1>"Yes: Extensive social marketing,Yes: Some social marketing,No,Don't know"</formula1>
    </dataValidation>
    <dataValidation allowBlank="1" showInputMessage="1" showErrorMessage="1" error="Please choose from the dropdown list." sqref="K20:N24" xr:uid="{21D487E9-A2F0-489B-BD90-6AAB7E82AC14}"/>
    <dataValidation type="list" allowBlank="1" showInputMessage="1" showErrorMessage="1" sqref="F271:G271" xr:uid="{97A72BCB-F029-435B-894E-CCC2602E4AB1}">
      <formula1>"Yes: All social marketing sites included, Yes: Some social marketing sites included,None, Don't know, Not applicable (no LMIS)"</formula1>
    </dataValidation>
    <dataValidation type="list" allowBlank="1" showInputMessage="1" showErrorMessage="1" sqref="F270:G270" xr:uid="{B36C64E0-4F32-4318-A9FC-FE1BB3341778}">
      <formula1>"Yes: All NGO facilities included, Yes: Some NGO facilities included,None, Don't know, Not applicable (no LMIS)"</formula1>
    </dataValidation>
    <dataValidation type="list" allowBlank="1" showInputMessage="1" showErrorMessage="1" sqref="F269:G269" xr:uid="{FCA1381D-1FA1-4061-92C8-6DF9D8492FB0}">
      <formula1>"Yes: All private sector facilities included, Yes: Some private sector facilities included,None, Don't know, Not applicable (no LMIS)"</formula1>
    </dataValidation>
    <dataValidation type="list" allowBlank="1" showInputMessage="1" showErrorMessage="1" sqref="F268:G268" xr:uid="{E1C43E27-D795-4DAF-B5DD-4F161BA69C47}">
      <formula1>"Yes: All public sector facilities included, Yes: Some public sector facilities included,None, Don't know, Not applicable (no LMIS)"</formula1>
    </dataValidation>
    <dataValidation type="list" allowBlank="1" showInputMessage="1" showErrorMessage="1" sqref="H360:I360" xr:uid="{5A358AA5-1532-4E09-9C44-5693AC1F51B5}">
      <formula1>"Yes (PSE plan with FP/RH component),No PSE plan started/developed,Yes PSE plan but no FP/RH component,Don't know"</formula1>
    </dataValidation>
    <dataValidation type="list" allowBlank="1" showInputMessage="1" showErrorMessage="1" sqref="H312:J312" xr:uid="{C0AD67E6-FB4D-4D15-B2A7-5F8EB66ACFEA}">
      <formula1>"0-25%,26-50%,51-75%,76-100%, Don’t know, Not applicable"</formula1>
    </dataValidation>
    <dataValidation type="list" allowBlank="1" showInputMessage="1" showErrorMessage="1" sqref="F95:F97" xr:uid="{E0B0675E-E97D-4E73-B1D9-03FA5D1171AE}">
      <formula1>"Yes,No,Don't Know,Not Applicable"</formula1>
    </dataValidation>
    <dataValidation type="list" allowBlank="1" showInputMessage="1" showErrorMessage="1" sqref="H302:J302" xr:uid="{995BCEF4-8C88-4B6E-9B92-29BDB2D588A7}">
      <formula1>"Yes,No,Don't know,Not applicable"</formula1>
    </dataValidation>
    <dataValidation type="list" allowBlank="1" showInputMessage="1" showErrorMessage="1" sqref="H308:J308" xr:uid="{143F2DF4-EB69-40C2-85BA-FA88A5A703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2C28ABF6-58B7-41E0-959D-074388EE4CDC}">
      <formula1>"0,1,2-3,More than 3, Don’t know"</formula1>
    </dataValidation>
    <dataValidation type="list" allowBlank="1" showInputMessage="1" showErrorMessage="1" sqref="J349 J354 J324 J329 J334 J339 J344 J319" xr:uid="{467066AA-16A2-4BD1-A6EA-86A6B8BDA549}">
      <formula1>"0,1,2-3,More than 3,Don't know"</formula1>
    </dataValidation>
    <dataValidation type="list" allowBlank="1" showInputMessage="1" showErrorMessage="1" sqref="H302" xr:uid="{8458DA0A-40C3-4BAC-A59F-3BFE1B08FBAC}">
      <formula1>"Yes,No,Don’t know, Not applicable"</formula1>
    </dataValidation>
    <dataValidation type="list" allowBlank="1" showInputMessage="1" showErrorMessage="1" sqref="H301:J301" xr:uid="{FFA4284C-29B8-4A83-956A-3471CC0C2AC5}">
      <formula1>"Less than 6 months, 6 months to under 1 year, 1 year to 18 months, More than 18 months,Don’t know"</formula1>
    </dataValidation>
    <dataValidation type="list" allowBlank="1" showInputMessage="1" showErrorMessage="1" error="Please choose from the dropdown list." sqref="I20:I21" xr:uid="{8FDA178F-32CA-4260-ACCD-154E0B882A84}">
      <formula1>"Yes, No, Don't know, Not applicable"</formula1>
    </dataValidation>
    <dataValidation type="list" allowBlank="1" showInputMessage="1" showErrorMessage="1" sqref="H305:J306" xr:uid="{FAC09A57-D188-463E-B092-1B8DB3300A84}">
      <formula1>"Most were tested, Some were tested, None were tested, Don't know, Not applicable"</formula1>
    </dataValidation>
    <dataValidation type="list" allowBlank="1" showInputMessage="1" showErrorMessage="1" sqref="H315 H303 H307 H313 H311 H298:H299" xr:uid="{4567F56C-C02D-4F48-8425-C98B35FC752D}">
      <formula1>"Yes, No, Don’t know, Not applicable"</formula1>
    </dataValidation>
    <dataValidation type="list" allowBlank="1" showInputMessage="1" showErrorMessage="1" sqref="H161 J161:L161" xr:uid="{14C24CEB-3733-42BE-AD7F-C2D0A0700784}">
      <formula1>"Community Health Worker (or equivalent), Nurse, Auxiliary Nurse, Auxiliary Nurse Midwife, Clinical Officer, Doctor, Don't know, Not applicable"</formula1>
    </dataValidation>
    <dataValidation type="list" allowBlank="1" showInputMessage="1" showErrorMessage="1" sqref="H106" xr:uid="{DA80EB11-89A5-4493-9449-1C751C60080C}">
      <formula1>"Yes, No, Don't Know"</formula1>
    </dataValidation>
    <dataValidation type="list" allowBlank="1" showInputMessage="1" showErrorMessage="1" sqref="F77:F81" xr:uid="{B10081CA-95FC-41A9-A319-9A0C84B1043D}">
      <formula1>"In-kind, Cash, Don't know, Not applicable"</formula1>
    </dataValidation>
    <dataValidation type="list" allowBlank="1" showInputMessage="1" showErrorMessage="1" sqref="H357:H358 J60:K60 I67 F164:F174 F200:F210 F252 G135 H143:J143 H141:J141 J58 F260 K228:K240 F188:F198 H211:J211 G266 F176:F186" xr:uid="{217B07BE-D705-408C-9EC0-8CEB19DFBE89}">
      <formula1>"Yes, No, Don't know"</formula1>
    </dataValidation>
    <dataValidation type="list" allowBlank="1" showInputMessage="1" showErrorMessage="1" sqref="H31:J31" xr:uid="{9519D78F-B568-4258-8AEA-CAA10B75043C}">
      <formula1>"Less than annually,Annually,Bi-annually (twice a year),Quarterly,Monthly,Ad hoc"</formula1>
    </dataValidation>
    <dataValidation type="list" allowBlank="1" showInputMessage="1" showErrorMessage="1" sqref="H26 J26 H28 J28" xr:uid="{08A34C4C-1164-452F-A709-D0A14ABEBD13}">
      <formula1>"January, February, March, April, May, June, July, August, September, October, November, December"</formula1>
    </dataValidation>
    <dataValidation type="list" allowBlank="1" showInputMessage="1" showErrorMessage="1" error="Please choose from the dropdown list." sqref="I22" xr:uid="{977DA1BC-39B2-42EC-9B47-3CE65B565D8C}">
      <formula1>"0 times, 1 time, 2-3 times, 4 or more times, Don't know"</formula1>
    </dataValidation>
    <dataValidation type="list" allowBlank="1" showInputMessage="1" showErrorMessage="1" sqref="F261:F264 H8 H139:J139 F72 F219:F221 H225 F223 I23:I24 F11:F17 L188:N198 F258 G116:N128 F19 F254 F256 F70 L164:N174 G130:N132" xr:uid="{610BAC0B-29AB-4213-AD47-EF1EAD792BF4}">
      <formula1>"Yes, No, Don't know, Not applicable"</formula1>
    </dataValidation>
  </dataValidations>
  <hyperlinks>
    <hyperlink ref="L1:M1" location="'All Countries Summary (2019)'!A1" display="go to summary page" xr:uid="{E27B2804-BC4D-47B9-A7C6-E19BCB4DE26F}"/>
  </hyperlinks>
  <pageMargins left="0.7" right="0.7" top="0.75" bottom="0.75" header="0.3" footer="0.3"/>
  <pageSetup scale="25" orientation="portrait" r:id="rId1"/>
  <rowBreaks count="1" manualBreakCount="1">
    <brk id="74"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2A392CA-CD5E-48CD-B2D0-E498678A33DB}">
          <x14:formula1>
            <xm:f>'\\chemonics.sharepoint.com@SSL\DavWWWRoot\sites\FO000\1300_CL\Monitoring and Evaluation\CS Indicators and Index\Validated Surveys - 2019\Validation_final\[CS Indicators Survey_2019_Cameroon_final.xlsx]Data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E692A8F-5DA1-4E19-8A45-9378594BEB82}">
          <x14:formula1>
            <xm:f>'\\chemonics.sharepoint.com@SSL\DavWWWRoot\sites\FO000\1300_CL\Monitoring and Evaluation\CS Indicators and Index\Validated Surveys - 2019\Validation_final\[CS Indicators Survey_2019_Cameroon_final.xlsx]Data sources for dropdown list'!#REF!</xm:f>
          </x14:formula1>
          <xm:sqref>O8:P19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BCF1E-8F77-4DCD-B10C-D434F318E994}">
  <sheetPr>
    <tabColor theme="9" tint="0.39997558519241921"/>
  </sheetPr>
  <dimension ref="A1:Q363"/>
  <sheetViews>
    <sheetView showGridLines="0" zoomScaleNormal="100" workbookViewId="0">
      <selection activeCell="L1" sqref="L1:M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7.140625" customWidth="1"/>
    <col min="11" max="11" width="15.28515625" customWidth="1"/>
    <col min="12" max="13" width="14.85546875" customWidth="1"/>
    <col min="14" max="14" width="16.42578125" customWidth="1"/>
    <col min="15" max="15" width="26.5703125" customWidth="1"/>
    <col min="16" max="16" width="28.570312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3127</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 customHeight="1" thickBot="1">
      <c r="B5" s="2430" t="s">
        <v>830</v>
      </c>
      <c r="C5" s="2431"/>
      <c r="D5" s="2431"/>
      <c r="E5" s="2431"/>
      <c r="F5" s="2431"/>
      <c r="G5" s="2431"/>
      <c r="H5" s="2431"/>
      <c r="I5" s="2431"/>
      <c r="J5" s="2431"/>
      <c r="K5" s="2431"/>
      <c r="L5" s="2431"/>
      <c r="M5" s="2431"/>
      <c r="N5" s="2431"/>
      <c r="O5" s="140"/>
      <c r="P5" s="140"/>
    </row>
    <row r="6" spans="2:16" ht="43.5" customHeight="1" thickBot="1">
      <c r="B6" s="2432"/>
      <c r="C6" s="2432"/>
      <c r="D6" s="2432"/>
      <c r="E6" s="2432"/>
      <c r="F6" s="2432"/>
      <c r="G6" s="2432"/>
      <c r="H6" s="2432"/>
      <c r="I6" s="2432"/>
      <c r="J6" s="2432"/>
      <c r="K6" s="2432"/>
      <c r="L6" s="2432"/>
      <c r="M6" s="1659"/>
      <c r="N6" s="1554"/>
      <c r="O6" s="279" t="s">
        <v>430</v>
      </c>
      <c r="P6" s="280" t="s">
        <v>3128</v>
      </c>
    </row>
    <row r="7" spans="2:16" ht="22.3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833</v>
      </c>
      <c r="P8" s="2245"/>
    </row>
    <row r="9" spans="2:16" ht="34.5" customHeight="1">
      <c r="B9" s="22" t="s">
        <v>435</v>
      </c>
      <c r="C9" s="1997" t="s">
        <v>436</v>
      </c>
      <c r="D9" s="1997"/>
      <c r="E9" s="1998"/>
      <c r="F9" s="2411" t="s">
        <v>3129</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57</v>
      </c>
      <c r="G11" s="2397" t="s">
        <v>440</v>
      </c>
      <c r="H11" s="2138"/>
      <c r="I11" s="2435"/>
      <c r="J11" s="2436"/>
      <c r="K11" s="2436"/>
      <c r="L11" s="2436"/>
      <c r="M11" s="2436"/>
      <c r="N11" s="2437"/>
      <c r="O11" s="2124"/>
      <c r="P11" s="2124"/>
    </row>
    <row r="12" spans="2:16" ht="39.75" customHeight="1">
      <c r="B12" s="1490" t="s">
        <v>441</v>
      </c>
      <c r="C12" s="1997" t="s">
        <v>442</v>
      </c>
      <c r="D12" s="1997"/>
      <c r="E12" s="1998"/>
      <c r="F12" s="1622" t="s">
        <v>57</v>
      </c>
      <c r="G12" s="2397" t="s">
        <v>440</v>
      </c>
      <c r="H12" s="2138"/>
      <c r="I12" s="1637"/>
      <c r="J12" s="1637"/>
      <c r="K12" s="1637"/>
      <c r="L12" s="1637"/>
      <c r="M12" s="1637"/>
      <c r="N12" s="1637"/>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57</v>
      </c>
      <c r="G14" s="2397" t="s">
        <v>447</v>
      </c>
      <c r="H14" s="2138"/>
      <c r="I14" s="1637"/>
      <c r="J14" s="1637"/>
      <c r="K14" s="1637"/>
      <c r="L14" s="1637"/>
      <c r="M14" s="1637"/>
      <c r="N14" s="1637"/>
      <c r="O14" s="2124"/>
      <c r="P14" s="2124"/>
    </row>
    <row r="15" spans="2:16" ht="33" customHeight="1">
      <c r="B15" s="1490" t="s">
        <v>448</v>
      </c>
      <c r="C15" s="1997" t="s">
        <v>67</v>
      </c>
      <c r="D15" s="1997"/>
      <c r="E15" s="1998"/>
      <c r="F15" s="1622" t="s">
        <v>56</v>
      </c>
      <c r="G15" s="2397" t="s">
        <v>449</v>
      </c>
      <c r="H15" s="2138"/>
      <c r="I15" s="1637" t="s">
        <v>957</v>
      </c>
      <c r="J15" s="1637"/>
      <c r="K15" s="1637"/>
      <c r="L15" s="1637"/>
      <c r="M15" s="1637"/>
      <c r="N15" s="1637"/>
      <c r="O15" s="2124"/>
      <c r="P15" s="2124"/>
    </row>
    <row r="16" spans="2:16" ht="44.25" customHeight="1">
      <c r="B16" s="1490" t="s">
        <v>450</v>
      </c>
      <c r="C16" s="1997" t="s">
        <v>451</v>
      </c>
      <c r="D16" s="1997"/>
      <c r="E16" s="1998"/>
      <c r="F16" s="1622" t="s">
        <v>56</v>
      </c>
      <c r="G16" s="2397" t="s">
        <v>452</v>
      </c>
      <c r="H16" s="2138"/>
      <c r="I16" s="2773" t="s">
        <v>3130</v>
      </c>
      <c r="J16" s="2774"/>
      <c r="K16" s="2774"/>
      <c r="L16" s="2774"/>
      <c r="M16" s="2774"/>
      <c r="N16" s="2775"/>
      <c r="O16" s="2124"/>
      <c r="P16" s="2124"/>
    </row>
    <row r="17" spans="2:16" ht="26.25" customHeight="1">
      <c r="B17" s="1490" t="s">
        <v>453</v>
      </c>
      <c r="C17" s="2043" t="s">
        <v>454</v>
      </c>
      <c r="D17" s="2043"/>
      <c r="E17" s="2043"/>
      <c r="F17" s="1622" t="s">
        <v>56</v>
      </c>
      <c r="G17" s="2397" t="s">
        <v>455</v>
      </c>
      <c r="H17" s="2138"/>
      <c r="I17" s="2773" t="s">
        <v>3131</v>
      </c>
      <c r="J17" s="2774"/>
      <c r="K17" s="2774"/>
      <c r="L17" s="2774"/>
      <c r="M17" s="2774"/>
      <c r="N17" s="2775"/>
      <c r="O17" s="2124"/>
      <c r="P17" s="2124"/>
    </row>
    <row r="18" spans="2:16" ht="30.75" customHeight="1">
      <c r="B18" s="1490" t="s">
        <v>456</v>
      </c>
      <c r="C18" s="2043" t="s">
        <v>457</v>
      </c>
      <c r="D18" s="2043"/>
      <c r="E18" s="2043"/>
      <c r="F18" s="1622" t="s">
        <v>71</v>
      </c>
      <c r="G18" s="2397" t="s">
        <v>455</v>
      </c>
      <c r="H18" s="2138"/>
      <c r="I18" s="1639"/>
      <c r="J18" s="1639"/>
      <c r="K18" s="1639"/>
      <c r="L18" s="1639"/>
      <c r="M18" s="1639"/>
      <c r="N18" s="1639"/>
      <c r="O18" s="2124"/>
      <c r="P18" s="2124"/>
    </row>
    <row r="19" spans="2:16" ht="24.75" customHeight="1">
      <c r="B19" s="1490" t="s">
        <v>458</v>
      </c>
      <c r="C19" s="2043" t="s">
        <v>459</v>
      </c>
      <c r="D19" s="2043"/>
      <c r="E19" s="2043"/>
      <c r="F19" s="1622" t="s">
        <v>57</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57</v>
      </c>
      <c r="J20" s="1993" t="s">
        <v>461</v>
      </c>
      <c r="K20" s="2465" t="s">
        <v>3132</v>
      </c>
      <c r="L20" s="2466"/>
      <c r="M20" s="2466"/>
      <c r="N20" s="2467"/>
      <c r="O20" s="2051" t="s">
        <v>833</v>
      </c>
      <c r="P20" s="26"/>
    </row>
    <row r="21" spans="2:16" ht="24" customHeight="1">
      <c r="B21" s="23" t="s">
        <v>81</v>
      </c>
      <c r="C21" s="1997" t="s">
        <v>462</v>
      </c>
      <c r="D21" s="1997"/>
      <c r="E21" s="1997"/>
      <c r="F21" s="1997"/>
      <c r="G21" s="1997"/>
      <c r="H21" s="1997"/>
      <c r="I21" s="1522" t="s">
        <v>57</v>
      </c>
      <c r="J21" s="2398"/>
      <c r="K21" s="2469"/>
      <c r="L21" s="2470"/>
      <c r="M21" s="2470"/>
      <c r="N21" s="2471"/>
      <c r="O21" s="2124"/>
      <c r="P21" s="26"/>
    </row>
    <row r="22" spans="2:16" ht="24" customHeight="1">
      <c r="B22" s="23" t="s">
        <v>91</v>
      </c>
      <c r="C22" s="1997" t="s">
        <v>463</v>
      </c>
      <c r="D22" s="1997"/>
      <c r="E22" s="1997"/>
      <c r="F22" s="1997"/>
      <c r="G22" s="1997"/>
      <c r="H22" s="1997"/>
      <c r="I22" s="1522" t="s">
        <v>87</v>
      </c>
      <c r="J22" s="2398"/>
      <c r="K22" s="2469"/>
      <c r="L22" s="2470"/>
      <c r="M22" s="2470"/>
      <c r="N22" s="2471"/>
      <c r="O22" s="2124"/>
      <c r="P22" s="2051"/>
    </row>
    <row r="23" spans="2:16" ht="27" customHeight="1">
      <c r="B23" s="23" t="s">
        <v>464</v>
      </c>
      <c r="C23" s="1997" t="s">
        <v>465</v>
      </c>
      <c r="D23" s="1997"/>
      <c r="E23" s="1997"/>
      <c r="F23" s="1997"/>
      <c r="G23" s="1997"/>
      <c r="H23" s="1997"/>
      <c r="I23" s="1622" t="s">
        <v>57</v>
      </c>
      <c r="J23" s="2398"/>
      <c r="K23" s="2469"/>
      <c r="L23" s="2470"/>
      <c r="M23" s="2470"/>
      <c r="N23" s="2471"/>
      <c r="O23" s="2124"/>
      <c r="P23" s="2124"/>
    </row>
    <row r="24" spans="2:16" ht="31.5" customHeight="1" thickBot="1">
      <c r="B24" s="27" t="s">
        <v>435</v>
      </c>
      <c r="C24" s="1978" t="s">
        <v>466</v>
      </c>
      <c r="D24" s="1978"/>
      <c r="E24" s="1978"/>
      <c r="F24" s="1978"/>
      <c r="G24" s="1978"/>
      <c r="H24" s="1978"/>
      <c r="I24" s="1622" t="s">
        <v>62</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30" customHeight="1">
      <c r="B26" s="28" t="s">
        <v>98</v>
      </c>
      <c r="C26" s="2111" t="s">
        <v>468</v>
      </c>
      <c r="D26" s="2111"/>
      <c r="E26" s="2111"/>
      <c r="F26" s="2387"/>
      <c r="G26" s="29" t="s">
        <v>469</v>
      </c>
      <c r="H26" s="1645" t="s">
        <v>846</v>
      </c>
      <c r="I26" s="1524" t="s">
        <v>470</v>
      </c>
      <c r="J26" s="1645" t="s">
        <v>847</v>
      </c>
      <c r="K26" s="2112" t="s">
        <v>471</v>
      </c>
      <c r="L26" s="2388"/>
      <c r="M26" s="2389"/>
      <c r="N26" s="2390"/>
      <c r="O26" s="30" t="s">
        <v>3133</v>
      </c>
      <c r="P26" s="1515"/>
    </row>
    <row r="27" spans="2:16" ht="89.25" customHeight="1">
      <c r="B27" s="23" t="s">
        <v>472</v>
      </c>
      <c r="C27" s="2028" t="s">
        <v>473</v>
      </c>
      <c r="D27" s="2028"/>
      <c r="E27" s="2028"/>
      <c r="F27" s="2028"/>
      <c r="G27" s="2028"/>
      <c r="H27" s="2028"/>
      <c r="I27" s="2029"/>
      <c r="J27" s="31">
        <v>143466.99</v>
      </c>
      <c r="K27" s="2113"/>
      <c r="L27" s="2391"/>
      <c r="M27" s="2392"/>
      <c r="N27" s="2393"/>
      <c r="O27" s="2051" t="s">
        <v>3134</v>
      </c>
      <c r="P27" s="2051"/>
    </row>
    <row r="28" spans="2:16" ht="19.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2018</v>
      </c>
      <c r="I29" s="32" t="s">
        <v>476</v>
      </c>
      <c r="J29" s="1510">
        <v>2018</v>
      </c>
      <c r="K29" s="2113"/>
      <c r="L29" s="2391"/>
      <c r="M29" s="2392"/>
      <c r="N29" s="2393"/>
      <c r="O29" s="2124"/>
      <c r="P29" s="2124"/>
    </row>
    <row r="30" spans="2:16" ht="25.5" customHeight="1">
      <c r="B30" s="1490" t="s">
        <v>435</v>
      </c>
      <c r="C30" s="1997" t="s">
        <v>477</v>
      </c>
      <c r="D30" s="1997"/>
      <c r="E30" s="1997"/>
      <c r="F30" s="1997"/>
      <c r="G30" s="1998"/>
      <c r="H30" s="2381" t="s">
        <v>3135</v>
      </c>
      <c r="I30" s="2382"/>
      <c r="J30" s="2383"/>
      <c r="K30" s="2113"/>
      <c r="L30" s="2391"/>
      <c r="M30" s="2392"/>
      <c r="N30" s="2393"/>
      <c r="O30" s="2197"/>
      <c r="P30" s="2197"/>
    </row>
    <row r="31" spans="2:16" ht="41.1" customHeight="1">
      <c r="B31" s="1490" t="s">
        <v>441</v>
      </c>
      <c r="C31" s="1997" t="s">
        <v>478</v>
      </c>
      <c r="D31" s="1997"/>
      <c r="E31" s="1997"/>
      <c r="F31" s="1997"/>
      <c r="G31" s="1998"/>
      <c r="H31" s="2384" t="s">
        <v>852</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3136</v>
      </c>
      <c r="P32" s="2074"/>
    </row>
    <row r="33" spans="2:16" ht="64.349999999999994"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371591</v>
      </c>
      <c r="K35" s="35">
        <v>387116</v>
      </c>
      <c r="L35" s="2361">
        <f t="shared" ref="L35:L53" si="0">ABS(J35-K35)/J35</f>
        <v>4.1779806292402133E-2</v>
      </c>
      <c r="M35" s="2362"/>
      <c r="N35" s="2363"/>
      <c r="O35" s="2380"/>
      <c r="P35" s="2380"/>
    </row>
    <row r="36" spans="2:16" ht="21" customHeight="1">
      <c r="B36" s="27"/>
      <c r="C36" s="2091" t="s">
        <v>486</v>
      </c>
      <c r="D36" s="2091"/>
      <c r="E36" s="2091"/>
      <c r="F36" s="2091"/>
      <c r="G36" s="2091"/>
      <c r="H36" s="2091"/>
      <c r="I36" s="2092"/>
      <c r="J36" s="34" t="s">
        <v>61</v>
      </c>
      <c r="K36" s="35" t="s">
        <v>61</v>
      </c>
      <c r="L36" s="2361" t="s">
        <v>61</v>
      </c>
      <c r="M36" s="2362"/>
      <c r="N36" s="2363"/>
      <c r="O36" s="2380"/>
      <c r="P36" s="2380"/>
    </row>
    <row r="37" spans="2:16" ht="31.5" customHeight="1">
      <c r="B37" s="27"/>
      <c r="C37" s="2091" t="s">
        <v>487</v>
      </c>
      <c r="D37" s="2091"/>
      <c r="E37" s="2091"/>
      <c r="F37" s="38" t="s">
        <v>488</v>
      </c>
      <c r="G37" s="1754"/>
      <c r="H37" s="2008"/>
      <c r="I37" s="1755"/>
      <c r="J37" s="34" t="s">
        <v>61</v>
      </c>
      <c r="K37" s="35"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10658</v>
      </c>
      <c r="K39" s="35">
        <v>21548</v>
      </c>
      <c r="L39" s="2369">
        <f>ABS(J39-K39)/J39</f>
        <v>1.0217676862450742</v>
      </c>
      <c r="M39" s="2370"/>
      <c r="N39" s="2371"/>
      <c r="O39" s="2380"/>
      <c r="P39" s="2380"/>
    </row>
    <row r="40" spans="2:16" ht="27.75" customHeight="1">
      <c r="B40" s="27"/>
      <c r="C40" s="2091" t="s">
        <v>492</v>
      </c>
      <c r="D40" s="2091"/>
      <c r="E40" s="2091"/>
      <c r="F40" s="38" t="s">
        <v>488</v>
      </c>
      <c r="G40" s="1754"/>
      <c r="H40" s="2008"/>
      <c r="I40" s="1755"/>
      <c r="J40" s="34" t="s">
        <v>61</v>
      </c>
      <c r="K40" s="35"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t="s">
        <v>61</v>
      </c>
      <c r="K42" s="35" t="s">
        <v>61</v>
      </c>
      <c r="L42" s="2361" t="s">
        <v>61</v>
      </c>
      <c r="M42" s="2362"/>
      <c r="N42" s="2363"/>
      <c r="O42" s="2380"/>
      <c r="P42" s="2380"/>
    </row>
    <row r="43" spans="2:16" ht="21" customHeight="1">
      <c r="B43" s="27"/>
      <c r="C43" s="2091" t="s">
        <v>495</v>
      </c>
      <c r="D43" s="2091"/>
      <c r="E43" s="2091"/>
      <c r="F43" s="2091"/>
      <c r="G43" s="2091"/>
      <c r="H43" s="2091"/>
      <c r="I43" s="2092"/>
      <c r="J43" s="34">
        <v>38363</v>
      </c>
      <c r="K43" s="35">
        <v>67163</v>
      </c>
      <c r="L43" s="2361">
        <f t="shared" si="0"/>
        <v>0.75072335323097772</v>
      </c>
      <c r="M43" s="2362"/>
      <c r="N43" s="2363"/>
      <c r="O43" s="2380"/>
      <c r="P43" s="2380"/>
    </row>
    <row r="44" spans="2:16" ht="21" customHeight="1">
      <c r="B44" s="27"/>
      <c r="C44" s="2091" t="s">
        <v>496</v>
      </c>
      <c r="D44" s="2091"/>
      <c r="E44" s="2091"/>
      <c r="F44" s="2091"/>
      <c r="G44" s="2091"/>
      <c r="H44" s="2091"/>
      <c r="I44" s="2092"/>
      <c r="J44" s="34" t="s">
        <v>61</v>
      </c>
      <c r="K44" s="35" t="s">
        <v>61</v>
      </c>
      <c r="L44" s="2361" t="s">
        <v>61</v>
      </c>
      <c r="M44" s="2362"/>
      <c r="N44" s="2363"/>
      <c r="O44" s="2380"/>
      <c r="P44" s="2380"/>
    </row>
    <row r="45" spans="2:16" ht="32.25" customHeight="1">
      <c r="B45" s="27"/>
      <c r="C45" s="2091" t="s">
        <v>497</v>
      </c>
      <c r="D45" s="2091"/>
      <c r="E45" s="2091"/>
      <c r="F45" s="38" t="s">
        <v>488</v>
      </c>
      <c r="G45" s="1754"/>
      <c r="H45" s="2008"/>
      <c r="I45" s="1755"/>
      <c r="J45" s="34" t="s">
        <v>61</v>
      </c>
      <c r="K45" s="35"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4">
        <v>1200</v>
      </c>
      <c r="K47" s="35">
        <v>3020</v>
      </c>
      <c r="L47" s="2361">
        <f t="shared" si="0"/>
        <v>1.5166666666666666</v>
      </c>
      <c r="M47" s="2362"/>
      <c r="N47" s="2363"/>
      <c r="O47" s="2380"/>
      <c r="P47" s="2380"/>
    </row>
    <row r="48" spans="2:16" ht="21" customHeight="1">
      <c r="B48" s="27"/>
      <c r="C48" s="2091" t="s">
        <v>500</v>
      </c>
      <c r="D48" s="2091"/>
      <c r="E48" s="2091"/>
      <c r="F48" s="2091"/>
      <c r="G48" s="2091"/>
      <c r="H48" s="2091"/>
      <c r="I48" s="2092"/>
      <c r="J48" s="34" t="s">
        <v>61</v>
      </c>
      <c r="K48" s="35" t="s">
        <v>61</v>
      </c>
      <c r="L48" s="2361" t="s">
        <v>61</v>
      </c>
      <c r="M48" s="2362"/>
      <c r="N48" s="2363"/>
      <c r="O48" s="2380"/>
      <c r="P48" s="2380"/>
    </row>
    <row r="49" spans="2:16" ht="30" customHeight="1">
      <c r="B49" s="27"/>
      <c r="C49" s="2091" t="s">
        <v>501</v>
      </c>
      <c r="D49" s="2091"/>
      <c r="E49" s="2091"/>
      <c r="F49" s="38" t="s">
        <v>488</v>
      </c>
      <c r="G49" s="2093"/>
      <c r="H49" s="2157"/>
      <c r="I49" s="2094"/>
      <c r="J49" s="34" t="s">
        <v>61</v>
      </c>
      <c r="K49" s="35" t="s">
        <v>61</v>
      </c>
      <c r="L49" s="2361" t="s">
        <v>61</v>
      </c>
      <c r="M49" s="2362"/>
      <c r="N49" s="2363"/>
      <c r="O49" s="2380"/>
      <c r="P49" s="2380"/>
    </row>
    <row r="50" spans="2:16" ht="21" customHeight="1">
      <c r="B50" s="27" t="s">
        <v>502</v>
      </c>
      <c r="C50" s="2091" t="s">
        <v>503</v>
      </c>
      <c r="D50" s="2091"/>
      <c r="E50" s="2091"/>
      <c r="F50" s="2091"/>
      <c r="G50" s="2091"/>
      <c r="H50" s="2091"/>
      <c r="I50" s="2092"/>
      <c r="J50" s="34">
        <v>650</v>
      </c>
      <c r="K50" s="35">
        <v>4543</v>
      </c>
      <c r="L50" s="2361">
        <f t="shared" si="0"/>
        <v>5.9892307692307689</v>
      </c>
      <c r="M50" s="2362"/>
      <c r="N50" s="2363"/>
      <c r="O50" s="2380"/>
      <c r="P50" s="2380"/>
    </row>
    <row r="51" spans="2:16" ht="21" customHeight="1">
      <c r="B51" s="27" t="s">
        <v>504</v>
      </c>
      <c r="C51" s="2091" t="s">
        <v>505</v>
      </c>
      <c r="D51" s="2091"/>
      <c r="E51" s="2091"/>
      <c r="F51" s="2091"/>
      <c r="G51" s="2091"/>
      <c r="H51" s="2091"/>
      <c r="I51" s="2092"/>
      <c r="J51" s="34" t="s">
        <v>61</v>
      </c>
      <c r="K51" s="35" t="s">
        <v>61</v>
      </c>
      <c r="L51" s="2361" t="s">
        <v>61</v>
      </c>
      <c r="M51" s="2362"/>
      <c r="N51" s="2363"/>
      <c r="O51" s="2380"/>
      <c r="P51" s="2380"/>
    </row>
    <row r="52" spans="2:16" ht="21" customHeight="1">
      <c r="B52" s="27" t="s">
        <v>506</v>
      </c>
      <c r="C52" s="2091" t="s">
        <v>131</v>
      </c>
      <c r="D52" s="2091"/>
      <c r="E52" s="2091"/>
      <c r="F52" s="2091"/>
      <c r="G52" s="2091"/>
      <c r="H52" s="2091"/>
      <c r="I52" s="2092"/>
      <c r="J52" s="34">
        <v>2400000</v>
      </c>
      <c r="K52" s="35">
        <v>3292405</v>
      </c>
      <c r="L52" s="2361">
        <f t="shared" si="0"/>
        <v>0.37183541666666664</v>
      </c>
      <c r="M52" s="2362"/>
      <c r="N52" s="2363"/>
      <c r="O52" s="2380"/>
      <c r="P52" s="2380"/>
    </row>
    <row r="53" spans="2:16" ht="21" customHeight="1">
      <c r="B53" s="27" t="s">
        <v>507</v>
      </c>
      <c r="C53" s="2091" t="s">
        <v>132</v>
      </c>
      <c r="D53" s="2091"/>
      <c r="E53" s="2091"/>
      <c r="F53" s="2091"/>
      <c r="G53" s="2091"/>
      <c r="H53" s="2091"/>
      <c r="I53" s="2092"/>
      <c r="J53" s="34">
        <v>11720</v>
      </c>
      <c r="K53" s="35">
        <v>34310</v>
      </c>
      <c r="L53" s="2361">
        <f t="shared" si="0"/>
        <v>1.9274744027303754</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7" t="s">
        <v>61</v>
      </c>
      <c r="L55" s="2361" t="s">
        <v>61</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7"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c r="N60" s="2360"/>
      <c r="O60" s="1627" t="s">
        <v>3137</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47.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31">
        <v>143466.99</v>
      </c>
      <c r="H63" s="128" t="s">
        <v>3138</v>
      </c>
      <c r="I63" s="2317" t="s">
        <v>3139</v>
      </c>
      <c r="J63" s="2318"/>
      <c r="K63" s="2340"/>
      <c r="L63" s="2341"/>
      <c r="M63" s="2341"/>
      <c r="N63" s="2342"/>
      <c r="O63" s="2349"/>
      <c r="P63" s="2349"/>
    </row>
    <row r="64" spans="2:16" ht="54" customHeight="1">
      <c r="B64" s="1490" t="s">
        <v>441</v>
      </c>
      <c r="C64" s="1997" t="s">
        <v>525</v>
      </c>
      <c r="D64" s="1997"/>
      <c r="E64" s="1997"/>
      <c r="F64" s="1998"/>
      <c r="G64" s="48">
        <v>0</v>
      </c>
      <c r="H64" s="128" t="s">
        <v>3138</v>
      </c>
      <c r="I64" s="2317" t="s">
        <v>61</v>
      </c>
      <c r="J64" s="2318"/>
      <c r="K64" s="2340"/>
      <c r="L64" s="2341"/>
      <c r="M64" s="2341"/>
      <c r="N64" s="2342"/>
      <c r="O64" s="2349"/>
      <c r="P64" s="2349"/>
    </row>
    <row r="65" spans="2:17" ht="54" customHeight="1" thickBot="1">
      <c r="B65" s="27" t="s">
        <v>443</v>
      </c>
      <c r="C65" s="1830" t="s">
        <v>526</v>
      </c>
      <c r="D65" s="1830"/>
      <c r="E65" s="1830"/>
      <c r="F65" s="1831"/>
      <c r="G65" s="50">
        <f>G63+G64</f>
        <v>143466.99</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3140</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116.1"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row>
    <row r="70" spans="2:17" ht="28.5" customHeight="1">
      <c r="B70" s="1490" t="s">
        <v>435</v>
      </c>
      <c r="C70" s="2338" t="s">
        <v>537</v>
      </c>
      <c r="D70" s="2338"/>
      <c r="E70" s="2339"/>
      <c r="F70" s="1523" t="s">
        <v>56</v>
      </c>
      <c r="G70" s="2315">
        <v>143466.99</v>
      </c>
      <c r="H70" s="2316"/>
      <c r="I70" s="2317" t="s">
        <v>3138</v>
      </c>
      <c r="J70" s="2318"/>
      <c r="K70" s="2340" t="s">
        <v>3141</v>
      </c>
      <c r="L70" s="2341"/>
      <c r="M70" s="2341"/>
      <c r="N70" s="2342"/>
      <c r="O70" s="2124"/>
      <c r="P70" s="2124"/>
    </row>
    <row r="71" spans="2:17" ht="31.5" customHeight="1">
      <c r="B71" s="56"/>
      <c r="C71" s="2338" t="s">
        <v>538</v>
      </c>
      <c r="D71" s="2338"/>
      <c r="E71" s="2339"/>
      <c r="F71" s="2411" t="s">
        <v>3142</v>
      </c>
      <c r="G71" s="2412"/>
      <c r="H71" s="2412"/>
      <c r="I71" s="2412"/>
      <c r="J71" s="2412"/>
      <c r="K71" s="2340"/>
      <c r="L71" s="2341"/>
      <c r="M71" s="2341"/>
      <c r="N71" s="2342"/>
      <c r="O71" s="2124"/>
      <c r="P71" s="2124"/>
    </row>
    <row r="72" spans="2:17" ht="65.25" customHeight="1">
      <c r="B72" s="1490" t="s">
        <v>441</v>
      </c>
      <c r="C72" s="2338" t="s">
        <v>539</v>
      </c>
      <c r="D72" s="2338"/>
      <c r="E72" s="2339"/>
      <c r="F72" s="1523" t="s">
        <v>57</v>
      </c>
      <c r="G72" s="2315">
        <v>0</v>
      </c>
      <c r="H72" s="2316"/>
      <c r="I72" s="2317" t="s">
        <v>3138</v>
      </c>
      <c r="J72" s="2318"/>
      <c r="K72" s="2340"/>
      <c r="L72" s="2341"/>
      <c r="M72" s="2341"/>
      <c r="N72" s="2342"/>
      <c r="O72" s="2124"/>
      <c r="P72" s="2124"/>
    </row>
    <row r="73" spans="2:17" ht="35.25" customHeight="1">
      <c r="B73" s="56"/>
      <c r="C73" s="2338" t="s">
        <v>540</v>
      </c>
      <c r="D73" s="2338"/>
      <c r="E73" s="2339"/>
      <c r="F73" s="2162" t="s">
        <v>61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143466.99</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98.1"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862</v>
      </c>
      <c r="J77" s="2318"/>
      <c r="K77" s="2284"/>
      <c r="L77" s="2285"/>
      <c r="M77" s="2285"/>
      <c r="N77" s="2286"/>
      <c r="O77" s="25"/>
      <c r="P77" s="26"/>
    </row>
    <row r="78" spans="2:17" s="13" customFormat="1" ht="42.75" customHeight="1">
      <c r="B78" s="1490" t="s">
        <v>441</v>
      </c>
      <c r="C78" s="1997" t="s">
        <v>67</v>
      </c>
      <c r="D78" s="1997"/>
      <c r="E78" s="1998"/>
      <c r="F78" s="1523" t="s">
        <v>62</v>
      </c>
      <c r="G78" s="2315">
        <v>0</v>
      </c>
      <c r="H78" s="2316"/>
      <c r="I78" s="2317" t="s">
        <v>862</v>
      </c>
      <c r="J78" s="2318"/>
      <c r="K78" s="2284"/>
      <c r="L78" s="2285"/>
      <c r="M78" s="2285"/>
      <c r="N78" s="2286"/>
      <c r="O78" s="25"/>
      <c r="P78" s="26"/>
    </row>
    <row r="79" spans="2:17" s="13" customFormat="1" ht="32.25" customHeight="1">
      <c r="B79" s="1490" t="s">
        <v>443</v>
      </c>
      <c r="C79" s="1997" t="s">
        <v>115</v>
      </c>
      <c r="D79" s="1997"/>
      <c r="E79" s="1998"/>
      <c r="F79" s="1523" t="s">
        <v>62</v>
      </c>
      <c r="G79" s="2315">
        <v>0</v>
      </c>
      <c r="H79" s="2316"/>
      <c r="I79" s="2317" t="s">
        <v>862</v>
      </c>
      <c r="J79" s="2318"/>
      <c r="K79" s="2284"/>
      <c r="L79" s="2285"/>
      <c r="M79" s="2285"/>
      <c r="N79" s="2286"/>
      <c r="O79" s="25"/>
      <c r="P79" s="26"/>
    </row>
    <row r="80" spans="2:17" s="13" customFormat="1" ht="27.75" customHeight="1">
      <c r="B80" s="1490" t="s">
        <v>445</v>
      </c>
      <c r="C80" s="1997" t="s">
        <v>116</v>
      </c>
      <c r="D80" s="1997"/>
      <c r="E80" s="1998"/>
      <c r="F80" s="1523" t="s">
        <v>62</v>
      </c>
      <c r="G80" s="2315">
        <v>0</v>
      </c>
      <c r="H80" s="2316"/>
      <c r="I80" s="2317" t="s">
        <v>862</v>
      </c>
      <c r="J80" s="2318"/>
      <c r="K80" s="2315"/>
      <c r="L80" s="2319"/>
      <c r="M80" s="2319"/>
      <c r="N80" s="2320"/>
      <c r="O80" s="2051" t="s">
        <v>867</v>
      </c>
      <c r="P80" s="2051"/>
    </row>
    <row r="81" spans="1:16" s="13" customFormat="1" ht="60.6" customHeight="1">
      <c r="B81" s="1490" t="s">
        <v>448</v>
      </c>
      <c r="C81" s="1997" t="s">
        <v>328</v>
      </c>
      <c r="D81" s="1997"/>
      <c r="E81" s="1998"/>
      <c r="F81" s="1523" t="s">
        <v>3143</v>
      </c>
      <c r="G81" s="2315">
        <v>140434</v>
      </c>
      <c r="H81" s="2316"/>
      <c r="I81" s="2317" t="s">
        <v>862</v>
      </c>
      <c r="J81" s="2318"/>
      <c r="K81" s="2284" t="s">
        <v>3144</v>
      </c>
      <c r="L81" s="2285"/>
      <c r="M81" s="2285"/>
      <c r="N81" s="2286"/>
      <c r="O81" s="2197"/>
      <c r="P81" s="2197"/>
    </row>
    <row r="82" spans="1:16" ht="53.25" customHeight="1" thickBot="1">
      <c r="B82" s="27" t="s">
        <v>450</v>
      </c>
      <c r="C82" s="1830" t="s">
        <v>549</v>
      </c>
      <c r="D82" s="1830"/>
      <c r="E82" s="1831"/>
      <c r="F82" s="61"/>
      <c r="G82" s="2307">
        <f>G77+G78+G79+G80+G81</f>
        <v>140434</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0.50534163336309601</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1.9788593180912208</v>
      </c>
      <c r="K86" s="65" t="s">
        <v>434</v>
      </c>
      <c r="L86" s="2304"/>
      <c r="M86" s="2305"/>
      <c r="N86" s="2306"/>
      <c r="O86" s="2232"/>
      <c r="P86" s="2232"/>
    </row>
    <row r="87" spans="1:16" ht="51.6"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957</v>
      </c>
      <c r="M88" s="2293"/>
      <c r="N88" s="2294"/>
      <c r="O88" s="2051" t="s">
        <v>1907</v>
      </c>
      <c r="P88" s="2051"/>
    </row>
    <row r="89" spans="1:16" ht="21" customHeight="1">
      <c r="B89" s="1490" t="s">
        <v>435</v>
      </c>
      <c r="C89" s="2301" t="s">
        <v>561</v>
      </c>
      <c r="D89" s="2301"/>
      <c r="E89" s="2301"/>
      <c r="F89" s="2301"/>
      <c r="G89" s="2301"/>
      <c r="H89" s="2301"/>
      <c r="I89" s="2301"/>
      <c r="J89" s="158" t="s">
        <v>57</v>
      </c>
      <c r="K89" s="2290"/>
      <c r="L89" s="2295"/>
      <c r="M89" s="2296"/>
      <c r="N89" s="2297"/>
      <c r="O89" s="2124"/>
      <c r="P89" s="2124"/>
    </row>
    <row r="90" spans="1:16" ht="21" customHeight="1">
      <c r="B90" s="1490" t="s">
        <v>441</v>
      </c>
      <c r="C90" s="2301" t="s">
        <v>562</v>
      </c>
      <c r="D90" s="2301"/>
      <c r="E90" s="2301"/>
      <c r="F90" s="2301"/>
      <c r="G90" s="2301"/>
      <c r="H90" s="2301"/>
      <c r="I90" s="2301"/>
      <c r="J90" s="158" t="s">
        <v>56</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1907</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3145</v>
      </c>
      <c r="G108" s="2276"/>
      <c r="H108" s="2277"/>
      <c r="I108" s="2278" t="s">
        <v>3146</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3147</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57</v>
      </c>
      <c r="H118" s="2109"/>
      <c r="I118" s="2108" t="s">
        <v>56</v>
      </c>
      <c r="J118" s="2109"/>
      <c r="K118" s="1522" t="s">
        <v>56</v>
      </c>
      <c r="L118" s="2108" t="s">
        <v>57</v>
      </c>
      <c r="M118" s="2110"/>
      <c r="N118" s="2191"/>
      <c r="O118" s="2232"/>
      <c r="P118" s="2232"/>
    </row>
    <row r="119" spans="2:16" ht="42.75" customHeight="1">
      <c r="B119" s="73" t="s">
        <v>588</v>
      </c>
      <c r="C119" s="1885" t="s">
        <v>589</v>
      </c>
      <c r="D119" s="1885"/>
      <c r="E119" s="1885"/>
      <c r="F119" s="2148"/>
      <c r="G119" s="2108" t="s">
        <v>57</v>
      </c>
      <c r="H119" s="2109"/>
      <c r="I119" s="2108" t="s">
        <v>56</v>
      </c>
      <c r="J119" s="2109"/>
      <c r="K119" s="1522" t="s">
        <v>56</v>
      </c>
      <c r="L119" s="2108" t="s">
        <v>57</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57</v>
      </c>
      <c r="H122" s="2109"/>
      <c r="I122" s="2108" t="s">
        <v>56</v>
      </c>
      <c r="J122" s="2109"/>
      <c r="K122" s="1522" t="s">
        <v>56</v>
      </c>
      <c r="L122" s="2108" t="s">
        <v>57</v>
      </c>
      <c r="M122" s="2110"/>
      <c r="N122" s="2191"/>
      <c r="O122" s="2232"/>
      <c r="P122" s="2232"/>
    </row>
    <row r="123" spans="2:16" ht="24" customHeight="1">
      <c r="B123" s="73" t="s">
        <v>456</v>
      </c>
      <c r="C123" s="1885" t="s">
        <v>592</v>
      </c>
      <c r="D123" s="1885"/>
      <c r="E123" s="1885"/>
      <c r="F123" s="2148"/>
      <c r="G123" s="2108" t="s">
        <v>56</v>
      </c>
      <c r="H123" s="2109"/>
      <c r="I123" s="2108" t="s">
        <v>57</v>
      </c>
      <c r="J123" s="2109"/>
      <c r="K123" s="1522" t="s">
        <v>57</v>
      </c>
      <c r="L123" s="2108" t="s">
        <v>56</v>
      </c>
      <c r="M123" s="2110"/>
      <c r="N123" s="2191"/>
      <c r="O123" s="2232"/>
      <c r="P123" s="2232"/>
    </row>
    <row r="124" spans="2:16" ht="24" customHeight="1">
      <c r="B124" s="73" t="s">
        <v>458</v>
      </c>
      <c r="C124" s="1885" t="s">
        <v>593</v>
      </c>
      <c r="D124" s="1885"/>
      <c r="E124" s="1885"/>
      <c r="F124" s="2148"/>
      <c r="G124" s="2108" t="s">
        <v>57</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57</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52.5" customHeight="1">
      <c r="B128" s="73" t="s">
        <v>600</v>
      </c>
      <c r="C128" s="1885" t="s">
        <v>601</v>
      </c>
      <c r="D128" s="1885"/>
      <c r="E128" s="1885"/>
      <c r="F128" s="2148"/>
      <c r="G128" s="2108" t="s">
        <v>57</v>
      </c>
      <c r="H128" s="2109"/>
      <c r="I128" s="2108" t="s">
        <v>57</v>
      </c>
      <c r="J128" s="2109"/>
      <c r="K128" s="1522" t="s">
        <v>57</v>
      </c>
      <c r="L128" s="2108" t="s">
        <v>57</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t="s">
        <v>57</v>
      </c>
      <c r="H135" s="2236" t="s">
        <v>609</v>
      </c>
      <c r="I135" s="2237"/>
      <c r="J135" s="2238"/>
      <c r="K135" s="2239"/>
      <c r="L135" s="2239"/>
      <c r="M135" s="2239"/>
      <c r="N135" s="2240"/>
      <c r="O135" s="1628"/>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612</v>
      </c>
      <c r="D137" s="2028"/>
      <c r="E137" s="2028"/>
      <c r="F137" s="2028"/>
      <c r="G137" s="2028"/>
      <c r="H137" s="1999" t="s">
        <v>330</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330</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330</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330</v>
      </c>
      <c r="I140" s="2027"/>
      <c r="J140" s="2027"/>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65</v>
      </c>
      <c r="I143" s="2027"/>
      <c r="J143" s="2027"/>
      <c r="K143" s="2169"/>
      <c r="L143" s="2153"/>
      <c r="M143" s="2153"/>
      <c r="N143" s="2234"/>
      <c r="O143" s="2051" t="s">
        <v>878</v>
      </c>
      <c r="P143" s="2051"/>
    </row>
    <row r="144" spans="1:16" ht="93.75" customHeight="1" thickBot="1">
      <c r="A144" s="77"/>
      <c r="B144" s="22" t="s">
        <v>435</v>
      </c>
      <c r="C144" s="1855" t="s">
        <v>618</v>
      </c>
      <c r="D144" s="1855"/>
      <c r="E144" s="1855"/>
      <c r="F144" s="1855"/>
      <c r="G144" s="2098"/>
      <c r="H144" s="2773"/>
      <c r="I144" s="2774"/>
      <c r="J144" s="2774"/>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63.7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165</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165</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62</v>
      </c>
      <c r="H149" s="2110"/>
      <c r="I149" s="2109"/>
      <c r="J149" s="2108" t="s">
        <v>62</v>
      </c>
      <c r="K149" s="2110"/>
      <c r="L149" s="2109"/>
      <c r="M149" s="2162"/>
      <c r="N149" s="2196"/>
      <c r="O149" s="2165"/>
      <c r="P149" s="2165"/>
    </row>
    <row r="150" spans="2:16" ht="32.25" customHeight="1">
      <c r="B150" s="76"/>
      <c r="C150" s="1528" t="s">
        <v>489</v>
      </c>
      <c r="D150" s="1885" t="s">
        <v>627</v>
      </c>
      <c r="E150" s="1885"/>
      <c r="F150" s="2148"/>
      <c r="G150" s="2108" t="s">
        <v>165</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167</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166</v>
      </c>
      <c r="H153" s="2110"/>
      <c r="I153" s="2109"/>
      <c r="J153" s="2108" t="s">
        <v>166</v>
      </c>
      <c r="K153" s="2110"/>
      <c r="L153" s="2109"/>
      <c r="M153" s="2162"/>
      <c r="N153" s="2196"/>
      <c r="O153" s="2165"/>
      <c r="P153" s="2165"/>
    </row>
    <row r="154" spans="2:16" ht="28.5" customHeight="1">
      <c r="B154" s="76" t="s">
        <v>453</v>
      </c>
      <c r="C154" s="1885" t="s">
        <v>132</v>
      </c>
      <c r="D154" s="1885"/>
      <c r="E154" s="1885"/>
      <c r="F154" s="2148"/>
      <c r="G154" s="2108" t="s">
        <v>166</v>
      </c>
      <c r="H154" s="2110"/>
      <c r="I154" s="2109"/>
      <c r="J154" s="2108" t="s">
        <v>166</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t="s">
        <v>62</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49.5" customHeight="1">
      <c r="A164" s="9"/>
      <c r="B164" s="1492" t="s">
        <v>435</v>
      </c>
      <c r="C164" s="1997" t="s">
        <v>175</v>
      </c>
      <c r="D164" s="1997"/>
      <c r="E164" s="1998"/>
      <c r="F164" s="1523" t="s">
        <v>56</v>
      </c>
      <c r="G164" s="3489" t="s">
        <v>3149</v>
      </c>
      <c r="H164" s="3490"/>
      <c r="I164" s="3490"/>
      <c r="J164" s="3490"/>
      <c r="K164" s="3491"/>
      <c r="L164" s="2108" t="s">
        <v>56</v>
      </c>
      <c r="M164" s="2110"/>
      <c r="N164" s="2110"/>
      <c r="O164" s="2204"/>
      <c r="P164" s="2204"/>
    </row>
    <row r="165" spans="1:16" ht="78" customHeight="1">
      <c r="A165" s="9"/>
      <c r="B165" s="1492" t="s">
        <v>441</v>
      </c>
      <c r="C165" s="1997" t="s">
        <v>176</v>
      </c>
      <c r="D165" s="1997"/>
      <c r="E165" s="1998"/>
      <c r="F165" s="1523" t="s">
        <v>56</v>
      </c>
      <c r="G165" s="3495"/>
      <c r="H165" s="3496"/>
      <c r="I165" s="3496"/>
      <c r="J165" s="3496"/>
      <c r="K165" s="3497"/>
      <c r="L165" s="2108" t="s">
        <v>56</v>
      </c>
      <c r="M165" s="2110"/>
      <c r="N165" s="2110"/>
      <c r="O165" s="2204"/>
      <c r="P165" s="2204"/>
    </row>
    <row r="166" spans="1:16" ht="19.5" customHeight="1">
      <c r="A166" s="9"/>
      <c r="B166" s="1492" t="s">
        <v>443</v>
      </c>
      <c r="C166" s="1997" t="s">
        <v>177</v>
      </c>
      <c r="D166" s="1997"/>
      <c r="E166" s="1998"/>
      <c r="F166" s="1523" t="s">
        <v>56</v>
      </c>
      <c r="G166" s="3489" t="s">
        <v>3150</v>
      </c>
      <c r="H166" s="3490"/>
      <c r="I166" s="3490"/>
      <c r="J166" s="3490"/>
      <c r="K166" s="3491"/>
      <c r="L166" s="2108" t="s">
        <v>56</v>
      </c>
      <c r="M166" s="2110"/>
      <c r="N166" s="2110"/>
      <c r="O166" s="2204"/>
      <c r="P166" s="2204"/>
    </row>
    <row r="167" spans="1:16" ht="19.5" customHeight="1">
      <c r="A167" s="9"/>
      <c r="B167" s="1492" t="s">
        <v>445</v>
      </c>
      <c r="C167" s="1997" t="s">
        <v>178</v>
      </c>
      <c r="D167" s="1997"/>
      <c r="E167" s="1998"/>
      <c r="F167" s="1523" t="s">
        <v>56</v>
      </c>
      <c r="G167" s="3492"/>
      <c r="H167" s="3493"/>
      <c r="I167" s="3493"/>
      <c r="J167" s="3493"/>
      <c r="K167" s="3494"/>
      <c r="L167" s="2108" t="s">
        <v>56</v>
      </c>
      <c r="M167" s="2110"/>
      <c r="N167" s="2110"/>
      <c r="O167" s="2204"/>
      <c r="P167" s="2204"/>
    </row>
    <row r="168" spans="1:16" ht="19.5" customHeight="1">
      <c r="A168" s="9"/>
      <c r="B168" s="76" t="s">
        <v>448</v>
      </c>
      <c r="C168" s="1997" t="s">
        <v>179</v>
      </c>
      <c r="D168" s="1997"/>
      <c r="E168" s="1998"/>
      <c r="F168" s="1532" t="s">
        <v>56</v>
      </c>
      <c r="G168" s="3492"/>
      <c r="H168" s="3493"/>
      <c r="I168" s="3493"/>
      <c r="J168" s="3493"/>
      <c r="K168" s="3494"/>
      <c r="L168" s="2108" t="s">
        <v>56</v>
      </c>
      <c r="M168" s="2110"/>
      <c r="N168" s="2110"/>
      <c r="O168" s="2204"/>
      <c r="P168" s="2204"/>
    </row>
    <row r="169" spans="1:16" ht="19.5" customHeight="1">
      <c r="A169" s="9"/>
      <c r="B169" s="84" t="s">
        <v>450</v>
      </c>
      <c r="C169" s="1997" t="s">
        <v>638</v>
      </c>
      <c r="D169" s="1997"/>
      <c r="E169" s="1998"/>
      <c r="F169" s="1532" t="s">
        <v>56</v>
      </c>
      <c r="G169" s="3492"/>
      <c r="H169" s="3493"/>
      <c r="I169" s="3493"/>
      <c r="J169" s="3493"/>
      <c r="K169" s="3494"/>
      <c r="L169" s="2108" t="s">
        <v>56</v>
      </c>
      <c r="M169" s="2110"/>
      <c r="N169" s="2110"/>
      <c r="O169" s="2204"/>
      <c r="P169" s="2204"/>
    </row>
    <row r="170" spans="1:16" ht="19.5" customHeight="1">
      <c r="A170" s="9"/>
      <c r="B170" s="84" t="s">
        <v>453</v>
      </c>
      <c r="C170" s="1997" t="s">
        <v>181</v>
      </c>
      <c r="D170" s="1997"/>
      <c r="E170" s="1998"/>
      <c r="F170" s="1532" t="s">
        <v>56</v>
      </c>
      <c r="G170" s="3492"/>
      <c r="H170" s="3493"/>
      <c r="I170" s="3493"/>
      <c r="J170" s="3493"/>
      <c r="K170" s="3494"/>
      <c r="L170" s="2108" t="s">
        <v>56</v>
      </c>
      <c r="M170" s="2110"/>
      <c r="N170" s="2110"/>
      <c r="O170" s="2204"/>
      <c r="P170" s="2204"/>
    </row>
    <row r="171" spans="1:16" ht="19.5" customHeight="1">
      <c r="A171" s="9"/>
      <c r="B171" s="84" t="s">
        <v>456</v>
      </c>
      <c r="C171" s="1997" t="s">
        <v>182</v>
      </c>
      <c r="D171" s="1997"/>
      <c r="E171" s="1998"/>
      <c r="F171" s="1532" t="s">
        <v>56</v>
      </c>
      <c r="G171" s="3495"/>
      <c r="H171" s="3496"/>
      <c r="I171" s="3496"/>
      <c r="J171" s="3496"/>
      <c r="K171" s="3497"/>
      <c r="L171" s="2108" t="s">
        <v>56</v>
      </c>
      <c r="M171" s="2110"/>
      <c r="N171" s="2110"/>
      <c r="O171" s="2204"/>
      <c r="P171" s="2204"/>
    </row>
    <row r="172" spans="1:16" ht="19.5" customHeight="1">
      <c r="A172" s="9"/>
      <c r="B172" s="84" t="s">
        <v>458</v>
      </c>
      <c r="C172" s="1997" t="s">
        <v>183</v>
      </c>
      <c r="D172" s="1997"/>
      <c r="E172" s="1998"/>
      <c r="F172" s="1532" t="s">
        <v>65</v>
      </c>
      <c r="G172" s="613"/>
      <c r="H172" s="614"/>
      <c r="I172" s="614"/>
      <c r="J172" s="614"/>
      <c r="K172" s="614"/>
      <c r="L172" s="2108" t="s">
        <v>62</v>
      </c>
      <c r="M172" s="2110"/>
      <c r="N172" s="2191"/>
      <c r="O172" s="2204"/>
      <c r="P172" s="2204"/>
    </row>
    <row r="173" spans="1:16" ht="19.5" customHeight="1">
      <c r="A173" s="9"/>
      <c r="B173" s="84" t="s">
        <v>594</v>
      </c>
      <c r="C173" s="1997" t="s">
        <v>639</v>
      </c>
      <c r="D173" s="1997"/>
      <c r="E173" s="1998"/>
      <c r="F173" s="1532" t="s">
        <v>65</v>
      </c>
      <c r="G173" s="613"/>
      <c r="H173" s="614"/>
      <c r="I173" s="614"/>
      <c r="J173" s="614"/>
      <c r="K173" s="614"/>
      <c r="L173" s="2108" t="s">
        <v>62</v>
      </c>
      <c r="M173" s="2110"/>
      <c r="N173" s="2191"/>
      <c r="O173" s="2204"/>
      <c r="P173" s="2204"/>
    </row>
    <row r="174" spans="1:16" ht="19.5" customHeight="1">
      <c r="A174" s="9"/>
      <c r="B174" s="76" t="s">
        <v>596</v>
      </c>
      <c r="C174" s="1997" t="s">
        <v>640</v>
      </c>
      <c r="D174" s="1997"/>
      <c r="E174" s="1998"/>
      <c r="F174" s="1532" t="s">
        <v>65</v>
      </c>
      <c r="G174" s="613"/>
      <c r="H174" s="614"/>
      <c r="I174" s="614"/>
      <c r="J174" s="614"/>
      <c r="K174" s="614"/>
      <c r="L174" s="2108" t="s">
        <v>62</v>
      </c>
      <c r="M174" s="2110"/>
      <c r="N174" s="2191"/>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9"/>
      <c r="B176" s="1492" t="s">
        <v>435</v>
      </c>
      <c r="C176" s="1997" t="s">
        <v>175</v>
      </c>
      <c r="D176" s="1997"/>
      <c r="E176" s="1998"/>
      <c r="F176" s="33" t="s">
        <v>56</v>
      </c>
      <c r="G176" s="3561" t="s">
        <v>3151</v>
      </c>
      <c r="H176" s="3562"/>
      <c r="I176" s="3562"/>
      <c r="J176" s="3562"/>
      <c r="K176" s="3562"/>
      <c r="L176" s="3562"/>
      <c r="M176" s="3562"/>
      <c r="N176" s="3563"/>
      <c r="O176" s="2124"/>
      <c r="P176" s="2081"/>
    </row>
    <row r="177" spans="1:16" ht="43.5" customHeight="1">
      <c r="A177" s="9"/>
      <c r="B177" s="1492" t="s">
        <v>441</v>
      </c>
      <c r="C177" s="1997" t="s">
        <v>176</v>
      </c>
      <c r="D177" s="1997"/>
      <c r="E177" s="1998"/>
      <c r="F177" s="33" t="s">
        <v>56</v>
      </c>
      <c r="G177" s="2441"/>
      <c r="H177" s="2442"/>
      <c r="I177" s="2442"/>
      <c r="J177" s="2442"/>
      <c r="K177" s="2442"/>
      <c r="L177" s="2442"/>
      <c r="M177" s="2442"/>
      <c r="N177" s="2443"/>
      <c r="O177" s="2124"/>
      <c r="P177" s="2081"/>
    </row>
    <row r="178" spans="1:16" ht="45.75" customHeight="1">
      <c r="A178" s="9"/>
      <c r="B178" s="1492" t="s">
        <v>443</v>
      </c>
      <c r="C178" s="1997" t="s">
        <v>177</v>
      </c>
      <c r="D178" s="1997"/>
      <c r="E178" s="1998"/>
      <c r="F178" s="33" t="s">
        <v>56</v>
      </c>
      <c r="G178" s="2441"/>
      <c r="H178" s="2442"/>
      <c r="I178" s="2442"/>
      <c r="J178" s="2442"/>
      <c r="K178" s="2442"/>
      <c r="L178" s="2442"/>
      <c r="M178" s="2442"/>
      <c r="N178" s="2443"/>
      <c r="O178" s="2124"/>
      <c r="P178" s="2081"/>
    </row>
    <row r="179" spans="1:16" ht="18.75" customHeight="1">
      <c r="A179" s="9"/>
      <c r="B179" s="1492" t="s">
        <v>445</v>
      </c>
      <c r="C179" s="1997" t="s">
        <v>178</v>
      </c>
      <c r="D179" s="1997"/>
      <c r="E179" s="1998"/>
      <c r="F179" s="33" t="s">
        <v>56</v>
      </c>
      <c r="G179" s="2441"/>
      <c r="H179" s="2442"/>
      <c r="I179" s="2442"/>
      <c r="J179" s="2442"/>
      <c r="K179" s="2442"/>
      <c r="L179" s="2442"/>
      <c r="M179" s="2442"/>
      <c r="N179" s="2443"/>
      <c r="O179" s="2124"/>
      <c r="P179" s="2081"/>
    </row>
    <row r="180" spans="1:16" ht="18.75" customHeight="1">
      <c r="A180" s="9"/>
      <c r="B180" s="76" t="s">
        <v>448</v>
      </c>
      <c r="C180" s="1997" t="s">
        <v>179</v>
      </c>
      <c r="D180" s="1997"/>
      <c r="E180" s="1998"/>
      <c r="F180" s="33" t="s">
        <v>56</v>
      </c>
      <c r="G180" s="2441"/>
      <c r="H180" s="2442"/>
      <c r="I180" s="2442"/>
      <c r="J180" s="2442"/>
      <c r="K180" s="2442"/>
      <c r="L180" s="2442"/>
      <c r="M180" s="2442"/>
      <c r="N180" s="2443"/>
      <c r="O180" s="2124"/>
      <c r="P180" s="2081"/>
    </row>
    <row r="181" spans="1:16" ht="18.75" customHeight="1">
      <c r="A181" s="9"/>
      <c r="B181" s="84" t="s">
        <v>450</v>
      </c>
      <c r="C181" s="1997" t="s">
        <v>638</v>
      </c>
      <c r="D181" s="1997"/>
      <c r="E181" s="1998"/>
      <c r="F181" s="33" t="s">
        <v>56</v>
      </c>
      <c r="G181" s="2441"/>
      <c r="H181" s="2442"/>
      <c r="I181" s="2442"/>
      <c r="J181" s="2442"/>
      <c r="K181" s="2442"/>
      <c r="L181" s="2442"/>
      <c r="M181" s="2442"/>
      <c r="N181" s="2443"/>
      <c r="O181" s="2124"/>
      <c r="P181" s="2081"/>
    </row>
    <row r="182" spans="1:16" ht="18.75" customHeight="1">
      <c r="A182" s="9"/>
      <c r="B182" s="84" t="s">
        <v>453</v>
      </c>
      <c r="C182" s="1997" t="s">
        <v>181</v>
      </c>
      <c r="D182" s="1997"/>
      <c r="E182" s="1998"/>
      <c r="F182" s="33" t="s">
        <v>56</v>
      </c>
      <c r="G182" s="2441"/>
      <c r="H182" s="2442"/>
      <c r="I182" s="2442"/>
      <c r="J182" s="2442"/>
      <c r="K182" s="2442"/>
      <c r="L182" s="2442"/>
      <c r="M182" s="2442"/>
      <c r="N182" s="2443"/>
      <c r="O182" s="2124"/>
      <c r="P182" s="2081"/>
    </row>
    <row r="183" spans="1:16" ht="18.75" customHeight="1">
      <c r="A183" s="9"/>
      <c r="B183" s="84" t="s">
        <v>456</v>
      </c>
      <c r="C183" s="1997" t="s">
        <v>182</v>
      </c>
      <c r="D183" s="1997"/>
      <c r="E183" s="1998"/>
      <c r="F183" s="33" t="s">
        <v>56</v>
      </c>
      <c r="G183" s="2444"/>
      <c r="H183" s="2445"/>
      <c r="I183" s="2445"/>
      <c r="J183" s="2445"/>
      <c r="K183" s="2445"/>
      <c r="L183" s="2445"/>
      <c r="M183" s="2445"/>
      <c r="N183" s="2446"/>
      <c r="O183" s="2124"/>
      <c r="P183" s="2081"/>
    </row>
    <row r="184" spans="1:16" ht="18.75" customHeight="1">
      <c r="A184" s="9"/>
      <c r="B184" s="84" t="s">
        <v>458</v>
      </c>
      <c r="C184" s="1997" t="s">
        <v>183</v>
      </c>
      <c r="D184" s="1997"/>
      <c r="E184" s="1998"/>
      <c r="F184" s="33" t="s">
        <v>65</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56</v>
      </c>
      <c r="G185" s="2411" t="s">
        <v>3152</v>
      </c>
      <c r="H185" s="2412"/>
      <c r="I185" s="2412"/>
      <c r="J185" s="2412"/>
      <c r="K185" s="2412"/>
      <c r="L185" s="2412"/>
      <c r="M185" s="2412"/>
      <c r="N185" s="2468"/>
      <c r="O185" s="2124"/>
      <c r="P185" s="2081"/>
    </row>
    <row r="186" spans="1:16" ht="18.75" customHeight="1">
      <c r="A186" s="9"/>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c r="P187" s="2051"/>
    </row>
    <row r="188" spans="1:16" ht="20.25" customHeight="1">
      <c r="A188" s="9"/>
      <c r="B188" s="1489" t="s">
        <v>435</v>
      </c>
      <c r="C188" s="1997" t="s">
        <v>175</v>
      </c>
      <c r="D188" s="1997"/>
      <c r="E188" s="1998"/>
      <c r="F188" s="1523" t="s">
        <v>57</v>
      </c>
      <c r="G188" s="2188"/>
      <c r="H188" s="2189"/>
      <c r="I188" s="2189"/>
      <c r="J188" s="2189"/>
      <c r="K188" s="2190"/>
      <c r="L188" s="2108" t="s">
        <v>62</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65</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c r="P199" s="2051"/>
    </row>
    <row r="200" spans="1:16" ht="21" customHeight="1">
      <c r="A200" s="9"/>
      <c r="B200" s="1489" t="s">
        <v>435</v>
      </c>
      <c r="C200" s="1997" t="s">
        <v>175</v>
      </c>
      <c r="D200" s="1997"/>
      <c r="E200" s="1998"/>
      <c r="F200" s="33" t="s">
        <v>57</v>
      </c>
      <c r="G200" s="2170"/>
      <c r="H200" s="2171"/>
      <c r="I200" s="2171"/>
      <c r="J200" s="2171"/>
      <c r="K200" s="2171"/>
      <c r="L200" s="2171"/>
      <c r="M200" s="2171"/>
      <c r="N200" s="2179"/>
      <c r="O200" s="2124"/>
      <c r="P200" s="2124"/>
    </row>
    <row r="201" spans="1:16" ht="21" customHeight="1">
      <c r="A201" s="9"/>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9"/>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65</v>
      </c>
      <c r="G210" s="2180"/>
      <c r="H210" s="2181"/>
      <c r="I210" s="2181"/>
      <c r="J210" s="2181"/>
      <c r="K210" s="2181"/>
      <c r="L210" s="2181"/>
      <c r="M210" s="2181"/>
      <c r="N210" s="2182"/>
      <c r="O210" s="2195"/>
      <c r="P210" s="2124"/>
    </row>
    <row r="211" spans="1:16" ht="72.75" customHeight="1">
      <c r="B211" s="23" t="s">
        <v>648</v>
      </c>
      <c r="C211" s="1997" t="s">
        <v>649</v>
      </c>
      <c r="D211" s="1997"/>
      <c r="E211" s="1997"/>
      <c r="F211" s="1997"/>
      <c r="G211" s="1998"/>
      <c r="H211" s="2183" t="s">
        <v>56</v>
      </c>
      <c r="I211" s="2184"/>
      <c r="J211" s="2185"/>
      <c r="K211" s="2186" t="s">
        <v>514</v>
      </c>
      <c r="L211" s="2465"/>
      <c r="M211" s="2466"/>
      <c r="N211" s="2467"/>
      <c r="O211" s="1991" t="s">
        <v>3153</v>
      </c>
      <c r="P211" s="1991"/>
    </row>
    <row r="212" spans="1:16" ht="72.75" customHeight="1">
      <c r="B212" s="1490" t="s">
        <v>435</v>
      </c>
      <c r="C212" s="1997" t="s">
        <v>650</v>
      </c>
      <c r="D212" s="1997"/>
      <c r="E212" s="1997"/>
      <c r="F212" s="1997"/>
      <c r="G212" s="1997"/>
      <c r="H212" s="1997"/>
      <c r="I212" s="1997"/>
      <c r="J212" s="1998"/>
      <c r="K212" s="2187"/>
      <c r="L212" s="2469"/>
      <c r="M212" s="2470"/>
      <c r="N212" s="2471"/>
      <c r="O212" s="2017"/>
      <c r="P212" s="2017"/>
    </row>
    <row r="213" spans="1:16" ht="72.75" customHeight="1">
      <c r="B213" s="1490"/>
      <c r="C213" s="1549" t="s">
        <v>651</v>
      </c>
      <c r="D213" s="2158" t="s">
        <v>652</v>
      </c>
      <c r="E213" s="2158"/>
      <c r="F213" s="2158"/>
      <c r="G213" s="2159"/>
      <c r="H213" s="2108" t="s">
        <v>56</v>
      </c>
      <c r="I213" s="2110"/>
      <c r="J213" s="2109"/>
      <c r="K213" s="2187"/>
      <c r="L213" s="2469"/>
      <c r="M213" s="2470"/>
      <c r="N213" s="2471"/>
      <c r="O213" s="2017"/>
      <c r="P213" s="2017"/>
    </row>
    <row r="214" spans="1:16" ht="72.75" customHeight="1">
      <c r="B214" s="1490"/>
      <c r="C214" s="1549" t="s">
        <v>489</v>
      </c>
      <c r="D214" s="1997" t="s">
        <v>148</v>
      </c>
      <c r="E214" s="1997"/>
      <c r="F214" s="1997"/>
      <c r="G214" s="1998"/>
      <c r="H214" s="2108" t="s">
        <v>65</v>
      </c>
      <c r="I214" s="2110"/>
      <c r="J214" s="2109"/>
      <c r="K214" s="2187"/>
      <c r="L214" s="2469"/>
      <c r="M214" s="2470"/>
      <c r="N214" s="2471"/>
      <c r="O214" s="2017"/>
      <c r="P214" s="2017"/>
    </row>
    <row r="215" spans="1:16" ht="72.75" customHeight="1">
      <c r="B215" s="1490"/>
      <c r="C215" s="1549" t="s">
        <v>493</v>
      </c>
      <c r="D215" s="1997" t="s">
        <v>151</v>
      </c>
      <c r="E215" s="1997"/>
      <c r="F215" s="1997"/>
      <c r="G215" s="1998"/>
      <c r="H215" s="2108" t="s">
        <v>65</v>
      </c>
      <c r="I215" s="2110"/>
      <c r="J215" s="2109"/>
      <c r="K215" s="2187"/>
      <c r="L215" s="2469"/>
      <c r="M215" s="2470"/>
      <c r="N215" s="2471"/>
      <c r="O215" s="2017"/>
      <c r="P215" s="2017"/>
    </row>
    <row r="216" spans="1:16" ht="72.75" customHeight="1">
      <c r="B216" s="1490"/>
      <c r="C216" s="1549" t="s">
        <v>498</v>
      </c>
      <c r="D216" s="1997" t="s">
        <v>125</v>
      </c>
      <c r="E216" s="1997"/>
      <c r="F216" s="1997"/>
      <c r="G216" s="1998"/>
      <c r="H216" s="2108" t="s">
        <v>56</v>
      </c>
      <c r="I216" s="2110"/>
      <c r="J216" s="2109"/>
      <c r="K216" s="2187"/>
      <c r="L216" s="2469"/>
      <c r="M216" s="2470"/>
      <c r="N216" s="2471"/>
      <c r="O216" s="2017"/>
      <c r="P216" s="2017"/>
    </row>
    <row r="217" spans="1:16" ht="72.75" customHeight="1" thickBot="1">
      <c r="B217" s="1490" t="s">
        <v>441</v>
      </c>
      <c r="C217" s="1830" t="s">
        <v>653</v>
      </c>
      <c r="D217" s="1830"/>
      <c r="E217" s="1830"/>
      <c r="F217" s="1830"/>
      <c r="G217" s="1831"/>
      <c r="H217" s="2152">
        <v>2.5000000000000001E-2</v>
      </c>
      <c r="I217" s="2153"/>
      <c r="J217" s="2178"/>
      <c r="K217" s="2187"/>
      <c r="L217" s="2469"/>
      <c r="M217" s="2470"/>
      <c r="N217" s="2471"/>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50.25" customHeight="1">
      <c r="B219" s="1490" t="s">
        <v>435</v>
      </c>
      <c r="C219" s="1997" t="s">
        <v>656</v>
      </c>
      <c r="D219" s="1997"/>
      <c r="E219" s="1998"/>
      <c r="F219" s="1995" t="s">
        <v>56</v>
      </c>
      <c r="G219" s="2160"/>
      <c r="H219" s="2160"/>
      <c r="I219" s="2160"/>
      <c r="J219" s="2013"/>
      <c r="K219" s="2169" t="s">
        <v>514</v>
      </c>
      <c r="L219" s="2465" t="s">
        <v>3155</v>
      </c>
      <c r="M219" s="2466"/>
      <c r="N219" s="2466"/>
      <c r="O219" s="2017"/>
      <c r="P219" s="2017"/>
    </row>
    <row r="220" spans="1:16" ht="50.25" customHeight="1">
      <c r="B220" s="1490" t="s">
        <v>441</v>
      </c>
      <c r="C220" s="1997" t="s">
        <v>657</v>
      </c>
      <c r="D220" s="1997"/>
      <c r="E220" s="1998"/>
      <c r="F220" s="1995" t="s">
        <v>56</v>
      </c>
      <c r="G220" s="2160"/>
      <c r="H220" s="2160"/>
      <c r="I220" s="2160"/>
      <c r="J220" s="2013"/>
      <c r="K220" s="2169"/>
      <c r="L220" s="2469"/>
      <c r="M220" s="2470"/>
      <c r="N220" s="2470"/>
      <c r="O220" s="2017"/>
      <c r="P220" s="2017"/>
    </row>
    <row r="221" spans="1:16" ht="44.25" customHeight="1">
      <c r="B221" s="1490" t="s">
        <v>443</v>
      </c>
      <c r="C221" s="1997" t="s">
        <v>658</v>
      </c>
      <c r="D221" s="1997"/>
      <c r="E221" s="1998"/>
      <c r="F221" s="1995" t="s">
        <v>56</v>
      </c>
      <c r="G221" s="2160"/>
      <c r="H221" s="2160"/>
      <c r="I221" s="2160"/>
      <c r="J221" s="2013"/>
      <c r="K221" s="2169"/>
      <c r="L221" s="2469"/>
      <c r="M221" s="2470"/>
      <c r="N221" s="2470"/>
      <c r="O221" s="2017"/>
      <c r="P221" s="2017"/>
    </row>
    <row r="222" spans="1:16" ht="56.25" customHeight="1">
      <c r="B222" s="23"/>
      <c r="C222" s="1997" t="s">
        <v>659</v>
      </c>
      <c r="D222" s="1997"/>
      <c r="E222" s="1998"/>
      <c r="F222" s="2411" t="s">
        <v>3156</v>
      </c>
      <c r="G222" s="2412"/>
      <c r="H222" s="2412"/>
      <c r="I222" s="2412"/>
      <c r="J222" s="3472"/>
      <c r="K222" s="2169"/>
      <c r="L222" s="2469"/>
      <c r="M222" s="2470"/>
      <c r="N222" s="2470"/>
      <c r="O222" s="1992"/>
      <c r="P222" s="1992"/>
    </row>
    <row r="223" spans="1:16" ht="54.75" customHeight="1">
      <c r="B223" s="1490" t="s">
        <v>445</v>
      </c>
      <c r="C223" s="2028" t="s">
        <v>660</v>
      </c>
      <c r="D223" s="2028"/>
      <c r="E223" s="2029"/>
      <c r="F223" s="1995" t="s">
        <v>57</v>
      </c>
      <c r="G223" s="2160"/>
      <c r="H223" s="2160"/>
      <c r="I223" s="2160"/>
      <c r="J223" s="2013"/>
      <c r="K223" s="2169"/>
      <c r="L223" s="2469"/>
      <c r="M223" s="2470"/>
      <c r="N223" s="2471"/>
      <c r="O223" s="2006" t="s">
        <v>849</v>
      </c>
      <c r="P223" s="1991"/>
    </row>
    <row r="224" spans="1:16" ht="61.5" customHeight="1">
      <c r="B224" s="87"/>
      <c r="C224" s="1997" t="s">
        <v>661</v>
      </c>
      <c r="D224" s="1997"/>
      <c r="E224" s="1998"/>
      <c r="F224" s="2411"/>
      <c r="G224" s="2412"/>
      <c r="H224" s="2412"/>
      <c r="I224" s="2412"/>
      <c r="J224" s="3472"/>
      <c r="K224" s="2169"/>
      <c r="L224" s="2469"/>
      <c r="M224" s="2470"/>
      <c r="N224" s="2471"/>
      <c r="O224" s="2161"/>
      <c r="P224" s="1992"/>
    </row>
    <row r="225" spans="2:16" ht="52.5" customHeight="1">
      <c r="B225" s="1519" t="s">
        <v>662</v>
      </c>
      <c r="C225" s="1853" t="s">
        <v>663</v>
      </c>
      <c r="D225" s="1853"/>
      <c r="E225" s="1853"/>
      <c r="F225" s="1853"/>
      <c r="G225" s="1853"/>
      <c r="H225" s="1995" t="s">
        <v>56</v>
      </c>
      <c r="I225" s="2160"/>
      <c r="J225" s="2013"/>
      <c r="K225" s="2169"/>
      <c r="L225" s="2469"/>
      <c r="M225" s="2470"/>
      <c r="N225" s="2471"/>
      <c r="O225" s="2165" t="s">
        <v>3157</v>
      </c>
      <c r="P225" s="2017"/>
    </row>
    <row r="226" spans="2:16" ht="51" customHeight="1">
      <c r="B226" s="22" t="s">
        <v>435</v>
      </c>
      <c r="C226" s="2028" t="s">
        <v>664</v>
      </c>
      <c r="D226" s="2028"/>
      <c r="E226" s="2028"/>
      <c r="F226" s="2028"/>
      <c r="G226" s="2028"/>
      <c r="H226" s="3564" t="s">
        <v>65</v>
      </c>
      <c r="I226" s="2167"/>
      <c r="J226" s="2168"/>
      <c r="K226" s="2169"/>
      <c r="L226" s="3474"/>
      <c r="M226" s="3475"/>
      <c r="N226" s="3476"/>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30.75" customHeight="1">
      <c r="B240" s="89" t="s">
        <v>600</v>
      </c>
      <c r="C240" s="1997" t="s">
        <v>674</v>
      </c>
      <c r="D240" s="1997"/>
      <c r="E240" s="1997"/>
      <c r="F240" s="1997"/>
      <c r="G240" s="1997"/>
      <c r="H240" s="1997"/>
      <c r="I240" s="1997"/>
      <c r="J240" s="1998"/>
      <c r="K240" s="1522" t="s">
        <v>65</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42925</v>
      </c>
      <c r="L242" s="2150"/>
      <c r="M242" s="2154"/>
      <c r="N242" s="2107"/>
      <c r="O242" s="2017"/>
      <c r="P242" s="2017"/>
    </row>
    <row r="243" spans="2:16" ht="23.25" customHeight="1">
      <c r="B243" s="90" t="s">
        <v>678</v>
      </c>
      <c r="C243" s="1997" t="s">
        <v>679</v>
      </c>
      <c r="D243" s="1997"/>
      <c r="E243" s="1998"/>
      <c r="F243" s="1995" t="s">
        <v>3158</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230</v>
      </c>
      <c r="H251" s="1527" t="s">
        <v>514</v>
      </c>
      <c r="I251" s="3407" t="s">
        <v>3159</v>
      </c>
      <c r="J251" s="2146"/>
      <c r="K251" s="2146"/>
      <c r="L251" s="2146"/>
      <c r="M251" s="2146"/>
      <c r="N251" s="2147"/>
      <c r="O251" s="93" t="s">
        <v>902</v>
      </c>
      <c r="P251" s="1504"/>
    </row>
    <row r="252" spans="2:16" ht="33" customHeight="1">
      <c r="B252" s="90" t="s">
        <v>686</v>
      </c>
      <c r="C252" s="1997" t="s">
        <v>687</v>
      </c>
      <c r="D252" s="1997"/>
      <c r="E252" s="1997"/>
      <c r="F252" s="1471" t="s">
        <v>57</v>
      </c>
      <c r="G252" s="1634" t="s">
        <v>514</v>
      </c>
      <c r="H252" s="2146"/>
      <c r="I252" s="2146"/>
      <c r="J252" s="2146"/>
      <c r="K252" s="2146"/>
      <c r="L252" s="2146"/>
      <c r="M252" s="2146"/>
      <c r="N252" s="2147"/>
      <c r="O252" s="2135"/>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62</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t="s">
        <v>62</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62</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3160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212</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t="s">
        <v>3161</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35" customHeight="1">
      <c r="B274" s="2097"/>
      <c r="C274" s="2099"/>
      <c r="D274" s="2099"/>
      <c r="E274" s="2099"/>
      <c r="F274" s="2099"/>
      <c r="G274" s="2100"/>
      <c r="H274" s="98" t="s">
        <v>713</v>
      </c>
      <c r="I274" s="656" t="s">
        <v>714</v>
      </c>
      <c r="J274" s="656" t="s">
        <v>715</v>
      </c>
      <c r="K274" s="98" t="s">
        <v>912</v>
      </c>
      <c r="L274" s="98" t="s">
        <v>913</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4</v>
      </c>
      <c r="J276" s="120">
        <f t="shared" ref="J276:J295" si="1">MIN(H276/I276,1)</f>
        <v>0</v>
      </c>
      <c r="K276" s="118">
        <v>0</v>
      </c>
      <c r="L276" s="118">
        <v>32</v>
      </c>
      <c r="M276" s="121">
        <f>MIN(K276/L276,1)</f>
        <v>0</v>
      </c>
      <c r="N276" s="122"/>
      <c r="O276" s="2089"/>
      <c r="P276" s="2089"/>
    </row>
    <row r="277" spans="2:16" ht="24.75" customHeight="1">
      <c r="B277" s="84" t="s">
        <v>489</v>
      </c>
      <c r="C277" s="2091" t="s">
        <v>722</v>
      </c>
      <c r="D277" s="2091"/>
      <c r="E277" s="2091"/>
      <c r="F277" s="2091"/>
      <c r="G277" s="2092"/>
      <c r="H277" s="234" t="s">
        <v>61</v>
      </c>
      <c r="I277" s="1546" t="s">
        <v>61</v>
      </c>
      <c r="J277" s="107" t="s">
        <v>61</v>
      </c>
      <c r="K277" s="234" t="s">
        <v>61</v>
      </c>
      <c r="L277" s="1546" t="s">
        <v>61</v>
      </c>
      <c r="M277" s="107" t="s">
        <v>61</v>
      </c>
      <c r="N277" s="123"/>
      <c r="O277" s="2017" t="s">
        <v>3162</v>
      </c>
      <c r="P277" s="2017"/>
    </row>
    <row r="278" spans="2:16" ht="36" customHeight="1">
      <c r="B278" s="84" t="s">
        <v>493</v>
      </c>
      <c r="C278" s="2091" t="s">
        <v>723</v>
      </c>
      <c r="D278" s="2091"/>
      <c r="E278" s="2092"/>
      <c r="F278" s="2093"/>
      <c r="G278" s="2094"/>
      <c r="H278" s="234" t="s">
        <v>61</v>
      </c>
      <c r="I278" s="1546" t="s">
        <v>61</v>
      </c>
      <c r="J278" s="107" t="s">
        <v>61</v>
      </c>
      <c r="K278" s="234" t="s">
        <v>61</v>
      </c>
      <c r="L278" s="1546" t="s">
        <v>61</v>
      </c>
      <c r="M278" s="107" t="s">
        <v>61</v>
      </c>
      <c r="N278" s="123"/>
      <c r="O278" s="2017"/>
      <c r="P278" s="2017"/>
    </row>
    <row r="279" spans="2:16" ht="20.25" customHeight="1">
      <c r="B279" s="104" t="s">
        <v>441</v>
      </c>
      <c r="C279" s="2068" t="s">
        <v>724</v>
      </c>
      <c r="D279" s="2068"/>
      <c r="E279" s="2068"/>
      <c r="F279" s="2068"/>
      <c r="G279" s="2095"/>
      <c r="H279" s="118">
        <v>0</v>
      </c>
      <c r="I279" s="119">
        <v>4</v>
      </c>
      <c r="J279" s="120">
        <f t="shared" si="1"/>
        <v>0</v>
      </c>
      <c r="K279" s="118">
        <v>0</v>
      </c>
      <c r="L279" s="118">
        <v>32</v>
      </c>
      <c r="M279" s="121">
        <f>MIN(K279/L279,1)</f>
        <v>0</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234" t="s">
        <v>61</v>
      </c>
      <c r="I281" s="1546" t="s">
        <v>61</v>
      </c>
      <c r="J281" s="107" t="s">
        <v>61</v>
      </c>
      <c r="K281" s="234" t="s">
        <v>61</v>
      </c>
      <c r="L281" s="1546" t="s">
        <v>61</v>
      </c>
      <c r="M281" s="107" t="s">
        <v>61</v>
      </c>
      <c r="N281" s="124"/>
      <c r="O281" s="2089"/>
      <c r="P281" s="2089"/>
    </row>
    <row r="282" spans="2:16" ht="24.75" customHeight="1">
      <c r="B282" s="76" t="s">
        <v>489</v>
      </c>
      <c r="C282" s="2091" t="s">
        <v>726</v>
      </c>
      <c r="D282" s="2091"/>
      <c r="E282" s="2091"/>
      <c r="F282" s="2091"/>
      <c r="G282" s="1518"/>
      <c r="H282" s="118">
        <v>0</v>
      </c>
      <c r="I282" s="119">
        <v>4</v>
      </c>
      <c r="J282" s="120">
        <f t="shared" si="1"/>
        <v>0</v>
      </c>
      <c r="K282" s="118">
        <v>0</v>
      </c>
      <c r="L282" s="118">
        <v>32</v>
      </c>
      <c r="M282" s="121">
        <f>MIN(K282/L282,1)</f>
        <v>0</v>
      </c>
      <c r="N282" s="124"/>
      <c r="O282" s="2089"/>
      <c r="P282" s="2089"/>
    </row>
    <row r="283" spans="2:16" ht="24.75" customHeight="1">
      <c r="B283" s="76" t="s">
        <v>493</v>
      </c>
      <c r="C283" s="2091" t="s">
        <v>727</v>
      </c>
      <c r="D283" s="2091"/>
      <c r="E283" s="2091"/>
      <c r="F283" s="2091"/>
      <c r="G283" s="2092"/>
      <c r="H283" s="234" t="s">
        <v>61</v>
      </c>
      <c r="I283" s="1546" t="s">
        <v>61</v>
      </c>
      <c r="J283" s="107" t="s">
        <v>61</v>
      </c>
      <c r="K283" s="234" t="s">
        <v>61</v>
      </c>
      <c r="L283" s="1546" t="s">
        <v>61</v>
      </c>
      <c r="M283" s="107"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2</v>
      </c>
      <c r="I285" s="119">
        <v>4</v>
      </c>
      <c r="J285" s="120">
        <f t="shared" si="1"/>
        <v>0.5</v>
      </c>
      <c r="K285" s="118">
        <v>32</v>
      </c>
      <c r="L285" s="118">
        <v>32</v>
      </c>
      <c r="M285" s="121">
        <f>MIN(K285/L285,1)</f>
        <v>1</v>
      </c>
      <c r="N285" s="126"/>
      <c r="O285" s="2089"/>
      <c r="P285" s="2089"/>
    </row>
    <row r="286" spans="2:16" ht="22.5" customHeight="1">
      <c r="B286" s="76" t="s">
        <v>489</v>
      </c>
      <c r="C286" s="2091" t="s">
        <v>729</v>
      </c>
      <c r="D286" s="2091"/>
      <c r="E286" s="2091"/>
      <c r="F286" s="2091"/>
      <c r="G286" s="2092"/>
      <c r="H286" s="234" t="s">
        <v>61</v>
      </c>
      <c r="I286" s="1546" t="s">
        <v>61</v>
      </c>
      <c r="J286" s="107" t="s">
        <v>61</v>
      </c>
      <c r="K286" s="234" t="s">
        <v>61</v>
      </c>
      <c r="L286" s="1546" t="s">
        <v>61</v>
      </c>
      <c r="M286" s="107" t="s">
        <v>61</v>
      </c>
      <c r="N286" s="124"/>
      <c r="O286" s="2089"/>
      <c r="P286" s="2089"/>
    </row>
    <row r="287" spans="2:16" ht="22.5" customHeight="1">
      <c r="B287" s="104" t="s">
        <v>448</v>
      </c>
      <c r="C287" s="2068" t="s">
        <v>503</v>
      </c>
      <c r="D287" s="2068"/>
      <c r="E287" s="2068"/>
      <c r="F287" s="2068"/>
      <c r="G287" s="2068"/>
      <c r="H287" s="118">
        <v>0</v>
      </c>
      <c r="I287" s="119">
        <v>4</v>
      </c>
      <c r="J287" s="120">
        <f t="shared" si="1"/>
        <v>0</v>
      </c>
      <c r="K287" s="118">
        <v>0</v>
      </c>
      <c r="L287" s="118">
        <v>32</v>
      </c>
      <c r="M287" s="121">
        <f>MIN(K287/L287,1)</f>
        <v>0</v>
      </c>
      <c r="N287" s="105"/>
      <c r="O287" s="2089"/>
      <c r="P287" s="2089"/>
    </row>
    <row r="288" spans="2:16" ht="22.5" customHeight="1">
      <c r="B288" s="104" t="s">
        <v>450</v>
      </c>
      <c r="C288" s="2068" t="s">
        <v>730</v>
      </c>
      <c r="D288" s="2068"/>
      <c r="E288" s="2068"/>
      <c r="F288" s="2068"/>
      <c r="G288" s="2068"/>
      <c r="H288" s="234" t="s">
        <v>61</v>
      </c>
      <c r="I288" s="1546" t="s">
        <v>61</v>
      </c>
      <c r="J288" s="107" t="s">
        <v>61</v>
      </c>
      <c r="K288" s="234" t="s">
        <v>61</v>
      </c>
      <c r="L288" s="1546" t="s">
        <v>61</v>
      </c>
      <c r="M288" s="345" t="s">
        <v>61</v>
      </c>
      <c r="N288" s="105"/>
      <c r="O288" s="2089"/>
      <c r="P288" s="2089"/>
    </row>
    <row r="289" spans="2:16" ht="22.5" customHeight="1">
      <c r="B289" s="104" t="s">
        <v>453</v>
      </c>
      <c r="C289" s="2068" t="s">
        <v>131</v>
      </c>
      <c r="D289" s="2068"/>
      <c r="E289" s="2068"/>
      <c r="F289" s="2068"/>
      <c r="G289" s="2068"/>
      <c r="H289" s="118">
        <v>0</v>
      </c>
      <c r="I289" s="119">
        <v>4</v>
      </c>
      <c r="J289" s="120">
        <f t="shared" si="1"/>
        <v>0</v>
      </c>
      <c r="K289" s="118">
        <v>0</v>
      </c>
      <c r="L289" s="118">
        <v>32</v>
      </c>
      <c r="M289" s="121">
        <f t="shared" ref="M289:M290" si="2">MIN(K289/L289,1)</f>
        <v>0</v>
      </c>
      <c r="N289" s="105"/>
      <c r="O289" s="2089"/>
      <c r="P289" s="2089"/>
    </row>
    <row r="290" spans="2:16" ht="22.5" customHeight="1">
      <c r="B290" s="104" t="s">
        <v>456</v>
      </c>
      <c r="C290" s="2068" t="s">
        <v>132</v>
      </c>
      <c r="D290" s="2068"/>
      <c r="E290" s="2068"/>
      <c r="F290" s="2068"/>
      <c r="G290" s="2068"/>
      <c r="H290" s="118">
        <v>0</v>
      </c>
      <c r="I290" s="119">
        <v>4</v>
      </c>
      <c r="J290" s="120">
        <f t="shared" si="1"/>
        <v>0</v>
      </c>
      <c r="K290" s="118">
        <v>0</v>
      </c>
      <c r="L290" s="118">
        <v>32</v>
      </c>
      <c r="M290" s="121">
        <f t="shared" si="2"/>
        <v>0</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234" t="s">
        <v>61</v>
      </c>
      <c r="I292" s="1546" t="s">
        <v>61</v>
      </c>
      <c r="J292" s="107" t="s">
        <v>61</v>
      </c>
      <c r="K292" s="234" t="s">
        <v>61</v>
      </c>
      <c r="L292" s="1546" t="s">
        <v>61</v>
      </c>
      <c r="M292" s="107" t="s">
        <v>61</v>
      </c>
      <c r="N292" s="126"/>
      <c r="O292" s="2089"/>
      <c r="P292" s="2089"/>
    </row>
    <row r="293" spans="2:16" ht="22.5" customHeight="1">
      <c r="B293" s="76" t="s">
        <v>489</v>
      </c>
      <c r="C293" s="2086" t="s">
        <v>300</v>
      </c>
      <c r="D293" s="2086"/>
      <c r="E293" s="2086"/>
      <c r="F293" s="2086"/>
      <c r="G293" s="2087"/>
      <c r="H293" s="234" t="s">
        <v>61</v>
      </c>
      <c r="I293" s="1546" t="s">
        <v>61</v>
      </c>
      <c r="J293" s="107" t="s">
        <v>61</v>
      </c>
      <c r="K293" s="234" t="s">
        <v>61</v>
      </c>
      <c r="L293" s="1546" t="s">
        <v>61</v>
      </c>
      <c r="M293" s="107" t="s">
        <v>61</v>
      </c>
      <c r="N293" s="124"/>
      <c r="O293" s="2089"/>
      <c r="P293" s="2089"/>
    </row>
    <row r="294" spans="2:16" ht="22.5" customHeight="1">
      <c r="B294" s="104" t="s">
        <v>594</v>
      </c>
      <c r="C294" s="2068" t="s">
        <v>731</v>
      </c>
      <c r="D294" s="2068"/>
      <c r="E294" s="2068"/>
      <c r="F294" s="2068"/>
      <c r="G294" s="2068"/>
      <c r="H294" s="234" t="s">
        <v>61</v>
      </c>
      <c r="I294" s="1546" t="s">
        <v>61</v>
      </c>
      <c r="J294" s="107" t="s">
        <v>61</v>
      </c>
      <c r="K294" s="234" t="s">
        <v>61</v>
      </c>
      <c r="L294" s="1546" t="s">
        <v>61</v>
      </c>
      <c r="M294" s="107" t="s">
        <v>61</v>
      </c>
      <c r="N294" s="595"/>
      <c r="O294" s="2089"/>
      <c r="P294" s="2089"/>
    </row>
    <row r="295" spans="2:16" ht="43.5" customHeight="1" thickBot="1">
      <c r="B295" s="27" t="s">
        <v>596</v>
      </c>
      <c r="C295" s="1997" t="s">
        <v>732</v>
      </c>
      <c r="D295" s="1997"/>
      <c r="E295" s="1997"/>
      <c r="F295" s="1997"/>
      <c r="G295" s="1998"/>
      <c r="H295" s="106">
        <f>H276+H279+H282+H285+H287+H289+H290</f>
        <v>2</v>
      </c>
      <c r="I295" s="106">
        <f>I276+I279+I282+I285+I287+I289+I290</f>
        <v>28</v>
      </c>
      <c r="J295" s="107">
        <f t="shared" si="1"/>
        <v>7.1428571428571425E-2</v>
      </c>
      <c r="K295" s="106">
        <f>K276+K279+K282+K285+K287+K289+K290</f>
        <v>32</v>
      </c>
      <c r="L295" s="106">
        <f>L276+L279+L282+L285+L287+L289+L290</f>
        <v>224</v>
      </c>
      <c r="M295" s="345">
        <f>MIN(K295/L295,1)</f>
        <v>0.14285714285714285</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349</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57</v>
      </c>
      <c r="I303" s="2056"/>
      <c r="J303" s="2057"/>
      <c r="K303" s="2030" t="s">
        <v>514</v>
      </c>
      <c r="L303" s="2059"/>
      <c r="M303" s="2060"/>
      <c r="N303" s="2061"/>
      <c r="O303" s="1991"/>
      <c r="P303" s="1991"/>
    </row>
    <row r="304" spans="2:16" ht="39" customHeight="1">
      <c r="B304" s="23" t="s">
        <v>366</v>
      </c>
      <c r="C304" s="1997" t="s">
        <v>741</v>
      </c>
      <c r="D304" s="1997"/>
      <c r="E304" s="1997"/>
      <c r="F304" s="1997"/>
      <c r="G304" s="1998"/>
      <c r="H304" s="1999" t="s">
        <v>62</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355</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v>1</v>
      </c>
      <c r="I310" s="2027"/>
      <c r="J310" s="2027"/>
      <c r="K310" s="2044" t="s">
        <v>514</v>
      </c>
      <c r="L310" s="2045"/>
      <c r="M310" s="2046"/>
      <c r="N310" s="2047"/>
      <c r="O310" s="2050" t="s">
        <v>3165</v>
      </c>
      <c r="P310" s="2050"/>
    </row>
    <row r="311" spans="1:16" ht="30.75" customHeight="1">
      <c r="B311" s="1494" t="s">
        <v>435</v>
      </c>
      <c r="C311" s="2043" t="s">
        <v>748</v>
      </c>
      <c r="D311" s="2043"/>
      <c r="E311" s="2043"/>
      <c r="F311" s="2043"/>
      <c r="G311" s="2043"/>
      <c r="H311" s="1999" t="s">
        <v>56</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383</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349</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34.44999999999999" customHeight="1">
      <c r="B316" s="44" t="s">
        <v>389</v>
      </c>
      <c r="C316" s="1997" t="s">
        <v>753</v>
      </c>
      <c r="D316" s="1997"/>
      <c r="E316" s="1997"/>
      <c r="F316" s="1997"/>
      <c r="G316" s="1997"/>
      <c r="H316" s="1997"/>
      <c r="I316" s="1997"/>
      <c r="J316" s="1997"/>
      <c r="K316" s="1997"/>
      <c r="L316" s="1997"/>
      <c r="M316" s="1997"/>
      <c r="N316" s="2041"/>
      <c r="O316" s="1991" t="s">
        <v>914</v>
      </c>
      <c r="P316" s="1991" t="s">
        <v>3166</v>
      </c>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393</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t="s">
        <v>65</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393</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5" t="s">
        <v>65</v>
      </c>
      <c r="K324" s="201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1999" t="s">
        <v>65</v>
      </c>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t="s">
        <v>65</v>
      </c>
      <c r="K334" s="2000"/>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t="s">
        <v>65</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393</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t="s">
        <v>65</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393</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t="s">
        <v>65</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393</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65</v>
      </c>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c r="P357" s="1507"/>
    </row>
    <row r="358" spans="1:16" ht="87.75" customHeight="1">
      <c r="A358" s="9"/>
      <c r="B358" s="1481" t="s">
        <v>404</v>
      </c>
      <c r="C358" s="1830" t="s">
        <v>773</v>
      </c>
      <c r="D358" s="1830"/>
      <c r="E358" s="1830"/>
      <c r="F358" s="1830"/>
      <c r="G358" s="1831"/>
      <c r="H358" s="158" t="s">
        <v>57</v>
      </c>
      <c r="I358" s="1535" t="s">
        <v>514</v>
      </c>
      <c r="J358" s="2010"/>
      <c r="K358" s="2010"/>
      <c r="L358" s="2010"/>
      <c r="M358" s="2010"/>
      <c r="N358" s="2011"/>
      <c r="O358" s="1991"/>
      <c r="P358" s="1991"/>
    </row>
    <row r="359" spans="1:16" ht="65.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410</v>
      </c>
      <c r="I360" s="2000"/>
      <c r="J360" s="2001" t="s">
        <v>514</v>
      </c>
      <c r="K360" s="2033" t="s">
        <v>3167</v>
      </c>
      <c r="L360" s="2033"/>
      <c r="M360" s="2033"/>
      <c r="N360" s="2034"/>
      <c r="O360" s="1991" t="s">
        <v>927</v>
      </c>
      <c r="P360" s="2006"/>
    </row>
    <row r="361" spans="1:16" ht="42.75" customHeight="1" thickBot="1">
      <c r="A361" s="9"/>
      <c r="B361" s="113" t="s">
        <v>435</v>
      </c>
      <c r="C361" s="1978" t="s">
        <v>776</v>
      </c>
      <c r="D361" s="1978"/>
      <c r="E361" s="1978"/>
      <c r="F361" s="1978"/>
      <c r="G361" s="1979"/>
      <c r="H361" s="1980" t="s">
        <v>419</v>
      </c>
      <c r="I361" s="1981"/>
      <c r="J361" s="2002"/>
      <c r="K361" s="1636"/>
      <c r="L361" s="1636"/>
      <c r="M361" s="1636"/>
      <c r="N361" s="1636"/>
      <c r="O361" s="2005"/>
      <c r="P361" s="2007"/>
    </row>
    <row r="362" spans="1:16" ht="72" customHeight="1" thickBot="1">
      <c r="B362" s="1982" t="s">
        <v>777</v>
      </c>
      <c r="C362" s="1983"/>
      <c r="D362" s="1983"/>
      <c r="E362" s="1983"/>
      <c r="F362" s="1983"/>
      <c r="G362" s="1984"/>
      <c r="H362" s="3565" t="s">
        <v>3168</v>
      </c>
      <c r="I362" s="3566"/>
      <c r="J362" s="3566"/>
      <c r="K362" s="3566"/>
      <c r="L362" s="3566"/>
      <c r="M362" s="3566"/>
      <c r="N362" s="356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5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L189:N189"/>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P175:P186"/>
    <mergeCell ref="C176:E176"/>
    <mergeCell ref="G176:N183"/>
    <mergeCell ref="C177:E177"/>
    <mergeCell ref="C178:E178"/>
    <mergeCell ref="C179:E179"/>
    <mergeCell ref="C180:E180"/>
    <mergeCell ref="C181:E181"/>
    <mergeCell ref="C182:E182"/>
    <mergeCell ref="C175:E175"/>
    <mergeCell ref="G175:N175"/>
    <mergeCell ref="C183:E183"/>
    <mergeCell ref="L169:N169"/>
    <mergeCell ref="C184:E184"/>
    <mergeCell ref="G184:N184"/>
    <mergeCell ref="O163:O174"/>
    <mergeCell ref="C185:E185"/>
    <mergeCell ref="G185:N185"/>
    <mergeCell ref="C186:E186"/>
    <mergeCell ref="G186:N186"/>
    <mergeCell ref="O175:O186"/>
    <mergeCell ref="P163:P174"/>
    <mergeCell ref="C164:E164"/>
    <mergeCell ref="G164:K165"/>
    <mergeCell ref="L164:N164"/>
    <mergeCell ref="C165:E165"/>
    <mergeCell ref="L165:N165"/>
    <mergeCell ref="C166:E166"/>
    <mergeCell ref="G166:K171"/>
    <mergeCell ref="L166:N166"/>
    <mergeCell ref="C173:E173"/>
    <mergeCell ref="L173:N173"/>
    <mergeCell ref="C174:E174"/>
    <mergeCell ref="L174:N174"/>
    <mergeCell ref="C170:E170"/>
    <mergeCell ref="L170:N170"/>
    <mergeCell ref="C171:E171"/>
    <mergeCell ref="L171:N171"/>
    <mergeCell ref="C172:E172"/>
    <mergeCell ref="L172:N172"/>
    <mergeCell ref="C167:E167"/>
    <mergeCell ref="L167:N167"/>
    <mergeCell ref="C168:E168"/>
    <mergeCell ref="L168:N168"/>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C13:E13"/>
    <mergeCell ref="G13:H13"/>
    <mergeCell ref="C14:E14"/>
    <mergeCell ref="G14:H14"/>
    <mergeCell ref="C15:E15"/>
    <mergeCell ref="G15:H15"/>
    <mergeCell ref="K20:N24"/>
    <mergeCell ref="O20:O24"/>
    <mergeCell ref="C21:H21"/>
    <mergeCell ref="C22:H22"/>
    <mergeCell ref="I11:N11"/>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s>
  <conditionalFormatting sqref="L198">
    <cfRule type="expression" dxfId="6178" priority="155">
      <formula>$F$221="Don't know"</formula>
    </cfRule>
    <cfRule type="expression" dxfId="6177" priority="156">
      <formula>$F$221="No"</formula>
    </cfRule>
  </conditionalFormatting>
  <conditionalFormatting sqref="I11">
    <cfRule type="expression" dxfId="6176" priority="152">
      <formula>$F$17="Not applicable"</formula>
    </cfRule>
    <cfRule type="expression" dxfId="6175" priority="153">
      <formula>$F$17="Don't know"</formula>
    </cfRule>
    <cfRule type="expression" dxfId="6174" priority="154">
      <formula>$F$17="No"</formula>
    </cfRule>
  </conditionalFormatting>
  <conditionalFormatting sqref="I12:N15 I18:N19 I16:I17">
    <cfRule type="expression" dxfId="6173" priority="149">
      <formula>$F12="Not applicable"</formula>
    </cfRule>
    <cfRule type="expression" dxfId="6172" priority="150">
      <formula>$F12="Don't know"</formula>
    </cfRule>
    <cfRule type="expression" dxfId="6171" priority="151">
      <formula>$F12="No"</formula>
    </cfRule>
  </conditionalFormatting>
  <conditionalFormatting sqref="F9:N9 F11:F19 I12:N15 I18:N19 I16:I17 I11">
    <cfRule type="expression" dxfId="6170" priority="148">
      <formula>$N$14="Don't know"</formula>
    </cfRule>
  </conditionalFormatting>
  <conditionalFormatting sqref="F9:N9 F11:F19 I12:N15 I18:N19 I16:I17 I11">
    <cfRule type="expression" dxfId="6169" priority="147">
      <formula>$N$14="Not applicable"</formula>
    </cfRule>
  </conditionalFormatting>
  <conditionalFormatting sqref="F9:N9 F11:F19 I12:N15 I18:N19 I16:I17 I11">
    <cfRule type="expression" dxfId="6168" priority="146">
      <formula>$N$14="No"</formula>
    </cfRule>
  </conditionalFormatting>
  <conditionalFormatting sqref="L188:M197">
    <cfRule type="expression" dxfId="6167" priority="144">
      <formula>$F$221="Don't know"</formula>
    </cfRule>
    <cfRule type="expression" dxfId="6166" priority="145">
      <formula>$F$221="No"</formula>
    </cfRule>
  </conditionalFormatting>
  <conditionalFormatting sqref="H26 G64 F70:J70 F72:J72 H106 H276:I277 K276:L276 K282:L282 H282:I282 H285:I285 K285:L285 F11:F19 G116:N128 J43:K43 F188:F198 F71 F73 H297:H299 H358 H301:H307 L198 H28:H31 H279:I279 L188:N197 F77:J81 K279:L279 H287:I287 H289:I290 K287:L287 K289:L290">
    <cfRule type="containsBlanks" dxfId="6165" priority="143">
      <formula>LEN(TRIM(F11))=0</formula>
    </cfRule>
  </conditionalFormatting>
  <conditionalFormatting sqref="F9:N9">
    <cfRule type="containsBlanks" dxfId="6164" priority="142">
      <formula>LEN(TRIM(F9))=0</formula>
    </cfRule>
  </conditionalFormatting>
  <conditionalFormatting sqref="J35:K36 J39:K39 J47:K47 J50:K50 J52:K53">
    <cfRule type="containsBlanks" dxfId="6163" priority="141">
      <formula>LEN(TRIM(J35))=0</formula>
    </cfRule>
  </conditionalFormatting>
  <conditionalFormatting sqref="I63:J64">
    <cfRule type="containsBlanks" dxfId="6162" priority="140">
      <formula>LEN(TRIM(I63))=0</formula>
    </cfRule>
  </conditionalFormatting>
  <conditionalFormatting sqref="F243 K137 F200:F210 K219 F219:F221 H225 K228:K240 G147:G160 J147:J160 H137:H140">
    <cfRule type="containsBlanks" dxfId="6161" priority="139">
      <formula>LEN(TRIM(F137))=0</formula>
    </cfRule>
  </conditionalFormatting>
  <conditionalFormatting sqref="J27">
    <cfRule type="containsBlanks" dxfId="6160" priority="137">
      <formula>LEN(TRIM(J27))=0</formula>
    </cfRule>
  </conditionalFormatting>
  <conditionalFormatting sqref="G135">
    <cfRule type="containsBlanks" dxfId="6159" priority="138">
      <formula>LEN(TRIM(G135))=0</formula>
    </cfRule>
  </conditionalFormatting>
  <conditionalFormatting sqref="J58">
    <cfRule type="containsBlanks" dxfId="6158" priority="136">
      <formula>LEN(TRIM(J58))=0</formula>
    </cfRule>
  </conditionalFormatting>
  <conditionalFormatting sqref="J26">
    <cfRule type="containsBlanks" dxfId="6157" priority="135">
      <formula>LEN(TRIM(J26))=0</formula>
    </cfRule>
  </conditionalFormatting>
  <conditionalFormatting sqref="J60">
    <cfRule type="containsBlanks" dxfId="6156" priority="134">
      <formula>LEN(TRIM(J60))=0</formula>
    </cfRule>
  </conditionalFormatting>
  <conditionalFormatting sqref="F223">
    <cfRule type="containsBlanks" dxfId="6155" priority="124">
      <formula>LEN(TRIM(F223))=0</formula>
    </cfRule>
  </conditionalFormatting>
  <conditionalFormatting sqref="K242">
    <cfRule type="containsBlanks" dxfId="6154" priority="123">
      <formula>LEN(TRIM(K242))=0</formula>
    </cfRule>
  </conditionalFormatting>
  <conditionalFormatting sqref="H143 K137 H137:H140">
    <cfRule type="expression" dxfId="6153" priority="131">
      <formula>#REF!="Don't know"</formula>
    </cfRule>
    <cfRule type="expression" dxfId="6152" priority="132">
      <formula>#REF!="No"</formula>
    </cfRule>
  </conditionalFormatting>
  <conditionalFormatting sqref="H143">
    <cfRule type="containsBlanks" dxfId="6151" priority="130">
      <formula>LEN(TRIM(H143))=0</formula>
    </cfRule>
  </conditionalFormatting>
  <conditionalFormatting sqref="H141">
    <cfRule type="expression" dxfId="6150" priority="128">
      <formula>#REF!="Don't know"</formula>
    </cfRule>
    <cfRule type="expression" dxfId="6149" priority="129">
      <formula>#REF!="No"</formula>
    </cfRule>
  </conditionalFormatting>
  <conditionalFormatting sqref="H141">
    <cfRule type="containsBlanks" dxfId="6148" priority="127">
      <formula>LEN(TRIM(H141))=0</formula>
    </cfRule>
  </conditionalFormatting>
  <conditionalFormatting sqref="L188:M197">
    <cfRule type="expression" dxfId="6147" priority="125">
      <formula>$F$221="Don't know"</formula>
    </cfRule>
    <cfRule type="expression" dxfId="6146" priority="126">
      <formula>$F$221="No"</formula>
    </cfRule>
  </conditionalFormatting>
  <conditionalFormatting sqref="H310:H311">
    <cfRule type="containsBlanks" dxfId="6145" priority="122">
      <formula>LEN(TRIM(H310))=0</formula>
    </cfRule>
  </conditionalFormatting>
  <conditionalFormatting sqref="I67">
    <cfRule type="containsBlanks" dxfId="6144" priority="117">
      <formula>LEN(TRIM(I67))=0</formula>
    </cfRule>
  </conditionalFormatting>
  <conditionalFormatting sqref="H313">
    <cfRule type="containsBlanks" dxfId="6143" priority="116">
      <formula>LEN(TRIM(H313))=0</formula>
    </cfRule>
  </conditionalFormatting>
  <conditionalFormatting sqref="H8">
    <cfRule type="containsBlanks" dxfId="6142" priority="115">
      <formula>LEN(TRIM(H8))=0</formula>
    </cfRule>
  </conditionalFormatting>
  <conditionalFormatting sqref="H8">
    <cfRule type="expression" dxfId="6141" priority="114">
      <formula>$N$14="Don't know"</formula>
    </cfRule>
  </conditionalFormatting>
  <conditionalFormatting sqref="H8">
    <cfRule type="expression" dxfId="6140" priority="113">
      <formula>$N$14="Not applicable"</formula>
    </cfRule>
  </conditionalFormatting>
  <conditionalFormatting sqref="H8">
    <cfRule type="expression" dxfId="6139" priority="112">
      <formula>$N$14="No"</formula>
    </cfRule>
  </conditionalFormatting>
  <conditionalFormatting sqref="F252">
    <cfRule type="containsBlanks" dxfId="6138" priority="111">
      <formula>LEN(TRIM(F252))=0</formula>
    </cfRule>
  </conditionalFormatting>
  <conditionalFormatting sqref="F260">
    <cfRule type="containsBlanks" dxfId="6137" priority="110">
      <formula>LEN(TRIM(F260))=0</formula>
    </cfRule>
  </conditionalFormatting>
  <conditionalFormatting sqref="F261:F264">
    <cfRule type="containsBlanks" dxfId="6136" priority="109">
      <formula>LEN(TRIM(F261))=0</formula>
    </cfRule>
  </conditionalFormatting>
  <conditionalFormatting sqref="F254">
    <cfRule type="containsBlanks" dxfId="6135" priority="108">
      <formula>LEN(TRIM(F254))=0</formula>
    </cfRule>
  </conditionalFormatting>
  <conditionalFormatting sqref="F256">
    <cfRule type="containsBlanks" dxfId="6134" priority="107">
      <formula>LEN(TRIM(F256))=0</formula>
    </cfRule>
  </conditionalFormatting>
  <conditionalFormatting sqref="F258">
    <cfRule type="containsBlanks" dxfId="6133" priority="106">
      <formula>LEN(TRIM(F258))=0</formula>
    </cfRule>
  </conditionalFormatting>
  <conditionalFormatting sqref="L165:L174">
    <cfRule type="expression" dxfId="6132" priority="104">
      <formula>$F$221="Don't know"</formula>
    </cfRule>
    <cfRule type="expression" dxfId="6131" priority="105">
      <formula>$F$221="No"</formula>
    </cfRule>
  </conditionalFormatting>
  <conditionalFormatting sqref="L164:M164">
    <cfRule type="expression" dxfId="6130" priority="102">
      <formula>$F$221="Don't know"</formula>
    </cfRule>
    <cfRule type="expression" dxfId="6129" priority="103">
      <formula>$F$221="No"</formula>
    </cfRule>
  </conditionalFormatting>
  <conditionalFormatting sqref="L164:N164 F164:F174 L165:L174">
    <cfRule type="containsBlanks" dxfId="6128" priority="101">
      <formula>LEN(TRIM(F164))=0</formula>
    </cfRule>
  </conditionalFormatting>
  <conditionalFormatting sqref="F176:F186">
    <cfRule type="containsBlanks" dxfId="6127" priority="100">
      <formula>LEN(TRIM(F176))=0</formula>
    </cfRule>
  </conditionalFormatting>
  <conditionalFormatting sqref="L164:M164">
    <cfRule type="expression" dxfId="6126" priority="98">
      <formula>$F$221="Don't know"</formula>
    </cfRule>
    <cfRule type="expression" dxfId="6125" priority="99">
      <formula>$F$221="No"</formula>
    </cfRule>
  </conditionalFormatting>
  <conditionalFormatting sqref="F95:F97">
    <cfRule type="containsBlanks" dxfId="6124" priority="96">
      <formula>LEN(TRIM(F95))=0</formula>
    </cfRule>
  </conditionalFormatting>
  <conditionalFormatting sqref="F99:F102">
    <cfRule type="containsBlanks" dxfId="6123" priority="95">
      <formula>LEN(TRIM(F99))=0</formula>
    </cfRule>
  </conditionalFormatting>
  <conditionalFormatting sqref="H213:H216">
    <cfRule type="expression" dxfId="6122" priority="93">
      <formula>$H$144="Don't know"</formula>
    </cfRule>
    <cfRule type="expression" dxfId="6121" priority="94">
      <formula>$H$144="no"</formula>
    </cfRule>
  </conditionalFormatting>
  <conditionalFormatting sqref="H213:H216">
    <cfRule type="containsBlanks" dxfId="6120" priority="91">
      <formula>LEN(TRIM(H213))=0</formula>
    </cfRule>
  </conditionalFormatting>
  <conditionalFormatting sqref="H211">
    <cfRule type="expression" dxfId="6119" priority="89">
      <formula>#REF!="Don't know"</formula>
    </cfRule>
    <cfRule type="expression" dxfId="6118" priority="90">
      <formula>#REF!="No"</formula>
    </cfRule>
  </conditionalFormatting>
  <conditionalFormatting sqref="H211">
    <cfRule type="containsBlanks" dxfId="6117" priority="88">
      <formula>LEN(TRIM(H211))=0</formula>
    </cfRule>
  </conditionalFormatting>
  <conditionalFormatting sqref="H360:I360 H361">
    <cfRule type="containsBlanks" dxfId="6116" priority="86">
      <formula>LEN(TRIM(H360))=0</formula>
    </cfRule>
    <cfRule type="containsBlanks" priority="87">
      <formula>LEN(TRIM(H360))=0</formula>
    </cfRule>
  </conditionalFormatting>
  <conditionalFormatting sqref="F268:F272">
    <cfRule type="containsBlanks" dxfId="6115" priority="83">
      <formula>LEN(TRIM(F268))=0</formula>
    </cfRule>
  </conditionalFormatting>
  <conditionalFormatting sqref="G93:J93">
    <cfRule type="containsBlanks" dxfId="6114" priority="62">
      <formula>LEN(TRIM(G93))=0</formula>
    </cfRule>
  </conditionalFormatting>
  <conditionalFormatting sqref="F245:G245 F247:G247 F246 F249:G249 F248">
    <cfRule type="containsBlanks" dxfId="6113" priority="61">
      <formula>LEN(TRIM(F245))=0</formula>
    </cfRule>
  </conditionalFormatting>
  <conditionalFormatting sqref="G266">
    <cfRule type="containsBlanks" dxfId="6112" priority="82">
      <formula>LEN(TRIM(G266))=0</formula>
    </cfRule>
  </conditionalFormatting>
  <conditionalFormatting sqref="I20">
    <cfRule type="containsBlanks" dxfId="6111" priority="78">
      <formula>LEN(TRIM(I20))=0</formula>
    </cfRule>
    <cfRule type="expression" dxfId="6110" priority="81">
      <formula>$M$14="Don't know"</formula>
    </cfRule>
  </conditionalFormatting>
  <conditionalFormatting sqref="I20">
    <cfRule type="expression" dxfId="6109" priority="80">
      <formula>$M$14="Not applicable"</formula>
    </cfRule>
  </conditionalFormatting>
  <conditionalFormatting sqref="I20">
    <cfRule type="expression" dxfId="6108" priority="79">
      <formula>$M$14="No"</formula>
    </cfRule>
  </conditionalFormatting>
  <conditionalFormatting sqref="I21">
    <cfRule type="containsBlanks" dxfId="6107" priority="74">
      <formula>LEN(TRIM(I21))=0</formula>
    </cfRule>
    <cfRule type="expression" dxfId="6106" priority="77">
      <formula>$M$14="Don't know"</formula>
    </cfRule>
  </conditionalFormatting>
  <conditionalFormatting sqref="I21">
    <cfRule type="expression" dxfId="6105" priority="76">
      <formula>$M$14="Not applicable"</formula>
    </cfRule>
  </conditionalFormatting>
  <conditionalFormatting sqref="I21">
    <cfRule type="expression" dxfId="6104" priority="75">
      <formula>$M$14="No"</formula>
    </cfRule>
  </conditionalFormatting>
  <conditionalFormatting sqref="I22">
    <cfRule type="containsBlanks" dxfId="6103" priority="70">
      <formula>LEN(TRIM(I22))=0</formula>
    </cfRule>
    <cfRule type="expression" dxfId="6102" priority="73">
      <formula>$M$14="Don't know"</formula>
    </cfRule>
  </conditionalFormatting>
  <conditionalFormatting sqref="I22">
    <cfRule type="expression" dxfId="6101" priority="72">
      <formula>$M$14="Not applicable"</formula>
    </cfRule>
  </conditionalFormatting>
  <conditionalFormatting sqref="I22">
    <cfRule type="expression" dxfId="6100" priority="71">
      <formula>$M$14="No"</formula>
    </cfRule>
  </conditionalFormatting>
  <conditionalFormatting sqref="I23">
    <cfRule type="expression" dxfId="6099" priority="67">
      <formula>$N$14="No"</formula>
    </cfRule>
  </conditionalFormatting>
  <conditionalFormatting sqref="I23">
    <cfRule type="expression" dxfId="6098" priority="69">
      <formula>$N$14="Don't know"</formula>
    </cfRule>
  </conditionalFormatting>
  <conditionalFormatting sqref="I23">
    <cfRule type="expression" dxfId="6097" priority="68">
      <formula>$N$14="Not applicable"</formula>
    </cfRule>
  </conditionalFormatting>
  <conditionalFormatting sqref="I23">
    <cfRule type="containsBlanks" dxfId="6096" priority="66">
      <formula>LEN(TRIM(I23))=0</formula>
    </cfRule>
  </conditionalFormatting>
  <conditionalFormatting sqref="I23">
    <cfRule type="expression" dxfId="6095" priority="65">
      <formula>$N$14="Don't know"</formula>
    </cfRule>
  </conditionalFormatting>
  <conditionalFormatting sqref="I23">
    <cfRule type="expression" dxfId="6094" priority="64">
      <formula>$N$14="Not applicable"</formula>
    </cfRule>
  </conditionalFormatting>
  <conditionalFormatting sqref="I23">
    <cfRule type="expression" dxfId="6093" priority="63">
      <formula>$N$14="No"</formula>
    </cfRule>
  </conditionalFormatting>
  <conditionalFormatting sqref="G251">
    <cfRule type="containsBlanks" dxfId="6092" priority="60">
      <formula>LEN(TRIM(G251))=0</formula>
    </cfRule>
  </conditionalFormatting>
  <conditionalFormatting sqref="J354">
    <cfRule type="containsBlanks" dxfId="6091" priority="50">
      <formula>LEN(TRIM(J354))=0</formula>
    </cfRule>
  </conditionalFormatting>
  <conditionalFormatting sqref="J344">
    <cfRule type="containsBlanks" dxfId="6090" priority="52">
      <formula>LEN(TRIM(J344))=0</formula>
    </cfRule>
  </conditionalFormatting>
  <conditionalFormatting sqref="J318">
    <cfRule type="containsBlanks" dxfId="6089" priority="58">
      <formula>LEN(TRIM(J318))=0</formula>
    </cfRule>
  </conditionalFormatting>
  <conditionalFormatting sqref="J319">
    <cfRule type="containsBlanks" dxfId="6088" priority="57">
      <formula>LEN(TRIM(J319))=0</formula>
    </cfRule>
  </conditionalFormatting>
  <conditionalFormatting sqref="J324">
    <cfRule type="containsBlanks" dxfId="6087" priority="56">
      <formula>LEN(TRIM(J324))=0</formula>
    </cfRule>
  </conditionalFormatting>
  <conditionalFormatting sqref="J329">
    <cfRule type="containsBlanks" dxfId="6086" priority="55">
      <formula>LEN(TRIM(J329))=0</formula>
    </cfRule>
  </conditionalFormatting>
  <conditionalFormatting sqref="J334">
    <cfRule type="containsBlanks" dxfId="6085" priority="54">
      <formula>LEN(TRIM(J334))=0</formula>
    </cfRule>
  </conditionalFormatting>
  <conditionalFormatting sqref="J339">
    <cfRule type="containsBlanks" dxfId="6084" priority="53">
      <formula>LEN(TRIM(J339))=0</formula>
    </cfRule>
  </conditionalFormatting>
  <conditionalFormatting sqref="J349">
    <cfRule type="containsBlanks" dxfId="6083" priority="51">
      <formula>LEN(TRIM(J349))=0</formula>
    </cfRule>
  </conditionalFormatting>
  <conditionalFormatting sqref="J89:J92">
    <cfRule type="containsBlanks" dxfId="6082" priority="49">
      <formula>LEN(TRIM(J89))=0</formula>
    </cfRule>
  </conditionalFormatting>
  <conditionalFormatting sqref="J321">
    <cfRule type="containsBlanks" dxfId="6081" priority="48">
      <formula>LEN(TRIM(J321))=0</formula>
    </cfRule>
  </conditionalFormatting>
  <conditionalFormatting sqref="J326">
    <cfRule type="containsBlanks" dxfId="6080" priority="47">
      <formula>LEN(TRIM(J326))=0</formula>
    </cfRule>
  </conditionalFormatting>
  <conditionalFormatting sqref="J331">
    <cfRule type="containsBlanks" dxfId="6079" priority="46">
      <formula>LEN(TRIM(J331))=0</formula>
    </cfRule>
  </conditionalFormatting>
  <conditionalFormatting sqref="J336">
    <cfRule type="containsBlanks" dxfId="6078" priority="45">
      <formula>LEN(TRIM(J336))=0</formula>
    </cfRule>
  </conditionalFormatting>
  <conditionalFormatting sqref="J346">
    <cfRule type="containsBlanks" dxfId="6077" priority="44">
      <formula>LEN(TRIM(J346))=0</formula>
    </cfRule>
  </conditionalFormatting>
  <conditionalFormatting sqref="J351">
    <cfRule type="containsBlanks" dxfId="6076" priority="43">
      <formula>LEN(TRIM(J351))=0</formula>
    </cfRule>
  </conditionalFormatting>
  <conditionalFormatting sqref="J356">
    <cfRule type="containsBlanks" dxfId="6075" priority="42">
      <formula>LEN(TRIM(J356))=0</formula>
    </cfRule>
  </conditionalFormatting>
  <conditionalFormatting sqref="H357">
    <cfRule type="containsBlanks" dxfId="6074" priority="40">
      <formula>LEN(TRIM(H357))=0</formula>
    </cfRule>
  </conditionalFormatting>
  <conditionalFormatting sqref="K20:N24">
    <cfRule type="containsBlanks" dxfId="6073" priority="39">
      <formula>LEN(TRIM(K20))=0</formula>
    </cfRule>
  </conditionalFormatting>
  <conditionalFormatting sqref="J29">
    <cfRule type="containsBlanks" dxfId="6072" priority="37">
      <formula>LEN(TRIM(J29))=0</formula>
    </cfRule>
  </conditionalFormatting>
  <conditionalFormatting sqref="J28">
    <cfRule type="containsBlanks" dxfId="6071" priority="38">
      <formula>LEN(TRIM(J28))=0</formula>
    </cfRule>
  </conditionalFormatting>
  <conditionalFormatting sqref="J341">
    <cfRule type="containsBlanks" dxfId="6070" priority="36">
      <formula>LEN(TRIM(J341))=0</formula>
    </cfRule>
  </conditionalFormatting>
  <conditionalFormatting sqref="H308:J308">
    <cfRule type="containsBlanks" dxfId="6069" priority="35">
      <formula>LEN(TRIM(H308))=0</formula>
    </cfRule>
  </conditionalFormatting>
  <conditionalFormatting sqref="H312:J312">
    <cfRule type="containsBlanks" dxfId="6068" priority="34">
      <formula>LEN(TRIM(H312))=0</formula>
    </cfRule>
  </conditionalFormatting>
  <conditionalFormatting sqref="H315:J315">
    <cfRule type="containsBlanks" dxfId="6067" priority="33">
      <formula>LEN(TRIM(H315))=0</formula>
    </cfRule>
  </conditionalFormatting>
  <conditionalFormatting sqref="I24">
    <cfRule type="containsBlanks" dxfId="6066" priority="32">
      <formula>LEN(TRIM(I24))=0</formula>
    </cfRule>
  </conditionalFormatting>
  <conditionalFormatting sqref="J323">
    <cfRule type="containsBlanks" dxfId="6065" priority="24">
      <formula>LEN(TRIM(J323))=0</formula>
    </cfRule>
  </conditionalFormatting>
  <conditionalFormatting sqref="J328">
    <cfRule type="containsBlanks" dxfId="6064" priority="23">
      <formula>LEN(TRIM(J328))=0</formula>
    </cfRule>
  </conditionalFormatting>
  <conditionalFormatting sqref="J333">
    <cfRule type="containsBlanks" dxfId="6063" priority="22">
      <formula>LEN(TRIM(J333))=0</formula>
    </cfRule>
  </conditionalFormatting>
  <conditionalFormatting sqref="J338">
    <cfRule type="containsBlanks" dxfId="6062" priority="21">
      <formula>LEN(TRIM(J338))=0</formula>
    </cfRule>
  </conditionalFormatting>
  <conditionalFormatting sqref="J343">
    <cfRule type="containsBlanks" dxfId="6061" priority="20">
      <formula>LEN(TRIM(J343))=0</formula>
    </cfRule>
  </conditionalFormatting>
  <conditionalFormatting sqref="J348">
    <cfRule type="containsBlanks" dxfId="6060" priority="19">
      <formula>LEN(TRIM(J348))=0</formula>
    </cfRule>
  </conditionalFormatting>
  <conditionalFormatting sqref="J353">
    <cfRule type="containsBlanks" dxfId="6059" priority="18">
      <formula>LEN(TRIM(J353))=0</formula>
    </cfRule>
  </conditionalFormatting>
  <conditionalFormatting sqref="G63">
    <cfRule type="containsBlanks" dxfId="6058" priority="17">
      <formula>LEN(TRIM(G63))=0</formula>
    </cfRule>
  </conditionalFormatting>
  <conditionalFormatting sqref="J37:K37">
    <cfRule type="containsBlanks" dxfId="6057" priority="16">
      <formula>LEN(TRIM(J37))=0</formula>
    </cfRule>
  </conditionalFormatting>
  <conditionalFormatting sqref="J40:K40">
    <cfRule type="containsBlanks" dxfId="6056" priority="15">
      <formula>LEN(TRIM(J40))=0</formula>
    </cfRule>
  </conditionalFormatting>
  <conditionalFormatting sqref="J42:K42">
    <cfRule type="containsBlanks" dxfId="6055" priority="14">
      <formula>LEN(TRIM(J42))=0</formula>
    </cfRule>
  </conditionalFormatting>
  <conditionalFormatting sqref="J44:K44">
    <cfRule type="containsBlanks" dxfId="6054" priority="13">
      <formula>LEN(TRIM(J44))=0</formula>
    </cfRule>
  </conditionalFormatting>
  <conditionalFormatting sqref="J45:K45">
    <cfRule type="containsBlanks" dxfId="6053" priority="12">
      <formula>LEN(TRIM(J45))=0</formula>
    </cfRule>
  </conditionalFormatting>
  <conditionalFormatting sqref="J48:K48">
    <cfRule type="containsBlanks" dxfId="6052" priority="11">
      <formula>LEN(TRIM(J48))=0</formula>
    </cfRule>
  </conditionalFormatting>
  <conditionalFormatting sqref="J49:K49">
    <cfRule type="containsBlanks" dxfId="6051" priority="10">
      <formula>LEN(TRIM(J49))=0</formula>
    </cfRule>
  </conditionalFormatting>
  <conditionalFormatting sqref="J51:K51">
    <cfRule type="containsBlanks" dxfId="6050" priority="9">
      <formula>LEN(TRIM(J51))=0</formula>
    </cfRule>
  </conditionalFormatting>
  <conditionalFormatting sqref="J55:K55">
    <cfRule type="containsBlanks" dxfId="6049" priority="8">
      <formula>LEN(TRIM(J55))=0</formula>
    </cfRule>
  </conditionalFormatting>
  <conditionalFormatting sqref="J56:K56">
    <cfRule type="containsBlanks" dxfId="6048" priority="7">
      <formula>LEN(TRIM(J56))=0</formula>
    </cfRule>
  </conditionalFormatting>
  <conditionalFormatting sqref="J57:K57">
    <cfRule type="containsBlanks" dxfId="6047" priority="6">
      <formula>LEN(TRIM(J57))=0</formula>
    </cfRule>
  </conditionalFormatting>
  <conditionalFormatting sqref="K292:L294">
    <cfRule type="containsBlanks" dxfId="6046" priority="1">
      <formula>LEN(TRIM(K292))=0</formula>
    </cfRule>
  </conditionalFormatting>
  <conditionalFormatting sqref="K277:L278 H278:I278">
    <cfRule type="containsBlanks" dxfId="6045" priority="5">
      <formula>LEN(TRIM(H277))=0</formula>
    </cfRule>
  </conditionalFormatting>
  <conditionalFormatting sqref="K283:L283 K281:L281 H283:I283 H281:I281">
    <cfRule type="containsBlanks" dxfId="6044" priority="4">
      <formula>LEN(TRIM(H281))=0</formula>
    </cfRule>
  </conditionalFormatting>
  <conditionalFormatting sqref="K288:L288 K286:L286 H288:I288 H286:I286">
    <cfRule type="containsBlanks" dxfId="6043" priority="3">
      <formula>LEN(TRIM(H286))=0</formula>
    </cfRule>
  </conditionalFormatting>
  <conditionalFormatting sqref="H292:I294">
    <cfRule type="containsBlanks" dxfId="6042" priority="2">
      <formula>LEN(TRIM(H292))=0</formula>
    </cfRule>
  </conditionalFormatting>
  <dataValidations count="43">
    <dataValidation type="list" allowBlank="1" showInputMessage="1" showErrorMessage="1" sqref="J318:K318 J323:K323 J328:K328 J333:K333 J338:K338 J343:K343 J348:K348 J353:K353" xr:uid="{C37B7AEF-30F7-4E5C-B71F-5456432B64B4}">
      <formula1>"WHO-prequalified, SRA, Both WHO-PQ and SRA,No SRA or WHO-PQ products registered,Don’t know"</formula1>
    </dataValidation>
    <dataValidation type="list" allowBlank="1" showInputMessage="1" showErrorMessage="1" sqref="H361:I361" xr:uid="{47FC5307-3574-4048-94BC-EF27D04FBAA1}">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2900808-6F3C-4D99-948F-C8683E791AA2}">
      <formula1>"Yes, No, Don’t know"</formula1>
    </dataValidation>
    <dataValidation type="list" allowBlank="1" showInputMessage="1" showErrorMessage="1" sqref="H29 J29" xr:uid="{72A6B4AC-7C84-4047-98FE-6A4E1410038B}">
      <formula1>"2015,2016,2017,2018,2019"</formula1>
    </dataValidation>
    <dataValidation type="list" allowBlank="1" showInputMessage="1" showErrorMessage="1" sqref="J321:K321 J326:K326 J331:K331 J336:K336 J346:K346 J351:K351 J356:K356 J341:K341" xr:uid="{682A91DD-6B5E-442A-BA3F-E3A5C63A5520}">
      <formula1>"0,1,2 or more,Don't know"</formula1>
    </dataValidation>
    <dataValidation type="list" allowBlank="1" showInputMessage="1" showErrorMessage="1" sqref="H304:J304" xr:uid="{E8DEB7AB-7FF3-48F5-B25A-5146591CA372}">
      <formula1>"Yes - ISO certified, Yes - WHO-PQ, Yes - both ISO certified and WHO-PQ,Neither, Don’t know, Not applicable"</formula1>
    </dataValidation>
    <dataValidation type="list" allowBlank="1" showInputMessage="1" showErrorMessage="1" sqref="F248:G248" xr:uid="{E1C2FBCE-1738-4535-899C-371B03E5ED92}">
      <formula1>"Yes: Extensive community mobilization/engagement,Yes: Some community mobilization/engagement,No,Don't know"</formula1>
    </dataValidation>
    <dataValidation type="list" allowBlank="1" showInputMessage="1" showErrorMessage="1" sqref="F246:G246" xr:uid="{535A308C-A171-4BD2-90B6-13757593E279}">
      <formula1>"Yes: Extensive mass media,Yes: Some mass media,No,Don't know"</formula1>
    </dataValidation>
    <dataValidation type="list" allowBlank="1" showInputMessage="1" showErrorMessage="1" sqref="G147:G160 H151:I160 H147:I149 J147:J160 K147:L149 K151:L160" xr:uid="{48001E80-8F1B-4F94-87C4-135D34750430}">
      <formula1>"Community Health Worker (or equivalent),Auxiliary Nurse,Auxiliary Nurse Midwife,Nurse,Clinical Officer,Doctor,Don't know,Not applicable"</formula1>
    </dataValidation>
    <dataValidation type="list" allowBlank="1" showInputMessage="1" showErrorMessage="1" sqref="J89:J92" xr:uid="{D036A270-CFA3-4E18-A705-B1A9F12F4D11}">
      <formula1>"Yes, No, Don't Know,Not applicable"</formula1>
    </dataValidation>
    <dataValidation type="list" allowBlank="1" showInputMessage="1" showErrorMessage="1" error="Please choose from the dropdown list." prompt="Please select from the dropdown list" sqref="G90:I92" xr:uid="{432CD266-DC27-42DE-9C32-09511FB1847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923B1F0-3B1A-4999-9ECD-356D94F3CF6F}">
      <formula1>"Ministry of Finance, Ministry of Planning,Both,Neither,Don't know, Not applicable"</formula1>
    </dataValidation>
    <dataValidation type="list" allowBlank="1" showInputMessage="1" showErrorMessage="1" sqref="F99:G102" xr:uid="{F130CA6A-1267-4BC0-ABB3-7DC216563E68}">
      <formula1>"Yes,No,Don't Know"</formula1>
    </dataValidation>
    <dataValidation type="list" allowBlank="1" showInputMessage="1" showErrorMessage="1" sqref="F272:G272" xr:uid="{DC6385C5-0AF8-481D-828F-7F9395A5EBB3}">
      <formula1>"Paper only, Mobile phone/SMS,Electronic,Combination, Don't know, Not applicable (no LMIS)"</formula1>
    </dataValidation>
    <dataValidation type="list" allowBlank="1" showInputMessage="1" showErrorMessage="1" sqref="G251" xr:uid="{5876B879-B28B-40FC-AA16-885CF6F7C11A}">
      <formula1>"0%,1-10%,11-20%,21-30%,31-40%,41-50%,51-60%,61-70%,71-80%,81-100%,Don't know,Not applicable"</formula1>
    </dataValidation>
    <dataValidation type="list" allowBlank="1" showInputMessage="1" showErrorMessage="1" sqref="F249:G249 H213:J216" xr:uid="{C6305545-8A2E-4DF2-B535-972A039D66D9}">
      <formula1>"Yes,No,Don't know"</formula1>
    </dataValidation>
    <dataValidation type="list" allowBlank="1" showInputMessage="1" showErrorMessage="1" sqref="F247:G247" xr:uid="{AFC6B6DF-84A7-4DEF-B841-F3B5BFDC70B8}">
      <formula1>"Yes: Extensive mobile outreach/education,Yes: Some mobile outreach/education,No,Don't know"</formula1>
    </dataValidation>
    <dataValidation type="list" allowBlank="1" showInputMessage="1" showErrorMessage="1" sqref="F245:G245" xr:uid="{F0971BEB-E1D8-49D9-AA4D-6D624F685D1D}">
      <formula1>"Yes: Extensive social marketing,Yes: Some social marketing,No,Don't know"</formula1>
    </dataValidation>
    <dataValidation allowBlank="1" showInputMessage="1" showErrorMessage="1" error="Please choose from the dropdown list." sqref="K20:N24" xr:uid="{8D430822-FC1E-4541-BEA9-9E1F524B23B2}"/>
    <dataValidation type="list" allowBlank="1" showInputMessage="1" showErrorMessage="1" sqref="F271:G271" xr:uid="{B7A65CF2-CC21-4DF7-84B5-AF8A532CD88B}">
      <formula1>"Yes: All social marketing sites included, Yes: Some social marketing sites included,None, Don't know, Not applicable (no LMIS)"</formula1>
    </dataValidation>
    <dataValidation type="list" allowBlank="1" showInputMessage="1" showErrorMessage="1" sqref="F270:G270" xr:uid="{3F13E929-7416-4FF1-B109-B85E24229014}">
      <formula1>"Yes: All NGO facilities included, Yes: Some NGO facilities included,None, Don't know, Not applicable (no LMIS)"</formula1>
    </dataValidation>
    <dataValidation type="list" allowBlank="1" showInputMessage="1" showErrorMessage="1" sqref="F269:G269" xr:uid="{5145ADBF-3C29-4B6F-8D9E-4B9A51E3BA10}">
      <formula1>"Yes: All private sector facilities included, Yes: Some private sector facilities included,None, Don't know, Not applicable (no LMIS)"</formula1>
    </dataValidation>
    <dataValidation type="list" allowBlank="1" showInputMessage="1" showErrorMessage="1" sqref="F268:G268" xr:uid="{9082DF6A-45D9-44CD-825F-24F0FE471639}">
      <formula1>"Yes: All public sector facilities included, Yes: Some public sector facilities included,None, Don't know, Not applicable (no LMIS)"</formula1>
    </dataValidation>
    <dataValidation type="list" allowBlank="1" showInputMessage="1" showErrorMessage="1" sqref="H360:I360" xr:uid="{4CE95AB4-FEBD-4D5F-AD5D-CA735581AF09}">
      <formula1>"Yes (PSE plan with FP/RH component),No PSE plan started/developed,Yes PSE plan but no FP/RH component,Don't know"</formula1>
    </dataValidation>
    <dataValidation type="list" allowBlank="1" showInputMessage="1" showErrorMessage="1" sqref="H312:J312" xr:uid="{775BBE91-35D9-4F4E-83B3-E2EED4FE7075}">
      <formula1>"0-25%,26-50%,51-75%,76-100%, Don’t know, Not applicable"</formula1>
    </dataValidation>
    <dataValidation type="list" allowBlank="1" showInputMessage="1" showErrorMessage="1" sqref="F95:F97" xr:uid="{7333624D-3C1F-426F-B85A-83E7BACA4CFF}">
      <formula1>"Yes,No,Don't Know,Not Applicable"</formula1>
    </dataValidation>
    <dataValidation type="list" allowBlank="1" showInputMessage="1" showErrorMessage="1" sqref="H302:J302" xr:uid="{8ACA8A8D-360D-4C32-90BC-DA2A1CE484BB}">
      <formula1>"Yes,No,Don't know,Not applicable"</formula1>
    </dataValidation>
    <dataValidation type="list" allowBlank="1" showInputMessage="1" showErrorMessage="1" sqref="H308:J308" xr:uid="{21E337A8-1D09-49A2-9E30-CF41E9C13B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42FA7-8D86-4762-BCE2-B38204320CB8}">
      <formula1>"0,1,2-3,More than 3, Don’t know"</formula1>
    </dataValidation>
    <dataValidation type="list" allowBlank="1" showInputMessage="1" showErrorMessage="1" sqref="J349 J354 J324 J329 J334 J339 J344 J319" xr:uid="{A1C307AA-ACC0-42F1-8904-DCDB3B1B0B01}">
      <formula1>"0,1,2-3,More than 3,Don't know"</formula1>
    </dataValidation>
    <dataValidation type="list" allowBlank="1" showInputMessage="1" showErrorMessage="1" sqref="H302" xr:uid="{D72CCF45-7D30-40F3-B068-F2671C364CD6}">
      <formula1>"Yes,No,Don’t know, Not applicable"</formula1>
    </dataValidation>
    <dataValidation type="list" allowBlank="1" showInputMessage="1" showErrorMessage="1" sqref="H301:J301" xr:uid="{7520C9BD-8B42-4764-BEB0-07BA4C991BF9}">
      <formula1>"Less than 6 months, 6 months to under 1 year, 1 year to 18 months, More than 18 months,Don’t know"</formula1>
    </dataValidation>
    <dataValidation type="list" allowBlank="1" showInputMessage="1" showErrorMessage="1" error="Please choose from the dropdown list." sqref="I20:I21" xr:uid="{8E973CBC-F845-4CED-A07A-CD0B26F82931}">
      <formula1>"Yes, No, Don't know, Not applicable"</formula1>
    </dataValidation>
    <dataValidation type="list" allowBlank="1" showInputMessage="1" showErrorMessage="1" sqref="H305:J306" xr:uid="{D01D22E3-5B07-4691-9AFD-E5F26D73CE62}">
      <formula1>"Most were tested, Some were tested, None were tested, Don't know, Not applicable"</formula1>
    </dataValidation>
    <dataValidation type="list" allowBlank="1" showInputMessage="1" showErrorMessage="1" sqref="H315 H303 H307 H313 H311 H298:H299" xr:uid="{D3247BE6-C70C-4900-8319-C5AB0DA8319A}">
      <formula1>"Yes, No, Don’t know, Not applicable"</formula1>
    </dataValidation>
    <dataValidation type="list" allowBlank="1" showInputMessage="1" showErrorMessage="1" sqref="H161 J161:L161" xr:uid="{E5666AE9-0FA9-4E44-A953-3EF48C97A66D}">
      <formula1>"Community Health Worker (or equivalent), Nurse, Auxiliary Nurse, Auxiliary Nurse Midwife, Clinical Officer, Doctor, Don't know, Not applicable"</formula1>
    </dataValidation>
    <dataValidation type="list" allowBlank="1" showInputMessage="1" showErrorMessage="1" sqref="H106" xr:uid="{C2451D5F-5C85-4195-BBF1-F1014D11EFDC}">
      <formula1>"Yes, No, Don't Know"</formula1>
    </dataValidation>
    <dataValidation type="list" allowBlank="1" showInputMessage="1" showErrorMessage="1" sqref="F77:F81" xr:uid="{18E3CBFD-D857-40E7-914B-33DEB843DC39}">
      <formula1>"In-kind, Cash, Don't know, Not applicable"</formula1>
    </dataValidation>
    <dataValidation type="list" allowBlank="1" showInputMessage="1" showErrorMessage="1" sqref="F164:F174 J60:K60 I67 F188:F198 K228:K240 F252 G135 H143:J143 H141:J141 J58 F260 F176:F186 F200:F210 H211:J211 G266 H357:H358" xr:uid="{7220ADF9-5C63-4143-9EB3-C3C91B508623}">
      <formula1>"Yes, No, Don't know"</formula1>
    </dataValidation>
    <dataValidation type="list" allowBlank="1" showInputMessage="1" showErrorMessage="1" sqref="H31:J31" xr:uid="{7468BF6A-014F-45AD-9A7E-33A105934AA7}">
      <formula1>"Less than annually,Annually,Bi-annually (twice a year),Quarterly,Monthly,Ad hoc"</formula1>
    </dataValidation>
    <dataValidation type="list" allowBlank="1" showInputMessage="1" showErrorMessage="1" sqref="H26 J26 H28 J28" xr:uid="{E5175178-9B62-416E-B024-55B1B5FF7BA0}">
      <formula1>"January, February, March, April, May, June, July, August, September, October, November, December"</formula1>
    </dataValidation>
    <dataValidation type="list" allowBlank="1" showInputMessage="1" showErrorMessage="1" error="Please choose from the dropdown list." sqref="I22" xr:uid="{048C7196-7E8B-4343-B492-8A6BDEEE7FB9}">
      <formula1>"0 times, 1 time, 2-3 times, 4 or more times, Don't know"</formula1>
    </dataValidation>
    <dataValidation type="list" allowBlank="1" showInputMessage="1" showErrorMessage="1" sqref="F261:F264 M188:N197 H8 F11:F17 F72 F219:F221 H225 F223 I23:I24 G116:N128 G130:N132 F258 L188:L198 F19 F254 F256 F70 L164:L174 M164:N164" xr:uid="{5D9A1B92-A1CD-4DF7-AD77-8AD3C7CAD743}">
      <formula1>"Yes, No, Don't know, Not applicable"</formula1>
    </dataValidation>
  </dataValidations>
  <hyperlinks>
    <hyperlink ref="L1:M1" location="'All Countries Summary (2019)'!A1" display="go to summary page" xr:uid="{7298DC8F-CBAA-49B2-809B-0A9F49CAC064}"/>
  </hyperlinks>
  <pageMargins left="0.7" right="0.7" top="0.75" bottom="0.75" header="0.3" footer="0.3"/>
  <pageSetup scale="30"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67A019-6A96-4381-A2F8-DEADE6122007}">
          <x14:formula1>
            <xm:f>'\\chemonics.sharepoint.com@SSL\DavWWWRoot\sites\FO000\1300_CL\Monitoring and Evaluation\CS Indicators and Index\Validated Surveys - 2019\Validation_final\[CS Indicators Survey_2019_Cape_Verde_Final.xlsx]Data sources for dropdown list'!#REF!</xm:f>
          </x14:formula1>
          <xm:sqref>O20 O58:P58 O106:P106 P76 O113:P115 O146:P161 P94 O69:P74 P20:P24 O26:P33 O60:P60 O67:P67 O77:P81 O88:P93 O95:P103 O135:P135 O266:P272 O274:P274 O277:P279 O297:P308 O310:P356 O357 P357:P359 O358:P360 O141:P144 O163:P264 E3</xm:sqref>
        </x14:dataValidation>
        <x14:dataValidation type="list" allowBlank="1" showInputMessage="1" showErrorMessage="1" prompt="Please select from drop-down list" xr:uid="{A67D15E2-7244-4E68-85BC-89B910F9351C}">
          <x14:formula1>
            <xm:f>'\\chemonics.sharepoint.com@SSL\DavWWWRoot\sites\FO000\1300_CL\Monitoring and Evaluation\CS Indicators and Index\Validated Surveys - 2019\Validation_final\[CS Indicators Survey_2019_Cape_Verde_Final.xlsx]Data sources for dropdown list'!#REF!</xm:f>
          </x14:formula1>
          <xm:sqref>O8:P19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ED93-E0DF-46D0-BE34-7B734DF980BA}">
  <sheetPr>
    <tabColor theme="5" tint="0.79998168889431442"/>
    <pageSetUpPr fitToPage="1"/>
  </sheetPr>
  <dimension ref="A1:Q363"/>
  <sheetViews>
    <sheetView showGridLines="0" zoomScaleNormal="100" workbookViewId="0">
      <selection activeCell="H225" sqref="H225:J225"/>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6" width="60.42578125" customWidth="1"/>
  </cols>
  <sheetData>
    <row r="1" spans="2:16" ht="60.75" customHeight="1">
      <c r="B1" s="140"/>
      <c r="C1" s="140"/>
      <c r="D1" s="140"/>
      <c r="E1" s="140"/>
      <c r="F1" s="643"/>
      <c r="G1" s="643"/>
      <c r="H1" s="643"/>
      <c r="I1" s="643"/>
      <c r="J1" s="643"/>
      <c r="K1" s="643"/>
      <c r="L1" s="2508" t="s">
        <v>828</v>
      </c>
      <c r="M1" s="2508"/>
      <c r="N1" s="643"/>
      <c r="O1" s="140"/>
      <c r="P1" s="140"/>
    </row>
    <row r="2" spans="2:16" ht="56.25" customHeight="1" thickBot="1">
      <c r="B2" s="3337" t="s">
        <v>1319</v>
      </c>
      <c r="C2" s="3337"/>
      <c r="D2" s="3337"/>
      <c r="E2" s="3337"/>
      <c r="F2" s="3337"/>
      <c r="G2" s="3337"/>
      <c r="H2" s="3337"/>
      <c r="I2" s="142"/>
      <c r="J2" s="142"/>
      <c r="K2" s="616"/>
      <c r="L2" s="616"/>
      <c r="M2" s="616"/>
      <c r="N2" s="144"/>
      <c r="O2" s="140"/>
      <c r="P2" s="140"/>
    </row>
    <row r="3" spans="2:16" ht="40.5" customHeight="1" thickBot="1">
      <c r="B3" s="141"/>
      <c r="C3" s="6"/>
      <c r="D3" s="15" t="s">
        <v>931</v>
      </c>
      <c r="E3" s="145" t="s">
        <v>3169</v>
      </c>
      <c r="F3" s="16" t="s">
        <v>2342</v>
      </c>
      <c r="G3" s="143"/>
      <c r="H3" s="142"/>
      <c r="I3" s="142"/>
      <c r="J3" s="142"/>
      <c r="K3" s="616"/>
      <c r="L3" s="616"/>
      <c r="M3" s="616"/>
      <c r="N3" s="144"/>
      <c r="O3" s="140"/>
      <c r="P3" s="140"/>
    </row>
    <row r="4" spans="2:16" ht="39" customHeight="1">
      <c r="B4" s="2403" t="s">
        <v>2343</v>
      </c>
      <c r="C4" s="2403"/>
      <c r="D4" s="2403"/>
      <c r="E4" s="2403"/>
      <c r="F4" s="2403"/>
      <c r="G4" s="2403"/>
      <c r="H4" s="2403"/>
      <c r="I4" s="2403"/>
      <c r="J4" s="2403"/>
      <c r="K4" s="2403"/>
      <c r="L4" s="2403"/>
      <c r="M4" s="2403"/>
      <c r="N4" s="2403"/>
      <c r="O4" s="140"/>
      <c r="P4" s="140"/>
    </row>
    <row r="5" spans="2:16" ht="2.25" customHeight="1" thickBot="1">
      <c r="B5" s="2430" t="s">
        <v>1324</v>
      </c>
      <c r="C5" s="2431"/>
      <c r="D5" s="2431"/>
      <c r="E5" s="2431"/>
      <c r="F5" s="2431"/>
      <c r="G5" s="2431"/>
      <c r="H5" s="2431"/>
      <c r="I5" s="2431"/>
      <c r="J5" s="2431"/>
      <c r="K5" s="2431"/>
      <c r="L5" s="2431"/>
      <c r="M5" s="2431"/>
      <c r="N5" s="2431"/>
      <c r="O5" s="140"/>
      <c r="P5" s="140"/>
    </row>
    <row r="6" spans="2:16" ht="35.1"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42" customHeight="1">
      <c r="B8" s="20" t="s">
        <v>1947</v>
      </c>
      <c r="C8" s="2407" t="s">
        <v>1329</v>
      </c>
      <c r="D8" s="2407"/>
      <c r="E8" s="2407"/>
      <c r="F8" s="2407"/>
      <c r="G8" s="2407"/>
      <c r="H8" s="1622" t="s">
        <v>1442</v>
      </c>
      <c r="I8" s="21" t="s">
        <v>1330</v>
      </c>
      <c r="J8" s="2408"/>
      <c r="K8" s="2409"/>
      <c r="L8" s="2409"/>
      <c r="M8" s="2409"/>
      <c r="N8" s="2410"/>
      <c r="O8" s="2245" t="s">
        <v>3171</v>
      </c>
      <c r="P8" s="2245"/>
    </row>
    <row r="9" spans="2:16" ht="21.75" customHeight="1">
      <c r="B9" s="22" t="s">
        <v>435</v>
      </c>
      <c r="C9" s="1997" t="s">
        <v>1334</v>
      </c>
      <c r="D9" s="1997"/>
      <c r="E9" s="1998"/>
      <c r="F9" s="2411" t="s">
        <v>3172</v>
      </c>
      <c r="G9" s="2412"/>
      <c r="H9" s="2412"/>
      <c r="I9" s="2412"/>
      <c r="J9" s="2412"/>
      <c r="K9" s="2412"/>
      <c r="L9" s="2412"/>
      <c r="M9" s="2412"/>
      <c r="N9" s="2412"/>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39" customHeight="1">
      <c r="B11" s="1494" t="s">
        <v>435</v>
      </c>
      <c r="C11" s="2043" t="s">
        <v>1339</v>
      </c>
      <c r="D11" s="2043"/>
      <c r="E11" s="2415"/>
      <c r="F11" s="1622" t="s">
        <v>1442</v>
      </c>
      <c r="G11" s="2397" t="s">
        <v>2354</v>
      </c>
      <c r="H11" s="2138"/>
      <c r="I11" s="1637" t="s">
        <v>3173</v>
      </c>
      <c r="J11" s="1637"/>
      <c r="K11" s="1637"/>
      <c r="L11" s="1637"/>
      <c r="M11" s="1637"/>
      <c r="N11" s="1637"/>
      <c r="O11" s="2124"/>
      <c r="P11" s="2124"/>
    </row>
    <row r="12" spans="2:16" ht="47.25" customHeight="1">
      <c r="B12" s="1490" t="s">
        <v>441</v>
      </c>
      <c r="C12" s="1997" t="s">
        <v>3174</v>
      </c>
      <c r="D12" s="1997"/>
      <c r="E12" s="1998"/>
      <c r="F12" s="1622" t="s">
        <v>1442</v>
      </c>
      <c r="G12" s="2397" t="s">
        <v>2354</v>
      </c>
      <c r="H12" s="2138"/>
      <c r="I12" s="1637" t="s">
        <v>3175</v>
      </c>
      <c r="J12" s="1637"/>
      <c r="K12" s="1637"/>
      <c r="L12" s="1637"/>
      <c r="M12" s="1637"/>
      <c r="N12" s="1637"/>
      <c r="O12" s="2124"/>
      <c r="P12" s="2124"/>
    </row>
    <row r="13" spans="2:16" ht="42.75" customHeight="1">
      <c r="B13" s="1490" t="s">
        <v>443</v>
      </c>
      <c r="C13" s="1997" t="s">
        <v>3176</v>
      </c>
      <c r="D13" s="1997"/>
      <c r="E13" s="1998"/>
      <c r="F13" s="1622" t="s">
        <v>57</v>
      </c>
      <c r="G13" s="2397" t="s">
        <v>2354</v>
      </c>
      <c r="H13" s="2138"/>
      <c r="I13" s="1637"/>
      <c r="J13" s="1637"/>
      <c r="K13" s="1637"/>
      <c r="L13" s="1637"/>
      <c r="M13" s="1637"/>
      <c r="N13" s="1637"/>
      <c r="O13" s="2124"/>
      <c r="P13" s="2124"/>
    </row>
    <row r="14" spans="2:16" ht="32.25" customHeight="1">
      <c r="B14" s="1490" t="s">
        <v>445</v>
      </c>
      <c r="C14" s="1997" t="s">
        <v>2363</v>
      </c>
      <c r="D14" s="1997"/>
      <c r="E14" s="1998"/>
      <c r="F14" s="1622" t="s">
        <v>1442</v>
      </c>
      <c r="G14" s="2397" t="s">
        <v>2364</v>
      </c>
      <c r="H14" s="2138"/>
      <c r="I14" s="1637" t="s">
        <v>957</v>
      </c>
      <c r="J14" s="1637"/>
      <c r="K14" s="1637"/>
      <c r="L14" s="1637"/>
      <c r="M14" s="1637"/>
      <c r="N14" s="1637"/>
      <c r="O14" s="2124"/>
      <c r="P14" s="2124"/>
    </row>
    <row r="15" spans="2:16" ht="36.75" customHeight="1">
      <c r="B15" s="1490" t="s">
        <v>448</v>
      </c>
      <c r="C15" s="1997" t="s">
        <v>1350</v>
      </c>
      <c r="D15" s="1997"/>
      <c r="E15" s="1998"/>
      <c r="F15" s="1622" t="s">
        <v>1442</v>
      </c>
      <c r="G15" s="2397" t="s">
        <v>2367</v>
      </c>
      <c r="H15" s="2138"/>
      <c r="I15" s="1637" t="s">
        <v>957</v>
      </c>
      <c r="J15" s="1637"/>
      <c r="K15" s="1637"/>
      <c r="L15" s="1637"/>
      <c r="M15" s="1637"/>
      <c r="N15" s="1637"/>
      <c r="O15" s="2124"/>
      <c r="P15" s="2124"/>
    </row>
    <row r="16" spans="2:16" ht="44.25" customHeight="1">
      <c r="B16" s="1490" t="s">
        <v>450</v>
      </c>
      <c r="C16" s="1997" t="s">
        <v>3177</v>
      </c>
      <c r="D16" s="1997"/>
      <c r="E16" s="1998"/>
      <c r="F16" s="1622" t="s">
        <v>1442</v>
      </c>
      <c r="G16" s="2397" t="s">
        <v>2370</v>
      </c>
      <c r="H16" s="2138"/>
      <c r="I16" s="1995" t="s">
        <v>3178</v>
      </c>
      <c r="J16" s="2160"/>
      <c r="K16" s="2160"/>
      <c r="L16" s="2160"/>
      <c r="M16" s="2160"/>
      <c r="N16" s="2434"/>
      <c r="O16" s="2124"/>
      <c r="P16" s="2124"/>
    </row>
    <row r="17" spans="2:16" ht="47.1" customHeight="1">
      <c r="B17" s="1490" t="s">
        <v>453</v>
      </c>
      <c r="C17" s="2043" t="s">
        <v>2373</v>
      </c>
      <c r="D17" s="2043"/>
      <c r="E17" s="2043"/>
      <c r="F17" s="1622" t="s">
        <v>1442</v>
      </c>
      <c r="G17" s="2397" t="s">
        <v>2374</v>
      </c>
      <c r="H17" s="2138"/>
      <c r="I17" s="1995" t="s">
        <v>3179</v>
      </c>
      <c r="J17" s="2160"/>
      <c r="K17" s="2160"/>
      <c r="L17" s="2160"/>
      <c r="M17" s="2160"/>
      <c r="N17" s="2434"/>
      <c r="O17" s="2124"/>
      <c r="P17" s="2124"/>
    </row>
    <row r="18" spans="2:16" ht="26.25" customHeight="1">
      <c r="B18" s="1490" t="s">
        <v>456</v>
      </c>
      <c r="C18" s="2043" t="s">
        <v>2376</v>
      </c>
      <c r="D18" s="2043"/>
      <c r="E18" s="2043"/>
      <c r="F18" s="1622" t="s">
        <v>57</v>
      </c>
      <c r="G18" s="2397" t="s">
        <v>2374</v>
      </c>
      <c r="H18" s="2138"/>
      <c r="I18" s="1637"/>
      <c r="J18" s="1637"/>
      <c r="K18" s="1637"/>
      <c r="L18" s="1637"/>
      <c r="M18" s="1637"/>
      <c r="N18" s="1637"/>
      <c r="O18" s="2124"/>
      <c r="P18" s="2124"/>
    </row>
    <row r="19" spans="2:16" ht="24.75" customHeight="1">
      <c r="B19" s="1490" t="s">
        <v>458</v>
      </c>
      <c r="C19" s="2043" t="s">
        <v>3180</v>
      </c>
      <c r="D19" s="2043"/>
      <c r="E19" s="2043"/>
      <c r="F19" s="1622" t="s">
        <v>57</v>
      </c>
      <c r="G19" s="2397" t="s">
        <v>2374</v>
      </c>
      <c r="H19" s="2138"/>
      <c r="I19" s="2435"/>
      <c r="J19" s="2436"/>
      <c r="K19" s="2436"/>
      <c r="L19" s="2436"/>
      <c r="M19" s="2436"/>
      <c r="N19" s="2437"/>
      <c r="O19" s="2197"/>
      <c r="P19" s="2197"/>
    </row>
    <row r="20" spans="2:16" ht="24" customHeight="1">
      <c r="B20" s="23" t="s">
        <v>78</v>
      </c>
      <c r="C20" s="1997" t="s">
        <v>2380</v>
      </c>
      <c r="D20" s="1997"/>
      <c r="E20" s="1997"/>
      <c r="F20" s="1997"/>
      <c r="G20" s="1997"/>
      <c r="H20" s="1997"/>
      <c r="I20" s="1622" t="s">
        <v>1442</v>
      </c>
      <c r="J20" s="1993" t="s">
        <v>2381</v>
      </c>
      <c r="K20" s="2465" t="s">
        <v>3181</v>
      </c>
      <c r="L20" s="2466"/>
      <c r="M20" s="2466"/>
      <c r="N20" s="2467"/>
      <c r="O20" s="25" t="s">
        <v>3182</v>
      </c>
      <c r="P20" s="26"/>
    </row>
    <row r="21" spans="2:16" ht="24" customHeight="1">
      <c r="B21" s="23" t="s">
        <v>81</v>
      </c>
      <c r="C21" s="1997" t="s">
        <v>2385</v>
      </c>
      <c r="D21" s="1997"/>
      <c r="E21" s="1997"/>
      <c r="F21" s="1997"/>
      <c r="G21" s="1997"/>
      <c r="H21" s="1997"/>
      <c r="I21" s="1622" t="s">
        <v>1442</v>
      </c>
      <c r="J21" s="2398"/>
      <c r="K21" s="2469"/>
      <c r="L21" s="2470"/>
      <c r="M21" s="2470"/>
      <c r="N21" s="2471"/>
      <c r="O21" s="25" t="s">
        <v>2383</v>
      </c>
      <c r="P21" s="26"/>
    </row>
    <row r="22" spans="2:16" ht="24" customHeight="1">
      <c r="B22" s="23" t="s">
        <v>91</v>
      </c>
      <c r="C22" s="1997" t="s">
        <v>2386</v>
      </c>
      <c r="D22" s="1997"/>
      <c r="E22" s="1997"/>
      <c r="F22" s="1997"/>
      <c r="G22" s="1997"/>
      <c r="H22" s="1997"/>
      <c r="I22" s="1522" t="s">
        <v>2387</v>
      </c>
      <c r="J22" s="2398"/>
      <c r="K22" s="2469"/>
      <c r="L22" s="2470"/>
      <c r="M22" s="2470"/>
      <c r="N22" s="2471"/>
      <c r="O22" s="2051" t="s">
        <v>1332</v>
      </c>
      <c r="P22" s="2051"/>
    </row>
    <row r="23" spans="2:16" ht="27" customHeight="1">
      <c r="B23" s="23" t="s">
        <v>464</v>
      </c>
      <c r="C23" s="1997" t="s">
        <v>2389</v>
      </c>
      <c r="D23" s="1997"/>
      <c r="E23" s="1997"/>
      <c r="F23" s="1997"/>
      <c r="G23" s="1997"/>
      <c r="H23" s="1997"/>
      <c r="I23" s="1622" t="s">
        <v>1442</v>
      </c>
      <c r="J23" s="2398"/>
      <c r="K23" s="2469"/>
      <c r="L23" s="2470"/>
      <c r="M23" s="2470"/>
      <c r="N23" s="2471"/>
      <c r="O23" s="2124"/>
      <c r="P23" s="2124"/>
    </row>
    <row r="24" spans="2:16" ht="31.5" customHeight="1" thickBot="1">
      <c r="B24" s="27" t="s">
        <v>435</v>
      </c>
      <c r="C24" s="1978" t="s">
        <v>2391</v>
      </c>
      <c r="D24" s="1978"/>
      <c r="E24" s="1978"/>
      <c r="F24" s="1978"/>
      <c r="G24" s="1978"/>
      <c r="H24" s="1978"/>
      <c r="I24" s="1622" t="s">
        <v>1442</v>
      </c>
      <c r="J24" s="2398"/>
      <c r="K24" s="2505"/>
      <c r="L24" s="2506"/>
      <c r="M24" s="2506"/>
      <c r="N24" s="2507"/>
      <c r="O24" s="2052"/>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4.5" customHeight="1">
      <c r="B26" s="28" t="s">
        <v>98</v>
      </c>
      <c r="C26" s="2111" t="s">
        <v>2392</v>
      </c>
      <c r="D26" s="2111"/>
      <c r="E26" s="2111"/>
      <c r="F26" s="2387"/>
      <c r="G26" s="29" t="s">
        <v>2393</v>
      </c>
      <c r="H26" s="1645" t="s">
        <v>1378</v>
      </c>
      <c r="I26" s="1524" t="s">
        <v>2394</v>
      </c>
      <c r="J26" s="1645" t="s">
        <v>1380</v>
      </c>
      <c r="K26" s="2112" t="s">
        <v>1381</v>
      </c>
      <c r="L26" s="2388"/>
      <c r="M26" s="2389"/>
      <c r="N26" s="2390"/>
      <c r="O26" s="30" t="s">
        <v>2396</v>
      </c>
      <c r="P26" s="1515"/>
    </row>
    <row r="27" spans="2:16" ht="89.25" customHeight="1">
      <c r="B27" s="23" t="s">
        <v>472</v>
      </c>
      <c r="C27" s="2028" t="s">
        <v>1385</v>
      </c>
      <c r="D27" s="2028"/>
      <c r="E27" s="2028"/>
      <c r="F27" s="2028"/>
      <c r="G27" s="2028"/>
      <c r="H27" s="2028"/>
      <c r="I27" s="2029"/>
      <c r="J27" s="31">
        <v>1321844.45</v>
      </c>
      <c r="K27" s="2113"/>
      <c r="L27" s="2391"/>
      <c r="M27" s="2392"/>
      <c r="N27" s="2393"/>
      <c r="O27" s="2051" t="s">
        <v>1386</v>
      </c>
      <c r="P27" s="2051"/>
    </row>
    <row r="28" spans="2:16" ht="33.75" customHeight="1">
      <c r="B28" s="2096" t="s">
        <v>120</v>
      </c>
      <c r="C28" s="1830" t="s">
        <v>1388</v>
      </c>
      <c r="D28" s="1830"/>
      <c r="E28" s="1830"/>
      <c r="F28" s="1830"/>
      <c r="G28" s="1634" t="s">
        <v>2393</v>
      </c>
      <c r="H28" s="1531" t="s">
        <v>3183</v>
      </c>
      <c r="I28" s="32" t="s">
        <v>2394</v>
      </c>
      <c r="J28" s="33" t="s">
        <v>3184</v>
      </c>
      <c r="K28" s="2113"/>
      <c r="L28" s="2391"/>
      <c r="M28" s="2392"/>
      <c r="N28" s="2393"/>
      <c r="O28" s="2124"/>
      <c r="P28" s="2124"/>
    </row>
    <row r="29" spans="2:16" ht="27" customHeight="1">
      <c r="B29" s="2097"/>
      <c r="C29" s="2043"/>
      <c r="D29" s="2043"/>
      <c r="E29" s="2043"/>
      <c r="F29" s="2043"/>
      <c r="G29" s="1634" t="s">
        <v>2400</v>
      </c>
      <c r="H29" s="1510">
        <v>2017</v>
      </c>
      <c r="I29" s="32" t="s">
        <v>2401</v>
      </c>
      <c r="J29" s="1510">
        <v>2018</v>
      </c>
      <c r="K29" s="2113"/>
      <c r="L29" s="2391"/>
      <c r="M29" s="2392"/>
      <c r="N29" s="2393"/>
      <c r="O29" s="2124"/>
      <c r="P29" s="2124"/>
    </row>
    <row r="30" spans="2:16" ht="51" customHeight="1">
      <c r="B30" s="1490" t="s">
        <v>435</v>
      </c>
      <c r="C30" s="1997" t="s">
        <v>1391</v>
      </c>
      <c r="D30" s="1997"/>
      <c r="E30" s="1997"/>
      <c r="F30" s="1997"/>
      <c r="G30" s="1998"/>
      <c r="H30" s="3571" t="s">
        <v>3185</v>
      </c>
      <c r="I30" s="3572"/>
      <c r="J30" s="3573"/>
      <c r="K30" s="2113"/>
      <c r="L30" s="2391"/>
      <c r="M30" s="2392"/>
      <c r="N30" s="2393"/>
      <c r="O30" s="2197"/>
      <c r="P30" s="2197"/>
    </row>
    <row r="31" spans="2:16" ht="23.25" customHeight="1">
      <c r="B31" s="1490" t="s">
        <v>441</v>
      </c>
      <c r="C31" s="1997" t="s">
        <v>2403</v>
      </c>
      <c r="D31" s="1997"/>
      <c r="E31" s="1997"/>
      <c r="F31" s="1997"/>
      <c r="G31" s="1998"/>
      <c r="H31" s="2384" t="s">
        <v>1394</v>
      </c>
      <c r="I31" s="2385"/>
      <c r="J31" s="2386"/>
      <c r="K31" s="2114"/>
      <c r="L31" s="2394"/>
      <c r="M31" s="2395"/>
      <c r="N31" s="2396"/>
      <c r="O31" s="1513" t="s">
        <v>3186</v>
      </c>
      <c r="P31" s="26"/>
    </row>
    <row r="32" spans="2:16" ht="76.5" customHeight="1">
      <c r="B32" s="1490" t="s">
        <v>443</v>
      </c>
      <c r="C32" s="2028" t="s">
        <v>1396</v>
      </c>
      <c r="D32" s="2028"/>
      <c r="E32" s="2028"/>
      <c r="F32" s="2028"/>
      <c r="G32" s="2028"/>
      <c r="H32" s="2028"/>
      <c r="I32" s="2028"/>
      <c r="J32" s="2028"/>
      <c r="K32" s="2028"/>
      <c r="L32" s="2028"/>
      <c r="M32" s="2028"/>
      <c r="N32" s="2372"/>
      <c r="O32" s="2074" t="s">
        <v>2406</v>
      </c>
      <c r="P32" s="2074"/>
    </row>
    <row r="33" spans="2:16" ht="51" customHeight="1">
      <c r="B33" s="2373" t="s">
        <v>2408</v>
      </c>
      <c r="C33" s="2374"/>
      <c r="D33" s="2374"/>
      <c r="E33" s="2374"/>
      <c r="F33" s="2374"/>
      <c r="G33" s="2374"/>
      <c r="H33" s="2374"/>
      <c r="I33" s="2375"/>
      <c r="J33" s="1551" t="s">
        <v>1399</v>
      </c>
      <c r="K33" s="1551" t="s">
        <v>2410</v>
      </c>
      <c r="L33" s="2376" t="s">
        <v>1401</v>
      </c>
      <c r="M33" s="2377"/>
      <c r="N33" s="2378"/>
      <c r="O33" s="2084"/>
      <c r="P33" s="2084"/>
    </row>
    <row r="34" spans="2:16" ht="24.75" customHeight="1">
      <c r="B34" s="27" t="s">
        <v>458</v>
      </c>
      <c r="C34" s="1997" t="s">
        <v>2411</v>
      </c>
      <c r="D34" s="1997"/>
      <c r="E34" s="1997"/>
      <c r="F34" s="1997"/>
      <c r="G34" s="1997"/>
      <c r="H34" s="1997"/>
      <c r="I34" s="1997"/>
      <c r="J34" s="1997"/>
      <c r="K34" s="1997"/>
      <c r="L34" s="1997"/>
      <c r="M34" s="1997"/>
      <c r="N34" s="2041"/>
      <c r="O34" s="2379"/>
      <c r="P34" s="2379"/>
    </row>
    <row r="35" spans="2:16" ht="21" customHeight="1">
      <c r="B35" s="27"/>
      <c r="C35" s="2091" t="s">
        <v>3187</v>
      </c>
      <c r="D35" s="2091"/>
      <c r="E35" s="2091"/>
      <c r="F35" s="2091"/>
      <c r="G35" s="2091"/>
      <c r="H35" s="2091"/>
      <c r="I35" s="2092"/>
      <c r="J35" s="225">
        <v>735120.33333333337</v>
      </c>
      <c r="K35" s="225">
        <f>434640*3</f>
        <v>1303920</v>
      </c>
      <c r="L35" s="2361">
        <f t="shared" ref="L35:L55" si="0">ABS(J35-K35)/J35</f>
        <v>0.7737504199992653</v>
      </c>
      <c r="M35" s="2362"/>
      <c r="N35" s="2363"/>
      <c r="O35" s="2380"/>
      <c r="P35" s="2380"/>
    </row>
    <row r="36" spans="2:16" ht="21" customHeight="1">
      <c r="B36" s="27"/>
      <c r="C36" s="2091" t="s">
        <v>3188</v>
      </c>
      <c r="D36" s="2091"/>
      <c r="E36" s="2091"/>
      <c r="F36" s="2091"/>
      <c r="G36" s="2091"/>
      <c r="H36" s="2091"/>
      <c r="I36" s="2092"/>
      <c r="J36" s="622" t="s">
        <v>61</v>
      </c>
      <c r="K36" s="622" t="s">
        <v>61</v>
      </c>
      <c r="L36" s="2369" t="s">
        <v>61</v>
      </c>
      <c r="M36" s="2370"/>
      <c r="N36" s="2371"/>
      <c r="O36" s="2380"/>
      <c r="P36" s="2380"/>
    </row>
    <row r="37" spans="2:16" ht="31.5" customHeight="1">
      <c r="B37" s="27"/>
      <c r="C37" s="2091" t="s">
        <v>2416</v>
      </c>
      <c r="D37" s="2091"/>
      <c r="E37" s="2092"/>
      <c r="F37" s="38" t="s">
        <v>2417</v>
      </c>
      <c r="G37" s="1754"/>
      <c r="H37" s="2008"/>
      <c r="I37" s="1755"/>
      <c r="J37" s="622" t="s">
        <v>61</v>
      </c>
      <c r="K37" s="622" t="s">
        <v>61</v>
      </c>
      <c r="L37" s="2369" t="s">
        <v>61</v>
      </c>
      <c r="M37" s="2370"/>
      <c r="N37" s="2371"/>
      <c r="O37" s="2380"/>
      <c r="P37" s="2380"/>
    </row>
    <row r="38" spans="2:16" ht="21" customHeight="1">
      <c r="B38" s="27" t="s">
        <v>489</v>
      </c>
      <c r="C38" s="1997" t="s">
        <v>2418</v>
      </c>
      <c r="D38" s="1997"/>
      <c r="E38" s="1997"/>
      <c r="F38" s="1997"/>
      <c r="G38" s="1997"/>
      <c r="H38" s="1997"/>
      <c r="I38" s="1997"/>
      <c r="J38" s="1997"/>
      <c r="K38" s="1997"/>
      <c r="L38" s="1997"/>
      <c r="M38" s="1997"/>
      <c r="N38" s="2041"/>
      <c r="O38" s="2380"/>
      <c r="P38" s="2380"/>
    </row>
    <row r="39" spans="2:16" ht="21" customHeight="1">
      <c r="B39" s="27"/>
      <c r="C39" s="2091" t="s">
        <v>3189</v>
      </c>
      <c r="D39" s="2091"/>
      <c r="E39" s="2091"/>
      <c r="F39" s="2091"/>
      <c r="G39" s="2091"/>
      <c r="H39" s="2091"/>
      <c r="I39" s="2092"/>
      <c r="J39" s="225">
        <v>203537</v>
      </c>
      <c r="K39" s="225">
        <f>6730*3</f>
        <v>20190</v>
      </c>
      <c r="L39" s="2369">
        <f>ABS(J39-K39)/J39</f>
        <v>0.90080427637235494</v>
      </c>
      <c r="M39" s="2370"/>
      <c r="N39" s="2371"/>
      <c r="O39" s="2380"/>
      <c r="P39" s="2380"/>
    </row>
    <row r="40" spans="2:16" ht="27.75" customHeight="1">
      <c r="B40" s="27"/>
      <c r="C40" s="2091" t="s">
        <v>3190</v>
      </c>
      <c r="D40" s="2091"/>
      <c r="E40" s="2092"/>
      <c r="F40" s="38" t="s">
        <v>2417</v>
      </c>
      <c r="G40" s="1754"/>
      <c r="H40" s="2008"/>
      <c r="I40" s="1755"/>
      <c r="J40" s="622" t="s">
        <v>61</v>
      </c>
      <c r="K40" s="622" t="s">
        <v>61</v>
      </c>
      <c r="L40" s="2369" t="s">
        <v>61</v>
      </c>
      <c r="M40" s="2370"/>
      <c r="N40" s="2371"/>
      <c r="O40" s="2380"/>
      <c r="P40" s="2380"/>
    </row>
    <row r="41" spans="2:16" ht="21" customHeight="1">
      <c r="B41" s="27" t="s">
        <v>493</v>
      </c>
      <c r="C41" s="1997" t="s">
        <v>2421</v>
      </c>
      <c r="D41" s="1997"/>
      <c r="E41" s="1997"/>
      <c r="F41" s="1997"/>
      <c r="G41" s="1997"/>
      <c r="H41" s="1997"/>
      <c r="I41" s="1997"/>
      <c r="J41" s="1997"/>
      <c r="K41" s="1997"/>
      <c r="L41" s="1997"/>
      <c r="M41" s="1997"/>
      <c r="N41" s="2041"/>
      <c r="O41" s="2380"/>
      <c r="P41" s="2380"/>
    </row>
    <row r="42" spans="2:16" ht="21" customHeight="1">
      <c r="B42" s="27"/>
      <c r="C42" s="2091" t="s">
        <v>3191</v>
      </c>
      <c r="D42" s="2091"/>
      <c r="E42" s="2091"/>
      <c r="F42" s="2091"/>
      <c r="G42" s="2091"/>
      <c r="H42" s="2091"/>
      <c r="I42" s="2092"/>
      <c r="J42" s="622" t="s">
        <v>61</v>
      </c>
      <c r="K42" s="622" t="s">
        <v>61</v>
      </c>
      <c r="L42" s="2369" t="s">
        <v>61</v>
      </c>
      <c r="M42" s="2370"/>
      <c r="N42" s="2371"/>
      <c r="O42" s="2380"/>
      <c r="P42" s="2380"/>
    </row>
    <row r="43" spans="2:16" ht="21" customHeight="1">
      <c r="B43" s="27"/>
      <c r="C43" s="2091" t="s">
        <v>3192</v>
      </c>
      <c r="D43" s="2091"/>
      <c r="E43" s="2091"/>
      <c r="F43" s="2091"/>
      <c r="G43" s="2091"/>
      <c r="H43" s="2091"/>
      <c r="I43" s="2092"/>
      <c r="J43" s="225">
        <v>331969</v>
      </c>
      <c r="K43" s="225">
        <v>524000</v>
      </c>
      <c r="L43" s="2361">
        <f t="shared" si="0"/>
        <v>0.57846063939705217</v>
      </c>
      <c r="M43" s="2362"/>
      <c r="N43" s="2363"/>
      <c r="O43" s="2380"/>
      <c r="P43" s="2380"/>
    </row>
    <row r="44" spans="2:16" ht="21" customHeight="1">
      <c r="B44" s="27"/>
      <c r="C44" s="2091" t="s">
        <v>1003</v>
      </c>
      <c r="D44" s="2091"/>
      <c r="E44" s="2091"/>
      <c r="F44" s="2091"/>
      <c r="G44" s="2091"/>
      <c r="H44" s="2091"/>
      <c r="I44" s="2092"/>
      <c r="J44" s="622" t="s">
        <v>61</v>
      </c>
      <c r="K44" s="622" t="s">
        <v>61</v>
      </c>
      <c r="L44" s="2369" t="s">
        <v>61</v>
      </c>
      <c r="M44" s="2370"/>
      <c r="N44" s="2371"/>
      <c r="O44" s="2380"/>
      <c r="P44" s="2380"/>
    </row>
    <row r="45" spans="2:16" ht="32.25" customHeight="1">
      <c r="B45" s="27"/>
      <c r="C45" s="2091" t="s">
        <v>2424</v>
      </c>
      <c r="D45" s="2091"/>
      <c r="E45" s="2092"/>
      <c r="F45" s="38" t="s">
        <v>2417</v>
      </c>
      <c r="G45" s="1754"/>
      <c r="H45" s="2008"/>
      <c r="I45" s="1755"/>
      <c r="J45" s="622" t="s">
        <v>61</v>
      </c>
      <c r="K45" s="622" t="s">
        <v>61</v>
      </c>
      <c r="L45" s="2369" t="s">
        <v>61</v>
      </c>
      <c r="M45" s="2370"/>
      <c r="N45" s="2371"/>
      <c r="O45" s="2380"/>
      <c r="P45" s="2380"/>
    </row>
    <row r="46" spans="2:16" ht="21" customHeight="1">
      <c r="B46" s="27" t="s">
        <v>498</v>
      </c>
      <c r="C46" s="1997" t="s">
        <v>2425</v>
      </c>
      <c r="D46" s="1997"/>
      <c r="E46" s="1997"/>
      <c r="F46" s="1997"/>
      <c r="G46" s="1997"/>
      <c r="H46" s="1997"/>
      <c r="I46" s="1997"/>
      <c r="J46" s="1997"/>
      <c r="K46" s="1997"/>
      <c r="L46" s="1997"/>
      <c r="M46" s="1997"/>
      <c r="N46" s="2041"/>
      <c r="O46" s="2380"/>
      <c r="P46" s="2380"/>
    </row>
    <row r="47" spans="2:16" ht="21" customHeight="1">
      <c r="B47" s="27"/>
      <c r="C47" s="2091" t="s">
        <v>2984</v>
      </c>
      <c r="D47" s="2091"/>
      <c r="E47" s="2091"/>
      <c r="F47" s="2091"/>
      <c r="G47" s="2091"/>
      <c r="H47" s="2091"/>
      <c r="I47" s="2092"/>
      <c r="J47" s="622" t="s">
        <v>61</v>
      </c>
      <c r="K47" s="622" t="s">
        <v>61</v>
      </c>
      <c r="L47" s="2369" t="s">
        <v>61</v>
      </c>
      <c r="M47" s="2370"/>
      <c r="N47" s="2371"/>
      <c r="O47" s="2380"/>
      <c r="P47" s="2380"/>
    </row>
    <row r="48" spans="2:16" ht="21" customHeight="1">
      <c r="B48" s="27"/>
      <c r="C48" s="2091" t="s">
        <v>2427</v>
      </c>
      <c r="D48" s="2091"/>
      <c r="E48" s="2091"/>
      <c r="F48" s="2091"/>
      <c r="G48" s="2091"/>
      <c r="H48" s="2091"/>
      <c r="I48" s="2092"/>
      <c r="J48" s="225">
        <v>38308</v>
      </c>
      <c r="K48" s="225">
        <v>25680</v>
      </c>
      <c r="L48" s="2361">
        <f t="shared" si="0"/>
        <v>0.32964393860290281</v>
      </c>
      <c r="M48" s="2362"/>
      <c r="N48" s="2363"/>
      <c r="O48" s="2380"/>
      <c r="P48" s="2380"/>
    </row>
    <row r="49" spans="2:16" ht="30" customHeight="1">
      <c r="B49" s="27"/>
      <c r="C49" s="2091" t="s">
        <v>2428</v>
      </c>
      <c r="D49" s="2091"/>
      <c r="E49" s="2092"/>
      <c r="F49" s="38" t="s">
        <v>2417</v>
      </c>
      <c r="G49" s="2093"/>
      <c r="H49" s="2157"/>
      <c r="I49" s="2094"/>
      <c r="J49" s="622" t="s">
        <v>61</v>
      </c>
      <c r="K49" s="622" t="s">
        <v>61</v>
      </c>
      <c r="L49" s="2369" t="s">
        <v>61</v>
      </c>
      <c r="M49" s="2370"/>
      <c r="N49" s="2371"/>
      <c r="O49" s="2380"/>
      <c r="P49" s="2380"/>
    </row>
    <row r="50" spans="2:16" ht="21" customHeight="1">
      <c r="B50" s="27" t="s">
        <v>502</v>
      </c>
      <c r="C50" s="2091" t="s">
        <v>3074</v>
      </c>
      <c r="D50" s="2091"/>
      <c r="E50" s="2091"/>
      <c r="F50" s="2091"/>
      <c r="G50" s="2091"/>
      <c r="H50" s="2091"/>
      <c r="I50" s="2092"/>
      <c r="J50" s="225">
        <v>12802</v>
      </c>
      <c r="K50" s="225">
        <v>4150</v>
      </c>
      <c r="L50" s="2361">
        <f t="shared" si="0"/>
        <v>0.67583190126542725</v>
      </c>
      <c r="M50" s="2362"/>
      <c r="N50" s="2363"/>
      <c r="O50" s="2380"/>
      <c r="P50" s="2380"/>
    </row>
    <row r="51" spans="2:16" ht="21" customHeight="1">
      <c r="B51" s="27" t="s">
        <v>504</v>
      </c>
      <c r="C51" s="2091" t="s">
        <v>3193</v>
      </c>
      <c r="D51" s="2091"/>
      <c r="E51" s="2091"/>
      <c r="F51" s="2091"/>
      <c r="G51" s="2091"/>
      <c r="H51" s="2091"/>
      <c r="I51" s="2092"/>
      <c r="J51" s="622" t="s">
        <v>61</v>
      </c>
      <c r="K51" s="622" t="s">
        <v>61</v>
      </c>
      <c r="L51" s="2369" t="s">
        <v>61</v>
      </c>
      <c r="M51" s="2370"/>
      <c r="N51" s="2371"/>
      <c r="O51" s="2380"/>
      <c r="P51" s="2380"/>
    </row>
    <row r="52" spans="2:16" ht="21" customHeight="1">
      <c r="B52" s="27" t="s">
        <v>506</v>
      </c>
      <c r="C52" s="2091" t="s">
        <v>2432</v>
      </c>
      <c r="D52" s="2091"/>
      <c r="E52" s="2091"/>
      <c r="F52" s="2091"/>
      <c r="G52" s="2091"/>
      <c r="H52" s="2091"/>
      <c r="I52" s="2092"/>
      <c r="J52" s="225">
        <v>1554393</v>
      </c>
      <c r="K52" s="225">
        <f>19530*144</f>
        <v>2812320</v>
      </c>
      <c r="L52" s="2361">
        <f t="shared" si="0"/>
        <v>0.80927217248147665</v>
      </c>
      <c r="M52" s="2362"/>
      <c r="N52" s="2363"/>
      <c r="O52" s="2380"/>
      <c r="P52" s="2380"/>
    </row>
    <row r="53" spans="2:16" ht="21" customHeight="1">
      <c r="B53" s="27" t="s">
        <v>507</v>
      </c>
      <c r="C53" s="2091" t="s">
        <v>2433</v>
      </c>
      <c r="D53" s="2091"/>
      <c r="E53" s="2091"/>
      <c r="F53" s="2091"/>
      <c r="G53" s="2091"/>
      <c r="H53" s="2091"/>
      <c r="I53" s="2092"/>
      <c r="J53" s="225">
        <v>20978</v>
      </c>
      <c r="K53" s="225">
        <v>25000</v>
      </c>
      <c r="L53" s="2361">
        <f t="shared" si="0"/>
        <v>0.19172466393364476</v>
      </c>
      <c r="M53" s="2362"/>
      <c r="N53" s="2363"/>
      <c r="O53" s="2380"/>
      <c r="P53" s="2380"/>
    </row>
    <row r="54" spans="2:16" ht="21" customHeight="1">
      <c r="B54" s="27" t="s">
        <v>508</v>
      </c>
      <c r="C54" s="1997" t="s">
        <v>2434</v>
      </c>
      <c r="D54" s="1997"/>
      <c r="E54" s="1997"/>
      <c r="F54" s="1997"/>
      <c r="G54" s="1997"/>
      <c r="H54" s="1997"/>
      <c r="I54" s="1997"/>
      <c r="J54" s="1997"/>
      <c r="K54" s="1997"/>
      <c r="L54" s="1997"/>
      <c r="M54" s="1997"/>
      <c r="N54" s="2041"/>
      <c r="O54" s="2380"/>
      <c r="P54" s="2380"/>
    </row>
    <row r="55" spans="2:16" ht="21" customHeight="1">
      <c r="B55" s="27"/>
      <c r="C55" s="2091" t="s">
        <v>2435</v>
      </c>
      <c r="D55" s="2091"/>
      <c r="E55" s="2091"/>
      <c r="F55" s="2091"/>
      <c r="G55" s="2091"/>
      <c r="H55" s="2091"/>
      <c r="I55" s="2092"/>
      <c r="J55" s="225">
        <v>20062</v>
      </c>
      <c r="K55" s="225">
        <v>50400</v>
      </c>
      <c r="L55" s="2361">
        <f t="shared" si="0"/>
        <v>1.5122121423586881</v>
      </c>
      <c r="M55" s="2362"/>
      <c r="N55" s="2363"/>
      <c r="O55" s="2380"/>
      <c r="P55" s="2380"/>
    </row>
    <row r="56" spans="2:16" ht="21" customHeight="1">
      <c r="B56" s="27"/>
      <c r="C56" s="2091" t="s">
        <v>2436</v>
      </c>
      <c r="D56" s="2091"/>
      <c r="E56" s="2091"/>
      <c r="F56" s="2091"/>
      <c r="G56" s="2091"/>
      <c r="H56" s="2091"/>
      <c r="I56" s="2092"/>
      <c r="J56" s="621" t="s">
        <v>61</v>
      </c>
      <c r="K56" s="621" t="s">
        <v>61</v>
      </c>
      <c r="L56" s="2361" t="s">
        <v>61</v>
      </c>
      <c r="M56" s="2362"/>
      <c r="N56" s="2363"/>
      <c r="O56" s="2380"/>
      <c r="P56" s="2380"/>
    </row>
    <row r="57" spans="2:16" ht="21" customHeight="1" thickBot="1">
      <c r="B57" s="39" t="s">
        <v>510</v>
      </c>
      <c r="C57" s="2364" t="s">
        <v>3194</v>
      </c>
      <c r="D57" s="2364"/>
      <c r="E57" s="2364"/>
      <c r="F57" s="2364"/>
      <c r="G57" s="2364"/>
      <c r="H57" s="2364"/>
      <c r="I57" s="2365"/>
      <c r="J57" s="619" t="s">
        <v>61</v>
      </c>
      <c r="K57" s="620" t="s">
        <v>61</v>
      </c>
      <c r="L57" s="2366" t="s">
        <v>61</v>
      </c>
      <c r="M57" s="2367"/>
      <c r="N57" s="2368"/>
      <c r="O57" s="2380"/>
      <c r="P57" s="2380"/>
    </row>
    <row r="58" spans="2:16" ht="51" customHeight="1" thickBot="1">
      <c r="B58" s="40" t="s">
        <v>512</v>
      </c>
      <c r="C58" s="2351" t="s">
        <v>3195</v>
      </c>
      <c r="D58" s="2351"/>
      <c r="E58" s="2351"/>
      <c r="F58" s="2351"/>
      <c r="G58" s="2351"/>
      <c r="H58" s="2351"/>
      <c r="I58" s="2351"/>
      <c r="J58" s="618" t="s">
        <v>57</v>
      </c>
      <c r="K58" s="1526" t="s">
        <v>1521</v>
      </c>
      <c r="L58" s="2352"/>
      <c r="M58" s="2353"/>
      <c r="N58" s="2354"/>
      <c r="O58" s="43" t="s">
        <v>2986</v>
      </c>
      <c r="P58" s="43"/>
    </row>
    <row r="59" spans="2:16" ht="46.5" customHeight="1">
      <c r="B59" s="2355" t="s">
        <v>3196</v>
      </c>
      <c r="C59" s="2214"/>
      <c r="D59" s="2214"/>
      <c r="E59" s="2214"/>
      <c r="F59" s="2214"/>
      <c r="G59" s="2214"/>
      <c r="H59" s="2214"/>
      <c r="I59" s="2214"/>
      <c r="J59" s="2214"/>
      <c r="K59" s="2214"/>
      <c r="L59" s="2214"/>
      <c r="M59" s="2214"/>
      <c r="N59" s="2214"/>
      <c r="O59" s="2214"/>
      <c r="P59" s="2356"/>
    </row>
    <row r="60" spans="2:16" ht="64.5" customHeight="1" thickBot="1">
      <c r="B60" s="44" t="s">
        <v>516</v>
      </c>
      <c r="C60" s="2330" t="s">
        <v>3197</v>
      </c>
      <c r="D60" s="2330"/>
      <c r="E60" s="2330"/>
      <c r="F60" s="2330"/>
      <c r="G60" s="2330"/>
      <c r="H60" s="2330"/>
      <c r="I60" s="2330"/>
      <c r="J60" s="2357" t="s">
        <v>1442</v>
      </c>
      <c r="K60" s="2358"/>
      <c r="L60" s="45" t="s">
        <v>1521</v>
      </c>
      <c r="M60" s="2359"/>
      <c r="N60" s="2360"/>
      <c r="O60" s="1627" t="s">
        <v>2468</v>
      </c>
      <c r="P60" s="1511"/>
    </row>
    <row r="61" spans="2:16" ht="26.25" customHeight="1">
      <c r="B61" s="2344" t="s">
        <v>2445</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49.5" customHeight="1">
      <c r="B63" s="1490" t="s">
        <v>435</v>
      </c>
      <c r="C63" s="1997" t="s">
        <v>3201</v>
      </c>
      <c r="D63" s="1997"/>
      <c r="E63" s="1997"/>
      <c r="F63" s="1998"/>
      <c r="G63" s="48">
        <v>1321844.45</v>
      </c>
      <c r="H63" s="116" t="s">
        <v>3202</v>
      </c>
      <c r="I63" s="2317" t="s">
        <v>3203</v>
      </c>
      <c r="J63" s="2318"/>
      <c r="K63" s="2340"/>
      <c r="L63" s="2341"/>
      <c r="M63" s="2341"/>
      <c r="N63" s="2342"/>
      <c r="O63" s="2349"/>
      <c r="P63" s="2349"/>
    </row>
    <row r="64" spans="2:16" ht="67.5" customHeight="1">
      <c r="B64" s="1490" t="s">
        <v>441</v>
      </c>
      <c r="C64" s="1997" t="s">
        <v>3204</v>
      </c>
      <c r="D64" s="1997"/>
      <c r="E64" s="1997"/>
      <c r="F64" s="1998"/>
      <c r="G64" s="226">
        <v>0</v>
      </c>
      <c r="H64" s="116" t="s">
        <v>3202</v>
      </c>
      <c r="I64" s="3569" t="s">
        <v>330</v>
      </c>
      <c r="J64" s="3570"/>
      <c r="K64" s="2340"/>
      <c r="L64" s="2341"/>
      <c r="M64" s="2341"/>
      <c r="N64" s="2342"/>
      <c r="O64" s="2349"/>
      <c r="P64" s="2349"/>
    </row>
    <row r="65" spans="2:17" ht="54" customHeight="1" thickBot="1">
      <c r="B65" s="27" t="s">
        <v>443</v>
      </c>
      <c r="C65" s="1830" t="s">
        <v>3205</v>
      </c>
      <c r="D65" s="1830"/>
      <c r="E65" s="1830"/>
      <c r="F65" s="1831"/>
      <c r="G65" s="50">
        <f>G63+G64</f>
        <v>1321844.45</v>
      </c>
      <c r="H65" s="51"/>
      <c r="I65" s="2309"/>
      <c r="J65" s="2310"/>
      <c r="K65" s="2309"/>
      <c r="L65" s="2311"/>
      <c r="M65" s="2311"/>
      <c r="N65" s="2312"/>
      <c r="O65" s="2350"/>
      <c r="P65" s="2350"/>
      <c r="Q65" s="52"/>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2331"/>
      <c r="L67" s="2332"/>
      <c r="M67" s="2332"/>
      <c r="N67" s="2333"/>
      <c r="O67" s="1511"/>
      <c r="P67" s="1511"/>
    </row>
    <row r="68" spans="2:17" ht="21.75" customHeight="1">
      <c r="B68" s="2454" t="s">
        <v>2461</v>
      </c>
      <c r="C68" s="2455"/>
      <c r="D68" s="2455"/>
      <c r="E68" s="2455"/>
      <c r="F68" s="2455"/>
      <c r="G68" s="2455"/>
      <c r="H68" s="2455"/>
      <c r="I68" s="2455"/>
      <c r="J68" s="2455"/>
      <c r="K68" s="2455"/>
      <c r="L68" s="2455"/>
      <c r="M68" s="2455"/>
      <c r="N68" s="2455"/>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051"/>
      <c r="P69" s="2051"/>
    </row>
    <row r="70" spans="2:17" ht="82.5" customHeight="1">
      <c r="B70" s="1490" t="s">
        <v>435</v>
      </c>
      <c r="C70" s="2338" t="s">
        <v>3211</v>
      </c>
      <c r="D70" s="2338"/>
      <c r="E70" s="2339"/>
      <c r="F70" s="1622" t="s">
        <v>1442</v>
      </c>
      <c r="G70" s="2315">
        <v>1321844.45</v>
      </c>
      <c r="H70" s="2316"/>
      <c r="I70" s="2317" t="s">
        <v>3202</v>
      </c>
      <c r="J70" s="2318"/>
      <c r="K70" s="2457" t="s">
        <v>3212</v>
      </c>
      <c r="L70" s="2458"/>
      <c r="M70" s="2458"/>
      <c r="N70" s="2459"/>
      <c r="O70" s="2124"/>
      <c r="P70" s="2124"/>
    </row>
    <row r="71" spans="2:17" ht="39" customHeight="1">
      <c r="B71" s="56"/>
      <c r="C71" s="2338" t="s">
        <v>3213</v>
      </c>
      <c r="D71" s="2338"/>
      <c r="E71" s="2339"/>
      <c r="F71" s="2162" t="s">
        <v>3214</v>
      </c>
      <c r="G71" s="2163"/>
      <c r="H71" s="2163"/>
      <c r="I71" s="2163"/>
      <c r="J71" s="2163"/>
      <c r="K71" s="2340"/>
      <c r="L71" s="2341"/>
      <c r="M71" s="2341"/>
      <c r="N71" s="2342"/>
      <c r="O71" s="2124"/>
      <c r="P71" s="2124"/>
    </row>
    <row r="72" spans="2:17" ht="72" customHeight="1">
      <c r="B72" s="1490" t="s">
        <v>441</v>
      </c>
      <c r="C72" s="2338" t="s">
        <v>3215</v>
      </c>
      <c r="D72" s="2338"/>
      <c r="E72" s="2339"/>
      <c r="F72" s="1522" t="s">
        <v>57</v>
      </c>
      <c r="G72" s="3567">
        <v>0</v>
      </c>
      <c r="H72" s="3568"/>
      <c r="I72" s="2317" t="s">
        <v>3202</v>
      </c>
      <c r="J72" s="2318"/>
      <c r="K72" s="2340"/>
      <c r="L72" s="2341"/>
      <c r="M72" s="2341"/>
      <c r="N72" s="2342"/>
      <c r="O72" s="2124"/>
      <c r="P72" s="2124"/>
    </row>
    <row r="73" spans="2:17" ht="39" customHeight="1">
      <c r="B73" s="56"/>
      <c r="C73" s="2338" t="s">
        <v>3216</v>
      </c>
      <c r="D73" s="2338"/>
      <c r="E73" s="2339"/>
      <c r="F73" s="2108" t="s">
        <v>330</v>
      </c>
      <c r="G73" s="2110"/>
      <c r="H73" s="2110"/>
      <c r="I73" s="2110"/>
      <c r="J73" s="2110"/>
      <c r="K73" s="2110"/>
      <c r="L73" s="2110"/>
      <c r="M73" s="2110"/>
      <c r="N73" s="2191"/>
      <c r="O73" s="2124"/>
      <c r="P73" s="2124"/>
    </row>
    <row r="74" spans="2:17" ht="57" customHeight="1" thickBot="1">
      <c r="B74" s="39" t="s">
        <v>443</v>
      </c>
      <c r="C74" s="2321" t="s">
        <v>3217</v>
      </c>
      <c r="D74" s="2321"/>
      <c r="E74" s="2322"/>
      <c r="F74" s="57"/>
      <c r="G74" s="2307">
        <f>G70+G72</f>
        <v>1321844.45</v>
      </c>
      <c r="H74" s="2308"/>
      <c r="I74" s="2309"/>
      <c r="J74" s="2310"/>
      <c r="K74" s="2309"/>
      <c r="L74" s="2311"/>
      <c r="M74" s="2311"/>
      <c r="N74" s="2312"/>
      <c r="O74" s="2052"/>
      <c r="P74" s="2052"/>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3" customFormat="1" ht="32.25" customHeight="1">
      <c r="B77" s="1490" t="s">
        <v>435</v>
      </c>
      <c r="C77" s="1997" t="s">
        <v>113</v>
      </c>
      <c r="D77" s="1997"/>
      <c r="E77" s="1998"/>
      <c r="F77" s="1523" t="s">
        <v>2482</v>
      </c>
      <c r="G77" s="3567">
        <v>479725</v>
      </c>
      <c r="H77" s="3568"/>
      <c r="I77" s="2317" t="s">
        <v>3202</v>
      </c>
      <c r="J77" s="2318"/>
      <c r="K77" s="2284" t="s">
        <v>3220</v>
      </c>
      <c r="L77" s="2285"/>
      <c r="M77" s="2285"/>
      <c r="N77" s="2286"/>
      <c r="O77" s="25" t="s">
        <v>1493</v>
      </c>
      <c r="P77" s="26"/>
    </row>
    <row r="78" spans="2:17" s="13" customFormat="1" ht="32.25" customHeight="1">
      <c r="B78" s="1490" t="s">
        <v>441</v>
      </c>
      <c r="C78" s="1997" t="s">
        <v>2481</v>
      </c>
      <c r="D78" s="1997"/>
      <c r="E78" s="1998"/>
      <c r="F78" s="1523" t="s">
        <v>2482</v>
      </c>
      <c r="G78" s="2315">
        <v>66665</v>
      </c>
      <c r="H78" s="2316"/>
      <c r="I78" s="2317" t="s">
        <v>3202</v>
      </c>
      <c r="J78" s="2318"/>
      <c r="K78" s="2284" t="s">
        <v>3221</v>
      </c>
      <c r="L78" s="2285"/>
      <c r="M78" s="2285"/>
      <c r="N78" s="2286"/>
      <c r="O78" s="25" t="s">
        <v>867</v>
      </c>
      <c r="P78" s="26"/>
    </row>
    <row r="79" spans="2:17" s="13" customFormat="1" ht="32.25" customHeight="1">
      <c r="B79" s="1490" t="s">
        <v>443</v>
      </c>
      <c r="C79" s="1997" t="s">
        <v>2485</v>
      </c>
      <c r="D79" s="1997"/>
      <c r="E79" s="1998"/>
      <c r="F79" s="1523" t="s">
        <v>1340</v>
      </c>
      <c r="G79" s="2315">
        <v>0</v>
      </c>
      <c r="H79" s="2316"/>
      <c r="I79" s="2317" t="s">
        <v>3202</v>
      </c>
      <c r="J79" s="2318"/>
      <c r="K79" s="2284"/>
      <c r="L79" s="2285"/>
      <c r="M79" s="2285"/>
      <c r="N79" s="2286"/>
      <c r="O79" s="25"/>
      <c r="P79" s="26"/>
    </row>
    <row r="80" spans="2:17" s="13" customFormat="1" ht="32.25" customHeight="1">
      <c r="B80" s="1490" t="s">
        <v>445</v>
      </c>
      <c r="C80" s="1997" t="s">
        <v>2486</v>
      </c>
      <c r="D80" s="1997"/>
      <c r="E80" s="1998"/>
      <c r="F80" s="1523" t="s">
        <v>1340</v>
      </c>
      <c r="G80" s="2315">
        <v>0</v>
      </c>
      <c r="H80" s="2316"/>
      <c r="I80" s="2317" t="s">
        <v>3202</v>
      </c>
      <c r="J80" s="2318"/>
      <c r="K80" s="2315"/>
      <c r="L80" s="2319"/>
      <c r="M80" s="2319"/>
      <c r="N80" s="2320"/>
      <c r="O80" s="228"/>
      <c r="P80" s="2051"/>
    </row>
    <row r="81" spans="1:16" s="13" customFormat="1" ht="51.6" customHeight="1">
      <c r="B81" s="1490" t="s">
        <v>448</v>
      </c>
      <c r="C81" s="1997" t="s">
        <v>2484</v>
      </c>
      <c r="D81" s="1997"/>
      <c r="E81" s="1998"/>
      <c r="F81" s="1523" t="s">
        <v>2482</v>
      </c>
      <c r="G81" s="2315">
        <v>1515995</v>
      </c>
      <c r="H81" s="2316"/>
      <c r="I81" s="2317" t="s">
        <v>3202</v>
      </c>
      <c r="J81" s="2318"/>
      <c r="K81" s="2284" t="s">
        <v>3222</v>
      </c>
      <c r="L81" s="2285"/>
      <c r="M81" s="2285"/>
      <c r="N81" s="2286"/>
      <c r="O81" s="1540" t="s">
        <v>867</v>
      </c>
      <c r="P81" s="2197"/>
    </row>
    <row r="82" spans="1:16" ht="70.5" customHeight="1" thickBot="1">
      <c r="B82" s="27" t="s">
        <v>450</v>
      </c>
      <c r="C82" s="1830" t="s">
        <v>3223</v>
      </c>
      <c r="D82" s="1830"/>
      <c r="E82" s="1831"/>
      <c r="F82" s="61"/>
      <c r="G82" s="2307">
        <f>G77+G78+G79+G80+G81</f>
        <v>2062385</v>
      </c>
      <c r="H82" s="2308"/>
      <c r="I82" s="2309"/>
      <c r="J82" s="2310"/>
      <c r="K82" s="2309"/>
      <c r="L82" s="2311"/>
      <c r="M82" s="2311"/>
      <c r="N82" s="2312"/>
      <c r="O82" s="62"/>
      <c r="P82" s="62"/>
    </row>
    <row r="83" spans="1:16" ht="54.75" customHeight="1">
      <c r="A83" s="9"/>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0.39058948854664682</v>
      </c>
      <c r="K84" s="65" t="s">
        <v>1330</v>
      </c>
      <c r="L84" s="2304"/>
      <c r="M84" s="2305"/>
      <c r="N84" s="2306"/>
      <c r="O84" s="2231"/>
      <c r="P84" s="2231"/>
    </row>
    <row r="85" spans="1:16" ht="51.75" customHeight="1">
      <c r="B85" s="66" t="s">
        <v>553</v>
      </c>
      <c r="C85" s="2302" t="s">
        <v>1505</v>
      </c>
      <c r="D85" s="2302"/>
      <c r="E85" s="2302"/>
      <c r="F85" s="2302"/>
      <c r="G85" s="2302"/>
      <c r="H85" s="2302"/>
      <c r="I85" s="2303"/>
      <c r="J85" s="64">
        <f>G70/G74</f>
        <v>1</v>
      </c>
      <c r="K85" s="65" t="s">
        <v>1521</v>
      </c>
      <c r="L85" s="2304"/>
      <c r="M85" s="2305"/>
      <c r="N85" s="2306"/>
      <c r="O85" s="2232"/>
      <c r="P85" s="2232"/>
    </row>
    <row r="86" spans="1:16" ht="50.25" customHeight="1">
      <c r="B86" s="66" t="s">
        <v>555</v>
      </c>
      <c r="C86" s="2028" t="s">
        <v>1507</v>
      </c>
      <c r="D86" s="2028"/>
      <c r="E86" s="2028"/>
      <c r="F86" s="2028"/>
      <c r="G86" s="2028"/>
      <c r="H86" s="2028"/>
      <c r="I86" s="2029"/>
      <c r="J86" s="64">
        <f>(G74+G82)/J27</f>
        <v>2.5602327490197507</v>
      </c>
      <c r="K86" s="65" t="s">
        <v>1330</v>
      </c>
      <c r="L86" s="2304"/>
      <c r="M86" s="2305"/>
      <c r="N86" s="2306"/>
      <c r="O86" s="2232"/>
      <c r="P86" s="2232"/>
    </row>
    <row r="87" spans="1:16" ht="34.5" customHeight="1">
      <c r="B87" s="67" t="s">
        <v>557</v>
      </c>
      <c r="C87" s="2302" t="s">
        <v>3224</v>
      </c>
      <c r="D87" s="2302"/>
      <c r="E87" s="2302"/>
      <c r="F87" s="2302"/>
      <c r="G87" s="2302"/>
      <c r="H87" s="2302"/>
      <c r="I87" s="2303"/>
      <c r="J87" s="68" t="str">
        <f>IF(J86&lt;0.99,"Funding gap","No funding gap")</f>
        <v>No funding gap</v>
      </c>
      <c r="K87" s="1547" t="s">
        <v>1521</v>
      </c>
      <c r="L87" s="2304"/>
      <c r="M87" s="2305"/>
      <c r="N87" s="2306"/>
      <c r="O87" s="2233"/>
      <c r="P87" s="2233"/>
    </row>
    <row r="88" spans="1:16" ht="46.5" customHeight="1">
      <c r="B88" s="23" t="s">
        <v>559</v>
      </c>
      <c r="C88" s="1997" t="s">
        <v>2500</v>
      </c>
      <c r="D88" s="1997"/>
      <c r="E88" s="1997"/>
      <c r="F88" s="1997"/>
      <c r="G88" s="1997"/>
      <c r="H88" s="1997"/>
      <c r="I88" s="1997"/>
      <c r="J88" s="1998"/>
      <c r="K88" s="2289" t="s">
        <v>1521</v>
      </c>
      <c r="L88" s="2292"/>
      <c r="M88" s="2293"/>
      <c r="N88" s="2294"/>
      <c r="O88" s="2051" t="s">
        <v>3225</v>
      </c>
      <c r="P88" s="2051"/>
    </row>
    <row r="89" spans="1:16" ht="21" customHeight="1">
      <c r="B89" s="1490" t="s">
        <v>435</v>
      </c>
      <c r="C89" s="2301" t="s">
        <v>2503</v>
      </c>
      <c r="D89" s="2301"/>
      <c r="E89" s="2301"/>
      <c r="F89" s="2301"/>
      <c r="G89" s="2301"/>
      <c r="H89" s="2301"/>
      <c r="I89" s="2301"/>
      <c r="J89" s="1622" t="s">
        <v>1442</v>
      </c>
      <c r="K89" s="2290"/>
      <c r="L89" s="2295"/>
      <c r="M89" s="2296"/>
      <c r="N89" s="2297"/>
      <c r="O89" s="2124"/>
      <c r="P89" s="2124"/>
    </row>
    <row r="90" spans="1:16" ht="21" customHeight="1">
      <c r="B90" s="1490" t="s">
        <v>441</v>
      </c>
      <c r="C90" s="2301" t="s">
        <v>2504</v>
      </c>
      <c r="D90" s="2301"/>
      <c r="E90" s="2301"/>
      <c r="F90" s="2301"/>
      <c r="G90" s="2301"/>
      <c r="H90" s="2301"/>
      <c r="I90" s="2301"/>
      <c r="J90" s="1622" t="s">
        <v>1442</v>
      </c>
      <c r="K90" s="2290"/>
      <c r="L90" s="2295"/>
      <c r="M90" s="2296"/>
      <c r="N90" s="2297"/>
      <c r="O90" s="2124"/>
      <c r="P90" s="2124"/>
    </row>
    <row r="91" spans="1:16" ht="21" customHeight="1">
      <c r="B91" s="1490" t="s">
        <v>443</v>
      </c>
      <c r="C91" s="2301" t="s">
        <v>2505</v>
      </c>
      <c r="D91" s="2301"/>
      <c r="E91" s="2301"/>
      <c r="F91" s="2301"/>
      <c r="G91" s="2301"/>
      <c r="H91" s="2301"/>
      <c r="I91" s="2301"/>
      <c r="J91" s="1622" t="s">
        <v>57</v>
      </c>
      <c r="K91" s="2290"/>
      <c r="L91" s="2295"/>
      <c r="M91" s="2296"/>
      <c r="N91" s="2297"/>
      <c r="O91" s="2124"/>
      <c r="P91" s="2124"/>
    </row>
    <row r="92" spans="1:16" ht="21" customHeight="1">
      <c r="B92" s="1490" t="s">
        <v>445</v>
      </c>
      <c r="C92" s="2301" t="s">
        <v>2484</v>
      </c>
      <c r="D92" s="2301"/>
      <c r="E92" s="2301"/>
      <c r="F92" s="2301"/>
      <c r="G92" s="2301"/>
      <c r="H92" s="2301"/>
      <c r="I92" s="2301"/>
      <c r="J92" s="1622" t="s">
        <v>57</v>
      </c>
      <c r="K92" s="2290"/>
      <c r="L92" s="2295"/>
      <c r="M92" s="2296"/>
      <c r="N92" s="2297"/>
      <c r="O92" s="2124"/>
      <c r="P92" s="2124"/>
    </row>
    <row r="93" spans="1:16" ht="21" customHeight="1">
      <c r="B93" s="1490" t="s">
        <v>448</v>
      </c>
      <c r="C93" s="1903" t="s">
        <v>2506</v>
      </c>
      <c r="D93" s="1903"/>
      <c r="E93" s="1903"/>
      <c r="F93" s="1903"/>
      <c r="G93" s="1754" t="s">
        <v>3226</v>
      </c>
      <c r="H93" s="2008"/>
      <c r="I93" s="2008"/>
      <c r="J93" s="1755"/>
      <c r="K93" s="2291"/>
      <c r="L93" s="2298"/>
      <c r="M93" s="2299"/>
      <c r="N93" s="2300"/>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21"/>
      <c r="J95" s="2230"/>
      <c r="K95" s="2230"/>
      <c r="L95" s="2230"/>
      <c r="M95" s="2230"/>
      <c r="N95" s="2022"/>
      <c r="O95" s="2051" t="s">
        <v>1332</v>
      </c>
      <c r="P95" s="2051"/>
    </row>
    <row r="96" spans="1:16" ht="20.25" customHeight="1">
      <c r="B96" s="1519"/>
      <c r="C96" s="1903" t="s">
        <v>2513</v>
      </c>
      <c r="D96" s="1903"/>
      <c r="E96" s="1903"/>
      <c r="F96" s="2038" t="s">
        <v>57</v>
      </c>
      <c r="G96" s="2040"/>
      <c r="H96" s="2290"/>
      <c r="I96" s="2023"/>
      <c r="J96" s="2048"/>
      <c r="K96" s="2048"/>
      <c r="L96" s="2048"/>
      <c r="M96" s="2048"/>
      <c r="N96" s="2024"/>
      <c r="O96" s="2124"/>
      <c r="P96" s="2124"/>
    </row>
    <row r="97" spans="2:16" ht="20.25" customHeight="1">
      <c r="B97" s="1519"/>
      <c r="C97" s="1903" t="s">
        <v>2515</v>
      </c>
      <c r="D97" s="1903"/>
      <c r="E97" s="1903"/>
      <c r="F97" s="2038" t="s">
        <v>57</v>
      </c>
      <c r="G97" s="2040"/>
      <c r="H97" s="2290"/>
      <c r="I97" s="2023"/>
      <c r="J97" s="2048"/>
      <c r="K97" s="2048"/>
      <c r="L97" s="2048"/>
      <c r="M97" s="2048"/>
      <c r="N97" s="2024"/>
      <c r="O97" s="2124"/>
      <c r="P97" s="2124"/>
    </row>
    <row r="98" spans="2:16" ht="39.75" customHeight="1">
      <c r="B98" s="27" t="s">
        <v>435</v>
      </c>
      <c r="C98" s="2028" t="s">
        <v>2517</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2513</v>
      </c>
      <c r="D100" s="1903"/>
      <c r="E100" s="2138"/>
      <c r="F100" s="2038" t="s">
        <v>57</v>
      </c>
      <c r="G100" s="2040"/>
      <c r="H100" s="2290"/>
      <c r="I100" s="2023"/>
      <c r="J100" s="2048"/>
      <c r="K100" s="2048"/>
      <c r="L100" s="2048"/>
      <c r="M100" s="2048"/>
      <c r="N100" s="2024"/>
      <c r="O100" s="2124"/>
      <c r="P100" s="2124"/>
    </row>
    <row r="101" spans="2:16" ht="21" customHeight="1">
      <c r="B101" s="27"/>
      <c r="C101" s="1903" t="s">
        <v>2521</v>
      </c>
      <c r="D101" s="1903"/>
      <c r="E101" s="2138"/>
      <c r="F101" s="2038" t="s">
        <v>1442</v>
      </c>
      <c r="G101" s="2040"/>
      <c r="H101" s="2290"/>
      <c r="I101" s="2023"/>
      <c r="J101" s="2048"/>
      <c r="K101" s="2048"/>
      <c r="L101" s="2048"/>
      <c r="M101" s="2048"/>
      <c r="N101" s="2024"/>
      <c r="O101" s="2124"/>
      <c r="P101" s="2124"/>
    </row>
    <row r="102" spans="2:16" ht="21" customHeight="1">
      <c r="B102" s="27"/>
      <c r="C102" s="1903" t="s">
        <v>2484</v>
      </c>
      <c r="D102" s="1903"/>
      <c r="E102" s="2138"/>
      <c r="F102" s="2038" t="s">
        <v>57</v>
      </c>
      <c r="G102" s="2040"/>
      <c r="H102" s="2290"/>
      <c r="I102" s="2023"/>
      <c r="J102" s="2048"/>
      <c r="K102" s="2048"/>
      <c r="L102" s="2048"/>
      <c r="M102" s="2048"/>
      <c r="N102" s="2024"/>
      <c r="O102" s="2124"/>
      <c r="P102" s="2124"/>
    </row>
    <row r="103" spans="2:16" ht="26.25" customHeight="1">
      <c r="B103" s="27"/>
      <c r="C103" s="1903" t="s">
        <v>2522</v>
      </c>
      <c r="D103" s="1903"/>
      <c r="E103" s="2138"/>
      <c r="F103" s="1999"/>
      <c r="G103" s="2000"/>
      <c r="H103" s="2291"/>
      <c r="I103" s="2025"/>
      <c r="J103" s="2049"/>
      <c r="K103" s="2049"/>
      <c r="L103" s="2049"/>
      <c r="M103" s="2049"/>
      <c r="N103" s="2026"/>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3228</v>
      </c>
      <c r="D106" s="1997"/>
      <c r="E106" s="1997"/>
      <c r="F106" s="1997"/>
      <c r="G106" s="1998"/>
      <c r="H106" s="71" t="s">
        <v>1442</v>
      </c>
      <c r="I106" s="2260" t="s">
        <v>1521</v>
      </c>
      <c r="J106" s="2261"/>
      <c r="K106" s="2262"/>
      <c r="L106" s="2263"/>
      <c r="M106" s="2263"/>
      <c r="N106" s="2264"/>
      <c r="O106" s="25" t="s">
        <v>2528</v>
      </c>
      <c r="P106" s="26"/>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21" customHeight="1">
      <c r="B108" s="1810"/>
      <c r="C108" s="1811"/>
      <c r="D108" s="1811"/>
      <c r="E108" s="2267"/>
      <c r="F108" s="2275" t="s">
        <v>3230</v>
      </c>
      <c r="G108" s="2276"/>
      <c r="H108" s="2277"/>
      <c r="I108" s="2278">
        <f>96500000/51.5</f>
        <v>1873786.4077669904</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t="s">
        <v>1542</v>
      </c>
      <c r="P113" s="2245"/>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1442</v>
      </c>
      <c r="M116" s="2110"/>
      <c r="N116" s="2191"/>
      <c r="O116" s="2231"/>
      <c r="P116" s="2231"/>
    </row>
    <row r="117" spans="2:16" ht="45" customHeight="1">
      <c r="B117" s="73" t="s">
        <v>441</v>
      </c>
      <c r="C117" s="1885" t="s">
        <v>3231</v>
      </c>
      <c r="D117" s="1885"/>
      <c r="E117" s="1885"/>
      <c r="F117" s="2148"/>
      <c r="G117" s="2108" t="s">
        <v>1442</v>
      </c>
      <c r="H117" s="2109"/>
      <c r="I117" s="2108" t="s">
        <v>1442</v>
      </c>
      <c r="J117" s="2109"/>
      <c r="K117" s="1522" t="s">
        <v>1442</v>
      </c>
      <c r="L117" s="2108" t="s">
        <v>1442</v>
      </c>
      <c r="M117" s="2110"/>
      <c r="N117" s="2191"/>
      <c r="O117" s="2232"/>
      <c r="P117" s="2232"/>
    </row>
    <row r="118" spans="2:16" ht="48" customHeight="1">
      <c r="B118" s="73" t="s">
        <v>586</v>
      </c>
      <c r="C118" s="1885" t="s">
        <v>3232</v>
      </c>
      <c r="D118" s="1885"/>
      <c r="E118" s="1885"/>
      <c r="F118" s="2148"/>
      <c r="G118" s="2108" t="s">
        <v>1442</v>
      </c>
      <c r="H118" s="2109"/>
      <c r="I118" s="2108" t="s">
        <v>1442</v>
      </c>
      <c r="J118" s="2109"/>
      <c r="K118" s="1522" t="s">
        <v>1442</v>
      </c>
      <c r="L118" s="2108" t="s">
        <v>1442</v>
      </c>
      <c r="M118" s="2110"/>
      <c r="N118" s="2191"/>
      <c r="O118" s="2232"/>
      <c r="P118" s="2232"/>
    </row>
    <row r="119" spans="2:16" ht="36.75" customHeight="1">
      <c r="B119" s="73" t="s">
        <v>588</v>
      </c>
      <c r="C119" s="1885" t="s">
        <v>3233</v>
      </c>
      <c r="D119" s="1885"/>
      <c r="E119" s="1885"/>
      <c r="F119" s="2148"/>
      <c r="G119" s="2108" t="s">
        <v>1442</v>
      </c>
      <c r="H119" s="2109"/>
      <c r="I119" s="2108" t="s">
        <v>1442</v>
      </c>
      <c r="J119" s="2109"/>
      <c r="K119" s="1522" t="s">
        <v>1442</v>
      </c>
      <c r="L119" s="2108" t="s">
        <v>1442</v>
      </c>
      <c r="M119" s="2110"/>
      <c r="N119" s="2191"/>
      <c r="O119" s="2232"/>
      <c r="P119" s="2232"/>
    </row>
    <row r="120" spans="2:16" ht="30" customHeight="1">
      <c r="B120" s="73" t="s">
        <v>590</v>
      </c>
      <c r="C120" s="1885" t="s">
        <v>3234</v>
      </c>
      <c r="D120" s="1885"/>
      <c r="E120" s="1885"/>
      <c r="F120" s="2148"/>
      <c r="G120" s="2108" t="s">
        <v>1442</v>
      </c>
      <c r="H120" s="2109"/>
      <c r="I120" s="2108" t="s">
        <v>1442</v>
      </c>
      <c r="J120" s="2109"/>
      <c r="K120" s="1522" t="s">
        <v>1442</v>
      </c>
      <c r="L120" s="2108" t="s">
        <v>1442</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57</v>
      </c>
      <c r="H122" s="2109"/>
      <c r="I122" s="2108" t="s">
        <v>1442</v>
      </c>
      <c r="J122" s="2109"/>
      <c r="K122" s="1522" t="s">
        <v>57</v>
      </c>
      <c r="L122" s="2108" t="s">
        <v>57</v>
      </c>
      <c r="M122" s="2110"/>
      <c r="N122" s="2191"/>
      <c r="O122" s="2232"/>
      <c r="P122" s="2232"/>
    </row>
    <row r="123" spans="2:16" ht="32.25" customHeight="1">
      <c r="B123" s="73" t="s">
        <v>456</v>
      </c>
      <c r="C123" s="1885" t="s">
        <v>3235</v>
      </c>
      <c r="D123" s="1885"/>
      <c r="E123" s="1885"/>
      <c r="F123" s="2148"/>
      <c r="G123" s="2108" t="s">
        <v>1442</v>
      </c>
      <c r="H123" s="2109"/>
      <c r="I123" s="2108" t="s">
        <v>1442</v>
      </c>
      <c r="J123" s="2109"/>
      <c r="K123" s="1522" t="s">
        <v>1442</v>
      </c>
      <c r="L123" s="2108" t="s">
        <v>1442</v>
      </c>
      <c r="M123" s="2110"/>
      <c r="N123" s="2191"/>
      <c r="O123" s="2232"/>
      <c r="P123" s="2232"/>
    </row>
    <row r="124" spans="2:16" ht="24" customHeight="1">
      <c r="B124" s="73" t="s">
        <v>458</v>
      </c>
      <c r="C124" s="1885" t="s">
        <v>3236</v>
      </c>
      <c r="D124" s="1885"/>
      <c r="E124" s="1885"/>
      <c r="F124" s="2148"/>
      <c r="G124" s="2108" t="s">
        <v>1442</v>
      </c>
      <c r="H124" s="2109"/>
      <c r="I124" s="2108" t="s">
        <v>57</v>
      </c>
      <c r="J124" s="2109"/>
      <c r="K124" s="1522" t="s">
        <v>1442</v>
      </c>
      <c r="L124" s="2108" t="s">
        <v>57</v>
      </c>
      <c r="M124" s="2110"/>
      <c r="N124" s="2191"/>
      <c r="O124" s="2232"/>
      <c r="P124" s="2232"/>
    </row>
    <row r="125" spans="2:16" ht="24" customHeight="1">
      <c r="B125" s="73" t="s">
        <v>594</v>
      </c>
      <c r="C125" s="1885" t="s">
        <v>3237</v>
      </c>
      <c r="D125" s="1885"/>
      <c r="E125" s="1885"/>
      <c r="F125" s="2148"/>
      <c r="G125" s="2108" t="s">
        <v>1442</v>
      </c>
      <c r="H125" s="2109"/>
      <c r="I125" s="2108" t="s">
        <v>1442</v>
      </c>
      <c r="J125" s="2109"/>
      <c r="K125" s="1522" t="s">
        <v>1442</v>
      </c>
      <c r="L125" s="2108" t="s">
        <v>57</v>
      </c>
      <c r="M125" s="2110"/>
      <c r="N125" s="2191"/>
      <c r="O125" s="2232"/>
      <c r="P125" s="2232"/>
    </row>
    <row r="126" spans="2:16" ht="21" customHeight="1">
      <c r="B126" s="73" t="s">
        <v>596</v>
      </c>
      <c r="C126" s="1885" t="s">
        <v>3238</v>
      </c>
      <c r="D126" s="1885"/>
      <c r="E126" s="1885"/>
      <c r="F126" s="2148"/>
      <c r="G126" s="2108" t="s">
        <v>1807</v>
      </c>
      <c r="H126" s="2109"/>
      <c r="I126" s="2108" t="s">
        <v>57</v>
      </c>
      <c r="J126" s="2109"/>
      <c r="K126" s="1522" t="s">
        <v>1807</v>
      </c>
      <c r="L126" s="2108" t="s">
        <v>1807</v>
      </c>
      <c r="M126" s="2110"/>
      <c r="N126" s="2191"/>
      <c r="O126" s="2232"/>
      <c r="P126" s="2232"/>
    </row>
    <row r="127" spans="2:16" ht="33" customHeight="1">
      <c r="B127" s="73" t="s">
        <v>598</v>
      </c>
      <c r="C127" s="1885" t="s">
        <v>3239</v>
      </c>
      <c r="D127" s="1885"/>
      <c r="E127" s="1885"/>
      <c r="F127" s="2148"/>
      <c r="G127" s="2108" t="s">
        <v>1807</v>
      </c>
      <c r="H127" s="2109"/>
      <c r="I127" s="2108" t="s">
        <v>57</v>
      </c>
      <c r="J127" s="2109"/>
      <c r="K127" s="1522" t="s">
        <v>57</v>
      </c>
      <c r="L127" s="2108" t="s">
        <v>57</v>
      </c>
      <c r="M127" s="2110"/>
      <c r="N127" s="2191"/>
      <c r="O127" s="2232"/>
      <c r="P127" s="2232"/>
    </row>
    <row r="128" spans="2:16" ht="21" customHeight="1">
      <c r="B128" s="73" t="s">
        <v>600</v>
      </c>
      <c r="C128" s="1885" t="s">
        <v>3076</v>
      </c>
      <c r="D128" s="1885"/>
      <c r="E128" s="1885"/>
      <c r="F128" s="2148"/>
      <c r="G128" s="2108" t="s">
        <v>1807</v>
      </c>
      <c r="H128" s="2109"/>
      <c r="I128" s="2108" t="s">
        <v>57</v>
      </c>
      <c r="J128" s="2109"/>
      <c r="K128" s="1522" t="s">
        <v>57</v>
      </c>
      <c r="L128" s="2108" t="s">
        <v>57</v>
      </c>
      <c r="M128" s="2110"/>
      <c r="N128" s="2191"/>
      <c r="O128" s="2232"/>
      <c r="P128" s="2232"/>
    </row>
    <row r="129" spans="1:16" ht="32.25" customHeight="1">
      <c r="B129" s="74" t="s">
        <v>602</v>
      </c>
      <c r="C129" s="1885" t="s">
        <v>3240</v>
      </c>
      <c r="D129" s="1885"/>
      <c r="E129" s="1885"/>
      <c r="F129" s="1885"/>
      <c r="G129" s="1885"/>
      <c r="H129" s="1885"/>
      <c r="I129" s="1885"/>
      <c r="J129" s="1885"/>
      <c r="K129" s="1885"/>
      <c r="L129" s="1885"/>
      <c r="M129" s="1885"/>
      <c r="N129" s="1886"/>
      <c r="O129" s="2232"/>
      <c r="P129" s="2232"/>
    </row>
    <row r="130" spans="1:16" ht="33.75" customHeight="1">
      <c r="B130" s="75" t="s">
        <v>458</v>
      </c>
      <c r="C130" s="2241" t="s">
        <v>2555</v>
      </c>
      <c r="D130" s="2241"/>
      <c r="E130" s="2242"/>
      <c r="F130" s="2242"/>
      <c r="G130" s="2108"/>
      <c r="H130" s="2109"/>
      <c r="I130" s="2108"/>
      <c r="J130" s="2109"/>
      <c r="K130" s="1522"/>
      <c r="L130" s="2108"/>
      <c r="M130" s="2110"/>
      <c r="N130" s="2191"/>
      <c r="O130" s="2232"/>
      <c r="P130" s="2232"/>
    </row>
    <row r="131" spans="1:16" ht="28.5" customHeight="1">
      <c r="B131" s="75" t="s">
        <v>489</v>
      </c>
      <c r="C131" s="2241" t="s">
        <v>2555</v>
      </c>
      <c r="D131" s="2241"/>
      <c r="E131" s="2242"/>
      <c r="F131" s="2242"/>
      <c r="G131" s="2108"/>
      <c r="H131" s="2109"/>
      <c r="I131" s="2108"/>
      <c r="J131" s="2109"/>
      <c r="K131" s="1522"/>
      <c r="L131" s="2108"/>
      <c r="M131" s="2110"/>
      <c r="N131" s="2191"/>
      <c r="O131" s="2232"/>
      <c r="P131" s="2232"/>
    </row>
    <row r="132" spans="1:16" ht="29.25" customHeight="1">
      <c r="B132" s="75" t="s">
        <v>493</v>
      </c>
      <c r="C132" s="2241" t="s">
        <v>2555</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2556</v>
      </c>
      <c r="D133" s="1978"/>
      <c r="E133" s="1978"/>
      <c r="F133" s="1979"/>
      <c r="G133" s="2230" t="s">
        <v>3241</v>
      </c>
      <c r="H133" s="2230"/>
      <c r="I133" s="2230"/>
      <c r="J133" s="2230"/>
      <c r="K133" s="2230"/>
      <c r="L133" s="2230"/>
      <c r="M133" s="2230"/>
      <c r="N133" s="2230"/>
      <c r="O133" s="2243"/>
      <c r="P133" s="2243"/>
    </row>
    <row r="134" spans="1:16" ht="25.5" customHeight="1" thickBot="1">
      <c r="B134" s="1894" t="s">
        <v>1101</v>
      </c>
      <c r="C134" s="1895"/>
      <c r="D134" s="1895"/>
      <c r="E134" s="1895"/>
      <c r="F134" s="1895"/>
      <c r="G134" s="1895"/>
      <c r="H134" s="1895"/>
      <c r="I134" s="1895"/>
      <c r="J134" s="1895"/>
      <c r="K134" s="1895"/>
      <c r="L134" s="1895"/>
      <c r="M134" s="1895"/>
      <c r="N134" s="1895"/>
      <c r="O134" s="1895"/>
      <c r="P134" s="1896"/>
    </row>
    <row r="135" spans="1:16" ht="184.5" customHeight="1">
      <c r="B135" s="28" t="s">
        <v>607</v>
      </c>
      <c r="C135" s="2111" t="s">
        <v>1576</v>
      </c>
      <c r="D135" s="2111"/>
      <c r="E135" s="2111"/>
      <c r="F135" s="2111"/>
      <c r="G135" s="1531" t="s">
        <v>1442</v>
      </c>
      <c r="H135" s="3386" t="s">
        <v>1577</v>
      </c>
      <c r="I135" s="2387"/>
      <c r="J135" s="2773" t="s">
        <v>3242</v>
      </c>
      <c r="K135" s="2774"/>
      <c r="L135" s="2774"/>
      <c r="M135" s="2773" t="s">
        <v>2094</v>
      </c>
      <c r="N135" s="2774"/>
      <c r="O135" s="1628" t="s">
        <v>3015</v>
      </c>
      <c r="P135" s="1540"/>
    </row>
    <row r="136" spans="1:16" ht="15.75" customHeight="1">
      <c r="B136" s="2227" t="s">
        <v>2560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1582</v>
      </c>
      <c r="D137" s="2028"/>
      <c r="E137" s="2028"/>
      <c r="F137" s="2028"/>
      <c r="G137" s="2028"/>
      <c r="H137" s="1999" t="s">
        <v>3243</v>
      </c>
      <c r="I137" s="2027"/>
      <c r="J137" s="2027"/>
      <c r="K137" s="2169" t="s">
        <v>1521</v>
      </c>
      <c r="L137" s="2230"/>
      <c r="M137" s="2230"/>
      <c r="N137" s="2022"/>
      <c r="O137" s="2231"/>
      <c r="P137" s="2231"/>
    </row>
    <row r="138" spans="1:16" ht="19.5" customHeight="1">
      <c r="B138" s="1490" t="s">
        <v>441</v>
      </c>
      <c r="C138" s="2028" t="s">
        <v>2565</v>
      </c>
      <c r="D138" s="2028"/>
      <c r="E138" s="2028"/>
      <c r="F138" s="2028"/>
      <c r="G138" s="2028"/>
      <c r="H138" s="1999" t="s">
        <v>3244</v>
      </c>
      <c r="I138" s="2027"/>
      <c r="J138" s="2027"/>
      <c r="K138" s="2169"/>
      <c r="L138" s="2048"/>
      <c r="M138" s="2048"/>
      <c r="N138" s="2024"/>
      <c r="O138" s="2232"/>
      <c r="P138" s="2232"/>
    </row>
    <row r="139" spans="1:16" ht="19.5" customHeight="1">
      <c r="B139" s="1490" t="s">
        <v>443</v>
      </c>
      <c r="C139" s="2028" t="s">
        <v>2567</v>
      </c>
      <c r="D139" s="2028"/>
      <c r="E139" s="2028"/>
      <c r="F139" s="2028"/>
      <c r="G139" s="2028"/>
      <c r="H139" s="1999" t="s">
        <v>1442</v>
      </c>
      <c r="I139" s="2027"/>
      <c r="J139" s="2027"/>
      <c r="K139" s="2169"/>
      <c r="L139" s="2049"/>
      <c r="M139" s="2049"/>
      <c r="N139" s="2026"/>
      <c r="O139" s="2232"/>
      <c r="P139" s="2232"/>
    </row>
    <row r="140" spans="1:16" ht="34.5" customHeight="1">
      <c r="B140" s="1490" t="s">
        <v>445</v>
      </c>
      <c r="C140" s="2028" t="s">
        <v>2568</v>
      </c>
      <c r="D140" s="2028"/>
      <c r="E140" s="2028"/>
      <c r="F140" s="2028"/>
      <c r="G140" s="2029"/>
      <c r="H140" s="1999" t="s">
        <v>1442</v>
      </c>
      <c r="I140" s="2027"/>
      <c r="J140" s="2027"/>
      <c r="K140" s="2169"/>
      <c r="L140" s="2222"/>
      <c r="M140" s="2223"/>
      <c r="N140" s="2224"/>
      <c r="O140" s="2233"/>
      <c r="P140" s="2233"/>
    </row>
    <row r="141" spans="1:16" ht="51.75" customHeight="1">
      <c r="B141" s="23" t="s">
        <v>616</v>
      </c>
      <c r="C141" s="2028" t="s">
        <v>3245</v>
      </c>
      <c r="D141" s="2028"/>
      <c r="E141" s="2028"/>
      <c r="F141" s="2028"/>
      <c r="G141" s="2028"/>
      <c r="H141" s="1999" t="s">
        <v>1807</v>
      </c>
      <c r="I141" s="2027"/>
      <c r="J141" s="2027"/>
      <c r="K141" s="2169"/>
      <c r="L141" s="2039"/>
      <c r="M141" s="2039"/>
      <c r="N141" s="2225"/>
      <c r="O141" s="2051" t="s">
        <v>1332</v>
      </c>
      <c r="P141" s="2051"/>
    </row>
    <row r="142" spans="1:16" ht="72.599999999999994" customHeight="1">
      <c r="B142" s="76" t="s">
        <v>435</v>
      </c>
      <c r="C142" s="2028" t="s">
        <v>2573</v>
      </c>
      <c r="D142" s="2028"/>
      <c r="E142" s="2028"/>
      <c r="F142" s="2028"/>
      <c r="G142" s="2029"/>
      <c r="H142" s="1999"/>
      <c r="I142" s="2027"/>
      <c r="J142" s="2027"/>
      <c r="K142" s="2169"/>
      <c r="L142" s="2056"/>
      <c r="M142" s="2056"/>
      <c r="N142" s="2226"/>
      <c r="O142" s="2197"/>
      <c r="P142" s="2197"/>
    </row>
    <row r="143" spans="1:16" ht="75" customHeight="1">
      <c r="B143" s="23" t="s">
        <v>619</v>
      </c>
      <c r="C143" s="2028" t="s">
        <v>3246</v>
      </c>
      <c r="D143" s="2028"/>
      <c r="E143" s="2028"/>
      <c r="F143" s="2028"/>
      <c r="G143" s="2028"/>
      <c r="H143" s="1999" t="s">
        <v>57</v>
      </c>
      <c r="I143" s="2027"/>
      <c r="J143" s="2027"/>
      <c r="K143" s="2169"/>
      <c r="L143" s="2153"/>
      <c r="M143" s="2153"/>
      <c r="N143" s="2234"/>
      <c r="O143" s="2051" t="s">
        <v>1332</v>
      </c>
      <c r="P143" s="2051"/>
    </row>
    <row r="144" spans="1:16" ht="80.45" customHeight="1" thickBot="1">
      <c r="A144" s="77"/>
      <c r="B144" s="22" t="s">
        <v>435</v>
      </c>
      <c r="C144" s="1855" t="s">
        <v>2573</v>
      </c>
      <c r="D144" s="1855"/>
      <c r="E144" s="1855"/>
      <c r="F144" s="1855"/>
      <c r="G144" s="2098"/>
      <c r="H144" s="1999"/>
      <c r="I144" s="2027"/>
      <c r="J144" s="2027"/>
      <c r="K144" s="2169"/>
      <c r="L144" s="2156"/>
      <c r="M144" s="2156"/>
      <c r="N144" s="2235"/>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1679</v>
      </c>
      <c r="P146" s="2006"/>
    </row>
    <row r="147" spans="2:16" ht="83.25" customHeight="1">
      <c r="B147" s="76" t="s">
        <v>611</v>
      </c>
      <c r="C147" s="1885" t="s">
        <v>1550</v>
      </c>
      <c r="D147" s="1885"/>
      <c r="E147" s="1885"/>
      <c r="F147" s="2148"/>
      <c r="G147" s="2108" t="s">
        <v>1606</v>
      </c>
      <c r="H147" s="2110"/>
      <c r="I147" s="2109"/>
      <c r="J147" s="2108" t="s">
        <v>1614</v>
      </c>
      <c r="K147" s="2110"/>
      <c r="L147" s="2109"/>
      <c r="M147" s="2162"/>
      <c r="N147" s="2196"/>
      <c r="O147" s="2165"/>
      <c r="P147" s="2165"/>
    </row>
    <row r="148" spans="2:16" ht="42" customHeight="1">
      <c r="B148" s="76" t="s">
        <v>441</v>
      </c>
      <c r="C148" s="1885" t="s">
        <v>3231</v>
      </c>
      <c r="D148" s="1885"/>
      <c r="E148" s="1885"/>
      <c r="F148" s="2148"/>
      <c r="G148" s="2108" t="s">
        <v>1606</v>
      </c>
      <c r="H148" s="2110"/>
      <c r="I148" s="2109"/>
      <c r="J148" s="2108" t="s">
        <v>1614</v>
      </c>
      <c r="K148" s="2110"/>
      <c r="L148" s="2109"/>
      <c r="M148" s="2162"/>
      <c r="N148" s="2196"/>
      <c r="O148" s="2165"/>
      <c r="P148" s="2165"/>
    </row>
    <row r="149" spans="2:16" ht="31.5" customHeight="1">
      <c r="B149" s="76" t="s">
        <v>443</v>
      </c>
      <c r="C149" s="79" t="s">
        <v>458</v>
      </c>
      <c r="D149" s="1885" t="s">
        <v>3249</v>
      </c>
      <c r="E149" s="1885"/>
      <c r="F149" s="2148"/>
      <c r="G149" s="2108" t="s">
        <v>1340</v>
      </c>
      <c r="H149" s="2110"/>
      <c r="I149" s="2109"/>
      <c r="J149" s="2108" t="s">
        <v>1606</v>
      </c>
      <c r="K149" s="2110"/>
      <c r="L149" s="2109"/>
      <c r="M149" s="2162"/>
      <c r="N149" s="2196"/>
      <c r="O149" s="2165"/>
      <c r="P149" s="2165"/>
    </row>
    <row r="150" spans="2:16" ht="32.25" customHeight="1">
      <c r="B150" s="76"/>
      <c r="C150" s="1528" t="s">
        <v>489</v>
      </c>
      <c r="D150" s="1885" t="s">
        <v>3250</v>
      </c>
      <c r="E150" s="1885"/>
      <c r="F150" s="2148"/>
      <c r="G150" s="2108" t="s">
        <v>1606</v>
      </c>
      <c r="H150" s="2110"/>
      <c r="I150" s="2109"/>
      <c r="J150" s="2108" t="s">
        <v>1606</v>
      </c>
      <c r="K150" s="2110"/>
      <c r="L150" s="2109"/>
      <c r="M150" s="1533"/>
      <c r="N150" s="1539"/>
      <c r="O150" s="2165"/>
      <c r="P150" s="2165"/>
    </row>
    <row r="151" spans="2:16" ht="41.25" customHeight="1">
      <c r="B151" s="76" t="s">
        <v>445</v>
      </c>
      <c r="C151" s="1885" t="s">
        <v>3233</v>
      </c>
      <c r="D151" s="1885"/>
      <c r="E151" s="1885"/>
      <c r="F151" s="2148"/>
      <c r="G151" s="2108" t="s">
        <v>1614</v>
      </c>
      <c r="H151" s="2110"/>
      <c r="I151" s="2109"/>
      <c r="J151" s="2108" t="s">
        <v>1614</v>
      </c>
      <c r="K151" s="2110"/>
      <c r="L151" s="2109"/>
      <c r="M151" s="2162"/>
      <c r="N151" s="2196"/>
      <c r="O151" s="2165"/>
      <c r="P151" s="2165"/>
    </row>
    <row r="152" spans="2:16" ht="29.25" customHeight="1">
      <c r="B152" s="76" t="s">
        <v>448</v>
      </c>
      <c r="C152" s="1885" t="s">
        <v>3251</v>
      </c>
      <c r="D152" s="1885"/>
      <c r="E152" s="1885"/>
      <c r="F152" s="2148"/>
      <c r="G152" s="2108" t="s">
        <v>1614</v>
      </c>
      <c r="H152" s="2110"/>
      <c r="I152" s="2109"/>
      <c r="J152" s="2108" t="s">
        <v>1614</v>
      </c>
      <c r="K152" s="2110"/>
      <c r="L152" s="2109"/>
      <c r="M152" s="2162"/>
      <c r="N152" s="2196"/>
      <c r="O152" s="2165"/>
      <c r="P152" s="2165"/>
    </row>
    <row r="153" spans="2:16" ht="28.5" customHeight="1">
      <c r="B153" s="76" t="s">
        <v>450</v>
      </c>
      <c r="C153" s="1885" t="s">
        <v>2432</v>
      </c>
      <c r="D153" s="1885"/>
      <c r="E153" s="1885"/>
      <c r="F153" s="2148"/>
      <c r="G153" s="2108" t="s">
        <v>1612</v>
      </c>
      <c r="H153" s="2110"/>
      <c r="I153" s="2109"/>
      <c r="J153" s="2108" t="s">
        <v>1612</v>
      </c>
      <c r="K153" s="2110"/>
      <c r="L153" s="2109"/>
      <c r="M153" s="2162"/>
      <c r="N153" s="2196"/>
      <c r="O153" s="2165"/>
      <c r="P153" s="2165"/>
    </row>
    <row r="154" spans="2:16" ht="28.5" customHeight="1">
      <c r="B154" s="76" t="s">
        <v>453</v>
      </c>
      <c r="C154" s="1885" t="s">
        <v>2433</v>
      </c>
      <c r="D154" s="1885"/>
      <c r="E154" s="1885"/>
      <c r="F154" s="2148"/>
      <c r="G154" s="2108" t="s">
        <v>1612</v>
      </c>
      <c r="H154" s="2110"/>
      <c r="I154" s="2109"/>
      <c r="J154" s="2108" t="s">
        <v>1612</v>
      </c>
      <c r="K154" s="2110"/>
      <c r="L154" s="2109"/>
      <c r="M154" s="2162"/>
      <c r="N154" s="2196"/>
      <c r="O154" s="2165"/>
      <c r="P154" s="2165"/>
    </row>
    <row r="155" spans="2:16" ht="28.5" customHeight="1">
      <c r="B155" s="76" t="s">
        <v>456</v>
      </c>
      <c r="C155" s="1885" t="s">
        <v>3252</v>
      </c>
      <c r="D155" s="1885"/>
      <c r="E155" s="1885"/>
      <c r="F155" s="2148"/>
      <c r="G155" s="2108" t="s">
        <v>1606</v>
      </c>
      <c r="H155" s="2110"/>
      <c r="I155" s="2109"/>
      <c r="J155" s="2108" t="s">
        <v>1614</v>
      </c>
      <c r="K155" s="2110"/>
      <c r="L155" s="2109"/>
      <c r="M155" s="2163"/>
      <c r="N155" s="2196"/>
      <c r="O155" s="2017"/>
      <c r="P155" s="2017"/>
    </row>
    <row r="156" spans="2:16" ht="28.5" customHeight="1">
      <c r="B156" s="76" t="s">
        <v>458</v>
      </c>
      <c r="C156" s="1885" t="s">
        <v>3236</v>
      </c>
      <c r="D156" s="1885"/>
      <c r="E156" s="1885"/>
      <c r="F156" s="2148"/>
      <c r="G156" s="2108" t="s">
        <v>1340</v>
      </c>
      <c r="H156" s="2110"/>
      <c r="I156" s="2109"/>
      <c r="J156" s="2108" t="s">
        <v>1614</v>
      </c>
      <c r="K156" s="2110"/>
      <c r="L156" s="2109"/>
      <c r="M156" s="2163"/>
      <c r="N156" s="2196"/>
      <c r="O156" s="2017"/>
      <c r="P156" s="2017"/>
    </row>
    <row r="157" spans="2:16" ht="28.5" customHeight="1">
      <c r="B157" s="22" t="s">
        <v>594</v>
      </c>
      <c r="C157" s="1885" t="s">
        <v>3237</v>
      </c>
      <c r="D157" s="1885"/>
      <c r="E157" s="1885"/>
      <c r="F157" s="2148"/>
      <c r="G157" s="2108" t="s">
        <v>1614</v>
      </c>
      <c r="H157" s="2110"/>
      <c r="I157" s="2109"/>
      <c r="J157" s="2108" t="s">
        <v>1614</v>
      </c>
      <c r="K157" s="2110"/>
      <c r="L157" s="2109"/>
      <c r="M157" s="2163"/>
      <c r="N157" s="2196"/>
      <c r="O157" s="2017"/>
      <c r="P157" s="2017"/>
    </row>
    <row r="158" spans="2:16" ht="28.5" customHeight="1">
      <c r="B158" s="22" t="s">
        <v>596</v>
      </c>
      <c r="C158" s="1885" t="s">
        <v>3238</v>
      </c>
      <c r="D158" s="1885"/>
      <c r="E158" s="1885"/>
      <c r="F158" s="2148"/>
      <c r="G158" s="2108" t="s">
        <v>1340</v>
      </c>
      <c r="H158" s="2110"/>
      <c r="I158" s="2109"/>
      <c r="J158" s="2108" t="s">
        <v>1807</v>
      </c>
      <c r="K158" s="2110"/>
      <c r="L158" s="2109"/>
      <c r="M158" s="2163"/>
      <c r="N158" s="2196"/>
      <c r="O158" s="2017"/>
      <c r="P158" s="2017"/>
    </row>
    <row r="159" spans="2:16" ht="33" customHeight="1">
      <c r="B159" s="22" t="s">
        <v>598</v>
      </c>
      <c r="C159" s="1885" t="s">
        <v>3239</v>
      </c>
      <c r="D159" s="1885"/>
      <c r="E159" s="1885"/>
      <c r="F159" s="2148"/>
      <c r="G159" s="2108" t="s">
        <v>1340</v>
      </c>
      <c r="H159" s="2110"/>
      <c r="I159" s="2109"/>
      <c r="J159" s="2108" t="s">
        <v>1807</v>
      </c>
      <c r="K159" s="2110"/>
      <c r="L159" s="2109"/>
      <c r="M159" s="2163"/>
      <c r="N159" s="2196"/>
      <c r="O159" s="2017"/>
      <c r="P159" s="2017"/>
    </row>
    <row r="160" spans="2:16" ht="28.5" customHeight="1">
      <c r="B160" s="22" t="s">
        <v>600</v>
      </c>
      <c r="C160" s="1885" t="s">
        <v>3076</v>
      </c>
      <c r="D160" s="1885"/>
      <c r="E160" s="1885"/>
      <c r="F160" s="2148"/>
      <c r="G160" s="2108" t="s">
        <v>1340</v>
      </c>
      <c r="H160" s="2110"/>
      <c r="I160" s="2109"/>
      <c r="J160" s="2108" t="s">
        <v>1807</v>
      </c>
      <c r="K160" s="2110"/>
      <c r="L160" s="2109"/>
      <c r="M160" s="2163"/>
      <c r="N160" s="2196"/>
      <c r="O160" s="2017"/>
      <c r="P160" s="2017"/>
    </row>
    <row r="161" spans="1:16" ht="47.25" customHeight="1" thickBot="1">
      <c r="B161" s="80" t="s">
        <v>602</v>
      </c>
      <c r="C161" s="2206" t="s">
        <v>3253</v>
      </c>
      <c r="D161" s="2206"/>
      <c r="E161" s="2206"/>
      <c r="F161" s="229" t="s">
        <v>1616</v>
      </c>
      <c r="G161" s="82"/>
      <c r="H161" s="2207"/>
      <c r="I161" s="2208"/>
      <c r="J161" s="2207"/>
      <c r="K161" s="2209"/>
      <c r="L161" s="2208"/>
      <c r="M161" s="2181"/>
      <c r="N161" s="2182"/>
      <c r="O161" s="2017"/>
      <c r="P161" s="2017"/>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3255</v>
      </c>
      <c r="D163" s="2028"/>
      <c r="E163" s="2029"/>
      <c r="F163" s="1542" t="s">
        <v>2593</v>
      </c>
      <c r="G163" s="2198" t="s">
        <v>2594</v>
      </c>
      <c r="H163" s="2199"/>
      <c r="I163" s="2199"/>
      <c r="J163" s="2199"/>
      <c r="K163" s="2200"/>
      <c r="L163" s="2201" t="s">
        <v>2595</v>
      </c>
      <c r="M163" s="2202"/>
      <c r="N163" s="2202"/>
      <c r="O163" s="2204" t="s">
        <v>1623</v>
      </c>
      <c r="P163" s="2204"/>
    </row>
    <row r="164" spans="1:16" ht="30.95" customHeight="1">
      <c r="A164" s="9"/>
      <c r="B164" s="1492" t="s">
        <v>435</v>
      </c>
      <c r="C164" s="1997" t="s">
        <v>2597</v>
      </c>
      <c r="D164" s="1997"/>
      <c r="E164" s="1998"/>
      <c r="F164" s="1523" t="s">
        <v>1442</v>
      </c>
      <c r="G164" s="2188" t="s">
        <v>3256</v>
      </c>
      <c r="H164" s="2189"/>
      <c r="I164" s="2189"/>
      <c r="J164" s="2189"/>
      <c r="K164" s="2190"/>
      <c r="L164" s="2108" t="s">
        <v>1442</v>
      </c>
      <c r="M164" s="2110"/>
      <c r="N164" s="2191"/>
      <c r="O164" s="2204"/>
      <c r="P164" s="2204"/>
    </row>
    <row r="165" spans="1:16" ht="19.5" customHeight="1">
      <c r="A165" s="9"/>
      <c r="B165" s="1492" t="s">
        <v>441</v>
      </c>
      <c r="C165" s="1997" t="s">
        <v>2599</v>
      </c>
      <c r="D165" s="1997"/>
      <c r="E165" s="1998"/>
      <c r="F165" s="1523" t="s">
        <v>1442</v>
      </c>
      <c r="G165" s="2188" t="s">
        <v>3257</v>
      </c>
      <c r="H165" s="2189"/>
      <c r="I165" s="2189"/>
      <c r="J165" s="2189"/>
      <c r="K165" s="2190"/>
      <c r="L165" s="2108" t="s">
        <v>1442</v>
      </c>
      <c r="M165" s="2110"/>
      <c r="N165" s="2191"/>
      <c r="O165" s="2204"/>
      <c r="P165" s="2204"/>
    </row>
    <row r="166" spans="1:16" ht="19.5" customHeight="1">
      <c r="A166" s="9"/>
      <c r="B166" s="1492" t="s">
        <v>443</v>
      </c>
      <c r="C166" s="1997" t="s">
        <v>2601</v>
      </c>
      <c r="D166" s="1997"/>
      <c r="E166" s="1998"/>
      <c r="F166" s="1523" t="s">
        <v>1442</v>
      </c>
      <c r="G166" s="2188" t="s">
        <v>3257</v>
      </c>
      <c r="H166" s="2189"/>
      <c r="I166" s="2189"/>
      <c r="J166" s="2189"/>
      <c r="K166" s="2190"/>
      <c r="L166" s="2108" t="s">
        <v>1442</v>
      </c>
      <c r="M166" s="2110"/>
      <c r="N166" s="2191"/>
      <c r="O166" s="2204"/>
      <c r="P166" s="2204"/>
    </row>
    <row r="167" spans="1:16" ht="19.5" customHeight="1">
      <c r="A167" s="9"/>
      <c r="B167" s="1492" t="s">
        <v>445</v>
      </c>
      <c r="C167" s="1997" t="s">
        <v>2602</v>
      </c>
      <c r="D167" s="1997"/>
      <c r="E167" s="1998"/>
      <c r="F167" s="1523" t="s">
        <v>1442</v>
      </c>
      <c r="G167" s="2188" t="s">
        <v>3257</v>
      </c>
      <c r="H167" s="2189"/>
      <c r="I167" s="2189"/>
      <c r="J167" s="2189"/>
      <c r="K167" s="2190"/>
      <c r="L167" s="2108" t="s">
        <v>1442</v>
      </c>
      <c r="M167" s="2110"/>
      <c r="N167" s="2191"/>
      <c r="O167" s="2204"/>
      <c r="P167" s="2204"/>
    </row>
    <row r="168" spans="1:16" ht="19.5" customHeight="1">
      <c r="A168" s="9"/>
      <c r="B168" s="76" t="s">
        <v>448</v>
      </c>
      <c r="C168" s="1997" t="s">
        <v>2603</v>
      </c>
      <c r="D168" s="1997"/>
      <c r="E168" s="1998"/>
      <c r="F168" s="1523" t="s">
        <v>1442</v>
      </c>
      <c r="G168" s="2188" t="s">
        <v>3257</v>
      </c>
      <c r="H168" s="2189"/>
      <c r="I168" s="2189"/>
      <c r="J168" s="2189"/>
      <c r="K168" s="2190"/>
      <c r="L168" s="2108" t="s">
        <v>1442</v>
      </c>
      <c r="M168" s="2110"/>
      <c r="N168" s="2191"/>
      <c r="O168" s="2204"/>
      <c r="P168" s="2204"/>
    </row>
    <row r="169" spans="1:16" ht="33" customHeight="1">
      <c r="A169" s="9"/>
      <c r="B169" s="84" t="s">
        <v>450</v>
      </c>
      <c r="C169" s="1997" t="s">
        <v>3258</v>
      </c>
      <c r="D169" s="1997"/>
      <c r="E169" s="1998"/>
      <c r="F169" s="1523" t="s">
        <v>1442</v>
      </c>
      <c r="G169" s="2188" t="s">
        <v>3257</v>
      </c>
      <c r="H169" s="2189"/>
      <c r="I169" s="2189"/>
      <c r="J169" s="2189"/>
      <c r="K169" s="2190"/>
      <c r="L169" s="2108" t="s">
        <v>1442</v>
      </c>
      <c r="M169" s="2110"/>
      <c r="N169" s="2191"/>
      <c r="O169" s="2204"/>
      <c r="P169" s="2204"/>
    </row>
    <row r="170" spans="1:16" ht="19.5" customHeight="1">
      <c r="A170" s="9"/>
      <c r="B170" s="84" t="s">
        <v>453</v>
      </c>
      <c r="C170" s="1997" t="s">
        <v>2605</v>
      </c>
      <c r="D170" s="1997"/>
      <c r="E170" s="1998"/>
      <c r="F170" s="1523" t="s">
        <v>1442</v>
      </c>
      <c r="G170" s="2188" t="s">
        <v>3257</v>
      </c>
      <c r="H170" s="2189"/>
      <c r="I170" s="2189"/>
      <c r="J170" s="2189"/>
      <c r="K170" s="2190"/>
      <c r="L170" s="2108" t="s">
        <v>1442</v>
      </c>
      <c r="M170" s="2110"/>
      <c r="N170" s="2191"/>
      <c r="O170" s="2204"/>
      <c r="P170" s="2204"/>
    </row>
    <row r="171" spans="1:16" ht="19.5" customHeight="1">
      <c r="A171" s="9"/>
      <c r="B171" s="84" t="s">
        <v>456</v>
      </c>
      <c r="C171" s="1997" t="s">
        <v>2606</v>
      </c>
      <c r="D171" s="1997"/>
      <c r="E171" s="1998"/>
      <c r="F171" s="1523" t="s">
        <v>1442</v>
      </c>
      <c r="G171" s="2188" t="s">
        <v>3257</v>
      </c>
      <c r="H171" s="2189"/>
      <c r="I171" s="2189"/>
      <c r="J171" s="2189"/>
      <c r="K171" s="2190"/>
      <c r="L171" s="2108" t="s">
        <v>1442</v>
      </c>
      <c r="M171" s="2110"/>
      <c r="N171" s="2191"/>
      <c r="O171" s="2204"/>
      <c r="P171" s="2204"/>
    </row>
    <row r="172" spans="1:16" ht="19.5" customHeight="1">
      <c r="A172" s="9"/>
      <c r="B172" s="84" t="s">
        <v>458</v>
      </c>
      <c r="C172" s="1997" t="s">
        <v>1653</v>
      </c>
      <c r="D172" s="1997"/>
      <c r="E172" s="1998"/>
      <c r="F172" s="1523" t="s">
        <v>1442</v>
      </c>
      <c r="G172" s="2188" t="s">
        <v>3257</v>
      </c>
      <c r="H172" s="2189"/>
      <c r="I172" s="2189"/>
      <c r="J172" s="2189"/>
      <c r="K172" s="2190"/>
      <c r="L172" s="2108" t="s">
        <v>1442</v>
      </c>
      <c r="M172" s="2110"/>
      <c r="N172" s="2191"/>
      <c r="O172" s="2204"/>
      <c r="P172" s="2204"/>
    </row>
    <row r="173" spans="1:16" ht="19.5" customHeight="1">
      <c r="A173" s="9"/>
      <c r="B173" s="84" t="s">
        <v>594</v>
      </c>
      <c r="C173" s="1997" t="s">
        <v>3259</v>
      </c>
      <c r="D173" s="1997"/>
      <c r="E173" s="1998"/>
      <c r="F173" s="1523" t="s">
        <v>1442</v>
      </c>
      <c r="G173" s="2188" t="s">
        <v>3257</v>
      </c>
      <c r="H173" s="2189"/>
      <c r="I173" s="2189"/>
      <c r="J173" s="2189"/>
      <c r="K173" s="2190"/>
      <c r="L173" s="2108" t="s">
        <v>1442</v>
      </c>
      <c r="M173" s="2110"/>
      <c r="N173" s="2191"/>
      <c r="O173" s="2204"/>
      <c r="P173" s="2204"/>
    </row>
    <row r="174" spans="1:16" ht="19.5" customHeight="1">
      <c r="A174" s="9"/>
      <c r="B174" s="76" t="s">
        <v>596</v>
      </c>
      <c r="C174" s="1997" t="s">
        <v>3260</v>
      </c>
      <c r="D174" s="1997"/>
      <c r="E174" s="1998"/>
      <c r="F174" s="1523" t="s">
        <v>1442</v>
      </c>
      <c r="G174" s="2188" t="s">
        <v>3257</v>
      </c>
      <c r="H174" s="2189"/>
      <c r="I174" s="2189"/>
      <c r="J174" s="2189"/>
      <c r="K174" s="2190"/>
      <c r="L174" s="2108" t="s">
        <v>1442</v>
      </c>
      <c r="M174" s="2110"/>
      <c r="N174" s="2191"/>
      <c r="O174" s="2205"/>
      <c r="P174" s="2205"/>
    </row>
    <row r="175" spans="1:16" ht="51" customHeight="1">
      <c r="A175" s="9"/>
      <c r="B175" s="1549" t="s">
        <v>192</v>
      </c>
      <c r="C175" s="2028" t="s">
        <v>3261</v>
      </c>
      <c r="D175" s="2028"/>
      <c r="E175" s="2029"/>
      <c r="F175" s="1542" t="s">
        <v>2593</v>
      </c>
      <c r="G175" s="2192" t="s">
        <v>2612</v>
      </c>
      <c r="H175" s="2193"/>
      <c r="I175" s="2193"/>
      <c r="J175" s="2193"/>
      <c r="K175" s="2193"/>
      <c r="L175" s="2193"/>
      <c r="M175" s="2193"/>
      <c r="N175" s="2194"/>
      <c r="O175" s="2051" t="s">
        <v>1643</v>
      </c>
      <c r="P175" s="2074"/>
    </row>
    <row r="176" spans="1:16" ht="18.75" customHeight="1">
      <c r="A176" s="9"/>
      <c r="B176" s="1492" t="s">
        <v>435</v>
      </c>
      <c r="C176" s="1997" t="s">
        <v>2597</v>
      </c>
      <c r="D176" s="1997"/>
      <c r="E176" s="1998"/>
      <c r="F176" s="1523" t="s">
        <v>1442</v>
      </c>
      <c r="G176" s="2170" t="s">
        <v>3262</v>
      </c>
      <c r="H176" s="2171"/>
      <c r="I176" s="2171"/>
      <c r="J176" s="2171"/>
      <c r="K176" s="2171"/>
      <c r="L176" s="2171"/>
      <c r="M176" s="2171"/>
      <c r="N176" s="2179"/>
      <c r="O176" s="2124"/>
      <c r="P176" s="2081"/>
    </row>
    <row r="177" spans="1:16" ht="18.75" customHeight="1">
      <c r="A177" s="9"/>
      <c r="B177" s="1492" t="s">
        <v>441</v>
      </c>
      <c r="C177" s="1997" t="s">
        <v>2599</v>
      </c>
      <c r="D177" s="1997"/>
      <c r="E177" s="1998"/>
      <c r="F177" s="1523" t="s">
        <v>1442</v>
      </c>
      <c r="G177" s="2170" t="s">
        <v>3262</v>
      </c>
      <c r="H177" s="2171"/>
      <c r="I177" s="2171"/>
      <c r="J177" s="2171"/>
      <c r="K177" s="2171"/>
      <c r="L177" s="2171"/>
      <c r="M177" s="2171"/>
      <c r="N177" s="2179"/>
      <c r="O177" s="2124"/>
      <c r="P177" s="2081"/>
    </row>
    <row r="178" spans="1:16" ht="18.75" customHeight="1">
      <c r="A178" s="9"/>
      <c r="B178" s="1492" t="s">
        <v>443</v>
      </c>
      <c r="C178" s="1997" t="s">
        <v>2601</v>
      </c>
      <c r="D178" s="1997"/>
      <c r="E178" s="1998"/>
      <c r="F178" s="1523" t="s">
        <v>1442</v>
      </c>
      <c r="G178" s="2170" t="s">
        <v>3262</v>
      </c>
      <c r="H178" s="2171"/>
      <c r="I178" s="2171"/>
      <c r="J178" s="2171"/>
      <c r="K178" s="2171"/>
      <c r="L178" s="2171"/>
      <c r="M178" s="2171"/>
      <c r="N178" s="2179"/>
      <c r="O178" s="2124"/>
      <c r="P178" s="2081"/>
    </row>
    <row r="179" spans="1:16" ht="18.75" customHeight="1">
      <c r="A179" s="9"/>
      <c r="B179" s="1492" t="s">
        <v>445</v>
      </c>
      <c r="C179" s="1997" t="s">
        <v>2602</v>
      </c>
      <c r="D179" s="1997"/>
      <c r="E179" s="1998"/>
      <c r="F179" s="1523" t="s">
        <v>1442</v>
      </c>
      <c r="G179" s="2170" t="s">
        <v>3262</v>
      </c>
      <c r="H179" s="2171"/>
      <c r="I179" s="2171"/>
      <c r="J179" s="2171"/>
      <c r="K179" s="2171"/>
      <c r="L179" s="2171"/>
      <c r="M179" s="2171"/>
      <c r="N179" s="2179"/>
      <c r="O179" s="2124"/>
      <c r="P179" s="2081"/>
    </row>
    <row r="180" spans="1:16" ht="18.75" customHeight="1">
      <c r="A180" s="9"/>
      <c r="B180" s="76" t="s">
        <v>448</v>
      </c>
      <c r="C180" s="1997" t="s">
        <v>2603</v>
      </c>
      <c r="D180" s="1997"/>
      <c r="E180" s="1998"/>
      <c r="F180" s="1523" t="s">
        <v>1442</v>
      </c>
      <c r="G180" s="2170" t="s">
        <v>3262</v>
      </c>
      <c r="H180" s="2171"/>
      <c r="I180" s="2171"/>
      <c r="J180" s="2171"/>
      <c r="K180" s="2171"/>
      <c r="L180" s="2171"/>
      <c r="M180" s="2171"/>
      <c r="N180" s="2179"/>
      <c r="O180" s="2124"/>
      <c r="P180" s="2081"/>
    </row>
    <row r="181" spans="1:16" ht="33.75" customHeight="1">
      <c r="A181" s="9"/>
      <c r="B181" s="84" t="s">
        <v>450</v>
      </c>
      <c r="C181" s="1997" t="s">
        <v>3258</v>
      </c>
      <c r="D181" s="1997"/>
      <c r="E181" s="1998"/>
      <c r="F181" s="1523" t="s">
        <v>1442</v>
      </c>
      <c r="G181" s="2170" t="s">
        <v>3262</v>
      </c>
      <c r="H181" s="2171"/>
      <c r="I181" s="2171"/>
      <c r="J181" s="2171"/>
      <c r="K181" s="2171"/>
      <c r="L181" s="2171"/>
      <c r="M181" s="2171"/>
      <c r="N181" s="2179"/>
      <c r="O181" s="2124"/>
      <c r="P181" s="2081"/>
    </row>
    <row r="182" spans="1:16" ht="18.75" customHeight="1">
      <c r="A182" s="9"/>
      <c r="B182" s="84" t="s">
        <v>453</v>
      </c>
      <c r="C182" s="1997" t="s">
        <v>2605</v>
      </c>
      <c r="D182" s="1997"/>
      <c r="E182" s="1998"/>
      <c r="F182" s="1523" t="s">
        <v>1442</v>
      </c>
      <c r="G182" s="2170" t="s">
        <v>3262</v>
      </c>
      <c r="H182" s="2171"/>
      <c r="I182" s="2171"/>
      <c r="J182" s="2171"/>
      <c r="K182" s="2171"/>
      <c r="L182" s="2171"/>
      <c r="M182" s="2171"/>
      <c r="N182" s="2179"/>
      <c r="O182" s="2124"/>
      <c r="P182" s="2081"/>
    </row>
    <row r="183" spans="1:16" ht="18.75" customHeight="1">
      <c r="A183" s="9"/>
      <c r="B183" s="84" t="s">
        <v>456</v>
      </c>
      <c r="C183" s="1997" t="s">
        <v>2606</v>
      </c>
      <c r="D183" s="1997"/>
      <c r="E183" s="1998"/>
      <c r="F183" s="1523" t="s">
        <v>1442</v>
      </c>
      <c r="G183" s="2170" t="s">
        <v>3262</v>
      </c>
      <c r="H183" s="2171"/>
      <c r="I183" s="2171"/>
      <c r="J183" s="2171"/>
      <c r="K183" s="2171"/>
      <c r="L183" s="2171"/>
      <c r="M183" s="2171"/>
      <c r="N183" s="2179"/>
      <c r="O183" s="2124"/>
      <c r="P183" s="2081"/>
    </row>
    <row r="184" spans="1:16" ht="18.75" customHeight="1">
      <c r="A184" s="9"/>
      <c r="B184" s="84" t="s">
        <v>458</v>
      </c>
      <c r="C184" s="1997" t="s">
        <v>1653</v>
      </c>
      <c r="D184" s="1997"/>
      <c r="E184" s="1998"/>
      <c r="F184" s="1523" t="s">
        <v>1442</v>
      </c>
      <c r="G184" s="2170" t="s">
        <v>3262</v>
      </c>
      <c r="H184" s="2171"/>
      <c r="I184" s="2171"/>
      <c r="J184" s="2171"/>
      <c r="K184" s="2171"/>
      <c r="L184" s="2171"/>
      <c r="M184" s="2171"/>
      <c r="N184" s="2179"/>
      <c r="O184" s="2124"/>
      <c r="P184" s="2081"/>
    </row>
    <row r="185" spans="1:16" ht="18.75" customHeight="1">
      <c r="A185" s="9"/>
      <c r="B185" s="84" t="s">
        <v>594</v>
      </c>
      <c r="C185" s="1997" t="s">
        <v>3259</v>
      </c>
      <c r="D185" s="1997"/>
      <c r="E185" s="1998"/>
      <c r="F185" s="1523" t="s">
        <v>1442</v>
      </c>
      <c r="G185" s="2170" t="s">
        <v>3262</v>
      </c>
      <c r="H185" s="2171"/>
      <c r="I185" s="2171"/>
      <c r="J185" s="2171"/>
      <c r="K185" s="2171"/>
      <c r="L185" s="2171"/>
      <c r="M185" s="2171"/>
      <c r="N185" s="2179"/>
      <c r="O185" s="2124"/>
      <c r="P185" s="2081"/>
    </row>
    <row r="186" spans="1:16" ht="18.75" customHeight="1">
      <c r="A186" s="9"/>
      <c r="B186" s="76" t="s">
        <v>596</v>
      </c>
      <c r="C186" s="1997" t="s">
        <v>3260</v>
      </c>
      <c r="D186" s="1997"/>
      <c r="E186" s="1998"/>
      <c r="F186" s="1523" t="s">
        <v>1442</v>
      </c>
      <c r="G186" s="2170" t="s">
        <v>3262</v>
      </c>
      <c r="H186" s="2171"/>
      <c r="I186" s="2171"/>
      <c r="J186" s="2171"/>
      <c r="K186" s="2171"/>
      <c r="L186" s="2171"/>
      <c r="M186" s="2171"/>
      <c r="N186" s="2179"/>
      <c r="O186" s="2197"/>
      <c r="P186" s="2084"/>
    </row>
    <row r="187" spans="1:16" ht="50.25" customHeight="1">
      <c r="A187" s="9"/>
      <c r="B187" s="1549" t="s">
        <v>643</v>
      </c>
      <c r="C187" s="2028" t="s">
        <v>3263</v>
      </c>
      <c r="D187" s="2028"/>
      <c r="E187" s="2029"/>
      <c r="F187" s="1542" t="s">
        <v>2593</v>
      </c>
      <c r="G187" s="2198" t="s">
        <v>2620</v>
      </c>
      <c r="H187" s="2199"/>
      <c r="I187" s="2199"/>
      <c r="J187" s="2199"/>
      <c r="K187" s="2200"/>
      <c r="L187" s="2201" t="s">
        <v>2595</v>
      </c>
      <c r="M187" s="2202"/>
      <c r="N187" s="2203"/>
      <c r="O187" s="2051" t="s">
        <v>3030</v>
      </c>
      <c r="P187" s="2051"/>
    </row>
    <row r="188" spans="1:16" ht="20.25" customHeight="1">
      <c r="A188" s="9"/>
      <c r="B188" s="1489" t="s">
        <v>435</v>
      </c>
      <c r="C188" s="1997" t="s">
        <v>2597</v>
      </c>
      <c r="D188" s="1997"/>
      <c r="E188" s="1998"/>
      <c r="F188" s="1523" t="s">
        <v>57</v>
      </c>
      <c r="G188" s="2188"/>
      <c r="H188" s="2189"/>
      <c r="I188" s="2189"/>
      <c r="J188" s="2189"/>
      <c r="K188" s="2190"/>
      <c r="L188" s="2108" t="s">
        <v>1340</v>
      </c>
      <c r="M188" s="2110"/>
      <c r="N188" s="2191"/>
      <c r="O188" s="2124"/>
      <c r="P188" s="2124"/>
    </row>
    <row r="189" spans="1:16" ht="20.25" customHeight="1">
      <c r="A189" s="9"/>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9"/>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9"/>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9"/>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9"/>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9"/>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9"/>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9"/>
      <c r="B196" s="1494" t="s">
        <v>458</v>
      </c>
      <c r="C196" s="1997" t="s">
        <v>1653</v>
      </c>
      <c r="D196" s="1997"/>
      <c r="E196" s="1998"/>
      <c r="F196" s="1523" t="s">
        <v>57</v>
      </c>
      <c r="G196" s="2188"/>
      <c r="H196" s="2189"/>
      <c r="I196" s="2189"/>
      <c r="J196" s="2189"/>
      <c r="K196" s="2190"/>
      <c r="L196" s="2108" t="s">
        <v>1340</v>
      </c>
      <c r="M196" s="2110"/>
      <c r="N196" s="2191"/>
      <c r="O196" s="2124"/>
      <c r="P196" s="2124"/>
    </row>
    <row r="197" spans="1:16" ht="20.25" customHeight="1">
      <c r="A197" s="9"/>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9"/>
      <c r="B198" s="1490" t="s">
        <v>596</v>
      </c>
      <c r="C198" s="1997" t="s">
        <v>3260</v>
      </c>
      <c r="D198" s="1997"/>
      <c r="E198" s="1998"/>
      <c r="F198" s="1523" t="s">
        <v>57</v>
      </c>
      <c r="G198" s="2188"/>
      <c r="H198" s="2189"/>
      <c r="I198" s="2189"/>
      <c r="J198" s="2189"/>
      <c r="K198" s="2190"/>
      <c r="L198" s="2108" t="s">
        <v>1340</v>
      </c>
      <c r="M198" s="2110"/>
      <c r="N198" s="2191"/>
      <c r="O198" s="2197"/>
      <c r="P198" s="2197"/>
    </row>
    <row r="199" spans="1:16" ht="61.5" customHeight="1">
      <c r="A199" s="9"/>
      <c r="B199" s="85" t="s">
        <v>200</v>
      </c>
      <c r="C199" s="2028" t="s">
        <v>3039</v>
      </c>
      <c r="D199" s="2028"/>
      <c r="E199" s="2029"/>
      <c r="F199" s="1542" t="s">
        <v>2593</v>
      </c>
      <c r="G199" s="2192" t="s">
        <v>2623</v>
      </c>
      <c r="H199" s="2193"/>
      <c r="I199" s="2193"/>
      <c r="J199" s="2193"/>
      <c r="K199" s="2193"/>
      <c r="L199" s="2193"/>
      <c r="M199" s="2193"/>
      <c r="N199" s="2194"/>
      <c r="O199" s="2051" t="s">
        <v>1643</v>
      </c>
      <c r="P199" s="2051"/>
    </row>
    <row r="200" spans="1:16" ht="21" customHeight="1">
      <c r="A200" s="9"/>
      <c r="B200" s="1489" t="s">
        <v>435</v>
      </c>
      <c r="C200" s="1997" t="s">
        <v>2597</v>
      </c>
      <c r="D200" s="1997"/>
      <c r="E200" s="1998"/>
      <c r="F200" s="1523" t="s">
        <v>1442</v>
      </c>
      <c r="G200" s="2170" t="s">
        <v>3264</v>
      </c>
      <c r="H200" s="2171"/>
      <c r="I200" s="2171"/>
      <c r="J200" s="2171"/>
      <c r="K200" s="2171"/>
      <c r="L200" s="2171"/>
      <c r="M200" s="2171"/>
      <c r="N200" s="2179"/>
      <c r="O200" s="2124"/>
      <c r="P200" s="2124"/>
    </row>
    <row r="201" spans="1:16" ht="21" customHeight="1">
      <c r="A201" s="9"/>
      <c r="B201" s="1489" t="s">
        <v>441</v>
      </c>
      <c r="C201" s="1997" t="s">
        <v>2599</v>
      </c>
      <c r="D201" s="1997"/>
      <c r="E201" s="1998"/>
      <c r="F201" s="33" t="s">
        <v>57</v>
      </c>
      <c r="G201" s="2162"/>
      <c r="H201" s="2163"/>
      <c r="I201" s="2163"/>
      <c r="J201" s="2163"/>
      <c r="K201" s="2163"/>
      <c r="L201" s="2163"/>
      <c r="M201" s="2163"/>
      <c r="N201" s="2196"/>
      <c r="O201" s="2124"/>
      <c r="P201" s="2124"/>
    </row>
    <row r="202" spans="1:16" ht="21" customHeight="1">
      <c r="A202" s="9"/>
      <c r="B202" s="1489" t="s">
        <v>443</v>
      </c>
      <c r="C202" s="1997" t="s">
        <v>2601</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2602</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2603</v>
      </c>
      <c r="D204" s="1997"/>
      <c r="E204" s="1998"/>
      <c r="F204" s="33" t="s">
        <v>57</v>
      </c>
      <c r="G204" s="2162"/>
      <c r="H204" s="2163"/>
      <c r="I204" s="2163"/>
      <c r="J204" s="2163"/>
      <c r="K204" s="2163"/>
      <c r="L204" s="2163"/>
      <c r="M204" s="2163"/>
      <c r="N204" s="2196"/>
      <c r="O204" s="2081"/>
      <c r="P204" s="2124"/>
    </row>
    <row r="205" spans="1:16" ht="36" customHeight="1">
      <c r="A205" s="9"/>
      <c r="B205" s="1494" t="s">
        <v>450</v>
      </c>
      <c r="C205" s="1997" t="s">
        <v>3258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2605</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2606</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1653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3259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3260</v>
      </c>
      <c r="D210" s="1978"/>
      <c r="E210" s="1979"/>
      <c r="F210" s="86" t="s">
        <v>57</v>
      </c>
      <c r="G210" s="2180"/>
      <c r="H210" s="2181"/>
      <c r="I210" s="2181"/>
      <c r="J210" s="2181"/>
      <c r="K210" s="2181"/>
      <c r="L210" s="2181"/>
      <c r="M210" s="2181"/>
      <c r="N210" s="2182"/>
      <c r="O210" s="2195"/>
      <c r="P210" s="2124"/>
    </row>
    <row r="211" spans="1:16" ht="34.5" customHeight="1">
      <c r="B211" s="23" t="s">
        <v>648</v>
      </c>
      <c r="C211" s="1997" t="s">
        <v>2630</v>
      </c>
      <c r="D211" s="1997"/>
      <c r="E211" s="1997"/>
      <c r="F211" s="1997"/>
      <c r="G211" s="1998"/>
      <c r="H211" s="2183" t="s">
        <v>1442</v>
      </c>
      <c r="I211" s="2184"/>
      <c r="J211" s="2185"/>
      <c r="K211" s="2186" t="s">
        <v>1521</v>
      </c>
      <c r="L211" s="2170"/>
      <c r="M211" s="2171"/>
      <c r="N211" s="2179"/>
      <c r="O211" s="1991" t="s">
        <v>2632</v>
      </c>
      <c r="P211" s="1991"/>
    </row>
    <row r="212" spans="1:16" ht="25.5" customHeight="1">
      <c r="B212" s="1490" t="s">
        <v>435</v>
      </c>
      <c r="C212" s="1997" t="s">
        <v>2634</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2635</v>
      </c>
      <c r="E213" s="2158"/>
      <c r="F213" s="2158"/>
      <c r="G213" s="2159"/>
      <c r="H213" s="2108" t="s">
        <v>1442</v>
      </c>
      <c r="I213" s="2110"/>
      <c r="J213" s="2109"/>
      <c r="K213" s="2187"/>
      <c r="L213" s="2172"/>
      <c r="M213" s="2173"/>
      <c r="N213" s="2174"/>
      <c r="O213" s="2017"/>
      <c r="P213" s="2017"/>
    </row>
    <row r="214" spans="1:16" ht="20.25" customHeight="1">
      <c r="B214" s="1490"/>
      <c r="C214" s="1549" t="s">
        <v>489</v>
      </c>
      <c r="D214" s="1997" t="s">
        <v>1177</v>
      </c>
      <c r="E214" s="1997"/>
      <c r="F214" s="1997"/>
      <c r="G214" s="1998"/>
      <c r="H214" s="2108" t="s">
        <v>1442</v>
      </c>
      <c r="I214" s="2110"/>
      <c r="J214" s="2109"/>
      <c r="K214" s="2187"/>
      <c r="L214" s="2172"/>
      <c r="M214" s="2173"/>
      <c r="N214" s="2174"/>
      <c r="O214" s="2017"/>
      <c r="P214" s="2017"/>
    </row>
    <row r="215" spans="1:16" ht="20.25" customHeight="1">
      <c r="B215" s="1490"/>
      <c r="C215" s="1549" t="s">
        <v>493</v>
      </c>
      <c r="D215" s="1997" t="s">
        <v>2636</v>
      </c>
      <c r="E215" s="1997"/>
      <c r="F215" s="1997"/>
      <c r="G215" s="1998"/>
      <c r="H215" s="2108" t="s">
        <v>1442</v>
      </c>
      <c r="I215" s="2110"/>
      <c r="J215" s="2109"/>
      <c r="K215" s="2187"/>
      <c r="L215" s="2172"/>
      <c r="M215" s="2173"/>
      <c r="N215" s="2174"/>
      <c r="O215" s="2017"/>
      <c r="P215" s="2017"/>
    </row>
    <row r="216" spans="1:16" ht="20.25" customHeight="1">
      <c r="B216" s="1490"/>
      <c r="C216" s="1549" t="s">
        <v>498</v>
      </c>
      <c r="D216" s="1997" t="s">
        <v>2541</v>
      </c>
      <c r="E216" s="1997"/>
      <c r="F216" s="1997"/>
      <c r="G216" s="1998"/>
      <c r="H216" s="2108" t="s">
        <v>1442</v>
      </c>
      <c r="I216" s="2110"/>
      <c r="J216" s="2109"/>
      <c r="K216" s="2187"/>
      <c r="L216" s="2172"/>
      <c r="M216" s="2173"/>
      <c r="N216" s="2174"/>
      <c r="O216" s="2017"/>
      <c r="P216" s="2017"/>
    </row>
    <row r="217" spans="1:16" ht="23.25" customHeight="1" thickBot="1">
      <c r="B217" s="1490" t="s">
        <v>441</v>
      </c>
      <c r="C217" s="1830" t="s">
        <v>2637</v>
      </c>
      <c r="D217" s="1830"/>
      <c r="E217" s="1830"/>
      <c r="F217" s="1830"/>
      <c r="G217" s="1831"/>
      <c r="H217" s="2152"/>
      <c r="I217" s="2153"/>
      <c r="J217" s="2178"/>
      <c r="K217" s="2187"/>
      <c r="L217" s="2172"/>
      <c r="M217" s="2173"/>
      <c r="N217" s="2174"/>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t="s">
        <v>1332</v>
      </c>
      <c r="P218" s="2050"/>
    </row>
    <row r="219" spans="1:16" ht="21.75" customHeight="1">
      <c r="B219" s="1490" t="s">
        <v>435</v>
      </c>
      <c r="C219" s="1997" t="s">
        <v>2640</v>
      </c>
      <c r="D219" s="1997"/>
      <c r="E219" s="1998"/>
      <c r="F219" s="1995" t="s">
        <v>57</v>
      </c>
      <c r="G219" s="2160"/>
      <c r="H219" s="2160"/>
      <c r="I219" s="2160"/>
      <c r="J219" s="2013"/>
      <c r="K219" s="2169" t="s">
        <v>1521</v>
      </c>
      <c r="L219" s="2170"/>
      <c r="M219" s="2171"/>
      <c r="N219" s="2171"/>
      <c r="O219" s="2017"/>
      <c r="P219" s="2017"/>
    </row>
    <row r="220" spans="1:16" ht="21.75" customHeight="1">
      <c r="B220" s="1490" t="s">
        <v>441</v>
      </c>
      <c r="C220" s="1997" t="s">
        <v>2642</v>
      </c>
      <c r="D220" s="1997"/>
      <c r="E220" s="1998"/>
      <c r="F220" s="1995" t="s">
        <v>57</v>
      </c>
      <c r="G220" s="2160"/>
      <c r="H220" s="2160"/>
      <c r="I220" s="2160"/>
      <c r="J220" s="2013"/>
      <c r="K220" s="2169"/>
      <c r="L220" s="2172"/>
      <c r="M220" s="2173"/>
      <c r="N220" s="2173"/>
      <c r="O220" s="2017"/>
      <c r="P220" s="2017"/>
    </row>
    <row r="221" spans="1:16" ht="35.25" customHeight="1">
      <c r="B221" s="1490" t="s">
        <v>443</v>
      </c>
      <c r="C221" s="1997" t="s">
        <v>2643</v>
      </c>
      <c r="D221" s="1997"/>
      <c r="E221" s="1998"/>
      <c r="F221" s="1995" t="s">
        <v>1340</v>
      </c>
      <c r="G221" s="2160"/>
      <c r="H221" s="2160"/>
      <c r="I221" s="2160"/>
      <c r="J221" s="2013"/>
      <c r="K221" s="2169"/>
      <c r="L221" s="2172"/>
      <c r="M221" s="2173"/>
      <c r="N221" s="2173"/>
      <c r="O221" s="2017"/>
      <c r="P221" s="2017"/>
    </row>
    <row r="222" spans="1:16" ht="30" customHeight="1">
      <c r="B222" s="23"/>
      <c r="C222" s="1997" t="s">
        <v>2644</v>
      </c>
      <c r="D222" s="1997"/>
      <c r="E222" s="1998"/>
      <c r="F222" s="2162"/>
      <c r="G222" s="2163"/>
      <c r="H222" s="2163"/>
      <c r="I222" s="2163"/>
      <c r="J222" s="2164"/>
      <c r="K222" s="2169"/>
      <c r="L222" s="2172"/>
      <c r="M222" s="2173"/>
      <c r="N222" s="2173"/>
      <c r="O222" s="1992"/>
      <c r="P222" s="1992"/>
    </row>
    <row r="223" spans="1:16" ht="33" customHeight="1">
      <c r="B223" s="1490" t="s">
        <v>445</v>
      </c>
      <c r="C223" s="2028" t="s">
        <v>2645</v>
      </c>
      <c r="D223" s="2028"/>
      <c r="E223" s="2029"/>
      <c r="F223" s="1995" t="s">
        <v>57</v>
      </c>
      <c r="G223" s="2160"/>
      <c r="H223" s="2160"/>
      <c r="I223" s="2160"/>
      <c r="J223" s="2013"/>
      <c r="K223" s="2169"/>
      <c r="L223" s="2172"/>
      <c r="M223" s="2173"/>
      <c r="N223" s="2174"/>
      <c r="O223" s="2006" t="s">
        <v>1679</v>
      </c>
      <c r="P223" s="1991"/>
    </row>
    <row r="224" spans="1:16" ht="27.75" customHeight="1">
      <c r="B224" s="87"/>
      <c r="C224" s="1997" t="s">
        <v>2646</v>
      </c>
      <c r="D224" s="1997"/>
      <c r="E224" s="1998"/>
      <c r="F224" s="2162"/>
      <c r="G224" s="2163"/>
      <c r="H224" s="2163"/>
      <c r="I224" s="2163"/>
      <c r="J224" s="2164"/>
      <c r="K224" s="2169"/>
      <c r="L224" s="2172"/>
      <c r="M224" s="2173"/>
      <c r="N224" s="2174"/>
      <c r="O224" s="2161"/>
      <c r="P224" s="1992"/>
    </row>
    <row r="225" spans="2:16" ht="36.75" customHeight="1">
      <c r="B225" s="1519" t="s">
        <v>662</v>
      </c>
      <c r="C225" s="1853" t="s">
        <v>2647</v>
      </c>
      <c r="D225" s="1853"/>
      <c r="E225" s="1853"/>
      <c r="F225" s="1853"/>
      <c r="G225" s="1853"/>
      <c r="H225" s="1999" t="s">
        <v>1340</v>
      </c>
      <c r="I225" s="2027"/>
      <c r="J225" s="2000"/>
      <c r="K225" s="2169"/>
      <c r="L225" s="2172"/>
      <c r="M225" s="2173"/>
      <c r="N225" s="2174"/>
      <c r="O225" s="2165" t="s">
        <v>1683</v>
      </c>
      <c r="P225" s="2017"/>
    </row>
    <row r="226" spans="2:16" ht="27" customHeight="1">
      <c r="B226" s="22" t="s">
        <v>435</v>
      </c>
      <c r="C226" s="1997" t="s">
        <v>2649</v>
      </c>
      <c r="D226" s="1997"/>
      <c r="E226" s="1997"/>
      <c r="F226" s="1997"/>
      <c r="G226" s="1997"/>
      <c r="H226" s="2166"/>
      <c r="I226" s="2167"/>
      <c r="J226" s="2168"/>
      <c r="K226" s="2169"/>
      <c r="L226" s="2175"/>
      <c r="M226" s="2176"/>
      <c r="N226" s="2177"/>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t="s">
        <v>1687</v>
      </c>
      <c r="P227" s="1991"/>
    </row>
    <row r="228" spans="2:16" ht="57.75" customHeight="1">
      <c r="B228" s="88" t="s">
        <v>435</v>
      </c>
      <c r="C228" s="1885" t="s">
        <v>1550</v>
      </c>
      <c r="D228" s="1885"/>
      <c r="E228" s="1885"/>
      <c r="F228" s="1885"/>
      <c r="G228" s="1885"/>
      <c r="H228" s="1885"/>
      <c r="I228" s="1885"/>
      <c r="J228" s="2148"/>
      <c r="K228" s="1522" t="s">
        <v>1442</v>
      </c>
      <c r="L228" s="2149" t="s">
        <v>1521</v>
      </c>
      <c r="M228" s="2152"/>
      <c r="N228" s="2153"/>
      <c r="O228" s="2017"/>
      <c r="P228" s="2017"/>
    </row>
    <row r="229" spans="2:16" ht="31.5" customHeight="1">
      <c r="B229" s="88" t="s">
        <v>441</v>
      </c>
      <c r="C229" s="1885" t="s">
        <v>3231</v>
      </c>
      <c r="D229" s="1885"/>
      <c r="E229" s="1885"/>
      <c r="F229" s="1885"/>
      <c r="G229" s="1885"/>
      <c r="H229" s="1885"/>
      <c r="I229" s="1885"/>
      <c r="J229" s="2148"/>
      <c r="K229" s="1522" t="s">
        <v>1442</v>
      </c>
      <c r="L229" s="2150"/>
      <c r="M229" s="2154"/>
      <c r="N229" s="2107"/>
      <c r="O229" s="2017"/>
      <c r="P229" s="2017"/>
    </row>
    <row r="230" spans="2:16" ht="46.5" customHeight="1">
      <c r="B230" s="88" t="s">
        <v>443</v>
      </c>
      <c r="C230" s="1885" t="s">
        <v>3232</v>
      </c>
      <c r="D230" s="1885"/>
      <c r="E230" s="1885"/>
      <c r="F230" s="1885"/>
      <c r="G230" s="1885"/>
      <c r="H230" s="1885"/>
      <c r="I230" s="1885"/>
      <c r="J230" s="2148"/>
      <c r="K230" s="1522" t="s">
        <v>1442</v>
      </c>
      <c r="L230" s="2150"/>
      <c r="M230" s="2154"/>
      <c r="N230" s="2107"/>
      <c r="O230" s="2017"/>
      <c r="P230" s="2017"/>
    </row>
    <row r="231" spans="2:16" ht="21.75" customHeight="1">
      <c r="B231" s="88" t="s">
        <v>445</v>
      </c>
      <c r="C231" s="1885" t="s">
        <v>3265</v>
      </c>
      <c r="D231" s="1885"/>
      <c r="E231" s="1885"/>
      <c r="F231" s="1885"/>
      <c r="G231" s="1885"/>
      <c r="H231" s="1885"/>
      <c r="I231" s="1885"/>
      <c r="J231" s="2148"/>
      <c r="K231" s="1522" t="s">
        <v>1442</v>
      </c>
      <c r="L231" s="2150"/>
      <c r="M231" s="2154"/>
      <c r="N231" s="2107"/>
      <c r="O231" s="2017"/>
      <c r="P231" s="2017"/>
    </row>
    <row r="232" spans="2:16" ht="21.75" customHeight="1">
      <c r="B232" s="88" t="s">
        <v>448</v>
      </c>
      <c r="C232" s="1885" t="s">
        <v>3266</v>
      </c>
      <c r="D232" s="1885"/>
      <c r="E232" s="1885"/>
      <c r="F232" s="1885"/>
      <c r="G232" s="1885"/>
      <c r="H232" s="1885"/>
      <c r="I232" s="1885"/>
      <c r="J232" s="2148"/>
      <c r="K232" s="1522" t="s">
        <v>1442</v>
      </c>
      <c r="L232" s="2150"/>
      <c r="M232" s="2154"/>
      <c r="N232" s="2107"/>
      <c r="O232" s="2017"/>
      <c r="P232" s="2017"/>
    </row>
    <row r="233" spans="2:16" ht="21.75" customHeight="1">
      <c r="B233" s="88" t="s">
        <v>450</v>
      </c>
      <c r="C233" s="1885" t="s">
        <v>3267</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2432</v>
      </c>
      <c r="D234" s="1885"/>
      <c r="E234" s="1885"/>
      <c r="F234" s="1885"/>
      <c r="G234" s="1885"/>
      <c r="H234" s="1885"/>
      <c r="I234" s="1885"/>
      <c r="J234" s="2148"/>
      <c r="K234" s="1522" t="s">
        <v>1442</v>
      </c>
      <c r="L234" s="2150"/>
      <c r="M234" s="2154"/>
      <c r="N234" s="2107"/>
      <c r="O234" s="2017"/>
      <c r="P234" s="2017"/>
    </row>
    <row r="235" spans="2:16" ht="21.75" customHeight="1">
      <c r="B235" s="88" t="s">
        <v>456</v>
      </c>
      <c r="C235" s="1885" t="s">
        <v>2433</v>
      </c>
      <c r="D235" s="1885"/>
      <c r="E235" s="1885"/>
      <c r="F235" s="1885"/>
      <c r="G235" s="1885"/>
      <c r="H235" s="1885"/>
      <c r="I235" s="1885"/>
      <c r="J235" s="2148"/>
      <c r="K235" s="1522" t="s">
        <v>1442</v>
      </c>
      <c r="L235" s="2150"/>
      <c r="M235" s="2154"/>
      <c r="N235" s="2107"/>
      <c r="O235" s="2017"/>
      <c r="P235" s="2017"/>
    </row>
    <row r="236" spans="2:16" ht="21.75" customHeight="1">
      <c r="B236" s="88" t="s">
        <v>458</v>
      </c>
      <c r="C236" s="1885" t="s">
        <v>3268</v>
      </c>
      <c r="D236" s="1885"/>
      <c r="E236" s="1885"/>
      <c r="F236" s="1885"/>
      <c r="G236" s="1885"/>
      <c r="H236" s="1885"/>
      <c r="I236" s="1885"/>
      <c r="J236" s="2148"/>
      <c r="K236" s="1522" t="s">
        <v>1442</v>
      </c>
      <c r="L236" s="2150"/>
      <c r="M236" s="2154"/>
      <c r="N236" s="2107"/>
      <c r="O236" s="2017"/>
      <c r="P236" s="2017"/>
    </row>
    <row r="237" spans="2:16" ht="21.75" customHeight="1">
      <c r="B237" s="88" t="s">
        <v>594</v>
      </c>
      <c r="C237" s="1885" t="s">
        <v>3238</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3269</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3076</v>
      </c>
      <c r="D239" s="1885"/>
      <c r="E239" s="1885"/>
      <c r="F239" s="1885"/>
      <c r="G239" s="1885"/>
      <c r="H239" s="1885"/>
      <c r="I239" s="1885"/>
      <c r="J239" s="2148"/>
      <c r="K239" s="1522" t="s">
        <v>57</v>
      </c>
      <c r="L239" s="2150"/>
      <c r="M239" s="2154"/>
      <c r="N239" s="2107"/>
      <c r="O239" s="2017"/>
      <c r="P239" s="2017"/>
    </row>
    <row r="240" spans="2:16" ht="24" customHeight="1">
      <c r="B240" s="89" t="s">
        <v>600</v>
      </c>
      <c r="C240" s="1997" t="s">
        <v>3270</v>
      </c>
      <c r="D240" s="1997"/>
      <c r="E240" s="1997"/>
      <c r="F240" s="1997"/>
      <c r="G240" s="1997"/>
      <c r="H240" s="1997"/>
      <c r="I240" s="1997"/>
      <c r="J240" s="1998"/>
      <c r="K240" s="1522" t="s">
        <v>57</v>
      </c>
      <c r="L240" s="2150"/>
      <c r="M240" s="2154"/>
      <c r="N240" s="2107"/>
      <c r="O240" s="2017"/>
      <c r="P240" s="2017"/>
    </row>
    <row r="241" spans="2:16" ht="34.5" customHeight="1">
      <c r="B241" s="88"/>
      <c r="C241" s="1997" t="s">
        <v>2656</v>
      </c>
      <c r="D241" s="1997"/>
      <c r="E241" s="1998"/>
      <c r="F241" s="2093"/>
      <c r="G241" s="2157"/>
      <c r="H241" s="2157"/>
      <c r="I241" s="2157"/>
      <c r="J241" s="2157"/>
      <c r="K241" s="2157"/>
      <c r="L241" s="2150"/>
      <c r="M241" s="2154"/>
      <c r="N241" s="2107"/>
      <c r="O241" s="2017"/>
      <c r="P241" s="2017"/>
    </row>
    <row r="242" spans="2:16" ht="23.25" customHeight="1">
      <c r="B242" s="90" t="s">
        <v>676</v>
      </c>
      <c r="C242" s="2158" t="s">
        <v>1698</v>
      </c>
      <c r="D242" s="2158"/>
      <c r="E242" s="2158"/>
      <c r="F242" s="2158"/>
      <c r="G242" s="2158"/>
      <c r="H242" s="2158"/>
      <c r="I242" s="2158"/>
      <c r="J242" s="2159"/>
      <c r="K242" s="91">
        <v>43221</v>
      </c>
      <c r="L242" s="2150"/>
      <c r="M242" s="2154"/>
      <c r="N242" s="2107"/>
      <c r="O242" s="2017"/>
      <c r="P242" s="2017"/>
    </row>
    <row r="243" spans="2:16" ht="23.25" customHeight="1">
      <c r="B243" s="90" t="s">
        <v>678</v>
      </c>
      <c r="C243" s="1997" t="s">
        <v>2657</v>
      </c>
      <c r="D243" s="1997"/>
      <c r="E243" s="1998"/>
      <c r="F243" s="1995" t="s">
        <v>3271</v>
      </c>
      <c r="G243" s="2160"/>
      <c r="H243" s="2160"/>
      <c r="I243" s="2160"/>
      <c r="J243" s="2160"/>
      <c r="K243" s="2160"/>
      <c r="L243" s="2151"/>
      <c r="M243" s="2155"/>
      <c r="N243" s="2156"/>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1704</v>
      </c>
      <c r="P244" s="1991"/>
    </row>
    <row r="245" spans="2:16" ht="23.25" customHeight="1">
      <c r="B245" s="89" t="s">
        <v>435</v>
      </c>
      <c r="C245" s="1903" t="s">
        <v>2543</v>
      </c>
      <c r="D245" s="1903"/>
      <c r="E245" s="2138"/>
      <c r="F245" s="1754" t="s">
        <v>2661</v>
      </c>
      <c r="G245" s="1755"/>
      <c r="H245" s="2139" t="s">
        <v>1521</v>
      </c>
      <c r="I245" s="2141"/>
      <c r="J245" s="2142"/>
      <c r="K245" s="2142"/>
      <c r="L245" s="2142"/>
      <c r="M245" s="2142"/>
      <c r="N245" s="2143"/>
      <c r="O245" s="2017"/>
      <c r="P245" s="2017"/>
    </row>
    <row r="246" spans="2:16" ht="23.25" customHeight="1">
      <c r="B246" s="89" t="s">
        <v>441</v>
      </c>
      <c r="C246" s="1903" t="s">
        <v>2664</v>
      </c>
      <c r="D246" s="1903"/>
      <c r="E246" s="2138"/>
      <c r="F246" s="1754" t="s">
        <v>57</v>
      </c>
      <c r="G246" s="1755"/>
      <c r="H246" s="1811"/>
      <c r="I246" s="2144"/>
      <c r="J246" s="2117"/>
      <c r="K246" s="2117"/>
      <c r="L246" s="2117"/>
      <c r="M246" s="2117"/>
      <c r="N246" s="2118"/>
      <c r="O246" s="2017"/>
      <c r="P246" s="2017"/>
    </row>
    <row r="247" spans="2:16" ht="28.5" customHeight="1">
      <c r="B247" s="89" t="s">
        <v>443</v>
      </c>
      <c r="C247" s="1903" t="s">
        <v>2665</v>
      </c>
      <c r="D247" s="1903"/>
      <c r="E247" s="2138"/>
      <c r="F247" s="1754" t="s">
        <v>1710</v>
      </c>
      <c r="G247" s="1755"/>
      <c r="H247" s="1811"/>
      <c r="I247" s="2144"/>
      <c r="J247" s="2117"/>
      <c r="K247" s="2117"/>
      <c r="L247" s="2117"/>
      <c r="M247" s="2117"/>
      <c r="N247" s="2118"/>
      <c r="O247" s="2017"/>
      <c r="P247" s="2017"/>
    </row>
    <row r="248" spans="2:16" ht="28.5" customHeight="1">
      <c r="B248" s="89" t="s">
        <v>445</v>
      </c>
      <c r="C248" s="1903" t="s">
        <v>2666</v>
      </c>
      <c r="D248" s="1903"/>
      <c r="E248" s="2138"/>
      <c r="F248" s="1754" t="s">
        <v>1712</v>
      </c>
      <c r="G248" s="1755"/>
      <c r="H248" s="1811"/>
      <c r="I248" s="2144"/>
      <c r="J248" s="2117"/>
      <c r="K248" s="2117"/>
      <c r="L248" s="2117"/>
      <c r="M248" s="2117"/>
      <c r="N248" s="2118"/>
      <c r="O248" s="2017"/>
      <c r="P248" s="2017"/>
    </row>
    <row r="249" spans="2:16" ht="23.25" customHeight="1">
      <c r="B249" s="89" t="s">
        <v>448</v>
      </c>
      <c r="C249" s="1903" t="s">
        <v>2667</v>
      </c>
      <c r="D249" s="1903"/>
      <c r="E249" s="2138"/>
      <c r="F249" s="1754" t="s">
        <v>1442</v>
      </c>
      <c r="G249" s="1755"/>
      <c r="H249" s="1811"/>
      <c r="I249" s="2144"/>
      <c r="J249" s="2117"/>
      <c r="K249" s="2117"/>
      <c r="L249" s="2117"/>
      <c r="M249" s="2117"/>
      <c r="N249" s="2118"/>
      <c r="O249" s="2017"/>
      <c r="P249" s="2017"/>
    </row>
    <row r="250" spans="2:16" ht="23.25" customHeight="1">
      <c r="B250" s="90"/>
      <c r="C250" s="1903" t="s">
        <v>2668</v>
      </c>
      <c r="D250" s="1903"/>
      <c r="E250" s="2138"/>
      <c r="F250" s="1754" t="s">
        <v>3272</v>
      </c>
      <c r="G250" s="1755"/>
      <c r="H250" s="2140"/>
      <c r="I250" s="2145"/>
      <c r="J250" s="2119"/>
      <c r="K250" s="2119"/>
      <c r="L250" s="2119"/>
      <c r="M250" s="2119"/>
      <c r="N250" s="2120"/>
      <c r="O250" s="2017"/>
      <c r="P250" s="1992"/>
    </row>
    <row r="251" spans="2:16" ht="52.5" customHeight="1">
      <c r="B251" s="90" t="s">
        <v>684</v>
      </c>
      <c r="C251" s="1997" t="s">
        <v>1716</v>
      </c>
      <c r="D251" s="1997"/>
      <c r="E251" s="1997"/>
      <c r="F251" s="1997"/>
      <c r="G251" s="92" t="s">
        <v>238</v>
      </c>
      <c r="H251" s="1527" t="s">
        <v>1521</v>
      </c>
      <c r="I251" s="2121"/>
      <c r="J251" s="2122"/>
      <c r="K251" s="2122"/>
      <c r="L251" s="2122"/>
      <c r="M251" s="2122"/>
      <c r="N251" s="2123"/>
      <c r="O251" s="93" t="s">
        <v>1332</v>
      </c>
      <c r="P251" s="1504"/>
    </row>
    <row r="252" spans="2:16" ht="33" customHeight="1">
      <c r="B252" s="90" t="s">
        <v>686</v>
      </c>
      <c r="C252" s="1997" t="s">
        <v>2672</v>
      </c>
      <c r="D252" s="1997"/>
      <c r="E252" s="1997"/>
      <c r="F252" s="1471" t="s">
        <v>57</v>
      </c>
      <c r="G252" s="1634" t="s">
        <v>1521</v>
      </c>
      <c r="H252" s="2146" t="s">
        <v>3273</v>
      </c>
      <c r="I252" s="2146"/>
      <c r="J252" s="2146"/>
      <c r="K252" s="2146"/>
      <c r="L252" s="2146"/>
      <c r="M252" s="2146"/>
      <c r="N252" s="2147"/>
      <c r="O252" s="2135" t="s">
        <v>3274</v>
      </c>
      <c r="P252" s="2135"/>
    </row>
    <row r="253" spans="2:16" ht="26.25"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136"/>
      <c r="P254" s="2136"/>
    </row>
    <row r="255" spans="2:16" ht="28.5" customHeight="1">
      <c r="B255" s="22"/>
      <c r="C255" s="1505" t="s">
        <v>458</v>
      </c>
      <c r="D255" s="1997" t="s">
        <v>2679</v>
      </c>
      <c r="E255" s="1997"/>
      <c r="F255" s="2121"/>
      <c r="G255" s="2122"/>
      <c r="H255" s="2122"/>
      <c r="I255" s="2122"/>
      <c r="J255" s="2122"/>
      <c r="K255" s="2122"/>
      <c r="L255" s="2122"/>
      <c r="M255" s="2122"/>
      <c r="N255" s="2123"/>
      <c r="O255" s="2136"/>
      <c r="P255" s="2136"/>
    </row>
    <row r="256" spans="2:16" ht="27" customHeight="1">
      <c r="B256" s="27" t="s">
        <v>441</v>
      </c>
      <c r="C256" s="1997" t="s">
        <v>2681</v>
      </c>
      <c r="D256" s="1997"/>
      <c r="E256" s="1997"/>
      <c r="F256" s="33" t="s">
        <v>1340</v>
      </c>
      <c r="G256" s="1634" t="s">
        <v>1521</v>
      </c>
      <c r="H256" s="2121" t="s">
        <v>3275</v>
      </c>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136"/>
      <c r="P258" s="2136"/>
    </row>
    <row r="259" spans="2:16" ht="25.5" customHeight="1">
      <c r="B259" s="22"/>
      <c r="C259" s="1505" t="s">
        <v>458</v>
      </c>
      <c r="D259" s="1997" t="s">
        <v>2679</v>
      </c>
      <c r="E259" s="1997"/>
      <c r="F259" s="2121" t="s">
        <v>3277</v>
      </c>
      <c r="G259" s="2122"/>
      <c r="H259" s="2122"/>
      <c r="I259" s="2122"/>
      <c r="J259" s="2122"/>
      <c r="K259" s="2122"/>
      <c r="L259" s="2122"/>
      <c r="M259" s="2122"/>
      <c r="N259" s="2123"/>
      <c r="O259" s="2137"/>
      <c r="P259" s="2136"/>
    </row>
    <row r="260" spans="2:16" ht="39.75" customHeight="1">
      <c r="B260" s="94" t="s">
        <v>694</v>
      </c>
      <c r="C260" s="1997" t="s">
        <v>2683</v>
      </c>
      <c r="D260" s="1997"/>
      <c r="E260" s="1997"/>
      <c r="F260" s="1471" t="s">
        <v>57</v>
      </c>
      <c r="G260" s="2126" t="s">
        <v>1521</v>
      </c>
      <c r="H260" s="2014"/>
      <c r="I260" s="2015"/>
      <c r="J260" s="2015"/>
      <c r="K260" s="2015"/>
      <c r="L260" s="2015"/>
      <c r="M260" s="2015"/>
      <c r="N260" s="2128"/>
      <c r="O260" s="2124" t="s">
        <v>2685</v>
      </c>
      <c r="P260" s="2051"/>
    </row>
    <row r="261" spans="2:16" ht="39.75" customHeight="1">
      <c r="B261" s="89" t="s">
        <v>435</v>
      </c>
      <c r="C261" s="1997" t="s">
        <v>2686</v>
      </c>
      <c r="D261" s="1997"/>
      <c r="E261" s="1998"/>
      <c r="F261" s="33" t="s">
        <v>1340</v>
      </c>
      <c r="G261" s="2113"/>
      <c r="H261" s="2129"/>
      <c r="I261" s="2130"/>
      <c r="J261" s="2130"/>
      <c r="K261" s="2130"/>
      <c r="L261" s="2130"/>
      <c r="M261" s="2130"/>
      <c r="N261" s="2131"/>
      <c r="O261" s="2124"/>
      <c r="P261" s="2124"/>
    </row>
    <row r="262" spans="2:16" ht="30" customHeight="1">
      <c r="B262" s="89" t="s">
        <v>441</v>
      </c>
      <c r="C262" s="1997" t="s">
        <v>2687</v>
      </c>
      <c r="D262" s="1997"/>
      <c r="E262" s="1998"/>
      <c r="F262" s="33" t="s">
        <v>1340</v>
      </c>
      <c r="G262" s="2113"/>
      <c r="H262" s="2129"/>
      <c r="I262" s="2130"/>
      <c r="J262" s="2130"/>
      <c r="K262" s="2130"/>
      <c r="L262" s="2130"/>
      <c r="M262" s="2130"/>
      <c r="N262" s="2131"/>
      <c r="O262" s="2124"/>
      <c r="P262" s="2124"/>
    </row>
    <row r="263" spans="2:16" ht="39.75" customHeight="1">
      <c r="B263" s="89" t="s">
        <v>443</v>
      </c>
      <c r="C263" s="1997" t="s">
        <v>2688</v>
      </c>
      <c r="D263" s="1997"/>
      <c r="E263" s="1998"/>
      <c r="F263" s="33" t="s">
        <v>1340</v>
      </c>
      <c r="G263" s="2113"/>
      <c r="H263" s="2129"/>
      <c r="I263" s="2130"/>
      <c r="J263" s="2130"/>
      <c r="K263" s="2130"/>
      <c r="L263" s="2130"/>
      <c r="M263" s="2130"/>
      <c r="N263" s="2131"/>
      <c r="O263" s="2124"/>
      <c r="P263" s="2124"/>
    </row>
    <row r="264" spans="2:16" ht="39.75" customHeight="1" thickBot="1">
      <c r="B264" s="117" t="s">
        <v>445</v>
      </c>
      <c r="C264" s="1978" t="s">
        <v>2689</v>
      </c>
      <c r="D264" s="1978"/>
      <c r="E264" s="1979"/>
      <c r="F264" s="1523" t="s">
        <v>57</v>
      </c>
      <c r="G264" s="2127"/>
      <c r="H264" s="2132"/>
      <c r="I264" s="2133"/>
      <c r="J264" s="2133"/>
      <c r="K264" s="2133"/>
      <c r="L264" s="2133"/>
      <c r="M264" s="2133"/>
      <c r="N264" s="2134"/>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2115"/>
      <c r="J266" s="2115"/>
      <c r="K266" s="2115"/>
      <c r="L266" s="2115"/>
      <c r="M266" s="2115"/>
      <c r="N266" s="2116"/>
      <c r="O266" s="2050" t="s">
        <v>2692</v>
      </c>
      <c r="P266" s="2050"/>
    </row>
    <row r="267" spans="2:16" ht="38.25" customHeight="1">
      <c r="B267" s="27" t="s">
        <v>435</v>
      </c>
      <c r="C267" s="1997" t="s">
        <v>2694</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2635</v>
      </c>
      <c r="E268" s="2043"/>
      <c r="F268" s="2108" t="s">
        <v>2695</v>
      </c>
      <c r="G268" s="2109"/>
      <c r="H268" s="2113"/>
      <c r="I268" s="2117"/>
      <c r="J268" s="2117"/>
      <c r="K268" s="2117"/>
      <c r="L268" s="2117"/>
      <c r="M268" s="2117"/>
      <c r="N268" s="2118"/>
      <c r="O268" s="2017"/>
      <c r="P268" s="2017"/>
    </row>
    <row r="269" spans="2:16" ht="28.5" customHeight="1">
      <c r="B269" s="1490"/>
      <c r="C269" s="1491" t="s">
        <v>489</v>
      </c>
      <c r="D269" s="1997" t="s">
        <v>2696</v>
      </c>
      <c r="E269" s="1998"/>
      <c r="F269" s="2110" t="s">
        <v>1745</v>
      </c>
      <c r="G269" s="2109"/>
      <c r="H269" s="2113"/>
      <c r="I269" s="2117"/>
      <c r="J269" s="2117"/>
      <c r="K269" s="2117"/>
      <c r="L269" s="2117"/>
      <c r="M269" s="2117"/>
      <c r="N269" s="2118"/>
      <c r="O269" s="2017"/>
      <c r="P269" s="2017"/>
    </row>
    <row r="270" spans="2:16" ht="28.5" customHeight="1">
      <c r="B270" s="1490"/>
      <c r="C270" s="1491" t="s">
        <v>493</v>
      </c>
      <c r="D270" s="1997" t="s">
        <v>2697</v>
      </c>
      <c r="E270" s="1998"/>
      <c r="F270" s="2107" t="s">
        <v>1745</v>
      </c>
      <c r="G270" s="2107"/>
      <c r="H270" s="2113"/>
      <c r="I270" s="2117"/>
      <c r="J270" s="2117"/>
      <c r="K270" s="2117"/>
      <c r="L270" s="2117"/>
      <c r="M270" s="2117"/>
      <c r="N270" s="2118"/>
      <c r="O270" s="2017"/>
      <c r="P270" s="2017"/>
    </row>
    <row r="271" spans="2:16" ht="29.25" customHeight="1">
      <c r="B271" s="1494"/>
      <c r="C271" s="1491" t="s">
        <v>498</v>
      </c>
      <c r="D271" s="1997" t="s">
        <v>2698</v>
      </c>
      <c r="E271" s="1997"/>
      <c r="F271" s="2108" t="s">
        <v>1745</v>
      </c>
      <c r="G271" s="2109"/>
      <c r="H271" s="2114"/>
      <c r="I271" s="2119"/>
      <c r="J271" s="2119"/>
      <c r="K271" s="2119"/>
      <c r="L271" s="2119"/>
      <c r="M271" s="2119"/>
      <c r="N271" s="2120"/>
      <c r="O271" s="2017"/>
      <c r="P271" s="2017"/>
    </row>
    <row r="272" spans="2:16" ht="39" customHeight="1">
      <c r="B272" s="1493" t="s">
        <v>441</v>
      </c>
      <c r="C272" s="1997" t="s">
        <v>1748</v>
      </c>
      <c r="D272" s="1997"/>
      <c r="E272" s="1998"/>
      <c r="F272" s="2110" t="s">
        <v>2699</v>
      </c>
      <c r="G272" s="2109"/>
      <c r="H272" s="1634" t="s">
        <v>1521</v>
      </c>
      <c r="I272" s="2121"/>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129.75" customHeight="1">
      <c r="B274" s="2097"/>
      <c r="C274" s="2099"/>
      <c r="D274" s="2099"/>
      <c r="E274" s="2099"/>
      <c r="F274" s="2099"/>
      <c r="G274" s="2100"/>
      <c r="H274" s="98" t="s">
        <v>3279</v>
      </c>
      <c r="I274" s="656" t="s">
        <v>2706</v>
      </c>
      <c r="J274" s="656" t="s">
        <v>3280</v>
      </c>
      <c r="K274" s="98" t="s">
        <v>3281</v>
      </c>
      <c r="L274" s="98" t="s">
        <v>3063</v>
      </c>
      <c r="M274" s="656" t="s">
        <v>3282</v>
      </c>
      <c r="N274" s="99" t="s">
        <v>1381</v>
      </c>
      <c r="O274" s="1504" t="s">
        <v>3283</v>
      </c>
      <c r="P274" s="1504"/>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4.75" customHeight="1">
      <c r="B276" s="84" t="s">
        <v>458</v>
      </c>
      <c r="C276" s="2091" t="s">
        <v>3064</v>
      </c>
      <c r="D276" s="2091"/>
      <c r="E276" s="2091"/>
      <c r="F276" s="2091"/>
      <c r="G276" s="2092"/>
      <c r="H276" s="118">
        <v>0</v>
      </c>
      <c r="I276" s="119">
        <v>100</v>
      </c>
      <c r="J276" s="120">
        <f t="shared" ref="J276:J295" si="1">MIN(H276/I276,1)</f>
        <v>0</v>
      </c>
      <c r="K276" s="118">
        <v>95</v>
      </c>
      <c r="L276" s="118">
        <v>95</v>
      </c>
      <c r="M276" s="121">
        <f>MIN(K276/L276,1)</f>
        <v>1</v>
      </c>
      <c r="N276" s="3357"/>
      <c r="O276" s="2089"/>
      <c r="P276" s="2089"/>
    </row>
    <row r="277" spans="2:16" ht="24.75" customHeight="1">
      <c r="B277" s="84" t="s">
        <v>489</v>
      </c>
      <c r="C277" s="2091" t="s">
        <v>3065</v>
      </c>
      <c r="D277" s="2091"/>
      <c r="E277" s="2091"/>
      <c r="F277" s="2091"/>
      <c r="G277" s="2092"/>
      <c r="H277" s="101" t="s">
        <v>61</v>
      </c>
      <c r="I277" s="102" t="s">
        <v>61</v>
      </c>
      <c r="J277" s="103" t="s">
        <v>61</v>
      </c>
      <c r="K277" s="118">
        <v>95</v>
      </c>
      <c r="L277" s="118">
        <v>95</v>
      </c>
      <c r="M277" s="121">
        <f>MIN(K277/L277,1)</f>
        <v>1</v>
      </c>
      <c r="N277" s="3358"/>
      <c r="O277" s="2017" t="s">
        <v>3283</v>
      </c>
      <c r="P277" s="2017"/>
    </row>
    <row r="278" spans="2:16" ht="54.75" customHeight="1">
      <c r="B278" s="84" t="s">
        <v>493</v>
      </c>
      <c r="C278" s="2091" t="s">
        <v>3284</v>
      </c>
      <c r="D278" s="2091"/>
      <c r="E278" s="2092"/>
      <c r="F278" s="2093"/>
      <c r="G278" s="2094"/>
      <c r="H278" s="101" t="s">
        <v>61</v>
      </c>
      <c r="I278" s="102" t="s">
        <v>61</v>
      </c>
      <c r="J278" s="103" t="s">
        <v>61</v>
      </c>
      <c r="K278" s="101" t="s">
        <v>61</v>
      </c>
      <c r="L278" s="102" t="s">
        <v>61</v>
      </c>
      <c r="M278" s="103" t="s">
        <v>61</v>
      </c>
      <c r="N278" s="3358"/>
      <c r="O278" s="2017"/>
      <c r="P278" s="2017"/>
    </row>
    <row r="279" spans="2:16" ht="20.25" customHeight="1">
      <c r="B279" s="104" t="s">
        <v>441</v>
      </c>
      <c r="C279" s="2068" t="s">
        <v>3068</v>
      </c>
      <c r="D279" s="2068"/>
      <c r="E279" s="2068"/>
      <c r="F279" s="2068"/>
      <c r="G279" s="2095"/>
      <c r="H279" s="118">
        <v>0</v>
      </c>
      <c r="I279" s="119">
        <v>100</v>
      </c>
      <c r="J279" s="120">
        <f t="shared" si="1"/>
        <v>0</v>
      </c>
      <c r="K279" s="118">
        <v>95</v>
      </c>
      <c r="L279" s="118">
        <v>95</v>
      </c>
      <c r="M279" s="121">
        <f>MIN(K279/L279,1)</f>
        <v>1</v>
      </c>
      <c r="N279" s="3359"/>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2088"/>
      <c r="P280" s="2088"/>
    </row>
    <row r="281" spans="2:16" ht="24.75" customHeight="1">
      <c r="B281" s="76" t="s">
        <v>458</v>
      </c>
      <c r="C281" s="2091" t="s">
        <v>3069</v>
      </c>
      <c r="D281" s="2091"/>
      <c r="E281" s="2091"/>
      <c r="F281" s="2091"/>
      <c r="G281" s="2092"/>
      <c r="H281" s="101" t="s">
        <v>61</v>
      </c>
      <c r="I281" s="102" t="s">
        <v>61</v>
      </c>
      <c r="J281" s="103" t="s">
        <v>61</v>
      </c>
      <c r="K281" s="101" t="s">
        <v>61</v>
      </c>
      <c r="L281" s="102" t="s">
        <v>61</v>
      </c>
      <c r="M281" s="103" t="s">
        <v>61</v>
      </c>
      <c r="N281" s="2478"/>
      <c r="O281" s="2089"/>
      <c r="P281" s="2089"/>
    </row>
    <row r="282" spans="2:16" ht="24.75" customHeight="1">
      <c r="B282" s="76" t="s">
        <v>489</v>
      </c>
      <c r="C282" s="2091" t="s">
        <v>3070</v>
      </c>
      <c r="D282" s="2091"/>
      <c r="E282" s="2091"/>
      <c r="F282" s="2091"/>
      <c r="G282" s="1518"/>
      <c r="H282" s="118">
        <v>0</v>
      </c>
      <c r="I282" s="119">
        <v>100</v>
      </c>
      <c r="J282" s="120">
        <f t="shared" si="1"/>
        <v>0</v>
      </c>
      <c r="K282" s="118">
        <v>95</v>
      </c>
      <c r="L282" s="118">
        <v>95</v>
      </c>
      <c r="M282" s="121">
        <f>MIN(K282/L282,1)</f>
        <v>1</v>
      </c>
      <c r="N282" s="2479"/>
      <c r="O282" s="2089"/>
      <c r="P282" s="2089"/>
    </row>
    <row r="283" spans="2:16" ht="24.75" customHeight="1">
      <c r="B283" s="76" t="s">
        <v>493</v>
      </c>
      <c r="C283" s="2091" t="s">
        <v>3071</v>
      </c>
      <c r="D283" s="2091"/>
      <c r="E283" s="2091"/>
      <c r="F283" s="2091"/>
      <c r="G283" s="2092"/>
      <c r="H283" s="101" t="s">
        <v>61</v>
      </c>
      <c r="I283" s="102" t="s">
        <v>61</v>
      </c>
      <c r="J283" s="103" t="s">
        <v>61</v>
      </c>
      <c r="K283" s="101" t="s">
        <v>61</v>
      </c>
      <c r="L283" s="102" t="s">
        <v>61</v>
      </c>
      <c r="M283" s="103" t="s">
        <v>61</v>
      </c>
      <c r="N283" s="2479"/>
      <c r="O283" s="2089"/>
      <c r="P283" s="2089"/>
    </row>
    <row r="284" spans="2:16" ht="18" customHeight="1">
      <c r="B284" s="104" t="s">
        <v>445</v>
      </c>
      <c r="C284" s="2068" t="s">
        <v>2425</v>
      </c>
      <c r="D284" s="2068"/>
      <c r="E284" s="2068"/>
      <c r="F284" s="2068"/>
      <c r="G284" s="2068"/>
      <c r="H284" s="2068"/>
      <c r="I284" s="2068"/>
      <c r="J284" s="2068"/>
      <c r="K284" s="2068"/>
      <c r="L284" s="2068"/>
      <c r="M284" s="2068"/>
      <c r="N284" s="2085"/>
      <c r="O284" s="2089"/>
      <c r="P284" s="2089"/>
    </row>
    <row r="285" spans="2:16" ht="22.5" customHeight="1">
      <c r="B285" s="76" t="s">
        <v>458</v>
      </c>
      <c r="C285" s="2091" t="s">
        <v>3072</v>
      </c>
      <c r="D285" s="2091"/>
      <c r="E285" s="2091"/>
      <c r="F285" s="2091"/>
      <c r="G285" s="2092"/>
      <c r="H285" s="101" t="s">
        <v>61</v>
      </c>
      <c r="I285" s="102" t="s">
        <v>61</v>
      </c>
      <c r="J285" s="103" t="s">
        <v>61</v>
      </c>
      <c r="K285" s="101" t="s">
        <v>61</v>
      </c>
      <c r="L285" s="102" t="s">
        <v>61</v>
      </c>
      <c r="M285" s="103" t="s">
        <v>61</v>
      </c>
      <c r="N285" s="2480"/>
      <c r="O285" s="2089"/>
      <c r="P285" s="2089"/>
    </row>
    <row r="286" spans="2:16" ht="22.5" customHeight="1">
      <c r="B286" s="76" t="s">
        <v>489</v>
      </c>
      <c r="C286" s="2091" t="s">
        <v>3073</v>
      </c>
      <c r="D286" s="2091"/>
      <c r="E286" s="2091"/>
      <c r="F286" s="2091"/>
      <c r="G286" s="2092"/>
      <c r="H286" s="118">
        <v>10</v>
      </c>
      <c r="I286" s="119">
        <v>100</v>
      </c>
      <c r="J286" s="120">
        <f t="shared" si="1"/>
        <v>0.1</v>
      </c>
      <c r="K286" s="118">
        <v>90</v>
      </c>
      <c r="L286" s="118">
        <v>90</v>
      </c>
      <c r="M286" s="121">
        <f>MIN(K286/L286,1)</f>
        <v>1</v>
      </c>
      <c r="N286" s="2481"/>
      <c r="O286" s="2089"/>
      <c r="P286" s="2089"/>
    </row>
    <row r="287" spans="2:16" ht="22.5" customHeight="1">
      <c r="B287" s="104" t="s">
        <v>448</v>
      </c>
      <c r="C287" s="2068" t="s">
        <v>3074</v>
      </c>
      <c r="D287" s="2068"/>
      <c r="E287" s="2068"/>
      <c r="F287" s="2068"/>
      <c r="G287" s="2068"/>
      <c r="H287" s="118">
        <v>0</v>
      </c>
      <c r="I287" s="119">
        <v>100</v>
      </c>
      <c r="J287" s="120">
        <f t="shared" si="1"/>
        <v>0</v>
      </c>
      <c r="K287" s="118">
        <v>95</v>
      </c>
      <c r="L287" s="118">
        <v>95</v>
      </c>
      <c r="M287" s="121">
        <f>MIN(K287/L287,1)</f>
        <v>1</v>
      </c>
      <c r="N287" s="105"/>
      <c r="O287" s="2089"/>
      <c r="P287" s="2089"/>
    </row>
    <row r="288" spans="2:16" ht="22.5" customHeight="1">
      <c r="B288" s="104" t="s">
        <v>450</v>
      </c>
      <c r="C288" s="2068" t="s">
        <v>3075</v>
      </c>
      <c r="D288" s="2068"/>
      <c r="E288" s="2068"/>
      <c r="F288" s="2068"/>
      <c r="G288" s="2068"/>
      <c r="H288" s="101" t="s">
        <v>61</v>
      </c>
      <c r="I288" s="102" t="s">
        <v>61</v>
      </c>
      <c r="J288" s="103" t="s">
        <v>61</v>
      </c>
      <c r="K288" s="101" t="s">
        <v>61</v>
      </c>
      <c r="L288" s="102" t="s">
        <v>61</v>
      </c>
      <c r="M288" s="103" t="s">
        <v>61</v>
      </c>
      <c r="N288" s="595"/>
      <c r="O288" s="2089"/>
      <c r="P288" s="2089"/>
    </row>
    <row r="289" spans="2:16" ht="22.5" customHeight="1">
      <c r="B289" s="104" t="s">
        <v>453</v>
      </c>
      <c r="C289" s="2068" t="s">
        <v>2432</v>
      </c>
      <c r="D289" s="2068"/>
      <c r="E289" s="2068"/>
      <c r="F289" s="2068"/>
      <c r="G289" s="2068"/>
      <c r="H289" s="118">
        <v>0</v>
      </c>
      <c r="I289" s="119">
        <v>100</v>
      </c>
      <c r="J289" s="120">
        <f t="shared" si="1"/>
        <v>0</v>
      </c>
      <c r="K289" s="118">
        <v>95</v>
      </c>
      <c r="L289" s="118">
        <v>95</v>
      </c>
      <c r="M289" s="121">
        <f t="shared" ref="M289:M290" si="2">MIN(K289/L289,1)</f>
        <v>1</v>
      </c>
      <c r="N289" s="105"/>
      <c r="O289" s="2089"/>
      <c r="P289" s="2089"/>
    </row>
    <row r="290" spans="2:16" ht="22.5" customHeight="1">
      <c r="B290" s="104" t="s">
        <v>456</v>
      </c>
      <c r="C290" s="2068" t="s">
        <v>2433</v>
      </c>
      <c r="D290" s="2068"/>
      <c r="E290" s="2068"/>
      <c r="F290" s="2068"/>
      <c r="G290" s="2068"/>
      <c r="H290" s="118">
        <v>10</v>
      </c>
      <c r="I290" s="119">
        <v>100</v>
      </c>
      <c r="J290" s="120">
        <f t="shared" si="1"/>
        <v>0.1</v>
      </c>
      <c r="K290" s="118">
        <v>90</v>
      </c>
      <c r="L290" s="118">
        <v>90</v>
      </c>
      <c r="M290" s="121">
        <f t="shared" si="2"/>
        <v>1</v>
      </c>
      <c r="N290" s="105"/>
      <c r="O290" s="2089"/>
      <c r="P290" s="2089"/>
    </row>
    <row r="291" spans="2:16" ht="18.75" customHeight="1">
      <c r="B291" s="104" t="s">
        <v>458</v>
      </c>
      <c r="C291" s="2068" t="s">
        <v>2434</v>
      </c>
      <c r="D291" s="2068"/>
      <c r="E291" s="2068"/>
      <c r="F291" s="2068"/>
      <c r="G291" s="2068"/>
      <c r="H291" s="2068"/>
      <c r="I291" s="2068"/>
      <c r="J291" s="2068"/>
      <c r="K291" s="2068"/>
      <c r="L291" s="2068"/>
      <c r="M291" s="2068"/>
      <c r="N291" s="2085"/>
      <c r="O291" s="2089"/>
      <c r="P291" s="2089"/>
    </row>
    <row r="292" spans="2:16" ht="22.5" customHeight="1">
      <c r="B292" s="76" t="s">
        <v>458</v>
      </c>
      <c r="C292" s="2086" t="s">
        <v>2435</v>
      </c>
      <c r="D292" s="2086"/>
      <c r="E292" s="2086"/>
      <c r="F292" s="2086"/>
      <c r="G292" s="2087"/>
      <c r="H292" s="118">
        <v>0</v>
      </c>
      <c r="I292" s="119">
        <v>100</v>
      </c>
      <c r="J292" s="120">
        <f t="shared" si="1"/>
        <v>0</v>
      </c>
      <c r="K292" s="118">
        <v>95</v>
      </c>
      <c r="L292" s="118">
        <v>95</v>
      </c>
      <c r="M292" s="120">
        <f>MIN(K292/L292,1)</f>
        <v>1</v>
      </c>
      <c r="N292" s="2480"/>
      <c r="O292" s="2089"/>
      <c r="P292" s="2089"/>
    </row>
    <row r="293" spans="2:16" ht="22.5" customHeight="1">
      <c r="B293" s="76" t="s">
        <v>489</v>
      </c>
      <c r="C293" s="2086" t="s">
        <v>2436</v>
      </c>
      <c r="D293" s="2086"/>
      <c r="E293" s="2086"/>
      <c r="F293" s="2086"/>
      <c r="G293" s="2087"/>
      <c r="H293" s="101" t="s">
        <v>61</v>
      </c>
      <c r="I293" s="102" t="s">
        <v>61</v>
      </c>
      <c r="J293" s="103" t="s">
        <v>61</v>
      </c>
      <c r="K293" s="101" t="s">
        <v>61</v>
      </c>
      <c r="L293" s="102" t="s">
        <v>61</v>
      </c>
      <c r="M293" s="103" t="s">
        <v>61</v>
      </c>
      <c r="N293" s="2481"/>
      <c r="O293" s="2089"/>
      <c r="P293" s="2089"/>
    </row>
    <row r="294" spans="2:16" ht="22.5" customHeight="1">
      <c r="B294" s="104" t="s">
        <v>594</v>
      </c>
      <c r="C294" s="2068" t="s">
        <v>3076</v>
      </c>
      <c r="D294" s="2068"/>
      <c r="E294" s="2068"/>
      <c r="F294" s="2068"/>
      <c r="G294" s="2068"/>
      <c r="H294" s="101" t="s">
        <v>61</v>
      </c>
      <c r="I294" s="102" t="s">
        <v>61</v>
      </c>
      <c r="J294" s="103" t="s">
        <v>61</v>
      </c>
      <c r="K294" s="101" t="s">
        <v>61</v>
      </c>
      <c r="L294" s="102" t="s">
        <v>61</v>
      </c>
      <c r="M294" s="139" t="s">
        <v>61</v>
      </c>
      <c r="N294" s="105"/>
      <c r="O294" s="2089"/>
      <c r="P294" s="2089"/>
    </row>
    <row r="295" spans="2:16" ht="43.5" customHeight="1" thickBot="1">
      <c r="B295" s="27" t="s">
        <v>596</v>
      </c>
      <c r="C295" s="1997" t="s">
        <v>3285</v>
      </c>
      <c r="D295" s="1997"/>
      <c r="E295" s="1997"/>
      <c r="F295" s="1997"/>
      <c r="G295" s="1998"/>
      <c r="H295" s="127">
        <f>SUM(H276+H279+H282+H286+H287+H289+H290+H292)</f>
        <v>20</v>
      </c>
      <c r="I295" s="127">
        <f>SUM(I276+I279+I282+I286+I287+I289+I290+I292)</f>
        <v>800</v>
      </c>
      <c r="J295" s="120">
        <f t="shared" si="1"/>
        <v>2.5000000000000001E-2</v>
      </c>
      <c r="K295" s="127">
        <f>SUM(K276+K277+K279+K282+K286+K287+K289+K290+K292)</f>
        <v>845</v>
      </c>
      <c r="L295" s="127">
        <f>SUM(L276+L277+L279+L282+L286+L287+L289+L290+L292)</f>
        <v>845</v>
      </c>
      <c r="M295" s="121">
        <f>MIN(K295/L295,1)</f>
        <v>1</v>
      </c>
      <c r="N295" s="105"/>
      <c r="O295" s="2090"/>
      <c r="P295" s="2090"/>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51" customHeight="1">
      <c r="B297" s="70" t="s">
        <v>339</v>
      </c>
      <c r="C297" s="1997" t="s">
        <v>2722</v>
      </c>
      <c r="D297" s="1997"/>
      <c r="E297" s="1997"/>
      <c r="F297" s="1997"/>
      <c r="G297" s="1998"/>
      <c r="H297" s="1999" t="s">
        <v>1442</v>
      </c>
      <c r="I297" s="2027"/>
      <c r="J297" s="2000"/>
      <c r="K297" s="108" t="s">
        <v>1521</v>
      </c>
      <c r="L297" s="2069"/>
      <c r="M297" s="2070"/>
      <c r="N297" s="2071"/>
      <c r="O297" s="109" t="s">
        <v>1785</v>
      </c>
      <c r="P297" s="1507"/>
    </row>
    <row r="298" spans="2:16" ht="34.5" customHeight="1">
      <c r="B298" s="110" t="s">
        <v>341</v>
      </c>
      <c r="C298" s="1997" t="s">
        <v>2724</v>
      </c>
      <c r="D298" s="1997"/>
      <c r="E298" s="1997"/>
      <c r="F298" s="1997"/>
      <c r="G298" s="1998"/>
      <c r="H298" s="1999" t="s">
        <v>1442</v>
      </c>
      <c r="I298" s="2027"/>
      <c r="J298" s="2000"/>
      <c r="K298" s="2030" t="s">
        <v>1521</v>
      </c>
      <c r="L298" s="2072"/>
      <c r="M298" s="2073"/>
      <c r="N298" s="2074"/>
      <c r="O298" s="2017" t="s">
        <v>1785</v>
      </c>
      <c r="P298" s="1991"/>
    </row>
    <row r="299" spans="2:16" ht="37.5" customHeight="1">
      <c r="B299" s="1494" t="s">
        <v>435</v>
      </c>
      <c r="C299" s="2043" t="s">
        <v>2725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2726</v>
      </c>
      <c r="D300" s="1997"/>
      <c r="E300" s="1997"/>
      <c r="F300" s="1997"/>
      <c r="G300" s="1998"/>
      <c r="H300" s="1999" t="s">
        <v>2094</v>
      </c>
      <c r="I300" s="2027"/>
      <c r="J300" s="2000"/>
      <c r="K300" s="2078"/>
      <c r="L300" s="2082"/>
      <c r="M300" s="2083"/>
      <c r="N300" s="2084"/>
      <c r="O300" s="2017"/>
      <c r="P300" s="2017"/>
    </row>
    <row r="301" spans="2:16" ht="37.5" customHeight="1">
      <c r="B301" s="44" t="s">
        <v>737</v>
      </c>
      <c r="C301" s="1997" t="s">
        <v>2727</v>
      </c>
      <c r="D301" s="1997"/>
      <c r="E301" s="1997"/>
      <c r="F301" s="1997"/>
      <c r="G301" s="1998"/>
      <c r="H301" s="1999" t="s">
        <v>1793</v>
      </c>
      <c r="I301" s="2027"/>
      <c r="J301" s="2000"/>
      <c r="K301" s="1535" t="s">
        <v>1521</v>
      </c>
      <c r="L301" s="2072"/>
      <c r="M301" s="2073"/>
      <c r="N301" s="2074"/>
      <c r="O301" s="2017"/>
      <c r="P301" s="2017"/>
    </row>
    <row r="302" spans="2:16" ht="37.5" customHeight="1">
      <c r="B302" s="110" t="s">
        <v>350</v>
      </c>
      <c r="C302" s="1997" t="s">
        <v>1796</v>
      </c>
      <c r="D302" s="1997"/>
      <c r="E302" s="1997"/>
      <c r="F302" s="1997"/>
      <c r="G302" s="1998"/>
      <c r="H302" s="1999" t="s">
        <v>1807</v>
      </c>
      <c r="I302" s="2027"/>
      <c r="J302" s="2000"/>
      <c r="K302" s="1535" t="s">
        <v>1521</v>
      </c>
      <c r="L302" s="2075"/>
      <c r="M302" s="2076"/>
      <c r="N302" s="2077"/>
      <c r="O302" s="2017"/>
      <c r="P302" s="1992"/>
    </row>
    <row r="303" spans="2:16" ht="39" customHeight="1">
      <c r="B303" s="28" t="s">
        <v>357</v>
      </c>
      <c r="C303" s="2043" t="s">
        <v>1799</v>
      </c>
      <c r="D303" s="2043"/>
      <c r="E303" s="2043"/>
      <c r="F303" s="2043"/>
      <c r="G303" s="2054"/>
      <c r="H303" s="1999" t="s">
        <v>1442</v>
      </c>
      <c r="I303" s="2027"/>
      <c r="J303" s="2000"/>
      <c r="K303" s="2030" t="s">
        <v>1521</v>
      </c>
      <c r="L303" s="2059"/>
      <c r="M303" s="2060"/>
      <c r="N303" s="2061"/>
      <c r="O303" s="1991" t="s">
        <v>1801</v>
      </c>
      <c r="P303" s="1991"/>
    </row>
    <row r="304" spans="2:16" ht="39" customHeight="1">
      <c r="B304" s="23" t="s">
        <v>366</v>
      </c>
      <c r="C304" s="1997" t="s">
        <v>2730</v>
      </c>
      <c r="D304" s="1997"/>
      <c r="E304" s="1997"/>
      <c r="F304" s="1997"/>
      <c r="G304" s="1998"/>
      <c r="H304" s="1999" t="s">
        <v>1804</v>
      </c>
      <c r="I304" s="2027"/>
      <c r="J304" s="2000"/>
      <c r="K304" s="2031"/>
      <c r="L304" s="2062"/>
      <c r="M304" s="2063"/>
      <c r="N304" s="2064"/>
      <c r="O304" s="2017"/>
      <c r="P304" s="2017"/>
    </row>
    <row r="305" spans="1:16" ht="39" customHeight="1">
      <c r="B305" s="1520" t="s">
        <v>742</v>
      </c>
      <c r="C305" s="1997" t="s">
        <v>1806</v>
      </c>
      <c r="D305" s="1997"/>
      <c r="E305" s="1997"/>
      <c r="F305" s="1997"/>
      <c r="G305" s="1998"/>
      <c r="H305" s="1999" t="s">
        <v>1340</v>
      </c>
      <c r="I305" s="2027"/>
      <c r="J305" s="2000"/>
      <c r="K305" s="2031"/>
      <c r="L305" s="2062"/>
      <c r="M305" s="2063"/>
      <c r="N305" s="2064"/>
      <c r="O305" s="2017"/>
      <c r="P305" s="2017"/>
    </row>
    <row r="306" spans="1:16" ht="39" customHeight="1">
      <c r="B306" s="1493" t="s">
        <v>435</v>
      </c>
      <c r="C306" s="1997" t="s">
        <v>1809</v>
      </c>
      <c r="D306" s="1997"/>
      <c r="E306" s="1997"/>
      <c r="F306" s="1997"/>
      <c r="G306" s="1998"/>
      <c r="H306" s="1999" t="s">
        <v>2733</v>
      </c>
      <c r="I306" s="2027"/>
      <c r="J306" s="2000"/>
      <c r="K306" s="2031"/>
      <c r="L306" s="2062"/>
      <c r="M306" s="2063"/>
      <c r="N306" s="2064"/>
      <c r="O306" s="2017"/>
      <c r="P306" s="1992"/>
    </row>
    <row r="307" spans="1:16" ht="51" customHeight="1">
      <c r="B307" s="70" t="s">
        <v>745</v>
      </c>
      <c r="C307" s="1997" t="s">
        <v>3083</v>
      </c>
      <c r="D307" s="1997"/>
      <c r="E307" s="1997"/>
      <c r="F307" s="1997"/>
      <c r="G307" s="1998"/>
      <c r="H307" s="2038" t="s">
        <v>57</v>
      </c>
      <c r="I307" s="2039"/>
      <c r="J307" s="2040"/>
      <c r="K307" s="2031"/>
      <c r="L307" s="2062"/>
      <c r="M307" s="2063"/>
      <c r="N307" s="2064"/>
      <c r="O307" s="2051" t="s">
        <v>1785</v>
      </c>
      <c r="P307" s="2051"/>
    </row>
    <row r="308" spans="1:16" ht="40.5" customHeight="1" thickBot="1">
      <c r="B308" s="39" t="s">
        <v>435</v>
      </c>
      <c r="C308" s="1978" t="s">
        <v>2737</v>
      </c>
      <c r="D308" s="1978"/>
      <c r="E308" s="1978"/>
      <c r="F308" s="1978"/>
      <c r="G308" s="1979"/>
      <c r="H308" s="2053" t="s">
        <v>3286</v>
      </c>
      <c r="I308" s="2053"/>
      <c r="J308" s="1981"/>
      <c r="K308" s="2058"/>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1817</v>
      </c>
      <c r="I310" s="2027"/>
      <c r="J310" s="2027"/>
      <c r="K310" s="2044" t="s">
        <v>1521</v>
      </c>
      <c r="L310" s="2045"/>
      <c r="M310" s="2046"/>
      <c r="N310" s="2047"/>
      <c r="O310" s="2050" t="s">
        <v>3287</v>
      </c>
      <c r="P310" s="2050"/>
    </row>
    <row r="311" spans="1:16" ht="30.75" customHeight="1">
      <c r="B311" s="1494" t="s">
        <v>435</v>
      </c>
      <c r="C311" s="2043" t="s">
        <v>2740</v>
      </c>
      <c r="D311" s="2043"/>
      <c r="E311" s="2043"/>
      <c r="F311" s="2043"/>
      <c r="G311" s="2043"/>
      <c r="H311" s="2038" t="s">
        <v>1442</v>
      </c>
      <c r="I311" s="2039"/>
      <c r="J311" s="2040"/>
      <c r="K311" s="2031"/>
      <c r="L311" s="2023"/>
      <c r="M311" s="2048"/>
      <c r="N311" s="2024"/>
      <c r="O311" s="2017"/>
      <c r="P311" s="2017"/>
    </row>
    <row r="312" spans="1:16" ht="39" customHeight="1">
      <c r="B312" s="1494" t="s">
        <v>441</v>
      </c>
      <c r="C312" s="1997" t="s">
        <v>2741</v>
      </c>
      <c r="D312" s="1997"/>
      <c r="E312" s="1997"/>
      <c r="F312" s="1997"/>
      <c r="G312" s="1998"/>
      <c r="H312" s="1999" t="s">
        <v>387</v>
      </c>
      <c r="I312" s="2027"/>
      <c r="J312" s="2000"/>
      <c r="K312" s="2031"/>
      <c r="L312" s="2023"/>
      <c r="M312" s="2048"/>
      <c r="N312" s="2024"/>
      <c r="O312" s="2017"/>
      <c r="P312" s="2017"/>
    </row>
    <row r="313" spans="1:16" ht="35.25" customHeight="1">
      <c r="B313" s="1520" t="s">
        <v>381</v>
      </c>
      <c r="C313" s="2028" t="s">
        <v>2742</v>
      </c>
      <c r="D313" s="2028"/>
      <c r="E313" s="2028"/>
      <c r="F313" s="2028"/>
      <c r="G313" s="2029"/>
      <c r="H313" s="2038" t="s">
        <v>57</v>
      </c>
      <c r="I313" s="2039"/>
      <c r="J313" s="2040"/>
      <c r="K313" s="2031"/>
      <c r="L313" s="2025"/>
      <c r="M313" s="2049"/>
      <c r="N313" s="2026"/>
      <c r="O313" s="2017"/>
      <c r="P313" s="2017"/>
    </row>
    <row r="314" spans="1:16" ht="39" customHeight="1">
      <c r="B314" s="1494" t="s">
        <v>435</v>
      </c>
      <c r="C314" s="1997" t="s">
        <v>2743</v>
      </c>
      <c r="D314" s="1997"/>
      <c r="E314" s="1997"/>
      <c r="F314" s="1997"/>
      <c r="G314" s="1998"/>
      <c r="H314" s="1999"/>
      <c r="I314" s="2027"/>
      <c r="J314" s="2000"/>
      <c r="K314" s="2030" t="s">
        <v>1521</v>
      </c>
      <c r="L314" s="2032"/>
      <c r="M314" s="2033"/>
      <c r="N314" s="2034"/>
      <c r="O314" s="2017"/>
      <c r="P314" s="2017"/>
    </row>
    <row r="315" spans="1:16" ht="31.5" customHeight="1">
      <c r="B315" s="1490" t="s">
        <v>441</v>
      </c>
      <c r="C315" s="1997" t="s">
        <v>2745</v>
      </c>
      <c r="D315" s="1997"/>
      <c r="E315" s="1997"/>
      <c r="F315" s="1997"/>
      <c r="G315" s="1998"/>
      <c r="H315" s="2038" t="s">
        <v>1442</v>
      </c>
      <c r="I315" s="2039"/>
      <c r="J315" s="2040"/>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1859</v>
      </c>
      <c r="P316" s="1991"/>
    </row>
    <row r="317" spans="1:16" ht="47.25" customHeight="1">
      <c r="A317" s="9"/>
      <c r="B317" s="111" t="s">
        <v>435</v>
      </c>
      <c r="C317" s="1830" t="s">
        <v>3288</v>
      </c>
      <c r="D317" s="1830"/>
      <c r="E317" s="1830"/>
      <c r="F317" s="1830"/>
      <c r="G317" s="1830"/>
      <c r="H317" s="1830"/>
      <c r="I317" s="1830"/>
      <c r="J317" s="1830"/>
      <c r="K317" s="1830"/>
      <c r="L317" s="2018" t="s">
        <v>1521</v>
      </c>
      <c r="M317" s="2021"/>
      <c r="N317" s="2022"/>
      <c r="O317" s="2017"/>
      <c r="P317" s="2017"/>
    </row>
    <row r="318" spans="1:16" ht="28.5" customHeight="1">
      <c r="A318" s="9"/>
      <c r="B318" s="111"/>
      <c r="C318" s="1491" t="s">
        <v>458</v>
      </c>
      <c r="D318" s="1997" t="s">
        <v>2748</v>
      </c>
      <c r="E318" s="1997"/>
      <c r="F318" s="1997"/>
      <c r="G318" s="1997"/>
      <c r="H318" s="1997"/>
      <c r="I318" s="1998"/>
      <c r="J318" s="1999" t="s">
        <v>395</v>
      </c>
      <c r="K318" s="2000"/>
      <c r="L318" s="2019"/>
      <c r="M318" s="2023"/>
      <c r="N318" s="2024"/>
      <c r="O318" s="2017"/>
      <c r="P318" s="2017"/>
    </row>
    <row r="319" spans="1:16" ht="40.5" customHeight="1">
      <c r="A319" s="9"/>
      <c r="B319" s="111"/>
      <c r="C319" s="111" t="s">
        <v>489</v>
      </c>
      <c r="D319" s="1997" t="s">
        <v>1830</v>
      </c>
      <c r="E319" s="1997"/>
      <c r="F319" s="1997"/>
      <c r="G319" s="1997"/>
      <c r="H319" s="1830"/>
      <c r="I319" s="1831"/>
      <c r="J319" s="1999">
        <v>0</v>
      </c>
      <c r="K319" s="2000"/>
      <c r="L319" s="2019"/>
      <c r="M319" s="2023"/>
      <c r="N319" s="2024"/>
      <c r="O319" s="2017"/>
      <c r="P319" s="2017"/>
    </row>
    <row r="320" spans="1:16" ht="28.5" customHeight="1">
      <c r="A320" s="9"/>
      <c r="B320" s="111"/>
      <c r="C320" s="111" t="s">
        <v>493</v>
      </c>
      <c r="D320" s="1997" t="s">
        <v>2750</v>
      </c>
      <c r="E320" s="1997"/>
      <c r="F320" s="1997"/>
      <c r="G320" s="1997"/>
      <c r="H320" s="1754" t="s">
        <v>3289</v>
      </c>
      <c r="I320" s="2008"/>
      <c r="J320" s="2008"/>
      <c r="K320" s="1755"/>
      <c r="L320" s="2019"/>
      <c r="M320" s="2023"/>
      <c r="N320" s="2024"/>
      <c r="O320" s="2017"/>
      <c r="P320" s="2017"/>
    </row>
    <row r="321" spans="1:16" ht="28.5" customHeight="1">
      <c r="A321" s="9"/>
      <c r="B321" s="111"/>
      <c r="C321" s="111" t="s">
        <v>498</v>
      </c>
      <c r="D321" s="1997" t="s">
        <v>2752</v>
      </c>
      <c r="E321" s="1997"/>
      <c r="F321" s="1997"/>
      <c r="G321" s="1997"/>
      <c r="H321" s="1997"/>
      <c r="I321" s="1997"/>
      <c r="J321" s="1999">
        <v>1</v>
      </c>
      <c r="K321" s="2000"/>
      <c r="L321" s="2019"/>
      <c r="M321" s="2023"/>
      <c r="N321" s="2024"/>
      <c r="O321" s="2017"/>
      <c r="P321" s="2017"/>
    </row>
    <row r="322" spans="1:16" ht="34.5" customHeight="1">
      <c r="A322" s="9"/>
      <c r="B322" s="111" t="s">
        <v>441</v>
      </c>
      <c r="C322" s="1830" t="s">
        <v>3290</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2748</v>
      </c>
      <c r="E323" s="1997"/>
      <c r="F323" s="1997"/>
      <c r="G323" s="1997"/>
      <c r="H323" s="1997"/>
      <c r="I323" s="1998"/>
      <c r="J323" s="1999" t="s">
        <v>395</v>
      </c>
      <c r="K323" s="2000"/>
      <c r="L323" s="2019"/>
      <c r="M323" s="2023"/>
      <c r="N323" s="2024"/>
      <c r="O323" s="2017"/>
      <c r="P323" s="2017"/>
    </row>
    <row r="324" spans="1:16" ht="28.5" customHeight="1">
      <c r="A324" s="9"/>
      <c r="B324" s="111"/>
      <c r="C324" s="111" t="s">
        <v>489</v>
      </c>
      <c r="D324" s="1997" t="s">
        <v>1846</v>
      </c>
      <c r="E324" s="1997"/>
      <c r="F324" s="1997"/>
      <c r="G324" s="1997"/>
      <c r="H324" s="1997"/>
      <c r="I324" s="1998"/>
      <c r="J324" s="1999" t="s">
        <v>1807</v>
      </c>
      <c r="K324" s="2000"/>
      <c r="L324" s="2019"/>
      <c r="M324" s="2023"/>
      <c r="N324" s="2024"/>
      <c r="O324" s="2017"/>
      <c r="P324" s="2017"/>
    </row>
    <row r="325" spans="1:16" ht="28.5" customHeight="1">
      <c r="A325" s="9"/>
      <c r="B325" s="111"/>
      <c r="C325" s="111" t="s">
        <v>493</v>
      </c>
      <c r="D325" s="1830" t="s">
        <v>2750</v>
      </c>
      <c r="E325" s="1830"/>
      <c r="F325" s="1830"/>
      <c r="G325" s="1830"/>
      <c r="H325" s="2014" t="s">
        <v>3291</v>
      </c>
      <c r="I325" s="2015"/>
      <c r="J325" s="2015"/>
      <c r="K325" s="2016"/>
      <c r="L325" s="2019"/>
      <c r="M325" s="2023"/>
      <c r="N325" s="2024"/>
      <c r="O325" s="2017"/>
      <c r="P325" s="2017"/>
    </row>
    <row r="326" spans="1:16" ht="28.5" customHeight="1">
      <c r="A326" s="9"/>
      <c r="B326" s="111"/>
      <c r="C326" s="111" t="s">
        <v>498</v>
      </c>
      <c r="D326" s="1997" t="s">
        <v>2755</v>
      </c>
      <c r="E326" s="1997"/>
      <c r="F326" s="1997"/>
      <c r="G326" s="1997"/>
      <c r="H326" s="1997"/>
      <c r="I326" s="1997"/>
      <c r="J326" s="1999" t="s">
        <v>1834</v>
      </c>
      <c r="K326" s="2000"/>
      <c r="L326" s="2019"/>
      <c r="M326" s="2023"/>
      <c r="N326" s="2024"/>
      <c r="O326" s="2017"/>
      <c r="P326" s="2017"/>
    </row>
    <row r="327" spans="1:16" ht="48" customHeight="1">
      <c r="A327" s="9"/>
      <c r="B327" s="111" t="s">
        <v>443</v>
      </c>
      <c r="C327" s="1997" t="s">
        <v>3292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2748</v>
      </c>
      <c r="E328" s="1997"/>
      <c r="F328" s="1997"/>
      <c r="G328" s="1997"/>
      <c r="H328" s="1997"/>
      <c r="I328" s="1998"/>
      <c r="J328" s="1999" t="s">
        <v>395</v>
      </c>
      <c r="K328" s="2000"/>
      <c r="L328" s="2019"/>
      <c r="M328" s="2023"/>
      <c r="N328" s="2024"/>
      <c r="O328" s="2017"/>
      <c r="P328" s="2017"/>
    </row>
    <row r="329" spans="1:16" ht="28.5" customHeight="1">
      <c r="A329" s="9"/>
      <c r="B329" s="27"/>
      <c r="C329" s="111" t="s">
        <v>489</v>
      </c>
      <c r="D329" s="1997" t="s">
        <v>1846</v>
      </c>
      <c r="E329" s="1997"/>
      <c r="F329" s="1997"/>
      <c r="G329" s="1997"/>
      <c r="H329" s="1997"/>
      <c r="I329" s="1998"/>
      <c r="J329" s="1999" t="s">
        <v>1807</v>
      </c>
      <c r="K329" s="2000"/>
      <c r="L329" s="2019"/>
      <c r="M329" s="2023"/>
      <c r="N329" s="2024"/>
      <c r="O329" s="2017"/>
      <c r="P329" s="2017"/>
    </row>
    <row r="330" spans="1:16" ht="28.5" customHeight="1">
      <c r="A330" s="9"/>
      <c r="B330" s="1490"/>
      <c r="C330" s="111" t="s">
        <v>493</v>
      </c>
      <c r="D330" s="1997" t="s">
        <v>2750</v>
      </c>
      <c r="E330" s="1997"/>
      <c r="F330" s="1997"/>
      <c r="G330" s="1997"/>
      <c r="H330" s="1754" t="s">
        <v>3293</v>
      </c>
      <c r="I330" s="2008"/>
      <c r="J330" s="2008"/>
      <c r="K330" s="1755"/>
      <c r="L330" s="2019"/>
      <c r="M330" s="2023"/>
      <c r="N330" s="2024"/>
      <c r="O330" s="2017"/>
      <c r="P330" s="2017"/>
    </row>
    <row r="331" spans="1:16" ht="28.5" customHeight="1">
      <c r="A331" s="9"/>
      <c r="B331" s="27"/>
      <c r="C331" s="111" t="s">
        <v>498</v>
      </c>
      <c r="D331" s="1997" t="s">
        <v>2758</v>
      </c>
      <c r="E331" s="1997"/>
      <c r="F331" s="1997"/>
      <c r="G331" s="1997"/>
      <c r="H331" s="1997"/>
      <c r="I331" s="1997"/>
      <c r="J331" s="1999">
        <v>0</v>
      </c>
      <c r="K331" s="2000"/>
      <c r="L331" s="2019"/>
      <c r="M331" s="2023"/>
      <c r="N331" s="2024"/>
      <c r="O331" s="2017"/>
      <c r="P331" s="2017"/>
    </row>
    <row r="332" spans="1:16" ht="39.75" customHeight="1">
      <c r="A332" s="9"/>
      <c r="B332" s="27" t="s">
        <v>445</v>
      </c>
      <c r="C332" s="1830" t="s">
        <v>3294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2748</v>
      </c>
      <c r="E333" s="1997"/>
      <c r="F333" s="1997"/>
      <c r="G333" s="1997"/>
      <c r="H333" s="1997"/>
      <c r="I333" s="1998"/>
      <c r="J333" s="1999" t="s">
        <v>395</v>
      </c>
      <c r="K333" s="2000"/>
      <c r="L333" s="2019"/>
      <c r="M333" s="2023"/>
      <c r="N333" s="2024"/>
      <c r="O333" s="2017"/>
      <c r="P333" s="2017"/>
    </row>
    <row r="334" spans="1:16" ht="28.5" customHeight="1">
      <c r="A334" s="9"/>
      <c r="B334" s="27"/>
      <c r="C334" s="111" t="s">
        <v>489</v>
      </c>
      <c r="D334" s="1997" t="s">
        <v>1846</v>
      </c>
      <c r="E334" s="1997"/>
      <c r="F334" s="1997"/>
      <c r="G334" s="1997"/>
      <c r="H334" s="1997"/>
      <c r="I334" s="1998"/>
      <c r="J334" s="1999" t="s">
        <v>1807</v>
      </c>
      <c r="K334" s="2000"/>
      <c r="L334" s="2019"/>
      <c r="M334" s="2023"/>
      <c r="N334" s="2024"/>
      <c r="O334" s="2017"/>
      <c r="P334" s="2017"/>
    </row>
    <row r="335" spans="1:16" ht="28.5" customHeight="1">
      <c r="A335" s="9"/>
      <c r="B335" s="1490"/>
      <c r="C335" s="111" t="s">
        <v>493</v>
      </c>
      <c r="D335" s="1997" t="s">
        <v>2750</v>
      </c>
      <c r="E335" s="1997"/>
      <c r="F335" s="1997"/>
      <c r="G335" s="1997"/>
      <c r="H335" s="1754" t="s">
        <v>3295</v>
      </c>
      <c r="I335" s="2008"/>
      <c r="J335" s="2008"/>
      <c r="K335" s="1755"/>
      <c r="L335" s="2019"/>
      <c r="M335" s="2023"/>
      <c r="N335" s="2024"/>
      <c r="O335" s="2017"/>
      <c r="P335" s="2017"/>
    </row>
    <row r="336" spans="1:16" ht="28.5" customHeight="1">
      <c r="A336" s="9"/>
      <c r="B336" s="27"/>
      <c r="C336" s="111" t="s">
        <v>498</v>
      </c>
      <c r="D336" s="1997" t="s">
        <v>1848</v>
      </c>
      <c r="E336" s="1997"/>
      <c r="F336" s="1997"/>
      <c r="G336" s="1997"/>
      <c r="H336" s="1997"/>
      <c r="I336" s="1997"/>
      <c r="J336" s="1999">
        <v>0</v>
      </c>
      <c r="K336" s="2000"/>
      <c r="L336" s="2019"/>
      <c r="M336" s="2023"/>
      <c r="N336" s="2024"/>
      <c r="O336" s="2017"/>
      <c r="P336" s="2017"/>
    </row>
    <row r="337" spans="1:16" ht="39.75" customHeight="1">
      <c r="A337" s="9"/>
      <c r="B337" s="27" t="s">
        <v>448</v>
      </c>
      <c r="C337" s="1997" t="s">
        <v>3296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2748</v>
      </c>
      <c r="E338" s="1997"/>
      <c r="F338" s="1997"/>
      <c r="G338" s="1997"/>
      <c r="H338" s="1997"/>
      <c r="I338" s="1998"/>
      <c r="J338" s="1999" t="s">
        <v>395</v>
      </c>
      <c r="K338" s="2000"/>
      <c r="L338" s="2019"/>
      <c r="M338" s="2023"/>
      <c r="N338" s="2024"/>
      <c r="O338" s="2017"/>
      <c r="P338" s="2017"/>
    </row>
    <row r="339" spans="1:16" ht="28.5" customHeight="1">
      <c r="A339" s="9"/>
      <c r="B339" s="27"/>
      <c r="C339" s="111" t="s">
        <v>489</v>
      </c>
      <c r="D339" s="1997" t="s">
        <v>1846</v>
      </c>
      <c r="E339" s="1997"/>
      <c r="F339" s="1997"/>
      <c r="G339" s="1997"/>
      <c r="H339" s="1997"/>
      <c r="I339" s="1998"/>
      <c r="J339" s="1999" t="s">
        <v>1807</v>
      </c>
      <c r="K339" s="2000"/>
      <c r="L339" s="2019"/>
      <c r="M339" s="2023"/>
      <c r="N339" s="2024"/>
      <c r="O339" s="2017"/>
      <c r="P339" s="2017"/>
    </row>
    <row r="340" spans="1:16" ht="28.5" customHeight="1">
      <c r="A340" s="9"/>
      <c r="B340" s="1490"/>
      <c r="C340" s="111" t="s">
        <v>493</v>
      </c>
      <c r="D340" s="1997" t="s">
        <v>2750</v>
      </c>
      <c r="E340" s="1997"/>
      <c r="F340" s="1997"/>
      <c r="G340" s="1997"/>
      <c r="H340" s="1754" t="s">
        <v>3297</v>
      </c>
      <c r="I340" s="2008"/>
      <c r="J340" s="2008"/>
      <c r="K340" s="1755"/>
      <c r="L340" s="2019"/>
      <c r="M340" s="2023"/>
      <c r="N340" s="2024"/>
      <c r="O340" s="2017"/>
      <c r="P340" s="2017"/>
    </row>
    <row r="341" spans="1:16" ht="28.5" customHeight="1">
      <c r="A341" s="9"/>
      <c r="B341" s="27"/>
      <c r="C341" s="111" t="s">
        <v>498</v>
      </c>
      <c r="D341" s="1997" t="s">
        <v>1848</v>
      </c>
      <c r="E341" s="1997"/>
      <c r="F341" s="1997"/>
      <c r="G341" s="1997"/>
      <c r="H341" s="1997"/>
      <c r="I341" s="1997"/>
      <c r="J341" s="1999">
        <v>0</v>
      </c>
      <c r="K341" s="2000"/>
      <c r="L341" s="2019"/>
      <c r="M341" s="2023"/>
      <c r="N341" s="2024"/>
      <c r="O341" s="2017"/>
      <c r="P341" s="2017"/>
    </row>
    <row r="342" spans="1:16" ht="25.5" customHeight="1">
      <c r="A342" s="9"/>
      <c r="B342" s="27" t="s">
        <v>450</v>
      </c>
      <c r="C342" s="1997" t="s">
        <v>2432</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2748</v>
      </c>
      <c r="E343" s="1997"/>
      <c r="F343" s="1997"/>
      <c r="G343" s="1997"/>
      <c r="H343" s="1997"/>
      <c r="I343" s="1998"/>
      <c r="J343" s="1999" t="s">
        <v>395</v>
      </c>
      <c r="K343" s="2000"/>
      <c r="L343" s="2019"/>
      <c r="M343" s="2023"/>
      <c r="N343" s="2024"/>
      <c r="O343" s="2017"/>
      <c r="P343" s="2017"/>
    </row>
    <row r="344" spans="1:16" ht="28.5" customHeight="1">
      <c r="A344" s="9"/>
      <c r="B344" s="27"/>
      <c r="C344" s="111" t="s">
        <v>489</v>
      </c>
      <c r="D344" s="1997" t="s">
        <v>1846</v>
      </c>
      <c r="E344" s="1997"/>
      <c r="F344" s="1997"/>
      <c r="G344" s="1997"/>
      <c r="H344" s="1997"/>
      <c r="I344" s="1998"/>
      <c r="J344" s="1999" t="s">
        <v>1807</v>
      </c>
      <c r="K344" s="2000"/>
      <c r="L344" s="2019"/>
      <c r="M344" s="2023"/>
      <c r="N344" s="2024"/>
      <c r="O344" s="2017"/>
      <c r="P344" s="2017"/>
    </row>
    <row r="345" spans="1:16" ht="28.5" customHeight="1">
      <c r="A345" s="9"/>
      <c r="B345" s="27"/>
      <c r="C345" s="111" t="s">
        <v>493</v>
      </c>
      <c r="D345" s="1997" t="s">
        <v>2750</v>
      </c>
      <c r="E345" s="1997"/>
      <c r="F345" s="1997"/>
      <c r="G345" s="1997"/>
      <c r="H345" s="1754" t="s">
        <v>3298</v>
      </c>
      <c r="I345" s="2008"/>
      <c r="J345" s="2008"/>
      <c r="K345" s="1755"/>
      <c r="L345" s="2019"/>
      <c r="M345" s="2023"/>
      <c r="N345" s="2024"/>
      <c r="O345" s="2017"/>
      <c r="P345" s="2017"/>
    </row>
    <row r="346" spans="1:16" ht="28.5" customHeight="1">
      <c r="A346" s="9"/>
      <c r="B346" s="27"/>
      <c r="C346" s="111" t="s">
        <v>498</v>
      </c>
      <c r="D346" s="1997" t="s">
        <v>2764</v>
      </c>
      <c r="E346" s="1997"/>
      <c r="F346" s="1997"/>
      <c r="G346" s="1997"/>
      <c r="H346" s="1997"/>
      <c r="I346" s="1997"/>
      <c r="J346" s="1999">
        <v>0</v>
      </c>
      <c r="K346" s="2000"/>
      <c r="L346" s="2019"/>
      <c r="M346" s="2023"/>
      <c r="N346" s="2024"/>
      <c r="O346" s="2017"/>
      <c r="P346" s="2017"/>
    </row>
    <row r="347" spans="1:16" ht="25.5" customHeight="1">
      <c r="A347" s="9"/>
      <c r="B347" s="27" t="s">
        <v>453</v>
      </c>
      <c r="C347" s="1997" t="s">
        <v>2433</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2748</v>
      </c>
      <c r="E348" s="1997"/>
      <c r="F348" s="1997"/>
      <c r="G348" s="1997"/>
      <c r="H348" s="1997"/>
      <c r="I348" s="1998"/>
      <c r="J348" s="1999" t="s">
        <v>1851</v>
      </c>
      <c r="K348" s="2000"/>
      <c r="L348" s="2019"/>
      <c r="M348" s="2023"/>
      <c r="N348" s="2024"/>
      <c r="O348" s="2017"/>
      <c r="P348" s="2017"/>
    </row>
    <row r="349" spans="1:16" ht="28.5" customHeight="1">
      <c r="A349" s="9"/>
      <c r="B349" s="27"/>
      <c r="C349" s="111" t="s">
        <v>489</v>
      </c>
      <c r="D349" s="1997" t="s">
        <v>1846</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2750</v>
      </c>
      <c r="E350" s="1997"/>
      <c r="F350" s="1997"/>
      <c r="G350" s="1997"/>
      <c r="H350" s="1754">
        <v>0</v>
      </c>
      <c r="I350" s="2008"/>
      <c r="J350" s="2008"/>
      <c r="K350" s="1755"/>
      <c r="L350" s="2019"/>
      <c r="M350" s="2023"/>
      <c r="N350" s="2024"/>
      <c r="O350" s="2017"/>
      <c r="P350" s="2017"/>
    </row>
    <row r="351" spans="1:16" ht="28.5" customHeight="1">
      <c r="A351" s="9"/>
      <c r="B351" s="27"/>
      <c r="C351" s="111" t="s">
        <v>498</v>
      </c>
      <c r="D351" s="1997" t="s">
        <v>2766</v>
      </c>
      <c r="E351" s="1997"/>
      <c r="F351" s="1997"/>
      <c r="G351" s="1997"/>
      <c r="H351" s="1997"/>
      <c r="I351" s="1997"/>
      <c r="J351" s="1999">
        <v>0</v>
      </c>
      <c r="K351" s="2000"/>
      <c r="L351" s="2019"/>
      <c r="M351" s="2023"/>
      <c r="N351" s="2024"/>
      <c r="O351" s="2017"/>
      <c r="P351" s="2017"/>
    </row>
    <row r="352" spans="1:16" ht="39.75" customHeight="1">
      <c r="A352" s="9"/>
      <c r="B352" s="1490" t="s">
        <v>456</v>
      </c>
      <c r="C352" s="1997" t="s">
        <v>3299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2748</v>
      </c>
      <c r="E353" s="1997"/>
      <c r="F353" s="1997"/>
      <c r="G353" s="1997"/>
      <c r="H353" s="1997"/>
      <c r="I353" s="1998"/>
      <c r="J353" s="1999" t="s">
        <v>395</v>
      </c>
      <c r="K353" s="2000"/>
      <c r="L353" s="2019"/>
      <c r="M353" s="2023"/>
      <c r="N353" s="2024"/>
      <c r="O353" s="2017"/>
      <c r="P353" s="2017"/>
    </row>
    <row r="354" spans="1:16" ht="28.5" customHeight="1">
      <c r="A354" s="9"/>
      <c r="B354" s="27"/>
      <c r="C354" s="111" t="s">
        <v>489</v>
      </c>
      <c r="D354" s="1997" t="s">
        <v>1846</v>
      </c>
      <c r="E354" s="1997"/>
      <c r="F354" s="1997"/>
      <c r="G354" s="1997"/>
      <c r="H354" s="1997"/>
      <c r="I354" s="1998"/>
      <c r="J354" s="1999" t="s">
        <v>1807</v>
      </c>
      <c r="K354" s="2000"/>
      <c r="L354" s="2019"/>
      <c r="M354" s="2023"/>
      <c r="N354" s="2024"/>
      <c r="O354" s="2017"/>
      <c r="P354" s="2017"/>
    </row>
    <row r="355" spans="1:16" ht="28.5" customHeight="1">
      <c r="A355" s="9"/>
      <c r="B355" s="1490"/>
      <c r="C355" s="1491" t="s">
        <v>493</v>
      </c>
      <c r="D355" s="1997" t="s">
        <v>2750</v>
      </c>
      <c r="E355" s="1997"/>
      <c r="F355" s="1997"/>
      <c r="G355" s="1997"/>
      <c r="H355" s="1754" t="s">
        <v>3300</v>
      </c>
      <c r="I355" s="2008"/>
      <c r="J355" s="2008"/>
      <c r="K355" s="1755"/>
      <c r="L355" s="2019"/>
      <c r="M355" s="2023"/>
      <c r="N355" s="2024"/>
      <c r="O355" s="2017"/>
      <c r="P355" s="2017"/>
    </row>
    <row r="356" spans="1:16" ht="28.5" customHeight="1">
      <c r="A356" s="9"/>
      <c r="B356" s="111"/>
      <c r="C356" s="111" t="s">
        <v>498</v>
      </c>
      <c r="D356" s="1997" t="s">
        <v>2769</v>
      </c>
      <c r="E356" s="1997"/>
      <c r="F356" s="1997"/>
      <c r="G356" s="1997"/>
      <c r="H356" s="1997"/>
      <c r="I356" s="1997"/>
      <c r="J356" s="1999" t="s">
        <v>1834</v>
      </c>
      <c r="K356" s="2000"/>
      <c r="L356" s="2020"/>
      <c r="M356" s="2025"/>
      <c r="N356" s="2026"/>
      <c r="O356" s="1992"/>
      <c r="P356" s="1992"/>
    </row>
    <row r="357" spans="1:16" ht="54" customHeight="1">
      <c r="A357" s="9"/>
      <c r="B357" s="1481" t="s">
        <v>402</v>
      </c>
      <c r="C357" s="1997" t="s">
        <v>2770</v>
      </c>
      <c r="D357" s="1997"/>
      <c r="E357" s="1997"/>
      <c r="F357" s="1997"/>
      <c r="G357" s="1997"/>
      <c r="H357" s="33" t="s">
        <v>1807</v>
      </c>
      <c r="I357" s="114" t="s">
        <v>2771</v>
      </c>
      <c r="J357" s="2008"/>
      <c r="K357" s="2008"/>
      <c r="L357" s="2008"/>
      <c r="M357" s="2008"/>
      <c r="N357" s="2009"/>
      <c r="O357" s="1507"/>
      <c r="P357" s="1507"/>
    </row>
    <row r="358" spans="1:16" ht="107.25" customHeight="1">
      <c r="A358" s="9"/>
      <c r="B358" s="1481" t="s">
        <v>404</v>
      </c>
      <c r="C358" s="1830" t="s">
        <v>3098</v>
      </c>
      <c r="D358" s="1830"/>
      <c r="E358" s="1830"/>
      <c r="F358" s="1830"/>
      <c r="G358" s="1831"/>
      <c r="H358" s="158" t="s">
        <v>57</v>
      </c>
      <c r="I358" s="1535" t="s">
        <v>1521</v>
      </c>
      <c r="J358" s="2010"/>
      <c r="K358" s="2010"/>
      <c r="L358" s="2010"/>
      <c r="M358" s="2010"/>
      <c r="N358" s="2011"/>
      <c r="O358" s="1991"/>
      <c r="P358" s="1991"/>
    </row>
    <row r="359" spans="1:16" ht="65.25" customHeight="1">
      <c r="A359" s="9"/>
      <c r="B359" s="1490" t="s">
        <v>435</v>
      </c>
      <c r="C359" s="1831" t="s">
        <v>1863</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2774</v>
      </c>
      <c r="D360" s="1997"/>
      <c r="E360" s="1997"/>
      <c r="F360" s="1997"/>
      <c r="G360" s="1998"/>
      <c r="H360" s="1999" t="s">
        <v>1866</v>
      </c>
      <c r="I360" s="2000"/>
      <c r="J360" s="2001" t="s">
        <v>1521</v>
      </c>
      <c r="K360" s="2039"/>
      <c r="L360" s="2039"/>
      <c r="M360" s="2039"/>
      <c r="N360" s="2225"/>
      <c r="O360" s="1991"/>
      <c r="P360" s="1991"/>
    </row>
    <row r="361" spans="1:16" ht="42" customHeight="1" thickBot="1">
      <c r="A361" s="9"/>
      <c r="B361" s="113" t="s">
        <v>435</v>
      </c>
      <c r="C361" s="1978" t="s">
        <v>1868</v>
      </c>
      <c r="D361" s="1978"/>
      <c r="E361" s="1978"/>
      <c r="F361" s="1978"/>
      <c r="G361" s="1979"/>
      <c r="H361" s="1980" t="s">
        <v>1869</v>
      </c>
      <c r="I361" s="1981"/>
      <c r="J361" s="2002"/>
      <c r="K361" s="3353"/>
      <c r="L361" s="3353"/>
      <c r="M361" s="3353"/>
      <c r="N361" s="3354"/>
      <c r="O361" s="2005"/>
      <c r="P361" s="2005"/>
    </row>
    <row r="362" spans="1:16" ht="72" customHeight="1" thickBot="1">
      <c r="B362" s="1982" t="s">
        <v>1870</v>
      </c>
      <c r="C362" s="1983"/>
      <c r="D362" s="1983"/>
      <c r="E362" s="1983"/>
      <c r="F362" s="1983"/>
      <c r="G362" s="1984"/>
      <c r="H362" s="1985"/>
      <c r="I362" s="1986"/>
      <c r="J362" s="1986"/>
      <c r="K362" s="1986"/>
      <c r="L362" s="1986"/>
      <c r="M362" s="1986"/>
      <c r="N362" s="1986"/>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dataConsolidate/>
  <mergeCells count="885">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7:N17"/>
    <mergeCell ref="C12:E12"/>
    <mergeCell ref="G12:H12"/>
    <mergeCell ref="C13:E13"/>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I19:N19"/>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K71:N71"/>
    <mergeCell ref="C74:E74"/>
    <mergeCell ref="G74:H74"/>
    <mergeCell ref="I74:J74"/>
    <mergeCell ref="I64:J64"/>
    <mergeCell ref="K64:N64"/>
    <mergeCell ref="C65:F65"/>
    <mergeCell ref="I65:J65"/>
    <mergeCell ref="K65:N65"/>
    <mergeCell ref="B66:P66"/>
    <mergeCell ref="F73:N73"/>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G70:H70"/>
    <mergeCell ref="I70:J70"/>
    <mergeCell ref="K70:N70"/>
    <mergeCell ref="C71:E71"/>
    <mergeCell ref="F71:J71"/>
    <mergeCell ref="C77:E77"/>
    <mergeCell ref="G77:H77"/>
    <mergeCell ref="I77:J77"/>
    <mergeCell ref="K77:N77"/>
    <mergeCell ref="C78:E78"/>
    <mergeCell ref="G78:H78"/>
    <mergeCell ref="I78:J78"/>
    <mergeCell ref="K78:N78"/>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95:O103"/>
    <mergeCell ref="P95:P103"/>
    <mergeCell ref="C96:E96"/>
    <mergeCell ref="F96:G96"/>
    <mergeCell ref="C97:E97"/>
    <mergeCell ref="F97:G97"/>
    <mergeCell ref="C98:G98"/>
    <mergeCell ref="C99:E99"/>
    <mergeCell ref="F99:G99"/>
    <mergeCell ref="C100:E100"/>
    <mergeCell ref="O104:P104"/>
    <mergeCell ref="B105:P105"/>
    <mergeCell ref="C106:G106"/>
    <mergeCell ref="I106:J106"/>
    <mergeCell ref="K106:N106"/>
    <mergeCell ref="B107:E111"/>
    <mergeCell ref="F107:H107"/>
    <mergeCell ref="I107:J107"/>
    <mergeCell ref="K107:N107"/>
    <mergeCell ref="O107:O111"/>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G118:H118"/>
    <mergeCell ref="I118:J118"/>
    <mergeCell ref="L118:N118"/>
    <mergeCell ref="I115:J115"/>
    <mergeCell ref="L115:N115"/>
    <mergeCell ref="C116:F116"/>
    <mergeCell ref="G116:H116"/>
    <mergeCell ref="I116:J116"/>
    <mergeCell ref="L116:N116"/>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L135"/>
    <mergeCell ref="M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s>
  <conditionalFormatting sqref="I11:N11">
    <cfRule type="expression" dxfId="6041" priority="158">
      <formula>$F$17="Not applicable"</formula>
    </cfRule>
    <cfRule type="expression" dxfId="6040" priority="159">
      <formula>$F$17="Don't know"</formula>
    </cfRule>
    <cfRule type="expression" dxfId="6039" priority="160">
      <formula>$F$17="No"</formula>
    </cfRule>
  </conditionalFormatting>
  <conditionalFormatting sqref="I12:N15 I18:N18 I16:I17 I19">
    <cfRule type="expression" dxfId="6038" priority="155">
      <formula>$F12="Not applicable"</formula>
    </cfRule>
    <cfRule type="expression" dxfId="6037" priority="156">
      <formula>$F12="Don't know"</formula>
    </cfRule>
    <cfRule type="expression" dxfId="6036" priority="157">
      <formula>$F12="No"</formula>
    </cfRule>
  </conditionalFormatting>
  <conditionalFormatting sqref="F9:N9 I11:N15 I18:N18 I16:I17 I19">
    <cfRule type="expression" dxfId="6035" priority="154">
      <formula>$N$14="Don't know"</formula>
    </cfRule>
  </conditionalFormatting>
  <conditionalFormatting sqref="F9:N9 I11:N15 I18:N18 I16:I17 I19">
    <cfRule type="expression" dxfId="6034" priority="153">
      <formula>$N$14="Not applicable"</formula>
    </cfRule>
  </conditionalFormatting>
  <conditionalFormatting sqref="F9:N9 I11:N15 I18:N18 I16:I17 I19">
    <cfRule type="expression" dxfId="6033" priority="152">
      <formula>$N$14="No"</formula>
    </cfRule>
  </conditionalFormatting>
  <conditionalFormatting sqref="L188:M198">
    <cfRule type="expression" dxfId="6032" priority="150">
      <formula>$F$221="Don't know"</formula>
    </cfRule>
    <cfRule type="expression" dxfId="6031" priority="151">
      <formula>$F$221="No"</formula>
    </cfRule>
  </conditionalFormatting>
  <conditionalFormatting sqref="H26 G70:J70 H106 H276:I277 K276:L277 K282:L282 H282:I282 H286:I287 K286:L287 K292:L292 H292:I292 F71 H297:H299 H358 H301 H28:H31 G116:N128 L188:N198 H304:H307 F77:J81 H279:I279 K279:L279 H289:I290 K289:L290 G63:H64">
    <cfRule type="containsBlanks" dxfId="6030" priority="149">
      <formula>LEN(TRIM(F26))=0</formula>
    </cfRule>
  </conditionalFormatting>
  <conditionalFormatting sqref="F9:N9">
    <cfRule type="containsBlanks" dxfId="6029" priority="148">
      <formula>LEN(TRIM(F9))=0</formula>
    </cfRule>
  </conditionalFormatting>
  <conditionalFormatting sqref="I63:J64">
    <cfRule type="containsBlanks" dxfId="6028" priority="146">
      <formula>LEN(TRIM(I63))=0</formula>
    </cfRule>
  </conditionalFormatting>
  <conditionalFormatting sqref="F243 H137:H139 K137 F201:F210 K219 H225 G147:G160 J147:J160 F219:F221 K228:K240">
    <cfRule type="containsBlanks" dxfId="6027" priority="145">
      <formula>LEN(TRIM(F137))=0</formula>
    </cfRule>
  </conditionalFormatting>
  <conditionalFormatting sqref="J27">
    <cfRule type="containsBlanks" dxfId="6026" priority="143">
      <formula>LEN(TRIM(J27))=0</formula>
    </cfRule>
  </conditionalFormatting>
  <conditionalFormatting sqref="G135">
    <cfRule type="containsBlanks" dxfId="6025" priority="144">
      <formula>LEN(TRIM(G135))=0</formula>
    </cfRule>
  </conditionalFormatting>
  <conditionalFormatting sqref="J58">
    <cfRule type="containsBlanks" dxfId="6024" priority="142">
      <formula>LEN(TRIM(J58))=0</formula>
    </cfRule>
  </conditionalFormatting>
  <conditionalFormatting sqref="J26">
    <cfRule type="containsBlanks" dxfId="6023" priority="141">
      <formula>LEN(TRIM(J26))=0</formula>
    </cfRule>
  </conditionalFormatting>
  <conditionalFormatting sqref="J60">
    <cfRule type="containsBlanks" dxfId="6022" priority="140">
      <formula>LEN(TRIM(J60))=0</formula>
    </cfRule>
  </conditionalFormatting>
  <conditionalFormatting sqref="K242">
    <cfRule type="containsBlanks" dxfId="6021" priority="130">
      <formula>LEN(TRIM(K242))=0</formula>
    </cfRule>
  </conditionalFormatting>
  <conditionalFormatting sqref="H140">
    <cfRule type="containsBlanks" dxfId="6020" priority="139">
      <formula>LEN(TRIM(H140))=0</formula>
    </cfRule>
  </conditionalFormatting>
  <conditionalFormatting sqref="H143 K137 H137:H140">
    <cfRule type="expression" dxfId="6019" priority="137">
      <formula>#REF!="Don't know"</formula>
    </cfRule>
    <cfRule type="expression" dxfId="6018" priority="138">
      <formula>#REF!="No"</formula>
    </cfRule>
  </conditionalFormatting>
  <conditionalFormatting sqref="H143">
    <cfRule type="containsBlanks" dxfId="6017" priority="136">
      <formula>LEN(TRIM(H143))=0</formula>
    </cfRule>
  </conditionalFormatting>
  <conditionalFormatting sqref="H141">
    <cfRule type="expression" dxfId="6016" priority="134">
      <formula>#REF!="Don't know"</formula>
    </cfRule>
    <cfRule type="expression" dxfId="6015" priority="135">
      <formula>#REF!="No"</formula>
    </cfRule>
  </conditionalFormatting>
  <conditionalFormatting sqref="H141">
    <cfRule type="containsBlanks" dxfId="6014" priority="133">
      <formula>LEN(TRIM(H141))=0</formula>
    </cfRule>
  </conditionalFormatting>
  <conditionalFormatting sqref="L188:M198">
    <cfRule type="expression" dxfId="6013" priority="131">
      <formula>$F$221="Don't know"</formula>
    </cfRule>
    <cfRule type="expression" dxfId="6012" priority="132">
      <formula>$F$221="No"</formula>
    </cfRule>
  </conditionalFormatting>
  <conditionalFormatting sqref="H310">
    <cfRule type="containsBlanks" dxfId="6011" priority="129">
      <formula>LEN(TRIM(H310))=0</formula>
    </cfRule>
  </conditionalFormatting>
  <conditionalFormatting sqref="I67">
    <cfRule type="containsBlanks" dxfId="6010" priority="124">
      <formula>LEN(TRIM(I67))=0</formula>
    </cfRule>
  </conditionalFormatting>
  <conditionalFormatting sqref="G266">
    <cfRule type="containsBlanks" dxfId="6009" priority="103">
      <formula>LEN(TRIM(G266))=0</formula>
    </cfRule>
  </conditionalFormatting>
  <conditionalFormatting sqref="F252">
    <cfRule type="containsBlanks" dxfId="6008" priority="123">
      <formula>LEN(TRIM(F252))=0</formula>
    </cfRule>
  </conditionalFormatting>
  <conditionalFormatting sqref="F260">
    <cfRule type="containsBlanks" dxfId="6007" priority="122">
      <formula>LEN(TRIM(F260))=0</formula>
    </cfRule>
  </conditionalFormatting>
  <conditionalFormatting sqref="F264">
    <cfRule type="containsBlanks" dxfId="6006" priority="121">
      <formula>LEN(TRIM(F264))=0</formula>
    </cfRule>
  </conditionalFormatting>
  <conditionalFormatting sqref="F254">
    <cfRule type="containsBlanks" dxfId="6005" priority="120">
      <formula>LEN(TRIM(F254))=0</formula>
    </cfRule>
  </conditionalFormatting>
  <conditionalFormatting sqref="F164:F174">
    <cfRule type="containsBlanks" dxfId="6004" priority="119">
      <formula>LEN(TRIM(F164))=0</formula>
    </cfRule>
  </conditionalFormatting>
  <conditionalFormatting sqref="F95:F97">
    <cfRule type="containsBlanks" dxfId="6003" priority="117">
      <formula>LEN(TRIM(F95))=0</formula>
    </cfRule>
  </conditionalFormatting>
  <conditionalFormatting sqref="F99:F102">
    <cfRule type="containsBlanks" dxfId="6002" priority="116">
      <formula>LEN(TRIM(F99))=0</formula>
    </cfRule>
  </conditionalFormatting>
  <conditionalFormatting sqref="H213:H216">
    <cfRule type="expression" dxfId="6001" priority="114">
      <formula>$H$144="Don't know"</formula>
    </cfRule>
    <cfRule type="expression" dxfId="6000" priority="115">
      <formula>$H$144="no"</formula>
    </cfRule>
  </conditionalFormatting>
  <conditionalFormatting sqref="H213:H216">
    <cfRule type="containsBlanks" dxfId="5999" priority="112">
      <formula>LEN(TRIM(H213))=0</formula>
    </cfRule>
  </conditionalFormatting>
  <conditionalFormatting sqref="H211">
    <cfRule type="expression" dxfId="5998" priority="110">
      <formula>#REF!="Don't know"</formula>
    </cfRule>
    <cfRule type="expression" dxfId="5997" priority="111">
      <formula>#REF!="No"</formula>
    </cfRule>
  </conditionalFormatting>
  <conditionalFormatting sqref="H211">
    <cfRule type="containsBlanks" dxfId="5996" priority="109">
      <formula>LEN(TRIM(H211))=0</formula>
    </cfRule>
  </conditionalFormatting>
  <conditionalFormatting sqref="H360:I360 H361">
    <cfRule type="containsBlanks" dxfId="5995" priority="107">
      <formula>LEN(TRIM(H360))=0</formula>
    </cfRule>
    <cfRule type="containsBlanks" priority="108">
      <formula>LEN(TRIM(H360))=0</formula>
    </cfRule>
  </conditionalFormatting>
  <conditionalFormatting sqref="F268:F272">
    <cfRule type="containsBlanks" dxfId="5994" priority="104">
      <formula>LEN(TRIM(F268))=0</formula>
    </cfRule>
  </conditionalFormatting>
  <conditionalFormatting sqref="G93:J93">
    <cfRule type="containsBlanks" dxfId="5993" priority="98">
      <formula>LEN(TRIM(G93))=0</formula>
    </cfRule>
  </conditionalFormatting>
  <conditionalFormatting sqref="F245:G245 F247:G247 F246 F249:G249 F248">
    <cfRule type="containsBlanks" dxfId="5992" priority="97">
      <formula>LEN(TRIM(F245))=0</formula>
    </cfRule>
  </conditionalFormatting>
  <conditionalFormatting sqref="I22">
    <cfRule type="containsBlanks" dxfId="5991" priority="99">
      <formula>LEN(TRIM(I22))=0</formula>
    </cfRule>
    <cfRule type="expression" dxfId="5990" priority="102">
      <formula>$M$14="Don't know"</formula>
    </cfRule>
  </conditionalFormatting>
  <conditionalFormatting sqref="I22">
    <cfRule type="expression" dxfId="5989" priority="101">
      <formula>$M$14="Not applicable"</formula>
    </cfRule>
  </conditionalFormatting>
  <conditionalFormatting sqref="I22">
    <cfRule type="expression" dxfId="5988" priority="100">
      <formula>$M$14="No"</formula>
    </cfRule>
  </conditionalFormatting>
  <conditionalFormatting sqref="G251">
    <cfRule type="containsBlanks" dxfId="5987" priority="96">
      <formula>LEN(TRIM(G251))=0</formula>
    </cfRule>
  </conditionalFormatting>
  <conditionalFormatting sqref="J28">
    <cfRule type="containsBlanks" dxfId="5986" priority="88">
      <formula>LEN(TRIM(J28))=0</formula>
    </cfRule>
  </conditionalFormatting>
  <conditionalFormatting sqref="K20:N24">
    <cfRule type="containsBlanks" dxfId="5985" priority="89">
      <formula>LEN(TRIM(K20))=0</formula>
    </cfRule>
  </conditionalFormatting>
  <conditionalFormatting sqref="J318">
    <cfRule type="containsBlanks" dxfId="5984" priority="94">
      <formula>LEN(TRIM(J318))=0</formula>
    </cfRule>
  </conditionalFormatting>
  <conditionalFormatting sqref="J319">
    <cfRule type="containsBlanks" dxfId="5983" priority="93">
      <formula>LEN(TRIM(J319))=0</formula>
    </cfRule>
  </conditionalFormatting>
  <conditionalFormatting sqref="J29">
    <cfRule type="containsBlanks" dxfId="5982" priority="87">
      <formula>LEN(TRIM(J29))=0</formula>
    </cfRule>
  </conditionalFormatting>
  <conditionalFormatting sqref="H308:J308">
    <cfRule type="containsBlanks" dxfId="5981" priority="86">
      <formula>LEN(TRIM(H308))=0</formula>
    </cfRule>
  </conditionalFormatting>
  <conditionalFormatting sqref="H357">
    <cfRule type="containsBlanks" dxfId="5980" priority="90">
      <formula>LEN(TRIM(H357))=0</formula>
    </cfRule>
  </conditionalFormatting>
  <conditionalFormatting sqref="H312:J312">
    <cfRule type="containsBlanks" dxfId="5979" priority="85">
      <formula>LEN(TRIM(H312))=0</formula>
    </cfRule>
  </conditionalFormatting>
  <conditionalFormatting sqref="J321">
    <cfRule type="containsBlanks" dxfId="5978" priority="92">
      <formula>LEN(TRIM(J321))=0</formula>
    </cfRule>
  </conditionalFormatting>
  <conditionalFormatting sqref="F256">
    <cfRule type="containsBlanks" dxfId="5977" priority="38">
      <formula>LEN(TRIM(F256))=0</formula>
    </cfRule>
  </conditionalFormatting>
  <conditionalFormatting sqref="J353">
    <cfRule type="containsBlanks" dxfId="5976" priority="11">
      <formula>LEN(TRIM(J353))=0</formula>
    </cfRule>
  </conditionalFormatting>
  <conditionalFormatting sqref="H8">
    <cfRule type="containsBlanks" dxfId="5975" priority="79">
      <formula>LEN(TRIM(H8))=0</formula>
    </cfRule>
  </conditionalFormatting>
  <conditionalFormatting sqref="H8">
    <cfRule type="expression" dxfId="5974" priority="78">
      <formula>$N$14="Don't know"</formula>
    </cfRule>
  </conditionalFormatting>
  <conditionalFormatting sqref="H8">
    <cfRule type="expression" dxfId="5973" priority="77">
      <formula>$N$14="Not applicable"</formula>
    </cfRule>
  </conditionalFormatting>
  <conditionalFormatting sqref="H8">
    <cfRule type="expression" dxfId="5972" priority="76">
      <formula>$N$14="No"</formula>
    </cfRule>
  </conditionalFormatting>
  <conditionalFormatting sqref="F11:F19">
    <cfRule type="containsBlanks" dxfId="5971" priority="75">
      <formula>LEN(TRIM(F11))=0</formula>
    </cfRule>
  </conditionalFormatting>
  <conditionalFormatting sqref="F11:F19">
    <cfRule type="expression" dxfId="5970" priority="74">
      <formula>$N$14="Don't know"</formula>
    </cfRule>
  </conditionalFormatting>
  <conditionalFormatting sqref="F11:F19">
    <cfRule type="expression" dxfId="5969" priority="73">
      <formula>$N$14="Not applicable"</formula>
    </cfRule>
  </conditionalFormatting>
  <conditionalFormatting sqref="F11:F19">
    <cfRule type="expression" dxfId="5968" priority="72">
      <formula>$N$14="No"</formula>
    </cfRule>
  </conditionalFormatting>
  <conditionalFormatting sqref="I20">
    <cfRule type="containsBlanks" dxfId="5967" priority="71">
      <formula>LEN(TRIM(I20))=0</formula>
    </cfRule>
  </conditionalFormatting>
  <conditionalFormatting sqref="I20">
    <cfRule type="expression" dxfId="5966" priority="70">
      <formula>$N$14="Don't know"</formula>
    </cfRule>
  </conditionalFormatting>
  <conditionalFormatting sqref="I20">
    <cfRule type="expression" dxfId="5965" priority="69">
      <formula>$N$14="Not applicable"</formula>
    </cfRule>
  </conditionalFormatting>
  <conditionalFormatting sqref="I20">
    <cfRule type="expression" dxfId="5964" priority="68">
      <formula>$N$14="No"</formula>
    </cfRule>
  </conditionalFormatting>
  <conditionalFormatting sqref="I21">
    <cfRule type="containsBlanks" dxfId="5963" priority="67">
      <formula>LEN(TRIM(I21))=0</formula>
    </cfRule>
  </conditionalFormatting>
  <conditionalFormatting sqref="I21">
    <cfRule type="expression" dxfId="5962" priority="66">
      <formula>$N$14="Don't know"</formula>
    </cfRule>
  </conditionalFormatting>
  <conditionalFormatting sqref="I21">
    <cfRule type="expression" dxfId="5961" priority="65">
      <formula>$N$14="Not applicable"</formula>
    </cfRule>
  </conditionalFormatting>
  <conditionalFormatting sqref="I21">
    <cfRule type="expression" dxfId="5960" priority="64">
      <formula>$N$14="No"</formula>
    </cfRule>
  </conditionalFormatting>
  <conditionalFormatting sqref="I23">
    <cfRule type="containsBlanks" dxfId="5959" priority="63">
      <formula>LEN(TRIM(I23))=0</formula>
    </cfRule>
  </conditionalFormatting>
  <conditionalFormatting sqref="I23">
    <cfRule type="expression" dxfId="5958" priority="62">
      <formula>$N$14="Don't know"</formula>
    </cfRule>
  </conditionalFormatting>
  <conditionalFormatting sqref="I23">
    <cfRule type="expression" dxfId="5957" priority="61">
      <formula>$N$14="Not applicable"</formula>
    </cfRule>
  </conditionalFormatting>
  <conditionalFormatting sqref="I23">
    <cfRule type="expression" dxfId="5956" priority="60">
      <formula>$N$14="No"</formula>
    </cfRule>
  </conditionalFormatting>
  <conditionalFormatting sqref="I24">
    <cfRule type="containsBlanks" dxfId="5955" priority="59">
      <formula>LEN(TRIM(I24))=0</formula>
    </cfRule>
  </conditionalFormatting>
  <conditionalFormatting sqref="I24">
    <cfRule type="expression" dxfId="5954" priority="58">
      <formula>$N$14="Don't know"</formula>
    </cfRule>
  </conditionalFormatting>
  <conditionalFormatting sqref="I24">
    <cfRule type="expression" dxfId="5953" priority="57">
      <formula>$N$14="Not applicable"</formula>
    </cfRule>
  </conditionalFormatting>
  <conditionalFormatting sqref="I24">
    <cfRule type="expression" dxfId="5952" priority="56">
      <formula>$N$14="No"</formula>
    </cfRule>
  </conditionalFormatting>
  <conditionalFormatting sqref="F70">
    <cfRule type="containsBlanks" dxfId="5951" priority="55">
      <formula>LEN(TRIM(F70))=0</formula>
    </cfRule>
  </conditionalFormatting>
  <conditionalFormatting sqref="F70">
    <cfRule type="expression" dxfId="5950" priority="54">
      <formula>$N$14="Don't know"</formula>
    </cfRule>
  </conditionalFormatting>
  <conditionalFormatting sqref="F70">
    <cfRule type="expression" dxfId="5949" priority="53">
      <formula>$N$14="Not applicable"</formula>
    </cfRule>
  </conditionalFormatting>
  <conditionalFormatting sqref="F70">
    <cfRule type="expression" dxfId="5948" priority="52">
      <formula>$N$14="No"</formula>
    </cfRule>
  </conditionalFormatting>
  <conditionalFormatting sqref="J89:J92">
    <cfRule type="containsBlanks" dxfId="5947" priority="51">
      <formula>LEN(TRIM(J89))=0</formula>
    </cfRule>
  </conditionalFormatting>
  <conditionalFormatting sqref="J89:J92">
    <cfRule type="expression" dxfId="5946" priority="50">
      <formula>$N$14="Don't know"</formula>
    </cfRule>
  </conditionalFormatting>
  <conditionalFormatting sqref="J89:J92">
    <cfRule type="expression" dxfId="5945" priority="49">
      <formula>$N$14="Not applicable"</formula>
    </cfRule>
  </conditionalFormatting>
  <conditionalFormatting sqref="J89:J92">
    <cfRule type="expression" dxfId="5944" priority="48">
      <formula>$N$14="No"</formula>
    </cfRule>
  </conditionalFormatting>
  <conditionalFormatting sqref="F176:F186">
    <cfRule type="containsBlanks" dxfId="5943" priority="47">
      <formula>LEN(TRIM(F176))=0</formula>
    </cfRule>
  </conditionalFormatting>
  <conditionalFormatting sqref="F188:F198">
    <cfRule type="containsBlanks" dxfId="5942" priority="46">
      <formula>LEN(TRIM(F188))=0</formula>
    </cfRule>
  </conditionalFormatting>
  <conditionalFormatting sqref="F200">
    <cfRule type="containsBlanks" dxfId="5941" priority="45">
      <formula>LEN(TRIM(F200))=0</formula>
    </cfRule>
  </conditionalFormatting>
  <conditionalFormatting sqref="L164:M174">
    <cfRule type="expression" dxfId="5940" priority="43">
      <formula>$F$221="Don't know"</formula>
    </cfRule>
    <cfRule type="expression" dxfId="5939" priority="44">
      <formula>$F$221="No"</formula>
    </cfRule>
  </conditionalFormatting>
  <conditionalFormatting sqref="L164:N174">
    <cfRule type="containsBlanks" dxfId="5938" priority="42">
      <formula>LEN(TRIM(L164))=0</formula>
    </cfRule>
  </conditionalFormatting>
  <conditionalFormatting sqref="L164:M174">
    <cfRule type="expression" dxfId="5937" priority="40">
      <formula>$F$221="Don't know"</formula>
    </cfRule>
    <cfRule type="expression" dxfId="5936" priority="41">
      <formula>$F$221="No"</formula>
    </cfRule>
  </conditionalFormatting>
  <conditionalFormatting sqref="F223">
    <cfRule type="containsBlanks" dxfId="5935" priority="39">
      <formula>LEN(TRIM(F223))=0</formula>
    </cfRule>
  </conditionalFormatting>
  <conditionalFormatting sqref="F258">
    <cfRule type="containsBlanks" dxfId="5934" priority="37">
      <formula>LEN(TRIM(F258))=0</formula>
    </cfRule>
  </conditionalFormatting>
  <conditionalFormatting sqref="F261:F263">
    <cfRule type="containsBlanks" dxfId="5933" priority="36">
      <formula>LEN(TRIM(F261))=0</formula>
    </cfRule>
  </conditionalFormatting>
  <conditionalFormatting sqref="H302:H303">
    <cfRule type="containsBlanks" dxfId="5932" priority="35">
      <formula>LEN(TRIM(H302))=0</formula>
    </cfRule>
  </conditionalFormatting>
  <conditionalFormatting sqref="H311">
    <cfRule type="containsBlanks" dxfId="5931" priority="34">
      <formula>LEN(TRIM(H311))=0</formula>
    </cfRule>
  </conditionalFormatting>
  <conditionalFormatting sqref="H313">
    <cfRule type="containsBlanks" dxfId="5930" priority="33">
      <formula>LEN(TRIM(H313))=0</formula>
    </cfRule>
  </conditionalFormatting>
  <conditionalFormatting sqref="H315">
    <cfRule type="containsBlanks" dxfId="5929" priority="32">
      <formula>LEN(TRIM(H315))=0</formula>
    </cfRule>
  </conditionalFormatting>
  <conditionalFormatting sqref="J328">
    <cfRule type="containsBlanks" dxfId="5928" priority="31">
      <formula>LEN(TRIM(J328))=0</formula>
    </cfRule>
  </conditionalFormatting>
  <conditionalFormatting sqref="J324">
    <cfRule type="containsBlanks" dxfId="5927" priority="30">
      <formula>LEN(TRIM(J324))=0</formula>
    </cfRule>
  </conditionalFormatting>
  <conditionalFormatting sqref="J329">
    <cfRule type="containsBlanks" dxfId="5926" priority="29">
      <formula>LEN(TRIM(J329))=0</formula>
    </cfRule>
  </conditionalFormatting>
  <conditionalFormatting sqref="J334">
    <cfRule type="containsBlanks" dxfId="5925" priority="28">
      <formula>LEN(TRIM(J334))=0</formula>
    </cfRule>
  </conditionalFormatting>
  <conditionalFormatting sqref="J339">
    <cfRule type="containsBlanks" dxfId="5924" priority="27">
      <formula>LEN(TRIM(J339))=0</formula>
    </cfRule>
  </conditionalFormatting>
  <conditionalFormatting sqref="J344">
    <cfRule type="containsBlanks" dxfId="5923" priority="26">
      <formula>LEN(TRIM(J344))=0</formula>
    </cfRule>
  </conditionalFormatting>
  <conditionalFormatting sqref="J349">
    <cfRule type="containsBlanks" dxfId="5922" priority="25">
      <formula>LEN(TRIM(J349))=0</formula>
    </cfRule>
  </conditionalFormatting>
  <conditionalFormatting sqref="J354">
    <cfRule type="containsBlanks" dxfId="5921" priority="24">
      <formula>LEN(TRIM(J354))=0</formula>
    </cfRule>
  </conditionalFormatting>
  <conditionalFormatting sqref="J326">
    <cfRule type="containsBlanks" dxfId="5920" priority="23">
      <formula>LEN(TRIM(J326))=0</formula>
    </cfRule>
  </conditionalFormatting>
  <conditionalFormatting sqref="J331">
    <cfRule type="containsBlanks" dxfId="5919" priority="22">
      <formula>LEN(TRIM(J331))=0</formula>
    </cfRule>
  </conditionalFormatting>
  <conditionalFormatting sqref="J336">
    <cfRule type="containsBlanks" dxfId="5918" priority="21">
      <formula>LEN(TRIM(J336))=0</formula>
    </cfRule>
  </conditionalFormatting>
  <conditionalFormatting sqref="J341">
    <cfRule type="containsBlanks" dxfId="5917" priority="20">
      <formula>LEN(TRIM(J341))=0</formula>
    </cfRule>
  </conditionalFormatting>
  <conditionalFormatting sqref="J346">
    <cfRule type="containsBlanks" dxfId="5916" priority="19">
      <formula>LEN(TRIM(J346))=0</formula>
    </cfRule>
  </conditionalFormatting>
  <conditionalFormatting sqref="J351">
    <cfRule type="containsBlanks" dxfId="5915" priority="18">
      <formula>LEN(TRIM(J351))=0</formula>
    </cfRule>
  </conditionalFormatting>
  <conditionalFormatting sqref="J356">
    <cfRule type="containsBlanks" dxfId="5914" priority="17">
      <formula>LEN(TRIM(J356))=0</formula>
    </cfRule>
  </conditionalFormatting>
  <conditionalFormatting sqref="J323">
    <cfRule type="containsBlanks" dxfId="5913" priority="16">
      <formula>LEN(TRIM(J323))=0</formula>
    </cfRule>
  </conditionalFormatting>
  <conditionalFormatting sqref="J333">
    <cfRule type="containsBlanks" dxfId="5912" priority="15">
      <formula>LEN(TRIM(J333))=0</formula>
    </cfRule>
  </conditionalFormatting>
  <conditionalFormatting sqref="J338">
    <cfRule type="containsBlanks" dxfId="5911" priority="14">
      <formula>LEN(TRIM(J338))=0</formula>
    </cfRule>
  </conditionalFormatting>
  <conditionalFormatting sqref="J343">
    <cfRule type="containsBlanks" dxfId="5910" priority="13">
      <formula>LEN(TRIM(J343))=0</formula>
    </cfRule>
  </conditionalFormatting>
  <conditionalFormatting sqref="J348">
    <cfRule type="containsBlanks" dxfId="5909" priority="12">
      <formula>LEN(TRIM(J348))=0</formula>
    </cfRule>
  </conditionalFormatting>
  <conditionalFormatting sqref="J135 M135">
    <cfRule type="containsBlanks" dxfId="5908" priority="10">
      <formula>LEN(TRIM(J135))=0</formula>
    </cfRule>
  </conditionalFormatting>
  <conditionalFormatting sqref="J135 M135">
    <cfRule type="expression" dxfId="5907" priority="8">
      <formula>#REF!="Don't know"</formula>
    </cfRule>
    <cfRule type="expression" dxfId="5906" priority="9">
      <formula>#REF!="No"</formula>
    </cfRule>
  </conditionalFormatting>
  <conditionalFormatting sqref="G72:H72">
    <cfRule type="containsBlanks" dxfId="5905" priority="7">
      <formula>LEN(TRIM(G72))=0</formula>
    </cfRule>
  </conditionalFormatting>
  <conditionalFormatting sqref="F72:F73">
    <cfRule type="containsBlanks" dxfId="5904" priority="6">
      <formula>LEN(TRIM(F72))=0</formula>
    </cfRule>
  </conditionalFormatting>
  <conditionalFormatting sqref="F72:F73">
    <cfRule type="expression" dxfId="5903" priority="5">
      <formula>$N$14="Don't know"</formula>
    </cfRule>
  </conditionalFormatting>
  <conditionalFormatting sqref="F72:F73">
    <cfRule type="expression" dxfId="5902" priority="4">
      <formula>$N$14="Not applicable"</formula>
    </cfRule>
  </conditionalFormatting>
  <conditionalFormatting sqref="F72:F73">
    <cfRule type="expression" dxfId="5901" priority="3">
      <formula>$N$14="No"</formula>
    </cfRule>
  </conditionalFormatting>
  <conditionalFormatting sqref="K293:L294 H293:I294 K288:L288 H288:I288 K285:L285 H285:I285 K283:L283 H283:I283 H281:I281 K281:L281 K278:L278 H278:I278">
    <cfRule type="containsBlanks" dxfId="5900" priority="2">
      <formula>LEN(TRIM(H278))=0</formula>
    </cfRule>
  </conditionalFormatting>
  <conditionalFormatting sqref="I72:J72">
    <cfRule type="containsBlanks" dxfId="5899" priority="1">
      <formula>LEN(TRIM(I72))=0</formula>
    </cfRule>
  </conditionalFormatting>
  <dataValidations count="36">
    <dataValidation type="list" allowBlank="1" showInputMessage="1" showErrorMessage="1" sqref="H361:I361" xr:uid="{E2ED9F12-2542-467D-BC05-EF1C86FF394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D74FEF8F-003B-4E5D-AC68-F5D6F6EBD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DBC488A9-3E4D-4C21-AFC5-BA161E3DE806}">
      <formula1>"0,1,2 o más,No sé"</formula1>
    </dataValidation>
    <dataValidation type="list" allowBlank="1" showInputMessage="1" showErrorMessage="1" sqref="J319:K319 J324:K324 J329:K329 J334:K334 J339:K339 J344:K344 J349:K349 J354:K354" xr:uid="{20997E6D-A81C-4401-B714-DFF6BD81AC2F}">
      <formula1>"0,1,2-3,Más de 3,No sé"</formula1>
    </dataValidation>
    <dataValidation type="list" allowBlank="1" showInputMessage="1" showErrorMessage="1" sqref="J328:K328" xr:uid="{58B2698E-3177-4828-B928-217FFB801CDE}">
      <formula1>"Precalificados por la OMS, SRA, Precalificados por la OMS y SRA,No se registraron productos precalificados por la OMS o SRA,No sé, No aplica"</formula1>
    </dataValidation>
    <dataValidation type="list" allowBlank="1" showInputMessage="1" showErrorMessage="1" sqref="G147:L160" xr:uid="{17AA0980-85DD-4178-A3B6-F66E3E0083A8}">
      <formula1>"Trabajador sanitario comunitario (o equivalente),Auxiliar de enfermería,Partera auxiliar de enfermería,Enfermero,Oficial clínico,Médico,No sé,No aplica"</formula1>
    </dataValidation>
    <dataValidation type="list" allowBlank="1" showInputMessage="1" showErrorMessage="1" sqref="F95:G97" xr:uid="{A80A4162-87A4-4D60-80D5-BAEA0E1CD9FF}">
      <formula1>"Sí,No,No sé,No aplica"</formula1>
    </dataValidation>
    <dataValidation type="list" allowBlank="1" showInputMessage="1" showErrorMessage="1" sqref="F77:F81" xr:uid="{70F852A6-E1EA-4F2E-9042-2D7CE50AD509}">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F90B4845-EFC8-4581-8DC2-D3D04AC1FCE2}">
      <formula1>"Sí, No, No sé, No aplica"</formula1>
    </dataValidation>
    <dataValidation type="list" allowBlank="1" showInputMessage="1" showErrorMessage="1" sqref="H29 J29" xr:uid="{9F36D067-BA99-4049-937D-7DD1D5307A54}">
      <formula1>"2015,2016,2017,2018,2019"</formula1>
    </dataValidation>
    <dataValidation type="list" allowBlank="1" showInputMessage="1" showErrorMessage="1" sqref="H304:J304" xr:uid="{754C89FD-3469-4CA8-A261-160C2113B4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3D5DCFB-9D52-4475-82E0-B6321A0DFD9D}">
      <formula1>"Sí: Intensa movilización/participación comunitaria,Sí: Moderada movilización/participación comunitaria,No,No sé"</formula1>
    </dataValidation>
    <dataValidation type="list" allowBlank="1" showInputMessage="1" showErrorMessage="1" sqref="F246:G246" xr:uid="{F56FA089-2E05-4C85-9114-EA49B1FDF2CA}">
      <formula1>"Sí: Numerosas actividades en medios de comunicación,Sí: Algunas actividades en medios de comunicación,No,No sé"</formula1>
    </dataValidation>
    <dataValidation type="list" allowBlank="1" showInputMessage="1" showErrorMessage="1" sqref="H140:J140" xr:uid="{244B5235-209A-4137-8FEE-67098C3A383D}">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974E626A-DD02-43E0-B190-A1DD5665138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EFCBAB43-DBD6-454D-A299-8B1341A74892}">
      <formula1>"Solo impreso, Teléfono móvil/SMS,Formato electrónico,Combinación, No sé, No aplica (no hay un LMIS)"</formula1>
    </dataValidation>
    <dataValidation type="list" allowBlank="1" showInputMessage="1" showErrorMessage="1" sqref="G251" xr:uid="{FBC1C46D-5918-4171-A159-26205A50553B}">
      <formula1>"0 %,1-10 %,11-20 %,21-30 %,31-40 %,41-50 %,51-60 %,61-70 %,71-80 %,81-100 %,No sé,No aplica"</formula1>
    </dataValidation>
    <dataValidation type="list" allowBlank="1" showInputMessage="1" showErrorMessage="1" sqref="F249:G249 F99:G102 H213:J216" xr:uid="{4F3638A5-32AE-45E2-B6BA-36C285F94316}">
      <formula1>"Sí,No,No sé"</formula1>
    </dataValidation>
    <dataValidation type="list" allowBlank="1" showInputMessage="1" showErrorMessage="1" sqref="F247:G247" xr:uid="{E445114D-0254-4515-AABC-FADFBC178903}">
      <formula1>"Sí: Numerosas actividades de promoción/educación móvil,Sí: Algunas actividades de promoción/educación móvil,No,No sé"</formula1>
    </dataValidation>
    <dataValidation type="list" allowBlank="1" showInputMessage="1" showErrorMessage="1" sqref="F245:G245" xr:uid="{C0C52C8F-13C9-4376-B4D5-271A2111B8DE}">
      <formula1>"Sí: Numerosas actividades de mercadeo social,Sí: Algunas actividades de mercadeo social,No,No sé"</formula1>
    </dataValidation>
    <dataValidation allowBlank="1" showInputMessage="1" showErrorMessage="1" error="Seleccione una opción de la lista desplegable." sqref="K20:N24" xr:uid="{660FFC4E-639C-4939-9022-D9A802E8FE9E}"/>
    <dataValidation type="list" allowBlank="1" showInputMessage="1" showErrorMessage="1" sqref="F271:G271" xr:uid="{43923FD5-1800-4D84-91BA-AB3010D9087A}">
      <formula1>"Sí: Se incluyen todos los sitios de mercadeo social, Sí: Se incluyen algunos de los sitios de mercadeo social,Ninguno, No sé, No aplica (no hay un LMIS)"</formula1>
    </dataValidation>
    <dataValidation type="list" allowBlank="1" showInputMessage="1" showErrorMessage="1" sqref="F270:G270" xr:uid="{BFC11C76-3F54-46D3-A0AB-BC908E231AB2}">
      <formula1>"Sí: Se incluyen todas las instalaciones de ONG, Sí: Se incluyen algunas de las instalaciones de ONG,Ninguno, No sé, No aplica (no hay un LMIS)"</formula1>
    </dataValidation>
    <dataValidation type="list" allowBlank="1" showInputMessage="1" showErrorMessage="1" sqref="F269:G269" xr:uid="{5A41D439-FAF7-4C74-8F75-A061473A413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66017FB3-DBF1-46C9-A2E2-D9F1A2E9953F}">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DB8A8A9C-30CB-4ECD-A410-A203FE5AB757}">
      <formula1>"Sí (Plan de PSE con componente de FP/RH),No hay plan de PSE iniciado/desarrollado,Sí hay un plan de PSE, pero sin componentes de FP/RH,No sé"</formula1>
    </dataValidation>
    <dataValidation type="list" allowBlank="1" showInputMessage="1" showErrorMessage="1" sqref="H312:J312" xr:uid="{CDC9D6C7-8862-4100-92D5-3650ADB664B6}">
      <formula1>"0-25 %,26-50 %,51-75 %,76-100 %, No sé, No aplica"</formula1>
    </dataValidation>
    <dataValidation type="list" allowBlank="1" showInputMessage="1" showErrorMessage="1" sqref="H308:J308" xr:uid="{CFB339BE-C513-4557-92BD-3ECBE1FDBA6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0CDA9BE0-7D4D-4B0F-AB5F-D70647AA4FBE}">
      <formula1>"0,1,2-3,Más de 3, No sé"</formula1>
    </dataValidation>
    <dataValidation type="list" allowBlank="1" showInputMessage="1" showErrorMessage="1" sqref="H301:J301" xr:uid="{250AEF75-DE4B-4E6B-9A47-E46E4395856E}">
      <formula1>"Menos de 6 meses, De 6 meses a menos de 1 año, De 1 año a 18 meses, Más de 18 meses,No sé"</formula1>
    </dataValidation>
    <dataValidation type="list" allowBlank="1" showInputMessage="1" showErrorMessage="1" sqref="H305:J306" xr:uid="{25236B9F-BFAA-4484-A637-C3A869A4AD1B}">
      <formula1>"La mayoría fueron examinados, Algunos fueron examinados, Ninguno fue examinado, No sé, No aplica"</formula1>
    </dataValidation>
    <dataValidation type="list" allowBlank="1" showInputMessage="1" showErrorMessage="1" sqref="H161 J161:L161" xr:uid="{3FE775B0-3EAF-41BF-A822-10F47A3580F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G266 F164:F174 F176:F186 F188:F198 F200:F210 H211:J211 K228:K240 F252 F260 H143:J143" xr:uid="{6E98B7BC-306E-4C10-8CD0-ABCDB16BB282}">
      <formula1>"Sí, No, No sé"</formula1>
    </dataValidation>
    <dataValidation type="list" allowBlank="1" showInputMessage="1" showErrorMessage="1" sqref="H31:J31" xr:uid="{4902D1EF-F096-4B07-8C1D-96E3D6AF4775}">
      <formula1>"Menos que una vez al año,Anualmente,Bianualmente (dos veces al año),Trimestralmente,Mensualmente,Ad hoc"</formula1>
    </dataValidation>
    <dataValidation type="list" allowBlank="1" showInputMessage="1" showErrorMessage="1" sqref="H26 J26 H28 J28" xr:uid="{15F517B8-48C4-46D9-B11A-9F10D9D078BE}">
      <formula1>"Enero, Febrero, Marzo, Abril, Mayo, Junio, Julio, Agosto, Septiembre, Octubre, Noviembre, Diciembre"</formula1>
    </dataValidation>
    <dataValidation type="list" allowBlank="1" showInputMessage="1" showErrorMessage="1" error="Seleccione una opción de la lista desplegable." sqref="I22" xr:uid="{55AE709C-DC31-46BB-B0E4-039E8BBF3DC6}">
      <formula1>"0 veces, 1 vez, 2-3 veces, 4 o más veces, No sé"</formula1>
    </dataValidation>
  </dataValidations>
  <hyperlinks>
    <hyperlink ref="L1:M1" location="'All Countries Summary (2019)'!A1" display="go to summary page" xr:uid="{77CE609B-D75F-4268-9868-606EB039E5BA}"/>
  </hyperlinks>
  <pageMargins left="0.25" right="0.25" top="0.75" bottom="0.75" header="0.3" footer="0.3"/>
  <pageSetup scale="1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495C98F-28D4-4AD8-85DB-F0CBDB18133D}">
          <x14:formula1>
            <xm:f>'\\chemonics.sharepoint.com@SSL\DavWWWRoot\sites\FO000\1300_CL\Monitoring and Evaluation\CS Indicators and Index\Validated Surveys - 2019\Validation_final\[CS Indicators Survey_2019_Dominican Republic_Final.xlsx]Data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7F4357F6-414E-457C-A354-D2FD25405B90}">
          <x14:formula1>
            <xm:f>'\\chemonics.sharepoint.com@SSL\DavWWWRoot\sites\FO000\1300_CL\Monitoring and Evaluation\CS Indicators and Index\Validated Surveys - 2019\Validation_final\[CS Indicators Survey_2019_Dominican Republic_Final.xlsx]Data sources for dropdown list'!#REF!</xm:f>
          </x14:formula1>
          <xm:sqref>O8:P19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A7BD-B2A4-4424-84C6-D8B3AD81B4CE}">
  <sheetPr>
    <tabColor theme="9" tint="-0.249977111117893"/>
  </sheetPr>
  <dimension ref="A1:Q363"/>
  <sheetViews>
    <sheetView showGridLines="0" zoomScaleNormal="100" workbookViewId="0">
      <selection activeCell="M1" sqref="M1"/>
    </sheetView>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6.42578125" style="140" customWidth="1"/>
    <col min="7" max="7" width="24.140625" style="140" customWidth="1"/>
    <col min="8" max="8" width="22" style="140" customWidth="1"/>
    <col min="9" max="9" width="17" style="140" customWidth="1"/>
    <col min="10" max="10" width="18.5703125" style="140" customWidth="1"/>
    <col min="11" max="11" width="19.5703125" style="140" customWidth="1"/>
    <col min="12" max="12" width="17.140625" style="140" customWidth="1"/>
    <col min="13" max="13" width="19.42578125" style="140" customWidth="1"/>
    <col min="14" max="14" width="18.5703125" style="140" customWidth="1"/>
    <col min="15" max="15" width="51.140625" style="646" customWidth="1"/>
    <col min="16" max="16" width="49.140625" style="646" customWidth="1"/>
    <col min="17" max="16384" width="9.140625" style="140"/>
  </cols>
  <sheetData>
    <row r="1" spans="2:16" ht="53.25" customHeight="1">
      <c r="F1" s="643"/>
      <c r="G1" s="643"/>
      <c r="H1" s="643"/>
      <c r="I1" s="643"/>
      <c r="J1" s="643"/>
      <c r="K1" s="2508" t="s">
        <v>828</v>
      </c>
      <c r="L1" s="2508"/>
      <c r="M1" s="643"/>
      <c r="N1" s="643"/>
    </row>
    <row r="2" spans="2:16" ht="37.5" customHeight="1" thickBot="1">
      <c r="B2" s="141" t="s">
        <v>1938</v>
      </c>
      <c r="C2" s="6"/>
      <c r="D2" s="6"/>
      <c r="E2" s="6"/>
      <c r="F2" s="142"/>
      <c r="G2" s="143"/>
      <c r="H2" s="142"/>
      <c r="I2" s="142"/>
      <c r="J2" s="142"/>
      <c r="K2" s="616"/>
      <c r="L2" s="616"/>
      <c r="M2" s="616"/>
      <c r="N2" s="144"/>
    </row>
    <row r="3" spans="2:16" ht="45" customHeight="1" thickBot="1">
      <c r="B3" s="141"/>
      <c r="C3" s="6"/>
      <c r="D3" s="15" t="s">
        <v>1939</v>
      </c>
      <c r="E3" s="145" t="s">
        <v>3301</v>
      </c>
      <c r="F3" s="16" t="s">
        <v>1941</v>
      </c>
      <c r="G3" s="143"/>
      <c r="H3" s="142"/>
      <c r="I3" s="142"/>
      <c r="J3" s="142"/>
      <c r="K3" s="616"/>
      <c r="L3" s="616"/>
      <c r="M3" s="616"/>
      <c r="N3" s="144"/>
    </row>
    <row r="4" spans="2:16" ht="39" customHeight="1">
      <c r="B4" s="2403" t="s">
        <v>1942</v>
      </c>
      <c r="C4" s="2403"/>
      <c r="D4" s="2403"/>
      <c r="E4" s="2403"/>
      <c r="F4" s="2403"/>
      <c r="G4" s="2403"/>
      <c r="H4" s="2403"/>
      <c r="I4" s="2403"/>
      <c r="J4" s="2403"/>
      <c r="K4" s="2403"/>
      <c r="L4" s="2403"/>
      <c r="M4" s="2403"/>
      <c r="N4" s="2403"/>
    </row>
    <row r="5" spans="2:16" ht="3.75" customHeight="1" thickBot="1">
      <c r="B5" s="2430" t="s">
        <v>1943</v>
      </c>
      <c r="C5" s="2431"/>
      <c r="D5" s="2431"/>
      <c r="E5" s="2431"/>
      <c r="F5" s="2431"/>
      <c r="G5" s="2431"/>
      <c r="H5" s="2431"/>
      <c r="I5" s="2431"/>
      <c r="J5" s="2431"/>
      <c r="K5" s="2431"/>
      <c r="L5" s="2431"/>
      <c r="M5" s="2431"/>
      <c r="N5" s="2431"/>
    </row>
    <row r="6" spans="2:16" ht="34.5" customHeight="1" thickBot="1">
      <c r="B6" s="2432"/>
      <c r="C6" s="2432"/>
      <c r="D6" s="2432"/>
      <c r="E6" s="2432"/>
      <c r="F6" s="2432"/>
      <c r="G6" s="2432"/>
      <c r="H6" s="2432"/>
      <c r="I6" s="2432"/>
      <c r="J6" s="2432"/>
      <c r="K6" s="2432"/>
      <c r="L6" s="2432"/>
      <c r="M6" s="1659"/>
      <c r="N6" s="1554"/>
      <c r="O6" s="644"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44.25" customHeight="1">
      <c r="B8" s="20" t="s">
        <v>1947</v>
      </c>
      <c r="C8" s="2407" t="s">
        <v>1948</v>
      </c>
      <c r="D8" s="2407"/>
      <c r="E8" s="2407"/>
      <c r="F8" s="2407"/>
      <c r="G8" s="2407"/>
      <c r="H8" s="1622" t="s">
        <v>1949</v>
      </c>
      <c r="I8" s="21" t="s">
        <v>1950</v>
      </c>
      <c r="J8" s="2408" t="s">
        <v>3302</v>
      </c>
      <c r="K8" s="2409"/>
      <c r="L8" s="2409"/>
      <c r="M8" s="2409"/>
      <c r="N8" s="2410"/>
      <c r="O8" s="2245" t="s">
        <v>2870</v>
      </c>
      <c r="P8" s="2245"/>
    </row>
    <row r="9" spans="2:16" ht="21.75" customHeight="1">
      <c r="B9" s="22" t="s">
        <v>435</v>
      </c>
      <c r="C9" s="2028" t="s">
        <v>1952</v>
      </c>
      <c r="D9" s="2028"/>
      <c r="E9" s="2029"/>
      <c r="F9" s="3578" t="s">
        <v>3303</v>
      </c>
      <c r="G9" s="3579"/>
      <c r="H9" s="3579"/>
      <c r="I9" s="3579"/>
      <c r="J9" s="3579"/>
      <c r="K9" s="3579"/>
      <c r="L9" s="3579"/>
      <c r="M9" s="3579"/>
      <c r="N9" s="3579"/>
      <c r="O9" s="2124"/>
      <c r="P9" s="2124"/>
    </row>
    <row r="10" spans="2:16" ht="42.75">
      <c r="B10" s="23" t="s">
        <v>58</v>
      </c>
      <c r="C10" s="1997" t="s">
        <v>1954</v>
      </c>
      <c r="D10" s="1997"/>
      <c r="E10" s="1998"/>
      <c r="F10" s="24" t="s">
        <v>1955</v>
      </c>
      <c r="G10" s="2413"/>
      <c r="H10" s="2413"/>
      <c r="I10" s="2413"/>
      <c r="J10" s="2413"/>
      <c r="K10" s="2413"/>
      <c r="L10" s="2413"/>
      <c r="M10" s="2413"/>
      <c r="N10" s="2414"/>
      <c r="O10" s="2124"/>
      <c r="P10" s="2124"/>
    </row>
    <row r="11" spans="2:16" ht="48" customHeight="1">
      <c r="B11" s="1494" t="s">
        <v>435</v>
      </c>
      <c r="C11" s="2043" t="s">
        <v>1956</v>
      </c>
      <c r="D11" s="2043"/>
      <c r="E11" s="2415"/>
      <c r="F11" s="1622" t="s">
        <v>1949</v>
      </c>
      <c r="G11" s="2397" t="s">
        <v>1957</v>
      </c>
      <c r="H11" s="2138"/>
      <c r="I11" s="2461" t="s">
        <v>3304</v>
      </c>
      <c r="J11" s="2010"/>
      <c r="K11" s="2010"/>
      <c r="L11" s="2010"/>
      <c r="M11" s="2010"/>
      <c r="N11" s="2011"/>
      <c r="O11" s="2124"/>
      <c r="P11" s="2124"/>
    </row>
    <row r="12" spans="2:16" ht="45" customHeight="1">
      <c r="B12" s="76" t="s">
        <v>441</v>
      </c>
      <c r="C12" s="2028" t="s">
        <v>1959</v>
      </c>
      <c r="D12" s="2028"/>
      <c r="E12" s="2029"/>
      <c r="F12" s="1622" t="s">
        <v>1949</v>
      </c>
      <c r="G12" s="2397" t="s">
        <v>1957</v>
      </c>
      <c r="H12" s="2138"/>
      <c r="I12" s="1637"/>
      <c r="J12" s="1637"/>
      <c r="K12" s="1637"/>
      <c r="L12" s="1637"/>
      <c r="M12" s="1637"/>
      <c r="N12" s="1637"/>
      <c r="O12" s="2124"/>
      <c r="P12" s="2124"/>
    </row>
    <row r="13" spans="2:16" ht="35.25" customHeight="1">
      <c r="B13" s="88" t="s">
        <v>443</v>
      </c>
      <c r="C13" s="2028" t="s">
        <v>1961</v>
      </c>
      <c r="D13" s="2028"/>
      <c r="E13" s="2029"/>
      <c r="F13" s="1622" t="s">
        <v>1962</v>
      </c>
      <c r="G13" s="2397" t="s">
        <v>1957</v>
      </c>
      <c r="H13" s="2138"/>
      <c r="I13" s="2435"/>
      <c r="J13" s="2436"/>
      <c r="K13" s="2436"/>
      <c r="L13" s="2436"/>
      <c r="M13" s="2436"/>
      <c r="N13" s="2437"/>
      <c r="O13" s="2124"/>
      <c r="P13" s="2124"/>
    </row>
    <row r="14" spans="2:16" ht="26.25" customHeight="1">
      <c r="B14" s="76" t="s">
        <v>445</v>
      </c>
      <c r="C14" s="2028" t="s">
        <v>1963</v>
      </c>
      <c r="D14" s="2028"/>
      <c r="E14" s="2029"/>
      <c r="F14" s="1622" t="s">
        <v>1949</v>
      </c>
      <c r="G14" s="2397" t="s">
        <v>1964</v>
      </c>
      <c r="H14" s="2138"/>
      <c r="I14" s="2461" t="s">
        <v>3305</v>
      </c>
      <c r="J14" s="2010"/>
      <c r="K14" s="2010"/>
      <c r="L14" s="2010"/>
      <c r="M14" s="2010"/>
      <c r="N14" s="2011"/>
      <c r="O14" s="2124"/>
      <c r="P14" s="2124"/>
    </row>
    <row r="15" spans="2:16" ht="24" customHeight="1">
      <c r="B15" s="76" t="s">
        <v>448</v>
      </c>
      <c r="C15" s="2028" t="s">
        <v>1965</v>
      </c>
      <c r="D15" s="2028"/>
      <c r="E15" s="2029"/>
      <c r="F15" s="1622" t="s">
        <v>1949</v>
      </c>
      <c r="G15" s="2397" t="s">
        <v>1966</v>
      </c>
      <c r="H15" s="2138"/>
      <c r="I15" s="3580" t="s">
        <v>3305</v>
      </c>
      <c r="J15" s="3581"/>
      <c r="K15" s="3581"/>
      <c r="L15" s="3581"/>
      <c r="M15" s="3581"/>
      <c r="N15" s="3582"/>
      <c r="O15" s="2124"/>
      <c r="P15" s="2124"/>
    </row>
    <row r="16" spans="2:16" ht="51.75" customHeight="1">
      <c r="B16" s="76" t="s">
        <v>450</v>
      </c>
      <c r="C16" s="2028" t="s">
        <v>1968</v>
      </c>
      <c r="D16" s="2028"/>
      <c r="E16" s="2029"/>
      <c r="F16" s="1622" t="s">
        <v>1949</v>
      </c>
      <c r="G16" s="2397" t="s">
        <v>1969</v>
      </c>
      <c r="H16" s="2138"/>
      <c r="I16" s="2461" t="s">
        <v>3306</v>
      </c>
      <c r="J16" s="2010"/>
      <c r="K16" s="2010"/>
      <c r="L16" s="2010"/>
      <c r="M16" s="2010"/>
      <c r="N16" s="2011"/>
      <c r="O16" s="2124"/>
      <c r="P16" s="2124"/>
    </row>
    <row r="17" spans="2:16" ht="29.25" customHeight="1">
      <c r="B17" s="76" t="s">
        <v>453</v>
      </c>
      <c r="C17" s="2099" t="s">
        <v>1971</v>
      </c>
      <c r="D17" s="2099"/>
      <c r="E17" s="2099"/>
      <c r="F17" s="1622" t="s">
        <v>1949</v>
      </c>
      <c r="G17" s="2397" t="s">
        <v>1972</v>
      </c>
      <c r="H17" s="2138"/>
      <c r="I17" s="2461" t="s">
        <v>3307</v>
      </c>
      <c r="J17" s="2010"/>
      <c r="K17" s="2010"/>
      <c r="L17" s="2010"/>
      <c r="M17" s="2010"/>
      <c r="N17" s="2011"/>
      <c r="O17" s="2124"/>
      <c r="P17" s="2124"/>
    </row>
    <row r="18" spans="2:16" ht="26.25" customHeight="1">
      <c r="B18" s="76" t="s">
        <v>456</v>
      </c>
      <c r="C18" s="2099" t="s">
        <v>1974</v>
      </c>
      <c r="D18" s="2099"/>
      <c r="E18" s="2099"/>
      <c r="F18" s="1622" t="s">
        <v>3308</v>
      </c>
      <c r="G18" s="2397" t="s">
        <v>1972</v>
      </c>
      <c r="H18" s="2138"/>
      <c r="I18" s="2461" t="s">
        <v>3309</v>
      </c>
      <c r="J18" s="2010"/>
      <c r="K18" s="2010"/>
      <c r="L18" s="2010"/>
      <c r="M18" s="2010"/>
      <c r="N18" s="2011"/>
      <c r="O18" s="2124"/>
      <c r="P18" s="2124"/>
    </row>
    <row r="19" spans="2:16" ht="30.75" customHeight="1">
      <c r="B19" s="76" t="s">
        <v>458</v>
      </c>
      <c r="C19" s="2099" t="s">
        <v>1976</v>
      </c>
      <c r="D19" s="2099"/>
      <c r="E19" s="2099"/>
      <c r="F19" s="1622" t="s">
        <v>1949</v>
      </c>
      <c r="G19" s="2397" t="s">
        <v>1972</v>
      </c>
      <c r="H19" s="2138"/>
      <c r="I19" s="2461" t="s">
        <v>3310</v>
      </c>
      <c r="J19" s="2010"/>
      <c r="K19" s="2010"/>
      <c r="L19" s="2010"/>
      <c r="M19" s="2010"/>
      <c r="N19" s="2011"/>
      <c r="O19" s="2197"/>
      <c r="P19" s="2197"/>
    </row>
    <row r="20" spans="2:16" ht="24" customHeight="1">
      <c r="B20" s="23" t="s">
        <v>78</v>
      </c>
      <c r="C20" s="1997" t="s">
        <v>1978</v>
      </c>
      <c r="D20" s="1997"/>
      <c r="E20" s="1997"/>
      <c r="F20" s="1997"/>
      <c r="G20" s="1997"/>
      <c r="H20" s="1997"/>
      <c r="I20" s="1522" t="s">
        <v>1949</v>
      </c>
      <c r="J20" s="1993" t="s">
        <v>1979</v>
      </c>
      <c r="K20" s="2170" t="s">
        <v>3311</v>
      </c>
      <c r="L20" s="2171"/>
      <c r="M20" s="2171"/>
      <c r="N20" s="2179"/>
      <c r="O20" s="25" t="s">
        <v>2867</v>
      </c>
      <c r="P20" s="26"/>
    </row>
    <row r="21" spans="2:16" ht="24" customHeight="1">
      <c r="B21" s="23" t="s">
        <v>81</v>
      </c>
      <c r="C21" s="1997" t="s">
        <v>1982</v>
      </c>
      <c r="D21" s="1997"/>
      <c r="E21" s="1997"/>
      <c r="F21" s="1997"/>
      <c r="G21" s="1997"/>
      <c r="H21" s="1997"/>
      <c r="I21" s="1522" t="s">
        <v>1949</v>
      </c>
      <c r="J21" s="2398"/>
      <c r="K21" s="2172"/>
      <c r="L21" s="2173"/>
      <c r="M21" s="2173"/>
      <c r="N21" s="2174"/>
      <c r="O21" s="25" t="s">
        <v>2867</v>
      </c>
      <c r="P21" s="26"/>
    </row>
    <row r="22" spans="2:16" ht="24" customHeight="1">
      <c r="B22" s="23" t="s">
        <v>91</v>
      </c>
      <c r="C22" s="1997" t="s">
        <v>1983</v>
      </c>
      <c r="D22" s="1997"/>
      <c r="E22" s="1997"/>
      <c r="F22" s="1997"/>
      <c r="G22" s="1997"/>
      <c r="H22" s="1997"/>
      <c r="I22" s="1522" t="s">
        <v>2790</v>
      </c>
      <c r="J22" s="2398"/>
      <c r="K22" s="2172"/>
      <c r="L22" s="2173"/>
      <c r="M22" s="2173"/>
      <c r="N22" s="2174"/>
      <c r="O22" s="2051" t="s">
        <v>3312</v>
      </c>
      <c r="P22" s="2051"/>
    </row>
    <row r="23" spans="2:16" ht="27" customHeight="1">
      <c r="B23" s="23" t="s">
        <v>464</v>
      </c>
      <c r="C23" s="1997" t="s">
        <v>1985</v>
      </c>
      <c r="D23" s="1997"/>
      <c r="E23" s="1997"/>
      <c r="F23" s="1997"/>
      <c r="G23" s="1997"/>
      <c r="H23" s="1997"/>
      <c r="I23" s="1622" t="s">
        <v>1949</v>
      </c>
      <c r="J23" s="2398"/>
      <c r="K23" s="2172"/>
      <c r="L23" s="2173"/>
      <c r="M23" s="2173"/>
      <c r="N23" s="2174"/>
      <c r="O23" s="2124"/>
      <c r="P23" s="2124"/>
    </row>
    <row r="24" spans="2:16" ht="31.5" customHeight="1" thickBot="1">
      <c r="B24" s="22" t="s">
        <v>435</v>
      </c>
      <c r="C24" s="2330" t="s">
        <v>1986</v>
      </c>
      <c r="D24" s="2330"/>
      <c r="E24" s="2330"/>
      <c r="F24" s="2330"/>
      <c r="G24" s="2330"/>
      <c r="H24" s="2330"/>
      <c r="I24" s="1622" t="s">
        <v>1949</v>
      </c>
      <c r="J24" s="2398"/>
      <c r="K24" s="2399"/>
      <c r="L24" s="2400"/>
      <c r="M24" s="2400"/>
      <c r="N24" s="2401"/>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388"/>
      <c r="M26" s="2389"/>
      <c r="N26" s="2390"/>
      <c r="O26" s="30"/>
      <c r="P26" s="1515"/>
    </row>
    <row r="27" spans="2:16" ht="83.25" customHeight="1">
      <c r="B27" s="87" t="s">
        <v>472</v>
      </c>
      <c r="C27" s="2028" t="s">
        <v>1995</v>
      </c>
      <c r="D27" s="2028"/>
      <c r="E27" s="2028"/>
      <c r="F27" s="2028"/>
      <c r="G27" s="2028"/>
      <c r="H27" s="2028"/>
      <c r="I27" s="2029"/>
      <c r="J27" s="31">
        <v>4153595</v>
      </c>
      <c r="K27" s="2113"/>
      <c r="L27" s="2391"/>
      <c r="M27" s="2392"/>
      <c r="N27" s="2393"/>
      <c r="O27" s="2051" t="s">
        <v>3313</v>
      </c>
      <c r="P27" s="2051"/>
    </row>
    <row r="28" spans="2:16" ht="19.5" customHeight="1">
      <c r="B28" s="2810" t="s">
        <v>120</v>
      </c>
      <c r="C28" s="1855" t="s">
        <v>1997</v>
      </c>
      <c r="D28" s="1855"/>
      <c r="E28" s="1855"/>
      <c r="F28" s="2098"/>
      <c r="G28" s="1634" t="s">
        <v>1989</v>
      </c>
      <c r="H28" s="1531" t="s">
        <v>1990</v>
      </c>
      <c r="I28" s="32" t="s">
        <v>1991</v>
      </c>
      <c r="J28" s="33" t="s">
        <v>1992</v>
      </c>
      <c r="K28" s="2113"/>
      <c r="L28" s="2391"/>
      <c r="M28" s="2392"/>
      <c r="N28" s="2393"/>
      <c r="O28" s="2124"/>
      <c r="P28" s="2124"/>
    </row>
    <row r="29" spans="2:16" ht="19.5" customHeight="1">
      <c r="B29" s="2811"/>
      <c r="C29" s="2099"/>
      <c r="D29" s="2099"/>
      <c r="E29" s="2099"/>
      <c r="F29" s="2100"/>
      <c r="G29" s="1634" t="s">
        <v>1998</v>
      </c>
      <c r="H29" s="1510">
        <v>2019</v>
      </c>
      <c r="I29" s="32" t="s">
        <v>1999</v>
      </c>
      <c r="J29" s="1510">
        <v>2019</v>
      </c>
      <c r="K29" s="2113"/>
      <c r="L29" s="2391"/>
      <c r="M29" s="2392"/>
      <c r="N29" s="2393"/>
      <c r="O29" s="2124"/>
      <c r="P29" s="2124"/>
    </row>
    <row r="30" spans="2:16" ht="36" customHeight="1">
      <c r="B30" s="76" t="s">
        <v>435</v>
      </c>
      <c r="C30" s="2028" t="s">
        <v>2000</v>
      </c>
      <c r="D30" s="2028"/>
      <c r="E30" s="2028"/>
      <c r="F30" s="2028"/>
      <c r="G30" s="2029"/>
      <c r="H30" s="2381" t="s">
        <v>3314</v>
      </c>
      <c r="I30" s="2382"/>
      <c r="J30" s="2383"/>
      <c r="K30" s="2113"/>
      <c r="L30" s="2391"/>
      <c r="M30" s="2392"/>
      <c r="N30" s="2393"/>
      <c r="O30" s="2197"/>
      <c r="P30" s="2197"/>
    </row>
    <row r="31" spans="2:16" ht="23.25" customHeight="1">
      <c r="B31" s="76" t="s">
        <v>441</v>
      </c>
      <c r="C31" s="2028" t="s">
        <v>2002</v>
      </c>
      <c r="D31" s="2028"/>
      <c r="E31" s="2028"/>
      <c r="F31" s="2028"/>
      <c r="G31" s="2029"/>
      <c r="H31" s="2384" t="s">
        <v>3315</v>
      </c>
      <c r="I31" s="2385"/>
      <c r="J31" s="2386"/>
      <c r="K31" s="2114"/>
      <c r="L31" s="2394"/>
      <c r="M31" s="2395"/>
      <c r="N31" s="2396"/>
      <c r="O31" s="1513" t="s">
        <v>3316</v>
      </c>
      <c r="P31" s="26"/>
    </row>
    <row r="32" spans="2:16" ht="67.5" customHeight="1">
      <c r="B32" s="76" t="s">
        <v>443</v>
      </c>
      <c r="C32" s="2028" t="s">
        <v>2004</v>
      </c>
      <c r="D32" s="2028"/>
      <c r="E32" s="2028"/>
      <c r="F32" s="2028"/>
      <c r="G32" s="2028"/>
      <c r="H32" s="2028"/>
      <c r="I32" s="2028"/>
      <c r="J32" s="2028"/>
      <c r="K32" s="2028"/>
      <c r="L32" s="2028"/>
      <c r="M32" s="2028"/>
      <c r="N32" s="2372"/>
      <c r="O32" s="2074" t="s">
        <v>3317</v>
      </c>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c r="P34" s="2379"/>
    </row>
    <row r="35" spans="2:16" ht="21" customHeight="1">
      <c r="B35" s="27"/>
      <c r="C35" s="2091" t="s">
        <v>2011</v>
      </c>
      <c r="D35" s="2091"/>
      <c r="E35" s="2091"/>
      <c r="F35" s="2091"/>
      <c r="G35" s="2091"/>
      <c r="H35" s="2091"/>
      <c r="I35" s="2092"/>
      <c r="J35" s="34">
        <v>308381</v>
      </c>
      <c r="K35" s="35">
        <v>303844</v>
      </c>
      <c r="L35" s="2361">
        <f t="shared" ref="L35:L55" si="0">ABS(J35-K35)/J35</f>
        <v>1.4712320149425548E-2</v>
      </c>
      <c r="M35" s="2362"/>
      <c r="N35" s="2363"/>
      <c r="O35" s="2380"/>
      <c r="P35" s="2380"/>
    </row>
    <row r="36" spans="2:16" ht="21" customHeight="1">
      <c r="B36" s="27"/>
      <c r="C36" s="2091" t="s">
        <v>2012</v>
      </c>
      <c r="D36" s="2091"/>
      <c r="E36" s="2091"/>
      <c r="F36" s="2091"/>
      <c r="G36" s="2091"/>
      <c r="H36" s="2091"/>
      <c r="I36" s="2092"/>
      <c r="J36" s="36" t="s">
        <v>61</v>
      </c>
      <c r="K36" s="37" t="s">
        <v>61</v>
      </c>
      <c r="L36" s="2361" t="s">
        <v>61</v>
      </c>
      <c r="M36" s="2362"/>
      <c r="N36" s="2363"/>
      <c r="O36" s="2380"/>
      <c r="P36" s="2380"/>
    </row>
    <row r="37" spans="2:16" ht="31.5" customHeight="1">
      <c r="B37" s="27"/>
      <c r="C37" s="2091" t="s">
        <v>2013</v>
      </c>
      <c r="D37" s="2091"/>
      <c r="E37" s="2091"/>
      <c r="F37" s="38" t="s">
        <v>2014</v>
      </c>
      <c r="G37" s="1754"/>
      <c r="H37" s="2008"/>
      <c r="I37" s="1755"/>
      <c r="J37" s="36" t="s">
        <v>61</v>
      </c>
      <c r="K37" s="37"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34768</v>
      </c>
      <c r="K39" s="35">
        <v>30264</v>
      </c>
      <c r="L39" s="2369">
        <f>ABS(J39-K39)/J39</f>
        <v>0.12954440865163369</v>
      </c>
      <c r="M39" s="2370"/>
      <c r="N39" s="2371"/>
      <c r="O39" s="2380"/>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4">
        <v>149732</v>
      </c>
      <c r="K42" s="35">
        <v>132937</v>
      </c>
      <c r="L42" s="2361">
        <f t="shared" si="0"/>
        <v>0.11216707183501189</v>
      </c>
      <c r="M42" s="2362"/>
      <c r="N42" s="2363"/>
      <c r="O42" s="2380"/>
      <c r="P42" s="2380"/>
    </row>
    <row r="43" spans="2:16" ht="21" customHeight="1">
      <c r="B43" s="27"/>
      <c r="C43" s="2091" t="s">
        <v>2020</v>
      </c>
      <c r="D43" s="2091"/>
      <c r="E43" s="2091"/>
      <c r="F43" s="2091"/>
      <c r="G43" s="2091"/>
      <c r="H43" s="2091"/>
      <c r="I43" s="2092"/>
      <c r="J43" s="34">
        <v>448917</v>
      </c>
      <c r="K43" s="35">
        <v>233917</v>
      </c>
      <c r="L43" s="2361">
        <f t="shared" si="0"/>
        <v>0.47893040361581318</v>
      </c>
      <c r="M43" s="2362"/>
      <c r="N43" s="2363"/>
      <c r="O43" s="2380"/>
      <c r="P43" s="2380"/>
    </row>
    <row r="44" spans="2:16" ht="21" customHeight="1">
      <c r="B44" s="27"/>
      <c r="C44" s="2091" t="s">
        <v>2021</v>
      </c>
      <c r="D44" s="2091"/>
      <c r="E44" s="2091"/>
      <c r="F44" s="2091"/>
      <c r="G44" s="2091"/>
      <c r="H44" s="2091"/>
      <c r="I44" s="2092"/>
      <c r="J44" s="34">
        <v>145477</v>
      </c>
      <c r="K44" s="35">
        <v>173849</v>
      </c>
      <c r="L44" s="2361">
        <f t="shared" si="0"/>
        <v>0.19502739264626023</v>
      </c>
      <c r="M44" s="2362"/>
      <c r="N44" s="2363"/>
      <c r="O44" s="2380"/>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86637</v>
      </c>
      <c r="K47" s="35">
        <v>69414</v>
      </c>
      <c r="L47" s="2361">
        <f t="shared" si="0"/>
        <v>0.19879497212507358</v>
      </c>
      <c r="M47" s="2362"/>
      <c r="N47" s="2363"/>
      <c r="O47" s="2380"/>
      <c r="P47" s="2380"/>
    </row>
    <row r="48" spans="2:16" ht="21" customHeight="1">
      <c r="B48" s="27"/>
      <c r="C48" s="2091" t="s">
        <v>2025</v>
      </c>
      <c r="D48" s="2091"/>
      <c r="E48" s="2091"/>
      <c r="F48" s="2091"/>
      <c r="G48" s="2091"/>
      <c r="H48" s="2091"/>
      <c r="I48" s="2092"/>
      <c r="J48" s="34">
        <v>110825</v>
      </c>
      <c r="K48" s="35">
        <v>85689</v>
      </c>
      <c r="L48" s="2361">
        <f t="shared" si="0"/>
        <v>0.22680803067899843</v>
      </c>
      <c r="M48" s="2362"/>
      <c r="N48" s="2363"/>
      <c r="O48" s="2380"/>
      <c r="P48" s="2380"/>
    </row>
    <row r="49" spans="2:16" ht="30" customHeight="1">
      <c r="B49" s="27"/>
      <c r="C49" s="2091" t="s">
        <v>2026</v>
      </c>
      <c r="D49" s="2091"/>
      <c r="E49" s="2091"/>
      <c r="F49" s="38" t="s">
        <v>2014</v>
      </c>
      <c r="G49" s="2093"/>
      <c r="H49" s="2157"/>
      <c r="I49" s="2094"/>
      <c r="J49" s="36" t="s">
        <v>61</v>
      </c>
      <c r="K49" s="37" t="s">
        <v>61</v>
      </c>
      <c r="L49" s="2361" t="s">
        <v>61</v>
      </c>
      <c r="M49" s="2362"/>
      <c r="N49" s="2363"/>
      <c r="O49" s="2380"/>
      <c r="P49" s="2380"/>
    </row>
    <row r="50" spans="2:16" ht="21" customHeight="1">
      <c r="B50" s="27" t="s">
        <v>502</v>
      </c>
      <c r="C50" s="1997" t="s">
        <v>2027</v>
      </c>
      <c r="D50" s="1997"/>
      <c r="E50" s="1997"/>
      <c r="F50" s="1997"/>
      <c r="G50" s="1997"/>
      <c r="H50" s="1997"/>
      <c r="I50" s="1997"/>
      <c r="J50" s="34">
        <v>10566</v>
      </c>
      <c r="K50" s="35">
        <v>10936</v>
      </c>
      <c r="L50" s="2361">
        <f t="shared" si="0"/>
        <v>3.5017982207079308E-2</v>
      </c>
      <c r="M50" s="2362"/>
      <c r="N50" s="2363"/>
      <c r="O50" s="2380"/>
      <c r="P50" s="2380"/>
    </row>
    <row r="51" spans="2:16" ht="21" customHeight="1">
      <c r="B51" s="27" t="s">
        <v>504</v>
      </c>
      <c r="C51" s="1997" t="s">
        <v>2028</v>
      </c>
      <c r="D51" s="1997"/>
      <c r="E51" s="1997"/>
      <c r="F51" s="1997"/>
      <c r="G51" s="1997"/>
      <c r="H51" s="1997"/>
      <c r="I51" s="1997"/>
      <c r="J51" s="36" t="s">
        <v>61</v>
      </c>
      <c r="K51" s="37" t="s">
        <v>61</v>
      </c>
      <c r="L51" s="2361" t="s">
        <v>61</v>
      </c>
      <c r="M51" s="2362"/>
      <c r="N51" s="2363"/>
      <c r="O51" s="2380"/>
      <c r="P51" s="2380"/>
    </row>
    <row r="52" spans="2:16" ht="21" customHeight="1">
      <c r="B52" s="27" t="s">
        <v>506</v>
      </c>
      <c r="C52" s="1997" t="s">
        <v>2029</v>
      </c>
      <c r="D52" s="1997"/>
      <c r="E52" s="1997"/>
      <c r="F52" s="1997"/>
      <c r="G52" s="1997"/>
      <c r="H52" s="1997"/>
      <c r="I52" s="1997"/>
      <c r="J52" s="34">
        <v>1952992</v>
      </c>
      <c r="K52" s="35">
        <v>2060032</v>
      </c>
      <c r="L52" s="2361">
        <f t="shared" si="0"/>
        <v>5.4808212220019331E-2</v>
      </c>
      <c r="M52" s="2362"/>
      <c r="N52" s="2363"/>
      <c r="O52" s="2380"/>
      <c r="P52" s="2380"/>
    </row>
    <row r="53" spans="2:16" ht="21" customHeight="1">
      <c r="B53" s="27" t="s">
        <v>507</v>
      </c>
      <c r="C53" s="1997" t="s">
        <v>2030</v>
      </c>
      <c r="D53" s="1997"/>
      <c r="E53" s="1997"/>
      <c r="F53" s="1997"/>
      <c r="G53" s="1997"/>
      <c r="H53" s="1997"/>
      <c r="I53" s="1997"/>
      <c r="J53" s="34">
        <v>38838</v>
      </c>
      <c r="K53" s="35">
        <v>1002056</v>
      </c>
      <c r="L53" s="2361">
        <f t="shared" si="0"/>
        <v>24.8009166280447</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4">
        <v>3081</v>
      </c>
      <c r="K55" s="35">
        <v>2772</v>
      </c>
      <c r="L55" s="2361">
        <f t="shared" si="0"/>
        <v>0.10029211295034079</v>
      </c>
      <c r="M55" s="2362"/>
      <c r="N55" s="2363"/>
      <c r="O55" s="2380"/>
      <c r="P55" s="2380"/>
    </row>
    <row r="56" spans="2:16" ht="21" customHeight="1">
      <c r="B56" s="27"/>
      <c r="C56" s="2091" t="s">
        <v>2033</v>
      </c>
      <c r="D56" s="2091"/>
      <c r="E56" s="2091"/>
      <c r="F56" s="2091"/>
      <c r="G56" s="2091"/>
      <c r="H56" s="2091"/>
      <c r="I56" s="2092"/>
      <c r="J56" s="36" t="s">
        <v>61</v>
      </c>
      <c r="K56" s="37" t="s">
        <v>61</v>
      </c>
      <c r="L56" s="2361" t="s">
        <v>61</v>
      </c>
      <c r="M56" s="2362"/>
      <c r="N56" s="2363"/>
      <c r="O56" s="2380"/>
      <c r="P56" s="2380"/>
    </row>
    <row r="57" spans="2:16" ht="21" customHeight="1" thickBot="1">
      <c r="B57" s="39" t="s">
        <v>510</v>
      </c>
      <c r="C57" s="1997" t="s">
        <v>2034</v>
      </c>
      <c r="D57" s="1997"/>
      <c r="E57" s="1997"/>
      <c r="F57" s="1997"/>
      <c r="G57" s="1997"/>
      <c r="H57" s="1997"/>
      <c r="I57" s="1997"/>
      <c r="J57" s="36" t="s">
        <v>61</v>
      </c>
      <c r="K57" s="37" t="s">
        <v>61</v>
      </c>
      <c r="L57" s="2361" t="s">
        <v>61</v>
      </c>
      <c r="M57" s="2362"/>
      <c r="N57" s="2363"/>
      <c r="O57" s="2380"/>
      <c r="P57" s="2380"/>
    </row>
    <row r="58" spans="2:16" ht="51" customHeight="1" thickBot="1">
      <c r="B58" s="205" t="s">
        <v>512</v>
      </c>
      <c r="C58" s="2827" t="s">
        <v>2035</v>
      </c>
      <c r="D58" s="2827"/>
      <c r="E58" s="2827"/>
      <c r="F58" s="2827"/>
      <c r="G58" s="2827"/>
      <c r="H58" s="2827"/>
      <c r="I58" s="2828"/>
      <c r="J58" s="41" t="s">
        <v>1949</v>
      </c>
      <c r="K58" s="42" t="s">
        <v>2036</v>
      </c>
      <c r="L58" s="2352"/>
      <c r="M58" s="2353"/>
      <c r="N58" s="2354"/>
      <c r="O58" s="43" t="s">
        <v>2880</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59.25" customHeight="1" thickBot="1">
      <c r="B60" s="181" t="s">
        <v>516</v>
      </c>
      <c r="C60" s="2330" t="s">
        <v>2039</v>
      </c>
      <c r="D60" s="2330"/>
      <c r="E60" s="2330"/>
      <c r="F60" s="2330"/>
      <c r="G60" s="2330"/>
      <c r="H60" s="2330"/>
      <c r="I60" s="2330"/>
      <c r="J60" s="2357" t="s">
        <v>1949</v>
      </c>
      <c r="K60" s="2358"/>
      <c r="L60" s="45" t="s">
        <v>2036</v>
      </c>
      <c r="M60" s="2359"/>
      <c r="N60" s="2360"/>
      <c r="O60" s="1627" t="s">
        <v>3318</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2.75" customHeight="1">
      <c r="B62" s="44" t="s">
        <v>519</v>
      </c>
      <c r="C62" s="1813" t="s">
        <v>3319</v>
      </c>
      <c r="D62" s="1813"/>
      <c r="E62" s="1813"/>
      <c r="F62" s="2347"/>
      <c r="G62" s="46" t="s">
        <v>2043</v>
      </c>
      <c r="H62" s="47" t="s">
        <v>2044</v>
      </c>
      <c r="I62" s="2271" t="s">
        <v>2045</v>
      </c>
      <c r="J62" s="2273"/>
      <c r="K62" s="2271" t="s">
        <v>1993</v>
      </c>
      <c r="L62" s="2272"/>
      <c r="M62" s="2272"/>
      <c r="N62" s="2274"/>
      <c r="O62" s="2348"/>
      <c r="P62" s="2348"/>
    </row>
    <row r="63" spans="2:16" ht="36" customHeight="1">
      <c r="B63" s="76" t="s">
        <v>435</v>
      </c>
      <c r="C63" s="2028" t="s">
        <v>2046</v>
      </c>
      <c r="D63" s="2028"/>
      <c r="E63" s="2028"/>
      <c r="F63" s="2029"/>
      <c r="G63" s="48">
        <v>960000</v>
      </c>
      <c r="H63" s="116" t="s">
        <v>3320</v>
      </c>
      <c r="I63" s="2317" t="s">
        <v>3321</v>
      </c>
      <c r="J63" s="2318"/>
      <c r="K63" s="2340" t="s">
        <v>3322</v>
      </c>
      <c r="L63" s="2341"/>
      <c r="M63" s="2341"/>
      <c r="N63" s="2342"/>
      <c r="O63" s="2349"/>
      <c r="P63" s="2349"/>
    </row>
    <row r="64" spans="2:16" ht="60.75" customHeight="1">
      <c r="B64" s="76" t="s">
        <v>441</v>
      </c>
      <c r="C64" s="2028" t="s">
        <v>2049</v>
      </c>
      <c r="D64" s="2028"/>
      <c r="E64" s="2028"/>
      <c r="F64" s="2029"/>
      <c r="G64" s="48">
        <v>0</v>
      </c>
      <c r="H64" s="116" t="s">
        <v>3320</v>
      </c>
      <c r="I64" s="2317" t="s">
        <v>3323</v>
      </c>
      <c r="J64" s="2318"/>
      <c r="K64" s="2340"/>
      <c r="L64" s="2341"/>
      <c r="M64" s="2341"/>
      <c r="N64" s="2342"/>
      <c r="O64" s="2349"/>
      <c r="P64" s="2349"/>
    </row>
    <row r="65" spans="2:17" ht="40.5" customHeight="1" thickBot="1">
      <c r="B65" s="22" t="s">
        <v>443</v>
      </c>
      <c r="C65" s="1855" t="s">
        <v>2050</v>
      </c>
      <c r="D65" s="1855"/>
      <c r="E65" s="1855"/>
      <c r="F65" s="2098"/>
      <c r="G65" s="50">
        <f>G63+G64</f>
        <v>960000</v>
      </c>
      <c r="H65" s="51"/>
      <c r="I65" s="2309"/>
      <c r="J65" s="2310"/>
      <c r="K65" s="2309"/>
      <c r="L65" s="2311"/>
      <c r="M65" s="2311"/>
      <c r="N65" s="2312"/>
      <c r="O65" s="2350"/>
      <c r="P65" s="2350"/>
      <c r="Q65" s="349"/>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1962</v>
      </c>
      <c r="J67" s="54" t="s">
        <v>2036</v>
      </c>
      <c r="K67" s="2331"/>
      <c r="L67" s="2332"/>
      <c r="M67" s="2332"/>
      <c r="N67" s="2333"/>
      <c r="O67" s="1627"/>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3324</v>
      </c>
      <c r="D69" s="2326"/>
      <c r="E69" s="2337"/>
      <c r="F69" s="55" t="s">
        <v>2055</v>
      </c>
      <c r="G69" s="2329" t="s">
        <v>2056</v>
      </c>
      <c r="H69" s="2328"/>
      <c r="I69" s="2329" t="s">
        <v>2057</v>
      </c>
      <c r="J69" s="2328"/>
      <c r="K69" s="2271" t="s">
        <v>2058</v>
      </c>
      <c r="L69" s="2272"/>
      <c r="M69" s="2272"/>
      <c r="N69" s="2274"/>
      <c r="O69" s="2051" t="s">
        <v>3325</v>
      </c>
      <c r="P69" s="2051"/>
    </row>
    <row r="70" spans="2:17" ht="28.5" customHeight="1">
      <c r="B70" s="76" t="s">
        <v>435</v>
      </c>
      <c r="C70" s="2825" t="s">
        <v>2060</v>
      </c>
      <c r="D70" s="2825"/>
      <c r="E70" s="2826"/>
      <c r="F70" s="1523" t="s">
        <v>1962</v>
      </c>
      <c r="G70" s="2315">
        <v>0</v>
      </c>
      <c r="H70" s="2316"/>
      <c r="I70" s="2317" t="s">
        <v>3320</v>
      </c>
      <c r="J70" s="2318"/>
      <c r="K70" s="2340"/>
      <c r="L70" s="2341"/>
      <c r="M70" s="2341"/>
      <c r="N70" s="2342"/>
      <c r="O70" s="2124"/>
      <c r="P70" s="2124"/>
    </row>
    <row r="71" spans="2:17" ht="31.5" customHeight="1">
      <c r="B71" s="56"/>
      <c r="C71" s="2825" t="s">
        <v>2062</v>
      </c>
      <c r="D71" s="2825"/>
      <c r="E71" s="2826"/>
      <c r="F71" s="2162" t="s">
        <v>61</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3576">
        <v>0</v>
      </c>
      <c r="H72" s="3577"/>
      <c r="I72" s="2317" t="s">
        <v>3320</v>
      </c>
      <c r="J72" s="2318"/>
      <c r="K72" s="2340" t="s">
        <v>3326</v>
      </c>
      <c r="L72" s="2341"/>
      <c r="M72" s="2341"/>
      <c r="N72" s="2342"/>
      <c r="O72" s="2124"/>
      <c r="P72" s="2124"/>
    </row>
    <row r="73" spans="2:17" ht="35.25" customHeight="1">
      <c r="B73" s="56"/>
      <c r="C73" s="2825" t="s">
        <v>2066</v>
      </c>
      <c r="D73" s="2825"/>
      <c r="E73" s="2826"/>
      <c r="F73" s="2162" t="s">
        <v>61</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64" customFormat="1" ht="32.25" customHeight="1">
      <c r="B77" s="76" t="s">
        <v>435</v>
      </c>
      <c r="C77" s="2028" t="s">
        <v>113</v>
      </c>
      <c r="D77" s="2028"/>
      <c r="E77" s="2029"/>
      <c r="F77" s="1523" t="s">
        <v>2073</v>
      </c>
      <c r="G77" s="2315">
        <v>716470.81</v>
      </c>
      <c r="H77" s="2316"/>
      <c r="I77" s="2317" t="s">
        <v>3327</v>
      </c>
      <c r="J77" s="2318"/>
      <c r="K77" s="2284" t="s">
        <v>3328</v>
      </c>
      <c r="L77" s="2285"/>
      <c r="M77" s="2285"/>
      <c r="N77" s="2286"/>
      <c r="O77" s="25" t="s">
        <v>2074</v>
      </c>
      <c r="P77" s="26"/>
    </row>
    <row r="78" spans="2:17" s="164" customFormat="1" ht="32.25" customHeight="1">
      <c r="B78" s="76" t="s">
        <v>441</v>
      </c>
      <c r="C78" s="2028" t="s">
        <v>1965</v>
      </c>
      <c r="D78" s="2028"/>
      <c r="E78" s="2029"/>
      <c r="F78" s="1523" t="s">
        <v>2073</v>
      </c>
      <c r="G78" s="2315">
        <v>1427972</v>
      </c>
      <c r="H78" s="2316"/>
      <c r="I78" s="2317" t="s">
        <v>3327</v>
      </c>
      <c r="J78" s="2318"/>
      <c r="K78" s="2284" t="s">
        <v>3329</v>
      </c>
      <c r="L78" s="2285"/>
      <c r="M78" s="2285"/>
      <c r="N78" s="2286"/>
      <c r="O78" s="25" t="s">
        <v>867</v>
      </c>
      <c r="P78" s="26"/>
    </row>
    <row r="79" spans="2:17" s="164" customFormat="1" ht="32.25" customHeight="1">
      <c r="B79" s="76" t="s">
        <v>443</v>
      </c>
      <c r="C79" s="2028" t="s">
        <v>2076</v>
      </c>
      <c r="D79" s="2028"/>
      <c r="E79" s="2029"/>
      <c r="F79" s="1523"/>
      <c r="G79" s="2315"/>
      <c r="H79" s="2316"/>
      <c r="I79" s="2317"/>
      <c r="J79" s="2318"/>
      <c r="K79" s="2284"/>
      <c r="L79" s="2285"/>
      <c r="M79" s="2285"/>
      <c r="N79" s="2286"/>
      <c r="O79" s="25"/>
      <c r="P79" s="26"/>
    </row>
    <row r="80" spans="2:17" s="164" customFormat="1" ht="32.25" customHeight="1">
      <c r="B80" s="76" t="s">
        <v>445</v>
      </c>
      <c r="C80" s="2028" t="s">
        <v>2078</v>
      </c>
      <c r="D80" s="2028"/>
      <c r="E80" s="2029"/>
      <c r="F80" s="1523"/>
      <c r="G80" s="2315"/>
      <c r="H80" s="2316"/>
      <c r="I80" s="2315"/>
      <c r="J80" s="2316"/>
      <c r="K80" s="2315" t="s">
        <v>269</v>
      </c>
      <c r="L80" s="2319"/>
      <c r="M80" s="2319"/>
      <c r="N80" s="2320"/>
      <c r="O80" s="238"/>
      <c r="P80" s="2051"/>
    </row>
    <row r="81" spans="1:16" s="164" customFormat="1" ht="32.25" customHeight="1">
      <c r="B81" s="76" t="s">
        <v>448</v>
      </c>
      <c r="C81" s="2028" t="s">
        <v>2005</v>
      </c>
      <c r="D81" s="2028"/>
      <c r="E81" s="2029"/>
      <c r="F81" s="1523" t="s">
        <v>2073</v>
      </c>
      <c r="G81" s="2315">
        <v>179621</v>
      </c>
      <c r="H81" s="2316"/>
      <c r="I81" s="2317" t="s">
        <v>3327</v>
      </c>
      <c r="J81" s="2318"/>
      <c r="K81" s="2315" t="s">
        <v>3330</v>
      </c>
      <c r="L81" s="2319"/>
      <c r="M81" s="2319"/>
      <c r="N81" s="2320"/>
      <c r="O81" s="25" t="s">
        <v>867</v>
      </c>
      <c r="P81" s="2197"/>
    </row>
    <row r="82" spans="1:16" ht="61.5" customHeight="1" thickBot="1">
      <c r="B82" s="22" t="s">
        <v>450</v>
      </c>
      <c r="C82" s="1855" t="s">
        <v>2080</v>
      </c>
      <c r="D82" s="1855"/>
      <c r="E82" s="2098"/>
      <c r="F82" s="61"/>
      <c r="G82" s="2307">
        <f>G77+G78+G79+G80+G81</f>
        <v>2324063.81</v>
      </c>
      <c r="H82" s="2308"/>
      <c r="I82" s="2309"/>
      <c r="J82" s="2310"/>
      <c r="K82" s="2309"/>
      <c r="L82" s="2311"/>
      <c r="M82" s="2311"/>
      <c r="N82" s="2312"/>
      <c r="O82" s="62"/>
      <c r="P82" s="62"/>
    </row>
    <row r="83" spans="1:16" ht="54.75" customHeight="1">
      <c r="A83" s="166"/>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23">
        <f>G74/(G74+G82)</f>
        <v>0</v>
      </c>
      <c r="K84" s="65" t="s">
        <v>1950</v>
      </c>
      <c r="L84" s="2304"/>
      <c r="M84" s="2305"/>
      <c r="N84" s="2306"/>
      <c r="O84" s="2231"/>
      <c r="P84" s="2231"/>
    </row>
    <row r="85" spans="1:16" ht="49.5" customHeight="1">
      <c r="B85" s="207" t="s">
        <v>553</v>
      </c>
      <c r="C85" s="2302" t="s">
        <v>2083</v>
      </c>
      <c r="D85" s="2302"/>
      <c r="E85" s="2302"/>
      <c r="F85" s="2302"/>
      <c r="G85" s="2302"/>
      <c r="H85" s="2302"/>
      <c r="I85" s="2303"/>
      <c r="J85" s="223" t="e">
        <f>G70/G74</f>
        <v>#DIV/0!</v>
      </c>
      <c r="K85" s="65" t="s">
        <v>2036</v>
      </c>
      <c r="L85" s="2304" t="s">
        <v>3331</v>
      </c>
      <c r="M85" s="2305"/>
      <c r="N85" s="2306"/>
      <c r="O85" s="2232"/>
      <c r="P85" s="2232"/>
    </row>
    <row r="86" spans="1:16" ht="50.25" customHeight="1">
      <c r="B86" s="207" t="s">
        <v>555</v>
      </c>
      <c r="C86" s="2028" t="s">
        <v>2084</v>
      </c>
      <c r="D86" s="2028"/>
      <c r="E86" s="2028"/>
      <c r="F86" s="2028"/>
      <c r="G86" s="2028"/>
      <c r="H86" s="2028"/>
      <c r="I86" s="2029"/>
      <c r="J86" s="223">
        <f>(G74+G82)/J27</f>
        <v>0.55953067403056866</v>
      </c>
      <c r="K86" s="65" t="s">
        <v>1950</v>
      </c>
      <c r="L86" s="2304"/>
      <c r="M86" s="2305"/>
      <c r="N86" s="2306"/>
      <c r="O86" s="2232"/>
      <c r="P86" s="2232"/>
    </row>
    <row r="87" spans="1:16" ht="34.5" customHeight="1">
      <c r="B87" s="208" t="s">
        <v>557</v>
      </c>
      <c r="C87" s="2302" t="s">
        <v>2085</v>
      </c>
      <c r="D87" s="2302"/>
      <c r="E87" s="2302"/>
      <c r="F87" s="2302"/>
      <c r="G87" s="2302"/>
      <c r="H87" s="2302"/>
      <c r="I87" s="2303"/>
      <c r="J87" s="224" t="str">
        <f>IF(J86&lt;0.99,"Funding gap","No funding gap")</f>
        <v>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c r="M88" s="2293"/>
      <c r="N88" s="2294"/>
      <c r="O88" s="2051" t="s">
        <v>3332</v>
      </c>
      <c r="P88" s="2051"/>
    </row>
    <row r="89" spans="1:16" ht="21" customHeight="1">
      <c r="B89" s="1490" t="s">
        <v>435</v>
      </c>
      <c r="C89" s="2301" t="s">
        <v>2090</v>
      </c>
      <c r="D89" s="2301"/>
      <c r="E89" s="2301"/>
      <c r="F89" s="2301"/>
      <c r="G89" s="2301"/>
      <c r="H89" s="2301"/>
      <c r="I89" s="2301"/>
      <c r="J89" s="158" t="s">
        <v>1962</v>
      </c>
      <c r="K89" s="2290"/>
      <c r="L89" s="2295"/>
      <c r="M89" s="2296"/>
      <c r="N89" s="2297"/>
      <c r="O89" s="2124"/>
      <c r="P89" s="2124"/>
    </row>
    <row r="90" spans="1:16" ht="21" customHeight="1">
      <c r="B90" s="1490" t="s">
        <v>441</v>
      </c>
      <c r="C90" s="2301" t="s">
        <v>2091</v>
      </c>
      <c r="D90" s="2301"/>
      <c r="E90" s="2301"/>
      <c r="F90" s="2301"/>
      <c r="G90" s="2301"/>
      <c r="H90" s="2301"/>
      <c r="I90" s="2301"/>
      <c r="J90" s="158" t="s">
        <v>1949</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1962</v>
      </c>
      <c r="K92" s="2290"/>
      <c r="L92" s="2295"/>
      <c r="M92" s="2296"/>
      <c r="N92" s="2297"/>
      <c r="O92" s="2124"/>
      <c r="P92" s="2124"/>
    </row>
    <row r="93" spans="1:16" ht="21" customHeight="1">
      <c r="B93" s="1490" t="s">
        <v>448</v>
      </c>
      <c r="C93" s="1903" t="s">
        <v>2093</v>
      </c>
      <c r="D93" s="1903"/>
      <c r="E93" s="1903"/>
      <c r="F93" s="1903"/>
      <c r="G93" s="1754" t="s">
        <v>330</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c r="J95" s="2230"/>
      <c r="K95" s="2230"/>
      <c r="L95" s="2230"/>
      <c r="M95" s="2230"/>
      <c r="N95" s="2022"/>
      <c r="O95" s="2051" t="s">
        <v>3333</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t="s">
        <v>3334</v>
      </c>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t="s">
        <v>3335</v>
      </c>
      <c r="L106" s="2263"/>
      <c r="M106" s="2263"/>
      <c r="N106" s="2264"/>
      <c r="O106" s="25" t="s">
        <v>3318</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3336</v>
      </c>
      <c r="G108" s="2276"/>
      <c r="H108" s="2277"/>
      <c r="I108" s="2278">
        <v>974202</v>
      </c>
      <c r="J108" s="2279"/>
      <c r="K108" s="2275"/>
      <c r="L108" s="2276"/>
      <c r="M108" s="2276"/>
      <c r="N108" s="2277"/>
      <c r="O108" s="2232"/>
      <c r="P108" s="2232"/>
    </row>
    <row r="109" spans="2:16" ht="21" customHeight="1">
      <c r="B109" s="1810"/>
      <c r="C109" s="1811"/>
      <c r="D109" s="1811"/>
      <c r="E109" s="2267"/>
      <c r="F109" s="2275" t="s">
        <v>957</v>
      </c>
      <c r="G109" s="2276"/>
      <c r="H109" s="2277"/>
      <c r="I109" s="2278">
        <v>3189831</v>
      </c>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1962</v>
      </c>
      <c r="H117" s="2109"/>
      <c r="I117" s="2108" t="s">
        <v>1949</v>
      </c>
      <c r="J117" s="2109"/>
      <c r="K117" s="1522" t="s">
        <v>1949</v>
      </c>
      <c r="L117" s="2108" t="s">
        <v>1962</v>
      </c>
      <c r="M117" s="2110"/>
      <c r="N117" s="2191"/>
      <c r="O117" s="2232"/>
      <c r="P117" s="2232"/>
    </row>
    <row r="118" spans="2:16" ht="54.75" customHeight="1">
      <c r="B118" s="73" t="s">
        <v>586</v>
      </c>
      <c r="C118" s="1885" t="s">
        <v>2120</v>
      </c>
      <c r="D118" s="1885"/>
      <c r="E118" s="1885"/>
      <c r="F118" s="2148"/>
      <c r="G118" s="2108" t="s">
        <v>2077</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1962</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1962</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1962</v>
      </c>
      <c r="H123" s="2109"/>
      <c r="I123" s="2108" t="s">
        <v>1949</v>
      </c>
      <c r="J123" s="2109"/>
      <c r="K123" s="1522" t="s">
        <v>1962</v>
      </c>
      <c r="L123" s="2108" t="s">
        <v>1949</v>
      </c>
      <c r="M123" s="2110"/>
      <c r="N123" s="2191"/>
      <c r="O123" s="2232"/>
      <c r="P123" s="2232"/>
    </row>
    <row r="124" spans="2:16" ht="24" customHeight="1">
      <c r="B124" s="73" t="s">
        <v>458</v>
      </c>
      <c r="C124" s="1885" t="s">
        <v>2124</v>
      </c>
      <c r="D124" s="1885"/>
      <c r="E124" s="1885"/>
      <c r="F124" s="2148"/>
      <c r="G124" s="2108" t="s">
        <v>1962</v>
      </c>
      <c r="H124" s="2109"/>
      <c r="I124" s="2108" t="s">
        <v>1962</v>
      </c>
      <c r="J124" s="2109"/>
      <c r="K124" s="1522" t="s">
        <v>1962</v>
      </c>
      <c r="L124" s="2108" t="s">
        <v>1962</v>
      </c>
      <c r="M124" s="2110"/>
      <c r="N124" s="2191"/>
      <c r="O124" s="2232"/>
      <c r="P124" s="2232"/>
    </row>
    <row r="125" spans="2:16" ht="24" customHeight="1">
      <c r="B125" s="73" t="s">
        <v>594</v>
      </c>
      <c r="C125" s="1885" t="s">
        <v>2125</v>
      </c>
      <c r="D125" s="1885"/>
      <c r="E125" s="1885"/>
      <c r="F125" s="2148"/>
      <c r="G125" s="2108" t="s">
        <v>1962</v>
      </c>
      <c r="H125" s="2109"/>
      <c r="I125" s="2108" t="s">
        <v>1962</v>
      </c>
      <c r="J125" s="2109"/>
      <c r="K125" s="1522" t="s">
        <v>1962</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1962</v>
      </c>
      <c r="H128" s="2109"/>
      <c r="I128" s="2108" t="s">
        <v>1962</v>
      </c>
      <c r="J128" s="2109"/>
      <c r="K128" s="1522" t="s">
        <v>1962</v>
      </c>
      <c r="L128" s="2108" t="s">
        <v>1962</v>
      </c>
      <c r="M128" s="2110"/>
      <c r="N128" s="2191"/>
      <c r="O128" s="2232"/>
      <c r="P128" s="2232"/>
    </row>
    <row r="129" spans="2:16" ht="32.25" customHeight="1">
      <c r="B129" s="74" t="s">
        <v>602</v>
      </c>
      <c r="C129" s="1885" t="s">
        <v>2129</v>
      </c>
      <c r="D129" s="1885"/>
      <c r="E129" s="1885"/>
      <c r="F129" s="1885"/>
      <c r="G129" s="1885"/>
      <c r="H129" s="1885"/>
      <c r="I129" s="1885"/>
      <c r="J129" s="1885"/>
      <c r="K129" s="1885"/>
      <c r="L129" s="1885"/>
      <c r="M129" s="1885"/>
      <c r="N129" s="1886"/>
      <c r="O129" s="2232"/>
      <c r="P129" s="2232"/>
    </row>
    <row r="130" spans="2:16" ht="27.75" customHeight="1">
      <c r="B130" s="75" t="s">
        <v>458</v>
      </c>
      <c r="C130" s="2241" t="s">
        <v>2130</v>
      </c>
      <c r="D130" s="2241"/>
      <c r="E130" s="2242"/>
      <c r="F130" s="2242"/>
      <c r="G130" s="2108"/>
      <c r="H130" s="2109"/>
      <c r="I130" s="2108"/>
      <c r="J130" s="2109"/>
      <c r="K130" s="1522"/>
      <c r="L130" s="2108"/>
      <c r="M130" s="2110"/>
      <c r="N130" s="2191"/>
      <c r="O130" s="2232"/>
      <c r="P130" s="2232"/>
    </row>
    <row r="131" spans="2:16" ht="27.75" customHeight="1">
      <c r="B131" s="75" t="s">
        <v>489</v>
      </c>
      <c r="C131" s="2241" t="s">
        <v>2130</v>
      </c>
      <c r="D131" s="2241"/>
      <c r="E131" s="2242"/>
      <c r="F131" s="2242"/>
      <c r="G131" s="2108"/>
      <c r="H131" s="2109"/>
      <c r="I131" s="2108"/>
      <c r="J131" s="2109"/>
      <c r="K131" s="1522"/>
      <c r="L131" s="2108"/>
      <c r="M131" s="2110"/>
      <c r="N131" s="2191"/>
      <c r="O131" s="2232"/>
      <c r="P131" s="2232"/>
    </row>
    <row r="132" spans="2:16" ht="27.75" customHeight="1">
      <c r="B132" s="75" t="s">
        <v>493</v>
      </c>
      <c r="C132" s="2241" t="s">
        <v>2130</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2:16" ht="25.5" customHeight="1" thickBot="1">
      <c r="B134" s="1894" t="s">
        <v>2133</v>
      </c>
      <c r="C134" s="1895"/>
      <c r="D134" s="1895"/>
      <c r="E134" s="1895"/>
      <c r="F134" s="1895"/>
      <c r="G134" s="1895"/>
      <c r="H134" s="1895"/>
      <c r="I134" s="1895"/>
      <c r="J134" s="1895"/>
      <c r="K134" s="1895"/>
      <c r="L134" s="1895"/>
      <c r="M134" s="1895"/>
      <c r="N134" s="1895"/>
      <c r="O134" s="1895"/>
      <c r="P134" s="1896"/>
    </row>
    <row r="135" spans="2:16" ht="97.5" customHeight="1">
      <c r="B135" s="176" t="s">
        <v>607</v>
      </c>
      <c r="C135" s="2407" t="s">
        <v>2134</v>
      </c>
      <c r="D135" s="2407"/>
      <c r="E135" s="2407"/>
      <c r="F135" s="2822"/>
      <c r="G135" s="1531" t="s">
        <v>1949</v>
      </c>
      <c r="H135" s="3386" t="s">
        <v>2135</v>
      </c>
      <c r="I135" s="2387"/>
      <c r="J135" s="2238"/>
      <c r="K135" s="2239"/>
      <c r="L135" s="2239"/>
      <c r="M135" s="2239"/>
      <c r="N135" s="2240"/>
      <c r="O135" s="1628" t="s">
        <v>2898</v>
      </c>
      <c r="P135" s="1540"/>
    </row>
    <row r="136" spans="2:16" ht="15.75" customHeight="1">
      <c r="B136" s="2227" t="s">
        <v>2137</v>
      </c>
      <c r="C136" s="2228"/>
      <c r="D136" s="2228"/>
      <c r="E136" s="2228"/>
      <c r="F136" s="2228"/>
      <c r="G136" s="2228"/>
      <c r="H136" s="2228"/>
      <c r="I136" s="2228"/>
      <c r="J136" s="2228"/>
      <c r="K136" s="2228"/>
      <c r="L136" s="2228"/>
      <c r="M136" s="2228"/>
      <c r="N136" s="2228"/>
      <c r="O136" s="2228"/>
      <c r="P136" s="2229"/>
    </row>
    <row r="137" spans="2:16" ht="19.5" customHeight="1">
      <c r="B137" s="76" t="s">
        <v>611</v>
      </c>
      <c r="C137" s="2028" t="s">
        <v>2138</v>
      </c>
      <c r="D137" s="2028"/>
      <c r="E137" s="2028"/>
      <c r="F137" s="2028"/>
      <c r="G137" s="2028"/>
      <c r="H137" s="1999" t="s">
        <v>3338</v>
      </c>
      <c r="I137" s="2027"/>
      <c r="J137" s="2027"/>
      <c r="K137" s="2169" t="s">
        <v>2036</v>
      </c>
      <c r="L137" s="2230"/>
      <c r="M137" s="2230"/>
      <c r="N137" s="2022"/>
      <c r="O137" s="2231"/>
      <c r="P137" s="2231"/>
    </row>
    <row r="138" spans="2:16" ht="19.5" customHeight="1">
      <c r="B138" s="76" t="s">
        <v>441</v>
      </c>
      <c r="C138" s="2028" t="s">
        <v>2140</v>
      </c>
      <c r="D138" s="2028"/>
      <c r="E138" s="2028"/>
      <c r="F138" s="2028"/>
      <c r="G138" s="2028"/>
      <c r="H138" s="1999" t="s">
        <v>3123</v>
      </c>
      <c r="I138" s="2027"/>
      <c r="J138" s="2027"/>
      <c r="K138" s="2169"/>
      <c r="L138" s="2048"/>
      <c r="M138" s="2048"/>
      <c r="N138" s="2024"/>
      <c r="O138" s="2232"/>
      <c r="P138" s="2232"/>
    </row>
    <row r="139" spans="2: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2: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2:16" ht="49.5" customHeight="1">
      <c r="B141" s="87" t="s">
        <v>616</v>
      </c>
      <c r="C141" s="2028" t="s">
        <v>2143</v>
      </c>
      <c r="D141" s="2028"/>
      <c r="E141" s="2028"/>
      <c r="F141" s="2028"/>
      <c r="G141" s="2028"/>
      <c r="H141" s="1999" t="s">
        <v>2077</v>
      </c>
      <c r="I141" s="2027"/>
      <c r="J141" s="2027"/>
      <c r="K141" s="2169"/>
      <c r="L141" s="2039"/>
      <c r="M141" s="2039"/>
      <c r="N141" s="2225"/>
      <c r="O141" s="2051"/>
      <c r="P141" s="2051"/>
    </row>
    <row r="142" spans="2: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2:16" ht="72" customHeight="1">
      <c r="B143" s="87" t="s">
        <v>619</v>
      </c>
      <c r="C143" s="2028" t="s">
        <v>2146</v>
      </c>
      <c r="D143" s="2028"/>
      <c r="E143" s="2028"/>
      <c r="F143" s="2028"/>
      <c r="G143" s="2028"/>
      <c r="H143" s="1999" t="s">
        <v>1949</v>
      </c>
      <c r="I143" s="2027"/>
      <c r="J143" s="2027"/>
      <c r="K143" s="2169"/>
      <c r="L143" s="2153"/>
      <c r="M143" s="2153"/>
      <c r="N143" s="2234"/>
      <c r="O143" s="2051" t="s">
        <v>1981</v>
      </c>
      <c r="P143" s="2051"/>
    </row>
    <row r="144" spans="2:16" ht="80.45" customHeight="1" thickBot="1">
      <c r="B144" s="22" t="s">
        <v>435</v>
      </c>
      <c r="C144" s="1855" t="s">
        <v>2144</v>
      </c>
      <c r="D144" s="1855"/>
      <c r="E144" s="1855"/>
      <c r="F144" s="1855"/>
      <c r="G144" s="2098"/>
      <c r="H144" s="1999" t="s">
        <v>3339</v>
      </c>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2153</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2153</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2153</v>
      </c>
      <c r="K149" s="2110"/>
      <c r="L149" s="2109"/>
      <c r="M149" s="2162"/>
      <c r="N149" s="2196"/>
      <c r="O149" s="2165"/>
      <c r="P149" s="2165"/>
    </row>
    <row r="150" spans="2:16" ht="32.25" customHeight="1">
      <c r="B150" s="76"/>
      <c r="C150" s="1528" t="s">
        <v>489</v>
      </c>
      <c r="D150" s="1885" t="s">
        <v>2155</v>
      </c>
      <c r="E150" s="1885"/>
      <c r="F150" s="2148"/>
      <c r="G150" s="2108" t="s">
        <v>2153</v>
      </c>
      <c r="H150" s="2110"/>
      <c r="I150" s="2109"/>
      <c r="J150" s="2108" t="s">
        <v>2153</v>
      </c>
      <c r="K150" s="2110"/>
      <c r="L150" s="2109"/>
      <c r="M150" s="1533"/>
      <c r="N150" s="1539"/>
      <c r="O150" s="2165"/>
      <c r="P150" s="2165"/>
    </row>
    <row r="151" spans="2:16" ht="41.25" customHeight="1">
      <c r="B151" s="76" t="s">
        <v>445</v>
      </c>
      <c r="C151" s="1885" t="s">
        <v>2121</v>
      </c>
      <c r="D151" s="1885"/>
      <c r="E151" s="1885"/>
      <c r="F151" s="2148"/>
      <c r="G151" s="2108" t="s">
        <v>2160</v>
      </c>
      <c r="H151" s="2110"/>
      <c r="I151" s="2109"/>
      <c r="J151" s="2108" t="s">
        <v>2160</v>
      </c>
      <c r="K151" s="2110"/>
      <c r="L151" s="2109"/>
      <c r="M151" s="2162"/>
      <c r="N151" s="2196"/>
      <c r="O151" s="2165"/>
      <c r="P151" s="2165"/>
    </row>
    <row r="152" spans="2:16" ht="29.25" customHeight="1">
      <c r="B152" s="76" t="s">
        <v>448</v>
      </c>
      <c r="C152" s="1885" t="s">
        <v>2157</v>
      </c>
      <c r="D152" s="1885"/>
      <c r="E152" s="1885"/>
      <c r="F152" s="2148"/>
      <c r="G152" s="2108" t="s">
        <v>2160</v>
      </c>
      <c r="H152" s="2110"/>
      <c r="I152" s="2109"/>
      <c r="J152" s="2108" t="s">
        <v>2065</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2165"/>
      <c r="P154" s="2165"/>
    </row>
    <row r="155" spans="2:16" ht="28.5" customHeight="1">
      <c r="B155" s="76" t="s">
        <v>456</v>
      </c>
      <c r="C155" s="1885" t="s">
        <v>2158</v>
      </c>
      <c r="D155" s="1885"/>
      <c r="E155" s="1885"/>
      <c r="F155" s="2148"/>
      <c r="G155" s="2108" t="s">
        <v>3340</v>
      </c>
      <c r="H155" s="2110"/>
      <c r="I155" s="2109"/>
      <c r="J155" s="2108" t="s">
        <v>2160</v>
      </c>
      <c r="K155" s="2110"/>
      <c r="L155" s="2109"/>
      <c r="M155" s="2163"/>
      <c r="N155" s="2196"/>
      <c r="O155" s="2017"/>
      <c r="P155" s="2017"/>
    </row>
    <row r="156" spans="2:16" ht="28.5" customHeight="1">
      <c r="B156" s="76" t="s">
        <v>458</v>
      </c>
      <c r="C156" s="1885" t="s">
        <v>2124</v>
      </c>
      <c r="D156" s="1885"/>
      <c r="E156" s="1885"/>
      <c r="F156" s="2148"/>
      <c r="G156" s="2108" t="s">
        <v>2065</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2065</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1885" t="s">
        <v>2128</v>
      </c>
      <c r="D160" s="1885"/>
      <c r="E160" s="1885"/>
      <c r="F160" s="2148"/>
      <c r="G160" s="2108" t="s">
        <v>2065</v>
      </c>
      <c r="H160" s="2110"/>
      <c r="I160" s="2109"/>
      <c r="J160" s="2108" t="s">
        <v>2065</v>
      </c>
      <c r="K160" s="2110"/>
      <c r="L160" s="2109"/>
      <c r="M160" s="2163"/>
      <c r="N160" s="2196"/>
      <c r="O160" s="2017"/>
      <c r="P160" s="2017"/>
    </row>
    <row r="161" spans="1:16" ht="42.75" customHeight="1" thickBot="1">
      <c r="B161" s="80" t="s">
        <v>602</v>
      </c>
      <c r="C161" s="2206" t="s">
        <v>2161</v>
      </c>
      <c r="D161" s="2206"/>
      <c r="E161" s="2206"/>
      <c r="F161" s="81" t="s">
        <v>2162</v>
      </c>
      <c r="G161" s="82"/>
      <c r="H161" s="2207" t="s">
        <v>2065</v>
      </c>
      <c r="I161" s="2208"/>
      <c r="J161" s="2207" t="s">
        <v>2065</v>
      </c>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166"/>
      <c r="B163" s="1582" t="s">
        <v>633</v>
      </c>
      <c r="C163" s="2028" t="s">
        <v>2164</v>
      </c>
      <c r="D163" s="2028"/>
      <c r="E163" s="2029"/>
      <c r="F163" s="1542" t="s">
        <v>2165</v>
      </c>
      <c r="G163" s="2198" t="s">
        <v>2166</v>
      </c>
      <c r="H163" s="2199"/>
      <c r="I163" s="2199"/>
      <c r="J163" s="2199"/>
      <c r="K163" s="2200"/>
      <c r="L163" s="2201" t="s">
        <v>2167</v>
      </c>
      <c r="M163" s="2202"/>
      <c r="N163" s="2202"/>
      <c r="O163" s="2204" t="s">
        <v>2909</v>
      </c>
      <c r="P163" s="2204"/>
    </row>
    <row r="164" spans="1:16" ht="19.5" customHeight="1">
      <c r="A164" s="166"/>
      <c r="B164" s="1492" t="s">
        <v>435</v>
      </c>
      <c r="C164" s="1997" t="s">
        <v>2168</v>
      </c>
      <c r="D164" s="1997"/>
      <c r="E164" s="1998"/>
      <c r="F164" s="1623" t="s">
        <v>1962</v>
      </c>
      <c r="G164" s="2188"/>
      <c r="H164" s="2189"/>
      <c r="I164" s="2189"/>
      <c r="J164" s="2189"/>
      <c r="K164" s="2190"/>
      <c r="L164" s="2108" t="s">
        <v>2065</v>
      </c>
      <c r="M164" s="2110"/>
      <c r="N164" s="2110"/>
      <c r="O164" s="2204"/>
      <c r="P164" s="2204"/>
    </row>
    <row r="165" spans="1:16" ht="19.5" customHeight="1">
      <c r="A165" s="166"/>
      <c r="B165" s="1492" t="s">
        <v>441</v>
      </c>
      <c r="C165" s="1997" t="s">
        <v>2170</v>
      </c>
      <c r="D165" s="1997"/>
      <c r="E165" s="1998"/>
      <c r="F165" s="1623" t="s">
        <v>1962</v>
      </c>
      <c r="G165" s="2188"/>
      <c r="H165" s="2189"/>
      <c r="I165" s="2189"/>
      <c r="J165" s="2189"/>
      <c r="K165" s="2190"/>
      <c r="L165" s="2108" t="s">
        <v>2065</v>
      </c>
      <c r="M165" s="2110"/>
      <c r="N165" s="2110"/>
      <c r="O165" s="2204"/>
      <c r="P165" s="2204"/>
    </row>
    <row r="166" spans="1:16" ht="19.5" customHeight="1">
      <c r="A166" s="166"/>
      <c r="B166" s="1492" t="s">
        <v>443</v>
      </c>
      <c r="C166" s="1997" t="s">
        <v>2172</v>
      </c>
      <c r="D166" s="1997"/>
      <c r="E166" s="1998"/>
      <c r="F166" s="1623" t="s">
        <v>1962</v>
      </c>
      <c r="G166" s="2188"/>
      <c r="H166" s="2189"/>
      <c r="I166" s="2189"/>
      <c r="J166" s="2189"/>
      <c r="K166" s="2190"/>
      <c r="L166" s="2108" t="s">
        <v>2065</v>
      </c>
      <c r="M166" s="2110"/>
      <c r="N166" s="2110"/>
      <c r="O166" s="2204"/>
      <c r="P166" s="2204"/>
    </row>
    <row r="167" spans="1:16" ht="19.5" customHeight="1">
      <c r="A167" s="166"/>
      <c r="B167" s="1492" t="s">
        <v>445</v>
      </c>
      <c r="C167" s="1997" t="s">
        <v>2173</v>
      </c>
      <c r="D167" s="1997"/>
      <c r="E167" s="1998"/>
      <c r="F167" s="1623" t="s">
        <v>1962</v>
      </c>
      <c r="G167" s="2188"/>
      <c r="H167" s="2189"/>
      <c r="I167" s="2189"/>
      <c r="J167" s="2189"/>
      <c r="K167" s="2190"/>
      <c r="L167" s="2108" t="s">
        <v>2065</v>
      </c>
      <c r="M167" s="2110"/>
      <c r="N167" s="2110"/>
      <c r="O167" s="2204"/>
      <c r="P167" s="2204"/>
    </row>
    <row r="168" spans="1:16" ht="19.5" customHeight="1">
      <c r="A168" s="166"/>
      <c r="B168" s="76" t="s">
        <v>448</v>
      </c>
      <c r="C168" s="1997" t="s">
        <v>2174</v>
      </c>
      <c r="D168" s="1997"/>
      <c r="E168" s="1998"/>
      <c r="F168" s="1623" t="s">
        <v>1962</v>
      </c>
      <c r="G168" s="2188"/>
      <c r="H168" s="2189"/>
      <c r="I168" s="2189"/>
      <c r="J168" s="2189"/>
      <c r="K168" s="2190"/>
      <c r="L168" s="2108" t="s">
        <v>2065</v>
      </c>
      <c r="M168" s="2110"/>
      <c r="N168" s="2110"/>
      <c r="O168" s="2204"/>
      <c r="P168" s="2204"/>
    </row>
    <row r="169" spans="1:16" ht="32.25" customHeight="1">
      <c r="A169" s="166"/>
      <c r="B169" s="84" t="s">
        <v>450</v>
      </c>
      <c r="C169" s="2028" t="s">
        <v>2175</v>
      </c>
      <c r="D169" s="2028"/>
      <c r="E169" s="2029"/>
      <c r="F169" s="1623" t="s">
        <v>1962</v>
      </c>
      <c r="G169" s="2188"/>
      <c r="H169" s="2189"/>
      <c r="I169" s="2189"/>
      <c r="J169" s="2189"/>
      <c r="K169" s="2190"/>
      <c r="L169" s="2108" t="s">
        <v>2065</v>
      </c>
      <c r="M169" s="2110"/>
      <c r="N169" s="2110"/>
      <c r="O169" s="2204"/>
      <c r="P169" s="2204"/>
    </row>
    <row r="170" spans="1:16" ht="19.5" customHeight="1">
      <c r="A170" s="166"/>
      <c r="B170" s="84" t="s">
        <v>453</v>
      </c>
      <c r="C170" s="1997" t="s">
        <v>2176</v>
      </c>
      <c r="D170" s="1997"/>
      <c r="E170" s="1998"/>
      <c r="F170" s="1623" t="s">
        <v>1962</v>
      </c>
      <c r="G170" s="2188"/>
      <c r="H170" s="2189"/>
      <c r="I170" s="2189"/>
      <c r="J170" s="2189"/>
      <c r="K170" s="2190"/>
      <c r="L170" s="2108" t="s">
        <v>2065</v>
      </c>
      <c r="M170" s="2110"/>
      <c r="N170" s="2110"/>
      <c r="O170" s="2204"/>
      <c r="P170" s="2204"/>
    </row>
    <row r="171" spans="1:16" ht="19.5" customHeight="1">
      <c r="A171" s="166"/>
      <c r="B171" s="84" t="s">
        <v>456</v>
      </c>
      <c r="C171" s="1997" t="s">
        <v>2177</v>
      </c>
      <c r="D171" s="1997"/>
      <c r="E171" s="1998"/>
      <c r="F171" s="1623" t="s">
        <v>1962</v>
      </c>
      <c r="G171" s="2188"/>
      <c r="H171" s="2189"/>
      <c r="I171" s="2189"/>
      <c r="J171" s="2189"/>
      <c r="K171" s="2190"/>
      <c r="L171" s="2108" t="s">
        <v>2065</v>
      </c>
      <c r="M171" s="2110"/>
      <c r="N171" s="2110"/>
      <c r="O171" s="2204"/>
      <c r="P171" s="2204"/>
    </row>
    <row r="172" spans="1:16" ht="19.5" customHeight="1">
      <c r="A172" s="166"/>
      <c r="B172" s="84" t="s">
        <v>458</v>
      </c>
      <c r="C172" s="1997" t="s">
        <v>2178</v>
      </c>
      <c r="D172" s="1997"/>
      <c r="E172" s="1998"/>
      <c r="F172" s="1623" t="s">
        <v>1962</v>
      </c>
      <c r="G172" s="2188"/>
      <c r="H172" s="2189"/>
      <c r="I172" s="2189"/>
      <c r="J172" s="2189"/>
      <c r="K172" s="2190"/>
      <c r="L172" s="2108" t="s">
        <v>2065</v>
      </c>
      <c r="M172" s="2110"/>
      <c r="N172" s="2110"/>
      <c r="O172" s="2204"/>
      <c r="P172" s="2204"/>
    </row>
    <row r="173" spans="1:16" ht="19.5" customHeight="1">
      <c r="A173" s="166"/>
      <c r="B173" s="84" t="s">
        <v>594</v>
      </c>
      <c r="C173" s="1997" t="s">
        <v>2179</v>
      </c>
      <c r="D173" s="1997"/>
      <c r="E173" s="1998"/>
      <c r="F173" s="1623" t="s">
        <v>1962</v>
      </c>
      <c r="G173" s="2188"/>
      <c r="H173" s="2189"/>
      <c r="I173" s="2189"/>
      <c r="J173" s="2189"/>
      <c r="K173" s="2190"/>
      <c r="L173" s="2108" t="s">
        <v>2065</v>
      </c>
      <c r="M173" s="2110"/>
      <c r="N173" s="2110"/>
      <c r="O173" s="2204"/>
      <c r="P173" s="2204"/>
    </row>
    <row r="174" spans="1:16" ht="19.5" customHeight="1">
      <c r="A174" s="166"/>
      <c r="B174" s="76" t="s">
        <v>596</v>
      </c>
      <c r="C174" s="1997" t="s">
        <v>2180</v>
      </c>
      <c r="D174" s="1997"/>
      <c r="E174" s="1998"/>
      <c r="F174" s="1623" t="s">
        <v>1962</v>
      </c>
      <c r="G174" s="2188"/>
      <c r="H174" s="2189"/>
      <c r="I174" s="2189"/>
      <c r="J174" s="2189"/>
      <c r="K174" s="2190"/>
      <c r="L174" s="2108" t="s">
        <v>2065</v>
      </c>
      <c r="M174" s="2110"/>
      <c r="N174" s="2110"/>
      <c r="O174" s="2205"/>
      <c r="P174" s="2205"/>
    </row>
    <row r="175" spans="1:16" ht="48" customHeight="1">
      <c r="A175" s="166"/>
      <c r="B175" s="1582" t="s">
        <v>192</v>
      </c>
      <c r="C175" s="2028" t="s">
        <v>2181</v>
      </c>
      <c r="D175" s="2028"/>
      <c r="E175" s="2029"/>
      <c r="F175" s="1542" t="s">
        <v>2165</v>
      </c>
      <c r="G175" s="2192" t="s">
        <v>2182</v>
      </c>
      <c r="H175" s="2193"/>
      <c r="I175" s="2193"/>
      <c r="J175" s="2193"/>
      <c r="K175" s="2193"/>
      <c r="L175" s="2193"/>
      <c r="M175" s="2193"/>
      <c r="N175" s="2194"/>
      <c r="O175" s="2051" t="s">
        <v>2188</v>
      </c>
      <c r="P175" s="2074"/>
    </row>
    <row r="176" spans="1:16" ht="18.75" customHeight="1">
      <c r="A176" s="166"/>
      <c r="B176" s="1492" t="s">
        <v>435</v>
      </c>
      <c r="C176" s="1997" t="s">
        <v>2168</v>
      </c>
      <c r="D176" s="1997"/>
      <c r="E176" s="1998"/>
      <c r="F176" s="33" t="s">
        <v>2077</v>
      </c>
      <c r="G176" s="2170"/>
      <c r="H176" s="2171"/>
      <c r="I176" s="2171"/>
      <c r="J176" s="2171"/>
      <c r="K176" s="2171"/>
      <c r="L176" s="2171"/>
      <c r="M176" s="2171"/>
      <c r="N176" s="2179"/>
      <c r="O176" s="2124"/>
      <c r="P176" s="2081"/>
    </row>
    <row r="177" spans="1:16" ht="18.75" customHeight="1">
      <c r="A177" s="166"/>
      <c r="B177" s="1492" t="s">
        <v>441</v>
      </c>
      <c r="C177" s="1997" t="s">
        <v>2170</v>
      </c>
      <c r="D177" s="1997"/>
      <c r="E177" s="1998"/>
      <c r="F177" s="33" t="s">
        <v>2077</v>
      </c>
      <c r="G177" s="2162"/>
      <c r="H177" s="2163"/>
      <c r="I177" s="2163"/>
      <c r="J177" s="2163"/>
      <c r="K177" s="2163"/>
      <c r="L177" s="2163"/>
      <c r="M177" s="2163"/>
      <c r="N177" s="2196"/>
      <c r="O177" s="2124"/>
      <c r="P177" s="2081"/>
    </row>
    <row r="178" spans="1:16" ht="18.75" customHeight="1">
      <c r="A178" s="166"/>
      <c r="B178" s="1492" t="s">
        <v>443</v>
      </c>
      <c r="C178" s="1997" t="s">
        <v>2172</v>
      </c>
      <c r="D178" s="1997"/>
      <c r="E178" s="1998"/>
      <c r="F178" s="33" t="s">
        <v>2077</v>
      </c>
      <c r="G178" s="2162"/>
      <c r="H178" s="2163"/>
      <c r="I178" s="2163"/>
      <c r="J178" s="2163"/>
      <c r="K178" s="2163"/>
      <c r="L178" s="2163"/>
      <c r="M178" s="2163"/>
      <c r="N178" s="2196"/>
      <c r="O178" s="2124"/>
      <c r="P178" s="2081"/>
    </row>
    <row r="179" spans="1:16" ht="18.75" customHeight="1">
      <c r="A179" s="166"/>
      <c r="B179" s="1492" t="s">
        <v>445</v>
      </c>
      <c r="C179" s="1997" t="s">
        <v>2173</v>
      </c>
      <c r="D179" s="1997"/>
      <c r="E179" s="1998"/>
      <c r="F179" s="33" t="s">
        <v>2077</v>
      </c>
      <c r="G179" s="2162"/>
      <c r="H179" s="2163"/>
      <c r="I179" s="2163"/>
      <c r="J179" s="2163"/>
      <c r="K179" s="2163"/>
      <c r="L179" s="2163"/>
      <c r="M179" s="2163"/>
      <c r="N179" s="2196"/>
      <c r="O179" s="2124"/>
      <c r="P179" s="2081"/>
    </row>
    <row r="180" spans="1:16" ht="18.75" customHeight="1">
      <c r="A180" s="166"/>
      <c r="B180" s="76" t="s">
        <v>448</v>
      </c>
      <c r="C180" s="1997" t="s">
        <v>2174</v>
      </c>
      <c r="D180" s="1997"/>
      <c r="E180" s="1998"/>
      <c r="F180" s="33" t="s">
        <v>2077</v>
      </c>
      <c r="G180" s="2162"/>
      <c r="H180" s="2163"/>
      <c r="I180" s="2163"/>
      <c r="J180" s="2163"/>
      <c r="K180" s="2163"/>
      <c r="L180" s="2163"/>
      <c r="M180" s="2163"/>
      <c r="N180" s="2196"/>
      <c r="O180" s="2124"/>
      <c r="P180" s="2081"/>
    </row>
    <row r="181" spans="1:16" ht="29.25" customHeight="1">
      <c r="A181" s="166"/>
      <c r="B181" s="84" t="s">
        <v>450</v>
      </c>
      <c r="C181" s="2028" t="s">
        <v>2175</v>
      </c>
      <c r="D181" s="2028"/>
      <c r="E181" s="2029"/>
      <c r="F181" s="33" t="s">
        <v>2077</v>
      </c>
      <c r="G181" s="2170"/>
      <c r="H181" s="2171"/>
      <c r="I181" s="2171"/>
      <c r="J181" s="2171"/>
      <c r="K181" s="2171"/>
      <c r="L181" s="2171"/>
      <c r="M181" s="2171"/>
      <c r="N181" s="2179"/>
      <c r="O181" s="2124"/>
      <c r="P181" s="2081"/>
    </row>
    <row r="182" spans="1:16" ht="18.75" customHeight="1">
      <c r="A182" s="166"/>
      <c r="B182" s="84" t="s">
        <v>453</v>
      </c>
      <c r="C182" s="1997" t="s">
        <v>2176</v>
      </c>
      <c r="D182" s="1997"/>
      <c r="E182" s="1998"/>
      <c r="F182" s="33" t="s">
        <v>2077</v>
      </c>
      <c r="G182" s="2162"/>
      <c r="H182" s="2163"/>
      <c r="I182" s="2163"/>
      <c r="J182" s="2163"/>
      <c r="K182" s="2163"/>
      <c r="L182" s="2163"/>
      <c r="M182" s="2163"/>
      <c r="N182" s="2196"/>
      <c r="O182" s="2124"/>
      <c r="P182" s="2081"/>
    </row>
    <row r="183" spans="1:16" ht="18.75" customHeight="1">
      <c r="A183" s="166"/>
      <c r="B183" s="84" t="s">
        <v>456</v>
      </c>
      <c r="C183" s="1997" t="s">
        <v>2177</v>
      </c>
      <c r="D183" s="1997"/>
      <c r="E183" s="1998"/>
      <c r="F183" s="33" t="s">
        <v>2077</v>
      </c>
      <c r="G183" s="2172"/>
      <c r="H183" s="2173"/>
      <c r="I183" s="2173"/>
      <c r="J183" s="2173"/>
      <c r="K183" s="2173"/>
      <c r="L183" s="2173"/>
      <c r="M183" s="2173"/>
      <c r="N183" s="2174"/>
      <c r="O183" s="2124"/>
      <c r="P183" s="2081"/>
    </row>
    <row r="184" spans="1:16" ht="18.75" customHeight="1">
      <c r="A184" s="166"/>
      <c r="B184" s="84" t="s">
        <v>458</v>
      </c>
      <c r="C184" s="1997" t="s">
        <v>2178</v>
      </c>
      <c r="D184" s="1997"/>
      <c r="E184" s="1998"/>
      <c r="F184" s="33" t="s">
        <v>2077</v>
      </c>
      <c r="G184" s="2162"/>
      <c r="H184" s="2163"/>
      <c r="I184" s="2163"/>
      <c r="J184" s="2163"/>
      <c r="K184" s="2163"/>
      <c r="L184" s="2163"/>
      <c r="M184" s="2163"/>
      <c r="N184" s="2196"/>
      <c r="O184" s="2124"/>
      <c r="P184" s="2081"/>
    </row>
    <row r="185" spans="1:16" ht="18.75" customHeight="1">
      <c r="A185" s="166"/>
      <c r="B185" s="84" t="s">
        <v>594</v>
      </c>
      <c r="C185" s="1997" t="s">
        <v>2179</v>
      </c>
      <c r="D185" s="1997"/>
      <c r="E185" s="1998"/>
      <c r="F185" s="33" t="s">
        <v>2077</v>
      </c>
      <c r="G185" s="2172"/>
      <c r="H185" s="2173"/>
      <c r="I185" s="2173"/>
      <c r="J185" s="2173"/>
      <c r="K185" s="2173"/>
      <c r="L185" s="2173"/>
      <c r="M185" s="2173"/>
      <c r="N185" s="2174"/>
      <c r="O185" s="2124"/>
      <c r="P185" s="2081"/>
    </row>
    <row r="186" spans="1:16" ht="18.75" customHeight="1">
      <c r="A186" s="166"/>
      <c r="B186" s="76" t="s">
        <v>596</v>
      </c>
      <c r="C186" s="1997" t="s">
        <v>2180</v>
      </c>
      <c r="D186" s="1997"/>
      <c r="E186" s="1998"/>
      <c r="F186" s="33" t="s">
        <v>2077</v>
      </c>
      <c r="G186" s="2162"/>
      <c r="H186" s="2163"/>
      <c r="I186" s="2163"/>
      <c r="J186" s="2163"/>
      <c r="K186" s="2163"/>
      <c r="L186" s="2163"/>
      <c r="M186" s="2163"/>
      <c r="N186" s="2196"/>
      <c r="O186" s="2197"/>
      <c r="P186" s="2084"/>
    </row>
    <row r="187" spans="1:16" ht="62.25" customHeight="1">
      <c r="A187" s="166"/>
      <c r="B187" s="1582" t="s">
        <v>643</v>
      </c>
      <c r="C187" s="2028" t="s">
        <v>2184</v>
      </c>
      <c r="D187" s="2028"/>
      <c r="E187" s="2029"/>
      <c r="F187" s="1542" t="s">
        <v>2165</v>
      </c>
      <c r="G187" s="2198" t="s">
        <v>2166</v>
      </c>
      <c r="H187" s="2199"/>
      <c r="I187" s="2199"/>
      <c r="J187" s="2199"/>
      <c r="K187" s="2200"/>
      <c r="L187" s="2201" t="s">
        <v>2167</v>
      </c>
      <c r="M187" s="2202"/>
      <c r="N187" s="2203"/>
      <c r="O187" s="2051" t="s">
        <v>2909</v>
      </c>
      <c r="P187" s="2051"/>
    </row>
    <row r="188" spans="1:16" ht="20.25" customHeight="1">
      <c r="A188" s="166"/>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166"/>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166"/>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166"/>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166"/>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29.25" customHeight="1">
      <c r="A193" s="166"/>
      <c r="B193" s="84" t="s">
        <v>450</v>
      </c>
      <c r="C193" s="2028" t="s">
        <v>2175</v>
      </c>
      <c r="D193" s="2028"/>
      <c r="E193" s="2029"/>
      <c r="F193" s="1532" t="s">
        <v>1962</v>
      </c>
      <c r="G193" s="2188"/>
      <c r="H193" s="2189"/>
      <c r="I193" s="2189"/>
      <c r="J193" s="2189"/>
      <c r="K193" s="2190"/>
      <c r="L193" s="2108" t="s">
        <v>2065</v>
      </c>
      <c r="M193" s="2110"/>
      <c r="N193" s="2191"/>
      <c r="O193" s="2124"/>
      <c r="P193" s="2124"/>
    </row>
    <row r="194" spans="1:16" ht="20.25" customHeight="1">
      <c r="A194" s="166"/>
      <c r="B194" s="1494" t="s">
        <v>453</v>
      </c>
      <c r="C194" s="1997" t="s">
        <v>2176</v>
      </c>
      <c r="D194" s="1997"/>
      <c r="E194" s="1998"/>
      <c r="F194" s="1532" t="s">
        <v>1962</v>
      </c>
      <c r="G194" s="2188"/>
      <c r="H194" s="2189"/>
      <c r="I194" s="2189"/>
      <c r="J194" s="2189"/>
      <c r="K194" s="2190"/>
      <c r="L194" s="2108" t="s">
        <v>2065</v>
      </c>
      <c r="M194" s="2110"/>
      <c r="N194" s="2191"/>
      <c r="O194" s="2124"/>
      <c r="P194" s="2124"/>
    </row>
    <row r="195" spans="1:16" ht="20.25" customHeight="1">
      <c r="A195" s="166"/>
      <c r="B195" s="1494" t="s">
        <v>456</v>
      </c>
      <c r="C195" s="1997" t="s">
        <v>2177</v>
      </c>
      <c r="D195" s="1997"/>
      <c r="E195" s="1998"/>
      <c r="F195" s="1532" t="s">
        <v>1962</v>
      </c>
      <c r="G195" s="2188"/>
      <c r="H195" s="2189"/>
      <c r="I195" s="2189"/>
      <c r="J195" s="2189"/>
      <c r="K195" s="2190"/>
      <c r="L195" s="2108" t="s">
        <v>2065</v>
      </c>
      <c r="M195" s="2110"/>
      <c r="N195" s="2191"/>
      <c r="O195" s="2124"/>
      <c r="P195" s="2124"/>
    </row>
    <row r="196" spans="1:16" ht="20.25" customHeight="1">
      <c r="A196" s="166"/>
      <c r="B196" s="1494" t="s">
        <v>458</v>
      </c>
      <c r="C196" s="1997" t="s">
        <v>2178</v>
      </c>
      <c r="D196" s="1997"/>
      <c r="E196" s="1998"/>
      <c r="F196" s="1532" t="s">
        <v>1962</v>
      </c>
      <c r="G196" s="2188"/>
      <c r="H196" s="2189"/>
      <c r="I196" s="2189"/>
      <c r="J196" s="2189"/>
      <c r="K196" s="2190"/>
      <c r="L196" s="2108" t="s">
        <v>2065</v>
      </c>
      <c r="M196" s="2110"/>
      <c r="N196" s="2191"/>
      <c r="O196" s="2124"/>
      <c r="P196" s="2124"/>
    </row>
    <row r="197" spans="1:16" ht="20.25" customHeight="1">
      <c r="A197" s="166"/>
      <c r="B197" s="1494" t="s">
        <v>594</v>
      </c>
      <c r="C197" s="1997" t="s">
        <v>2179</v>
      </c>
      <c r="D197" s="1997"/>
      <c r="E197" s="1998"/>
      <c r="F197" s="1532" t="s">
        <v>1962</v>
      </c>
      <c r="G197" s="2188"/>
      <c r="H197" s="2189"/>
      <c r="I197" s="2189"/>
      <c r="J197" s="2189"/>
      <c r="K197" s="2190"/>
      <c r="L197" s="2108" t="s">
        <v>2065</v>
      </c>
      <c r="M197" s="2110"/>
      <c r="N197" s="2191"/>
      <c r="O197" s="2124"/>
      <c r="P197" s="2124"/>
    </row>
    <row r="198" spans="1:16" ht="20.25" customHeight="1">
      <c r="A198" s="166"/>
      <c r="B198" s="1490" t="s">
        <v>596</v>
      </c>
      <c r="C198" s="1997" t="s">
        <v>2180</v>
      </c>
      <c r="D198" s="1997"/>
      <c r="E198" s="1998"/>
      <c r="F198" s="1532" t="s">
        <v>1962</v>
      </c>
      <c r="G198" s="2188"/>
      <c r="H198" s="2189"/>
      <c r="I198" s="2189"/>
      <c r="J198" s="2189"/>
      <c r="K198" s="2190"/>
      <c r="L198" s="2108" t="s">
        <v>2065</v>
      </c>
      <c r="M198" s="2110"/>
      <c r="N198" s="2191"/>
      <c r="O198" s="2197"/>
      <c r="P198" s="2197"/>
    </row>
    <row r="199" spans="1:16" ht="61.5" customHeight="1">
      <c r="A199" s="166"/>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166"/>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166"/>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166"/>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166"/>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166"/>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166"/>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166"/>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166"/>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166"/>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166"/>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166"/>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1962</v>
      </c>
      <c r="I211" s="2184"/>
      <c r="J211" s="2185"/>
      <c r="K211" s="2186" t="s">
        <v>2036</v>
      </c>
      <c r="L211" s="2170"/>
      <c r="M211" s="2171"/>
      <c r="N211" s="2179"/>
      <c r="O211" s="1991" t="s">
        <v>2190</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1962</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1981</v>
      </c>
      <c r="P218" s="2050"/>
    </row>
    <row r="219" spans="1:16" ht="21.75" customHeight="1">
      <c r="B219" s="1490" t="s">
        <v>435</v>
      </c>
      <c r="C219" s="1997" t="s">
        <v>2195</v>
      </c>
      <c r="D219" s="1997"/>
      <c r="E219" s="1998"/>
      <c r="F219" s="1995" t="s">
        <v>1962</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34.5" customHeight="1">
      <c r="B221" s="76" t="s">
        <v>443</v>
      </c>
      <c r="C221" s="2028" t="s">
        <v>2197</v>
      </c>
      <c r="D221" s="2028"/>
      <c r="E221" s="2029"/>
      <c r="F221" s="1999" t="s">
        <v>1949</v>
      </c>
      <c r="G221" s="2027"/>
      <c r="H221" s="2027"/>
      <c r="I221" s="2027"/>
      <c r="J221" s="2000"/>
      <c r="K221" s="2169"/>
      <c r="L221" s="2172"/>
      <c r="M221" s="2173"/>
      <c r="N221" s="2173"/>
      <c r="O221" s="2017"/>
      <c r="P221" s="2017"/>
    </row>
    <row r="222" spans="1:16" ht="30" customHeight="1">
      <c r="B222" s="87"/>
      <c r="C222" s="1997" t="s">
        <v>2198</v>
      </c>
      <c r="D222" s="1997"/>
      <c r="E222" s="1998"/>
      <c r="F222" s="2162" t="s">
        <v>3341</v>
      </c>
      <c r="G222" s="2163"/>
      <c r="H222" s="2163"/>
      <c r="I222" s="2163"/>
      <c r="J222" s="2164"/>
      <c r="K222" s="2169"/>
      <c r="L222" s="2172"/>
      <c r="M222" s="2173"/>
      <c r="N222" s="2173"/>
      <c r="O222" s="1992"/>
      <c r="P222" s="1992"/>
    </row>
    <row r="223" spans="1:16" ht="54" customHeight="1">
      <c r="B223" s="76" t="s">
        <v>445</v>
      </c>
      <c r="C223" s="2028" t="s">
        <v>2200</v>
      </c>
      <c r="D223" s="2028"/>
      <c r="E223" s="2029"/>
      <c r="F223" s="1999" t="s">
        <v>1962</v>
      </c>
      <c r="G223" s="2027"/>
      <c r="H223" s="2027"/>
      <c r="I223" s="2027"/>
      <c r="J223" s="2000"/>
      <c r="K223" s="2169"/>
      <c r="L223" s="2172"/>
      <c r="M223" s="2173"/>
      <c r="N223" s="2174"/>
      <c r="O223" s="2006"/>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9" t="s">
        <v>1962</v>
      </c>
      <c r="I225" s="2027"/>
      <c r="J225" s="2000"/>
      <c r="K225" s="2169"/>
      <c r="L225" s="2172"/>
      <c r="M225" s="2173"/>
      <c r="N225" s="2174"/>
      <c r="O225" s="2165"/>
      <c r="P225" s="2017"/>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3342</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2077</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2077</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2077</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2077</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2077</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1546">
        <v>2014</v>
      </c>
      <c r="L242" s="2150"/>
      <c r="M242" s="2154"/>
      <c r="N242" s="2107"/>
      <c r="O242" s="2017"/>
      <c r="P242" s="2017"/>
    </row>
    <row r="243" spans="2:16" ht="23.25" customHeight="1">
      <c r="B243" s="90" t="s">
        <v>678</v>
      </c>
      <c r="C243" s="1997" t="s">
        <v>2215</v>
      </c>
      <c r="D243" s="1997"/>
      <c r="E243" s="1998"/>
      <c r="F243" s="1999" t="s">
        <v>3343</v>
      </c>
      <c r="G243" s="2027"/>
      <c r="H243" s="2027"/>
      <c r="I243" s="2027"/>
      <c r="J243" s="2027"/>
      <c r="K243" s="2027"/>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2218</v>
      </c>
      <c r="P244" s="1991"/>
    </row>
    <row r="245" spans="2:16" ht="23.25" customHeight="1">
      <c r="B245" s="89" t="s">
        <v>435</v>
      </c>
      <c r="C245" s="1903" t="s">
        <v>2117</v>
      </c>
      <c r="D245" s="1903"/>
      <c r="E245" s="2138"/>
      <c r="F245" s="1754" t="s">
        <v>2928</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2931</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1962</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2932</v>
      </c>
      <c r="H251" s="1527" t="s">
        <v>2036</v>
      </c>
      <c r="I251" s="2121"/>
      <c r="J251" s="2122"/>
      <c r="K251" s="2122"/>
      <c r="L251" s="2122"/>
      <c r="M251" s="2122"/>
      <c r="N251" s="2123"/>
      <c r="O251" s="93" t="s">
        <v>3344</v>
      </c>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2230</v>
      </c>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28.5" customHeight="1">
      <c r="B255" s="22"/>
      <c r="C255" s="1505" t="s">
        <v>458</v>
      </c>
      <c r="D255" s="1997" t="s">
        <v>2233</v>
      </c>
      <c r="E255" s="1997"/>
      <c r="F255" s="2121"/>
      <c r="G255" s="2122"/>
      <c r="H255" s="2122"/>
      <c r="I255" s="2122"/>
      <c r="J255" s="2122"/>
      <c r="K255" s="2122"/>
      <c r="L255" s="2122"/>
      <c r="M255" s="2122"/>
      <c r="N255" s="2123"/>
      <c r="O255" s="2136"/>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57.75" customHeight="1">
      <c r="B258" s="22" t="s">
        <v>443</v>
      </c>
      <c r="C258" s="2028" t="s">
        <v>2237</v>
      </c>
      <c r="D258" s="2028"/>
      <c r="E258" s="2028"/>
      <c r="F258" s="33" t="s">
        <v>1949</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t="s">
        <v>2230</v>
      </c>
      <c r="P260" s="2051"/>
    </row>
    <row r="261" spans="2:16" ht="30" customHeight="1">
      <c r="B261" s="89" t="s">
        <v>435</v>
      </c>
      <c r="C261" s="1997" t="s">
        <v>2240</v>
      </c>
      <c r="D261" s="1997"/>
      <c r="E261" s="1998"/>
      <c r="F261" s="1523" t="s">
        <v>1949</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1962</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1949</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1949</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97" t="s">
        <v>1949</v>
      </c>
      <c r="H266" s="2112" t="s">
        <v>2036</v>
      </c>
      <c r="I266" s="2115"/>
      <c r="J266" s="2115"/>
      <c r="K266" s="2115"/>
      <c r="L266" s="2115"/>
      <c r="M266" s="2115"/>
      <c r="N266" s="2116"/>
      <c r="O266" s="2050" t="s">
        <v>3345</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2250</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3346</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2844</v>
      </c>
      <c r="G271" s="2109"/>
      <c r="H271" s="2114"/>
      <c r="I271" s="2119"/>
      <c r="J271" s="2119"/>
      <c r="K271" s="2119"/>
      <c r="L271" s="2119"/>
      <c r="M271" s="2119"/>
      <c r="N271" s="2120"/>
      <c r="O271" s="2017"/>
      <c r="P271" s="2017"/>
    </row>
    <row r="272" spans="2:16" ht="39" customHeight="1">
      <c r="B272" s="1480" t="s">
        <v>441</v>
      </c>
      <c r="C272" s="2028" t="s">
        <v>2254</v>
      </c>
      <c r="D272" s="2028"/>
      <c r="E272" s="2029"/>
      <c r="F272" s="2110" t="s">
        <v>2845</v>
      </c>
      <c r="G272" s="2109"/>
      <c r="H272" s="1634" t="s">
        <v>2036</v>
      </c>
      <c r="I272" s="2121"/>
      <c r="J272" s="2122"/>
      <c r="K272" s="2122"/>
      <c r="L272" s="2122"/>
      <c r="M272" s="2122"/>
      <c r="N272" s="2123"/>
      <c r="O272" s="1992"/>
      <c r="P272" s="1992"/>
    </row>
    <row r="273" spans="2:16" ht="72"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2.7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2943</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12</v>
      </c>
      <c r="J276" s="120">
        <f t="shared" ref="J276:J295" si="1">MIN(H276/I276,1)</f>
        <v>0</v>
      </c>
      <c r="K276" s="118">
        <f>L276-2370</f>
        <v>391</v>
      </c>
      <c r="L276" s="118">
        <v>2761</v>
      </c>
      <c r="M276" s="121">
        <f>MIN(K276/L276,1)</f>
        <v>0.141615356754799</v>
      </c>
      <c r="N276" s="2475" t="s">
        <v>3347</v>
      </c>
      <c r="O276" s="2089"/>
      <c r="P276" s="2089"/>
    </row>
    <row r="277" spans="2:16" ht="24.75" customHeight="1">
      <c r="B277" s="84" t="s">
        <v>489</v>
      </c>
      <c r="C277" s="2091" t="s">
        <v>2270</v>
      </c>
      <c r="D277" s="2091"/>
      <c r="E277" s="2091"/>
      <c r="F277" s="2091"/>
      <c r="G277" s="2092"/>
      <c r="H277" s="101" t="s">
        <v>61</v>
      </c>
      <c r="I277" s="101" t="s">
        <v>61</v>
      </c>
      <c r="J277" s="103" t="s">
        <v>61</v>
      </c>
      <c r="K277" s="101" t="s">
        <v>61</v>
      </c>
      <c r="L277" s="101" t="s">
        <v>61</v>
      </c>
      <c r="M277" s="103" t="s">
        <v>61</v>
      </c>
      <c r="N277" s="2476"/>
      <c r="O277" s="2017" t="s">
        <v>2945</v>
      </c>
      <c r="P277" s="2017"/>
    </row>
    <row r="278" spans="2:16" ht="36" customHeight="1">
      <c r="B278" s="84" t="s">
        <v>493</v>
      </c>
      <c r="C278" s="2091" t="s">
        <v>2271</v>
      </c>
      <c r="D278" s="2091"/>
      <c r="E278" s="2092"/>
      <c r="F278" s="2093"/>
      <c r="G278" s="2094"/>
      <c r="H278" s="101" t="s">
        <v>61</v>
      </c>
      <c r="I278" s="101" t="s">
        <v>61</v>
      </c>
      <c r="J278" s="103" t="s">
        <v>61</v>
      </c>
      <c r="K278" s="101" t="s">
        <v>61</v>
      </c>
      <c r="L278" s="101" t="s">
        <v>61</v>
      </c>
      <c r="M278" s="103" t="s">
        <v>61</v>
      </c>
      <c r="N278" s="2476"/>
      <c r="O278" s="2017"/>
      <c r="P278" s="2017"/>
    </row>
    <row r="279" spans="2:16" ht="20.25" customHeight="1">
      <c r="B279" s="104" t="s">
        <v>441</v>
      </c>
      <c r="C279" s="2068" t="s">
        <v>2272</v>
      </c>
      <c r="D279" s="2068"/>
      <c r="E279" s="2068"/>
      <c r="F279" s="2068"/>
      <c r="G279" s="2095"/>
      <c r="H279" s="118">
        <v>3</v>
      </c>
      <c r="I279" s="119">
        <v>12</v>
      </c>
      <c r="J279" s="120">
        <f t="shared" si="1"/>
        <v>0.25</v>
      </c>
      <c r="K279" s="118">
        <f>L279-1406</f>
        <v>882</v>
      </c>
      <c r="L279" s="118">
        <v>2288</v>
      </c>
      <c r="M279" s="121">
        <f>MIN(K279/L279,1)</f>
        <v>0.38548951048951047</v>
      </c>
      <c r="N279" s="2477"/>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12</v>
      </c>
      <c r="J281" s="120">
        <f t="shared" si="1"/>
        <v>0</v>
      </c>
      <c r="K281" s="118">
        <f>L281-195</f>
        <v>519</v>
      </c>
      <c r="L281" s="118">
        <v>714</v>
      </c>
      <c r="M281" s="121">
        <f>MIN(K281/L281,1)</f>
        <v>0.72689075630252098</v>
      </c>
      <c r="N281" s="2807" t="s">
        <v>3347</v>
      </c>
      <c r="O281" s="2089"/>
      <c r="P281" s="2089"/>
    </row>
    <row r="282" spans="2:16" ht="24.75" customHeight="1">
      <c r="B282" s="76" t="s">
        <v>489</v>
      </c>
      <c r="C282" s="2091" t="s">
        <v>2275</v>
      </c>
      <c r="D282" s="2091"/>
      <c r="E282" s="2091"/>
      <c r="F282" s="2091"/>
      <c r="G282" s="1518"/>
      <c r="H282" s="118">
        <v>2</v>
      </c>
      <c r="I282" s="119">
        <v>12</v>
      </c>
      <c r="J282" s="120">
        <f t="shared" si="1"/>
        <v>0.16666666666666666</v>
      </c>
      <c r="K282" s="118">
        <f>L282-2202</f>
        <v>604</v>
      </c>
      <c r="L282" s="118">
        <v>2806</v>
      </c>
      <c r="M282" s="121">
        <f>MIN(K282/L282,1)</f>
        <v>0.21525302922309336</v>
      </c>
      <c r="N282" s="2808"/>
      <c r="O282" s="2089"/>
      <c r="P282" s="2089"/>
    </row>
    <row r="283" spans="2:16" ht="24.75" customHeight="1">
      <c r="B283" s="76" t="s">
        <v>493</v>
      </c>
      <c r="C283" s="2091" t="s">
        <v>2276</v>
      </c>
      <c r="D283" s="2091"/>
      <c r="E283" s="2091"/>
      <c r="F283" s="2091"/>
      <c r="G283" s="2092"/>
      <c r="H283" s="118">
        <v>4</v>
      </c>
      <c r="I283" s="119">
        <v>12</v>
      </c>
      <c r="J283" s="120">
        <f t="shared" si="1"/>
        <v>0.33333333333333331</v>
      </c>
      <c r="K283" s="118">
        <f>L283-1556</f>
        <v>716</v>
      </c>
      <c r="L283" s="118">
        <v>2272</v>
      </c>
      <c r="M283" s="121">
        <f>MIN(K283/L283,1)</f>
        <v>0.31514084507042256</v>
      </c>
      <c r="N283" s="2808"/>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12</v>
      </c>
      <c r="J285" s="120">
        <f t="shared" si="1"/>
        <v>0</v>
      </c>
      <c r="K285" s="118">
        <f>L285-2071</f>
        <v>472</v>
      </c>
      <c r="L285" s="118">
        <v>2543</v>
      </c>
      <c r="M285" s="121">
        <f>MIN(K285/L285,1)</f>
        <v>0.18560755013763272</v>
      </c>
      <c r="N285" s="2480"/>
      <c r="O285" s="2089"/>
      <c r="P285" s="2089"/>
    </row>
    <row r="286" spans="2:16" ht="22.5" customHeight="1">
      <c r="B286" s="76" t="s">
        <v>489</v>
      </c>
      <c r="C286" s="2091" t="s">
        <v>2279</v>
      </c>
      <c r="D286" s="2091"/>
      <c r="E286" s="2091"/>
      <c r="F286" s="2091"/>
      <c r="G286" s="2092"/>
      <c r="H286" s="118">
        <v>0</v>
      </c>
      <c r="I286" s="119">
        <v>12</v>
      </c>
      <c r="J286" s="120">
        <f t="shared" si="1"/>
        <v>0</v>
      </c>
      <c r="K286" s="118">
        <f>L286-2131</f>
        <v>438</v>
      </c>
      <c r="L286" s="118">
        <v>2569</v>
      </c>
      <c r="M286" s="121">
        <f>MIN(K286/L286,1)</f>
        <v>0.17049435578045932</v>
      </c>
      <c r="N286" s="2481"/>
      <c r="O286" s="2089"/>
      <c r="P286" s="2089"/>
    </row>
    <row r="287" spans="2:16" ht="22.5" customHeight="1">
      <c r="B287" s="104" t="s">
        <v>448</v>
      </c>
      <c r="C287" s="2068" t="s">
        <v>2027</v>
      </c>
      <c r="D287" s="2068"/>
      <c r="E287" s="2068"/>
      <c r="F287" s="2068"/>
      <c r="G287" s="2068"/>
      <c r="H287" s="118">
        <v>5</v>
      </c>
      <c r="I287" s="119">
        <v>12</v>
      </c>
      <c r="J287" s="120">
        <f t="shared" si="1"/>
        <v>0.41666666666666669</v>
      </c>
      <c r="K287" s="118">
        <f>L287-299</f>
        <v>332</v>
      </c>
      <c r="L287" s="118">
        <v>631</v>
      </c>
      <c r="M287" s="121">
        <f>MIN(K287/L287,1)</f>
        <v>0.52614896988906501</v>
      </c>
      <c r="N287" s="105"/>
      <c r="O287" s="2089"/>
      <c r="P287" s="2089"/>
    </row>
    <row r="288" spans="2:16" ht="45.75" customHeight="1">
      <c r="B288" s="104" t="s">
        <v>450</v>
      </c>
      <c r="C288" s="2068" t="s">
        <v>2280</v>
      </c>
      <c r="D288" s="2068"/>
      <c r="E288" s="2068"/>
      <c r="F288" s="2068"/>
      <c r="G288" s="2068"/>
      <c r="H288" s="101" t="s">
        <v>61</v>
      </c>
      <c r="I288" s="101" t="s">
        <v>61</v>
      </c>
      <c r="J288" s="103" t="s">
        <v>61</v>
      </c>
      <c r="K288" s="101" t="s">
        <v>61</v>
      </c>
      <c r="L288" s="101" t="s">
        <v>61</v>
      </c>
      <c r="M288" s="103" t="s">
        <v>61</v>
      </c>
      <c r="N288" s="617" t="s">
        <v>3347</v>
      </c>
      <c r="O288" s="2089"/>
      <c r="P288" s="2089"/>
    </row>
    <row r="289" spans="2:16" ht="22.5" customHeight="1">
      <c r="B289" s="104" t="s">
        <v>453</v>
      </c>
      <c r="C289" s="2068" t="s">
        <v>2029</v>
      </c>
      <c r="D289" s="2068"/>
      <c r="E289" s="2068"/>
      <c r="F289" s="2068"/>
      <c r="G289" s="2068"/>
      <c r="H289" s="118">
        <v>0</v>
      </c>
      <c r="I289" s="119">
        <v>12</v>
      </c>
      <c r="J289" s="120">
        <f t="shared" si="1"/>
        <v>0</v>
      </c>
      <c r="K289" s="118">
        <f>L289-613</f>
        <v>277</v>
      </c>
      <c r="L289" s="118">
        <v>890</v>
      </c>
      <c r="M289" s="121">
        <f t="shared" ref="M289:M290" si="2">MIN(K289/L289,1)</f>
        <v>0.31123595505617979</v>
      </c>
      <c r="N289" s="105"/>
      <c r="O289" s="2089"/>
      <c r="P289" s="2089"/>
    </row>
    <row r="290" spans="2:16" ht="22.5" customHeight="1">
      <c r="B290" s="104" t="s">
        <v>456</v>
      </c>
      <c r="C290" s="2068" t="s">
        <v>2030</v>
      </c>
      <c r="D290" s="2068"/>
      <c r="E290" s="2068"/>
      <c r="F290" s="2068"/>
      <c r="G290" s="2068"/>
      <c r="H290" s="118">
        <v>2</v>
      </c>
      <c r="I290" s="119">
        <v>12</v>
      </c>
      <c r="J290" s="120">
        <f t="shared" si="1"/>
        <v>0.16666666666666666</v>
      </c>
      <c r="K290" s="118">
        <f>L290-170</f>
        <v>267</v>
      </c>
      <c r="L290" s="118">
        <v>437</v>
      </c>
      <c r="M290" s="121">
        <f t="shared" si="2"/>
        <v>0.61098398169336388</v>
      </c>
      <c r="N290" s="10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1" t="s">
        <v>61</v>
      </c>
      <c r="J292" s="103" t="s">
        <v>61</v>
      </c>
      <c r="K292" s="101" t="s">
        <v>61</v>
      </c>
      <c r="L292" s="101" t="s">
        <v>61</v>
      </c>
      <c r="M292" s="103" t="s">
        <v>61</v>
      </c>
      <c r="N292" s="3574" t="s">
        <v>3347</v>
      </c>
      <c r="O292" s="2089"/>
      <c r="P292" s="2089"/>
    </row>
    <row r="293" spans="2:16" ht="22.5" customHeight="1">
      <c r="B293" s="76" t="s">
        <v>489</v>
      </c>
      <c r="C293" s="2086" t="s">
        <v>2033</v>
      </c>
      <c r="D293" s="2086"/>
      <c r="E293" s="2086"/>
      <c r="F293" s="2086"/>
      <c r="G293" s="2087"/>
      <c r="H293" s="118">
        <v>12</v>
      </c>
      <c r="I293" s="119">
        <v>12</v>
      </c>
      <c r="J293" s="120">
        <f t="shared" si="1"/>
        <v>1</v>
      </c>
      <c r="K293" s="118">
        <f>L293-61</f>
        <v>1076</v>
      </c>
      <c r="L293" s="118">
        <v>1137</v>
      </c>
      <c r="M293" s="121">
        <f>MIN(K293/L293,1)</f>
        <v>0.94635004397537381</v>
      </c>
      <c r="N293" s="3575"/>
      <c r="O293" s="2089"/>
      <c r="P293" s="2089"/>
    </row>
    <row r="294" spans="2:16" ht="41.25" customHeight="1">
      <c r="B294" s="104" t="s">
        <v>594</v>
      </c>
      <c r="C294" s="2068" t="s">
        <v>2128</v>
      </c>
      <c r="D294" s="2068"/>
      <c r="E294" s="2068"/>
      <c r="F294" s="2068"/>
      <c r="G294" s="2068"/>
      <c r="H294" s="101" t="s">
        <v>61</v>
      </c>
      <c r="I294" s="101" t="s">
        <v>61</v>
      </c>
      <c r="J294" s="103" t="s">
        <v>61</v>
      </c>
      <c r="K294" s="101" t="s">
        <v>61</v>
      </c>
      <c r="L294" s="101" t="s">
        <v>61</v>
      </c>
      <c r="M294" s="103" t="s">
        <v>61</v>
      </c>
      <c r="N294" s="617" t="s">
        <v>3347</v>
      </c>
      <c r="O294" s="2089"/>
      <c r="P294" s="2089"/>
    </row>
    <row r="295" spans="2:16" ht="48" customHeight="1" thickBot="1">
      <c r="B295" s="22" t="s">
        <v>596</v>
      </c>
      <c r="C295" s="1997" t="s">
        <v>2282</v>
      </c>
      <c r="D295" s="1997"/>
      <c r="E295" s="1997"/>
      <c r="F295" s="1997"/>
      <c r="G295" s="1998"/>
      <c r="H295" s="127">
        <f>SUM(H276+H279+H281+H282+H283+H285+H286+H287+H289+H290+H293)</f>
        <v>28</v>
      </c>
      <c r="I295" s="127">
        <f>SUM(I276+I279+I281+I282+I283+I285+I286+I287+I289+I290+I293)</f>
        <v>132</v>
      </c>
      <c r="J295" s="120">
        <f t="shared" si="1"/>
        <v>0.21212121212121213</v>
      </c>
      <c r="K295" s="127">
        <f>SUM(K276+K279+K281+K282+K283+K285+K286+K287+K289+K290+K293)</f>
        <v>5974</v>
      </c>
      <c r="L295" s="127">
        <f>SUM(L276+L279+L281+L282+L283+L285+L286+L287+L289+L290+L293)</f>
        <v>19048</v>
      </c>
      <c r="M295" s="121">
        <f>MIN(K295/L295,1)</f>
        <v>0.3136287274254515</v>
      </c>
      <c r="N295" s="105"/>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38.25" customHeight="1">
      <c r="B297" s="215" t="s">
        <v>339</v>
      </c>
      <c r="C297" s="2028" t="s">
        <v>2284</v>
      </c>
      <c r="D297" s="2028"/>
      <c r="E297" s="2028"/>
      <c r="F297" s="2028"/>
      <c r="G297" s="2029"/>
      <c r="H297" s="1999" t="s">
        <v>1949</v>
      </c>
      <c r="I297" s="2027"/>
      <c r="J297" s="2000"/>
      <c r="K297" s="108" t="s">
        <v>2036</v>
      </c>
      <c r="L297" s="2069"/>
      <c r="M297" s="2070"/>
      <c r="N297" s="2071"/>
      <c r="O297" s="109" t="s">
        <v>1981</v>
      </c>
      <c r="P297" s="1507" t="s">
        <v>1981</v>
      </c>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1981</v>
      </c>
      <c r="P298" s="1991" t="s">
        <v>1981</v>
      </c>
    </row>
    <row r="299" spans="2:16" ht="25.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6.75" customHeight="1">
      <c r="B300" s="1490" t="s">
        <v>441</v>
      </c>
      <c r="C300" s="1997" t="s">
        <v>2290</v>
      </c>
      <c r="D300" s="1997"/>
      <c r="E300" s="1997"/>
      <c r="F300" s="1997"/>
      <c r="G300" s="1998"/>
      <c r="H300" s="1999"/>
      <c r="I300" s="2027"/>
      <c r="J300" s="2000"/>
      <c r="K300" s="2078"/>
      <c r="L300" s="2082"/>
      <c r="M300" s="2083"/>
      <c r="N300" s="2084"/>
      <c r="O300" s="2017"/>
      <c r="P300" s="2017"/>
    </row>
    <row r="301" spans="2:16" ht="29.25" customHeight="1">
      <c r="B301" s="44" t="s">
        <v>737</v>
      </c>
      <c r="C301" s="1997" t="s">
        <v>2291</v>
      </c>
      <c r="D301" s="1997"/>
      <c r="E301" s="1997"/>
      <c r="F301" s="1997"/>
      <c r="G301" s="1998"/>
      <c r="H301" s="1999" t="s">
        <v>2077</v>
      </c>
      <c r="I301" s="2027"/>
      <c r="J301" s="2000"/>
      <c r="K301" s="1535" t="s">
        <v>2036</v>
      </c>
      <c r="L301" s="2072"/>
      <c r="M301" s="2073"/>
      <c r="N301" s="2074"/>
      <c r="O301" s="2017"/>
      <c r="P301" s="2017"/>
    </row>
    <row r="302" spans="2:16" ht="30.75" customHeight="1">
      <c r="B302" s="110" t="s">
        <v>350</v>
      </c>
      <c r="C302" s="1997" t="s">
        <v>2293</v>
      </c>
      <c r="D302" s="1997"/>
      <c r="E302" s="1997"/>
      <c r="F302" s="1997"/>
      <c r="G302" s="1998"/>
      <c r="H302" s="1999" t="s">
        <v>2077</v>
      </c>
      <c r="I302" s="2027"/>
      <c r="J302" s="2000"/>
      <c r="K302" s="1535" t="s">
        <v>2036</v>
      </c>
      <c r="L302" s="2075"/>
      <c r="M302" s="2076"/>
      <c r="N302" s="2077"/>
      <c r="O302" s="2017"/>
      <c r="P302" s="1992"/>
    </row>
    <row r="303" spans="2:16" ht="36" customHeight="1">
      <c r="B303" s="28" t="s">
        <v>357</v>
      </c>
      <c r="C303" s="2099" t="s">
        <v>2294</v>
      </c>
      <c r="D303" s="2099"/>
      <c r="E303" s="2099"/>
      <c r="F303" s="2099"/>
      <c r="G303" s="2100"/>
      <c r="H303" s="2055" t="s">
        <v>1962</v>
      </c>
      <c r="I303" s="2056"/>
      <c r="J303" s="2057"/>
      <c r="K303" s="2030" t="s">
        <v>2036</v>
      </c>
      <c r="L303" s="2059"/>
      <c r="M303" s="2060"/>
      <c r="N303" s="2061"/>
      <c r="O303" s="1991" t="s">
        <v>1981</v>
      </c>
      <c r="P303" s="1991" t="s">
        <v>1981</v>
      </c>
    </row>
    <row r="304" spans="2:16" ht="36" customHeight="1">
      <c r="B304" s="23" t="s">
        <v>366</v>
      </c>
      <c r="C304" s="2028" t="s">
        <v>2297</v>
      </c>
      <c r="D304" s="2028"/>
      <c r="E304" s="2028"/>
      <c r="F304" s="2028"/>
      <c r="G304" s="2029"/>
      <c r="H304" s="1999" t="s">
        <v>1975</v>
      </c>
      <c r="I304" s="2027"/>
      <c r="J304" s="2000"/>
      <c r="K304" s="2031"/>
      <c r="L304" s="2062"/>
      <c r="M304" s="2063"/>
      <c r="N304" s="2064"/>
      <c r="O304" s="2017"/>
      <c r="P304" s="2017"/>
    </row>
    <row r="305" spans="1:16" ht="36.75" customHeight="1">
      <c r="B305" s="1520" t="s">
        <v>742</v>
      </c>
      <c r="C305" s="2028" t="s">
        <v>2298</v>
      </c>
      <c r="D305" s="2028"/>
      <c r="E305" s="2028"/>
      <c r="F305" s="2028"/>
      <c r="G305" s="2029"/>
      <c r="H305" s="1999" t="s">
        <v>2077</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2077</v>
      </c>
      <c r="I306" s="2027"/>
      <c r="J306" s="2000"/>
      <c r="K306" s="2031"/>
      <c r="L306" s="2062"/>
      <c r="M306" s="2063"/>
      <c r="N306" s="2064"/>
      <c r="O306" s="2017"/>
      <c r="P306" s="1992"/>
    </row>
    <row r="307" spans="1:16" ht="39.75" customHeight="1">
      <c r="B307" s="70" t="s">
        <v>745</v>
      </c>
      <c r="C307" s="2028" t="s">
        <v>2300</v>
      </c>
      <c r="D307" s="2028"/>
      <c r="E307" s="2028"/>
      <c r="F307" s="2028"/>
      <c r="G307" s="2029"/>
      <c r="H307" s="2038" t="s">
        <v>2077</v>
      </c>
      <c r="I307" s="2039"/>
      <c r="J307" s="2040"/>
      <c r="K307" s="2031"/>
      <c r="L307" s="2062"/>
      <c r="M307" s="2063"/>
      <c r="N307" s="2064"/>
      <c r="O307" s="2051" t="s">
        <v>1981</v>
      </c>
      <c r="P307" s="2051" t="s">
        <v>1981</v>
      </c>
    </row>
    <row r="308" spans="1:16" ht="23.25" customHeight="1" thickBot="1">
      <c r="B308" s="80" t="s">
        <v>435</v>
      </c>
      <c r="C308" s="2330" t="s">
        <v>2301</v>
      </c>
      <c r="D308" s="2330"/>
      <c r="E308" s="2330"/>
      <c r="F308" s="2330"/>
      <c r="G308" s="2805"/>
      <c r="H308" s="2053" t="s">
        <v>2077</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2050" t="s">
        <v>2305</v>
      </c>
      <c r="P310" s="2050"/>
    </row>
    <row r="311" spans="1:16" ht="24" customHeight="1">
      <c r="B311" s="84" t="s">
        <v>435</v>
      </c>
      <c r="C311" s="2099" t="s">
        <v>2306</v>
      </c>
      <c r="D311" s="2099"/>
      <c r="E311" s="2099"/>
      <c r="F311" s="2099"/>
      <c r="G311" s="2099"/>
      <c r="H311" s="1999" t="s">
        <v>1949</v>
      </c>
      <c r="I311" s="2027"/>
      <c r="J311" s="2000"/>
      <c r="K311" s="2031"/>
      <c r="L311" s="2023"/>
      <c r="M311" s="2048"/>
      <c r="N311" s="2024"/>
      <c r="O311" s="2017"/>
      <c r="P311" s="2017"/>
    </row>
    <row r="312" spans="1:16" ht="35.25" customHeight="1">
      <c r="B312" s="84" t="s">
        <v>441</v>
      </c>
      <c r="C312" s="2028" t="s">
        <v>2307</v>
      </c>
      <c r="D312" s="2028"/>
      <c r="E312" s="2028"/>
      <c r="F312" s="2028"/>
      <c r="G312" s="2029"/>
      <c r="H312" s="1999" t="s">
        <v>2849</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1962</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21.75" customHeight="1">
      <c r="B315" s="76" t="s">
        <v>441</v>
      </c>
      <c r="C315" s="2028" t="s">
        <v>2311</v>
      </c>
      <c r="D315" s="2028"/>
      <c r="E315" s="2028"/>
      <c r="F315" s="2028"/>
      <c r="G315" s="2029"/>
      <c r="H315" s="2038" t="s">
        <v>1949</v>
      </c>
      <c r="I315" s="2039"/>
      <c r="J315" s="2040"/>
      <c r="K315" s="2031"/>
      <c r="L315" s="2035"/>
      <c r="M315" s="2036"/>
      <c r="N315" s="2037"/>
      <c r="O315" s="1992"/>
      <c r="P315" s="1992"/>
    </row>
    <row r="316" spans="1:16" ht="115.5" customHeight="1">
      <c r="B316" s="181" t="s">
        <v>389</v>
      </c>
      <c r="C316" s="2028" t="s">
        <v>2312</v>
      </c>
      <c r="D316" s="2028"/>
      <c r="E316" s="2028"/>
      <c r="F316" s="2028"/>
      <c r="G316" s="2028"/>
      <c r="H316" s="2028"/>
      <c r="I316" s="2028"/>
      <c r="J316" s="2028"/>
      <c r="K316" s="2028"/>
      <c r="L316" s="2028"/>
      <c r="M316" s="2028"/>
      <c r="N316" s="2372"/>
      <c r="O316" s="1991" t="s">
        <v>2288</v>
      </c>
      <c r="P316" s="1991"/>
    </row>
    <row r="317" spans="1:16" ht="39.75" customHeight="1">
      <c r="A317" s="166"/>
      <c r="B317" s="216" t="s">
        <v>435</v>
      </c>
      <c r="C317" s="1855" t="s">
        <v>2313</v>
      </c>
      <c r="D317" s="1855"/>
      <c r="E317" s="1855"/>
      <c r="F317" s="1855"/>
      <c r="G317" s="1855"/>
      <c r="H317" s="1855"/>
      <c r="I317" s="1855"/>
      <c r="J317" s="1855"/>
      <c r="K317" s="1855"/>
      <c r="L317" s="2018" t="s">
        <v>2036</v>
      </c>
      <c r="M317" s="2021" t="s">
        <v>3348</v>
      </c>
      <c r="N317" s="2022"/>
      <c r="O317" s="2017"/>
      <c r="P317" s="2017"/>
    </row>
    <row r="318" spans="1:16" ht="28.5" customHeight="1">
      <c r="A318" s="166"/>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166"/>
      <c r="B319" s="111"/>
      <c r="C319" s="111" t="s">
        <v>489</v>
      </c>
      <c r="D319" s="1997" t="s">
        <v>2315</v>
      </c>
      <c r="E319" s="1997"/>
      <c r="F319" s="1997"/>
      <c r="G319" s="1997"/>
      <c r="H319" s="1830"/>
      <c r="I319" s="1831"/>
      <c r="J319" s="1999">
        <v>0</v>
      </c>
      <c r="K319" s="2000"/>
      <c r="L319" s="2019"/>
      <c r="M319" s="2023"/>
      <c r="N319" s="2024"/>
      <c r="O319" s="2017"/>
      <c r="P319" s="2017"/>
    </row>
    <row r="320" spans="1:16" ht="28.5" customHeight="1">
      <c r="A320" s="166"/>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166"/>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166"/>
      <c r="B323" s="111"/>
      <c r="C323" s="111" t="s">
        <v>458</v>
      </c>
      <c r="D323" s="1997" t="s">
        <v>2314</v>
      </c>
      <c r="E323" s="1997"/>
      <c r="F323" s="1997"/>
      <c r="G323" s="1997"/>
      <c r="H323" s="1997"/>
      <c r="I323" s="1998"/>
      <c r="J323" s="2021" t="s">
        <v>2325</v>
      </c>
      <c r="K323" s="2806"/>
      <c r="L323" s="2019"/>
      <c r="M323" s="2023"/>
      <c r="N323" s="2024"/>
      <c r="O323" s="2017"/>
      <c r="P323" s="2017"/>
    </row>
    <row r="324" spans="1:16" ht="28.5" customHeight="1">
      <c r="A324" s="166"/>
      <c r="B324" s="111"/>
      <c r="C324" s="111" t="s">
        <v>489</v>
      </c>
      <c r="D324" s="1997" t="s">
        <v>2315</v>
      </c>
      <c r="E324" s="1997"/>
      <c r="F324" s="1997"/>
      <c r="G324" s="1997"/>
      <c r="H324" s="1997"/>
      <c r="I324" s="1998"/>
      <c r="J324" s="1995">
        <v>0</v>
      </c>
      <c r="K324" s="2013"/>
      <c r="L324" s="2019"/>
      <c r="M324" s="2023"/>
      <c r="N324" s="2024"/>
      <c r="O324" s="2017"/>
      <c r="P324" s="2017"/>
    </row>
    <row r="325" spans="1:16" ht="28.5" customHeight="1">
      <c r="A325" s="166"/>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166"/>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166"/>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166"/>
      <c r="B329" s="27"/>
      <c r="C329" s="111" t="s">
        <v>489</v>
      </c>
      <c r="D329" s="1997" t="s">
        <v>2315</v>
      </c>
      <c r="E329" s="1997"/>
      <c r="F329" s="1997"/>
      <c r="G329" s="1997"/>
      <c r="H329" s="1997"/>
      <c r="I329" s="1998"/>
      <c r="J329" s="1999">
        <v>0</v>
      </c>
      <c r="K329" s="2000"/>
      <c r="L329" s="2019"/>
      <c r="M329" s="2023"/>
      <c r="N329" s="2024"/>
      <c r="O329" s="2017"/>
      <c r="P329" s="2017"/>
    </row>
    <row r="330" spans="1:16" ht="28.5" customHeight="1">
      <c r="A330" s="166"/>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2321</v>
      </c>
      <c r="E331" s="1997"/>
      <c r="F331" s="1997"/>
      <c r="G331" s="1997"/>
      <c r="H331" s="1997"/>
      <c r="I331" s="1997"/>
      <c r="J331" s="1999">
        <v>0</v>
      </c>
      <c r="K331" s="2000"/>
      <c r="L331" s="2019"/>
      <c r="M331" s="2023"/>
      <c r="N331" s="2024"/>
      <c r="O331" s="2017"/>
      <c r="P331" s="2017"/>
    </row>
    <row r="332" spans="1:16" ht="36" customHeight="1">
      <c r="A332" s="166"/>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166"/>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166"/>
      <c r="B334" s="27"/>
      <c r="C334" s="111" t="s">
        <v>489</v>
      </c>
      <c r="D334" s="1997" t="s">
        <v>2315</v>
      </c>
      <c r="E334" s="1997"/>
      <c r="F334" s="1997"/>
      <c r="G334" s="1997"/>
      <c r="H334" s="1997"/>
      <c r="I334" s="1998"/>
      <c r="J334" s="1999">
        <v>0</v>
      </c>
      <c r="K334" s="2000"/>
      <c r="L334" s="2019"/>
      <c r="M334" s="2023"/>
      <c r="N334" s="2024"/>
      <c r="O334" s="2017"/>
      <c r="P334" s="2017"/>
    </row>
    <row r="335" spans="1:16" ht="28.5" customHeight="1">
      <c r="A335" s="166"/>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2323</v>
      </c>
      <c r="E336" s="1997"/>
      <c r="F336" s="1997"/>
      <c r="G336" s="1997"/>
      <c r="H336" s="1997"/>
      <c r="I336" s="1997"/>
      <c r="J336" s="1999">
        <v>0</v>
      </c>
      <c r="K336" s="2000"/>
      <c r="L336" s="2019"/>
      <c r="M336" s="2023"/>
      <c r="N336" s="2024"/>
      <c r="O336" s="2017"/>
      <c r="P336" s="2017"/>
    </row>
    <row r="337" spans="1:16" ht="36" customHeight="1">
      <c r="A337" s="166"/>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166"/>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166"/>
      <c r="B339" s="27"/>
      <c r="C339" s="111" t="s">
        <v>489</v>
      </c>
      <c r="D339" s="1997" t="s">
        <v>2315</v>
      </c>
      <c r="E339" s="1997"/>
      <c r="F339" s="1997"/>
      <c r="G339" s="1997"/>
      <c r="H339" s="1997"/>
      <c r="I339" s="1998"/>
      <c r="J339" s="1999">
        <v>0</v>
      </c>
      <c r="K339" s="2000"/>
      <c r="L339" s="2019"/>
      <c r="M339" s="2023"/>
      <c r="N339" s="2024"/>
      <c r="O339" s="2017"/>
      <c r="P339" s="2017"/>
    </row>
    <row r="340" spans="1:16" ht="28.5" customHeight="1">
      <c r="A340" s="166"/>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166"/>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166"/>
      <c r="B344" s="27"/>
      <c r="C344" s="111" t="s">
        <v>489</v>
      </c>
      <c r="D344" s="1997" t="s">
        <v>2315</v>
      </c>
      <c r="E344" s="1997"/>
      <c r="F344" s="1997"/>
      <c r="G344" s="1997"/>
      <c r="H344" s="1997"/>
      <c r="I344" s="1998"/>
      <c r="J344" s="1999">
        <v>0</v>
      </c>
      <c r="K344" s="2000"/>
      <c r="L344" s="2019"/>
      <c r="M344" s="2023"/>
      <c r="N344" s="2024"/>
      <c r="O344" s="2017"/>
      <c r="P344" s="2017"/>
    </row>
    <row r="345" spans="1:16" ht="28.5" customHeight="1">
      <c r="A345" s="166"/>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166"/>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166"/>
      <c r="B349" s="27"/>
      <c r="C349" s="111" t="s">
        <v>489</v>
      </c>
      <c r="D349" s="1997" t="s">
        <v>2315</v>
      </c>
      <c r="E349" s="1997"/>
      <c r="F349" s="1997"/>
      <c r="G349" s="1997"/>
      <c r="H349" s="1997"/>
      <c r="I349" s="1998"/>
      <c r="J349" s="1999">
        <v>0</v>
      </c>
      <c r="K349" s="2000"/>
      <c r="L349" s="2019"/>
      <c r="M349" s="2023"/>
      <c r="N349" s="2024"/>
      <c r="O349" s="2017"/>
      <c r="P349" s="2017"/>
    </row>
    <row r="350" spans="1:16" ht="28.5" customHeight="1">
      <c r="A350" s="166"/>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2327</v>
      </c>
      <c r="E351" s="1997"/>
      <c r="F351" s="1997"/>
      <c r="G351" s="1997"/>
      <c r="H351" s="1997"/>
      <c r="I351" s="1997"/>
      <c r="J351" s="1999">
        <v>0</v>
      </c>
      <c r="K351" s="2000"/>
      <c r="L351" s="2019"/>
      <c r="M351" s="2023"/>
      <c r="N351" s="2024"/>
      <c r="O351" s="2017"/>
      <c r="P351" s="2017"/>
    </row>
    <row r="352" spans="1:16" ht="36" customHeight="1">
      <c r="A352" s="166"/>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166"/>
      <c r="B353" s="27"/>
      <c r="C353" s="113" t="s">
        <v>458</v>
      </c>
      <c r="D353" s="1997" t="s">
        <v>2314</v>
      </c>
      <c r="E353" s="1997"/>
      <c r="F353" s="1997"/>
      <c r="G353" s="1997"/>
      <c r="H353" s="1997"/>
      <c r="I353" s="1998"/>
      <c r="J353" s="1999" t="s">
        <v>2325</v>
      </c>
      <c r="K353" s="2000"/>
      <c r="L353" s="2019"/>
      <c r="M353" s="2023"/>
      <c r="N353" s="2024"/>
      <c r="O353" s="2017"/>
      <c r="P353" s="2017"/>
    </row>
    <row r="354" spans="1:16" ht="28.5" customHeight="1">
      <c r="A354" s="166"/>
      <c r="B354" s="27"/>
      <c r="C354" s="111" t="s">
        <v>489</v>
      </c>
      <c r="D354" s="1997" t="s">
        <v>2315</v>
      </c>
      <c r="E354" s="1997"/>
      <c r="F354" s="1997"/>
      <c r="G354" s="1997"/>
      <c r="H354" s="1997"/>
      <c r="I354" s="1998"/>
      <c r="J354" s="1999">
        <v>0</v>
      </c>
      <c r="K354" s="2000"/>
      <c r="L354" s="2019"/>
      <c r="M354" s="2023"/>
      <c r="N354" s="2024"/>
      <c r="O354" s="2017"/>
      <c r="P354" s="2017"/>
    </row>
    <row r="355" spans="1:16" ht="28.5" customHeight="1">
      <c r="A355" s="166"/>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166"/>
      <c r="B357" s="1486" t="s">
        <v>402</v>
      </c>
      <c r="C357" s="2028" t="s">
        <v>2330</v>
      </c>
      <c r="D357" s="2028"/>
      <c r="E357" s="2028"/>
      <c r="F357" s="2028"/>
      <c r="G357" s="2028"/>
      <c r="H357" s="33" t="s">
        <v>1962</v>
      </c>
      <c r="I357" s="114" t="s">
        <v>2331</v>
      </c>
      <c r="J357" s="2008"/>
      <c r="K357" s="2008"/>
      <c r="L357" s="2008"/>
      <c r="M357" s="2008"/>
      <c r="N357" s="2009"/>
      <c r="O357" s="1507"/>
      <c r="P357" s="1507"/>
    </row>
    <row r="358" spans="1:16" ht="119.25" customHeight="1">
      <c r="A358" s="166"/>
      <c r="B358" s="1486" t="s">
        <v>404</v>
      </c>
      <c r="C358" s="1855" t="s">
        <v>2332</v>
      </c>
      <c r="D358" s="1855"/>
      <c r="E358" s="1855"/>
      <c r="F358" s="1855"/>
      <c r="G358" s="2098"/>
      <c r="H358" s="158" t="s">
        <v>1949</v>
      </c>
      <c r="I358" s="1535" t="s">
        <v>2036</v>
      </c>
      <c r="J358" s="2010"/>
      <c r="K358" s="2010"/>
      <c r="L358" s="2010"/>
      <c r="M358" s="2010"/>
      <c r="N358" s="2011"/>
      <c r="O358" s="1991" t="s">
        <v>2333</v>
      </c>
      <c r="P358" s="1991"/>
    </row>
    <row r="359" spans="1:16" ht="27" customHeight="1">
      <c r="A359" s="166"/>
      <c r="B359" s="1490" t="s">
        <v>435</v>
      </c>
      <c r="C359" s="1831" t="s">
        <v>2334</v>
      </c>
      <c r="D359" s="1993"/>
      <c r="E359" s="1993"/>
      <c r="F359" s="1993"/>
      <c r="G359" s="1993"/>
      <c r="H359" s="1994" t="s">
        <v>3349</v>
      </c>
      <c r="I359" s="1994"/>
      <c r="J359" s="1994"/>
      <c r="K359" s="1994"/>
      <c r="L359" s="1994"/>
      <c r="M359" s="1995"/>
      <c r="N359" s="1996"/>
      <c r="O359" s="1992"/>
      <c r="P359" s="1992"/>
    </row>
    <row r="360" spans="1:16" ht="40.5" customHeight="1">
      <c r="A360" s="166"/>
      <c r="B360" s="1508" t="s">
        <v>406</v>
      </c>
      <c r="C360" s="2028" t="s">
        <v>2336</v>
      </c>
      <c r="D360" s="2028"/>
      <c r="E360" s="2028"/>
      <c r="F360" s="2028"/>
      <c r="G360" s="2029"/>
      <c r="H360" s="1999" t="s">
        <v>2077</v>
      </c>
      <c r="I360" s="2027"/>
      <c r="J360" s="2001" t="s">
        <v>2036</v>
      </c>
      <c r="K360" s="2003"/>
      <c r="L360" s="2003"/>
      <c r="M360" s="2003"/>
      <c r="N360" s="2004"/>
      <c r="O360" s="1991"/>
      <c r="P360" s="1991"/>
    </row>
    <row r="361" spans="1:16" ht="36.75" customHeight="1" thickBot="1">
      <c r="B361" s="1490" t="s">
        <v>435</v>
      </c>
      <c r="C361" s="2330" t="s">
        <v>2337</v>
      </c>
      <c r="D361" s="2330"/>
      <c r="E361" s="2330"/>
      <c r="F361" s="2330"/>
      <c r="G361" s="2805"/>
      <c r="H361" s="1980" t="s">
        <v>2338</v>
      </c>
      <c r="I361" s="2053"/>
      <c r="J361" s="2002"/>
      <c r="K361" s="1636"/>
      <c r="L361" s="1636"/>
      <c r="M361" s="1636"/>
      <c r="N361" s="1636"/>
      <c r="O361" s="2005"/>
      <c r="P361" s="2005"/>
    </row>
    <row r="362" spans="1:16" ht="65.25"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647"/>
    </row>
  </sheetData>
  <dataConsolidate/>
  <mergeCells count="890">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I14:N14"/>
    <mergeCell ref="C15:E15"/>
    <mergeCell ref="G15:H15"/>
    <mergeCell ref="I15:N15"/>
    <mergeCell ref="C16:E16"/>
    <mergeCell ref="G16:H16"/>
    <mergeCell ref="I16:N16"/>
    <mergeCell ref="C12:E12"/>
    <mergeCell ref="G12:H12"/>
    <mergeCell ref="C13:E13"/>
    <mergeCell ref="G13:H13"/>
    <mergeCell ref="C14:E14"/>
    <mergeCell ref="G14:H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I13:N13"/>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s>
  <conditionalFormatting sqref="I11">
    <cfRule type="expression" dxfId="5898" priority="139">
      <formula>$F$17="Not applicable"</formula>
    </cfRule>
    <cfRule type="expression" dxfId="5897" priority="140">
      <formula>$F$17="Don't know"</formula>
    </cfRule>
    <cfRule type="expression" dxfId="5896" priority="141">
      <formula>$F$17="No"</formula>
    </cfRule>
  </conditionalFormatting>
  <conditionalFormatting sqref="I12:N12 I13:I19">
    <cfRule type="expression" dxfId="5895" priority="136">
      <formula>$F12="Not applicable"</formula>
    </cfRule>
    <cfRule type="expression" dxfId="5894" priority="137">
      <formula>$F12="Don't know"</formula>
    </cfRule>
    <cfRule type="expression" dxfId="5893" priority="138">
      <formula>$F12="No"</formula>
    </cfRule>
  </conditionalFormatting>
  <conditionalFormatting sqref="F9:N9 F11:F19 I12:N12 I11 I13:I19">
    <cfRule type="expression" dxfId="5892" priority="135">
      <formula>$N$14="Don't know"</formula>
    </cfRule>
  </conditionalFormatting>
  <conditionalFormatting sqref="F9:N9 F11:F19 I12:N12 I11 I13:I19">
    <cfRule type="expression" dxfId="5891" priority="134">
      <formula>$N$14="Not applicable"</formula>
    </cfRule>
  </conditionalFormatting>
  <conditionalFormatting sqref="F9:N9 F11:F19 I12:N12 I11 I13:I19">
    <cfRule type="expression" dxfId="5890" priority="133">
      <formula>$N$14="No"</formula>
    </cfRule>
  </conditionalFormatting>
  <conditionalFormatting sqref="L188:M198">
    <cfRule type="expression" dxfId="5889" priority="131">
      <formula>$F$221="Don't know"</formula>
    </cfRule>
    <cfRule type="expression" dxfId="5888" priority="132">
      <formula>$F$221="No"</formula>
    </cfRule>
  </conditionalFormatting>
  <conditionalFormatting sqref="H26 G63:H64 F72:J72 H106 K276:L276 K281:L283 H281:I283 K285:L287 K293:L293 F11:F19 G116:N128 J42:K44 F188:F198 F71 F73 H297:H299 H358 H301:H307 H28:H31 H276:I277 H285:I287 H293:I293 F70:J70 F77:J78 F81:J81 H279:I279 K279:L279 H289:I290 K289:L290 L188:N198">
    <cfRule type="containsBlanks" dxfId="5887" priority="130">
      <formula>LEN(TRIM(F11))=0</formula>
    </cfRule>
  </conditionalFormatting>
  <conditionalFormatting sqref="F9:N9">
    <cfRule type="containsBlanks" dxfId="5886" priority="129">
      <formula>LEN(TRIM(F9))=0</formula>
    </cfRule>
  </conditionalFormatting>
  <conditionalFormatting sqref="J35:K36 J39:K39 J47:K48 J55:K55 J50:K50 J52:K53">
    <cfRule type="containsBlanks" dxfId="5885" priority="128">
      <formula>LEN(TRIM(J35))=0</formula>
    </cfRule>
  </conditionalFormatting>
  <conditionalFormatting sqref="I63:J64">
    <cfRule type="containsBlanks" dxfId="5884" priority="127">
      <formula>LEN(TRIM(I63))=0</formula>
    </cfRule>
  </conditionalFormatting>
  <conditionalFormatting sqref="F243 H137:H139 K137 F200:F210 K219 F219:F221 H225 K228:K240 G147:G160 J147:J160">
    <cfRule type="containsBlanks" dxfId="5883" priority="126">
      <formula>LEN(TRIM(F137))=0</formula>
    </cfRule>
  </conditionalFormatting>
  <conditionalFormatting sqref="J27">
    <cfRule type="containsBlanks" dxfId="5882" priority="124">
      <formula>LEN(TRIM(J27))=0</formula>
    </cfRule>
  </conditionalFormatting>
  <conditionalFormatting sqref="G135">
    <cfRule type="containsBlanks" dxfId="5881" priority="125">
      <formula>LEN(TRIM(G135))=0</formula>
    </cfRule>
  </conditionalFormatting>
  <conditionalFormatting sqref="J58">
    <cfRule type="containsBlanks" dxfId="5880" priority="123">
      <formula>LEN(TRIM(J58))=0</formula>
    </cfRule>
  </conditionalFormatting>
  <conditionalFormatting sqref="J26">
    <cfRule type="containsBlanks" dxfId="5879" priority="122">
      <formula>LEN(TRIM(J26))=0</formula>
    </cfRule>
  </conditionalFormatting>
  <conditionalFormatting sqref="J60">
    <cfRule type="containsBlanks" dxfId="5878" priority="121">
      <formula>LEN(TRIM(J60))=0</formula>
    </cfRule>
  </conditionalFormatting>
  <conditionalFormatting sqref="F223">
    <cfRule type="containsBlanks" dxfId="5877" priority="111">
      <formula>LEN(TRIM(F223))=0</formula>
    </cfRule>
  </conditionalFormatting>
  <conditionalFormatting sqref="K242">
    <cfRule type="containsBlanks" dxfId="5876" priority="110">
      <formula>LEN(TRIM(K242))=0</formula>
    </cfRule>
  </conditionalFormatting>
  <conditionalFormatting sqref="H140">
    <cfRule type="containsBlanks" dxfId="5875" priority="120">
      <formula>LEN(TRIM(H140))=0</formula>
    </cfRule>
  </conditionalFormatting>
  <conditionalFormatting sqref="H143 K137 H137:H140">
    <cfRule type="expression" dxfId="5874" priority="118">
      <formula>#REF!="Don't know"</formula>
    </cfRule>
    <cfRule type="expression" dxfId="5873" priority="119">
      <formula>#REF!="No"</formula>
    </cfRule>
  </conditionalFormatting>
  <conditionalFormatting sqref="H143">
    <cfRule type="containsBlanks" dxfId="5872" priority="117">
      <formula>LEN(TRIM(H143))=0</formula>
    </cfRule>
  </conditionalFormatting>
  <conditionalFormatting sqref="H141">
    <cfRule type="expression" dxfId="5871" priority="115">
      <formula>#REF!="Don't know"</formula>
    </cfRule>
    <cfRule type="expression" dxfId="5870" priority="116">
      <formula>#REF!="No"</formula>
    </cfRule>
  </conditionalFormatting>
  <conditionalFormatting sqref="H141">
    <cfRule type="containsBlanks" dxfId="5869" priority="114">
      <formula>LEN(TRIM(H141))=0</formula>
    </cfRule>
  </conditionalFormatting>
  <conditionalFormatting sqref="L188:M198">
    <cfRule type="expression" dxfId="5868" priority="112">
      <formula>$F$221="Don't know"</formula>
    </cfRule>
    <cfRule type="expression" dxfId="5867" priority="113">
      <formula>$F$221="No"</formula>
    </cfRule>
  </conditionalFormatting>
  <conditionalFormatting sqref="H310:H311">
    <cfRule type="containsBlanks" dxfId="5866" priority="109">
      <formula>LEN(TRIM(H310))=0</formula>
    </cfRule>
  </conditionalFormatting>
  <conditionalFormatting sqref="I67">
    <cfRule type="containsBlanks" dxfId="5865" priority="103">
      <formula>LEN(TRIM(I67))=0</formula>
    </cfRule>
  </conditionalFormatting>
  <conditionalFormatting sqref="H313">
    <cfRule type="containsBlanks" dxfId="5864" priority="102">
      <formula>LEN(TRIM(H313))=0</formula>
    </cfRule>
  </conditionalFormatting>
  <conditionalFormatting sqref="H8">
    <cfRule type="containsBlanks" dxfId="5863" priority="101">
      <formula>LEN(TRIM(H8))=0</formula>
    </cfRule>
  </conditionalFormatting>
  <conditionalFormatting sqref="H8">
    <cfRule type="expression" dxfId="5862" priority="100">
      <formula>$N$14="Don't know"</formula>
    </cfRule>
  </conditionalFormatting>
  <conditionalFormatting sqref="H8">
    <cfRule type="expression" dxfId="5861" priority="99">
      <formula>$N$14="Not applicable"</formula>
    </cfRule>
  </conditionalFormatting>
  <conditionalFormatting sqref="H8">
    <cfRule type="expression" dxfId="5860" priority="98">
      <formula>$N$14="No"</formula>
    </cfRule>
  </conditionalFormatting>
  <conditionalFormatting sqref="F252">
    <cfRule type="containsBlanks" dxfId="5859" priority="97">
      <formula>LEN(TRIM(F252))=0</formula>
    </cfRule>
  </conditionalFormatting>
  <conditionalFormatting sqref="F260">
    <cfRule type="containsBlanks" dxfId="5858" priority="96">
      <formula>LEN(TRIM(F260))=0</formula>
    </cfRule>
  </conditionalFormatting>
  <conditionalFormatting sqref="F261:F264">
    <cfRule type="containsBlanks" dxfId="5857" priority="95">
      <formula>LEN(TRIM(F261))=0</formula>
    </cfRule>
  </conditionalFormatting>
  <conditionalFormatting sqref="F254">
    <cfRule type="containsBlanks" dxfId="5856" priority="94">
      <formula>LEN(TRIM(F254))=0</formula>
    </cfRule>
  </conditionalFormatting>
  <conditionalFormatting sqref="F256">
    <cfRule type="containsBlanks" dxfId="5855" priority="93">
      <formula>LEN(TRIM(F256))=0</formula>
    </cfRule>
  </conditionalFormatting>
  <conditionalFormatting sqref="F258">
    <cfRule type="containsBlanks" dxfId="5854" priority="92">
      <formula>LEN(TRIM(F258))=0</formula>
    </cfRule>
  </conditionalFormatting>
  <conditionalFormatting sqref="L164:M174">
    <cfRule type="expression" dxfId="5853" priority="90">
      <formula>$F$221="Don't know"</formula>
    </cfRule>
    <cfRule type="expression" dxfId="5852" priority="91">
      <formula>$F$221="No"</formula>
    </cfRule>
  </conditionalFormatting>
  <conditionalFormatting sqref="F164:F174 L164:N174">
    <cfRule type="containsBlanks" dxfId="5851" priority="89">
      <formula>LEN(TRIM(F164))=0</formula>
    </cfRule>
  </conditionalFormatting>
  <conditionalFormatting sqref="F176:F186">
    <cfRule type="containsBlanks" dxfId="5850" priority="88">
      <formula>LEN(TRIM(F176))=0</formula>
    </cfRule>
  </conditionalFormatting>
  <conditionalFormatting sqref="L164:M174">
    <cfRule type="expression" dxfId="5849" priority="86">
      <formula>$F$221="Don't know"</formula>
    </cfRule>
    <cfRule type="expression" dxfId="5848" priority="87">
      <formula>$F$221="No"</formula>
    </cfRule>
  </conditionalFormatting>
  <conditionalFormatting sqref="F95:F97">
    <cfRule type="containsBlanks" dxfId="5847" priority="84">
      <formula>LEN(TRIM(F95))=0</formula>
    </cfRule>
  </conditionalFormatting>
  <conditionalFormatting sqref="F99:F102">
    <cfRule type="containsBlanks" dxfId="5846" priority="83">
      <formula>LEN(TRIM(F99))=0</formula>
    </cfRule>
  </conditionalFormatting>
  <conditionalFormatting sqref="H213:H216">
    <cfRule type="expression" dxfId="5845" priority="81">
      <formula>$H$144="Don't know"</formula>
    </cfRule>
    <cfRule type="expression" dxfId="5844" priority="82">
      <formula>$H$144="no"</formula>
    </cfRule>
  </conditionalFormatting>
  <conditionalFormatting sqref="H213:H216">
    <cfRule type="containsBlanks" dxfId="5843" priority="79">
      <formula>LEN(TRIM(H213))=0</formula>
    </cfRule>
  </conditionalFormatting>
  <conditionalFormatting sqref="H211">
    <cfRule type="expression" dxfId="5842" priority="77">
      <formula>#REF!="Don't know"</formula>
    </cfRule>
    <cfRule type="expression" dxfId="5841" priority="78">
      <formula>#REF!="No"</formula>
    </cfRule>
  </conditionalFormatting>
  <conditionalFormatting sqref="H211">
    <cfRule type="containsBlanks" dxfId="5840" priority="76">
      <formula>LEN(TRIM(H211))=0</formula>
    </cfRule>
  </conditionalFormatting>
  <conditionalFormatting sqref="H360:I360">
    <cfRule type="containsBlanks" dxfId="5839" priority="74">
      <formula>LEN(TRIM(H360))=0</formula>
    </cfRule>
    <cfRule type="containsBlanks" priority="75">
      <formula>LEN(TRIM(H360))=0</formula>
    </cfRule>
  </conditionalFormatting>
  <conditionalFormatting sqref="F268:F272">
    <cfRule type="containsBlanks" dxfId="5838" priority="71">
      <formula>LEN(TRIM(F268))=0</formula>
    </cfRule>
  </conditionalFormatting>
  <conditionalFormatting sqref="G93:J93">
    <cfRule type="containsBlanks" dxfId="5837" priority="50">
      <formula>LEN(TRIM(G93))=0</formula>
    </cfRule>
  </conditionalFormatting>
  <conditionalFormatting sqref="F245:G245 F247:G247 F246 F249:G249 F248">
    <cfRule type="containsBlanks" dxfId="5836" priority="49">
      <formula>LEN(TRIM(F245))=0</formula>
    </cfRule>
  </conditionalFormatting>
  <conditionalFormatting sqref="G266">
    <cfRule type="containsBlanks" dxfId="5835" priority="70">
      <formula>LEN(TRIM(G266))=0</formula>
    </cfRule>
  </conditionalFormatting>
  <conditionalFormatting sqref="I20">
    <cfRule type="containsBlanks" dxfId="5834" priority="66">
      <formula>LEN(TRIM(I20))=0</formula>
    </cfRule>
    <cfRule type="expression" dxfId="5833" priority="69">
      <formula>$M$14="Don't know"</formula>
    </cfRule>
  </conditionalFormatting>
  <conditionalFormatting sqref="I20">
    <cfRule type="expression" dxfId="5832" priority="68">
      <formula>$M$14="Not applicable"</formula>
    </cfRule>
  </conditionalFormatting>
  <conditionalFormatting sqref="I20">
    <cfRule type="expression" dxfId="5831" priority="67">
      <formula>$M$14="No"</formula>
    </cfRule>
  </conditionalFormatting>
  <conditionalFormatting sqref="I21">
    <cfRule type="containsBlanks" dxfId="5830" priority="62">
      <formula>LEN(TRIM(I21))=0</formula>
    </cfRule>
    <cfRule type="expression" dxfId="5829" priority="65">
      <formula>$M$14="Don't know"</formula>
    </cfRule>
  </conditionalFormatting>
  <conditionalFormatting sqref="I21">
    <cfRule type="expression" dxfId="5828" priority="64">
      <formula>$M$14="Not applicable"</formula>
    </cfRule>
  </conditionalFormatting>
  <conditionalFormatting sqref="I21">
    <cfRule type="expression" dxfId="5827" priority="63">
      <formula>$M$14="No"</formula>
    </cfRule>
  </conditionalFormatting>
  <conditionalFormatting sqref="I22">
    <cfRule type="containsBlanks" dxfId="5826" priority="58">
      <formula>LEN(TRIM(I22))=0</formula>
    </cfRule>
    <cfRule type="expression" dxfId="5825" priority="61">
      <formula>$M$14="Don't know"</formula>
    </cfRule>
  </conditionalFormatting>
  <conditionalFormatting sqref="I22">
    <cfRule type="expression" dxfId="5824" priority="60">
      <formula>$M$14="Not applicable"</formula>
    </cfRule>
  </conditionalFormatting>
  <conditionalFormatting sqref="I22">
    <cfRule type="expression" dxfId="5823" priority="59">
      <formula>$M$14="No"</formula>
    </cfRule>
  </conditionalFormatting>
  <conditionalFormatting sqref="I23">
    <cfRule type="expression" dxfId="5822" priority="55">
      <formula>$N$14="No"</formula>
    </cfRule>
  </conditionalFormatting>
  <conditionalFormatting sqref="I23">
    <cfRule type="expression" dxfId="5821" priority="57">
      <formula>$N$14="Don't know"</formula>
    </cfRule>
  </conditionalFormatting>
  <conditionalFormatting sqref="I23">
    <cfRule type="expression" dxfId="5820" priority="56">
      <formula>$N$14="Not applicable"</formula>
    </cfRule>
  </conditionalFormatting>
  <conditionalFormatting sqref="I23">
    <cfRule type="containsBlanks" dxfId="5819" priority="54">
      <formula>LEN(TRIM(I23))=0</formula>
    </cfRule>
  </conditionalFormatting>
  <conditionalFormatting sqref="I23">
    <cfRule type="expression" dxfId="5818" priority="53">
      <formula>$N$14="Don't know"</formula>
    </cfRule>
  </conditionalFormatting>
  <conditionalFormatting sqref="I23">
    <cfRule type="expression" dxfId="5817" priority="52">
      <formula>$N$14="Not applicable"</formula>
    </cfRule>
  </conditionalFormatting>
  <conditionalFormatting sqref="I23">
    <cfRule type="expression" dxfId="5816" priority="51">
      <formula>$N$14="No"</formula>
    </cfRule>
  </conditionalFormatting>
  <conditionalFormatting sqref="G251">
    <cfRule type="containsBlanks" dxfId="5815" priority="48">
      <formula>LEN(TRIM(G251))=0</formula>
    </cfRule>
  </conditionalFormatting>
  <conditionalFormatting sqref="J318">
    <cfRule type="containsBlanks" dxfId="5814" priority="46">
      <formula>LEN(TRIM(J318))=0</formula>
    </cfRule>
  </conditionalFormatting>
  <conditionalFormatting sqref="J354">
    <cfRule type="containsBlanks" dxfId="5813" priority="31">
      <formula>LEN(TRIM(J354))=0</formula>
    </cfRule>
  </conditionalFormatting>
  <conditionalFormatting sqref="J348">
    <cfRule type="containsBlanks" dxfId="5812" priority="34">
      <formula>LEN(TRIM(J348))=0</formula>
    </cfRule>
  </conditionalFormatting>
  <conditionalFormatting sqref="J353">
    <cfRule type="containsBlanks" dxfId="5811" priority="32">
      <formula>LEN(TRIM(J353))=0</formula>
    </cfRule>
  </conditionalFormatting>
  <conditionalFormatting sqref="J344">
    <cfRule type="containsBlanks" dxfId="5810" priority="35">
      <formula>LEN(TRIM(J344))=0</formula>
    </cfRule>
  </conditionalFormatting>
  <conditionalFormatting sqref="J319">
    <cfRule type="containsBlanks" dxfId="5809" priority="45">
      <formula>LEN(TRIM(J319))=0</formula>
    </cfRule>
  </conditionalFormatting>
  <conditionalFormatting sqref="J323">
    <cfRule type="containsBlanks" dxfId="5808" priority="44">
      <formula>LEN(TRIM(J323))=0</formula>
    </cfRule>
  </conditionalFormatting>
  <conditionalFormatting sqref="J324">
    <cfRule type="containsBlanks" dxfId="5807" priority="43">
      <formula>LEN(TRIM(J324))=0</formula>
    </cfRule>
  </conditionalFormatting>
  <conditionalFormatting sqref="J328">
    <cfRule type="containsBlanks" dxfId="5806" priority="42">
      <formula>LEN(TRIM(J328))=0</formula>
    </cfRule>
  </conditionalFormatting>
  <conditionalFormatting sqref="J329">
    <cfRule type="containsBlanks" dxfId="5805" priority="41">
      <formula>LEN(TRIM(J329))=0</formula>
    </cfRule>
  </conditionalFormatting>
  <conditionalFormatting sqref="J333">
    <cfRule type="containsBlanks" dxfId="5804" priority="40">
      <formula>LEN(TRIM(J333))=0</formula>
    </cfRule>
  </conditionalFormatting>
  <conditionalFormatting sqref="J334">
    <cfRule type="containsBlanks" dxfId="5803" priority="39">
      <formula>LEN(TRIM(J334))=0</formula>
    </cfRule>
  </conditionalFormatting>
  <conditionalFormatting sqref="J338">
    <cfRule type="containsBlanks" dxfId="5802" priority="38">
      <formula>LEN(TRIM(J338))=0</formula>
    </cfRule>
  </conditionalFormatting>
  <conditionalFormatting sqref="J339">
    <cfRule type="containsBlanks" dxfId="5801" priority="37">
      <formula>LEN(TRIM(J339))=0</formula>
    </cfRule>
  </conditionalFormatting>
  <conditionalFormatting sqref="J343">
    <cfRule type="containsBlanks" dxfId="5800" priority="36">
      <formula>LEN(TRIM(J343))=0</formula>
    </cfRule>
  </conditionalFormatting>
  <conditionalFormatting sqref="J349">
    <cfRule type="containsBlanks" dxfId="5799" priority="33">
      <formula>LEN(TRIM(J349))=0</formula>
    </cfRule>
  </conditionalFormatting>
  <conditionalFormatting sqref="J89:J92">
    <cfRule type="containsBlanks" dxfId="5798" priority="30">
      <formula>LEN(TRIM(J89))=0</formula>
    </cfRule>
  </conditionalFormatting>
  <conditionalFormatting sqref="J321">
    <cfRule type="containsBlanks" dxfId="5797" priority="29">
      <formula>LEN(TRIM(J321))=0</formula>
    </cfRule>
  </conditionalFormatting>
  <conditionalFormatting sqref="J326">
    <cfRule type="containsBlanks" dxfId="5796" priority="28">
      <formula>LEN(TRIM(J326))=0</formula>
    </cfRule>
  </conditionalFormatting>
  <conditionalFormatting sqref="J331">
    <cfRule type="containsBlanks" dxfId="5795" priority="27">
      <formula>LEN(TRIM(J331))=0</formula>
    </cfRule>
  </conditionalFormatting>
  <conditionalFormatting sqref="J336">
    <cfRule type="containsBlanks" dxfId="5794" priority="26">
      <formula>LEN(TRIM(J336))=0</formula>
    </cfRule>
  </conditionalFormatting>
  <conditionalFormatting sqref="J346">
    <cfRule type="containsBlanks" dxfId="5793" priority="25">
      <formula>LEN(TRIM(J346))=0</formula>
    </cfRule>
  </conditionalFormatting>
  <conditionalFormatting sqref="J351">
    <cfRule type="containsBlanks" dxfId="5792" priority="24">
      <formula>LEN(TRIM(J351))=0</formula>
    </cfRule>
  </conditionalFormatting>
  <conditionalFormatting sqref="H357">
    <cfRule type="containsBlanks" dxfId="5791" priority="21">
      <formula>LEN(TRIM(H357))=0</formula>
    </cfRule>
  </conditionalFormatting>
  <conditionalFormatting sqref="J356">
    <cfRule type="containsBlanks" dxfId="5790" priority="23">
      <formula>LEN(TRIM(J356))=0</formula>
    </cfRule>
  </conditionalFormatting>
  <conditionalFormatting sqref="K20:N24">
    <cfRule type="containsBlanks" dxfId="5789" priority="20">
      <formula>LEN(TRIM(K20))=0</formula>
    </cfRule>
  </conditionalFormatting>
  <conditionalFormatting sqref="J29">
    <cfRule type="containsBlanks" dxfId="5788" priority="18">
      <formula>LEN(TRIM(J29))=0</formula>
    </cfRule>
  </conditionalFormatting>
  <conditionalFormatting sqref="J28">
    <cfRule type="containsBlanks" dxfId="5787" priority="19">
      <formula>LEN(TRIM(J28))=0</formula>
    </cfRule>
  </conditionalFormatting>
  <conditionalFormatting sqref="J341">
    <cfRule type="containsBlanks" dxfId="5786" priority="17">
      <formula>LEN(TRIM(J341))=0</formula>
    </cfRule>
  </conditionalFormatting>
  <conditionalFormatting sqref="H308:J308">
    <cfRule type="containsBlanks" dxfId="5785" priority="16">
      <formula>LEN(TRIM(H308))=0</formula>
    </cfRule>
  </conditionalFormatting>
  <conditionalFormatting sqref="H312:J312">
    <cfRule type="containsBlanks" dxfId="5784" priority="15">
      <formula>LEN(TRIM(H312))=0</formula>
    </cfRule>
  </conditionalFormatting>
  <conditionalFormatting sqref="H315:J315">
    <cfRule type="containsBlanks" dxfId="5783" priority="14">
      <formula>LEN(TRIM(H315))=0</formula>
    </cfRule>
  </conditionalFormatting>
  <conditionalFormatting sqref="I24">
    <cfRule type="containsBlanks" dxfId="5782" priority="13">
      <formula>LEN(TRIM(I24))=0</formula>
    </cfRule>
  </conditionalFormatting>
  <conditionalFormatting sqref="H361">
    <cfRule type="containsBlanks" dxfId="5781" priority="4">
      <formula>LEN(TRIM(H361))=0</formula>
    </cfRule>
    <cfRule type="containsBlanks" priority="5">
      <formula>LEN(TRIM(H361))=0</formula>
    </cfRule>
  </conditionalFormatting>
  <conditionalFormatting sqref="J56:K57 J51:K51 J49:K49 J45:K45 J40:K40 J37:K37">
    <cfRule type="containsBlanks" dxfId="5780" priority="2">
      <formula>LEN(TRIM(J37))=0</formula>
    </cfRule>
  </conditionalFormatting>
  <conditionalFormatting sqref="K294:L294 H294:I294 K292:L292 H292:I292 K288:L288 H288:I288 K277:L278 H278:I278">
    <cfRule type="containsBlanks" dxfId="5779" priority="1">
      <formula>LEN(TRIM(H277))=0</formula>
    </cfRule>
  </conditionalFormatting>
  <dataValidations count="39">
    <dataValidation type="list" allowBlank="1" showInputMessage="1" showErrorMessage="1" sqref="H361:I361" xr:uid="{51F2BF50-8A16-4DA9-8719-B725F2BFD3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7F8F53A-E604-477A-BC17-EAE066906551}">
      <formula1>"Présélectionné par l'OMS, SRA, Présélectionné par l'OMS et SRA,Aucun produit préselectionné par l'OMS ou SRA enregistré,Ne sais pas"</formula1>
    </dataValidation>
    <dataValidation type="list" allowBlank="1" showInputMessage="1" showErrorMessage="1" sqref="H29 J29" xr:uid="{C488576F-8E9D-4A1F-A949-ABF20AFEA2AE}">
      <formula1>"2015,2016,2017,2018,2019"</formula1>
    </dataValidation>
    <dataValidation type="list" allowBlank="1" showInputMessage="1" showErrorMessage="1" sqref="J321:K321 J326:K326 J331:K331 J336:K336 J346:K346 J351:K351 J356:K356 J341:K341" xr:uid="{011244FA-6CAC-404D-8ACD-E110EFB07195}">
      <formula1>"0,1,2 ou plus,Ne sais pas"</formula1>
    </dataValidation>
    <dataValidation type="list" allowBlank="1" showInputMessage="1" showErrorMessage="1" sqref="H304:J304" xr:uid="{20D8A25B-8E42-4DD7-BF9F-1F94E7508F6A}">
      <formula1>"Oui, certifié ISO, Oui, présélectioné par l'OMS, Oui, certifié ISO et présélectionné par l'OMS,Ni l'un ni l'autre, Ne sais pas, Non applicable"</formula1>
    </dataValidation>
    <dataValidation type="list" allowBlank="1" showInputMessage="1" showErrorMessage="1" sqref="F248:G248" xr:uid="{497E023C-9EC8-4D4C-9B43-D4A3D85E4AF2}">
      <formula1>"Oui : Mobilisation/implication communautaire importante,Oui : Une certaine mobilisation/implication communautaire,Non,Ne sais pas"</formula1>
    </dataValidation>
    <dataValidation type="list" allowBlank="1" showInputMessage="1" showErrorMessage="1" sqref="F246:G246" xr:uid="{4896785A-F7B3-47C1-A2E2-C3FBB2E0D8CF}">
      <formula1>"Oui : Médias importants,Oui : Certains médias,Non,Ne sais pas"</formula1>
    </dataValidation>
    <dataValidation type="list" allowBlank="1" showInputMessage="1" showErrorMessage="1" sqref="G147:G160 H151:I160 H147:I149 J147:J160 K147:L149 K151:L160" xr:uid="{A553015B-3BD8-4E15-A6B9-5681FE930B0D}">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13BEC15C-5B45-4821-92B8-D28F898CB79C}">
      <formula1>"Oui, un niveau élevé de mise en œuvre, Oui, une certaine mise en œuvre,Mise en œuvre minimale ou inexistante, Ne sais pas, Non applicable (aucune stratégie)"</formula1>
    </dataValidation>
    <dataValidation type="list" allowBlank="1" showInputMessage="1" showErrorMessage="1" sqref="J89:J92" xr:uid="{F007D3FB-B281-443C-84DF-1B1E3B93A624}">
      <formula1>"Oui, Non, Ne sais pas,Non applicable"</formula1>
    </dataValidation>
    <dataValidation type="list" allowBlank="1" showInputMessage="1" showErrorMessage="1" error="Choisissez une réponse dans la liste déroulante." prompt="Choisissez une réponse dans la liste déroulante." sqref="G90:I92" xr:uid="{27C8810D-CF35-43E3-AB43-909D8DA21C4D}">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F98699A2-C9C3-437E-B500-1DEAB35699DC}">
      <formula1>"Ministère des Finances, Ministère de la Planification,Les deux,Ni l'un ni l'autre,Ne sais pas, Non applicable"</formula1>
    </dataValidation>
    <dataValidation type="list" allowBlank="1" showInputMessage="1" showErrorMessage="1" sqref="F272:G272" xr:uid="{190A3458-D700-4DA0-9E39-2BC0805B2629}">
      <formula1>"Papier uniquement, Téléphone mobile/SMS,Électronique,Combinaison, Ne sais pas, Non applicable (aucun LMIS)"</formula1>
    </dataValidation>
    <dataValidation type="list" allowBlank="1" showInputMessage="1" showErrorMessage="1" sqref="G251" xr:uid="{2BF65375-D201-4B46-B509-F1036EA10345}">
      <formula1>"0 %,1 à 10 %,11 à 20 %,21 à 30 %,31 à 40 %,41 à 50 %,51 à 60 %,61 à 70 %,71 à 80 %,81 à 100 %,Ne sais pas,Non applicable"</formula1>
    </dataValidation>
    <dataValidation type="list" allowBlank="1" showInputMessage="1" showErrorMessage="1" sqref="F249:G249 F99:G102 H213:J216" xr:uid="{18509772-4071-49F9-B9D1-D84E5D715BB6}">
      <formula1>"Oui,Non,Ne sais pas"</formula1>
    </dataValidation>
    <dataValidation type="list" allowBlank="1" showInputMessage="1" showErrorMessage="1" sqref="F247:G247" xr:uid="{0DF82134-0E19-4B3C-9DD4-58F0477DDCB3}">
      <formula1>"Oui : Sensibilisation/éducation mobile importante,Oui : Une certaine sensibilisation/éducation mobile,Non,Ne sais pas"</formula1>
    </dataValidation>
    <dataValidation type="list" allowBlank="1" showInputMessage="1" showErrorMessage="1" sqref="F245:G245" xr:uid="{89179CDC-D8B9-4588-AD4E-71522EC9BBD6}">
      <formula1>"Oui : Marketing social important,Oui : Un certain marketing social,Non,Ne sais pas"</formula1>
    </dataValidation>
    <dataValidation allowBlank="1" showInputMessage="1" showErrorMessage="1" error="Choisissez une réponse dans la liste déroulante." sqref="K20:N24" xr:uid="{A42038C2-7C7A-4AD8-BFDD-1330F5ACD013}"/>
    <dataValidation type="list" allowBlank="1" showInputMessage="1" showErrorMessage="1" sqref="F271:G271" xr:uid="{1E84B1C9-72E1-4C5B-A2AE-5CDD9F2E3F27}">
      <formula1>"Oui : Tous les sites de marketing social sont inclus, Oui : Certains sites de marketing social sont inclus,Aucun, Ne sais pas, Non applicable (aucun LMIS)"</formula1>
    </dataValidation>
    <dataValidation type="list" allowBlank="1" showInputMessage="1" showErrorMessage="1" sqref="F270:G270" xr:uid="{D628E168-55E4-468A-8C63-97C5F59164FD}">
      <formula1>"Oui : Toutes les installations des ONG sont incluses, Oui : Certaines des installations des ONG sont incluses,Aucun, Ne sais pas, Non applicable (aucun LMIS)"</formula1>
    </dataValidation>
    <dataValidation type="list" allowBlank="1" showInputMessage="1" showErrorMessage="1" sqref="F269:G269" xr:uid="{DB72D9DF-0ADA-446F-9155-130F29EAD4D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F58C45D1-8B05-4312-A3DC-F55DF2BC9283}">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59ED5DF-5A47-411B-BA47-E557A355BA8B}">
      <formula1>"Oui (plan PSE avec composant FP/RH),Aucun plan PSE commencé/élaboré,Oui plan PSE mais aucun composant FP/RH,Ne sais pas"</formula1>
    </dataValidation>
    <dataValidation type="list" allowBlank="1" showInputMessage="1" showErrorMessage="1" sqref="H312:J312" xr:uid="{0C60DFA4-EDA1-42D8-BC8F-E1CAAD6CE356}">
      <formula1>"0 à 25 %,26 à 50 %,51 à 75 %,76 à 100 %, Ne sais pas, Non applicable"</formula1>
    </dataValidation>
    <dataValidation type="list" allowBlank="1" showInputMessage="1" showErrorMessage="1" sqref="H302:J302 F95:F97" xr:uid="{3F96FBD6-8690-4D2A-8324-2CC2A823A701}">
      <formula1>"Oui,Non,Ne sais pas,Non applicable"</formula1>
    </dataValidation>
    <dataValidation type="list" allowBlank="1" showInputMessage="1" showErrorMessage="1" sqref="H308:J308" xr:uid="{DC870E4E-3DB6-48D2-9280-50289BCCE93A}">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F03D121-909E-4118-A27D-038BAA1E4979}">
      <formula1>"0,1,2 à 3,Plus de 3, Ne sais pas"</formula1>
    </dataValidation>
    <dataValidation type="list" allowBlank="1" showInputMessage="1" showErrorMessage="1" sqref="J349 J354 J324 J329 J334 J339 J344 J319" xr:uid="{6FFD4D37-204A-4DDD-AE60-2D0D2D5B8EEB}">
      <formula1>"0,1,2 à 3,Plus de 3,Ne sais pas"</formula1>
    </dataValidation>
    <dataValidation type="list" allowBlank="1" showInputMessage="1" showErrorMessage="1" sqref="H302" xr:uid="{17479C92-6B2C-49FE-9AC6-37463A23E665}">
      <formula1>"Oui,Non,Ne sais pas, Non applicable"</formula1>
    </dataValidation>
    <dataValidation type="list" allowBlank="1" showInputMessage="1" showErrorMessage="1" sqref="H301:J301" xr:uid="{31285466-3A3D-46C4-8E0D-10C21C5673DB}">
      <formula1>"Moins de 6 mois, De 6 mois à moins d'1 an, D'1 an à 18 mois, Plus de 18 mois,Ne sais pas"</formula1>
    </dataValidation>
    <dataValidation type="list" allowBlank="1" showInputMessage="1" showErrorMessage="1" error="Choisissez une réponse dans la liste déroulante." sqref="I20:I21" xr:uid="{55478D4E-C2A5-4641-BF3C-C009EB184C4A}">
      <formula1>"Oui, Non, Ne sais pas, Non applicable"</formula1>
    </dataValidation>
    <dataValidation type="list" allowBlank="1" showInputMessage="1" showErrorMessage="1" sqref="H305:J306" xr:uid="{52575B94-3B57-4819-A2E2-ADACD4E71B1A}">
      <formula1>"La plupart ont été testés, Certains ont été testés, Aucun n'a été testé, Ne sais pas, Non applicable"</formula1>
    </dataValidation>
    <dataValidation type="list" allowBlank="1" showInputMessage="1" showErrorMessage="1" sqref="H161 J161:L161" xr:uid="{74A40662-7735-47AE-9972-6821F8CF0EBC}">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A11EA117-B110-419D-AC51-CB452BD94323}">
      <formula1>"En nature, Argent liquide, Ne sais pas, Non applicable"</formula1>
    </dataValidation>
    <dataValidation type="list" allowBlank="1" showInputMessage="1" showErrorMessage="1" sqref="H357:H358 J60:K60 I67 F188:F198 K228:K240 F252 G135 H143:J143 H141:J141 J58 F260 F176:F186 F200:F210 H211:J211 G266 H106 H297:J297 F164:F174" xr:uid="{4B7C0484-C5B2-4918-A4D7-1EF1E9708BBA}">
      <formula1>"Oui, Non, Ne sais pas"</formula1>
    </dataValidation>
    <dataValidation type="list" allowBlank="1" showInputMessage="1" showErrorMessage="1" sqref="H31:J31" xr:uid="{9021E1A6-AECA-40A4-B13D-B0EDB7609CD7}">
      <formula1>"Moins d'une fois par an,Une fois par an,Deux fois par an,Une fois par trimestre,Une fois par mois,Ad hoc"</formula1>
    </dataValidation>
    <dataValidation type="list" allowBlank="1" showInputMessage="1" showErrorMessage="1" sqref="H26 J26 H28 J28" xr:uid="{F8D13D2B-D003-425F-8559-B122F47CD656}">
      <formula1>"Janvier, Février, Mars, Avril, Mai, Juin, juillet, Août, Septembre, Octobre, Novembre, Décembre"</formula1>
    </dataValidation>
    <dataValidation type="list" allowBlank="1" showInputMessage="1" showErrorMessage="1" error="Choisissez une réponse dans la liste déroulante." sqref="I22" xr:uid="{567A749E-453A-4239-9F35-3A7003D1181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47BEBD1-73DE-4D85-938E-5182DDF0EAA6}">
      <formula1>"Oui, Non, Ne sais pas, Non applicable"</formula1>
    </dataValidation>
  </dataValidations>
  <hyperlinks>
    <hyperlink ref="K1:L1" location="'All Countries Summary (2019)'!A1" display="go to summary page" xr:uid="{66AD3F1D-4168-40A1-B40B-8BF393F0AE4A}"/>
  </hyperlinks>
  <pageMargins left="0.25" right="0.25" top="0.75" bottom="0.75" header="0.3" footer="0.3"/>
  <pageSetup paperSize="141" scale="10" orientation="landscape" r:id="rId1"/>
  <rowBreaks count="7" manualBreakCount="7">
    <brk id="58" max="15" man="1"/>
    <brk id="82" max="15" man="1"/>
    <brk id="111" max="15" man="1"/>
    <brk id="144" max="15" man="1"/>
    <brk id="210" max="15" man="1"/>
    <brk id="264" max="15" man="1"/>
    <brk id="315"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6C37F8-292F-4C63-AC37-FC9E79124327}">
          <x14:formula1>
            <xm:f>'\\chemonics.sharepoint.com@SSL\DavWWWRoot\sites\FO000\1300_CL\Monitoring and Evaluation\CS Indicators and Index\Validated Surveys - 2019\Validation_round 2\[CS Indicators Survey_2019_Cote d''Ivoire_for_validation_Round 1]Data sources for dropdown list'!#REF!</xm:f>
          </x14:formula1>
          <xm:sqref>O58:P58 O106:P106 P76 O113:P115 O146:P161 P94 O69:P74 O20:P24 O26:P33 O60:P60 O67:P67 E3 O88:P93 O95:P103 O135:P135 O266:P272 O274:P274 O277:P279 O297:P308 O310:P356 O357 P357:P359 O358:P360 O141:P144 O163:P264 O77:P81</xm:sqref>
        </x14:dataValidation>
        <x14:dataValidation type="list" allowBlank="1" showInputMessage="1" showErrorMessage="1" prompt="Choisissez une réponse dans la liste déroulante" xr:uid="{62D54411-9445-48FD-BEE3-F1E80CEA9A83}">
          <x14:formula1>
            <xm:f>'\\chemonics.sharepoint.com@SSL\DavWWWRoot\sites\FO000\1300_CL\Monitoring and Evaluation\CS Indicators and Index\Validated Surveys - 2019\Validation_round 2\[CS Indicators Survey_2019_Cote d''Ivoire_for_validation_Round 1]Data sources for dropdown list'!#REF!</xm:f>
          </x14:formula1>
          <xm:sqref>O8:P19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39F53-81B3-4631-BCD7-6CA51AAF8AD1}">
  <sheetPr>
    <tabColor theme="5" tint="0.59999389629810485"/>
  </sheetPr>
  <dimension ref="A1:Q363"/>
  <sheetViews>
    <sheetView showGridLines="0" zoomScaleNormal="100" workbookViewId="0">
      <selection activeCell="J1" sqref="J1:K1"/>
    </sheetView>
  </sheetViews>
  <sheetFormatPr defaultColWidth="9.42578125" defaultRowHeight="15"/>
  <cols>
    <col min="1" max="1" width="2.42578125" customWidth="1"/>
    <col min="2" max="2" width="6" customWidth="1"/>
    <col min="3" max="3" width="3.42578125" customWidth="1"/>
    <col min="4" max="4" width="16.42578125" customWidth="1"/>
    <col min="5" max="5" width="61" customWidth="1"/>
    <col min="6" max="6" width="18.140625" bestFit="1" customWidth="1"/>
    <col min="7" max="8" width="17.85546875" bestFit="1" customWidth="1"/>
    <col min="9" max="9" width="34.42578125" customWidth="1"/>
    <col min="10" max="10" width="18.42578125" customWidth="1"/>
    <col min="11" max="11" width="19.5703125" customWidth="1"/>
    <col min="12" max="12" width="17.42578125" customWidth="1"/>
    <col min="13" max="13" width="18.42578125" customWidth="1"/>
    <col min="14" max="14" width="19.42578125" customWidth="1"/>
    <col min="15" max="15" width="44" customWidth="1"/>
    <col min="16" max="16" width="50.28515625" customWidth="1"/>
  </cols>
  <sheetData>
    <row r="1" spans="2:16" ht="53.25" customHeight="1">
      <c r="B1" s="140"/>
      <c r="C1" s="140"/>
      <c r="D1" s="140"/>
      <c r="E1" s="140"/>
      <c r="F1" s="643"/>
      <c r="G1" s="643"/>
      <c r="H1" s="643"/>
      <c r="I1" s="643"/>
      <c r="J1" s="2508" t="s">
        <v>828</v>
      </c>
      <c r="K1" s="2508"/>
      <c r="L1" s="643"/>
      <c r="M1" s="643"/>
      <c r="N1" s="643"/>
      <c r="O1" s="140"/>
      <c r="P1" s="140"/>
    </row>
    <row r="2" spans="2:16" ht="30" customHeight="1" thickBot="1">
      <c r="B2" s="141" t="s">
        <v>1938</v>
      </c>
      <c r="C2" s="6"/>
      <c r="D2" s="6"/>
      <c r="E2" s="6"/>
      <c r="F2" s="142"/>
      <c r="G2" s="143"/>
      <c r="H2" s="142"/>
      <c r="I2" s="142"/>
      <c r="J2" s="142"/>
      <c r="K2" s="616"/>
      <c r="L2" s="616"/>
      <c r="M2" s="616"/>
      <c r="N2" s="144"/>
      <c r="O2" s="140"/>
      <c r="P2" s="140"/>
    </row>
    <row r="3" spans="2:16" ht="39" thickBot="1">
      <c r="B3" s="141"/>
      <c r="C3" s="6"/>
      <c r="D3" s="15" t="s">
        <v>1939</v>
      </c>
      <c r="E3" s="145" t="s">
        <v>3350</v>
      </c>
      <c r="F3" s="16" t="s">
        <v>1941</v>
      </c>
      <c r="G3" s="143"/>
      <c r="H3" s="142"/>
      <c r="I3" s="142"/>
      <c r="J3" s="142"/>
      <c r="K3" s="616"/>
      <c r="L3" s="616"/>
      <c r="M3" s="616"/>
      <c r="N3" s="144"/>
      <c r="O3" s="140"/>
      <c r="P3" s="140"/>
    </row>
    <row r="4" spans="2:16" ht="39" customHeight="1">
      <c r="B4" s="2403" t="s">
        <v>1942</v>
      </c>
      <c r="C4" s="2403"/>
      <c r="D4" s="2403"/>
      <c r="E4" s="2403"/>
      <c r="F4" s="2403"/>
      <c r="G4" s="2403"/>
      <c r="H4" s="2403"/>
      <c r="I4" s="2403"/>
      <c r="J4" s="2403"/>
      <c r="K4" s="2403"/>
      <c r="L4" s="2403"/>
      <c r="M4" s="2403"/>
      <c r="N4" s="2403"/>
      <c r="O4" s="140"/>
      <c r="P4" s="140"/>
    </row>
    <row r="5" spans="2:16" ht="3" customHeight="1" thickBot="1">
      <c r="B5" s="2430" t="s">
        <v>1943</v>
      </c>
      <c r="C5" s="2431"/>
      <c r="D5" s="2431"/>
      <c r="E5" s="2431"/>
      <c r="F5" s="2431"/>
      <c r="G5" s="2431"/>
      <c r="H5" s="2431"/>
      <c r="I5" s="2431"/>
      <c r="J5" s="2431"/>
      <c r="K5" s="2431"/>
      <c r="L5" s="2431"/>
      <c r="M5" s="2431"/>
      <c r="N5" s="2431"/>
      <c r="O5" s="140"/>
      <c r="P5" s="140"/>
    </row>
    <row r="6" spans="2:16" ht="33" customHeight="1" thickBot="1">
      <c r="B6" s="2432"/>
      <c r="C6" s="2432"/>
      <c r="D6" s="2432"/>
      <c r="E6" s="2432"/>
      <c r="F6" s="2432"/>
      <c r="G6" s="2432"/>
      <c r="H6" s="2432"/>
      <c r="I6" s="2432"/>
      <c r="J6" s="2432"/>
      <c r="K6" s="2432"/>
      <c r="L6" s="2432"/>
      <c r="M6" s="1659"/>
      <c r="N6" s="1554"/>
      <c r="O6" s="644"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30">
      <c r="B8" s="20" t="s">
        <v>1947</v>
      </c>
      <c r="C8" s="2407" t="s">
        <v>1948</v>
      </c>
      <c r="D8" s="2407"/>
      <c r="E8" s="2407"/>
      <c r="F8" s="2407"/>
      <c r="G8" s="2407"/>
      <c r="H8" s="1622" t="s">
        <v>1949</v>
      </c>
      <c r="I8" s="21" t="s">
        <v>1950</v>
      </c>
      <c r="J8" s="2408" t="s">
        <v>3351</v>
      </c>
      <c r="K8" s="2409"/>
      <c r="L8" s="2409"/>
      <c r="M8" s="2409"/>
      <c r="N8" s="2410"/>
      <c r="O8" s="2245" t="s">
        <v>3352</v>
      </c>
      <c r="P8" s="2245"/>
    </row>
    <row r="9" spans="2:16" ht="21.75" customHeight="1">
      <c r="B9" s="22" t="s">
        <v>435</v>
      </c>
      <c r="C9" s="2028" t="s">
        <v>1952</v>
      </c>
      <c r="D9" s="2028"/>
      <c r="E9" s="2029"/>
      <c r="F9" s="2411" t="s">
        <v>3353</v>
      </c>
      <c r="G9" s="2412"/>
      <c r="H9" s="2412"/>
      <c r="I9" s="2412"/>
      <c r="J9" s="2412"/>
      <c r="K9" s="2412"/>
      <c r="L9" s="2412"/>
      <c r="M9" s="2412"/>
      <c r="N9" s="2412"/>
      <c r="O9" s="2124"/>
      <c r="P9" s="2124"/>
    </row>
    <row r="10" spans="2:16" ht="28.5">
      <c r="B10" s="23" t="s">
        <v>58</v>
      </c>
      <c r="C10" s="1997" t="s">
        <v>1954</v>
      </c>
      <c r="D10" s="1997"/>
      <c r="E10" s="1998"/>
      <c r="F10" s="24" t="s">
        <v>1955</v>
      </c>
      <c r="G10" s="2413"/>
      <c r="H10" s="2413"/>
      <c r="I10" s="2413"/>
      <c r="J10" s="2413"/>
      <c r="K10" s="2413"/>
      <c r="L10" s="2413"/>
      <c r="M10" s="2413"/>
      <c r="N10" s="2414"/>
      <c r="O10" s="2124"/>
      <c r="P10" s="2124"/>
    </row>
    <row r="11" spans="2:16">
      <c r="B11" s="1494" t="s">
        <v>435</v>
      </c>
      <c r="C11" s="2043" t="s">
        <v>1956</v>
      </c>
      <c r="D11" s="2043"/>
      <c r="E11" s="2415"/>
      <c r="F11" s="1622" t="s">
        <v>1949</v>
      </c>
      <c r="G11" s="2397" t="s">
        <v>1957</v>
      </c>
      <c r="H11" s="2138"/>
      <c r="I11" s="1637" t="s">
        <v>3354</v>
      </c>
      <c r="J11" s="1637"/>
      <c r="K11" s="1637"/>
      <c r="L11" s="1637"/>
      <c r="M11" s="1637"/>
      <c r="N11" s="1637"/>
      <c r="O11" s="2124"/>
      <c r="P11" s="2124"/>
    </row>
    <row r="12" spans="2:16" ht="45" customHeight="1">
      <c r="B12" s="76" t="s">
        <v>441</v>
      </c>
      <c r="C12" s="2028" t="s">
        <v>1959</v>
      </c>
      <c r="D12" s="2028"/>
      <c r="E12" s="2029"/>
      <c r="F12" s="1622" t="s">
        <v>1949</v>
      </c>
      <c r="G12" s="2397" t="s">
        <v>1957</v>
      </c>
      <c r="H12" s="2138"/>
      <c r="I12" s="2773" t="s">
        <v>3355</v>
      </c>
      <c r="J12" s="2774"/>
      <c r="K12" s="2774"/>
      <c r="L12" s="2774"/>
      <c r="M12" s="2774"/>
      <c r="N12" s="2775"/>
      <c r="O12" s="2124"/>
      <c r="P12" s="2124"/>
    </row>
    <row r="13" spans="2:16" ht="35.25" customHeight="1">
      <c r="B13" s="88" t="s">
        <v>443</v>
      </c>
      <c r="C13" s="2028" t="s">
        <v>1961</v>
      </c>
      <c r="D13" s="2028"/>
      <c r="E13" s="2029"/>
      <c r="F13" s="1622" t="s">
        <v>1962</v>
      </c>
      <c r="G13" s="2397" t="s">
        <v>1957</v>
      </c>
      <c r="H13" s="2138"/>
      <c r="I13" s="2435"/>
      <c r="J13" s="2436"/>
      <c r="K13" s="2436"/>
      <c r="L13" s="2436"/>
      <c r="M13" s="2436"/>
      <c r="N13" s="2437"/>
      <c r="O13" s="2124"/>
      <c r="P13" s="2124"/>
    </row>
    <row r="14" spans="2:16" ht="38.25" customHeight="1">
      <c r="B14" s="76" t="s">
        <v>445</v>
      </c>
      <c r="C14" s="2028" t="s">
        <v>1963</v>
      </c>
      <c r="D14" s="2028"/>
      <c r="E14" s="2029"/>
      <c r="F14" s="1622" t="s">
        <v>1949</v>
      </c>
      <c r="G14" s="2397" t="s">
        <v>1964</v>
      </c>
      <c r="H14" s="2138"/>
      <c r="I14" s="2773" t="s">
        <v>3356</v>
      </c>
      <c r="J14" s="2774"/>
      <c r="K14" s="2774"/>
      <c r="L14" s="2774"/>
      <c r="M14" s="2774"/>
      <c r="N14" s="2775"/>
      <c r="O14" s="2124"/>
      <c r="P14" s="2124"/>
    </row>
    <row r="15" spans="2:16" ht="33" customHeight="1">
      <c r="B15" s="76" t="s">
        <v>448</v>
      </c>
      <c r="C15" s="2028" t="s">
        <v>1965</v>
      </c>
      <c r="D15" s="2028"/>
      <c r="E15" s="2029"/>
      <c r="F15" s="1622" t="s">
        <v>1949</v>
      </c>
      <c r="G15" s="2397" t="s">
        <v>1966</v>
      </c>
      <c r="H15" s="2138"/>
      <c r="I15" s="1637" t="s">
        <v>957</v>
      </c>
      <c r="J15" s="1637"/>
      <c r="K15" s="1637"/>
      <c r="L15" s="1637"/>
      <c r="M15" s="1637"/>
      <c r="N15" s="1637"/>
      <c r="O15" s="2124"/>
      <c r="P15" s="2124"/>
    </row>
    <row r="16" spans="2:16" ht="62.25" customHeight="1">
      <c r="B16" s="76" t="s">
        <v>450</v>
      </c>
      <c r="C16" s="2028" t="s">
        <v>1968</v>
      </c>
      <c r="D16" s="2028"/>
      <c r="E16" s="2029"/>
      <c r="F16" s="1622" t="s">
        <v>1949</v>
      </c>
      <c r="G16" s="2397" t="s">
        <v>1969</v>
      </c>
      <c r="H16" s="2138"/>
      <c r="I16" s="2773" t="s">
        <v>3357</v>
      </c>
      <c r="J16" s="2774"/>
      <c r="K16" s="2774"/>
      <c r="L16" s="2774"/>
      <c r="M16" s="2774"/>
      <c r="N16" s="2775"/>
      <c r="O16" s="2124"/>
      <c r="P16" s="2124"/>
    </row>
    <row r="17" spans="2:16" ht="26.25" customHeight="1">
      <c r="B17" s="76" t="s">
        <v>453</v>
      </c>
      <c r="C17" s="2099" t="s">
        <v>1971</v>
      </c>
      <c r="D17" s="2099"/>
      <c r="E17" s="2099"/>
      <c r="F17" s="1622" t="s">
        <v>1962</v>
      </c>
      <c r="G17" s="2397" t="s">
        <v>1972</v>
      </c>
      <c r="H17" s="2138"/>
      <c r="I17" s="2435"/>
      <c r="J17" s="2436"/>
      <c r="K17" s="2436"/>
      <c r="L17" s="2436"/>
      <c r="M17" s="2436"/>
      <c r="N17" s="2437"/>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24.75" customHeight="1">
      <c r="B19" s="76" t="s">
        <v>458</v>
      </c>
      <c r="C19" s="2099" t="s">
        <v>1976</v>
      </c>
      <c r="D19" s="2099"/>
      <c r="E19" s="2099"/>
      <c r="F19" s="1622" t="s">
        <v>1949</v>
      </c>
      <c r="G19" s="2397" t="s">
        <v>1972</v>
      </c>
      <c r="H19" s="2138"/>
      <c r="I19" s="2773" t="s">
        <v>3358</v>
      </c>
      <c r="J19" s="2774"/>
      <c r="K19" s="2774"/>
      <c r="L19" s="2774"/>
      <c r="M19" s="2774"/>
      <c r="N19" s="2775"/>
      <c r="O19" s="2197"/>
      <c r="P19" s="2197"/>
    </row>
    <row r="20" spans="2:16" ht="24" customHeight="1">
      <c r="B20" s="23" t="s">
        <v>78</v>
      </c>
      <c r="C20" s="1997" t="s">
        <v>1978</v>
      </c>
      <c r="D20" s="1997"/>
      <c r="E20" s="1997"/>
      <c r="F20" s="1997"/>
      <c r="G20" s="1997"/>
      <c r="H20" s="1997"/>
      <c r="I20" s="1522" t="s">
        <v>1962</v>
      </c>
      <c r="J20" s="1993" t="s">
        <v>1979</v>
      </c>
      <c r="K20" s="2170" t="s">
        <v>3359</v>
      </c>
      <c r="L20" s="2171"/>
      <c r="M20" s="2171"/>
      <c r="N20" s="2179"/>
      <c r="O20" s="25" t="s">
        <v>1981</v>
      </c>
      <c r="P20" s="26" t="s">
        <v>1981</v>
      </c>
    </row>
    <row r="21" spans="2:16" ht="24" customHeight="1">
      <c r="B21" s="23" t="s">
        <v>81</v>
      </c>
      <c r="C21" s="1997" t="s">
        <v>1982</v>
      </c>
      <c r="D21" s="1997"/>
      <c r="E21" s="1997"/>
      <c r="F21" s="1997"/>
      <c r="G21" s="1997"/>
      <c r="H21" s="1997"/>
      <c r="I21" s="1522" t="s">
        <v>1962</v>
      </c>
      <c r="J21" s="2398"/>
      <c r="K21" s="2172"/>
      <c r="L21" s="2173"/>
      <c r="M21" s="2173"/>
      <c r="N21" s="2174"/>
      <c r="O21" s="25" t="s">
        <v>1981</v>
      </c>
      <c r="P21" s="26" t="s">
        <v>1981</v>
      </c>
    </row>
    <row r="22" spans="2:16" ht="24" customHeight="1">
      <c r="B22" s="23" t="s">
        <v>91</v>
      </c>
      <c r="C22" s="1997" t="s">
        <v>1983</v>
      </c>
      <c r="D22" s="1997"/>
      <c r="E22" s="1997"/>
      <c r="F22" s="1997"/>
      <c r="G22" s="1997"/>
      <c r="H22" s="1997"/>
      <c r="I22" s="1522" t="s">
        <v>1984</v>
      </c>
      <c r="J22" s="2398"/>
      <c r="K22" s="2172"/>
      <c r="L22" s="2173"/>
      <c r="M22" s="2173"/>
      <c r="N22" s="2174"/>
      <c r="O22" s="2051" t="s">
        <v>1981</v>
      </c>
      <c r="P22" s="2051" t="s">
        <v>3352</v>
      </c>
    </row>
    <row r="23" spans="2:16" ht="27" customHeight="1">
      <c r="B23" s="23" t="s">
        <v>464</v>
      </c>
      <c r="C23" s="1997" t="s">
        <v>1985</v>
      </c>
      <c r="D23" s="1997"/>
      <c r="E23" s="1997"/>
      <c r="F23" s="1997"/>
      <c r="G23" s="1997"/>
      <c r="H23" s="1997"/>
      <c r="I23" s="1622" t="s">
        <v>1962</v>
      </c>
      <c r="J23" s="2398"/>
      <c r="K23" s="2172"/>
      <c r="L23" s="2173"/>
      <c r="M23" s="2173"/>
      <c r="N23" s="2174"/>
      <c r="O23" s="2124"/>
      <c r="P23" s="2124"/>
    </row>
    <row r="24" spans="2:16" ht="31.5" customHeight="1" thickBot="1">
      <c r="B24" s="22" t="s">
        <v>435</v>
      </c>
      <c r="C24" s="2330" t="s">
        <v>1986</v>
      </c>
      <c r="D24" s="2330"/>
      <c r="E24" s="2330"/>
      <c r="F24" s="2330"/>
      <c r="G24" s="2330"/>
      <c r="H24" s="2330"/>
      <c r="I24" s="1622" t="s">
        <v>2065</v>
      </c>
      <c r="J24" s="2398"/>
      <c r="K24" s="2399"/>
      <c r="L24" s="2400"/>
      <c r="M24" s="2400"/>
      <c r="N24" s="2401"/>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3360</v>
      </c>
      <c r="I26" s="1524" t="s">
        <v>1991</v>
      </c>
      <c r="J26" s="1645" t="s">
        <v>3361</v>
      </c>
      <c r="K26" s="2112" t="s">
        <v>1993</v>
      </c>
      <c r="L26" s="3599" t="s">
        <v>3362</v>
      </c>
      <c r="M26" s="3600"/>
      <c r="N26" s="3601"/>
      <c r="O26" s="30" t="s">
        <v>3363</v>
      </c>
      <c r="P26" s="1515"/>
    </row>
    <row r="27" spans="2:16" ht="60.75" customHeight="1">
      <c r="B27" s="87" t="s">
        <v>472</v>
      </c>
      <c r="C27" s="2028" t="s">
        <v>1995</v>
      </c>
      <c r="D27" s="2028"/>
      <c r="E27" s="2028"/>
      <c r="F27" s="2028"/>
      <c r="G27" s="2028"/>
      <c r="H27" s="2028"/>
      <c r="I27" s="2029"/>
      <c r="J27" s="31">
        <v>16087795</v>
      </c>
      <c r="K27" s="2113"/>
      <c r="L27" s="3602"/>
      <c r="M27" s="3603"/>
      <c r="N27" s="3604"/>
      <c r="O27" s="2051" t="s">
        <v>3313</v>
      </c>
      <c r="P27" s="2051" t="s">
        <v>1981</v>
      </c>
    </row>
    <row r="28" spans="2:16" ht="19.5" customHeight="1">
      <c r="B28" s="2810" t="s">
        <v>120</v>
      </c>
      <c r="C28" s="1855" t="s">
        <v>1997</v>
      </c>
      <c r="D28" s="1855"/>
      <c r="E28" s="1855"/>
      <c r="F28" s="2098"/>
      <c r="G28" s="1634" t="s">
        <v>1989</v>
      </c>
      <c r="H28" s="1531" t="s">
        <v>3360</v>
      </c>
      <c r="I28" s="32" t="s">
        <v>1991</v>
      </c>
      <c r="J28" s="33" t="s">
        <v>3361</v>
      </c>
      <c r="K28" s="2113"/>
      <c r="L28" s="3602"/>
      <c r="M28" s="3603"/>
      <c r="N28" s="3604"/>
      <c r="O28" s="2124"/>
      <c r="P28" s="2124"/>
    </row>
    <row r="29" spans="2:16" ht="19.5" customHeight="1">
      <c r="B29" s="2811"/>
      <c r="C29" s="2099"/>
      <c r="D29" s="2099"/>
      <c r="E29" s="2099"/>
      <c r="F29" s="2100"/>
      <c r="G29" s="1634" t="s">
        <v>1998</v>
      </c>
      <c r="H29" s="1510">
        <v>2018</v>
      </c>
      <c r="I29" s="32" t="s">
        <v>1999</v>
      </c>
      <c r="J29" s="1510">
        <v>2019</v>
      </c>
      <c r="K29" s="2113"/>
      <c r="L29" s="3602"/>
      <c r="M29" s="3603"/>
      <c r="N29" s="3604"/>
      <c r="O29" s="2124"/>
      <c r="P29" s="2124"/>
    </row>
    <row r="30" spans="2:16" ht="25.5" customHeight="1">
      <c r="B30" s="76" t="s">
        <v>435</v>
      </c>
      <c r="C30" s="2028" t="s">
        <v>2000</v>
      </c>
      <c r="D30" s="2028"/>
      <c r="E30" s="2028"/>
      <c r="F30" s="2028"/>
      <c r="G30" s="2029"/>
      <c r="H30" s="2381" t="s">
        <v>3364</v>
      </c>
      <c r="I30" s="2382"/>
      <c r="J30" s="2383"/>
      <c r="K30" s="2113"/>
      <c r="L30" s="3602"/>
      <c r="M30" s="3603"/>
      <c r="N30" s="3604"/>
      <c r="O30" s="2197"/>
      <c r="P30" s="2197"/>
    </row>
    <row r="31" spans="2:16" ht="23.25" customHeight="1">
      <c r="B31" s="76" t="s">
        <v>441</v>
      </c>
      <c r="C31" s="2028" t="s">
        <v>2002</v>
      </c>
      <c r="D31" s="2028"/>
      <c r="E31" s="2028"/>
      <c r="F31" s="2028"/>
      <c r="G31" s="2029"/>
      <c r="H31" s="2384" t="s">
        <v>2003</v>
      </c>
      <c r="I31" s="2385"/>
      <c r="J31" s="2386"/>
      <c r="K31" s="2114"/>
      <c r="L31" s="3605"/>
      <c r="M31" s="3606"/>
      <c r="N31" s="3607"/>
      <c r="O31" s="1513" t="s">
        <v>2878</v>
      </c>
      <c r="P31" s="26" t="s">
        <v>3316</v>
      </c>
    </row>
    <row r="32" spans="2:16" ht="76.5" customHeight="1">
      <c r="B32" s="76" t="s">
        <v>443</v>
      </c>
      <c r="C32" s="2028" t="s">
        <v>2004</v>
      </c>
      <c r="D32" s="2028"/>
      <c r="E32" s="2028"/>
      <c r="F32" s="2028"/>
      <c r="G32" s="2028"/>
      <c r="H32" s="2028"/>
      <c r="I32" s="2028"/>
      <c r="J32" s="2028"/>
      <c r="K32" s="2028"/>
      <c r="L32" s="2028"/>
      <c r="M32" s="2028"/>
      <c r="N32" s="2372"/>
      <c r="O32" s="2074" t="s">
        <v>2879</v>
      </c>
      <c r="P32" s="2074" t="s">
        <v>2879</v>
      </c>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3597" t="s">
        <v>3365</v>
      </c>
      <c r="P34" s="2379"/>
    </row>
    <row r="35" spans="2:16" ht="21" customHeight="1">
      <c r="B35" s="27"/>
      <c r="C35" s="2091" t="s">
        <v>2011</v>
      </c>
      <c r="D35" s="2091"/>
      <c r="E35" s="2091"/>
      <c r="F35" s="2091"/>
      <c r="G35" s="2091"/>
      <c r="H35" s="2091"/>
      <c r="I35" s="2092"/>
      <c r="J35" s="230">
        <v>1084866</v>
      </c>
      <c r="K35" s="231">
        <v>3166199</v>
      </c>
      <c r="L35" s="2361">
        <f t="shared" ref="L35:L57" si="0">ABS(J35-K35)/J35</f>
        <v>1.91851620384453</v>
      </c>
      <c r="M35" s="2362"/>
      <c r="N35" s="2363"/>
      <c r="O35" s="3598"/>
      <c r="P35" s="2380"/>
    </row>
    <row r="36" spans="2:16" ht="21" customHeight="1">
      <c r="B36" s="27"/>
      <c r="C36" s="2091" t="s">
        <v>2012</v>
      </c>
      <c r="D36" s="2091"/>
      <c r="E36" s="2091"/>
      <c r="F36" s="2091"/>
      <c r="G36" s="2091"/>
      <c r="H36" s="2091"/>
      <c r="I36" s="2092"/>
      <c r="J36" s="36" t="s">
        <v>61</v>
      </c>
      <c r="K36" s="37" t="s">
        <v>1335</v>
      </c>
      <c r="L36" s="2361" t="s">
        <v>61</v>
      </c>
      <c r="M36" s="2362"/>
      <c r="N36" s="2363"/>
      <c r="O36" s="3598"/>
      <c r="P36" s="2380"/>
    </row>
    <row r="37" spans="2:16" ht="31.5" customHeight="1">
      <c r="B37" s="27"/>
      <c r="C37" s="2091" t="s">
        <v>2013</v>
      </c>
      <c r="D37" s="2091"/>
      <c r="E37" s="2091"/>
      <c r="F37" s="38" t="s">
        <v>2014</v>
      </c>
      <c r="G37" s="1754"/>
      <c r="H37" s="2008"/>
      <c r="I37" s="1755"/>
      <c r="J37" s="36" t="s">
        <v>61</v>
      </c>
      <c r="K37" s="37" t="s">
        <v>1335</v>
      </c>
      <c r="L37" s="2361" t="s">
        <v>61</v>
      </c>
      <c r="M37" s="2362"/>
      <c r="N37" s="2363"/>
      <c r="O37" s="3598"/>
      <c r="P37" s="2380"/>
    </row>
    <row r="38" spans="2:16" ht="21" customHeight="1">
      <c r="B38" s="27" t="s">
        <v>489</v>
      </c>
      <c r="C38" s="1997" t="s">
        <v>2015</v>
      </c>
      <c r="D38" s="1997"/>
      <c r="E38" s="1997"/>
      <c r="F38" s="1997"/>
      <c r="G38" s="1997"/>
      <c r="H38" s="1997"/>
      <c r="I38" s="1997"/>
      <c r="J38" s="1997"/>
      <c r="K38" s="1997"/>
      <c r="L38" s="1997"/>
      <c r="M38" s="1997"/>
      <c r="N38" s="2041"/>
      <c r="O38" s="3598"/>
      <c r="P38" s="2380"/>
    </row>
    <row r="39" spans="2:16" ht="21" customHeight="1">
      <c r="B39" s="27"/>
      <c r="C39" s="2091" t="s">
        <v>2016</v>
      </c>
      <c r="D39" s="2091"/>
      <c r="E39" s="2091"/>
      <c r="F39" s="2091"/>
      <c r="G39" s="2091"/>
      <c r="H39" s="2091"/>
      <c r="I39" s="2092"/>
      <c r="J39" s="34">
        <v>478553</v>
      </c>
      <c r="K39" s="35">
        <v>1356942</v>
      </c>
      <c r="L39" s="2369">
        <f>ABS(J39-K39)/J39</f>
        <v>1.835510382340096</v>
      </c>
      <c r="M39" s="2370"/>
      <c r="N39" s="2371"/>
      <c r="O39" s="3598"/>
      <c r="P39" s="2380"/>
    </row>
    <row r="40" spans="2:16" ht="27.75" customHeight="1">
      <c r="B40" s="27"/>
      <c r="C40" s="2091" t="s">
        <v>2017</v>
      </c>
      <c r="D40" s="2091"/>
      <c r="E40" s="2091"/>
      <c r="F40" s="38" t="s">
        <v>2014</v>
      </c>
      <c r="G40" s="1754"/>
      <c r="H40" s="2008"/>
      <c r="I40" s="1755"/>
      <c r="J40" s="36" t="s">
        <v>61</v>
      </c>
      <c r="K40" s="37" t="s">
        <v>1335</v>
      </c>
      <c r="L40" s="2361" t="s">
        <v>61</v>
      </c>
      <c r="M40" s="2362"/>
      <c r="N40" s="2363"/>
      <c r="O40" s="3598"/>
      <c r="P40" s="2380"/>
    </row>
    <row r="41" spans="2:16" ht="21" customHeight="1">
      <c r="B41" s="27" t="s">
        <v>493</v>
      </c>
      <c r="C41" s="1997" t="s">
        <v>2018</v>
      </c>
      <c r="D41" s="1997"/>
      <c r="E41" s="1997"/>
      <c r="F41" s="1997"/>
      <c r="G41" s="1997"/>
      <c r="H41" s="1997"/>
      <c r="I41" s="1997"/>
      <c r="J41" s="1997"/>
      <c r="K41" s="1997"/>
      <c r="L41" s="1997"/>
      <c r="M41" s="1997"/>
      <c r="N41" s="2041"/>
      <c r="O41" s="3598"/>
      <c r="P41" s="2380"/>
    </row>
    <row r="42" spans="2:16" ht="21" customHeight="1">
      <c r="B42" s="27"/>
      <c r="C42" s="2091" t="s">
        <v>2019</v>
      </c>
      <c r="D42" s="2091"/>
      <c r="E42" s="2091"/>
      <c r="F42" s="2091"/>
      <c r="G42" s="2091"/>
      <c r="H42" s="2091"/>
      <c r="I42" s="2092"/>
      <c r="J42" s="34">
        <v>140514</v>
      </c>
      <c r="K42" s="35">
        <v>482468</v>
      </c>
      <c r="L42" s="2361">
        <f t="shared" si="0"/>
        <v>2.4335938055994419</v>
      </c>
      <c r="M42" s="2362"/>
      <c r="N42" s="2363"/>
      <c r="O42" s="3598"/>
      <c r="P42" s="2380"/>
    </row>
    <row r="43" spans="2:16" ht="21" customHeight="1">
      <c r="B43" s="27"/>
      <c r="C43" s="2091" t="s">
        <v>2020</v>
      </c>
      <c r="D43" s="2091"/>
      <c r="E43" s="2091"/>
      <c r="F43" s="2091"/>
      <c r="G43" s="2091"/>
      <c r="H43" s="2091"/>
      <c r="I43" s="2092"/>
      <c r="J43" s="34">
        <v>676427</v>
      </c>
      <c r="K43" s="35">
        <v>1045348</v>
      </c>
      <c r="L43" s="2361">
        <f t="shared" si="0"/>
        <v>0.54539662077356466</v>
      </c>
      <c r="M43" s="2362"/>
      <c r="N43" s="2363"/>
      <c r="O43" s="3598"/>
      <c r="P43" s="2380"/>
    </row>
    <row r="44" spans="2:16" ht="21" customHeight="1">
      <c r="B44" s="27"/>
      <c r="C44" s="2091" t="s">
        <v>2021</v>
      </c>
      <c r="D44" s="2091"/>
      <c r="E44" s="2091"/>
      <c r="F44" s="2091"/>
      <c r="G44" s="2091"/>
      <c r="H44" s="2091"/>
      <c r="I44" s="2092"/>
      <c r="J44" s="34">
        <v>77466</v>
      </c>
      <c r="K44" s="35">
        <v>80411</v>
      </c>
      <c r="L44" s="2361">
        <f t="shared" si="0"/>
        <v>3.8016678284666823E-2</v>
      </c>
      <c r="M44" s="2362"/>
      <c r="N44" s="2363"/>
      <c r="O44" s="3598"/>
      <c r="P44" s="2380"/>
    </row>
    <row r="45" spans="2:16" ht="32.25" customHeight="1">
      <c r="B45" s="27"/>
      <c r="C45" s="2091" t="s">
        <v>2022</v>
      </c>
      <c r="D45" s="2091"/>
      <c r="E45" s="2091"/>
      <c r="F45" s="38" t="s">
        <v>2014</v>
      </c>
      <c r="G45" s="1754"/>
      <c r="H45" s="2008"/>
      <c r="I45" s="1755"/>
      <c r="J45" s="36" t="s">
        <v>61</v>
      </c>
      <c r="K45" s="37" t="s">
        <v>1335</v>
      </c>
      <c r="L45" s="2361" t="s">
        <v>61</v>
      </c>
      <c r="M45" s="2362"/>
      <c r="N45" s="2363"/>
      <c r="O45" s="3598"/>
      <c r="P45" s="2380"/>
    </row>
    <row r="46" spans="2:16" ht="21" customHeight="1">
      <c r="B46" s="27" t="s">
        <v>498</v>
      </c>
      <c r="C46" s="1997" t="s">
        <v>2023</v>
      </c>
      <c r="D46" s="1997"/>
      <c r="E46" s="1997"/>
      <c r="F46" s="1997"/>
      <c r="G46" s="1997"/>
      <c r="H46" s="1997"/>
      <c r="I46" s="1997"/>
      <c r="J46" s="1997"/>
      <c r="K46" s="1997"/>
      <c r="L46" s="1997"/>
      <c r="M46" s="1997"/>
      <c r="N46" s="2041"/>
      <c r="O46" s="3598"/>
      <c r="P46" s="2380"/>
    </row>
    <row r="47" spans="2:16" ht="21" customHeight="1">
      <c r="B47" s="27"/>
      <c r="C47" s="2091" t="s">
        <v>2024</v>
      </c>
      <c r="D47" s="2091"/>
      <c r="E47" s="2091"/>
      <c r="F47" s="2091"/>
      <c r="G47" s="2091"/>
      <c r="H47" s="2091"/>
      <c r="I47" s="2092"/>
      <c r="J47" s="34">
        <v>266470</v>
      </c>
      <c r="K47" s="35">
        <v>136068</v>
      </c>
      <c r="L47" s="2361">
        <f t="shared" si="0"/>
        <v>0.48936840920178631</v>
      </c>
      <c r="M47" s="2362"/>
      <c r="N47" s="2363"/>
      <c r="O47" s="3598"/>
      <c r="P47" s="2380"/>
    </row>
    <row r="48" spans="2:16" ht="21" customHeight="1">
      <c r="B48" s="27"/>
      <c r="C48" s="2091" t="s">
        <v>2025</v>
      </c>
      <c r="D48" s="2091"/>
      <c r="E48" s="2091"/>
      <c r="F48" s="2091"/>
      <c r="G48" s="2091"/>
      <c r="H48" s="2091"/>
      <c r="I48" s="2092"/>
      <c r="J48" s="34">
        <v>289873</v>
      </c>
      <c r="K48" s="35">
        <v>213007</v>
      </c>
      <c r="L48" s="2361">
        <f t="shared" si="0"/>
        <v>0.26517129915514726</v>
      </c>
      <c r="M48" s="2362"/>
      <c r="N48" s="2363"/>
      <c r="O48" s="3598"/>
      <c r="P48" s="2380"/>
    </row>
    <row r="49" spans="2:16" ht="30" customHeight="1">
      <c r="B49" s="27"/>
      <c r="C49" s="2091" t="s">
        <v>2026</v>
      </c>
      <c r="D49" s="2091"/>
      <c r="E49" s="2091"/>
      <c r="F49" s="38" t="s">
        <v>2014</v>
      </c>
      <c r="G49" s="2093"/>
      <c r="H49" s="2157"/>
      <c r="I49" s="2094"/>
      <c r="J49" s="36" t="s">
        <v>61</v>
      </c>
      <c r="K49" s="37" t="s">
        <v>1335</v>
      </c>
      <c r="L49" s="2361" t="s">
        <v>61</v>
      </c>
      <c r="M49" s="2362"/>
      <c r="N49" s="2363"/>
      <c r="O49" s="3598"/>
      <c r="P49" s="2380"/>
    </row>
    <row r="50" spans="2:16" ht="21" customHeight="1">
      <c r="B50" s="27" t="s">
        <v>502</v>
      </c>
      <c r="C50" s="1997" t="s">
        <v>2027</v>
      </c>
      <c r="D50" s="1997"/>
      <c r="E50" s="1997"/>
      <c r="F50" s="1997"/>
      <c r="G50" s="1997"/>
      <c r="H50" s="1997"/>
      <c r="I50" s="1997"/>
      <c r="J50" s="34">
        <v>414803</v>
      </c>
      <c r="K50" s="35">
        <v>35186</v>
      </c>
      <c r="L50" s="2361">
        <f t="shared" si="0"/>
        <v>0.91517419112205067</v>
      </c>
      <c r="M50" s="2362"/>
      <c r="N50" s="2363"/>
      <c r="O50" s="3598"/>
      <c r="P50" s="2380"/>
    </row>
    <row r="51" spans="2:16" ht="21" customHeight="1">
      <c r="B51" s="27" t="s">
        <v>504</v>
      </c>
      <c r="C51" s="1997" t="s">
        <v>2028</v>
      </c>
      <c r="D51" s="1997"/>
      <c r="E51" s="1997"/>
      <c r="F51" s="1997"/>
      <c r="G51" s="1997"/>
      <c r="H51" s="1997"/>
      <c r="I51" s="1997"/>
      <c r="J51" s="36" t="s">
        <v>61</v>
      </c>
      <c r="K51" s="37" t="s">
        <v>1335</v>
      </c>
      <c r="L51" s="2361" t="s">
        <v>61</v>
      </c>
      <c r="M51" s="2362"/>
      <c r="N51" s="2363"/>
      <c r="O51" s="3598"/>
      <c r="P51" s="2380"/>
    </row>
    <row r="52" spans="2:16" ht="21" customHeight="1">
      <c r="B52" s="27" t="s">
        <v>506</v>
      </c>
      <c r="C52" s="1997" t="s">
        <v>2029</v>
      </c>
      <c r="D52" s="1997"/>
      <c r="E52" s="1997"/>
      <c r="F52" s="1997"/>
      <c r="G52" s="1997"/>
      <c r="H52" s="1997"/>
      <c r="I52" s="1997"/>
      <c r="J52" s="34">
        <v>15151443</v>
      </c>
      <c r="K52" s="35">
        <v>128787929</v>
      </c>
      <c r="L52" s="2361">
        <f t="shared" si="0"/>
        <v>7.500043791208534</v>
      </c>
      <c r="M52" s="2362"/>
      <c r="N52" s="2363"/>
      <c r="O52" s="3598"/>
      <c r="P52" s="2380"/>
    </row>
    <row r="53" spans="2:16" ht="21" customHeight="1">
      <c r="B53" s="27" t="s">
        <v>507</v>
      </c>
      <c r="C53" s="1997" t="s">
        <v>2030</v>
      </c>
      <c r="D53" s="1997"/>
      <c r="E53" s="1997"/>
      <c r="F53" s="1997"/>
      <c r="G53" s="1997"/>
      <c r="H53" s="1997"/>
      <c r="I53" s="1997"/>
      <c r="J53" s="34">
        <v>1017543</v>
      </c>
      <c r="K53" s="35">
        <v>3774148</v>
      </c>
      <c r="L53" s="2361">
        <f t="shared" si="0"/>
        <v>2.7090796162914001</v>
      </c>
      <c r="M53" s="2362"/>
      <c r="N53" s="2363"/>
      <c r="O53" s="3598"/>
      <c r="P53" s="2380"/>
    </row>
    <row r="54" spans="2:16" ht="21" customHeight="1">
      <c r="B54" s="27" t="s">
        <v>508</v>
      </c>
      <c r="C54" s="1997" t="s">
        <v>2031</v>
      </c>
      <c r="D54" s="1997"/>
      <c r="E54" s="1997"/>
      <c r="F54" s="1997"/>
      <c r="G54" s="1997"/>
      <c r="H54" s="1997"/>
      <c r="I54" s="1997"/>
      <c r="J54" s="1997"/>
      <c r="K54" s="1997"/>
      <c r="L54" s="1997"/>
      <c r="M54" s="1997"/>
      <c r="N54" s="1997"/>
      <c r="O54" s="3598"/>
      <c r="P54" s="2380"/>
    </row>
    <row r="55" spans="2:16" ht="21" customHeight="1">
      <c r="B55" s="27"/>
      <c r="C55" s="2091" t="s">
        <v>2032</v>
      </c>
      <c r="D55" s="2091"/>
      <c r="E55" s="2091"/>
      <c r="F55" s="2091"/>
      <c r="G55" s="2091"/>
      <c r="H55" s="2091"/>
      <c r="I55" s="2092"/>
      <c r="J55" s="36" t="s">
        <v>61</v>
      </c>
      <c r="K55" s="37" t="s">
        <v>1335</v>
      </c>
      <c r="L55" s="2361" t="s">
        <v>61</v>
      </c>
      <c r="M55" s="2362"/>
      <c r="N55" s="2363"/>
      <c r="O55" s="3598"/>
      <c r="P55" s="2380"/>
    </row>
    <row r="56" spans="2:16" ht="21" customHeight="1">
      <c r="B56" s="27"/>
      <c r="C56" s="2091" t="s">
        <v>2033</v>
      </c>
      <c r="D56" s="2091"/>
      <c r="E56" s="2091"/>
      <c r="F56" s="2091"/>
      <c r="G56" s="2091"/>
      <c r="H56" s="2091"/>
      <c r="I56" s="2092"/>
      <c r="J56" s="34">
        <v>74018</v>
      </c>
      <c r="K56" s="35">
        <v>2036000</v>
      </c>
      <c r="L56" s="2361">
        <f t="shared" si="0"/>
        <v>26.50682266475722</v>
      </c>
      <c r="M56" s="2362"/>
      <c r="N56" s="2363"/>
      <c r="O56" s="3598"/>
      <c r="P56" s="2380"/>
    </row>
    <row r="57" spans="2:16" ht="21" customHeight="1" thickBot="1">
      <c r="B57" s="39" t="s">
        <v>510</v>
      </c>
      <c r="C57" s="1997" t="s">
        <v>2034</v>
      </c>
      <c r="D57" s="1997"/>
      <c r="E57" s="1997"/>
      <c r="F57" s="1997"/>
      <c r="G57" s="1997"/>
      <c r="H57" s="1997"/>
      <c r="I57" s="1997"/>
      <c r="J57" s="203">
        <v>111717</v>
      </c>
      <c r="K57" s="204">
        <v>50424</v>
      </c>
      <c r="L57" s="2366">
        <f t="shared" si="0"/>
        <v>0.54864523751980454</v>
      </c>
      <c r="M57" s="2367"/>
      <c r="N57" s="2368"/>
      <c r="O57" s="3598"/>
      <c r="P57" s="2380"/>
    </row>
    <row r="58" spans="2:16" ht="51" customHeight="1" thickBot="1">
      <c r="B58" s="205" t="s">
        <v>512</v>
      </c>
      <c r="C58" s="2827" t="s">
        <v>2035</v>
      </c>
      <c r="D58" s="2827"/>
      <c r="E58" s="2827"/>
      <c r="F58" s="2827"/>
      <c r="G58" s="2827"/>
      <c r="H58" s="2827"/>
      <c r="I58" s="2828"/>
      <c r="J58" s="41" t="s">
        <v>1949</v>
      </c>
      <c r="K58" s="42" t="s">
        <v>2036</v>
      </c>
      <c r="L58" s="2352" t="s">
        <v>3366</v>
      </c>
      <c r="M58" s="2353"/>
      <c r="N58" s="2354"/>
      <c r="O58" s="43" t="s">
        <v>2037</v>
      </c>
      <c r="P58" s="43" t="s">
        <v>2880</v>
      </c>
    </row>
    <row r="59" spans="2:16" ht="46.5" customHeight="1">
      <c r="B59" s="2355" t="s">
        <v>2038</v>
      </c>
      <c r="C59" s="2214"/>
      <c r="D59" s="2214"/>
      <c r="E59" s="2214"/>
      <c r="F59" s="2214"/>
      <c r="G59" s="2214"/>
      <c r="H59" s="2214"/>
      <c r="I59" s="2214"/>
      <c r="J59" s="2214"/>
      <c r="K59" s="2214"/>
      <c r="L59" s="2214"/>
      <c r="M59" s="2214"/>
      <c r="N59" s="2214"/>
      <c r="O59" s="2214"/>
      <c r="P59" s="2356"/>
    </row>
    <row r="60" spans="2:16" ht="57" customHeight="1" thickBot="1">
      <c r="B60" s="181" t="s">
        <v>516</v>
      </c>
      <c r="C60" s="2330" t="s">
        <v>2039</v>
      </c>
      <c r="D60" s="2330"/>
      <c r="E60" s="2330"/>
      <c r="F60" s="2330"/>
      <c r="G60" s="2330"/>
      <c r="H60" s="2330"/>
      <c r="I60" s="2330"/>
      <c r="J60" s="2357" t="s">
        <v>1962</v>
      </c>
      <c r="K60" s="2358"/>
      <c r="L60" s="45" t="s">
        <v>2036</v>
      </c>
      <c r="M60" s="2359" t="s">
        <v>3366</v>
      </c>
      <c r="N60" s="2360"/>
      <c r="O60" s="1627" t="s">
        <v>2059</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38.2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69" customHeight="1">
      <c r="B63" s="76" t="s">
        <v>435</v>
      </c>
      <c r="C63" s="2028" t="s">
        <v>2046</v>
      </c>
      <c r="D63" s="2028"/>
      <c r="E63" s="2028"/>
      <c r="F63" s="2029"/>
      <c r="G63" s="48">
        <v>2500000</v>
      </c>
      <c r="H63" s="116" t="s">
        <v>3367</v>
      </c>
      <c r="I63" s="2317" t="s">
        <v>2883</v>
      </c>
      <c r="J63" s="2318"/>
      <c r="K63" s="2340" t="s">
        <v>3368</v>
      </c>
      <c r="L63" s="2341"/>
      <c r="M63" s="2341"/>
      <c r="N63" s="2342"/>
      <c r="O63" s="2349"/>
      <c r="P63" s="2349"/>
    </row>
    <row r="64" spans="2:16" ht="63" customHeight="1">
      <c r="B64" s="76" t="s">
        <v>441</v>
      </c>
      <c r="C64" s="2028" t="s">
        <v>2049</v>
      </c>
      <c r="D64" s="2028"/>
      <c r="E64" s="2028"/>
      <c r="F64" s="2029"/>
      <c r="G64" s="48">
        <v>0</v>
      </c>
      <c r="H64" s="232" t="s">
        <v>1464</v>
      </c>
      <c r="I64" s="2317" t="s">
        <v>2065</v>
      </c>
      <c r="J64" s="2318"/>
      <c r="K64" s="2340"/>
      <c r="L64" s="2341"/>
      <c r="M64" s="2341"/>
      <c r="N64" s="2342"/>
      <c r="O64" s="2349"/>
      <c r="P64" s="2349"/>
    </row>
    <row r="65" spans="2:17" ht="54" customHeight="1" thickBot="1">
      <c r="B65" s="22" t="s">
        <v>443</v>
      </c>
      <c r="C65" s="1855" t="s">
        <v>2050</v>
      </c>
      <c r="D65" s="1855"/>
      <c r="E65" s="1855"/>
      <c r="F65" s="2098"/>
      <c r="G65" s="50">
        <f>G63+G64</f>
        <v>2500000</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1962</v>
      </c>
      <c r="J67" s="54" t="s">
        <v>2036</v>
      </c>
      <c r="K67" s="2331" t="s">
        <v>3369</v>
      </c>
      <c r="L67" s="2332"/>
      <c r="M67" s="2332"/>
      <c r="N67" s="2333"/>
      <c r="O67" s="1627" t="s">
        <v>1981</v>
      </c>
      <c r="P67" s="1511" t="s">
        <v>1981</v>
      </c>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t="s">
        <v>2059</v>
      </c>
      <c r="P69" s="2051"/>
    </row>
    <row r="70" spans="2:17" ht="28.5" customHeight="1">
      <c r="B70" s="76" t="s">
        <v>435</v>
      </c>
      <c r="C70" s="2825" t="s">
        <v>2060</v>
      </c>
      <c r="D70" s="2825"/>
      <c r="E70" s="2826"/>
      <c r="F70" s="1523" t="s">
        <v>1962</v>
      </c>
      <c r="G70" s="2315">
        <v>0</v>
      </c>
      <c r="H70" s="2316"/>
      <c r="I70" s="2317" t="s">
        <v>3370</v>
      </c>
      <c r="J70" s="2318"/>
      <c r="K70" s="2340" t="s">
        <v>3371</v>
      </c>
      <c r="L70" s="2341"/>
      <c r="M70" s="2341"/>
      <c r="N70" s="2342"/>
      <c r="O70" s="2124"/>
      <c r="P70" s="2124"/>
    </row>
    <row r="71" spans="2:17" ht="31.5" customHeight="1">
      <c r="B71" s="56"/>
      <c r="C71" s="2825" t="s">
        <v>2062</v>
      </c>
      <c r="D71" s="2825"/>
      <c r="E71" s="2826"/>
      <c r="F71" s="2162" t="s">
        <v>331</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2315">
        <v>0</v>
      </c>
      <c r="H72" s="2316"/>
      <c r="I72" s="2317" t="s">
        <v>1464</v>
      </c>
      <c r="J72" s="2318"/>
      <c r="K72" s="2340"/>
      <c r="L72" s="2341"/>
      <c r="M72" s="2341"/>
      <c r="N72" s="2342"/>
      <c r="O72" s="2124"/>
      <c r="P72" s="2124"/>
    </row>
    <row r="73" spans="2:17" ht="35.25" customHeight="1">
      <c r="B73" s="56"/>
      <c r="C73" s="2825" t="s">
        <v>2066</v>
      </c>
      <c r="D73" s="2825"/>
      <c r="E73" s="2826"/>
      <c r="F73" s="2162" t="s">
        <v>3372</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2073</v>
      </c>
      <c r="G77" s="2315">
        <v>4223000</v>
      </c>
      <c r="H77" s="2316"/>
      <c r="I77" s="2317" t="s">
        <v>857</v>
      </c>
      <c r="J77" s="2318"/>
      <c r="K77" s="2284" t="s">
        <v>3373</v>
      </c>
      <c r="L77" s="2285"/>
      <c r="M77" s="2285"/>
      <c r="N77" s="2286"/>
      <c r="O77" s="25" t="s">
        <v>3374</v>
      </c>
      <c r="P77" s="26"/>
    </row>
    <row r="78" spans="2:17" s="13" customFormat="1" ht="32.25" customHeight="1">
      <c r="B78" s="76" t="s">
        <v>441</v>
      </c>
      <c r="C78" s="2028" t="s">
        <v>1965</v>
      </c>
      <c r="D78" s="2028"/>
      <c r="E78" s="2029"/>
      <c r="F78" s="1523" t="s">
        <v>2073</v>
      </c>
      <c r="G78" s="2315">
        <v>6408375.9100000001</v>
      </c>
      <c r="H78" s="2316"/>
      <c r="I78" s="2317" t="s">
        <v>857</v>
      </c>
      <c r="J78" s="2318"/>
      <c r="K78" s="2284" t="s">
        <v>3375</v>
      </c>
      <c r="L78" s="2285"/>
      <c r="M78" s="2285"/>
      <c r="N78" s="2286"/>
      <c r="O78" s="25" t="s">
        <v>3376</v>
      </c>
      <c r="P78" s="26"/>
    </row>
    <row r="79" spans="2:17" s="13" customFormat="1" ht="32.25" customHeight="1">
      <c r="B79" s="76" t="s">
        <v>443</v>
      </c>
      <c r="C79" s="2028" t="s">
        <v>2076</v>
      </c>
      <c r="D79" s="2028"/>
      <c r="E79" s="2029"/>
      <c r="F79" s="1523" t="s">
        <v>2065</v>
      </c>
      <c r="G79" s="2315">
        <v>0</v>
      </c>
      <c r="H79" s="2316"/>
      <c r="I79" s="2317" t="s">
        <v>1464</v>
      </c>
      <c r="J79" s="2318"/>
      <c r="K79" s="2284" t="s">
        <v>1335</v>
      </c>
      <c r="L79" s="2285"/>
      <c r="M79" s="2285"/>
      <c r="N79" s="2286"/>
      <c r="O79" s="25"/>
      <c r="P79" s="26"/>
    </row>
    <row r="80" spans="2:17" s="13" customFormat="1" ht="32.25" customHeight="1">
      <c r="B80" s="76" t="s">
        <v>445</v>
      </c>
      <c r="C80" s="2028" t="s">
        <v>2078</v>
      </c>
      <c r="D80" s="2028"/>
      <c r="E80" s="2029"/>
      <c r="F80" s="1523" t="s">
        <v>2073</v>
      </c>
      <c r="G80" s="2315">
        <v>957132.67</v>
      </c>
      <c r="H80" s="2316"/>
      <c r="I80" s="2315" t="s">
        <v>857</v>
      </c>
      <c r="J80" s="2316"/>
      <c r="K80" s="2315" t="s">
        <v>3373</v>
      </c>
      <c r="L80" s="2319"/>
      <c r="M80" s="2319"/>
      <c r="N80" s="2320"/>
      <c r="O80" s="2051" t="s">
        <v>3377</v>
      </c>
      <c r="P80" s="2051"/>
    </row>
    <row r="81" spans="1:16" s="13" customFormat="1" ht="32.25" customHeight="1">
      <c r="B81" s="76" t="s">
        <v>448</v>
      </c>
      <c r="C81" s="2028" t="s">
        <v>2005</v>
      </c>
      <c r="D81" s="2028"/>
      <c r="E81" s="2029"/>
      <c r="F81" s="1523" t="s">
        <v>2073</v>
      </c>
      <c r="G81" s="2315">
        <v>1170000</v>
      </c>
      <c r="H81" s="2316"/>
      <c r="I81" s="2315" t="s">
        <v>857</v>
      </c>
      <c r="J81" s="2316"/>
      <c r="K81" s="2315" t="s">
        <v>3373</v>
      </c>
      <c r="L81" s="2319"/>
      <c r="M81" s="2319"/>
      <c r="N81" s="2320"/>
      <c r="O81" s="2197"/>
      <c r="P81" s="2197"/>
    </row>
    <row r="82" spans="1:16" ht="53.25" customHeight="1" thickBot="1">
      <c r="B82" s="22" t="s">
        <v>450</v>
      </c>
      <c r="C82" s="1855" t="s">
        <v>2080</v>
      </c>
      <c r="D82" s="1855"/>
      <c r="E82" s="2098"/>
      <c r="F82" s="61"/>
      <c r="G82" s="2307">
        <f>G77+G78+G79+G80+G81</f>
        <v>12758508.58</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64">
        <f>G74/(G74+G82)</f>
        <v>0</v>
      </c>
      <c r="K84" s="65" t="s">
        <v>1950</v>
      </c>
      <c r="L84" s="2304" t="s">
        <v>3378</v>
      </c>
      <c r="M84" s="2305"/>
      <c r="N84" s="2306"/>
      <c r="O84" s="2231"/>
      <c r="P84" s="2231"/>
    </row>
    <row r="85" spans="1:16" ht="49.5" customHeight="1">
      <c r="B85" s="207" t="s">
        <v>553</v>
      </c>
      <c r="C85" s="2302" t="s">
        <v>2083</v>
      </c>
      <c r="D85" s="2302"/>
      <c r="E85" s="2302"/>
      <c r="F85" s="2302"/>
      <c r="G85" s="2302"/>
      <c r="H85" s="2302"/>
      <c r="I85" s="2303"/>
      <c r="J85" s="64" t="e">
        <f>G70/G74</f>
        <v>#DIV/0!</v>
      </c>
      <c r="K85" s="65" t="s">
        <v>2036</v>
      </c>
      <c r="L85" s="2304" t="s">
        <v>3379</v>
      </c>
      <c r="M85" s="2305"/>
      <c r="N85" s="2306"/>
      <c r="O85" s="2232"/>
      <c r="P85" s="2232"/>
    </row>
    <row r="86" spans="1:16" ht="50.25" customHeight="1">
      <c r="B86" s="207" t="s">
        <v>555</v>
      </c>
      <c r="C86" s="2028" t="s">
        <v>2084</v>
      </c>
      <c r="D86" s="2028"/>
      <c r="E86" s="2028"/>
      <c r="F86" s="2028"/>
      <c r="G86" s="2028"/>
      <c r="H86" s="2028"/>
      <c r="I86" s="2029"/>
      <c r="J86" s="64">
        <f>(G74+G82)/J27</f>
        <v>0.79305514397715782</v>
      </c>
      <c r="K86" s="65" t="s">
        <v>1950</v>
      </c>
      <c r="L86" s="2304">
        <v>0</v>
      </c>
      <c r="M86" s="2305"/>
      <c r="N86" s="2306"/>
      <c r="O86" s="2232"/>
      <c r="P86" s="2232"/>
    </row>
    <row r="87" spans="1:16" ht="192.6" customHeight="1">
      <c r="B87" s="208" t="s">
        <v>557</v>
      </c>
      <c r="C87" s="2302" t="s">
        <v>2085</v>
      </c>
      <c r="D87" s="2302"/>
      <c r="E87" s="2302"/>
      <c r="F87" s="2302"/>
      <c r="G87" s="2302"/>
      <c r="H87" s="2302"/>
      <c r="I87" s="2303"/>
      <c r="J87" s="68" t="str">
        <f>IF(J86&lt;0.99,"Funding gap","No funding gap")</f>
        <v>Funding gap</v>
      </c>
      <c r="K87" s="1547" t="s">
        <v>2036</v>
      </c>
      <c r="L87" s="3220" t="s">
        <v>3380</v>
      </c>
      <c r="M87" s="2305"/>
      <c r="N87" s="2306"/>
      <c r="O87" s="2233"/>
      <c r="P87" s="2233"/>
    </row>
    <row r="88" spans="1:16" ht="39" customHeight="1">
      <c r="B88" s="87" t="s">
        <v>559</v>
      </c>
      <c r="C88" s="2028" t="s">
        <v>2087</v>
      </c>
      <c r="D88" s="2028"/>
      <c r="E88" s="2028"/>
      <c r="F88" s="2028"/>
      <c r="G88" s="2028"/>
      <c r="H88" s="2028"/>
      <c r="I88" s="2028"/>
      <c r="J88" s="2029"/>
      <c r="K88" s="2289" t="s">
        <v>2036</v>
      </c>
      <c r="L88" s="2292" t="s">
        <v>3381</v>
      </c>
      <c r="M88" s="2293"/>
      <c r="N88" s="2294"/>
      <c r="O88" s="2051" t="s">
        <v>1981</v>
      </c>
      <c r="P88" s="2051" t="s">
        <v>1981</v>
      </c>
    </row>
    <row r="89" spans="1:16" ht="21" customHeight="1">
      <c r="B89" s="1490" t="s">
        <v>435</v>
      </c>
      <c r="C89" s="2301" t="s">
        <v>2090</v>
      </c>
      <c r="D89" s="2301"/>
      <c r="E89" s="2301"/>
      <c r="F89" s="2301"/>
      <c r="G89" s="2301"/>
      <c r="H89" s="2301"/>
      <c r="I89" s="2301"/>
      <c r="J89" s="158" t="s">
        <v>2065</v>
      </c>
      <c r="K89" s="2290"/>
      <c r="L89" s="2295"/>
      <c r="M89" s="2296"/>
      <c r="N89" s="2297"/>
      <c r="O89" s="2124"/>
      <c r="P89" s="2124"/>
    </row>
    <row r="90" spans="1:16" ht="21" customHeight="1">
      <c r="B90" s="1490" t="s">
        <v>441</v>
      </c>
      <c r="C90" s="2301" t="s">
        <v>2091</v>
      </c>
      <c r="D90" s="2301"/>
      <c r="E90" s="2301"/>
      <c r="F90" s="2301"/>
      <c r="G90" s="2301"/>
      <c r="H90" s="2301"/>
      <c r="I90" s="2301"/>
      <c r="J90" s="158" t="s">
        <v>2065</v>
      </c>
      <c r="K90" s="2290"/>
      <c r="L90" s="2295"/>
      <c r="M90" s="2296"/>
      <c r="N90" s="2297"/>
      <c r="O90" s="2124"/>
      <c r="P90" s="2124"/>
    </row>
    <row r="91" spans="1:16" ht="21" customHeight="1">
      <c r="B91" s="1490" t="s">
        <v>443</v>
      </c>
      <c r="C91" s="2301" t="s">
        <v>2092</v>
      </c>
      <c r="D91" s="2301"/>
      <c r="E91" s="2301"/>
      <c r="F91" s="2301"/>
      <c r="G91" s="2301"/>
      <c r="H91" s="2301"/>
      <c r="I91" s="2301"/>
      <c r="J91" s="158" t="s">
        <v>2065</v>
      </c>
      <c r="K91" s="2290"/>
      <c r="L91" s="2295"/>
      <c r="M91" s="2296"/>
      <c r="N91" s="2297"/>
      <c r="O91" s="2124"/>
      <c r="P91" s="2124"/>
    </row>
    <row r="92" spans="1:16" ht="21" customHeight="1">
      <c r="B92" s="1490" t="s">
        <v>445</v>
      </c>
      <c r="C92" s="2301" t="s">
        <v>2005</v>
      </c>
      <c r="D92" s="2301"/>
      <c r="E92" s="2301"/>
      <c r="F92" s="2301"/>
      <c r="G92" s="2301"/>
      <c r="H92" s="2301"/>
      <c r="I92" s="2301"/>
      <c r="J92" s="158" t="s">
        <v>2065</v>
      </c>
      <c r="K92" s="2290"/>
      <c r="L92" s="2295"/>
      <c r="M92" s="2296"/>
      <c r="N92" s="2297"/>
      <c r="O92" s="2124"/>
      <c r="P92" s="2124"/>
    </row>
    <row r="93" spans="1:16" ht="21" customHeight="1">
      <c r="B93" s="1490" t="s">
        <v>448</v>
      </c>
      <c r="C93" s="1903" t="s">
        <v>2093</v>
      </c>
      <c r="D93" s="1903"/>
      <c r="E93" s="1903"/>
      <c r="F93" s="1903"/>
      <c r="G93" s="1754" t="s">
        <v>331</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3382</v>
      </c>
      <c r="J95" s="2230"/>
      <c r="K95" s="2230"/>
      <c r="L95" s="2230"/>
      <c r="M95" s="2230"/>
      <c r="N95" s="2022"/>
      <c r="O95" s="2051" t="s">
        <v>1981</v>
      </c>
      <c r="P95" s="2051" t="s">
        <v>1981</v>
      </c>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1949</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45" customHeight="1">
      <c r="B106" s="23" t="s">
        <v>573</v>
      </c>
      <c r="C106" s="1997" t="s">
        <v>2105</v>
      </c>
      <c r="D106" s="1997"/>
      <c r="E106" s="1997"/>
      <c r="F106" s="1997"/>
      <c r="G106" s="1998"/>
      <c r="H106" s="71" t="s">
        <v>1962</v>
      </c>
      <c r="I106" s="2260" t="s">
        <v>2036</v>
      </c>
      <c r="J106" s="2261"/>
      <c r="K106" s="3594" t="s">
        <v>3383</v>
      </c>
      <c r="L106" s="3595"/>
      <c r="M106" s="3595"/>
      <c r="N106" s="3596"/>
      <c r="O106" s="25" t="s">
        <v>1981</v>
      </c>
      <c r="P106" s="26" t="s">
        <v>1981</v>
      </c>
    </row>
    <row r="107" spans="2:16" ht="20.25" customHeight="1">
      <c r="B107" s="2265" t="s">
        <v>2106</v>
      </c>
      <c r="C107" s="2139"/>
      <c r="D107" s="2139"/>
      <c r="E107" s="2266"/>
      <c r="F107" s="2271" t="s">
        <v>2107</v>
      </c>
      <c r="G107" s="2272"/>
      <c r="H107" s="2273"/>
      <c r="I107" s="2271" t="s">
        <v>3384</v>
      </c>
      <c r="J107" s="2272"/>
      <c r="K107" s="2271" t="s">
        <v>1993</v>
      </c>
      <c r="L107" s="2272"/>
      <c r="M107" s="2272"/>
      <c r="N107" s="2274"/>
      <c r="O107" s="2231"/>
      <c r="P107" s="2231"/>
    </row>
    <row r="108" spans="2:16" ht="21" customHeight="1">
      <c r="B108" s="1810"/>
      <c r="C108" s="1811"/>
      <c r="D108" s="1811"/>
      <c r="E108" s="2267"/>
      <c r="F108" s="2275" t="s">
        <v>3385</v>
      </c>
      <c r="G108" s="2276"/>
      <c r="H108" s="2277"/>
      <c r="I108" s="2278">
        <v>2500000</v>
      </c>
      <c r="J108" s="2279"/>
      <c r="K108" s="2275">
        <v>2016</v>
      </c>
      <c r="L108" s="2276"/>
      <c r="M108" s="2276"/>
      <c r="N108" s="2277"/>
      <c r="O108" s="2232"/>
      <c r="P108" s="2232"/>
    </row>
    <row r="109" spans="2:16" ht="21" customHeight="1">
      <c r="B109" s="1810"/>
      <c r="C109" s="1811"/>
      <c r="D109" s="1811"/>
      <c r="E109" s="2267"/>
      <c r="F109" s="2275" t="s">
        <v>3385</v>
      </c>
      <c r="G109" s="2276"/>
      <c r="H109" s="2277"/>
      <c r="I109" s="2278">
        <v>0</v>
      </c>
      <c r="J109" s="2279"/>
      <c r="K109" s="2275">
        <v>2017</v>
      </c>
      <c r="L109" s="2276"/>
      <c r="M109" s="2276"/>
      <c r="N109" s="2277"/>
      <c r="O109" s="2232"/>
      <c r="P109" s="2232"/>
    </row>
    <row r="110" spans="2:16" ht="21" customHeight="1">
      <c r="B110" s="1810"/>
      <c r="C110" s="1811"/>
      <c r="D110" s="1811"/>
      <c r="E110" s="2267"/>
      <c r="F110" s="2275" t="s">
        <v>3385</v>
      </c>
      <c r="G110" s="2276"/>
      <c r="H110" s="2277"/>
      <c r="I110" s="2278">
        <v>0</v>
      </c>
      <c r="J110" s="2279"/>
      <c r="K110" s="2275">
        <v>2018</v>
      </c>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3386</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1949</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1949</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1949</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1949</v>
      </c>
      <c r="L123" s="2108" t="s">
        <v>1949</v>
      </c>
      <c r="M123" s="2110"/>
      <c r="N123" s="2191"/>
      <c r="O123" s="2232"/>
      <c r="P123" s="2232"/>
    </row>
    <row r="124" spans="2:16" ht="24" customHeight="1">
      <c r="B124" s="73" t="s">
        <v>458</v>
      </c>
      <c r="C124" s="1885" t="s">
        <v>2124</v>
      </c>
      <c r="D124" s="1885"/>
      <c r="E124" s="1885"/>
      <c r="F124" s="2148"/>
      <c r="G124" s="2108" t="s">
        <v>1949</v>
      </c>
      <c r="H124" s="2109"/>
      <c r="I124" s="2108" t="s">
        <v>1949</v>
      </c>
      <c r="J124" s="2109"/>
      <c r="K124" s="1522" t="s">
        <v>1949</v>
      </c>
      <c r="L124" s="2108" t="s">
        <v>1949</v>
      </c>
      <c r="M124" s="2110"/>
      <c r="N124" s="2191"/>
      <c r="O124" s="2232"/>
      <c r="P124" s="2232"/>
    </row>
    <row r="125" spans="2:16" ht="24" customHeight="1">
      <c r="B125" s="73" t="s">
        <v>594</v>
      </c>
      <c r="C125" s="1885" t="s">
        <v>2125</v>
      </c>
      <c r="D125" s="1885"/>
      <c r="E125" s="1885"/>
      <c r="F125" s="2148"/>
      <c r="G125" s="2108" t="s">
        <v>1949</v>
      </c>
      <c r="H125" s="2109"/>
      <c r="I125" s="2108" t="s">
        <v>1949</v>
      </c>
      <c r="J125" s="2109"/>
      <c r="K125" s="1522" t="s">
        <v>1949</v>
      </c>
      <c r="L125" s="2108" t="s">
        <v>1949</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1949</v>
      </c>
      <c r="H128" s="2109"/>
      <c r="I128" s="2108" t="s">
        <v>1949</v>
      </c>
      <c r="J128" s="2109"/>
      <c r="K128" s="1522" t="s">
        <v>1949</v>
      </c>
      <c r="L128" s="2108" t="s">
        <v>1949</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71.25" customHeight="1">
      <c r="B135" s="176" t="s">
        <v>607</v>
      </c>
      <c r="C135" s="2407" t="s">
        <v>2134</v>
      </c>
      <c r="D135" s="2407"/>
      <c r="E135" s="2407"/>
      <c r="F135" s="2822"/>
      <c r="G135" s="1531" t="s">
        <v>1949</v>
      </c>
      <c r="H135" s="2236" t="s">
        <v>2135</v>
      </c>
      <c r="I135" s="2237"/>
      <c r="J135" s="2238" t="s">
        <v>3387</v>
      </c>
      <c r="K135" s="2239"/>
      <c r="L135" s="2239"/>
      <c r="M135" s="2239"/>
      <c r="N135" s="2240"/>
      <c r="O135" s="1628" t="s">
        <v>2898</v>
      </c>
      <c r="P135" s="1540" t="s">
        <v>2898</v>
      </c>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19.5" customHeight="1">
      <c r="B137" s="76" t="s">
        <v>611</v>
      </c>
      <c r="C137" s="2028" t="s">
        <v>2138</v>
      </c>
      <c r="D137" s="2028"/>
      <c r="E137" s="2028"/>
      <c r="F137" s="2028"/>
      <c r="G137" s="2028"/>
      <c r="H137" s="1999" t="s">
        <v>3388</v>
      </c>
      <c r="I137" s="2027"/>
      <c r="J137" s="2027"/>
      <c r="K137" s="2169" t="s">
        <v>2036</v>
      </c>
      <c r="L137" s="2230"/>
      <c r="M137" s="2230"/>
      <c r="N137" s="2022"/>
      <c r="O137" s="2231"/>
      <c r="P137" s="2231"/>
    </row>
    <row r="138" spans="1:16" ht="19.5" customHeight="1">
      <c r="B138" s="76" t="s">
        <v>441</v>
      </c>
      <c r="C138" s="2028" t="s">
        <v>2140</v>
      </c>
      <c r="D138" s="2028"/>
      <c r="E138" s="2028"/>
      <c r="F138" s="2028"/>
      <c r="G138" s="2028"/>
      <c r="H138" s="1999" t="s">
        <v>3389</v>
      </c>
      <c r="I138" s="2027"/>
      <c r="J138" s="2027"/>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2077</v>
      </c>
      <c r="I140" s="2027"/>
      <c r="J140" s="2027"/>
      <c r="K140" s="2169"/>
      <c r="L140" s="2222" t="s">
        <v>3390</v>
      </c>
      <c r="M140" s="2223"/>
      <c r="N140" s="2224"/>
      <c r="O140" s="2233"/>
      <c r="P140" s="2233"/>
    </row>
    <row r="141" spans="1:16" ht="36.75" customHeight="1">
      <c r="B141" s="87" t="s">
        <v>616</v>
      </c>
      <c r="C141" s="2028" t="s">
        <v>2143</v>
      </c>
      <c r="D141" s="2028"/>
      <c r="E141" s="2028"/>
      <c r="F141" s="2028"/>
      <c r="G141" s="2028"/>
      <c r="H141" s="1999" t="s">
        <v>1962</v>
      </c>
      <c r="I141" s="2027"/>
      <c r="J141" s="2027"/>
      <c r="K141" s="2169"/>
      <c r="L141" s="2039" t="s">
        <v>3391</v>
      </c>
      <c r="M141" s="2039"/>
      <c r="N141" s="2225"/>
      <c r="O141" s="2051" t="s">
        <v>3392</v>
      </c>
      <c r="P141" s="2051" t="s">
        <v>1981</v>
      </c>
    </row>
    <row r="142" spans="1:16" ht="72.599999999999994" customHeight="1">
      <c r="B142" s="76" t="s">
        <v>435</v>
      </c>
      <c r="C142" s="2028" t="s">
        <v>2144</v>
      </c>
      <c r="D142" s="2028"/>
      <c r="E142" s="2028"/>
      <c r="F142" s="2028"/>
      <c r="G142" s="2029"/>
      <c r="H142" s="1999" t="s">
        <v>2065</v>
      </c>
      <c r="I142" s="2027"/>
      <c r="J142" s="2027"/>
      <c r="K142" s="2169"/>
      <c r="L142" s="2056"/>
      <c r="M142" s="2056"/>
      <c r="N142" s="2226"/>
      <c r="O142" s="2197"/>
      <c r="P142" s="2197"/>
    </row>
    <row r="143" spans="1:16" ht="62.25" customHeight="1">
      <c r="B143" s="87" t="s">
        <v>619</v>
      </c>
      <c r="C143" s="2028" t="s">
        <v>2146</v>
      </c>
      <c r="D143" s="2028"/>
      <c r="E143" s="2028"/>
      <c r="F143" s="2028"/>
      <c r="G143" s="2028"/>
      <c r="H143" s="1999" t="s">
        <v>1949</v>
      </c>
      <c r="I143" s="2027"/>
      <c r="J143" s="2027"/>
      <c r="K143" s="2169"/>
      <c r="L143" s="2153"/>
      <c r="M143" s="2153"/>
      <c r="N143" s="2234"/>
      <c r="O143" s="2051" t="s">
        <v>3393</v>
      </c>
      <c r="P143" s="2051" t="s">
        <v>3393</v>
      </c>
    </row>
    <row r="144" spans="1:16" ht="80.849999999999994" customHeight="1" thickBot="1">
      <c r="A144" s="77"/>
      <c r="B144" s="22" t="s">
        <v>435</v>
      </c>
      <c r="C144" s="1855" t="s">
        <v>2144</v>
      </c>
      <c r="D144" s="1855"/>
      <c r="E144" s="1855"/>
      <c r="F144" s="1855"/>
      <c r="G144" s="2098"/>
      <c r="H144" s="1999"/>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2156</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2156</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2156</v>
      </c>
      <c r="K149" s="2110"/>
      <c r="L149" s="2109"/>
      <c r="M149" s="2162"/>
      <c r="N149" s="2196"/>
      <c r="O149" s="2165"/>
      <c r="P149" s="2165"/>
    </row>
    <row r="150" spans="2:16" ht="32.25" customHeight="1">
      <c r="B150" s="76"/>
      <c r="C150" s="1528" t="s">
        <v>489</v>
      </c>
      <c r="D150" s="1885" t="s">
        <v>2155</v>
      </c>
      <c r="E150" s="1885"/>
      <c r="F150" s="2148"/>
      <c r="G150" s="2108" t="s">
        <v>2156</v>
      </c>
      <c r="H150" s="2110"/>
      <c r="I150" s="2109"/>
      <c r="J150" s="2108" t="s">
        <v>2156</v>
      </c>
      <c r="K150" s="2110"/>
      <c r="L150" s="2109"/>
      <c r="M150" s="1533"/>
      <c r="N150" s="1539"/>
      <c r="O150" s="2165"/>
      <c r="P150" s="2165"/>
    </row>
    <row r="151" spans="2:16" ht="41.25" customHeight="1">
      <c r="B151" s="76" t="s">
        <v>445</v>
      </c>
      <c r="C151" s="1885" t="s">
        <v>2121</v>
      </c>
      <c r="D151" s="1885"/>
      <c r="E151" s="1885"/>
      <c r="F151" s="2148"/>
      <c r="G151" s="2108" t="s">
        <v>2156</v>
      </c>
      <c r="H151" s="2110"/>
      <c r="I151" s="2109"/>
      <c r="J151" s="2108" t="s">
        <v>2156</v>
      </c>
      <c r="K151" s="2110"/>
      <c r="L151" s="2109"/>
      <c r="M151" s="2162"/>
      <c r="N151" s="2196"/>
      <c r="O151" s="2165"/>
      <c r="P151" s="2165"/>
    </row>
    <row r="152" spans="2:16" ht="29.25" customHeight="1">
      <c r="B152" s="76" t="s">
        <v>448</v>
      </c>
      <c r="C152" s="1885" t="s">
        <v>2157</v>
      </c>
      <c r="D152" s="1885"/>
      <c r="E152" s="1885"/>
      <c r="F152" s="2148"/>
      <c r="G152" s="2108" t="s">
        <v>2156</v>
      </c>
      <c r="H152" s="2110"/>
      <c r="I152" s="2109"/>
      <c r="J152" s="2108" t="s">
        <v>2156</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2156</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2156</v>
      </c>
      <c r="K154" s="2110"/>
      <c r="L154" s="2109"/>
      <c r="M154" s="2162"/>
      <c r="N154" s="2196"/>
      <c r="O154" s="2165"/>
      <c r="P154" s="2165"/>
    </row>
    <row r="155" spans="2:16" ht="28.5" customHeight="1">
      <c r="B155" s="76" t="s">
        <v>456</v>
      </c>
      <c r="C155" s="1885" t="s">
        <v>2158</v>
      </c>
      <c r="D155" s="1885"/>
      <c r="E155" s="1885"/>
      <c r="F155" s="2148"/>
      <c r="G155" s="2108" t="s">
        <v>2153</v>
      </c>
      <c r="H155" s="2110"/>
      <c r="I155" s="2109"/>
      <c r="J155" s="2108" t="s">
        <v>2156</v>
      </c>
      <c r="K155" s="2110"/>
      <c r="L155" s="2109"/>
      <c r="M155" s="2163"/>
      <c r="N155" s="2196"/>
      <c r="O155" s="2017"/>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1885" t="s">
        <v>2128</v>
      </c>
      <c r="D160" s="1885"/>
      <c r="E160" s="1885"/>
      <c r="F160" s="2148"/>
      <c r="G160" s="2108" t="s">
        <v>2153</v>
      </c>
      <c r="H160" s="2110"/>
      <c r="I160" s="2109"/>
      <c r="J160" s="2108" t="s">
        <v>2156</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3394</v>
      </c>
      <c r="P163" s="2204"/>
    </row>
    <row r="164" spans="1:16" ht="19.5" customHeight="1">
      <c r="A164" s="9"/>
      <c r="B164" s="1492" t="s">
        <v>435</v>
      </c>
      <c r="C164" s="1997" t="s">
        <v>2168</v>
      </c>
      <c r="D164" s="1997"/>
      <c r="E164" s="1998"/>
      <c r="F164" s="1523" t="s">
        <v>1962</v>
      </c>
      <c r="G164" s="3072" t="s">
        <v>3395</v>
      </c>
      <c r="H164" s="3073"/>
      <c r="I164" s="3073"/>
      <c r="J164" s="3073"/>
      <c r="K164" s="3074"/>
      <c r="L164" s="2108" t="s">
        <v>1949</v>
      </c>
      <c r="M164" s="2110"/>
      <c r="N164" s="2110"/>
      <c r="O164" s="2204"/>
      <c r="P164" s="2204"/>
    </row>
    <row r="165" spans="1:16" ht="19.5" customHeight="1">
      <c r="A165" s="9"/>
      <c r="B165" s="1492" t="s">
        <v>441</v>
      </c>
      <c r="C165" s="1997" t="s">
        <v>2170</v>
      </c>
      <c r="D165" s="1997"/>
      <c r="E165" s="1998"/>
      <c r="F165" s="1523" t="s">
        <v>1949</v>
      </c>
      <c r="G165" s="3072" t="s">
        <v>3395</v>
      </c>
      <c r="H165" s="3073"/>
      <c r="I165" s="3073"/>
      <c r="J165" s="3073"/>
      <c r="K165" s="3074"/>
      <c r="L165" s="2108" t="s">
        <v>1949</v>
      </c>
      <c r="M165" s="2110"/>
      <c r="N165" s="2110"/>
      <c r="O165" s="2204"/>
      <c r="P165" s="2204"/>
    </row>
    <row r="166" spans="1:16" ht="19.5" customHeight="1">
      <c r="A166" s="9"/>
      <c r="B166" s="1492" t="s">
        <v>443</v>
      </c>
      <c r="C166" s="1997" t="s">
        <v>2172</v>
      </c>
      <c r="D166" s="1997"/>
      <c r="E166" s="1998"/>
      <c r="F166" s="1523" t="s">
        <v>1949</v>
      </c>
      <c r="G166" s="3072" t="s">
        <v>3395</v>
      </c>
      <c r="H166" s="3073"/>
      <c r="I166" s="3073"/>
      <c r="J166" s="3073"/>
      <c r="K166" s="3074"/>
      <c r="L166" s="2108" t="s">
        <v>1949</v>
      </c>
      <c r="M166" s="2110"/>
      <c r="N166" s="2110"/>
      <c r="O166" s="2204"/>
      <c r="P166" s="2204"/>
    </row>
    <row r="167" spans="1:16" ht="19.5" customHeight="1">
      <c r="A167" s="9"/>
      <c r="B167" s="1492" t="s">
        <v>445</v>
      </c>
      <c r="C167" s="1997" t="s">
        <v>2173</v>
      </c>
      <c r="D167" s="1997"/>
      <c r="E167" s="1998"/>
      <c r="F167" s="1523" t="s">
        <v>1949</v>
      </c>
      <c r="G167" s="3072" t="s">
        <v>3395</v>
      </c>
      <c r="H167" s="3073"/>
      <c r="I167" s="3073"/>
      <c r="J167" s="3073"/>
      <c r="K167" s="3074"/>
      <c r="L167" s="2108" t="s">
        <v>1949</v>
      </c>
      <c r="M167" s="2110"/>
      <c r="N167" s="2110"/>
      <c r="O167" s="2204"/>
      <c r="P167" s="2204"/>
    </row>
    <row r="168" spans="1:16" ht="19.5" customHeight="1">
      <c r="A168" s="9"/>
      <c r="B168" s="76" t="s">
        <v>448</v>
      </c>
      <c r="C168" s="1997" t="s">
        <v>2174</v>
      </c>
      <c r="D168" s="1997"/>
      <c r="E168" s="1998"/>
      <c r="F168" s="1532" t="s">
        <v>1949</v>
      </c>
      <c r="G168" s="3072" t="s">
        <v>3395</v>
      </c>
      <c r="H168" s="3073"/>
      <c r="I168" s="3073"/>
      <c r="J168" s="3073"/>
      <c r="K168" s="3074"/>
      <c r="L168" s="2108" t="s">
        <v>1949</v>
      </c>
      <c r="M168" s="2110"/>
      <c r="N168" s="2110"/>
      <c r="O168" s="2204"/>
      <c r="P168" s="2204"/>
    </row>
    <row r="169" spans="1:16" ht="29.25" customHeight="1">
      <c r="A169" s="9"/>
      <c r="B169" s="84" t="s">
        <v>450</v>
      </c>
      <c r="C169" s="2028" t="s">
        <v>2175</v>
      </c>
      <c r="D169" s="2028"/>
      <c r="E169" s="2029"/>
      <c r="F169" s="1532" t="s">
        <v>1949</v>
      </c>
      <c r="G169" s="3072" t="s">
        <v>3395</v>
      </c>
      <c r="H169" s="3073"/>
      <c r="I169" s="3073"/>
      <c r="J169" s="3073"/>
      <c r="K169" s="3074"/>
      <c r="L169" s="2108" t="s">
        <v>1949</v>
      </c>
      <c r="M169" s="2110"/>
      <c r="N169" s="2110"/>
      <c r="O169" s="2204"/>
      <c r="P169" s="2204"/>
    </row>
    <row r="170" spans="1:16" ht="19.5" customHeight="1">
      <c r="A170" s="9"/>
      <c r="B170" s="84" t="s">
        <v>453</v>
      </c>
      <c r="C170" s="1997" t="s">
        <v>2176</v>
      </c>
      <c r="D170" s="1997"/>
      <c r="E170" s="1998"/>
      <c r="F170" s="1532" t="s">
        <v>1949</v>
      </c>
      <c r="G170" s="3072" t="s">
        <v>3395</v>
      </c>
      <c r="H170" s="3073"/>
      <c r="I170" s="3073"/>
      <c r="J170" s="3073"/>
      <c r="K170" s="3074"/>
      <c r="L170" s="2108" t="s">
        <v>1949</v>
      </c>
      <c r="M170" s="2110"/>
      <c r="N170" s="2110"/>
      <c r="O170" s="2204"/>
      <c r="P170" s="2204"/>
    </row>
    <row r="171" spans="1:16" ht="19.5" customHeight="1">
      <c r="A171" s="9"/>
      <c r="B171" s="84" t="s">
        <v>456</v>
      </c>
      <c r="C171" s="1997" t="s">
        <v>2177</v>
      </c>
      <c r="D171" s="1997"/>
      <c r="E171" s="1998"/>
      <c r="F171" s="1532" t="s">
        <v>1949</v>
      </c>
      <c r="G171" s="3072" t="s">
        <v>3395</v>
      </c>
      <c r="H171" s="3073"/>
      <c r="I171" s="3073"/>
      <c r="J171" s="3073"/>
      <c r="K171" s="3074"/>
      <c r="L171" s="2108" t="s">
        <v>1949</v>
      </c>
      <c r="M171" s="2110"/>
      <c r="N171" s="2110"/>
      <c r="O171" s="2204"/>
      <c r="P171" s="2204"/>
    </row>
    <row r="172" spans="1:16" ht="19.5" customHeight="1">
      <c r="A172" s="9"/>
      <c r="B172" s="84" t="s">
        <v>458</v>
      </c>
      <c r="C172" s="1997" t="s">
        <v>2178</v>
      </c>
      <c r="D172" s="1997"/>
      <c r="E172" s="1998"/>
      <c r="F172" s="1532" t="s">
        <v>1949</v>
      </c>
      <c r="G172" s="3072" t="s">
        <v>3395</v>
      </c>
      <c r="H172" s="3073"/>
      <c r="I172" s="3073"/>
      <c r="J172" s="3073"/>
      <c r="K172" s="3074"/>
      <c r="L172" s="2108" t="s">
        <v>1949</v>
      </c>
      <c r="M172" s="2110"/>
      <c r="N172" s="2110"/>
      <c r="O172" s="2204"/>
      <c r="P172" s="2204"/>
    </row>
    <row r="173" spans="1:16" ht="19.5" customHeight="1">
      <c r="A173" s="9"/>
      <c r="B173" s="84" t="s">
        <v>594</v>
      </c>
      <c r="C173" s="1997" t="s">
        <v>2179</v>
      </c>
      <c r="D173" s="1997"/>
      <c r="E173" s="1998"/>
      <c r="F173" s="1532" t="s">
        <v>1949</v>
      </c>
      <c r="G173" s="3072" t="s">
        <v>3395</v>
      </c>
      <c r="H173" s="3073"/>
      <c r="I173" s="3073"/>
      <c r="J173" s="3073"/>
      <c r="K173" s="3074"/>
      <c r="L173" s="2108" t="s">
        <v>1949</v>
      </c>
      <c r="M173" s="2110"/>
      <c r="N173" s="2110"/>
      <c r="O173" s="2204"/>
      <c r="P173" s="2204"/>
    </row>
    <row r="174" spans="1:16" ht="19.5" customHeight="1">
      <c r="A174" s="9"/>
      <c r="B174" s="76" t="s">
        <v>596</v>
      </c>
      <c r="C174" s="1997" t="s">
        <v>2180</v>
      </c>
      <c r="D174" s="1997"/>
      <c r="E174" s="1998"/>
      <c r="F174" s="1532" t="s">
        <v>1949</v>
      </c>
      <c r="G174" s="3072" t="s">
        <v>3395</v>
      </c>
      <c r="H174" s="3073"/>
      <c r="I174" s="3073"/>
      <c r="J174" s="3073"/>
      <c r="K174" s="3074"/>
      <c r="L174" s="2108" t="s">
        <v>1949</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t="s">
        <v>2005</v>
      </c>
      <c r="P175" s="2074" t="s">
        <v>2005</v>
      </c>
    </row>
    <row r="176" spans="1:16" ht="18.75" customHeight="1">
      <c r="A176" s="9"/>
      <c r="B176" s="1492" t="s">
        <v>435</v>
      </c>
      <c r="C176" s="1997" t="s">
        <v>2168</v>
      </c>
      <c r="D176" s="1997"/>
      <c r="E176" s="1998"/>
      <c r="F176" s="33" t="s">
        <v>1949</v>
      </c>
      <c r="G176" s="2170" t="s">
        <v>3396</v>
      </c>
      <c r="H176" s="2171"/>
      <c r="I176" s="2171"/>
      <c r="J176" s="2171"/>
      <c r="K176" s="2171"/>
      <c r="L176" s="2171"/>
      <c r="M176" s="2171"/>
      <c r="N176" s="2179"/>
      <c r="O176" s="2124"/>
      <c r="P176" s="2081"/>
    </row>
    <row r="177" spans="1:16" ht="18.75" customHeight="1">
      <c r="A177" s="9"/>
      <c r="B177" s="1492" t="s">
        <v>441</v>
      </c>
      <c r="C177" s="1997" t="s">
        <v>2170</v>
      </c>
      <c r="D177" s="1997"/>
      <c r="E177" s="1998"/>
      <c r="F177" s="33" t="s">
        <v>1949</v>
      </c>
      <c r="G177" s="2170" t="s">
        <v>3396</v>
      </c>
      <c r="H177" s="2171"/>
      <c r="I177" s="2171"/>
      <c r="J177" s="2171"/>
      <c r="K177" s="2171"/>
      <c r="L177" s="2171"/>
      <c r="M177" s="2171"/>
      <c r="N177" s="2179"/>
      <c r="O177" s="2124"/>
      <c r="P177" s="2081"/>
    </row>
    <row r="178" spans="1:16" ht="18.75" customHeight="1">
      <c r="A178" s="9"/>
      <c r="B178" s="1492" t="s">
        <v>443</v>
      </c>
      <c r="C178" s="1997" t="s">
        <v>2172</v>
      </c>
      <c r="D178" s="1997"/>
      <c r="E178" s="1998"/>
      <c r="F178" s="33" t="s">
        <v>1949</v>
      </c>
      <c r="G178" s="2170" t="s">
        <v>3396</v>
      </c>
      <c r="H178" s="2171"/>
      <c r="I178" s="2171"/>
      <c r="J178" s="2171"/>
      <c r="K178" s="2171"/>
      <c r="L178" s="2171"/>
      <c r="M178" s="2171"/>
      <c r="N178" s="2179"/>
      <c r="O178" s="2124"/>
      <c r="P178" s="2081"/>
    </row>
    <row r="179" spans="1:16" ht="18.75" customHeight="1">
      <c r="A179" s="9"/>
      <c r="B179" s="1492" t="s">
        <v>445</v>
      </c>
      <c r="C179" s="1997" t="s">
        <v>2173</v>
      </c>
      <c r="D179" s="1997"/>
      <c r="E179" s="1998"/>
      <c r="F179" s="33" t="s">
        <v>1949</v>
      </c>
      <c r="G179" s="2170" t="s">
        <v>3396</v>
      </c>
      <c r="H179" s="2171"/>
      <c r="I179" s="2171"/>
      <c r="J179" s="2171"/>
      <c r="K179" s="2171"/>
      <c r="L179" s="2171"/>
      <c r="M179" s="2171"/>
      <c r="N179" s="2179"/>
      <c r="O179" s="2124"/>
      <c r="P179" s="2081"/>
    </row>
    <row r="180" spans="1:16" ht="18.75" customHeight="1">
      <c r="A180" s="9"/>
      <c r="B180" s="76" t="s">
        <v>448</v>
      </c>
      <c r="C180" s="1997" t="s">
        <v>2174</v>
      </c>
      <c r="D180" s="1997"/>
      <c r="E180" s="1998"/>
      <c r="F180" s="33" t="s">
        <v>1949</v>
      </c>
      <c r="G180" s="2170" t="s">
        <v>3397</v>
      </c>
      <c r="H180" s="2171"/>
      <c r="I180" s="2171"/>
      <c r="J180" s="2171"/>
      <c r="K180" s="2171"/>
      <c r="L180" s="2171"/>
      <c r="M180" s="2171"/>
      <c r="N180" s="2179"/>
      <c r="O180" s="2124"/>
      <c r="P180" s="2081"/>
    </row>
    <row r="181" spans="1:16" ht="27.75" customHeight="1">
      <c r="A181" s="9"/>
      <c r="B181" s="84" t="s">
        <v>450</v>
      </c>
      <c r="C181" s="2028" t="s">
        <v>2175</v>
      </c>
      <c r="D181" s="2028"/>
      <c r="E181" s="2029"/>
      <c r="F181" s="33" t="s">
        <v>1949</v>
      </c>
      <c r="G181" s="2170" t="s">
        <v>3397</v>
      </c>
      <c r="H181" s="2171"/>
      <c r="I181" s="2171"/>
      <c r="J181" s="2171"/>
      <c r="K181" s="2171"/>
      <c r="L181" s="2171"/>
      <c r="M181" s="2171"/>
      <c r="N181" s="2179"/>
      <c r="O181" s="2124"/>
      <c r="P181" s="2081"/>
    </row>
    <row r="182" spans="1:16" ht="18.75" customHeight="1">
      <c r="A182" s="9"/>
      <c r="B182" s="84" t="s">
        <v>453</v>
      </c>
      <c r="C182" s="1997" t="s">
        <v>2176</v>
      </c>
      <c r="D182" s="1997"/>
      <c r="E182" s="1998"/>
      <c r="F182" s="33" t="s">
        <v>1949</v>
      </c>
      <c r="G182" s="2170" t="s">
        <v>3397</v>
      </c>
      <c r="H182" s="2171"/>
      <c r="I182" s="2171"/>
      <c r="J182" s="2171"/>
      <c r="K182" s="2171"/>
      <c r="L182" s="2171"/>
      <c r="M182" s="2171"/>
      <c r="N182" s="2179"/>
      <c r="O182" s="2124"/>
      <c r="P182" s="2081"/>
    </row>
    <row r="183" spans="1:16" ht="18.75" customHeight="1">
      <c r="A183" s="9"/>
      <c r="B183" s="84" t="s">
        <v>456</v>
      </c>
      <c r="C183" s="1997" t="s">
        <v>2177</v>
      </c>
      <c r="D183" s="1997"/>
      <c r="E183" s="1998"/>
      <c r="F183" s="33" t="s">
        <v>1949</v>
      </c>
      <c r="G183" s="2170" t="s">
        <v>3397</v>
      </c>
      <c r="H183" s="2171"/>
      <c r="I183" s="2171"/>
      <c r="J183" s="2171"/>
      <c r="K183" s="2171"/>
      <c r="L183" s="2171"/>
      <c r="M183" s="2171"/>
      <c r="N183" s="2179"/>
      <c r="O183" s="2124"/>
      <c r="P183" s="2081"/>
    </row>
    <row r="184" spans="1:16" ht="18.75" customHeight="1">
      <c r="A184" s="9"/>
      <c r="B184" s="84" t="s">
        <v>458</v>
      </c>
      <c r="C184" s="1997" t="s">
        <v>2178</v>
      </c>
      <c r="D184" s="1997"/>
      <c r="E184" s="1998"/>
      <c r="F184" s="33" t="s">
        <v>1949</v>
      </c>
      <c r="G184" s="2170" t="s">
        <v>3397</v>
      </c>
      <c r="H184" s="2171"/>
      <c r="I184" s="2171"/>
      <c r="J184" s="2171"/>
      <c r="K184" s="2171"/>
      <c r="L184" s="2171"/>
      <c r="M184" s="2171"/>
      <c r="N184" s="2179"/>
      <c r="O184" s="2124"/>
      <c r="P184" s="2081"/>
    </row>
    <row r="185" spans="1:16" ht="18.75" customHeight="1">
      <c r="A185" s="9"/>
      <c r="B185" s="84" t="s">
        <v>594</v>
      </c>
      <c r="C185" s="1997" t="s">
        <v>2179</v>
      </c>
      <c r="D185" s="1997"/>
      <c r="E185" s="1998"/>
      <c r="F185" s="33" t="s">
        <v>1949</v>
      </c>
      <c r="G185" s="2170" t="s">
        <v>3397</v>
      </c>
      <c r="H185" s="2171"/>
      <c r="I185" s="2171"/>
      <c r="J185" s="2171"/>
      <c r="K185" s="2171"/>
      <c r="L185" s="2171"/>
      <c r="M185" s="2171"/>
      <c r="N185" s="2179"/>
      <c r="O185" s="2124"/>
      <c r="P185" s="2081"/>
    </row>
    <row r="186" spans="1:16" ht="18.75" customHeight="1">
      <c r="A186" s="9"/>
      <c r="B186" s="76" t="s">
        <v>596</v>
      </c>
      <c r="C186" s="1997" t="s">
        <v>2180</v>
      </c>
      <c r="D186" s="1997"/>
      <c r="E186" s="1998"/>
      <c r="F186" s="33" t="s">
        <v>1949</v>
      </c>
      <c r="G186" s="2170" t="s">
        <v>3397</v>
      </c>
      <c r="H186" s="2171"/>
      <c r="I186" s="2171"/>
      <c r="J186" s="2171"/>
      <c r="K186" s="2171"/>
      <c r="L186" s="2171"/>
      <c r="M186" s="2171"/>
      <c r="N186" s="2179"/>
      <c r="O186" s="2197"/>
      <c r="P186" s="2084"/>
    </row>
    <row r="187" spans="1:16" ht="47.25"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t="s">
        <v>1981</v>
      </c>
      <c r="P187" s="2051" t="s">
        <v>1981</v>
      </c>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36" customHeight="1">
      <c r="A193" s="9"/>
      <c r="B193" s="84" t="s">
        <v>450</v>
      </c>
      <c r="C193" s="2028" t="s">
        <v>2175</v>
      </c>
      <c r="D193" s="2028"/>
      <c r="E193" s="2029"/>
      <c r="F193" s="1532" t="s">
        <v>1962</v>
      </c>
      <c r="G193" s="613"/>
      <c r="H193" s="614"/>
      <c r="I193" s="614"/>
      <c r="J193" s="614"/>
      <c r="K193" s="614"/>
      <c r="L193" s="2108" t="s">
        <v>2065</v>
      </c>
      <c r="M193" s="2110"/>
      <c r="N193" s="2191"/>
      <c r="O193" s="2124"/>
      <c r="P193" s="2124"/>
    </row>
    <row r="194" spans="1:16" ht="20.25" customHeight="1">
      <c r="A194" s="9"/>
      <c r="B194" s="1494" t="s">
        <v>453</v>
      </c>
      <c r="C194" s="1997" t="s">
        <v>2176</v>
      </c>
      <c r="D194" s="1997"/>
      <c r="E194" s="1998"/>
      <c r="F194" s="1532" t="s">
        <v>1962</v>
      </c>
      <c r="G194" s="613"/>
      <c r="H194" s="614"/>
      <c r="I194" s="614"/>
      <c r="J194" s="614"/>
      <c r="K194" s="614"/>
      <c r="L194" s="2108" t="s">
        <v>2065</v>
      </c>
      <c r="M194" s="2110"/>
      <c r="N194" s="2191"/>
      <c r="O194" s="2124"/>
      <c r="P194" s="2124"/>
    </row>
    <row r="195" spans="1:16" ht="20.25" customHeight="1">
      <c r="A195" s="9"/>
      <c r="B195" s="1494" t="s">
        <v>456</v>
      </c>
      <c r="C195" s="1997" t="s">
        <v>2177</v>
      </c>
      <c r="D195" s="1997"/>
      <c r="E195" s="1998"/>
      <c r="F195" s="1532" t="s">
        <v>1962</v>
      </c>
      <c r="G195" s="613"/>
      <c r="H195" s="614"/>
      <c r="I195" s="614"/>
      <c r="J195" s="614"/>
      <c r="K195" s="614"/>
      <c r="L195" s="2108" t="s">
        <v>2065</v>
      </c>
      <c r="M195" s="2110"/>
      <c r="N195" s="2191"/>
      <c r="O195" s="2124"/>
      <c r="P195" s="2124"/>
    </row>
    <row r="196" spans="1:16" ht="20.25" customHeight="1">
      <c r="A196" s="9"/>
      <c r="B196" s="1494" t="s">
        <v>458</v>
      </c>
      <c r="C196" s="1997" t="s">
        <v>2178</v>
      </c>
      <c r="D196" s="1997"/>
      <c r="E196" s="1998"/>
      <c r="F196" s="1532" t="s">
        <v>1962</v>
      </c>
      <c r="G196" s="613"/>
      <c r="H196" s="614"/>
      <c r="I196" s="614"/>
      <c r="J196" s="614"/>
      <c r="K196" s="614"/>
      <c r="L196" s="2108" t="s">
        <v>2065</v>
      </c>
      <c r="M196" s="2110"/>
      <c r="N196" s="2191"/>
      <c r="O196" s="2124"/>
      <c r="P196" s="2124"/>
    </row>
    <row r="197" spans="1:16" ht="20.25" customHeight="1">
      <c r="A197" s="9"/>
      <c r="B197" s="1494" t="s">
        <v>594</v>
      </c>
      <c r="C197" s="1997" t="s">
        <v>2179</v>
      </c>
      <c r="D197" s="1997"/>
      <c r="E197" s="1998"/>
      <c r="F197" s="1532" t="s">
        <v>1962</v>
      </c>
      <c r="G197" s="613"/>
      <c r="H197" s="614"/>
      <c r="I197" s="614"/>
      <c r="J197" s="614"/>
      <c r="K197" s="614"/>
      <c r="L197" s="2108" t="s">
        <v>2065</v>
      </c>
      <c r="M197" s="2110"/>
      <c r="N197" s="2191"/>
      <c r="O197" s="2124"/>
      <c r="P197" s="2124"/>
    </row>
    <row r="198" spans="1:16" ht="20.25" customHeight="1">
      <c r="A198" s="9"/>
      <c r="B198" s="1490" t="s">
        <v>596</v>
      </c>
      <c r="C198" s="1997" t="s">
        <v>2180</v>
      </c>
      <c r="D198" s="1997"/>
      <c r="E198" s="1998"/>
      <c r="F198" s="1532" t="s">
        <v>1962</v>
      </c>
      <c r="G198" s="613"/>
      <c r="H198" s="614"/>
      <c r="I198" s="614"/>
      <c r="J198" s="614"/>
      <c r="K198" s="614"/>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1962</v>
      </c>
      <c r="I211" s="2184"/>
      <c r="J211" s="2185"/>
      <c r="K211" s="2186" t="s">
        <v>2036</v>
      </c>
      <c r="L211" s="2170" t="s">
        <v>3398</v>
      </c>
      <c r="M211" s="2171"/>
      <c r="N211" s="2179"/>
      <c r="O211" s="3592" t="s">
        <v>2286</v>
      </c>
      <c r="P211" s="1991" t="s">
        <v>2286</v>
      </c>
    </row>
    <row r="212" spans="1:16" ht="25.5" customHeight="1">
      <c r="B212" s="1490" t="s">
        <v>435</v>
      </c>
      <c r="C212" s="1997" t="s">
        <v>2191</v>
      </c>
      <c r="D212" s="1997"/>
      <c r="E212" s="1997"/>
      <c r="F212" s="1997"/>
      <c r="G212" s="1997"/>
      <c r="H212" s="1997"/>
      <c r="I212" s="1997"/>
      <c r="J212" s="1998"/>
      <c r="K212" s="2187"/>
      <c r="L212" s="2172"/>
      <c r="M212" s="2173"/>
      <c r="N212" s="2174"/>
      <c r="O212" s="3384"/>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3384"/>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3384"/>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3384"/>
      <c r="P215" s="2017"/>
    </row>
    <row r="216" spans="1:16" ht="20.25" customHeight="1">
      <c r="B216" s="1490"/>
      <c r="C216" s="1549" t="s">
        <v>498</v>
      </c>
      <c r="D216" s="1997" t="s">
        <v>2115</v>
      </c>
      <c r="E216" s="1997"/>
      <c r="F216" s="1997"/>
      <c r="G216" s="1998"/>
      <c r="H216" s="2108" t="s">
        <v>1962</v>
      </c>
      <c r="I216" s="2110"/>
      <c r="J216" s="2109"/>
      <c r="K216" s="2187"/>
      <c r="L216" s="2172"/>
      <c r="M216" s="2173"/>
      <c r="N216" s="2174"/>
      <c r="O216" s="3384"/>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3593"/>
      <c r="P217" s="1992"/>
    </row>
    <row r="218" spans="1:16" ht="27" customHeight="1">
      <c r="B218" s="1520" t="s">
        <v>654</v>
      </c>
      <c r="C218" s="1997" t="s">
        <v>2194</v>
      </c>
      <c r="D218" s="1997"/>
      <c r="E218" s="1997"/>
      <c r="F218" s="1997"/>
      <c r="G218" s="1997"/>
      <c r="H218" s="1997"/>
      <c r="I218" s="1997"/>
      <c r="J218" s="1997"/>
      <c r="K218" s="1997"/>
      <c r="L218" s="1997"/>
      <c r="M218" s="1997"/>
      <c r="N218" s="2041"/>
      <c r="O218" s="1991" t="s">
        <v>2922</v>
      </c>
      <c r="P218" s="2050"/>
    </row>
    <row r="219" spans="1:16" ht="21.75" customHeight="1">
      <c r="B219" s="1490" t="s">
        <v>435</v>
      </c>
      <c r="C219" s="1997" t="s">
        <v>2195</v>
      </c>
      <c r="D219" s="1997"/>
      <c r="E219" s="1998"/>
      <c r="F219" s="1995" t="s">
        <v>1949</v>
      </c>
      <c r="G219" s="2160"/>
      <c r="H219" s="2160"/>
      <c r="I219" s="2160"/>
      <c r="J219" s="2013"/>
      <c r="K219" s="2169" t="s">
        <v>2036</v>
      </c>
      <c r="L219" s="2170" t="s">
        <v>3399</v>
      </c>
      <c r="M219" s="2171"/>
      <c r="N219" s="2171"/>
      <c r="O219" s="2017"/>
      <c r="P219" s="2017"/>
    </row>
    <row r="220" spans="1:16" ht="21.75" customHeight="1">
      <c r="B220" s="1490" t="s">
        <v>441</v>
      </c>
      <c r="C220" s="1997" t="s">
        <v>2196</v>
      </c>
      <c r="D220" s="1997"/>
      <c r="E220" s="1998"/>
      <c r="F220" s="1995" t="s">
        <v>1962</v>
      </c>
      <c r="G220" s="2160"/>
      <c r="H220" s="2160"/>
      <c r="I220" s="2160"/>
      <c r="J220" s="2013"/>
      <c r="K220" s="2169"/>
      <c r="L220" s="2172"/>
      <c r="M220" s="2173"/>
      <c r="N220" s="2173"/>
      <c r="O220" s="2017"/>
      <c r="P220" s="2017"/>
    </row>
    <row r="221" spans="1:16" ht="21.75" customHeight="1">
      <c r="B221" s="76" t="s">
        <v>443</v>
      </c>
      <c r="C221" s="2028" t="s">
        <v>2197</v>
      </c>
      <c r="D221" s="2028"/>
      <c r="E221" s="2029"/>
      <c r="F221" s="1995" t="s">
        <v>1949</v>
      </c>
      <c r="G221" s="2160"/>
      <c r="H221" s="2160"/>
      <c r="I221" s="2160"/>
      <c r="J221" s="2013"/>
      <c r="K221" s="2169"/>
      <c r="L221" s="2172"/>
      <c r="M221" s="2173"/>
      <c r="N221" s="2173"/>
      <c r="O221" s="2017"/>
      <c r="P221" s="2017"/>
    </row>
    <row r="222" spans="1:16" ht="20.25" customHeight="1">
      <c r="B222" s="87"/>
      <c r="C222" s="2028" t="s">
        <v>2198</v>
      </c>
      <c r="D222" s="2028"/>
      <c r="E222" s="2029"/>
      <c r="F222" s="2162" t="s">
        <v>3400</v>
      </c>
      <c r="G222" s="2163"/>
      <c r="H222" s="2163"/>
      <c r="I222" s="2163"/>
      <c r="J222" s="2164"/>
      <c r="K222" s="2169"/>
      <c r="L222" s="2172"/>
      <c r="M222" s="2173"/>
      <c r="N222" s="2173"/>
      <c r="O222" s="1992"/>
      <c r="P222" s="1992"/>
    </row>
    <row r="223" spans="1:16" ht="54" customHeight="1">
      <c r="B223" s="76" t="s">
        <v>445</v>
      </c>
      <c r="C223" s="2028" t="s">
        <v>2200</v>
      </c>
      <c r="D223" s="2028"/>
      <c r="E223" s="2029"/>
      <c r="F223" s="1995" t="s">
        <v>1949</v>
      </c>
      <c r="G223" s="2160"/>
      <c r="H223" s="2160"/>
      <c r="I223" s="2160"/>
      <c r="J223" s="2013"/>
      <c r="K223" s="2169"/>
      <c r="L223" s="2172"/>
      <c r="M223" s="2173"/>
      <c r="N223" s="2174"/>
      <c r="O223" s="2006" t="s">
        <v>2922</v>
      </c>
      <c r="P223" s="1991"/>
    </row>
    <row r="224" spans="1:16" ht="33" customHeight="1">
      <c r="B224" s="87"/>
      <c r="C224" s="1997" t="s">
        <v>2202</v>
      </c>
      <c r="D224" s="1997"/>
      <c r="E224" s="1998"/>
      <c r="F224" s="2162" t="s">
        <v>3401</v>
      </c>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1962</v>
      </c>
      <c r="I225" s="2160"/>
      <c r="J225" s="2013"/>
      <c r="K225" s="2169"/>
      <c r="L225" s="2172"/>
      <c r="M225" s="2173"/>
      <c r="N225" s="2174"/>
      <c r="O225" s="2165" t="s">
        <v>2204</v>
      </c>
      <c r="P225" s="2017"/>
    </row>
    <row r="226" spans="2:16" ht="27" customHeight="1">
      <c r="B226" s="22" t="s">
        <v>435</v>
      </c>
      <c r="C226" s="2028" t="s">
        <v>2205</v>
      </c>
      <c r="D226" s="2028"/>
      <c r="E226" s="2028"/>
      <c r="F226" s="2028"/>
      <c r="G226" s="2028"/>
      <c r="H226" s="2166" t="s">
        <v>3402</v>
      </c>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t="s">
        <v>2207</v>
      </c>
    </row>
    <row r="228" spans="2:16" ht="57.75" customHeight="1">
      <c r="B228" s="88" t="s">
        <v>435</v>
      </c>
      <c r="C228" s="1885" t="s">
        <v>2118</v>
      </c>
      <c r="D228" s="1885"/>
      <c r="E228" s="1885"/>
      <c r="F228" s="1885"/>
      <c r="G228" s="1885"/>
      <c r="H228" s="1885"/>
      <c r="I228" s="1885"/>
      <c r="J228" s="2148"/>
      <c r="K228" s="1522" t="s">
        <v>1949</v>
      </c>
      <c r="L228" s="2149" t="s">
        <v>2036</v>
      </c>
      <c r="M228" s="2152" t="s">
        <v>3403</v>
      </c>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1949</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1949</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1962</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t="s">
        <v>3404</v>
      </c>
      <c r="L242" s="2150"/>
      <c r="M242" s="2154"/>
      <c r="N242" s="2107"/>
      <c r="O242" s="2017"/>
      <c r="P242" s="2017"/>
    </row>
    <row r="243" spans="2:16" ht="23.25" customHeight="1">
      <c r="B243" s="90" t="s">
        <v>678</v>
      </c>
      <c r="C243" s="1997" t="s">
        <v>2215</v>
      </c>
      <c r="D243" s="1997"/>
      <c r="E243" s="1998"/>
      <c r="F243" s="1995" t="s">
        <v>3405</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3406</v>
      </c>
      <c r="P244" s="1991" t="s">
        <v>2218</v>
      </c>
    </row>
    <row r="245" spans="2:16" ht="23.25" customHeight="1">
      <c r="B245" s="89" t="s">
        <v>435</v>
      </c>
      <c r="C245" s="1903" t="s">
        <v>2117</v>
      </c>
      <c r="D245" s="1903"/>
      <c r="E245" s="2138"/>
      <c r="F245" s="1754" t="s">
        <v>2928</v>
      </c>
      <c r="G245" s="1755"/>
      <c r="H245" s="2139" t="s">
        <v>2036</v>
      </c>
      <c r="I245" s="2141" t="s">
        <v>3407</v>
      </c>
      <c r="J245" s="2142"/>
      <c r="K245" s="2142"/>
      <c r="L245" s="2142"/>
      <c r="M245" s="2142"/>
      <c r="N245" s="2143"/>
      <c r="O245" s="2017"/>
      <c r="P245" s="2017"/>
    </row>
    <row r="246" spans="2:16" ht="23.25" customHeight="1">
      <c r="B246" s="89" t="s">
        <v>441</v>
      </c>
      <c r="C246" s="1903" t="s">
        <v>2220</v>
      </c>
      <c r="D246" s="1903"/>
      <c r="E246" s="2138"/>
      <c r="F246" s="1754" t="s">
        <v>3408</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2223</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1949</v>
      </c>
      <c r="G249" s="1755"/>
      <c r="H249" s="1811"/>
      <c r="I249" s="2144"/>
      <c r="J249" s="2117"/>
      <c r="K249" s="2117"/>
      <c r="L249" s="2117"/>
      <c r="M249" s="2117"/>
      <c r="N249" s="2118"/>
      <c r="O249" s="2017"/>
      <c r="P249" s="2017"/>
    </row>
    <row r="250" spans="2:16" ht="23.25" customHeight="1">
      <c r="B250" s="90"/>
      <c r="C250" s="1903" t="s">
        <v>2102</v>
      </c>
      <c r="D250" s="1903"/>
      <c r="E250" s="2138"/>
      <c r="F250" s="1754" t="s">
        <v>3409</v>
      </c>
      <c r="G250" s="1755"/>
      <c r="H250" s="2140"/>
      <c r="I250" s="2145"/>
      <c r="J250" s="2119"/>
      <c r="K250" s="2119"/>
      <c r="L250" s="2119"/>
      <c r="M250" s="2119"/>
      <c r="N250" s="2120"/>
      <c r="O250" s="2017"/>
      <c r="P250" s="1992"/>
    </row>
    <row r="251" spans="2:16" ht="65.25" customHeight="1">
      <c r="B251" s="211" t="s">
        <v>684</v>
      </c>
      <c r="C251" s="2028" t="s">
        <v>2227</v>
      </c>
      <c r="D251" s="2028"/>
      <c r="E251" s="2028"/>
      <c r="F251" s="2028"/>
      <c r="G251" s="92" t="s">
        <v>3410</v>
      </c>
      <c r="H251" s="1527" t="s">
        <v>2036</v>
      </c>
      <c r="I251" s="2121" t="s">
        <v>3411</v>
      </c>
      <c r="J251" s="2122"/>
      <c r="K251" s="2122"/>
      <c r="L251" s="2122"/>
      <c r="M251" s="2122"/>
      <c r="N251" s="2123"/>
      <c r="O251" s="93" t="s">
        <v>3344</v>
      </c>
      <c r="P251" s="1504" t="s">
        <v>3344</v>
      </c>
    </row>
    <row r="252" spans="2:16" ht="33" customHeight="1">
      <c r="B252" s="90" t="s">
        <v>686</v>
      </c>
      <c r="C252" s="1997" t="s">
        <v>2229</v>
      </c>
      <c r="D252" s="1997"/>
      <c r="E252" s="1997"/>
      <c r="F252" s="1471" t="s">
        <v>1949</v>
      </c>
      <c r="G252" s="1634" t="s">
        <v>2036</v>
      </c>
      <c r="H252" s="2146" t="s">
        <v>3412</v>
      </c>
      <c r="I252" s="2146"/>
      <c r="J252" s="2146"/>
      <c r="K252" s="2146"/>
      <c r="L252" s="2146"/>
      <c r="M252" s="2146"/>
      <c r="N252" s="2147"/>
      <c r="O252" s="2135" t="s">
        <v>2934</v>
      </c>
      <c r="P252" s="2135" t="s">
        <v>2230</v>
      </c>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t="s">
        <v>3413</v>
      </c>
      <c r="I254" s="2122"/>
      <c r="J254" s="2122"/>
      <c r="K254" s="2122"/>
      <c r="L254" s="2122"/>
      <c r="M254" s="2122"/>
      <c r="N254" s="2123"/>
      <c r="O254" s="2136"/>
      <c r="P254" s="2136"/>
    </row>
    <row r="255" spans="2:16" ht="28.5" customHeight="1">
      <c r="B255" s="22"/>
      <c r="C255" s="1505" t="s">
        <v>458</v>
      </c>
      <c r="D255" s="1997" t="s">
        <v>2233</v>
      </c>
      <c r="E255" s="1997"/>
      <c r="F255" s="2121" t="s">
        <v>3414</v>
      </c>
      <c r="G255" s="2122"/>
      <c r="H255" s="2122"/>
      <c r="I255" s="2122"/>
      <c r="J255" s="2122"/>
      <c r="K255" s="2122"/>
      <c r="L255" s="2122"/>
      <c r="M255" s="2122"/>
      <c r="N255" s="2123"/>
      <c r="O255" s="2136"/>
      <c r="P255" s="2136"/>
    </row>
    <row r="256" spans="2:16" ht="34.5" customHeight="1">
      <c r="B256" s="27" t="s">
        <v>441</v>
      </c>
      <c r="C256" s="1997" t="s">
        <v>2235</v>
      </c>
      <c r="D256" s="1997"/>
      <c r="E256" s="1997"/>
      <c r="F256" s="33" t="s">
        <v>1949</v>
      </c>
      <c r="G256" s="1634" t="s">
        <v>2036</v>
      </c>
      <c r="H256" s="2121" t="s">
        <v>3415</v>
      </c>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109.5" customHeight="1">
      <c r="B258" s="22" t="s">
        <v>443</v>
      </c>
      <c r="C258" s="2028" t="s">
        <v>2237</v>
      </c>
      <c r="D258" s="2028"/>
      <c r="E258" s="2028"/>
      <c r="F258" s="33" t="s">
        <v>1949</v>
      </c>
      <c r="G258" s="1634" t="s">
        <v>2036</v>
      </c>
      <c r="H258" s="3407" t="s">
        <v>3416</v>
      </c>
      <c r="I258" s="2146"/>
      <c r="J258" s="2146"/>
      <c r="K258" s="2146"/>
      <c r="L258" s="2146"/>
      <c r="M258" s="2146"/>
      <c r="N258" s="2147"/>
      <c r="O258" s="2136"/>
      <c r="P258" s="2136"/>
    </row>
    <row r="259" spans="2:16" ht="30" customHeight="1">
      <c r="B259" s="22"/>
      <c r="C259" s="1505" t="s">
        <v>458</v>
      </c>
      <c r="D259" s="1997" t="s">
        <v>2233</v>
      </c>
      <c r="E259" s="1997"/>
      <c r="F259" s="2121"/>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141" t="s">
        <v>3417</v>
      </c>
      <c r="I260" s="2142"/>
      <c r="J260" s="2142"/>
      <c r="K260" s="2142"/>
      <c r="L260" s="2142"/>
      <c r="M260" s="2142"/>
      <c r="N260" s="2143"/>
      <c r="O260" s="2124" t="s">
        <v>2230</v>
      </c>
      <c r="P260" s="2051" t="s">
        <v>2230</v>
      </c>
    </row>
    <row r="261" spans="2:16" ht="30" customHeight="1">
      <c r="B261" s="89" t="s">
        <v>435</v>
      </c>
      <c r="C261" s="1997" t="s">
        <v>2240</v>
      </c>
      <c r="D261" s="1997"/>
      <c r="E261" s="1998"/>
      <c r="F261" s="1523" t="s">
        <v>1949</v>
      </c>
      <c r="G261" s="2113"/>
      <c r="H261" s="2144"/>
      <c r="I261" s="2117"/>
      <c r="J261" s="2117"/>
      <c r="K261" s="2117"/>
      <c r="L261" s="2117"/>
      <c r="M261" s="2117"/>
      <c r="N261" s="2118"/>
      <c r="O261" s="2124"/>
      <c r="P261" s="2124"/>
    </row>
    <row r="262" spans="2:16" ht="30" customHeight="1">
      <c r="B262" s="89" t="s">
        <v>441</v>
      </c>
      <c r="C262" s="1997" t="s">
        <v>2241</v>
      </c>
      <c r="D262" s="1997"/>
      <c r="E262" s="1998"/>
      <c r="F262" s="1523" t="s">
        <v>2077</v>
      </c>
      <c r="G262" s="2113"/>
      <c r="H262" s="2144"/>
      <c r="I262" s="2117"/>
      <c r="J262" s="2117"/>
      <c r="K262" s="2117"/>
      <c r="L262" s="2117"/>
      <c r="M262" s="2117"/>
      <c r="N262" s="2118"/>
      <c r="O262" s="2124"/>
      <c r="P262" s="2124"/>
    </row>
    <row r="263" spans="2:16" ht="30" customHeight="1">
      <c r="B263" s="89" t="s">
        <v>443</v>
      </c>
      <c r="C263" s="1997" t="s">
        <v>2242</v>
      </c>
      <c r="D263" s="1997"/>
      <c r="E263" s="1998"/>
      <c r="F263" s="1523" t="s">
        <v>2077</v>
      </c>
      <c r="G263" s="2113"/>
      <c r="H263" s="2144"/>
      <c r="I263" s="2117"/>
      <c r="J263" s="2117"/>
      <c r="K263" s="2117"/>
      <c r="L263" s="2117"/>
      <c r="M263" s="2117"/>
      <c r="N263" s="2118"/>
      <c r="O263" s="2124"/>
      <c r="P263" s="2124"/>
    </row>
    <row r="264" spans="2:16" ht="42" customHeight="1" thickBot="1">
      <c r="B264" s="212" t="s">
        <v>445</v>
      </c>
      <c r="C264" s="2330" t="s">
        <v>2243</v>
      </c>
      <c r="D264" s="2330"/>
      <c r="E264" s="2805"/>
      <c r="F264" s="1523" t="s">
        <v>1962</v>
      </c>
      <c r="G264" s="2127"/>
      <c r="H264" s="3589"/>
      <c r="I264" s="3590"/>
      <c r="J264" s="3590"/>
      <c r="K264" s="3590"/>
      <c r="L264" s="3590"/>
      <c r="M264" s="3590"/>
      <c r="N264" s="3591"/>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t="s">
        <v>3418</v>
      </c>
      <c r="J266" s="2115"/>
      <c r="K266" s="2115"/>
      <c r="L266" s="2115"/>
      <c r="M266" s="2115"/>
      <c r="N266" s="2116"/>
      <c r="O266" s="2050" t="s">
        <v>3419</v>
      </c>
      <c r="P266" s="2050" t="s">
        <v>3419</v>
      </c>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3420</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2250</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3346</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2252</v>
      </c>
      <c r="G271" s="2109"/>
      <c r="H271" s="2114"/>
      <c r="I271" s="2119"/>
      <c r="J271" s="2119"/>
      <c r="K271" s="2119"/>
      <c r="L271" s="2119"/>
      <c r="M271" s="2119"/>
      <c r="N271" s="2120"/>
      <c r="O271" s="2017"/>
      <c r="P271" s="2017"/>
    </row>
    <row r="272" spans="2:16" ht="39" customHeight="1">
      <c r="B272" s="1480" t="s">
        <v>441</v>
      </c>
      <c r="C272" s="2028" t="s">
        <v>2254</v>
      </c>
      <c r="D272" s="2028"/>
      <c r="E272" s="2029"/>
      <c r="F272" s="2110" t="s">
        <v>2255</v>
      </c>
      <c r="G272" s="2109"/>
      <c r="H272" s="1634" t="s">
        <v>2036</v>
      </c>
      <c r="I272" s="2121" t="s">
        <v>3421</v>
      </c>
      <c r="J272" s="2122"/>
      <c r="K272" s="2122"/>
      <c r="L272" s="2122"/>
      <c r="M272" s="2122"/>
      <c r="N272" s="2123"/>
      <c r="O272" s="1992"/>
      <c r="P272" s="1992"/>
    </row>
    <row r="273" spans="2:16" ht="4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45.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1981</v>
      </c>
      <c r="P274" s="1504" t="s">
        <v>1981</v>
      </c>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90</v>
      </c>
      <c r="I276" s="119">
        <v>365</v>
      </c>
      <c r="J276" s="120">
        <f t="shared" ref="J276:J295" si="1">MIN(H276/I276,1)</f>
        <v>0.24657534246575341</v>
      </c>
      <c r="K276" s="118">
        <v>3020</v>
      </c>
      <c r="L276" s="118">
        <v>10894</v>
      </c>
      <c r="M276" s="121">
        <f>MIN(K276/L276,1)</f>
        <v>0.27721681659629155</v>
      </c>
      <c r="N276" s="3357" t="s">
        <v>3422</v>
      </c>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3358"/>
      <c r="O277" s="2017" t="s">
        <v>1981</v>
      </c>
      <c r="P277" s="2017" t="s">
        <v>1981</v>
      </c>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3358"/>
      <c r="O278" s="2017"/>
      <c r="P278" s="2017"/>
    </row>
    <row r="279" spans="2:16" ht="20.25" customHeight="1">
      <c r="B279" s="104" t="s">
        <v>441</v>
      </c>
      <c r="C279" s="2068" t="s">
        <v>2272</v>
      </c>
      <c r="D279" s="2068"/>
      <c r="E279" s="2068"/>
      <c r="F279" s="2068"/>
      <c r="G279" s="2095"/>
      <c r="H279" s="118">
        <v>0</v>
      </c>
      <c r="I279" s="119">
        <v>365</v>
      </c>
      <c r="J279" s="120">
        <f t="shared" si="1"/>
        <v>0</v>
      </c>
      <c r="K279" s="118">
        <v>3687</v>
      </c>
      <c r="L279" s="118">
        <v>10894</v>
      </c>
      <c r="M279" s="121">
        <f>MIN(K279/L279,1)</f>
        <v>0.33844317973196253</v>
      </c>
      <c r="N279" s="3359"/>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365</v>
      </c>
      <c r="J281" s="120">
        <f t="shared" si="1"/>
        <v>0</v>
      </c>
      <c r="K281" s="118">
        <v>4010</v>
      </c>
      <c r="L281" s="118">
        <v>10894</v>
      </c>
      <c r="M281" s="121">
        <f>MIN(K281/L281,1)</f>
        <v>0.3680925279970626</v>
      </c>
      <c r="N281" s="2478"/>
      <c r="O281" s="2089"/>
      <c r="P281" s="2089"/>
    </row>
    <row r="282" spans="2:16" ht="24.75" customHeight="1">
      <c r="B282" s="76" t="s">
        <v>489</v>
      </c>
      <c r="C282" s="2091" t="s">
        <v>2275</v>
      </c>
      <c r="D282" s="2091"/>
      <c r="E282" s="2091"/>
      <c r="F282" s="2091"/>
      <c r="G282" s="1518"/>
      <c r="H282" s="118">
        <v>0</v>
      </c>
      <c r="I282" s="119">
        <v>365</v>
      </c>
      <c r="J282" s="120">
        <f t="shared" si="1"/>
        <v>0</v>
      </c>
      <c r="K282" s="118">
        <v>2386</v>
      </c>
      <c r="L282" s="118">
        <v>10894</v>
      </c>
      <c r="M282" s="121">
        <f>MIN(K282/L282,1)</f>
        <v>0.21901964384064623</v>
      </c>
      <c r="N282" s="2479"/>
      <c r="O282" s="2089"/>
      <c r="P282" s="2089"/>
    </row>
    <row r="283" spans="2:16" ht="24.75" customHeight="1">
      <c r="B283" s="76" t="s">
        <v>493</v>
      </c>
      <c r="C283" s="2091" t="s">
        <v>2276</v>
      </c>
      <c r="D283" s="2091"/>
      <c r="E283" s="2091"/>
      <c r="F283" s="2091"/>
      <c r="G283" s="2092"/>
      <c r="H283" s="101" t="s">
        <v>61</v>
      </c>
      <c r="I283" s="102" t="s">
        <v>61</v>
      </c>
      <c r="J283" s="103" t="s">
        <v>61</v>
      </c>
      <c r="K283" s="118">
        <v>4429</v>
      </c>
      <c r="L283" s="118">
        <v>10894</v>
      </c>
      <c r="M283" s="121">
        <f>MIN(K283/L283,1)</f>
        <v>0.40655406645860104</v>
      </c>
      <c r="N283" s="2479"/>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365</v>
      </c>
      <c r="J285" s="120">
        <f t="shared" si="1"/>
        <v>0</v>
      </c>
      <c r="K285" s="118">
        <v>3210</v>
      </c>
      <c r="L285" s="118">
        <v>10894</v>
      </c>
      <c r="M285" s="121">
        <f>MIN(K285/L285,1)</f>
        <v>0.29465760969340921</v>
      </c>
      <c r="N285" s="2480"/>
      <c r="O285" s="2089"/>
      <c r="P285" s="2089"/>
    </row>
    <row r="286" spans="2:16" ht="22.5" customHeight="1">
      <c r="B286" s="76" t="s">
        <v>489</v>
      </c>
      <c r="C286" s="2091" t="s">
        <v>2279</v>
      </c>
      <c r="D286" s="2091"/>
      <c r="E286" s="2091"/>
      <c r="F286" s="2091"/>
      <c r="G286" s="2092"/>
      <c r="H286" s="118">
        <v>0</v>
      </c>
      <c r="I286" s="119">
        <v>365</v>
      </c>
      <c r="J286" s="120">
        <f t="shared" si="1"/>
        <v>0</v>
      </c>
      <c r="K286" s="118">
        <v>7647</v>
      </c>
      <c r="L286" s="118">
        <v>10894</v>
      </c>
      <c r="M286" s="121">
        <f>MIN(K286/L286,1)</f>
        <v>0.7019460253350468</v>
      </c>
      <c r="N286" s="2481"/>
      <c r="O286" s="2089"/>
      <c r="P286" s="2089"/>
    </row>
    <row r="287" spans="2:16" ht="22.5" customHeight="1">
      <c r="B287" s="104" t="s">
        <v>448</v>
      </c>
      <c r="C287" s="2068" t="s">
        <v>2027</v>
      </c>
      <c r="D287" s="2068"/>
      <c r="E287" s="2068"/>
      <c r="F287" s="2068"/>
      <c r="G287" s="2068"/>
      <c r="H287" s="118">
        <v>0</v>
      </c>
      <c r="I287" s="119">
        <v>365</v>
      </c>
      <c r="J287" s="120">
        <f t="shared" si="1"/>
        <v>0</v>
      </c>
      <c r="K287" s="118">
        <v>8263</v>
      </c>
      <c r="L287" s="118">
        <v>10894</v>
      </c>
      <c r="M287" s="121">
        <f>MIN(K287/L287,1)</f>
        <v>0.75849091242885991</v>
      </c>
      <c r="N287" s="105"/>
      <c r="O287" s="2089"/>
      <c r="P287" s="2089"/>
    </row>
    <row r="288" spans="2:16" ht="22.5" customHeight="1">
      <c r="B288" s="104" t="s">
        <v>450</v>
      </c>
      <c r="C288" s="2068" t="s">
        <v>2280</v>
      </c>
      <c r="D288" s="2068"/>
      <c r="E288" s="2068"/>
      <c r="F288" s="2068"/>
      <c r="G288" s="2068"/>
      <c r="H288" s="118">
        <v>0</v>
      </c>
      <c r="I288" s="119">
        <v>365</v>
      </c>
      <c r="J288" s="120">
        <f t="shared" si="1"/>
        <v>0</v>
      </c>
      <c r="K288" s="101" t="s">
        <v>61</v>
      </c>
      <c r="L288" s="102" t="s">
        <v>61</v>
      </c>
      <c r="M288" s="103" t="s">
        <v>61</v>
      </c>
      <c r="N288" s="105"/>
      <c r="O288" s="2089"/>
      <c r="P288" s="2089"/>
    </row>
    <row r="289" spans="2:16" ht="22.5" customHeight="1">
      <c r="B289" s="104" t="s">
        <v>453</v>
      </c>
      <c r="C289" s="2068" t="s">
        <v>2029</v>
      </c>
      <c r="D289" s="2068"/>
      <c r="E289" s="2068"/>
      <c r="F289" s="2068"/>
      <c r="G289" s="2068"/>
      <c r="H289" s="118">
        <v>0</v>
      </c>
      <c r="I289" s="119">
        <v>365</v>
      </c>
      <c r="J289" s="120">
        <f t="shared" si="1"/>
        <v>0</v>
      </c>
      <c r="K289" s="118">
        <v>3117</v>
      </c>
      <c r="L289" s="118">
        <v>10894</v>
      </c>
      <c r="M289" s="121">
        <f t="shared" ref="M289:M294" si="2">MIN(K289/L289,1)</f>
        <v>0.2861208004406095</v>
      </c>
      <c r="N289" s="105"/>
      <c r="O289" s="2089"/>
      <c r="P289" s="2089"/>
    </row>
    <row r="290" spans="2:16" ht="22.5" customHeight="1">
      <c r="B290" s="104" t="s">
        <v>456</v>
      </c>
      <c r="C290" s="2068" t="s">
        <v>2030</v>
      </c>
      <c r="D290" s="2068"/>
      <c r="E290" s="2068"/>
      <c r="F290" s="2068"/>
      <c r="G290" s="2068"/>
      <c r="H290" s="118">
        <v>0</v>
      </c>
      <c r="I290" s="119">
        <v>365</v>
      </c>
      <c r="J290" s="120">
        <f t="shared" si="1"/>
        <v>0</v>
      </c>
      <c r="K290" s="118">
        <v>3727</v>
      </c>
      <c r="L290" s="118">
        <v>10894</v>
      </c>
      <c r="M290" s="121">
        <f t="shared" si="2"/>
        <v>0.34211492564714524</v>
      </c>
      <c r="N290" s="10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2480"/>
      <c r="O292" s="2089"/>
      <c r="P292" s="2089"/>
    </row>
    <row r="293" spans="2:16" ht="22.5" customHeight="1">
      <c r="B293" s="76" t="s">
        <v>489</v>
      </c>
      <c r="C293" s="2086" t="s">
        <v>2033</v>
      </c>
      <c r="D293" s="2086"/>
      <c r="E293" s="2086"/>
      <c r="F293" s="2086"/>
      <c r="G293" s="2087"/>
      <c r="H293" s="118">
        <v>0</v>
      </c>
      <c r="I293" s="119">
        <v>365</v>
      </c>
      <c r="J293" s="120">
        <f t="shared" si="1"/>
        <v>0</v>
      </c>
      <c r="K293" s="118">
        <v>4289</v>
      </c>
      <c r="L293" s="118">
        <v>10894</v>
      </c>
      <c r="M293" s="121">
        <f>MIN(K293/L293,1)</f>
        <v>0.39370295575546171</v>
      </c>
      <c r="N293" s="2481"/>
      <c r="O293" s="2089"/>
      <c r="P293" s="2089"/>
    </row>
    <row r="294" spans="2:16" ht="22.5" customHeight="1">
      <c r="B294" s="104" t="s">
        <v>594</v>
      </c>
      <c r="C294" s="2068" t="s">
        <v>2128</v>
      </c>
      <c r="D294" s="2068"/>
      <c r="E294" s="2068"/>
      <c r="F294" s="2068"/>
      <c r="G294" s="2068"/>
      <c r="H294" s="101" t="s">
        <v>61</v>
      </c>
      <c r="I294" s="102" t="s">
        <v>61</v>
      </c>
      <c r="J294" s="103" t="s">
        <v>61</v>
      </c>
      <c r="K294" s="118">
        <v>3469</v>
      </c>
      <c r="L294" s="118">
        <v>10894</v>
      </c>
      <c r="M294" s="121">
        <f t="shared" si="2"/>
        <v>0.31843216449421702</v>
      </c>
      <c r="N294" s="105"/>
      <c r="O294" s="2089"/>
      <c r="P294" s="2089"/>
    </row>
    <row r="295" spans="2:16" ht="48" customHeight="1" thickBot="1">
      <c r="B295" s="22" t="s">
        <v>596</v>
      </c>
      <c r="C295" s="1997" t="s">
        <v>2282</v>
      </c>
      <c r="D295" s="1997"/>
      <c r="E295" s="1997"/>
      <c r="F295" s="1997"/>
      <c r="G295" s="1998"/>
      <c r="H295" s="127">
        <f>SUM(H276+H279+H281+H282+H285+H286+H287+H288+H289+H290+H293)</f>
        <v>90</v>
      </c>
      <c r="I295" s="127">
        <f>SUM(I276+I279+I281+I282+I285+I286+I287+I288+I289+I290+I293)</f>
        <v>4015</v>
      </c>
      <c r="J295" s="120">
        <f t="shared" si="1"/>
        <v>2.2415940224159402E-2</v>
      </c>
      <c r="K295" s="127">
        <f>SUM(K276+K279+K281+K282+K283+K285+K286+K287+K289+K290+K293+K294)</f>
        <v>51254</v>
      </c>
      <c r="L295" s="127">
        <f>SUM(L276+L279+L281+L282+L283+L285+L286+L287+L289+L290+L293+L294)</f>
        <v>130728</v>
      </c>
      <c r="M295" s="121">
        <f>MIN(K295/L295,1)</f>
        <v>0.39206596903494279</v>
      </c>
      <c r="N295" s="105"/>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68.849999999999994" customHeight="1">
      <c r="B297" s="215" t="s">
        <v>339</v>
      </c>
      <c r="C297" s="2028" t="s">
        <v>2284</v>
      </c>
      <c r="D297" s="2028"/>
      <c r="E297" s="2028"/>
      <c r="F297" s="2028"/>
      <c r="G297" s="2029"/>
      <c r="H297" s="1999" t="s">
        <v>1949</v>
      </c>
      <c r="I297" s="2027"/>
      <c r="J297" s="2000"/>
      <c r="K297" s="108" t="s">
        <v>2036</v>
      </c>
      <c r="L297" s="3586" t="s">
        <v>3423</v>
      </c>
      <c r="M297" s="3587"/>
      <c r="N297" s="3588"/>
      <c r="O297" s="109" t="s">
        <v>2288</v>
      </c>
      <c r="P297" s="1507" t="s">
        <v>2288</v>
      </c>
    </row>
    <row r="298" spans="2:16" ht="34.5" customHeight="1">
      <c r="B298" s="110" t="s">
        <v>341</v>
      </c>
      <c r="C298" s="1997" t="s">
        <v>2287</v>
      </c>
      <c r="D298" s="1997"/>
      <c r="E298" s="1997"/>
      <c r="F298" s="1997"/>
      <c r="G298" s="1998"/>
      <c r="H298" s="1999" t="s">
        <v>1949</v>
      </c>
      <c r="I298" s="2027"/>
      <c r="J298" s="2000"/>
      <c r="K298" s="2030" t="s">
        <v>2036</v>
      </c>
      <c r="L298" s="2072" t="s">
        <v>3424</v>
      </c>
      <c r="M298" s="2073"/>
      <c r="N298" s="2074"/>
      <c r="O298" s="2017" t="s">
        <v>2288</v>
      </c>
      <c r="P298" s="1991" t="s">
        <v>2288</v>
      </c>
    </row>
    <row r="299" spans="2:16" ht="37.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2847</v>
      </c>
      <c r="I301" s="2027"/>
      <c r="J301" s="2000"/>
      <c r="K301" s="1535" t="s">
        <v>2036</v>
      </c>
      <c r="L301" s="2072" t="s">
        <v>3425</v>
      </c>
      <c r="M301" s="2073"/>
      <c r="N301" s="2074"/>
      <c r="O301" s="2017"/>
      <c r="P301" s="2017"/>
    </row>
    <row r="302" spans="2:16" ht="37.5" customHeight="1">
      <c r="B302" s="110" t="s">
        <v>350</v>
      </c>
      <c r="C302" s="1997" t="s">
        <v>2293</v>
      </c>
      <c r="D302" s="1997"/>
      <c r="E302" s="1997"/>
      <c r="F302" s="1997"/>
      <c r="G302" s="1998"/>
      <c r="H302" s="1999" t="s">
        <v>1949</v>
      </c>
      <c r="I302" s="2027"/>
      <c r="J302" s="2000"/>
      <c r="K302" s="1535" t="s">
        <v>2036</v>
      </c>
      <c r="L302" s="2075" t="s">
        <v>3426</v>
      </c>
      <c r="M302" s="2076"/>
      <c r="N302" s="2077"/>
      <c r="O302" s="2017"/>
      <c r="P302" s="1992"/>
    </row>
    <row r="303" spans="2:16" ht="39" customHeight="1">
      <c r="B303" s="176" t="s">
        <v>357</v>
      </c>
      <c r="C303" s="2099" t="s">
        <v>2294</v>
      </c>
      <c r="D303" s="2099"/>
      <c r="E303" s="2099"/>
      <c r="F303" s="2099"/>
      <c r="G303" s="2100"/>
      <c r="H303" s="2055" t="s">
        <v>1949</v>
      </c>
      <c r="I303" s="2056"/>
      <c r="J303" s="2057"/>
      <c r="K303" s="2030" t="s">
        <v>2036</v>
      </c>
      <c r="L303" s="2059" t="s">
        <v>3427</v>
      </c>
      <c r="M303" s="2060"/>
      <c r="N303" s="2061"/>
      <c r="O303" s="1991" t="s">
        <v>3428</v>
      </c>
      <c r="P303" s="1991" t="s">
        <v>3428</v>
      </c>
    </row>
    <row r="304" spans="2:16" ht="39" customHeight="1">
      <c r="B304" s="87" t="s">
        <v>366</v>
      </c>
      <c r="C304" s="2028" t="s">
        <v>2297</v>
      </c>
      <c r="D304" s="2028"/>
      <c r="E304" s="2028"/>
      <c r="F304" s="2028"/>
      <c r="G304" s="2029"/>
      <c r="H304" s="1999" t="s">
        <v>2077</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3429</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3429</v>
      </c>
      <c r="I306" s="2027"/>
      <c r="J306" s="2000"/>
      <c r="K306" s="2031"/>
      <c r="L306" s="2062"/>
      <c r="M306" s="2063"/>
      <c r="N306" s="2064"/>
      <c r="O306" s="2017"/>
      <c r="P306" s="1992"/>
    </row>
    <row r="307" spans="1:16" ht="51" customHeight="1">
      <c r="B307" s="215" t="s">
        <v>745</v>
      </c>
      <c r="C307" s="2028" t="s">
        <v>2300</v>
      </c>
      <c r="D307" s="2028"/>
      <c r="E307" s="2028"/>
      <c r="F307" s="2028"/>
      <c r="G307" s="2029"/>
      <c r="H307" s="2038" t="s">
        <v>2077</v>
      </c>
      <c r="I307" s="2039"/>
      <c r="J307" s="2040"/>
      <c r="K307" s="2031"/>
      <c r="L307" s="2062"/>
      <c r="M307" s="2063"/>
      <c r="N307" s="2064"/>
      <c r="O307" s="2051" t="s">
        <v>2288</v>
      </c>
      <c r="P307" s="2051" t="s">
        <v>2288</v>
      </c>
    </row>
    <row r="308" spans="1:16" ht="32.25" customHeight="1" thickBot="1">
      <c r="B308" s="80" t="s">
        <v>435</v>
      </c>
      <c r="C308" s="2330" t="s">
        <v>2301</v>
      </c>
      <c r="D308" s="2330"/>
      <c r="E308" s="2330"/>
      <c r="F308" s="2330"/>
      <c r="G308" s="2805"/>
      <c r="H308" s="2053" t="s">
        <v>2951</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t="s">
        <v>3430</v>
      </c>
      <c r="M310" s="2046"/>
      <c r="N310" s="2047"/>
      <c r="O310" s="2050" t="s">
        <v>2305</v>
      </c>
      <c r="P310" s="2050" t="s">
        <v>2305</v>
      </c>
    </row>
    <row r="311" spans="1:16" ht="30.75" customHeight="1">
      <c r="B311" s="84" t="s">
        <v>435</v>
      </c>
      <c r="C311" s="2099" t="s">
        <v>2306</v>
      </c>
      <c r="D311" s="2099"/>
      <c r="E311" s="2099"/>
      <c r="F311" s="2099"/>
      <c r="G311" s="2099"/>
      <c r="H311" s="1999" t="s">
        <v>1962</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2065</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2077</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t="s">
        <v>3431</v>
      </c>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27.5" customHeight="1">
      <c r="B316" s="181" t="s">
        <v>389</v>
      </c>
      <c r="C316" s="2028" t="s">
        <v>2312</v>
      </c>
      <c r="D316" s="2028"/>
      <c r="E316" s="2028"/>
      <c r="F316" s="2028"/>
      <c r="G316" s="2028"/>
      <c r="H316" s="2028"/>
      <c r="I316" s="2028"/>
      <c r="J316" s="2028"/>
      <c r="K316" s="2028"/>
      <c r="L316" s="2028"/>
      <c r="M316" s="2028"/>
      <c r="N316" s="2372"/>
      <c r="O316" s="1991" t="s">
        <v>2288</v>
      </c>
      <c r="P316" s="1991" t="s">
        <v>2288</v>
      </c>
    </row>
    <row r="317" spans="1:16" ht="39.75" customHeight="1">
      <c r="A317" s="9"/>
      <c r="B317" s="216" t="s">
        <v>435</v>
      </c>
      <c r="C317" s="1855" t="s">
        <v>2313</v>
      </c>
      <c r="D317" s="1855"/>
      <c r="E317" s="1855"/>
      <c r="F317" s="1855"/>
      <c r="G317" s="1855"/>
      <c r="H317" s="1855"/>
      <c r="I317" s="1855"/>
      <c r="J317" s="1855"/>
      <c r="K317" s="1855"/>
      <c r="L317" s="2018" t="s">
        <v>2036</v>
      </c>
      <c r="M317" s="2021" t="s">
        <v>3432</v>
      </c>
      <c r="N317" s="2022"/>
      <c r="O317" s="2017"/>
      <c r="P317" s="2017"/>
    </row>
    <row r="318" spans="1:16" ht="28.5" customHeight="1">
      <c r="A318" s="9"/>
      <c r="B318" s="111"/>
      <c r="C318" s="1491" t="s">
        <v>458</v>
      </c>
      <c r="D318" s="1997" t="s">
        <v>2314</v>
      </c>
      <c r="E318" s="1997"/>
      <c r="F318" s="1997"/>
      <c r="G318" s="1997"/>
      <c r="H318" s="1997"/>
      <c r="I318" s="1998"/>
      <c r="J318" s="1999" t="s">
        <v>3433</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v>0</v>
      </c>
      <c r="K319" s="2000"/>
      <c r="L319" s="2019"/>
      <c r="M319" s="2023"/>
      <c r="N319" s="2024"/>
      <c r="O319" s="2017"/>
      <c r="P319" s="2017"/>
    </row>
    <row r="320" spans="1:16" ht="28.5" customHeight="1">
      <c r="A320" s="9"/>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997" t="s">
        <v>2314</v>
      </c>
      <c r="E323" s="1997"/>
      <c r="F323" s="1997"/>
      <c r="G323" s="1997"/>
      <c r="H323" s="1997"/>
      <c r="I323" s="1998"/>
      <c r="J323" s="2021" t="s">
        <v>3433</v>
      </c>
      <c r="K323" s="2806"/>
      <c r="L323" s="2019"/>
      <c r="M323" s="2023"/>
      <c r="N323" s="2024"/>
      <c r="O323" s="2017"/>
      <c r="P323" s="2017"/>
    </row>
    <row r="324" spans="1:16" ht="28.5" customHeight="1">
      <c r="A324" s="9"/>
      <c r="B324" s="111"/>
      <c r="C324" s="111" t="s">
        <v>489</v>
      </c>
      <c r="D324" s="1997" t="s">
        <v>2315</v>
      </c>
      <c r="E324" s="1997"/>
      <c r="F324" s="1997"/>
      <c r="G324" s="1997"/>
      <c r="H324" s="1997"/>
      <c r="I324" s="1998"/>
      <c r="J324" s="1995">
        <v>0</v>
      </c>
      <c r="K324" s="2013"/>
      <c r="L324" s="2019"/>
      <c r="M324" s="2023"/>
      <c r="N324" s="2024"/>
      <c r="O324" s="2017"/>
      <c r="P324" s="2017"/>
    </row>
    <row r="325" spans="1:16" ht="28.5" customHeight="1">
      <c r="A325" s="9"/>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3433</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v>0</v>
      </c>
      <c r="K329" s="2000"/>
      <c r="L329" s="2019"/>
      <c r="M329" s="2023"/>
      <c r="N329" s="2024"/>
      <c r="O329" s="2017"/>
      <c r="P329" s="2017"/>
    </row>
    <row r="330" spans="1:16" ht="28.5" customHeight="1">
      <c r="A330" s="9"/>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3433</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3433</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3433</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v>0</v>
      </c>
      <c r="K344" s="2000"/>
      <c r="L344" s="2019"/>
      <c r="M344" s="2023"/>
      <c r="N344" s="2024"/>
      <c r="O344" s="2017"/>
      <c r="P344" s="2017"/>
    </row>
    <row r="345" spans="1:16" ht="28.5" customHeight="1">
      <c r="A345" s="9"/>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3433</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3433</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9"/>
      <c r="B357" s="1486" t="s">
        <v>402</v>
      </c>
      <c r="C357" s="2028" t="s">
        <v>2330</v>
      </c>
      <c r="D357" s="2028"/>
      <c r="E357" s="2028"/>
      <c r="F357" s="2028"/>
      <c r="G357" s="2028"/>
      <c r="H357" s="33" t="s">
        <v>1962</v>
      </c>
      <c r="I357" s="114" t="s">
        <v>2331</v>
      </c>
      <c r="J357" s="2008"/>
      <c r="K357" s="2008"/>
      <c r="L357" s="2008"/>
      <c r="M357" s="2008"/>
      <c r="N357" s="2009"/>
      <c r="O357" s="1507" t="s">
        <v>2288</v>
      </c>
      <c r="P357" s="1507" t="s">
        <v>2288</v>
      </c>
    </row>
    <row r="358" spans="1:16" ht="119.25" customHeight="1">
      <c r="A358" s="9"/>
      <c r="B358" s="1486" t="s">
        <v>404</v>
      </c>
      <c r="C358" s="1855" t="s">
        <v>2332</v>
      </c>
      <c r="D358" s="1855"/>
      <c r="E358" s="1855"/>
      <c r="F358" s="1855"/>
      <c r="G358" s="2098"/>
      <c r="H358" s="158" t="s">
        <v>1949</v>
      </c>
      <c r="I358" s="1535" t="s">
        <v>2036</v>
      </c>
      <c r="J358" s="2010" t="s">
        <v>3434</v>
      </c>
      <c r="K358" s="2010"/>
      <c r="L358" s="2010"/>
      <c r="M358" s="2010"/>
      <c r="N358" s="2011"/>
      <c r="O358" s="1991" t="s">
        <v>2333</v>
      </c>
      <c r="P358" s="1991" t="s">
        <v>1981</v>
      </c>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60.75" customHeight="1" thickBot="1">
      <c r="A360" s="9"/>
      <c r="B360" s="1508" t="s">
        <v>406</v>
      </c>
      <c r="C360" s="2028" t="s">
        <v>2336</v>
      </c>
      <c r="D360" s="2028"/>
      <c r="E360" s="2028"/>
      <c r="F360" s="2028"/>
      <c r="G360" s="2029"/>
      <c r="H360" s="1999" t="s">
        <v>2852</v>
      </c>
      <c r="I360" s="2027"/>
      <c r="J360" s="217" t="s">
        <v>2036</v>
      </c>
      <c r="K360" s="2461" t="s">
        <v>3435</v>
      </c>
      <c r="L360" s="2010"/>
      <c r="M360" s="2010"/>
      <c r="N360" s="2011"/>
      <c r="O360" s="218" t="s">
        <v>2333</v>
      </c>
      <c r="P360" s="218" t="s">
        <v>2333</v>
      </c>
    </row>
    <row r="361" spans="1:16" ht="60.75" customHeight="1" thickBot="1">
      <c r="B361" s="1490" t="s">
        <v>435</v>
      </c>
      <c r="C361" s="2330" t="s">
        <v>2337</v>
      </c>
      <c r="D361" s="2330"/>
      <c r="E361" s="2330"/>
      <c r="F361" s="2330"/>
      <c r="G361" s="2805"/>
      <c r="H361" s="1980" t="s">
        <v>3436</v>
      </c>
      <c r="I361" s="2053"/>
      <c r="J361" s="217" t="s">
        <v>2036</v>
      </c>
      <c r="K361" s="3583" t="s">
        <v>3437</v>
      </c>
      <c r="L361" s="3584"/>
      <c r="M361" s="3584"/>
      <c r="N361" s="3585"/>
      <c r="O361" s="219"/>
      <c r="P361" s="220"/>
    </row>
    <row r="362" spans="1:16" ht="129" customHeight="1" thickBot="1">
      <c r="B362" s="1982" t="s">
        <v>2339</v>
      </c>
      <c r="C362" s="1983"/>
      <c r="D362" s="1983"/>
      <c r="E362" s="1983"/>
      <c r="F362" s="1983"/>
      <c r="G362" s="1984"/>
      <c r="H362" s="3565" t="s">
        <v>3438</v>
      </c>
      <c r="I362" s="3566"/>
      <c r="J362" s="3566"/>
      <c r="K362" s="3566"/>
      <c r="L362" s="3566"/>
      <c r="M362" s="3566"/>
      <c r="N362" s="356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2">
    <mergeCell ref="B4:N4"/>
    <mergeCell ref="B5:N5"/>
    <mergeCell ref="B6:L6"/>
    <mergeCell ref="B7:P7"/>
    <mergeCell ref="C8:G8"/>
    <mergeCell ref="J8:N8"/>
    <mergeCell ref="O8:O19"/>
    <mergeCell ref="P8:P19"/>
    <mergeCell ref="C9:E9"/>
    <mergeCell ref="C13:E13"/>
    <mergeCell ref="G13:H13"/>
    <mergeCell ref="C14:E14"/>
    <mergeCell ref="G14:H14"/>
    <mergeCell ref="I14:N14"/>
    <mergeCell ref="C15:E15"/>
    <mergeCell ref="G15:H15"/>
    <mergeCell ref="F9:N9"/>
    <mergeCell ref="C10:E10"/>
    <mergeCell ref="G10:N10"/>
    <mergeCell ref="C11:E11"/>
    <mergeCell ref="G11:H11"/>
    <mergeCell ref="C12:E12"/>
    <mergeCell ref="G12:H12"/>
    <mergeCell ref="I12:N12"/>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3:N13"/>
    <mergeCell ref="I18:N18"/>
    <mergeCell ref="I17:N17"/>
    <mergeCell ref="J1:K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s>
  <conditionalFormatting sqref="I11:N11">
    <cfRule type="expression" dxfId="5778" priority="156">
      <formula>$F$17="Not applicable"</formula>
    </cfRule>
    <cfRule type="expression" dxfId="5777" priority="157">
      <formula>$F$17="Don't know"</formula>
    </cfRule>
    <cfRule type="expression" dxfId="5776" priority="158">
      <formula>$F$17="No"</formula>
    </cfRule>
  </conditionalFormatting>
  <conditionalFormatting sqref="I15:N15 I12:I14 I16:I19">
    <cfRule type="expression" dxfId="5775" priority="153">
      <formula>$F12="Not applicable"</formula>
    </cfRule>
    <cfRule type="expression" dxfId="5774" priority="154">
      <formula>$F12="Don't know"</formula>
    </cfRule>
    <cfRule type="expression" dxfId="5773" priority="155">
      <formula>$F12="No"</formula>
    </cfRule>
  </conditionalFormatting>
  <conditionalFormatting sqref="F9:N9 F11:F19 I11:N11 I15:N15 I12:I14 I16:I19">
    <cfRule type="expression" dxfId="5772" priority="152">
      <formula>$N$14="Don't know"</formula>
    </cfRule>
  </conditionalFormatting>
  <conditionalFormatting sqref="F9:N9 F11:F19 I11:N11 I15:N15 I12:I14 I16:I19">
    <cfRule type="expression" dxfId="5771" priority="151">
      <formula>$N$14="Not applicable"</formula>
    </cfRule>
  </conditionalFormatting>
  <conditionalFormatting sqref="F9:N9 F11:F19 I11:N11 I15:N15 I12:I14 I16:I19">
    <cfRule type="expression" dxfId="5770" priority="150">
      <formula>$N$14="No"</formula>
    </cfRule>
  </conditionalFormatting>
  <conditionalFormatting sqref="L188:M198">
    <cfRule type="expression" dxfId="5769" priority="148">
      <formula>$F$221="Don't know"</formula>
    </cfRule>
    <cfRule type="expression" dxfId="5768" priority="149">
      <formula>$F$221="No"</formula>
    </cfRule>
  </conditionalFormatting>
  <conditionalFormatting sqref="H26 G63:H64 F70:J70 F72:J72 H106 H276:I277 H281:I282 F11:F19 G116:N128 O274 F188:F198 F71 F73 H297:H299 O310 O358 H358 H301:H307 O297:O298 H28:H31 O277 O303 O307 F77:J81 L188:N198 K42:K44 H285:I290 H293:I293 H279:I279">
    <cfRule type="containsBlanks" dxfId="5767" priority="147">
      <formula>LEN(TRIM(F11))=0</formula>
    </cfRule>
  </conditionalFormatting>
  <conditionalFormatting sqref="F9:N9">
    <cfRule type="containsBlanks" dxfId="5766" priority="146">
      <formula>LEN(TRIM(F9))=0</formula>
    </cfRule>
  </conditionalFormatting>
  <conditionalFormatting sqref="O60 O88:O92 O106 O113 O135 O141 O143 O218 O260 O58 O225:O227 O146:O161 J36:K36 K47:K48 O26:O27 O187 O31:O32 K35 K39 K56:K57 O20:O22 K50 K52:K53">
    <cfRule type="containsBlanks" dxfId="5765" priority="145">
      <formula>LEN(TRIM(J20))=0</formula>
    </cfRule>
  </conditionalFormatting>
  <conditionalFormatting sqref="I63:J64">
    <cfRule type="containsBlanks" dxfId="5764" priority="144">
      <formula>LEN(TRIM(I63))=0</formula>
    </cfRule>
  </conditionalFormatting>
  <conditionalFormatting sqref="F243 H137:H139 K137 F200:F210 K219 F219:F221 H225 G147:G160 J147:J160 K228:K240">
    <cfRule type="containsBlanks" dxfId="5763" priority="143">
      <formula>LEN(TRIM(F137))=0</formula>
    </cfRule>
  </conditionalFormatting>
  <conditionalFormatting sqref="J27">
    <cfRule type="containsBlanks" dxfId="5762" priority="141">
      <formula>LEN(TRIM(J27))=0</formula>
    </cfRule>
  </conditionalFormatting>
  <conditionalFormatting sqref="G135">
    <cfRule type="containsBlanks" dxfId="5761" priority="142">
      <formula>LEN(TRIM(G135))=0</formula>
    </cfRule>
  </conditionalFormatting>
  <conditionalFormatting sqref="J58">
    <cfRule type="containsBlanks" dxfId="5760" priority="140">
      <formula>LEN(TRIM(J58))=0</formula>
    </cfRule>
  </conditionalFormatting>
  <conditionalFormatting sqref="J26">
    <cfRule type="containsBlanks" dxfId="5759" priority="139">
      <formula>LEN(TRIM(J26))=0</formula>
    </cfRule>
  </conditionalFormatting>
  <conditionalFormatting sqref="J60">
    <cfRule type="containsBlanks" dxfId="5758" priority="138">
      <formula>LEN(TRIM(J60))=0</formula>
    </cfRule>
  </conditionalFormatting>
  <conditionalFormatting sqref="F223">
    <cfRule type="containsBlanks" dxfId="5757" priority="128">
      <formula>LEN(TRIM(F223))=0</formula>
    </cfRule>
  </conditionalFormatting>
  <conditionalFormatting sqref="K242">
    <cfRule type="containsBlanks" dxfId="5756" priority="127">
      <formula>LEN(TRIM(K242))=0</formula>
    </cfRule>
  </conditionalFormatting>
  <conditionalFormatting sqref="H140">
    <cfRule type="containsBlanks" dxfId="5755" priority="137">
      <formula>LEN(TRIM(H140))=0</formula>
    </cfRule>
  </conditionalFormatting>
  <conditionalFormatting sqref="H143 K137 H137:H140">
    <cfRule type="expression" dxfId="5754" priority="135">
      <formula>#REF!="Don't know"</formula>
    </cfRule>
    <cfRule type="expression" dxfId="5753" priority="136">
      <formula>#REF!="No"</formula>
    </cfRule>
  </conditionalFormatting>
  <conditionalFormatting sqref="H143">
    <cfRule type="containsBlanks" dxfId="5752" priority="134">
      <formula>LEN(TRIM(H143))=0</formula>
    </cfRule>
  </conditionalFormatting>
  <conditionalFormatting sqref="H141">
    <cfRule type="expression" dxfId="5751" priority="132">
      <formula>#REF!="Don't know"</formula>
    </cfRule>
    <cfRule type="expression" dxfId="5750" priority="133">
      <formula>#REF!="No"</formula>
    </cfRule>
  </conditionalFormatting>
  <conditionalFormatting sqref="H141">
    <cfRule type="containsBlanks" dxfId="5749" priority="131">
      <formula>LEN(TRIM(H141))=0</formula>
    </cfRule>
  </conditionalFormatting>
  <conditionalFormatting sqref="L188:M198">
    <cfRule type="expression" dxfId="5748" priority="129">
      <formula>$F$221="Don't know"</formula>
    </cfRule>
    <cfRule type="expression" dxfId="5747" priority="130">
      <formula>$F$221="No"</formula>
    </cfRule>
  </conditionalFormatting>
  <conditionalFormatting sqref="O8">
    <cfRule type="containsBlanks" dxfId="5746" priority="125">
      <formula>LEN(TRIM(O8))=0</formula>
    </cfRule>
  </conditionalFormatting>
  <conditionalFormatting sqref="H310:H311">
    <cfRule type="containsBlanks" dxfId="5745" priority="126">
      <formula>LEN(TRIM(H310))=0</formula>
    </cfRule>
  </conditionalFormatting>
  <conditionalFormatting sqref="O67">
    <cfRule type="containsBlanks" dxfId="5744" priority="124">
      <formula>LEN(TRIM(O67))=0</formula>
    </cfRule>
  </conditionalFormatting>
  <conditionalFormatting sqref="O199">
    <cfRule type="containsBlanks" dxfId="5743" priority="123">
      <formula>LEN(TRIM(O199))=0</formula>
    </cfRule>
  </conditionalFormatting>
  <conditionalFormatting sqref="O223:O224">
    <cfRule type="containsBlanks" dxfId="5742" priority="122">
      <formula>LEN(TRIM(O223))=0</formula>
    </cfRule>
  </conditionalFormatting>
  <conditionalFormatting sqref="O252">
    <cfRule type="containsBlanks" dxfId="5741" priority="121">
      <formula>LEN(TRIM(O252))=0</formula>
    </cfRule>
  </conditionalFormatting>
  <conditionalFormatting sqref="I67">
    <cfRule type="containsBlanks" dxfId="5740" priority="120">
      <formula>LEN(TRIM(I67))=0</formula>
    </cfRule>
  </conditionalFormatting>
  <conditionalFormatting sqref="H313">
    <cfRule type="containsBlanks" dxfId="5739" priority="119">
      <formula>LEN(TRIM(H313))=0</formula>
    </cfRule>
  </conditionalFormatting>
  <conditionalFormatting sqref="H8">
    <cfRule type="containsBlanks" dxfId="5738" priority="118">
      <formula>LEN(TRIM(H8))=0</formula>
    </cfRule>
  </conditionalFormatting>
  <conditionalFormatting sqref="H8">
    <cfRule type="expression" dxfId="5737" priority="117">
      <formula>$N$14="Don't know"</formula>
    </cfRule>
  </conditionalFormatting>
  <conditionalFormatting sqref="H8">
    <cfRule type="expression" dxfId="5736" priority="116">
      <formula>$N$14="Not applicable"</formula>
    </cfRule>
  </conditionalFormatting>
  <conditionalFormatting sqref="H8">
    <cfRule type="expression" dxfId="5735" priority="115">
      <formula>$N$14="No"</formula>
    </cfRule>
  </conditionalFormatting>
  <conditionalFormatting sqref="F252">
    <cfRule type="containsBlanks" dxfId="5734" priority="114">
      <formula>LEN(TRIM(F252))=0</formula>
    </cfRule>
  </conditionalFormatting>
  <conditionalFormatting sqref="F260">
    <cfRule type="containsBlanks" dxfId="5733" priority="113">
      <formula>LEN(TRIM(F260))=0</formula>
    </cfRule>
  </conditionalFormatting>
  <conditionalFormatting sqref="F261:F264">
    <cfRule type="containsBlanks" dxfId="5732" priority="112">
      <formula>LEN(TRIM(F261))=0</formula>
    </cfRule>
  </conditionalFormatting>
  <conditionalFormatting sqref="F254">
    <cfRule type="containsBlanks" dxfId="5731" priority="111">
      <formula>LEN(TRIM(F254))=0</formula>
    </cfRule>
  </conditionalFormatting>
  <conditionalFormatting sqref="F256">
    <cfRule type="containsBlanks" dxfId="5730" priority="110">
      <formula>LEN(TRIM(F256))=0</formula>
    </cfRule>
  </conditionalFormatting>
  <conditionalFormatting sqref="F258">
    <cfRule type="containsBlanks" dxfId="5729" priority="109">
      <formula>LEN(TRIM(F258))=0</formula>
    </cfRule>
  </conditionalFormatting>
  <conditionalFormatting sqref="L165:L174">
    <cfRule type="expression" dxfId="5728" priority="107">
      <formula>$F$221="Don't know"</formula>
    </cfRule>
    <cfRule type="expression" dxfId="5727" priority="108">
      <formula>$F$221="No"</formula>
    </cfRule>
  </conditionalFormatting>
  <conditionalFormatting sqref="L164:M164">
    <cfRule type="expression" dxfId="5726" priority="105">
      <formula>$F$221="Don't know"</formula>
    </cfRule>
    <cfRule type="expression" dxfId="5725" priority="106">
      <formula>$F$221="No"</formula>
    </cfRule>
  </conditionalFormatting>
  <conditionalFormatting sqref="L164:N164 F164:F174 L165:L174">
    <cfRule type="containsBlanks" dxfId="5724" priority="104">
      <formula>LEN(TRIM(F164))=0</formula>
    </cfRule>
  </conditionalFormatting>
  <conditionalFormatting sqref="F176:F186">
    <cfRule type="containsBlanks" dxfId="5723" priority="103">
      <formula>LEN(TRIM(F176))=0</formula>
    </cfRule>
  </conditionalFormatting>
  <conditionalFormatting sqref="L164:M164">
    <cfRule type="expression" dxfId="5722" priority="101">
      <formula>$F$221="Don't know"</formula>
    </cfRule>
    <cfRule type="expression" dxfId="5721" priority="102">
      <formula>$F$221="No"</formula>
    </cfRule>
  </conditionalFormatting>
  <conditionalFormatting sqref="O175">
    <cfRule type="containsBlanks" dxfId="5720" priority="100">
      <formula>LEN(TRIM(O175))=0</formula>
    </cfRule>
  </conditionalFormatting>
  <conditionalFormatting sqref="F95:F97">
    <cfRule type="containsBlanks" dxfId="5719" priority="99">
      <formula>LEN(TRIM(F95))=0</formula>
    </cfRule>
  </conditionalFormatting>
  <conditionalFormatting sqref="F99:F102">
    <cfRule type="containsBlanks" dxfId="5718" priority="98">
      <formula>LEN(TRIM(F99))=0</formula>
    </cfRule>
  </conditionalFormatting>
  <conditionalFormatting sqref="H213:H216">
    <cfRule type="expression" dxfId="5717" priority="96">
      <formula>$H$144="Don't know"</formula>
    </cfRule>
    <cfRule type="expression" dxfId="5716" priority="97">
      <formula>$H$144="no"</formula>
    </cfRule>
  </conditionalFormatting>
  <conditionalFormatting sqref="O211">
    <cfRule type="containsBlanks" dxfId="5715" priority="95">
      <formula>LEN(TRIM(O211))=0</formula>
    </cfRule>
  </conditionalFormatting>
  <conditionalFormatting sqref="H213:H216">
    <cfRule type="containsBlanks" dxfId="5714" priority="94">
      <formula>LEN(TRIM(H213))=0</formula>
    </cfRule>
  </conditionalFormatting>
  <conditionalFormatting sqref="H211">
    <cfRule type="expression" dxfId="5713" priority="92">
      <formula>#REF!="Don't know"</formula>
    </cfRule>
    <cfRule type="expression" dxfId="5712" priority="93">
      <formula>#REF!="No"</formula>
    </cfRule>
  </conditionalFormatting>
  <conditionalFormatting sqref="H211">
    <cfRule type="containsBlanks" dxfId="5711" priority="91">
      <formula>LEN(TRIM(H211))=0</formula>
    </cfRule>
  </conditionalFormatting>
  <conditionalFormatting sqref="H360:I360">
    <cfRule type="containsBlanks" dxfId="5710" priority="89">
      <formula>LEN(TRIM(H360))=0</formula>
    </cfRule>
    <cfRule type="containsBlanks" priority="90">
      <formula>LEN(TRIM(H360))=0</formula>
    </cfRule>
  </conditionalFormatting>
  <conditionalFormatting sqref="F268:F272">
    <cfRule type="containsBlanks" dxfId="5709" priority="86">
      <formula>LEN(TRIM(F268))=0</formula>
    </cfRule>
  </conditionalFormatting>
  <conditionalFormatting sqref="O266">
    <cfRule type="containsBlanks" dxfId="5708" priority="88">
      <formula>LEN(TRIM(O266))=0</formula>
    </cfRule>
  </conditionalFormatting>
  <conditionalFormatting sqref="G93:J93">
    <cfRule type="containsBlanks" dxfId="5707" priority="65">
      <formula>LEN(TRIM(G93))=0</formula>
    </cfRule>
  </conditionalFormatting>
  <conditionalFormatting sqref="O163">
    <cfRule type="containsBlanks" dxfId="5706" priority="87">
      <formula>LEN(TRIM(O163))=0</formula>
    </cfRule>
  </conditionalFormatting>
  <conditionalFormatting sqref="F245:G245 F247:G247 F246 F249:G249 F248">
    <cfRule type="containsBlanks" dxfId="5705" priority="64">
      <formula>LEN(TRIM(F245))=0</formula>
    </cfRule>
  </conditionalFormatting>
  <conditionalFormatting sqref="G266">
    <cfRule type="containsBlanks" dxfId="5704" priority="85">
      <formula>LEN(TRIM(G266))=0</formula>
    </cfRule>
  </conditionalFormatting>
  <conditionalFormatting sqref="I20">
    <cfRule type="containsBlanks" dxfId="5703" priority="81">
      <formula>LEN(TRIM(I20))=0</formula>
    </cfRule>
    <cfRule type="expression" dxfId="5702" priority="84">
      <formula>$M$14="Don't know"</formula>
    </cfRule>
  </conditionalFormatting>
  <conditionalFormatting sqref="I20">
    <cfRule type="expression" dxfId="5701" priority="83">
      <formula>$M$14="Not applicable"</formula>
    </cfRule>
  </conditionalFormatting>
  <conditionalFormatting sqref="I20">
    <cfRule type="expression" dxfId="5700" priority="82">
      <formula>$M$14="No"</formula>
    </cfRule>
  </conditionalFormatting>
  <conditionalFormatting sqref="I21">
    <cfRule type="containsBlanks" dxfId="5699" priority="77">
      <formula>LEN(TRIM(I21))=0</formula>
    </cfRule>
    <cfRule type="expression" dxfId="5698" priority="80">
      <formula>$M$14="Don't know"</formula>
    </cfRule>
  </conditionalFormatting>
  <conditionalFormatting sqref="I21">
    <cfRule type="expression" dxfId="5697" priority="79">
      <formula>$M$14="Not applicable"</formula>
    </cfRule>
  </conditionalFormatting>
  <conditionalFormatting sqref="I21">
    <cfRule type="expression" dxfId="5696" priority="78">
      <formula>$M$14="No"</formula>
    </cfRule>
  </conditionalFormatting>
  <conditionalFormatting sqref="I22">
    <cfRule type="containsBlanks" dxfId="5695" priority="73">
      <formula>LEN(TRIM(I22))=0</formula>
    </cfRule>
    <cfRule type="expression" dxfId="5694" priority="76">
      <formula>$M$14="Don't know"</formula>
    </cfRule>
  </conditionalFormatting>
  <conditionalFormatting sqref="I22">
    <cfRule type="expression" dxfId="5693" priority="75">
      <formula>$M$14="Not applicable"</formula>
    </cfRule>
  </conditionalFormatting>
  <conditionalFormatting sqref="I22">
    <cfRule type="expression" dxfId="5692" priority="74">
      <formula>$M$14="No"</formula>
    </cfRule>
  </conditionalFormatting>
  <conditionalFormatting sqref="I23">
    <cfRule type="expression" dxfId="5691" priority="70">
      <formula>$N$14="No"</formula>
    </cfRule>
  </conditionalFormatting>
  <conditionalFormatting sqref="I23">
    <cfRule type="expression" dxfId="5690" priority="72">
      <formula>$N$14="Don't know"</formula>
    </cfRule>
  </conditionalFormatting>
  <conditionalFormatting sqref="I23">
    <cfRule type="expression" dxfId="5689" priority="71">
      <formula>$N$14="Not applicable"</formula>
    </cfRule>
  </conditionalFormatting>
  <conditionalFormatting sqref="I23">
    <cfRule type="containsBlanks" dxfId="5688" priority="69">
      <formula>LEN(TRIM(I23))=0</formula>
    </cfRule>
  </conditionalFormatting>
  <conditionalFormatting sqref="I23">
    <cfRule type="expression" dxfId="5687" priority="68">
      <formula>$N$14="Don't know"</formula>
    </cfRule>
  </conditionalFormatting>
  <conditionalFormatting sqref="I23">
    <cfRule type="expression" dxfId="5686" priority="67">
      <formula>$N$14="Not applicable"</formula>
    </cfRule>
  </conditionalFormatting>
  <conditionalFormatting sqref="I23">
    <cfRule type="expression" dxfId="5685" priority="66">
      <formula>$N$14="No"</formula>
    </cfRule>
  </conditionalFormatting>
  <conditionalFormatting sqref="G251">
    <cfRule type="containsBlanks" dxfId="5684" priority="63">
      <formula>LEN(TRIM(G251))=0</formula>
    </cfRule>
  </conditionalFormatting>
  <conditionalFormatting sqref="O244 O251">
    <cfRule type="containsBlanks" dxfId="5683" priority="62">
      <formula>LEN(TRIM(O244))=0</formula>
    </cfRule>
  </conditionalFormatting>
  <conditionalFormatting sqref="J354">
    <cfRule type="containsBlanks" dxfId="5682" priority="46">
      <formula>LEN(TRIM(J354))=0</formula>
    </cfRule>
  </conditionalFormatting>
  <conditionalFormatting sqref="J348">
    <cfRule type="containsBlanks" dxfId="5681" priority="49">
      <formula>LEN(TRIM(J348))=0</formula>
    </cfRule>
  </conditionalFormatting>
  <conditionalFormatting sqref="J353">
    <cfRule type="containsBlanks" dxfId="5680" priority="47">
      <formula>LEN(TRIM(J353))=0</formula>
    </cfRule>
  </conditionalFormatting>
  <conditionalFormatting sqref="J344">
    <cfRule type="containsBlanks" dxfId="5679" priority="50">
      <formula>LEN(TRIM(J344))=0</formula>
    </cfRule>
  </conditionalFormatting>
  <conditionalFormatting sqref="J318">
    <cfRule type="containsBlanks" dxfId="5678" priority="61">
      <formula>LEN(TRIM(J318))=0</formula>
    </cfRule>
  </conditionalFormatting>
  <conditionalFormatting sqref="J319">
    <cfRule type="containsBlanks" dxfId="5677" priority="60">
      <formula>LEN(TRIM(J319))=0</formula>
    </cfRule>
  </conditionalFormatting>
  <conditionalFormatting sqref="J323">
    <cfRule type="containsBlanks" dxfId="5676" priority="59">
      <formula>LEN(TRIM(J323))=0</formula>
    </cfRule>
  </conditionalFormatting>
  <conditionalFormatting sqref="J324">
    <cfRule type="containsBlanks" dxfId="5675" priority="58">
      <formula>LEN(TRIM(J324))=0</formula>
    </cfRule>
  </conditionalFormatting>
  <conditionalFormatting sqref="J328">
    <cfRule type="containsBlanks" dxfId="5674" priority="57">
      <formula>LEN(TRIM(J328))=0</formula>
    </cfRule>
  </conditionalFormatting>
  <conditionalFormatting sqref="J329">
    <cfRule type="containsBlanks" dxfId="5673" priority="56">
      <formula>LEN(TRIM(J329))=0</formula>
    </cfRule>
  </conditionalFormatting>
  <conditionalFormatting sqref="J333">
    <cfRule type="containsBlanks" dxfId="5672" priority="55">
      <formula>LEN(TRIM(J333))=0</formula>
    </cfRule>
  </conditionalFormatting>
  <conditionalFormatting sqref="J334">
    <cfRule type="containsBlanks" dxfId="5671" priority="54">
      <formula>LEN(TRIM(J334))=0</formula>
    </cfRule>
  </conditionalFormatting>
  <conditionalFormatting sqref="J338">
    <cfRule type="containsBlanks" dxfId="5670" priority="53">
      <formula>LEN(TRIM(J338))=0</formula>
    </cfRule>
  </conditionalFormatting>
  <conditionalFormatting sqref="J339">
    <cfRule type="containsBlanks" dxfId="5669" priority="52">
      <formula>LEN(TRIM(J339))=0</formula>
    </cfRule>
  </conditionalFormatting>
  <conditionalFormatting sqref="J343">
    <cfRule type="containsBlanks" dxfId="5668" priority="51">
      <formula>LEN(TRIM(J343))=0</formula>
    </cfRule>
  </conditionalFormatting>
  <conditionalFormatting sqref="J349">
    <cfRule type="containsBlanks" dxfId="5667" priority="48">
      <formula>LEN(TRIM(J349))=0</formula>
    </cfRule>
  </conditionalFormatting>
  <conditionalFormatting sqref="J89:J92">
    <cfRule type="containsBlanks" dxfId="5666" priority="45">
      <formula>LEN(TRIM(J89))=0</formula>
    </cfRule>
  </conditionalFormatting>
  <conditionalFormatting sqref="J321">
    <cfRule type="containsBlanks" dxfId="5665" priority="44">
      <formula>LEN(TRIM(J321))=0</formula>
    </cfRule>
  </conditionalFormatting>
  <conditionalFormatting sqref="J326">
    <cfRule type="containsBlanks" dxfId="5664" priority="43">
      <formula>LEN(TRIM(J326))=0</formula>
    </cfRule>
  </conditionalFormatting>
  <conditionalFormatting sqref="J331">
    <cfRule type="containsBlanks" dxfId="5663" priority="42">
      <formula>LEN(TRIM(J331))=0</formula>
    </cfRule>
  </conditionalFormatting>
  <conditionalFormatting sqref="J336">
    <cfRule type="containsBlanks" dxfId="5662" priority="41">
      <formula>LEN(TRIM(J336))=0</formula>
    </cfRule>
  </conditionalFormatting>
  <conditionalFormatting sqref="J346">
    <cfRule type="containsBlanks" dxfId="5661" priority="40">
      <formula>LEN(TRIM(J346))=0</formula>
    </cfRule>
  </conditionalFormatting>
  <conditionalFormatting sqref="J351">
    <cfRule type="containsBlanks" dxfId="5660" priority="39">
      <formula>LEN(TRIM(J351))=0</formula>
    </cfRule>
  </conditionalFormatting>
  <conditionalFormatting sqref="O316:O357">
    <cfRule type="containsBlanks" dxfId="5659" priority="37">
      <formula>LEN(TRIM(O316))=0</formula>
    </cfRule>
  </conditionalFormatting>
  <conditionalFormatting sqref="J356">
    <cfRule type="containsBlanks" dxfId="5658" priority="38">
      <formula>LEN(TRIM(J356))=0</formula>
    </cfRule>
  </conditionalFormatting>
  <conditionalFormatting sqref="H357">
    <cfRule type="containsBlanks" dxfId="5657" priority="36">
      <formula>LEN(TRIM(H357))=0</formula>
    </cfRule>
  </conditionalFormatting>
  <conditionalFormatting sqref="K20:N24">
    <cfRule type="containsBlanks" dxfId="5656" priority="35">
      <formula>LEN(TRIM(K20))=0</formula>
    </cfRule>
  </conditionalFormatting>
  <conditionalFormatting sqref="J29">
    <cfRule type="containsBlanks" dxfId="5655" priority="33">
      <formula>LEN(TRIM(J29))=0</formula>
    </cfRule>
  </conditionalFormatting>
  <conditionalFormatting sqref="J28">
    <cfRule type="containsBlanks" dxfId="5654" priority="34">
      <formula>LEN(TRIM(J28))=0</formula>
    </cfRule>
  </conditionalFormatting>
  <conditionalFormatting sqref="J341">
    <cfRule type="containsBlanks" dxfId="5653" priority="32">
      <formula>LEN(TRIM(J341))=0</formula>
    </cfRule>
  </conditionalFormatting>
  <conditionalFormatting sqref="H308:J308">
    <cfRule type="containsBlanks" dxfId="5652" priority="31">
      <formula>LEN(TRIM(H308))=0</formula>
    </cfRule>
  </conditionalFormatting>
  <conditionalFormatting sqref="H312:J312">
    <cfRule type="containsBlanks" dxfId="5651" priority="30">
      <formula>LEN(TRIM(H312))=0</formula>
    </cfRule>
  </conditionalFormatting>
  <conditionalFormatting sqref="H315:J315">
    <cfRule type="containsBlanks" dxfId="5650" priority="29">
      <formula>LEN(TRIM(H315))=0</formula>
    </cfRule>
  </conditionalFormatting>
  <conditionalFormatting sqref="I24">
    <cfRule type="containsBlanks" dxfId="5649" priority="28">
      <formula>LEN(TRIM(I24))=0</formula>
    </cfRule>
  </conditionalFormatting>
  <conditionalFormatting sqref="O77">
    <cfRule type="containsBlanks" dxfId="5648" priority="27">
      <formula>LEN(TRIM(O77))=0</formula>
    </cfRule>
  </conditionalFormatting>
  <conditionalFormatting sqref="O78">
    <cfRule type="containsBlanks" dxfId="5647" priority="26">
      <formula>LEN(TRIM(O78))=0</formula>
    </cfRule>
  </conditionalFormatting>
  <conditionalFormatting sqref="O80">
    <cfRule type="containsBlanks" dxfId="5646" priority="25">
      <formula>LEN(TRIM(O80))=0</formula>
    </cfRule>
  </conditionalFormatting>
  <conditionalFormatting sqref="O95">
    <cfRule type="containsBlanks" dxfId="5645" priority="24">
      <formula>LEN(TRIM(O95))=0</formula>
    </cfRule>
  </conditionalFormatting>
  <conditionalFormatting sqref="O69:O74">
    <cfRule type="containsBlanks" dxfId="5644" priority="23">
      <formula>LEN(TRIM(O69))=0</formula>
    </cfRule>
  </conditionalFormatting>
  <conditionalFormatting sqref="O360">
    <cfRule type="containsBlanks" dxfId="5643" priority="22">
      <formula>LEN(TRIM(O360))=0</formula>
    </cfRule>
  </conditionalFormatting>
  <conditionalFormatting sqref="H361">
    <cfRule type="containsBlanks" dxfId="5642" priority="20">
      <formula>LEN(TRIM(H361))=0</formula>
    </cfRule>
    <cfRule type="containsBlanks" priority="21">
      <formula>LEN(TRIM(H361))=0</formula>
    </cfRule>
  </conditionalFormatting>
  <conditionalFormatting sqref="J35">
    <cfRule type="containsBlanks" dxfId="5641" priority="19">
      <formula>LEN(TRIM(J35))=0</formula>
    </cfRule>
  </conditionalFormatting>
  <conditionalFormatting sqref="J39">
    <cfRule type="containsBlanks" dxfId="5640" priority="18">
      <formula>LEN(TRIM(J39))=0</formula>
    </cfRule>
  </conditionalFormatting>
  <conditionalFormatting sqref="J42">
    <cfRule type="containsBlanks" dxfId="5639" priority="17">
      <formula>LEN(TRIM(J42))=0</formula>
    </cfRule>
  </conditionalFormatting>
  <conditionalFormatting sqref="J43:J44">
    <cfRule type="containsBlanks" dxfId="5638" priority="16">
      <formula>LEN(TRIM(J43))=0</formula>
    </cfRule>
  </conditionalFormatting>
  <conditionalFormatting sqref="J47:J48 J50 J52:J53">
    <cfRule type="containsBlanks" dxfId="5637" priority="15">
      <formula>LEN(TRIM(J47))=0</formula>
    </cfRule>
  </conditionalFormatting>
  <conditionalFormatting sqref="J56:J57">
    <cfRule type="containsBlanks" dxfId="5636" priority="14">
      <formula>LEN(TRIM(J56))=0</formula>
    </cfRule>
  </conditionalFormatting>
  <conditionalFormatting sqref="K276:L276 K279:L279">
    <cfRule type="containsBlanks" dxfId="5635" priority="13">
      <formula>LEN(TRIM(K276))=0</formula>
    </cfRule>
  </conditionalFormatting>
  <conditionalFormatting sqref="K281:L283">
    <cfRule type="containsBlanks" dxfId="5634" priority="12">
      <formula>LEN(TRIM(K281))=0</formula>
    </cfRule>
  </conditionalFormatting>
  <conditionalFormatting sqref="K285:L287">
    <cfRule type="containsBlanks" dxfId="5633" priority="11">
      <formula>LEN(TRIM(K285))=0</formula>
    </cfRule>
  </conditionalFormatting>
  <conditionalFormatting sqref="K289:L290">
    <cfRule type="containsBlanks" dxfId="5632" priority="10">
      <formula>LEN(TRIM(K289))=0</formula>
    </cfRule>
  </conditionalFormatting>
  <conditionalFormatting sqref="K293:L294">
    <cfRule type="containsBlanks" dxfId="5631" priority="9">
      <formula>LEN(TRIM(K293))=0</formula>
    </cfRule>
  </conditionalFormatting>
  <conditionalFormatting sqref="J37:K37">
    <cfRule type="containsBlanks" dxfId="5630" priority="8">
      <formula>LEN(TRIM(J37))=0</formula>
    </cfRule>
  </conditionalFormatting>
  <conditionalFormatting sqref="J40:K40">
    <cfRule type="containsBlanks" dxfId="5629" priority="7">
      <formula>LEN(TRIM(J40))=0</formula>
    </cfRule>
  </conditionalFormatting>
  <conditionalFormatting sqref="J45:K45">
    <cfRule type="containsBlanks" dxfId="5628" priority="6">
      <formula>LEN(TRIM(J45))=0</formula>
    </cfRule>
  </conditionalFormatting>
  <conditionalFormatting sqref="J49:K49">
    <cfRule type="containsBlanks" dxfId="5627" priority="5">
      <formula>LEN(TRIM(J49))=0</formula>
    </cfRule>
  </conditionalFormatting>
  <conditionalFormatting sqref="J51:K51">
    <cfRule type="containsBlanks" dxfId="5626" priority="4">
      <formula>LEN(TRIM(J51))=0</formula>
    </cfRule>
  </conditionalFormatting>
  <conditionalFormatting sqref="J55:K55">
    <cfRule type="containsBlanks" dxfId="5625" priority="3">
      <formula>LEN(TRIM(J55))=0</formula>
    </cfRule>
  </conditionalFormatting>
  <conditionalFormatting sqref="K277:L278 H278:I278">
    <cfRule type="containsBlanks" dxfId="5624" priority="2">
      <formula>LEN(TRIM(H277))=0</formula>
    </cfRule>
  </conditionalFormatting>
  <conditionalFormatting sqref="H294:I294 H292:I292 K292:L292 K288:L288 H283:I283">
    <cfRule type="containsBlanks" dxfId="5623" priority="1">
      <formula>LEN(TRIM(H283))=0</formula>
    </cfRule>
  </conditionalFormatting>
  <dataValidations count="39">
    <dataValidation type="list" allowBlank="1" showInputMessage="1" showErrorMessage="1" sqref="H361:I361" xr:uid="{89FA7E29-F6F1-4B25-AF0D-ACD52678688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4DCF087B-6B06-4036-AEEE-1AE0C41AF1A8}">
      <formula1>"Présélectionné par l'OMS, SRA, Présélectionné par l'OMS et SRA,Aucun produit préselectionné par l'OMS ou SRA enregistré,Ne sais pas"</formula1>
    </dataValidation>
    <dataValidation type="list" allowBlank="1" showInputMessage="1" showErrorMessage="1" sqref="H29 J29" xr:uid="{5CBEE37E-D8F7-4250-98F3-F0B8B09E0D20}">
      <formula1>"2015,2016,2017,2018,2019"</formula1>
    </dataValidation>
    <dataValidation type="list" allowBlank="1" showInputMessage="1" showErrorMessage="1" sqref="J321:K321 J326:K326 J331:K331 J336:K336 J346:K346 J351:K351 J356:K356 J341:K341" xr:uid="{5CE62511-091D-4CAA-A1D0-5475091254C3}">
      <formula1>"0,1,2 ou plus,Ne sais pas"</formula1>
    </dataValidation>
    <dataValidation type="list" allowBlank="1" showInputMessage="1" showErrorMessage="1" sqref="H304:J304" xr:uid="{8F370CBB-64CC-4647-82F0-71C3C6E5C5E7}">
      <formula1>"Oui, certifié ISO, Oui, présélectioné par l'OMS, Oui, certifié ISO et présélectionné par l'OMS,Ni l'un ni l'autre, Ne sais pas, Non applicable"</formula1>
    </dataValidation>
    <dataValidation type="list" allowBlank="1" showInputMessage="1" showErrorMessage="1" sqref="F248:G248" xr:uid="{A1ACDB68-A7F4-41BC-96B1-E895DFD169DB}">
      <formula1>"Oui : Mobilisation/implication communautaire importante,Oui : Une certaine mobilisation/implication communautaire,Non,Ne sais pas"</formula1>
    </dataValidation>
    <dataValidation type="list" allowBlank="1" showInputMessage="1" showErrorMessage="1" sqref="F246:G246" xr:uid="{59C07734-DFFE-4502-BD75-E6DCAAD5FF04}">
      <formula1>"Oui : Médias importants,Oui : Certains médias,Non,Ne sais pas"</formula1>
    </dataValidation>
    <dataValidation type="list" allowBlank="1" showInputMessage="1" showErrorMessage="1" sqref="G147:G160 H151:I160 H147:I149 J147:J160 K147:L149 K151:L160" xr:uid="{1AFAF5DF-C162-4928-B028-1A4686E0AE79}">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DA9F722A-D499-4102-88E2-A0671554AEA4}">
      <formula1>"Oui, un niveau élevé de mise en œuvre, Oui, une certaine mise en œuvre,Mise en œuvre minimale ou inexistante, Ne sais pas, Non applicable (aucune stratégie)"</formula1>
    </dataValidation>
    <dataValidation type="list" allowBlank="1" showInputMessage="1" showErrorMessage="1" sqref="J89:J92" xr:uid="{8E0AE11E-8CD7-4301-9F68-28376766B7BD}">
      <formula1>"Oui, Non, Ne sais pas,Non applicable"</formula1>
    </dataValidation>
    <dataValidation type="list" allowBlank="1" showInputMessage="1" showErrorMessage="1" error="Choisissez une réponse dans la liste déroulante." prompt="Choisissez une réponse dans la liste déroulante." sqref="G90:I92" xr:uid="{DCB2641B-CA8A-4BAE-8E6B-801C330BF7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920590F-92EE-455B-ACC5-61182CFB7073}">
      <formula1>"Ministère des Finances, Ministère de la Planification,Les deux,Ni l'un ni l'autre,Ne sais pas, Non applicable"</formula1>
    </dataValidation>
    <dataValidation type="list" allowBlank="1" showInputMessage="1" showErrorMessage="1" sqref="F272:G272" xr:uid="{7012F58E-EBAD-4E4D-87C4-BF1C56039320}">
      <formula1>"Papier uniquement, Téléphone mobile/SMS,Électronique,Combinaison, Ne sais pas, Non applicable (aucun LMIS)"</formula1>
    </dataValidation>
    <dataValidation type="list" allowBlank="1" showInputMessage="1" showErrorMessage="1" sqref="G251" xr:uid="{EDFA37A6-4189-40C0-9C0D-8D003F657534}">
      <formula1>"0 %,1 à 10 %,11 à 20 %,21 à 30 %,31 à 40 %,41 à 50 %,51 à 60 %,61 à 70 %,71 à 80 %,81 à 100 %,Ne sais pas,Non applicable"</formula1>
    </dataValidation>
    <dataValidation type="list" allowBlank="1" showInputMessage="1" showErrorMessage="1" sqref="F249:G249 F99:G102 H213:J216" xr:uid="{862994BB-52F9-4F7E-9C35-5BCC77D17B55}">
      <formula1>"Oui,Non,Ne sais pas"</formula1>
    </dataValidation>
    <dataValidation type="list" allowBlank="1" showInputMessage="1" showErrorMessage="1" sqref="F247:G247" xr:uid="{91FDE9DE-DDB4-44E2-8E3D-0388565704A3}">
      <formula1>"Oui : Sensibilisation/éducation mobile importante,Oui : Une certaine sensibilisation/éducation mobile,Non,Ne sais pas"</formula1>
    </dataValidation>
    <dataValidation type="list" allowBlank="1" showInputMessage="1" showErrorMessage="1" sqref="F245:G245" xr:uid="{231424B0-9F4F-4C58-B652-D568340DC5AD}">
      <formula1>"Oui : Marketing social important,Oui : Un certain marketing social,Non,Ne sais pas"</formula1>
    </dataValidation>
    <dataValidation allowBlank="1" showInputMessage="1" showErrorMessage="1" error="Choisissez une réponse dans la liste déroulante." sqref="K20:N24" xr:uid="{7D4E95F2-AAD9-4FFB-B1B9-A27CCCA0030F}"/>
    <dataValidation type="list" allowBlank="1" showInputMessage="1" showErrorMessage="1" sqref="F271:G271" xr:uid="{9E188743-2A16-49DB-AC44-751E58E6B3EE}">
      <formula1>"Oui : Tous les sites de marketing social sont inclus, Oui : Certains sites de marketing social sont inclus,Aucun, Ne sais pas, Non applicable (aucun LMIS)"</formula1>
    </dataValidation>
    <dataValidation type="list" allowBlank="1" showInputMessage="1" showErrorMessage="1" sqref="F270:G270" xr:uid="{CBABEEA9-2C8B-4639-B50E-762A22D46E99}">
      <formula1>"Oui : Toutes les installations des ONG sont incluses, Oui : Certaines des installations des ONG sont incluses,Aucun, Ne sais pas, Non applicable (aucun LMIS)"</formula1>
    </dataValidation>
    <dataValidation type="list" allowBlank="1" showInputMessage="1" showErrorMessage="1" sqref="F269:G269" xr:uid="{6C6E43F8-E4E7-4DFE-8A11-136E7F890E2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58D3AE1-0CF6-408B-9F9D-C8A6F52B4A35}">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693E669-3630-4C63-8421-478C193D53A0}">
      <formula1>"Oui (plan PSE avec composant FP/RH),Aucun plan PSE commencé/élaboré,Oui plan PSE mais aucun composant FP/RH,Ne sais pas"</formula1>
    </dataValidation>
    <dataValidation type="list" allowBlank="1" showInputMessage="1" showErrorMessage="1" sqref="H312:J312" xr:uid="{D3C0C455-5439-4385-A349-B6CEBFBFF716}">
      <formula1>"0 à 25 %,26 à 50 %,51 à 75 %,76 à 100 %, Ne sais pas, Non applicable"</formula1>
    </dataValidation>
    <dataValidation type="list" allowBlank="1" showInputMessage="1" showErrorMessage="1" sqref="H302:J302 F95:F97" xr:uid="{37963EB2-C34A-480C-81FE-511B6F3BC868}">
      <formula1>"Oui,Non,Ne sais pas,Non applicable"</formula1>
    </dataValidation>
    <dataValidation type="list" allowBlank="1" showInputMessage="1" showErrorMessage="1" sqref="H308:J308" xr:uid="{0DA80B5D-D474-433D-9BA4-0ED5252A22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4F9DDAE-AC65-4D82-881A-3D704AE30D0F}">
      <formula1>"0,1,2 à 3,Plus de 3, Ne sais pas"</formula1>
    </dataValidation>
    <dataValidation type="list" allowBlank="1" showInputMessage="1" showErrorMessage="1" sqref="J349 J354 J324 J329 J334 J339 J344 J319" xr:uid="{4C233145-E5B5-405C-AEBA-64792F07916B}">
      <formula1>"0,1,2 à 3,Plus de 3,Ne sais pas"</formula1>
    </dataValidation>
    <dataValidation type="list" allowBlank="1" showInputMessage="1" showErrorMessage="1" sqref="H302" xr:uid="{F2FD8D2F-7B72-45C9-8C66-6F3648035FC5}">
      <formula1>"Oui,Non,Ne sais pas, Non applicable"</formula1>
    </dataValidation>
    <dataValidation type="list" allowBlank="1" showInputMessage="1" showErrorMessage="1" sqref="H301:J301" xr:uid="{018450E4-2C06-4E34-830B-2215A3E53D05}">
      <formula1>"Moins de 6 mois, De 6 mois à moins d'1 an, D'1 an à 18 mois, Plus de 18 mois,Ne sais pas"</formula1>
    </dataValidation>
    <dataValidation type="list" allowBlank="1" showInputMessage="1" showErrorMessage="1" error="Choisissez une réponse dans la liste déroulante." sqref="I20:I21" xr:uid="{62050AA5-AFD2-4A1A-B57C-B29FCD8C434C}">
      <formula1>"Oui, Non, Ne sais pas, Non applicable"</formula1>
    </dataValidation>
    <dataValidation type="list" allowBlank="1" showInputMessage="1" showErrorMessage="1" sqref="H305:J306" xr:uid="{A2E38C03-6453-44B7-B828-1B3E6FD33622}">
      <formula1>"La plupart ont été testés, Certains ont été testés, Aucun n'a été testé, Ne sais pas, Non applicable"</formula1>
    </dataValidation>
    <dataValidation type="list" allowBlank="1" showInputMessage="1" showErrorMessage="1" sqref="H161 J161:L161" xr:uid="{9C414BBA-BCBE-468A-B9B8-6804D2E754F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78BA9F8C-098A-42AA-85A0-3710B46057DC}">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5E1BCF7B-669A-4197-AACA-5948ED17C6FB}">
      <formula1>"Oui, Non, Ne sais pas"</formula1>
    </dataValidation>
    <dataValidation type="list" allowBlank="1" showInputMessage="1" showErrorMessage="1" sqref="H31:J31" xr:uid="{97B4DBF6-15CF-4964-BF3F-062338C5F4DA}">
      <formula1>"Moins d'une fois par an,Une fois par an,Deux fois par an,Une fois par trimestre,Une fois par mois,Ad hoc"</formula1>
    </dataValidation>
    <dataValidation type="list" allowBlank="1" showInputMessage="1" showErrorMessage="1" sqref="H26 J26 H28 J28" xr:uid="{396E159A-1AA9-4CB2-A634-B68DE459A0FE}">
      <formula1>"Janvier, Février, Mars, Avril, Mai, Juin, juillet, Août, Septembre, Octobre, Novembre, Décembre"</formula1>
    </dataValidation>
    <dataValidation type="list" allowBlank="1" showInputMessage="1" showErrorMessage="1" error="Choisissez une réponse dans la liste déroulante." sqref="I22" xr:uid="{27EF2F2B-872C-4615-ADFF-B123A023F246}">
      <formula1>"0 fois, 1 fois, 2 à 3 fois, 4 fois ou plus, Ne sais pas"</formula1>
    </dataValidation>
    <dataValidation type="list" allowBlank="1" showInputMessage="1" showErrorMessage="1" sqref="F261:F264 H8 H311 F72 F219:F221 H225 F223 I23:I24 G116:N128 G130:N132 F258 H139:J139 F19 F254 F256 F70 L164:L174 M164:N164 F11:F17 H298:H299 H315 H303 H307 H313 L188:N198" xr:uid="{A3878706-2374-43C3-B112-69DD5B683CAD}">
      <formula1>"Oui, Non, Ne sais pas, Non applicable"</formula1>
    </dataValidation>
  </dataValidations>
  <hyperlinks>
    <hyperlink ref="J1:K1" location="'All Countries Summary (2019)'!A1" display="go to summary page" xr:uid="{43AF9040-6B40-40EA-B26E-43EA4DCEF6C4}"/>
  </hyperlinks>
  <pageMargins left="0.25" right="0.25" top="0.75" bottom="0.75" header="0.3" footer="0.3"/>
  <pageSetup paperSize="141" scale="19"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B2829EF-942F-4291-AB12-F04382CEEF53}">
          <x14:formula1>
            <xm:f>'F:\Users\aelong\Documents\03_GHSC-TA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8C673D14-8A81-4D5C-AEF9-CF724C902D4A}">
          <x14:formula1>
            <xm:f>'\\chemonics.sharepoint.com@SSL\DavWWWRoot\sites\FO000\1300_CL\Monitoring and Evaluation\CS Indicators and Index\Validated Surveys - 2019\Validation_final\[CS Indicators Survey_2019_DRC_Final.xlsx]Data sources for dropdown list'!#REF!</xm:f>
          </x14:formula1>
          <xm:sqref>O8:P19</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DCA68-08D4-4859-9E29-B15B8F39ED85}">
  <dimension ref="A1:U363"/>
  <sheetViews>
    <sheetView showGridLines="0" workbookViewId="0">
      <selection activeCell="L85" sqref="L85:N85"/>
    </sheetView>
  </sheetViews>
  <sheetFormatPr defaultColWidth="9.140625" defaultRowHeight="15"/>
  <cols>
    <col min="1" max="1" width="2.140625" style="140" customWidth="1"/>
    <col min="2" max="2" width="9.140625" style="140"/>
    <col min="3" max="3" width="3.28515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27.85546875" style="140" customWidth="1"/>
    <col min="10" max="10" width="19.140625" style="140" customWidth="1"/>
    <col min="11" max="11" width="19.7109375" style="140" customWidth="1"/>
    <col min="12" max="12" width="17.140625" style="140" customWidth="1"/>
    <col min="13" max="13" width="17.42578125" style="140" customWidth="1"/>
    <col min="14" max="14" width="29.140625" style="140" customWidth="1"/>
    <col min="15" max="15" width="60.28515625" style="140" customWidth="1"/>
    <col min="16" max="16" width="60.42578125" style="140" customWidth="1"/>
    <col min="17" max="17" width="33" style="140" customWidth="1"/>
    <col min="18" max="16384" width="9.140625" style="140"/>
  </cols>
  <sheetData>
    <row r="1" spans="2:16" ht="60.75" customHeight="1">
      <c r="F1" s="643"/>
      <c r="G1" s="643"/>
      <c r="H1" s="643"/>
      <c r="I1" s="2508" t="s">
        <v>828</v>
      </c>
      <c r="J1" s="2508"/>
      <c r="K1" s="643"/>
      <c r="L1" s="643"/>
      <c r="M1" s="643"/>
      <c r="N1" s="643"/>
    </row>
    <row r="2" spans="2:16" ht="56.25" customHeight="1" thickBot="1">
      <c r="B2" s="3337" t="s">
        <v>1319</v>
      </c>
      <c r="C2" s="3337"/>
      <c r="D2" s="3337"/>
      <c r="E2" s="3337"/>
      <c r="F2" s="3337"/>
      <c r="G2" s="3337"/>
      <c r="H2" s="3337"/>
      <c r="I2" s="142"/>
      <c r="J2" s="142"/>
      <c r="K2" s="616"/>
      <c r="L2" s="616"/>
      <c r="M2" s="616"/>
      <c r="N2" s="144"/>
    </row>
    <row r="3" spans="2:16" ht="36.75" customHeight="1" thickBot="1">
      <c r="B3" s="141"/>
      <c r="C3" s="6"/>
      <c r="D3" s="15" t="s">
        <v>931</v>
      </c>
      <c r="E3" s="145" t="s">
        <v>3439</v>
      </c>
      <c r="F3" s="16" t="s">
        <v>2342</v>
      </c>
      <c r="G3" s="143"/>
      <c r="H3" s="142"/>
      <c r="I3" s="142"/>
      <c r="J3" s="142"/>
      <c r="K3" s="616"/>
      <c r="L3" s="616"/>
      <c r="M3" s="616"/>
      <c r="N3" s="144"/>
    </row>
    <row r="4" spans="2:16" ht="39" customHeight="1">
      <c r="B4" s="2403" t="s">
        <v>2343</v>
      </c>
      <c r="C4" s="2403"/>
      <c r="D4" s="2403"/>
      <c r="E4" s="2403"/>
      <c r="F4" s="2403"/>
      <c r="G4" s="2403"/>
      <c r="H4" s="2403"/>
      <c r="I4" s="2403"/>
      <c r="J4" s="2403"/>
      <c r="K4" s="2403"/>
      <c r="L4" s="2403"/>
      <c r="M4" s="2403"/>
      <c r="N4" s="2403"/>
    </row>
    <row r="5" spans="2:16" ht="3.75" customHeight="1" thickBot="1">
      <c r="B5" s="2430" t="s">
        <v>1324</v>
      </c>
      <c r="C5" s="2431"/>
      <c r="D5" s="2431"/>
      <c r="E5" s="2431"/>
      <c r="F5" s="2431"/>
      <c r="G5" s="2431"/>
      <c r="H5" s="2431"/>
      <c r="I5" s="2431"/>
      <c r="J5" s="2431"/>
      <c r="K5" s="2431"/>
      <c r="L5" s="2431"/>
      <c r="M5" s="2431"/>
      <c r="N5" s="2431"/>
    </row>
    <row r="6" spans="2:16" ht="30.75"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54.75" customHeight="1">
      <c r="B8" s="20" t="s">
        <v>1947</v>
      </c>
      <c r="C8" s="2407" t="s">
        <v>1329</v>
      </c>
      <c r="D8" s="2407"/>
      <c r="E8" s="2407"/>
      <c r="F8" s="2407"/>
      <c r="G8" s="2407"/>
      <c r="H8" s="1622" t="s">
        <v>1442</v>
      </c>
      <c r="I8" s="21" t="s">
        <v>1330</v>
      </c>
      <c r="J8" s="2460" t="s">
        <v>3440</v>
      </c>
      <c r="K8" s="2239"/>
      <c r="L8" s="2239"/>
      <c r="M8" s="2239"/>
      <c r="N8" s="2240"/>
      <c r="O8" s="2245" t="s">
        <v>1332</v>
      </c>
      <c r="P8" s="2245" t="s">
        <v>1332</v>
      </c>
    </row>
    <row r="9" spans="2:16" ht="21.75" customHeight="1">
      <c r="B9" s="27" t="s">
        <v>435</v>
      </c>
      <c r="C9" s="1997" t="s">
        <v>1334</v>
      </c>
      <c r="D9" s="1997"/>
      <c r="E9" s="1998"/>
      <c r="F9" s="3578" t="s">
        <v>3441</v>
      </c>
      <c r="G9" s="3579"/>
      <c r="H9" s="3579"/>
      <c r="I9" s="3579"/>
      <c r="J9" s="3579"/>
      <c r="K9" s="3579"/>
      <c r="L9" s="3579"/>
      <c r="M9" s="3579"/>
      <c r="N9" s="3579"/>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34.5" customHeight="1">
      <c r="B11" s="1494" t="s">
        <v>435</v>
      </c>
      <c r="C11" s="2043" t="s">
        <v>1339</v>
      </c>
      <c r="D11" s="2043"/>
      <c r="E11" s="2415"/>
      <c r="F11" s="1622" t="s">
        <v>57</v>
      </c>
      <c r="G11" s="2397" t="s">
        <v>2354</v>
      </c>
      <c r="H11" s="2138"/>
      <c r="I11" s="1637"/>
      <c r="J11" s="1637"/>
      <c r="K11" s="1637"/>
      <c r="L11" s="1637"/>
      <c r="M11" s="1637"/>
      <c r="N11" s="1637"/>
      <c r="O11" s="2124"/>
      <c r="P11" s="2124"/>
    </row>
    <row r="12" spans="2:16" ht="47.25" customHeight="1">
      <c r="B12" s="1490" t="s">
        <v>441</v>
      </c>
      <c r="C12" s="1997" t="s">
        <v>3174</v>
      </c>
      <c r="D12" s="1997"/>
      <c r="E12" s="1998"/>
      <c r="F12" s="1622" t="s">
        <v>57</v>
      </c>
      <c r="G12" s="2397" t="s">
        <v>2354</v>
      </c>
      <c r="H12" s="2138"/>
      <c r="I12" s="1637"/>
      <c r="J12" s="1637"/>
      <c r="K12" s="1637"/>
      <c r="L12" s="1637"/>
      <c r="M12" s="1637"/>
      <c r="N12" s="1637"/>
      <c r="O12" s="2124"/>
      <c r="P12" s="2124"/>
    </row>
    <row r="13" spans="2:16" ht="34.5" customHeight="1">
      <c r="B13" s="1490" t="s">
        <v>443</v>
      </c>
      <c r="C13" s="1997" t="s">
        <v>3176</v>
      </c>
      <c r="D13" s="1997"/>
      <c r="E13" s="1998"/>
      <c r="F13" s="1622" t="s">
        <v>57</v>
      </c>
      <c r="G13" s="2397" t="s">
        <v>2354</v>
      </c>
      <c r="H13" s="2138"/>
      <c r="I13" s="1637"/>
      <c r="J13" s="1637"/>
      <c r="K13" s="1637"/>
      <c r="L13" s="1637"/>
      <c r="M13" s="1637"/>
      <c r="N13" s="1637"/>
      <c r="O13" s="2124"/>
      <c r="P13" s="2124"/>
    </row>
    <row r="14" spans="2:16" ht="32.25" customHeight="1">
      <c r="B14" s="1490" t="s">
        <v>445</v>
      </c>
      <c r="C14" s="1997" t="s">
        <v>2363</v>
      </c>
      <c r="D14" s="1997"/>
      <c r="E14" s="1998"/>
      <c r="F14" s="1622" t="s">
        <v>57</v>
      </c>
      <c r="G14" s="2397" t="s">
        <v>2364</v>
      </c>
      <c r="H14" s="2138"/>
      <c r="I14" s="1637"/>
      <c r="J14" s="1637"/>
      <c r="K14" s="1637"/>
      <c r="L14" s="1637"/>
      <c r="M14" s="1637"/>
      <c r="N14" s="1637"/>
      <c r="O14" s="2124"/>
      <c r="P14" s="2124"/>
    </row>
    <row r="15" spans="2:16" ht="36.75" customHeight="1">
      <c r="B15" s="1490" t="s">
        <v>448</v>
      </c>
      <c r="C15" s="1997" t="s">
        <v>1350</v>
      </c>
      <c r="D15" s="1997"/>
      <c r="E15" s="1998"/>
      <c r="F15" s="1622" t="s">
        <v>57</v>
      </c>
      <c r="G15" s="2397" t="s">
        <v>2367</v>
      </c>
      <c r="H15" s="2138"/>
      <c r="I15" s="1637"/>
      <c r="J15" s="1637"/>
      <c r="K15" s="1637"/>
      <c r="L15" s="1637"/>
      <c r="M15" s="1637"/>
      <c r="N15" s="1637"/>
      <c r="O15" s="2124"/>
      <c r="P15" s="2124"/>
    </row>
    <row r="16" spans="2:16" ht="121.5" customHeight="1">
      <c r="B16" s="1490" t="s">
        <v>450</v>
      </c>
      <c r="C16" s="1997" t="s">
        <v>3177</v>
      </c>
      <c r="D16" s="1997"/>
      <c r="E16" s="1998"/>
      <c r="F16" s="1622" t="s">
        <v>1442</v>
      </c>
      <c r="G16" s="2397" t="s">
        <v>2370</v>
      </c>
      <c r="H16" s="2138"/>
      <c r="I16" s="1361" t="s">
        <v>3442</v>
      </c>
      <c r="J16" s="1361" t="s">
        <v>3443</v>
      </c>
      <c r="K16" s="1361" t="s">
        <v>3444</v>
      </c>
      <c r="L16" s="1361" t="s">
        <v>3445</v>
      </c>
      <c r="M16" s="1361" t="s">
        <v>3446</v>
      </c>
      <c r="N16" s="1361" t="s">
        <v>3447</v>
      </c>
      <c r="O16" s="2124"/>
      <c r="P16" s="2124"/>
    </row>
    <row r="17" spans="2:17" ht="34.5" customHeight="1">
      <c r="B17" s="1490" t="s">
        <v>453</v>
      </c>
      <c r="C17" s="2043" t="s">
        <v>2373</v>
      </c>
      <c r="D17" s="2043"/>
      <c r="E17" s="2043"/>
      <c r="F17" s="1622" t="s">
        <v>1442</v>
      </c>
      <c r="G17" s="2397" t="s">
        <v>2374</v>
      </c>
      <c r="H17" s="2138"/>
      <c r="I17" s="3706" t="s">
        <v>3448</v>
      </c>
      <c r="J17" s="3707"/>
      <c r="K17" s="3707" t="s">
        <v>3449</v>
      </c>
      <c r="L17" s="3707"/>
      <c r="M17" s="1361"/>
      <c r="N17" s="1361"/>
      <c r="O17" s="2124"/>
      <c r="P17" s="2124"/>
    </row>
    <row r="18" spans="2:17" ht="26.25" customHeight="1">
      <c r="B18" s="1490" t="s">
        <v>456</v>
      </c>
      <c r="C18" s="2043" t="s">
        <v>2376</v>
      </c>
      <c r="D18" s="2043"/>
      <c r="E18" s="2043"/>
      <c r="F18" s="1622" t="s">
        <v>57</v>
      </c>
      <c r="G18" s="2397" t="s">
        <v>2374</v>
      </c>
      <c r="H18" s="2138"/>
      <c r="I18" s="1637"/>
      <c r="J18" s="1637"/>
      <c r="K18" s="1637"/>
      <c r="L18" s="1637"/>
      <c r="M18" s="1637"/>
      <c r="N18" s="1637"/>
      <c r="O18" s="2124"/>
      <c r="P18" s="2124"/>
    </row>
    <row r="19" spans="2:17" ht="25.5" customHeight="1">
      <c r="B19" s="1490" t="s">
        <v>458</v>
      </c>
      <c r="C19" s="2043" t="s">
        <v>3180</v>
      </c>
      <c r="D19" s="2043"/>
      <c r="E19" s="2043"/>
      <c r="F19" s="1622" t="s">
        <v>57</v>
      </c>
      <c r="G19" s="2397" t="s">
        <v>2374</v>
      </c>
      <c r="H19" s="2138"/>
      <c r="I19" s="1637"/>
      <c r="J19" s="1637"/>
      <c r="K19" s="1637"/>
      <c r="L19" s="1637"/>
      <c r="M19" s="1637"/>
      <c r="N19" s="1637"/>
      <c r="O19" s="2197"/>
      <c r="P19" s="2197"/>
    </row>
    <row r="20" spans="2:17" ht="24" customHeight="1">
      <c r="B20" s="23" t="s">
        <v>78</v>
      </c>
      <c r="C20" s="1997" t="s">
        <v>2380</v>
      </c>
      <c r="D20" s="1997"/>
      <c r="E20" s="1997"/>
      <c r="F20" s="1997"/>
      <c r="G20" s="1997"/>
      <c r="H20" s="1997"/>
      <c r="I20" s="1622" t="s">
        <v>1442</v>
      </c>
      <c r="J20" s="1993" t="s">
        <v>2381</v>
      </c>
      <c r="K20" s="3142" t="s">
        <v>3450</v>
      </c>
      <c r="L20" s="3143"/>
      <c r="M20" s="3143"/>
      <c r="N20" s="3144"/>
      <c r="O20" s="25" t="s">
        <v>1332</v>
      </c>
      <c r="P20" s="26" t="s">
        <v>1332</v>
      </c>
    </row>
    <row r="21" spans="2:17" ht="24" customHeight="1">
      <c r="B21" s="23" t="s">
        <v>81</v>
      </c>
      <c r="C21" s="1997" t="s">
        <v>2385</v>
      </c>
      <c r="D21" s="1997"/>
      <c r="E21" s="1997"/>
      <c r="F21" s="1997"/>
      <c r="G21" s="1997"/>
      <c r="H21" s="1997"/>
      <c r="I21" s="1622" t="s">
        <v>57</v>
      </c>
      <c r="J21" s="2398"/>
      <c r="K21" s="3066"/>
      <c r="L21" s="3067"/>
      <c r="M21" s="3067"/>
      <c r="N21" s="3068"/>
      <c r="O21" s="331" t="s">
        <v>1332</v>
      </c>
      <c r="P21" s="26" t="s">
        <v>1332</v>
      </c>
    </row>
    <row r="22" spans="2:17" ht="24" customHeight="1">
      <c r="B22" s="23" t="s">
        <v>91</v>
      </c>
      <c r="C22" s="1997" t="s">
        <v>2386</v>
      </c>
      <c r="D22" s="1997"/>
      <c r="E22" s="1997"/>
      <c r="F22" s="1997"/>
      <c r="G22" s="1997"/>
      <c r="H22" s="1997"/>
      <c r="I22" s="1522" t="s">
        <v>3451</v>
      </c>
      <c r="J22" s="2398"/>
      <c r="K22" s="3066"/>
      <c r="L22" s="3067"/>
      <c r="M22" s="3067"/>
      <c r="N22" s="3068"/>
      <c r="O22" s="2051" t="s">
        <v>2388</v>
      </c>
      <c r="P22" s="2051" t="s">
        <v>2388</v>
      </c>
    </row>
    <row r="23" spans="2:17" ht="27" customHeight="1">
      <c r="B23" s="23" t="s">
        <v>464</v>
      </c>
      <c r="C23" s="1997" t="s">
        <v>2389</v>
      </c>
      <c r="D23" s="1997"/>
      <c r="E23" s="1997"/>
      <c r="F23" s="1997"/>
      <c r="G23" s="1997"/>
      <c r="H23" s="1997"/>
      <c r="I23" s="1622" t="s">
        <v>1442</v>
      </c>
      <c r="J23" s="2398"/>
      <c r="K23" s="3066"/>
      <c r="L23" s="3067"/>
      <c r="M23" s="3067"/>
      <c r="N23" s="3068"/>
      <c r="O23" s="2124"/>
      <c r="P23" s="2124"/>
      <c r="Q23" s="140" t="s">
        <v>3452</v>
      </c>
    </row>
    <row r="24" spans="2:17" ht="31.5" customHeight="1" thickBot="1">
      <c r="B24" s="27" t="s">
        <v>435</v>
      </c>
      <c r="C24" s="1978" t="s">
        <v>2391</v>
      </c>
      <c r="D24" s="1978"/>
      <c r="E24" s="1978"/>
      <c r="F24" s="1978"/>
      <c r="G24" s="1978"/>
      <c r="H24" s="1978"/>
      <c r="I24" s="1622" t="s">
        <v>1442</v>
      </c>
      <c r="J24" s="2398"/>
      <c r="K24" s="3145"/>
      <c r="L24" s="3146"/>
      <c r="M24" s="3146"/>
      <c r="N24" s="3147"/>
      <c r="O24" s="2052"/>
      <c r="P24" s="2052"/>
    </row>
    <row r="25" spans="2:17" ht="24.75" customHeight="1" thickBot="1">
      <c r="B25" s="1849" t="s">
        <v>1374</v>
      </c>
      <c r="C25" s="1850"/>
      <c r="D25" s="1850"/>
      <c r="E25" s="1850"/>
      <c r="F25" s="1850"/>
      <c r="G25" s="1850"/>
      <c r="H25" s="1850"/>
      <c r="I25" s="1850"/>
      <c r="J25" s="1850"/>
      <c r="K25" s="1850"/>
      <c r="L25" s="1850"/>
      <c r="M25" s="1850"/>
      <c r="N25" s="1850"/>
      <c r="O25" s="1850"/>
      <c r="P25" s="1851"/>
    </row>
    <row r="26" spans="2:17" ht="34.5" customHeight="1">
      <c r="B26" s="28" t="s">
        <v>98</v>
      </c>
      <c r="C26" s="2111" t="s">
        <v>2392</v>
      </c>
      <c r="D26" s="2111"/>
      <c r="E26" s="2111"/>
      <c r="F26" s="2387"/>
      <c r="G26" s="29" t="s">
        <v>2393</v>
      </c>
      <c r="H26" s="1645" t="s">
        <v>1378</v>
      </c>
      <c r="I26" s="1524" t="s">
        <v>2394</v>
      </c>
      <c r="J26" s="1645" t="s">
        <v>1380</v>
      </c>
      <c r="K26" s="2112" t="s">
        <v>1521</v>
      </c>
      <c r="L26" s="3477" t="s">
        <v>3453</v>
      </c>
      <c r="M26" s="3478"/>
      <c r="N26" s="3478"/>
      <c r="O26" s="30" t="s">
        <v>3454</v>
      </c>
      <c r="P26" s="1515" t="s">
        <v>2396</v>
      </c>
    </row>
    <row r="27" spans="2:17" ht="89.25" customHeight="1">
      <c r="B27" s="23" t="s">
        <v>472</v>
      </c>
      <c r="C27" s="2028" t="s">
        <v>1385</v>
      </c>
      <c r="D27" s="2028"/>
      <c r="E27" s="2028"/>
      <c r="F27" s="2028"/>
      <c r="G27" s="2028"/>
      <c r="H27" s="2028"/>
      <c r="I27" s="2029"/>
      <c r="J27" s="31">
        <v>8002294</v>
      </c>
      <c r="K27" s="2113"/>
      <c r="L27" s="3480"/>
      <c r="M27" s="3481"/>
      <c r="N27" s="3481"/>
      <c r="O27" s="2051" t="s">
        <v>3455</v>
      </c>
      <c r="P27" s="2051"/>
    </row>
    <row r="28" spans="2:17" ht="33.75" customHeight="1">
      <c r="B28" s="2096" t="s">
        <v>120</v>
      </c>
      <c r="C28" s="1830" t="s">
        <v>1388</v>
      </c>
      <c r="D28" s="1830"/>
      <c r="E28" s="1830"/>
      <c r="F28" s="1830"/>
      <c r="G28" s="1634" t="s">
        <v>2393</v>
      </c>
      <c r="H28" s="1531" t="s">
        <v>1378</v>
      </c>
      <c r="I28" s="32" t="s">
        <v>2394</v>
      </c>
      <c r="J28" s="33" t="s">
        <v>1380</v>
      </c>
      <c r="K28" s="2113"/>
      <c r="L28" s="3480"/>
      <c r="M28" s="3481"/>
      <c r="N28" s="3481"/>
      <c r="O28" s="2124"/>
      <c r="P28" s="2124"/>
    </row>
    <row r="29" spans="2:17" ht="27" customHeight="1">
      <c r="B29" s="2097"/>
      <c r="C29" s="2043"/>
      <c r="D29" s="2043"/>
      <c r="E29" s="2043"/>
      <c r="F29" s="2043"/>
      <c r="G29" s="1634" t="s">
        <v>2400</v>
      </c>
      <c r="H29" s="1510">
        <v>2018</v>
      </c>
      <c r="I29" s="32" t="s">
        <v>2401</v>
      </c>
      <c r="J29" s="1510">
        <v>2018</v>
      </c>
      <c r="K29" s="2113"/>
      <c r="L29" s="3480"/>
      <c r="M29" s="3481"/>
      <c r="N29" s="3481"/>
      <c r="O29" s="2124"/>
      <c r="P29" s="2124"/>
    </row>
    <row r="30" spans="2:17" ht="132.75" customHeight="1">
      <c r="B30" s="1490" t="s">
        <v>435</v>
      </c>
      <c r="C30" s="1997" t="s">
        <v>1391</v>
      </c>
      <c r="D30" s="1997"/>
      <c r="E30" s="1997"/>
      <c r="F30" s="1997"/>
      <c r="G30" s="1998"/>
      <c r="H30" s="2461" t="s">
        <v>3456</v>
      </c>
      <c r="I30" s="2010"/>
      <c r="J30" s="3705"/>
      <c r="K30" s="2113"/>
      <c r="L30" s="3480"/>
      <c r="M30" s="3481"/>
      <c r="N30" s="3481"/>
      <c r="O30" s="2197"/>
      <c r="P30" s="2197"/>
    </row>
    <row r="31" spans="2:17" ht="59.25" customHeight="1">
      <c r="B31" s="1490" t="s">
        <v>441</v>
      </c>
      <c r="C31" s="1997" t="s">
        <v>2403</v>
      </c>
      <c r="D31" s="1997"/>
      <c r="E31" s="1997"/>
      <c r="F31" s="1997"/>
      <c r="G31" s="1998"/>
      <c r="H31" s="2384" t="s">
        <v>1394</v>
      </c>
      <c r="I31" s="2385"/>
      <c r="J31" s="2386"/>
      <c r="K31" s="2114"/>
      <c r="L31" s="3347" t="s">
        <v>3457</v>
      </c>
      <c r="M31" s="3348"/>
      <c r="N31" s="3348"/>
      <c r="O31" s="290" t="s">
        <v>1395</v>
      </c>
      <c r="P31" s="26"/>
      <c r="Q31" s="646" t="s">
        <v>3458</v>
      </c>
    </row>
    <row r="32" spans="2:17" ht="76.5" customHeight="1">
      <c r="B32" s="1490" t="s">
        <v>443</v>
      </c>
      <c r="C32" s="2028" t="s">
        <v>1396</v>
      </c>
      <c r="D32" s="2028"/>
      <c r="E32" s="2028"/>
      <c r="F32" s="2028"/>
      <c r="G32" s="2028"/>
      <c r="H32" s="2028"/>
      <c r="I32" s="2028"/>
      <c r="J32" s="2028"/>
      <c r="K32" s="2028"/>
      <c r="L32" s="2028"/>
      <c r="M32" s="2028"/>
      <c r="N32" s="2372"/>
      <c r="O32" s="3021" t="s">
        <v>3459</v>
      </c>
      <c r="P32" s="2074"/>
    </row>
    <row r="33" spans="2:16" ht="51" customHeight="1">
      <c r="B33" s="2373" t="s">
        <v>2408</v>
      </c>
      <c r="C33" s="2374"/>
      <c r="D33" s="2374"/>
      <c r="E33" s="2374"/>
      <c r="F33" s="2374"/>
      <c r="G33" s="2374"/>
      <c r="H33" s="2374"/>
      <c r="I33" s="2375"/>
      <c r="J33" s="1551" t="s">
        <v>1399</v>
      </c>
      <c r="K33" s="1551" t="s">
        <v>2410</v>
      </c>
      <c r="L33" s="2376" t="s">
        <v>1401</v>
      </c>
      <c r="M33" s="2377"/>
      <c r="N33" s="2378"/>
      <c r="O33" s="3022"/>
      <c r="P33" s="2084"/>
    </row>
    <row r="34" spans="2:16" ht="24.75" customHeight="1">
      <c r="B34" s="27" t="s">
        <v>458</v>
      </c>
      <c r="C34" s="1997" t="s">
        <v>3460</v>
      </c>
      <c r="D34" s="1997"/>
      <c r="E34" s="1997"/>
      <c r="F34" s="1997"/>
      <c r="G34" s="1997"/>
      <c r="H34" s="1997"/>
      <c r="I34" s="1997"/>
      <c r="J34" s="1997"/>
      <c r="K34" s="1997"/>
      <c r="L34" s="1997"/>
      <c r="M34" s="1997"/>
      <c r="N34" s="2041"/>
      <c r="O34" s="3702" t="s">
        <v>3461</v>
      </c>
      <c r="P34" s="2379"/>
    </row>
    <row r="35" spans="2:16" ht="21" customHeight="1">
      <c r="B35" s="27"/>
      <c r="C35" s="2091" t="s">
        <v>3187</v>
      </c>
      <c r="D35" s="2091"/>
      <c r="E35" s="2091"/>
      <c r="F35" s="2091"/>
      <c r="G35" s="2091"/>
      <c r="H35" s="2091"/>
      <c r="I35" s="2092"/>
      <c r="J35" s="34">
        <v>1341197</v>
      </c>
      <c r="K35" s="34">
        <v>2279448</v>
      </c>
      <c r="L35" s="2361">
        <f>ABS(J35-K35)/K35</f>
        <v>0.41161325022549317</v>
      </c>
      <c r="M35" s="2362"/>
      <c r="N35" s="2363"/>
      <c r="O35" s="3703"/>
      <c r="P35" s="2380"/>
    </row>
    <row r="36" spans="2:16" ht="21" customHeight="1">
      <c r="B36" s="27"/>
      <c r="C36" s="2091" t="s">
        <v>3188</v>
      </c>
      <c r="D36" s="2091"/>
      <c r="E36" s="2091"/>
      <c r="F36" s="2091"/>
      <c r="G36" s="2091"/>
      <c r="H36" s="2091"/>
      <c r="I36" s="2092"/>
      <c r="J36" s="36" t="s">
        <v>61</v>
      </c>
      <c r="K36" s="36" t="s">
        <v>61</v>
      </c>
      <c r="L36" s="2361" t="s">
        <v>61</v>
      </c>
      <c r="M36" s="2362"/>
      <c r="N36" s="2363"/>
      <c r="O36" s="3703"/>
      <c r="P36" s="2380"/>
    </row>
    <row r="37" spans="2:16" ht="31.5" customHeight="1">
      <c r="B37" s="27"/>
      <c r="C37" s="2091" t="s">
        <v>2416</v>
      </c>
      <c r="D37" s="2091"/>
      <c r="E37" s="2091"/>
      <c r="F37" s="38" t="s">
        <v>2417</v>
      </c>
      <c r="G37" s="3360"/>
      <c r="H37" s="3611"/>
      <c r="I37" s="3361"/>
      <c r="J37" s="36" t="s">
        <v>61</v>
      </c>
      <c r="K37" s="36" t="s">
        <v>61</v>
      </c>
      <c r="L37" s="2361" t="s">
        <v>61</v>
      </c>
      <c r="M37" s="2362"/>
      <c r="N37" s="2363"/>
      <c r="O37" s="3703"/>
      <c r="P37" s="2380"/>
    </row>
    <row r="38" spans="2:16" ht="21" customHeight="1">
      <c r="B38" s="27" t="s">
        <v>489</v>
      </c>
      <c r="C38" s="1997" t="s">
        <v>2418</v>
      </c>
      <c r="D38" s="1997"/>
      <c r="E38" s="1997"/>
      <c r="F38" s="1997"/>
      <c r="G38" s="1997"/>
      <c r="H38" s="1997"/>
      <c r="I38" s="1997"/>
      <c r="J38" s="1997"/>
      <c r="K38" s="1997"/>
      <c r="L38" s="1997"/>
      <c r="M38" s="1997"/>
      <c r="N38" s="2041"/>
      <c r="O38" s="3703"/>
      <c r="P38" s="2380"/>
    </row>
    <row r="39" spans="2:16" ht="21" customHeight="1">
      <c r="B39" s="27"/>
      <c r="C39" s="2091" t="s">
        <v>3189</v>
      </c>
      <c r="D39" s="2091"/>
      <c r="E39" s="2091"/>
      <c r="F39" s="2091"/>
      <c r="G39" s="2091"/>
      <c r="H39" s="2091"/>
      <c r="I39" s="2092"/>
      <c r="J39" s="1345">
        <v>448813</v>
      </c>
      <c r="K39" s="34">
        <v>654552</v>
      </c>
      <c r="L39" s="2369">
        <f>ABS(J39-K39)/K39</f>
        <v>0.31432032901893203</v>
      </c>
      <c r="M39" s="2370"/>
      <c r="N39" s="2371"/>
      <c r="O39" s="3703"/>
      <c r="P39" s="2380"/>
    </row>
    <row r="40" spans="2:16" ht="27.75" customHeight="1">
      <c r="B40" s="27"/>
      <c r="C40" s="2091" t="s">
        <v>3190</v>
      </c>
      <c r="D40" s="2091"/>
      <c r="E40" s="2091"/>
      <c r="F40" s="38" t="s">
        <v>2417</v>
      </c>
      <c r="G40" s="3360"/>
      <c r="H40" s="3611"/>
      <c r="I40" s="3361"/>
      <c r="J40" s="36" t="s">
        <v>61</v>
      </c>
      <c r="K40" s="36" t="s">
        <v>61</v>
      </c>
      <c r="L40" s="2361" t="s">
        <v>61</v>
      </c>
      <c r="M40" s="2362"/>
      <c r="N40" s="2363"/>
      <c r="O40" s="3703"/>
      <c r="P40" s="2380"/>
    </row>
    <row r="41" spans="2:16" ht="21" customHeight="1">
      <c r="B41" s="27" t="s">
        <v>493</v>
      </c>
      <c r="C41" s="1997" t="s">
        <v>2421</v>
      </c>
      <c r="D41" s="1997"/>
      <c r="E41" s="1997"/>
      <c r="F41" s="1997"/>
      <c r="G41" s="1997"/>
      <c r="H41" s="1997"/>
      <c r="I41" s="1997"/>
      <c r="J41" s="1997"/>
      <c r="K41" s="1997"/>
      <c r="L41" s="1997"/>
      <c r="M41" s="1997"/>
      <c r="N41" s="2041"/>
      <c r="O41" s="3703"/>
      <c r="P41" s="2380"/>
    </row>
    <row r="42" spans="2:16" ht="21" customHeight="1">
      <c r="B42" s="27"/>
      <c r="C42" s="2091" t="s">
        <v>3191</v>
      </c>
      <c r="D42" s="2091"/>
      <c r="E42" s="2091"/>
      <c r="F42" s="2091"/>
      <c r="G42" s="2091"/>
      <c r="H42" s="2091"/>
      <c r="I42" s="2092"/>
      <c r="J42" s="36" t="s">
        <v>61</v>
      </c>
      <c r="K42" s="36" t="s">
        <v>61</v>
      </c>
      <c r="L42" s="2361" t="s">
        <v>61</v>
      </c>
      <c r="M42" s="2362"/>
      <c r="N42" s="2363"/>
      <c r="O42" s="3703"/>
      <c r="P42" s="2380"/>
    </row>
    <row r="43" spans="2:16" ht="21" customHeight="1">
      <c r="B43" s="27"/>
      <c r="C43" s="2091" t="s">
        <v>3192</v>
      </c>
      <c r="D43" s="2091"/>
      <c r="E43" s="2091"/>
      <c r="F43" s="2091"/>
      <c r="G43" s="2091"/>
      <c r="H43" s="2091"/>
      <c r="I43" s="2092"/>
      <c r="J43" s="36" t="s">
        <v>61</v>
      </c>
      <c r="K43" s="36" t="s">
        <v>61</v>
      </c>
      <c r="L43" s="2361" t="s">
        <v>61</v>
      </c>
      <c r="M43" s="2362"/>
      <c r="N43" s="2363"/>
      <c r="O43" s="3703"/>
      <c r="P43" s="2380"/>
    </row>
    <row r="44" spans="2:16" ht="21" customHeight="1">
      <c r="B44" s="27"/>
      <c r="C44" s="2091" t="s">
        <v>1003</v>
      </c>
      <c r="D44" s="2091"/>
      <c r="E44" s="2091"/>
      <c r="F44" s="2091"/>
      <c r="G44" s="2091"/>
      <c r="H44" s="2091"/>
      <c r="I44" s="2092"/>
      <c r="J44" s="1345">
        <v>1514309</v>
      </c>
      <c r="K44" s="35">
        <v>2821020</v>
      </c>
      <c r="L44" s="2361">
        <f t="shared" ref="L44:L56" si="0">ABS(J44-K44)/J44</f>
        <v>0.86290908922815623</v>
      </c>
      <c r="M44" s="2362"/>
      <c r="N44" s="2363"/>
      <c r="O44" s="3703"/>
      <c r="P44" s="2380"/>
    </row>
    <row r="45" spans="2:16" ht="32.25" customHeight="1">
      <c r="B45" s="27"/>
      <c r="C45" s="2091" t="s">
        <v>2424</v>
      </c>
      <c r="D45" s="2091"/>
      <c r="E45" s="2091"/>
      <c r="F45" s="38" t="s">
        <v>2417</v>
      </c>
      <c r="G45" s="3360"/>
      <c r="H45" s="3611"/>
      <c r="I45" s="3361"/>
      <c r="J45" s="36" t="s">
        <v>61</v>
      </c>
      <c r="K45" s="36" t="s">
        <v>61</v>
      </c>
      <c r="L45" s="2361" t="s">
        <v>61</v>
      </c>
      <c r="M45" s="2362"/>
      <c r="N45" s="2363"/>
      <c r="O45" s="3703"/>
      <c r="P45" s="2380"/>
    </row>
    <row r="46" spans="2:16" ht="21" customHeight="1">
      <c r="B46" s="27" t="s">
        <v>498</v>
      </c>
      <c r="C46" s="1997" t="s">
        <v>2425</v>
      </c>
      <c r="D46" s="1997"/>
      <c r="E46" s="1997"/>
      <c r="F46" s="1997"/>
      <c r="G46" s="1997"/>
      <c r="H46" s="1997"/>
      <c r="I46" s="1997"/>
      <c r="J46" s="1997"/>
      <c r="K46" s="1997"/>
      <c r="L46" s="1997"/>
      <c r="M46" s="1997"/>
      <c r="N46" s="2041"/>
      <c r="O46" s="3703"/>
      <c r="P46" s="2380"/>
    </row>
    <row r="47" spans="2:16" ht="21" customHeight="1">
      <c r="B47" s="27"/>
      <c r="C47" s="2091" t="s">
        <v>2984</v>
      </c>
      <c r="D47" s="2091"/>
      <c r="E47" s="2091"/>
      <c r="F47" s="2091"/>
      <c r="G47" s="2091"/>
      <c r="H47" s="2091"/>
      <c r="I47" s="2092"/>
      <c r="J47" s="34">
        <v>33110</v>
      </c>
      <c r="K47" s="35">
        <v>87216</v>
      </c>
      <c r="L47" s="2361">
        <f>ABS(J47-K47)/J47</f>
        <v>1.6341286620356388</v>
      </c>
      <c r="M47" s="2362"/>
      <c r="N47" s="2363"/>
      <c r="O47" s="3703"/>
      <c r="P47" s="2380"/>
    </row>
    <row r="48" spans="2:16" ht="21" customHeight="1">
      <c r="B48" s="27"/>
      <c r="C48" s="2091" t="s">
        <v>2427</v>
      </c>
      <c r="D48" s="2091"/>
      <c r="E48" s="2091"/>
      <c r="F48" s="2091"/>
      <c r="G48" s="2091"/>
      <c r="H48" s="2091"/>
      <c r="I48" s="2092"/>
      <c r="J48" s="34">
        <v>151347</v>
      </c>
      <c r="K48" s="35">
        <v>203508</v>
      </c>
      <c r="L48" s="2361">
        <f t="shared" si="0"/>
        <v>0.34464508711768321</v>
      </c>
      <c r="M48" s="2362"/>
      <c r="N48" s="2363"/>
      <c r="O48" s="3703"/>
      <c r="P48" s="2380"/>
    </row>
    <row r="49" spans="1:16" ht="30" customHeight="1">
      <c r="B49" s="27"/>
      <c r="C49" s="2091" t="s">
        <v>2428</v>
      </c>
      <c r="D49" s="2091"/>
      <c r="E49" s="2091"/>
      <c r="F49" s="38" t="s">
        <v>2417</v>
      </c>
      <c r="G49" s="3699"/>
      <c r="H49" s="3700"/>
      <c r="I49" s="3701"/>
      <c r="J49" s="36" t="s">
        <v>61</v>
      </c>
      <c r="K49" s="36" t="s">
        <v>61</v>
      </c>
      <c r="L49" s="2361" t="s">
        <v>61</v>
      </c>
      <c r="M49" s="2362"/>
      <c r="N49" s="2363"/>
      <c r="O49" s="3703"/>
      <c r="P49" s="2380"/>
    </row>
    <row r="50" spans="1:16" ht="21" customHeight="1">
      <c r="B50" s="27" t="s">
        <v>502</v>
      </c>
      <c r="C50" s="2091" t="s">
        <v>3074</v>
      </c>
      <c r="D50" s="2091"/>
      <c r="E50" s="2091"/>
      <c r="F50" s="2091"/>
      <c r="G50" s="2091"/>
      <c r="H50" s="2091"/>
      <c r="I50" s="2092"/>
      <c r="J50" s="34">
        <v>10861</v>
      </c>
      <c r="K50" s="35">
        <v>10668</v>
      </c>
      <c r="L50" s="2361">
        <f t="shared" si="0"/>
        <v>1.7770002762176596E-2</v>
      </c>
      <c r="M50" s="2362"/>
      <c r="N50" s="2363"/>
      <c r="O50" s="3703"/>
      <c r="P50" s="2380"/>
    </row>
    <row r="51" spans="1:16" ht="21" customHeight="1">
      <c r="B51" s="27" t="s">
        <v>504</v>
      </c>
      <c r="C51" s="2091" t="s">
        <v>3193</v>
      </c>
      <c r="D51" s="2091"/>
      <c r="E51" s="2091"/>
      <c r="F51" s="2091"/>
      <c r="G51" s="2091"/>
      <c r="H51" s="2091"/>
      <c r="I51" s="2092"/>
      <c r="J51" s="36" t="s">
        <v>61</v>
      </c>
      <c r="K51" s="36" t="s">
        <v>61</v>
      </c>
      <c r="L51" s="2361" t="s">
        <v>61</v>
      </c>
      <c r="M51" s="2362"/>
      <c r="N51" s="2363"/>
      <c r="O51" s="3703"/>
      <c r="P51" s="2380"/>
    </row>
    <row r="52" spans="1:16" ht="21" customHeight="1">
      <c r="B52" s="27" t="s">
        <v>506</v>
      </c>
      <c r="C52" s="2091" t="s">
        <v>2432</v>
      </c>
      <c r="D52" s="2091"/>
      <c r="E52" s="2091"/>
      <c r="F52" s="2091"/>
      <c r="G52" s="2091"/>
      <c r="H52" s="2091"/>
      <c r="I52" s="2092"/>
      <c r="J52" s="34">
        <v>13709884</v>
      </c>
      <c r="K52" s="35">
        <v>24000000</v>
      </c>
      <c r="L52" s="2361">
        <f t="shared" si="0"/>
        <v>0.75056185741615322</v>
      </c>
      <c r="M52" s="2362"/>
      <c r="N52" s="2363"/>
      <c r="O52" s="3703"/>
      <c r="P52" s="2380"/>
    </row>
    <row r="53" spans="1:16" ht="21" customHeight="1">
      <c r="B53" s="27" t="s">
        <v>507</v>
      </c>
      <c r="C53" s="2091" t="s">
        <v>2433</v>
      </c>
      <c r="D53" s="2091"/>
      <c r="E53" s="2091"/>
      <c r="F53" s="2091"/>
      <c r="G53" s="2091"/>
      <c r="H53" s="2091"/>
      <c r="I53" s="2092"/>
      <c r="J53" s="34">
        <v>336813</v>
      </c>
      <c r="K53" s="35">
        <v>336816</v>
      </c>
      <c r="L53" s="2361">
        <f t="shared" si="0"/>
        <v>8.9070196221642277E-6</v>
      </c>
      <c r="M53" s="2362"/>
      <c r="N53" s="2363"/>
      <c r="O53" s="3703"/>
      <c r="P53" s="2380"/>
    </row>
    <row r="54" spans="1:16" ht="21" customHeight="1">
      <c r="B54" s="27" t="s">
        <v>508</v>
      </c>
      <c r="C54" s="1997" t="s">
        <v>2434</v>
      </c>
      <c r="D54" s="1997"/>
      <c r="E54" s="1997"/>
      <c r="F54" s="1997"/>
      <c r="G54" s="1997"/>
      <c r="H54" s="1997"/>
      <c r="I54" s="1997"/>
      <c r="J54" s="1997"/>
      <c r="K54" s="1997"/>
      <c r="L54" s="1997"/>
      <c r="M54" s="1997"/>
      <c r="N54" s="2041"/>
      <c r="O54" s="3703"/>
      <c r="P54" s="2380"/>
    </row>
    <row r="55" spans="1:16" ht="21" customHeight="1">
      <c r="B55" s="27"/>
      <c r="C55" s="2091" t="s">
        <v>2435</v>
      </c>
      <c r="D55" s="2091"/>
      <c r="E55" s="2091"/>
      <c r="F55" s="2091"/>
      <c r="G55" s="2091"/>
      <c r="H55" s="2091"/>
      <c r="I55" s="2092"/>
      <c r="J55" s="34" t="s">
        <v>61</v>
      </c>
      <c r="K55" s="35" t="s">
        <v>61</v>
      </c>
      <c r="L55" s="2361" t="s">
        <v>61</v>
      </c>
      <c r="M55" s="2362"/>
      <c r="N55" s="2363"/>
      <c r="O55" s="3703"/>
      <c r="P55" s="2380"/>
    </row>
    <row r="56" spans="1:16" ht="21" customHeight="1">
      <c r="B56" s="27"/>
      <c r="C56" s="2091" t="s">
        <v>2436</v>
      </c>
      <c r="D56" s="2091"/>
      <c r="E56" s="2091"/>
      <c r="F56" s="2091"/>
      <c r="G56" s="2091"/>
      <c r="H56" s="2091"/>
      <c r="I56" s="2092"/>
      <c r="J56" s="34">
        <v>115367</v>
      </c>
      <c r="K56" s="35">
        <v>199776</v>
      </c>
      <c r="L56" s="2361">
        <f t="shared" si="0"/>
        <v>0.73165636620524066</v>
      </c>
      <c r="M56" s="2362"/>
      <c r="N56" s="2363"/>
      <c r="O56" s="3703"/>
      <c r="P56" s="2380"/>
    </row>
    <row r="57" spans="1:16" ht="21" customHeight="1" thickBot="1">
      <c r="B57" s="39" t="s">
        <v>510</v>
      </c>
      <c r="C57" s="2364" t="s">
        <v>3194</v>
      </c>
      <c r="D57" s="2364"/>
      <c r="E57" s="2364"/>
      <c r="F57" s="2364"/>
      <c r="G57" s="2364"/>
      <c r="H57" s="2364"/>
      <c r="I57" s="2365"/>
      <c r="J57" s="36" t="s">
        <v>61</v>
      </c>
      <c r="K57" s="37" t="s">
        <v>61</v>
      </c>
      <c r="L57" s="2366" t="s">
        <v>61</v>
      </c>
      <c r="M57" s="2367"/>
      <c r="N57" s="2368"/>
      <c r="O57" s="3704"/>
      <c r="P57" s="2380"/>
    </row>
    <row r="58" spans="1:16" ht="59.25" customHeight="1" thickBot="1">
      <c r="B58" s="40" t="s">
        <v>512</v>
      </c>
      <c r="C58" s="2351" t="s">
        <v>3195</v>
      </c>
      <c r="D58" s="2351"/>
      <c r="E58" s="2351"/>
      <c r="F58" s="2351"/>
      <c r="G58" s="2351"/>
      <c r="H58" s="2351"/>
      <c r="I58" s="2351"/>
      <c r="J58" s="41" t="s">
        <v>57</v>
      </c>
      <c r="K58" s="42" t="s">
        <v>1521</v>
      </c>
      <c r="L58" s="2352"/>
      <c r="M58" s="2353"/>
      <c r="N58" s="2354"/>
      <c r="O58" s="1245" t="s">
        <v>3462</v>
      </c>
      <c r="P58" s="43"/>
    </row>
    <row r="59" spans="1:16" ht="46.5" customHeight="1">
      <c r="B59" s="2355" t="s">
        <v>3196</v>
      </c>
      <c r="C59" s="2214"/>
      <c r="D59" s="2214"/>
      <c r="E59" s="2214"/>
      <c r="F59" s="2214"/>
      <c r="G59" s="2214"/>
      <c r="H59" s="2214"/>
      <c r="I59" s="2214"/>
      <c r="J59" s="2214"/>
      <c r="K59" s="2214"/>
      <c r="L59" s="2214"/>
      <c r="M59" s="2214"/>
      <c r="N59" s="2214"/>
      <c r="O59" s="2214"/>
      <c r="P59" s="2356"/>
    </row>
    <row r="60" spans="1:16" ht="358.5" customHeight="1" thickBot="1">
      <c r="B60" s="44" t="s">
        <v>516</v>
      </c>
      <c r="C60" s="2330" t="s">
        <v>3197</v>
      </c>
      <c r="D60" s="2330"/>
      <c r="E60" s="2330"/>
      <c r="F60" s="2330"/>
      <c r="G60" s="2330"/>
      <c r="H60" s="2330"/>
      <c r="I60" s="2330"/>
      <c r="J60" s="1980" t="s">
        <v>1442</v>
      </c>
      <c r="K60" s="2053"/>
      <c r="L60" s="45" t="s">
        <v>1521</v>
      </c>
      <c r="M60" s="3697" t="s">
        <v>3463</v>
      </c>
      <c r="N60" s="3698"/>
      <c r="O60" s="1627" t="s">
        <v>1332</v>
      </c>
      <c r="P60" s="1511"/>
    </row>
    <row r="61" spans="1:16" ht="26.25" customHeight="1">
      <c r="B61" s="2344" t="s">
        <v>2445</v>
      </c>
      <c r="C61" s="2345"/>
      <c r="D61" s="2345"/>
      <c r="E61" s="2345"/>
      <c r="F61" s="2345"/>
      <c r="G61" s="2345"/>
      <c r="H61" s="2345"/>
      <c r="I61" s="2345"/>
      <c r="J61" s="2345"/>
      <c r="K61" s="2345"/>
      <c r="L61" s="2345"/>
      <c r="M61" s="2345"/>
      <c r="N61" s="2345"/>
      <c r="O61" s="2345"/>
      <c r="P61" s="2346"/>
    </row>
    <row r="62" spans="1:16" ht="46.5" customHeight="1">
      <c r="B62" s="44" t="s">
        <v>519</v>
      </c>
      <c r="C62" s="1813" t="s">
        <v>2446</v>
      </c>
      <c r="D62" s="1813"/>
      <c r="E62" s="1813"/>
      <c r="F62" s="2347"/>
      <c r="G62" s="46" t="s">
        <v>3198</v>
      </c>
      <c r="H62" s="47" t="s">
        <v>3199</v>
      </c>
      <c r="I62" s="2271" t="s">
        <v>3200</v>
      </c>
      <c r="J62" s="2273"/>
      <c r="K62" s="2271" t="s">
        <v>1381</v>
      </c>
      <c r="L62" s="2272"/>
      <c r="M62" s="2272"/>
      <c r="N62" s="2274"/>
      <c r="O62" s="2928"/>
      <c r="P62" s="2928"/>
    </row>
    <row r="63" spans="1:16" ht="152.25" customHeight="1">
      <c r="A63" s="1362"/>
      <c r="B63" s="1490" t="s">
        <v>435</v>
      </c>
      <c r="C63" s="1997" t="s">
        <v>3201</v>
      </c>
      <c r="D63" s="1997"/>
      <c r="E63" s="1997"/>
      <c r="F63" s="1998"/>
      <c r="G63" s="48">
        <v>5789000</v>
      </c>
      <c r="H63" s="1346" t="s">
        <v>862</v>
      </c>
      <c r="I63" s="2317" t="s">
        <v>3464</v>
      </c>
      <c r="J63" s="2318"/>
      <c r="K63" s="3278" t="s">
        <v>3465</v>
      </c>
      <c r="L63" s="3279"/>
      <c r="M63" s="3279"/>
      <c r="N63" s="3280"/>
      <c r="O63" s="2929"/>
      <c r="P63" s="2929"/>
    </row>
    <row r="64" spans="1:16" ht="168.75" customHeight="1">
      <c r="A64" s="1362"/>
      <c r="B64" s="1490" t="s">
        <v>441</v>
      </c>
      <c r="C64" s="1997" t="s">
        <v>3204</v>
      </c>
      <c r="D64" s="1997"/>
      <c r="E64" s="1997"/>
      <c r="F64" s="1998"/>
      <c r="G64" s="1347">
        <v>1004475.35</v>
      </c>
      <c r="H64" s="116" t="s">
        <v>862</v>
      </c>
      <c r="I64" s="3695" t="s">
        <v>3466</v>
      </c>
      <c r="J64" s="3696"/>
      <c r="K64" s="3278" t="s">
        <v>3467</v>
      </c>
      <c r="L64" s="3279"/>
      <c r="M64" s="3279"/>
      <c r="N64" s="3280"/>
      <c r="O64" s="2929"/>
      <c r="P64" s="2929"/>
    </row>
    <row r="65" spans="1:17" ht="54" customHeight="1" thickBot="1">
      <c r="A65" s="1362"/>
      <c r="B65" s="27" t="s">
        <v>443</v>
      </c>
      <c r="C65" s="1830" t="s">
        <v>3205</v>
      </c>
      <c r="D65" s="1830"/>
      <c r="E65" s="1830"/>
      <c r="F65" s="1831"/>
      <c r="G65" s="50">
        <f>G63+G64</f>
        <v>6793475.3499999996</v>
      </c>
      <c r="H65" s="51"/>
      <c r="I65" s="2309"/>
      <c r="J65" s="2310"/>
      <c r="K65" s="2309"/>
      <c r="L65" s="2311"/>
      <c r="M65" s="2311"/>
      <c r="N65" s="2312"/>
      <c r="O65" s="2930"/>
      <c r="P65" s="2930"/>
      <c r="Q65" s="349"/>
    </row>
    <row r="66" spans="1:17" ht="57.75" customHeight="1">
      <c r="B66" s="2313" t="s">
        <v>3206</v>
      </c>
      <c r="C66" s="2314"/>
      <c r="D66" s="2314"/>
      <c r="E66" s="2314"/>
      <c r="F66" s="2314"/>
      <c r="G66" s="2314"/>
      <c r="H66" s="2314"/>
      <c r="I66" s="2314"/>
      <c r="J66" s="2314"/>
      <c r="K66" s="2314"/>
      <c r="L66" s="2314"/>
      <c r="M66" s="2314"/>
      <c r="N66" s="2314"/>
      <c r="O66" s="2314"/>
      <c r="P66" s="2343"/>
    </row>
    <row r="67" spans="1:17" ht="84.75" customHeight="1" thickBot="1">
      <c r="B67" s="53" t="s">
        <v>528</v>
      </c>
      <c r="C67" s="2330" t="s">
        <v>3207</v>
      </c>
      <c r="D67" s="2330"/>
      <c r="E67" s="2330"/>
      <c r="F67" s="2330"/>
      <c r="G67" s="2330"/>
      <c r="H67" s="2330"/>
      <c r="I67" s="1550" t="s">
        <v>1442</v>
      </c>
      <c r="J67" s="54" t="s">
        <v>1521</v>
      </c>
      <c r="K67" s="3534" t="s">
        <v>3468</v>
      </c>
      <c r="L67" s="3535"/>
      <c r="M67" s="3535"/>
      <c r="N67" s="3536"/>
      <c r="O67" s="1348" t="s">
        <v>2528</v>
      </c>
      <c r="P67" s="1511" t="s">
        <v>2468</v>
      </c>
    </row>
    <row r="68" spans="1:17" ht="21.75" customHeight="1">
      <c r="B68" s="2454" t="s">
        <v>2461</v>
      </c>
      <c r="C68" s="2455"/>
      <c r="D68" s="2455"/>
      <c r="E68" s="2455"/>
      <c r="F68" s="2455"/>
      <c r="G68" s="2455"/>
      <c r="H68" s="2455"/>
      <c r="I68" s="2455"/>
      <c r="J68" s="2455"/>
      <c r="K68" s="2455"/>
      <c r="L68" s="2455"/>
      <c r="M68" s="2455"/>
      <c r="N68" s="2455"/>
      <c r="O68" s="2455"/>
      <c r="P68" s="2456"/>
    </row>
    <row r="69" spans="1:17" ht="72" customHeight="1">
      <c r="B69" s="28" t="s">
        <v>531</v>
      </c>
      <c r="C69" s="2326" t="s">
        <v>2462</v>
      </c>
      <c r="D69" s="2326"/>
      <c r="E69" s="2337"/>
      <c r="F69" s="55" t="s">
        <v>3208</v>
      </c>
      <c r="G69" s="2329" t="s">
        <v>3209</v>
      </c>
      <c r="H69" s="2328"/>
      <c r="I69" s="2329" t="s">
        <v>1475</v>
      </c>
      <c r="J69" s="2328"/>
      <c r="K69" s="2271" t="s">
        <v>3210</v>
      </c>
      <c r="L69" s="2272"/>
      <c r="M69" s="2272"/>
      <c r="N69" s="2274"/>
      <c r="O69" s="2051" t="s">
        <v>2468</v>
      </c>
      <c r="P69" s="2051" t="s">
        <v>1332</v>
      </c>
    </row>
    <row r="70" spans="1:17" ht="80.25" customHeight="1">
      <c r="B70" s="1490" t="s">
        <v>435</v>
      </c>
      <c r="C70" s="2338" t="s">
        <v>3211</v>
      </c>
      <c r="D70" s="2338"/>
      <c r="E70" s="2339"/>
      <c r="F70" s="1622" t="s">
        <v>1442</v>
      </c>
      <c r="G70" s="3690">
        <v>6794453</v>
      </c>
      <c r="H70" s="3691"/>
      <c r="I70" s="3681" t="s">
        <v>862</v>
      </c>
      <c r="J70" s="3682"/>
      <c r="K70" s="3278" t="s">
        <v>3469</v>
      </c>
      <c r="L70" s="3279"/>
      <c r="M70" s="3279"/>
      <c r="N70" s="3280"/>
      <c r="O70" s="2124"/>
      <c r="P70" s="2124"/>
    </row>
    <row r="71" spans="1:17" ht="47.25" customHeight="1">
      <c r="B71" s="56"/>
      <c r="C71" s="2338" t="s">
        <v>3213</v>
      </c>
      <c r="D71" s="2338"/>
      <c r="E71" s="2339"/>
      <c r="F71" s="3692" t="s">
        <v>3470</v>
      </c>
      <c r="G71" s="3693"/>
      <c r="H71" s="3693"/>
      <c r="I71" s="3693"/>
      <c r="J71" s="3694"/>
      <c r="K71" s="2340"/>
      <c r="L71" s="2341"/>
      <c r="M71" s="2341"/>
      <c r="N71" s="2342"/>
      <c r="O71" s="2124"/>
      <c r="P71" s="2124"/>
    </row>
    <row r="72" spans="1:17" ht="72" customHeight="1">
      <c r="B72" s="1490" t="s">
        <v>441</v>
      </c>
      <c r="C72" s="2338" t="s">
        <v>3215</v>
      </c>
      <c r="D72" s="2338"/>
      <c r="E72" s="2339"/>
      <c r="F72" s="1622" t="s">
        <v>57</v>
      </c>
      <c r="G72" s="2315">
        <v>0</v>
      </c>
      <c r="H72" s="2316"/>
      <c r="I72" s="3681" t="s">
        <v>862</v>
      </c>
      <c r="J72" s="3682"/>
      <c r="K72" s="2340"/>
      <c r="L72" s="2341"/>
      <c r="M72" s="2341"/>
      <c r="N72" s="2342"/>
      <c r="O72" s="2124"/>
      <c r="P72" s="2124"/>
    </row>
    <row r="73" spans="1:17" ht="39" customHeight="1">
      <c r="B73" s="56"/>
      <c r="C73" s="2338" t="s">
        <v>3216</v>
      </c>
      <c r="D73" s="2338"/>
      <c r="E73" s="2339"/>
      <c r="F73" s="3645" t="s">
        <v>2744</v>
      </c>
      <c r="G73" s="3646"/>
      <c r="H73" s="3646"/>
      <c r="I73" s="3646"/>
      <c r="J73" s="3647"/>
      <c r="K73" s="2340"/>
      <c r="L73" s="2341"/>
      <c r="M73" s="2341"/>
      <c r="N73" s="2342"/>
      <c r="O73" s="2124"/>
      <c r="P73" s="2124"/>
    </row>
    <row r="74" spans="1:17" ht="57" customHeight="1" thickBot="1">
      <c r="B74" s="39" t="s">
        <v>443</v>
      </c>
      <c r="C74" s="2321" t="s">
        <v>3217</v>
      </c>
      <c r="D74" s="2321"/>
      <c r="E74" s="2322"/>
      <c r="F74" s="1349"/>
      <c r="G74" s="3683">
        <f>G70+G72</f>
        <v>6794453</v>
      </c>
      <c r="H74" s="3684"/>
      <c r="I74" s="3685"/>
      <c r="J74" s="3686"/>
      <c r="K74" s="2309"/>
      <c r="L74" s="2311"/>
      <c r="M74" s="2311"/>
      <c r="N74" s="2312"/>
      <c r="O74" s="2052"/>
      <c r="P74" s="2052"/>
    </row>
    <row r="75" spans="1:17" ht="56.25" customHeight="1">
      <c r="B75" s="2323" t="s">
        <v>3218</v>
      </c>
      <c r="C75" s="2324"/>
      <c r="D75" s="2324"/>
      <c r="E75" s="2324"/>
      <c r="F75" s="2324"/>
      <c r="G75" s="2324"/>
      <c r="H75" s="2324"/>
      <c r="I75" s="2324"/>
      <c r="J75" s="2324"/>
      <c r="K75" s="2324"/>
      <c r="L75" s="2324"/>
      <c r="M75" s="2324"/>
      <c r="N75" s="2324"/>
      <c r="O75" s="2324"/>
      <c r="P75" s="2325"/>
    </row>
    <row r="76" spans="1: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1:17" s="164" customFormat="1" ht="26.25" customHeight="1">
      <c r="B77" s="1490" t="s">
        <v>435</v>
      </c>
      <c r="C77" s="1997" t="s">
        <v>113</v>
      </c>
      <c r="D77" s="1997"/>
      <c r="E77" s="1998"/>
      <c r="F77" s="1623" t="s">
        <v>1340</v>
      </c>
      <c r="G77" s="3576">
        <v>0</v>
      </c>
      <c r="H77" s="3577"/>
      <c r="I77" s="3681" t="s">
        <v>862</v>
      </c>
      <c r="J77" s="3682"/>
      <c r="K77" s="3525" t="s">
        <v>3471</v>
      </c>
      <c r="L77" s="3526"/>
      <c r="M77" s="3526"/>
      <c r="N77" s="3527"/>
      <c r="O77" s="25" t="s">
        <v>2484</v>
      </c>
      <c r="P77" s="26" t="s">
        <v>2484</v>
      </c>
    </row>
    <row r="78" spans="1:17" s="164" customFormat="1" ht="26.25" customHeight="1">
      <c r="B78" s="1490" t="s">
        <v>441</v>
      </c>
      <c r="C78" s="1997" t="s">
        <v>2481</v>
      </c>
      <c r="D78" s="1997"/>
      <c r="E78" s="1998"/>
      <c r="F78" s="1623" t="s">
        <v>1340</v>
      </c>
      <c r="G78" s="3576">
        <v>0</v>
      </c>
      <c r="H78" s="3577"/>
      <c r="I78" s="3681" t="s">
        <v>862</v>
      </c>
      <c r="J78" s="3682"/>
      <c r="K78" s="3528"/>
      <c r="L78" s="3529"/>
      <c r="M78" s="3529"/>
      <c r="N78" s="3530"/>
      <c r="O78" s="25" t="s">
        <v>2484</v>
      </c>
      <c r="P78" s="26"/>
    </row>
    <row r="79" spans="1:17" s="164" customFormat="1" ht="26.25" customHeight="1">
      <c r="B79" s="1490" t="s">
        <v>443</v>
      </c>
      <c r="C79" s="1997" t="s">
        <v>2485</v>
      </c>
      <c r="D79" s="1997"/>
      <c r="E79" s="1998"/>
      <c r="F79" s="1523" t="s">
        <v>1340</v>
      </c>
      <c r="G79" s="2315">
        <v>0</v>
      </c>
      <c r="H79" s="2316"/>
      <c r="I79" s="3681" t="s">
        <v>862</v>
      </c>
      <c r="J79" s="3682"/>
      <c r="K79" s="3528"/>
      <c r="L79" s="3529"/>
      <c r="M79" s="3529"/>
      <c r="N79" s="3530"/>
      <c r="O79" s="25" t="s">
        <v>2484</v>
      </c>
      <c r="P79" s="26" t="s">
        <v>2484</v>
      </c>
    </row>
    <row r="80" spans="1:17" s="164" customFormat="1" ht="26.25" customHeight="1">
      <c r="B80" s="1490" t="s">
        <v>445</v>
      </c>
      <c r="C80" s="1997" t="s">
        <v>2486</v>
      </c>
      <c r="D80" s="1997"/>
      <c r="E80" s="1998"/>
      <c r="F80" s="1523" t="s">
        <v>1340</v>
      </c>
      <c r="G80" s="2315">
        <v>0</v>
      </c>
      <c r="H80" s="2316"/>
      <c r="I80" s="3681" t="s">
        <v>862</v>
      </c>
      <c r="J80" s="3682"/>
      <c r="K80" s="3528"/>
      <c r="L80" s="3529"/>
      <c r="M80" s="3529"/>
      <c r="N80" s="3530"/>
      <c r="O80" s="2051" t="s">
        <v>1332</v>
      </c>
      <c r="P80" s="2051" t="s">
        <v>1332</v>
      </c>
    </row>
    <row r="81" spans="1:16" s="164" customFormat="1" ht="26.25" customHeight="1">
      <c r="B81" s="1490" t="s">
        <v>448</v>
      </c>
      <c r="C81" s="1997" t="s">
        <v>2484</v>
      </c>
      <c r="D81" s="1997"/>
      <c r="E81" s="1998"/>
      <c r="F81" s="1523" t="s">
        <v>1340</v>
      </c>
      <c r="G81" s="2315">
        <v>0</v>
      </c>
      <c r="H81" s="2316"/>
      <c r="I81" s="3681" t="s">
        <v>862</v>
      </c>
      <c r="J81" s="3682"/>
      <c r="K81" s="3528"/>
      <c r="L81" s="3529"/>
      <c r="M81" s="3529"/>
      <c r="N81" s="3530"/>
      <c r="O81" s="2197"/>
      <c r="P81" s="2197"/>
    </row>
    <row r="82" spans="1:16" ht="54.75" customHeight="1" thickBot="1">
      <c r="B82" s="27" t="s">
        <v>450</v>
      </c>
      <c r="C82" s="1830" t="s">
        <v>3223</v>
      </c>
      <c r="D82" s="1830"/>
      <c r="E82" s="1831"/>
      <c r="F82" s="61"/>
      <c r="G82" s="2307">
        <v>0</v>
      </c>
      <c r="H82" s="2308"/>
      <c r="I82" s="2309"/>
      <c r="J82" s="2310"/>
      <c r="K82" s="3687"/>
      <c r="L82" s="3688"/>
      <c r="M82" s="3688"/>
      <c r="N82" s="3689"/>
      <c r="O82" s="62"/>
      <c r="P82" s="62"/>
    </row>
    <row r="83" spans="1:16" ht="54.75" customHeight="1">
      <c r="A83" s="166"/>
      <c r="B83" s="2212" t="s">
        <v>2488</v>
      </c>
      <c r="C83" s="2213"/>
      <c r="D83" s="2213"/>
      <c r="E83" s="2213"/>
      <c r="F83" s="2213"/>
      <c r="G83" s="2213"/>
      <c r="H83" s="2213"/>
      <c r="I83" s="2213"/>
      <c r="J83" s="2213"/>
      <c r="K83" s="2213"/>
      <c r="L83" s="2213"/>
      <c r="M83" s="2213"/>
      <c r="N83" s="2213"/>
      <c r="O83" s="2213"/>
      <c r="P83" s="2215"/>
    </row>
    <row r="84" spans="1:16" ht="66" customHeight="1">
      <c r="B84" s="63" t="s">
        <v>551</v>
      </c>
      <c r="C84" s="2302" t="s">
        <v>1502</v>
      </c>
      <c r="D84" s="2302"/>
      <c r="E84" s="2302"/>
      <c r="F84" s="2302"/>
      <c r="G84" s="2302"/>
      <c r="H84" s="2302"/>
      <c r="I84" s="2303"/>
      <c r="J84" s="64">
        <f>G74/(G74+G82)</f>
        <v>1</v>
      </c>
      <c r="K84" s="65" t="s">
        <v>1330</v>
      </c>
      <c r="L84" s="2304"/>
      <c r="M84" s="2305"/>
      <c r="N84" s="2306"/>
      <c r="O84" s="2231"/>
      <c r="P84" s="2231"/>
    </row>
    <row r="85" spans="1:16" ht="69.75" customHeight="1">
      <c r="B85" s="66" t="s">
        <v>553</v>
      </c>
      <c r="C85" s="2302" t="s">
        <v>1505</v>
      </c>
      <c r="D85" s="2302"/>
      <c r="E85" s="2302"/>
      <c r="F85" s="2302"/>
      <c r="G85" s="2302"/>
      <c r="H85" s="2302"/>
      <c r="I85" s="2303"/>
      <c r="J85" s="64">
        <f>G70/G74</f>
        <v>1</v>
      </c>
      <c r="K85" s="65" t="s">
        <v>1521</v>
      </c>
      <c r="L85" s="3220" t="s">
        <v>3472</v>
      </c>
      <c r="M85" s="3221"/>
      <c r="N85" s="3222"/>
      <c r="O85" s="2232"/>
      <c r="P85" s="2232"/>
    </row>
    <row r="86" spans="1:16" ht="131.25" customHeight="1">
      <c r="B86" s="66" t="s">
        <v>555</v>
      </c>
      <c r="C86" s="2028" t="s">
        <v>1507</v>
      </c>
      <c r="D86" s="2028"/>
      <c r="E86" s="2028"/>
      <c r="F86" s="2028"/>
      <c r="G86" s="2028"/>
      <c r="H86" s="2028"/>
      <c r="I86" s="2029"/>
      <c r="J86" s="1360" t="s">
        <v>3473</v>
      </c>
      <c r="K86" s="65" t="s">
        <v>1330</v>
      </c>
      <c r="L86" s="3220" t="s">
        <v>3474</v>
      </c>
      <c r="M86" s="3221"/>
      <c r="N86" s="3222"/>
      <c r="O86" s="2232"/>
      <c r="P86" s="2232"/>
    </row>
    <row r="87" spans="1:16" ht="129.75" customHeight="1">
      <c r="B87" s="67" t="s">
        <v>557</v>
      </c>
      <c r="C87" s="2302" t="s">
        <v>3224</v>
      </c>
      <c r="D87" s="2302"/>
      <c r="E87" s="2302"/>
      <c r="F87" s="2302"/>
      <c r="G87" s="2302"/>
      <c r="H87" s="2302"/>
      <c r="I87" s="2303"/>
      <c r="J87" s="1360" t="s">
        <v>3473</v>
      </c>
      <c r="K87" s="1547" t="s">
        <v>1521</v>
      </c>
      <c r="L87" s="3220" t="s">
        <v>3474</v>
      </c>
      <c r="M87" s="3221"/>
      <c r="N87" s="3222"/>
      <c r="O87" s="2233"/>
      <c r="P87" s="2233"/>
    </row>
    <row r="88" spans="1:16" ht="46.5" customHeight="1">
      <c r="B88" s="23" t="s">
        <v>559</v>
      </c>
      <c r="C88" s="1997" t="s">
        <v>2500</v>
      </c>
      <c r="D88" s="1997"/>
      <c r="E88" s="1997"/>
      <c r="F88" s="1997"/>
      <c r="G88" s="1997"/>
      <c r="H88" s="1997"/>
      <c r="I88" s="1997"/>
      <c r="J88" s="1998"/>
      <c r="K88" s="2289" t="s">
        <v>1521</v>
      </c>
      <c r="L88" s="3525" t="s">
        <v>3475</v>
      </c>
      <c r="M88" s="3526"/>
      <c r="N88" s="3527"/>
      <c r="O88" s="2051" t="s">
        <v>3225</v>
      </c>
      <c r="P88" s="2051" t="s">
        <v>1332</v>
      </c>
    </row>
    <row r="89" spans="1:16" ht="21" customHeight="1">
      <c r="B89" s="1490" t="s">
        <v>435</v>
      </c>
      <c r="C89" s="2301" t="s">
        <v>2503</v>
      </c>
      <c r="D89" s="2301"/>
      <c r="E89" s="2301"/>
      <c r="F89" s="2301"/>
      <c r="G89" s="2301"/>
      <c r="H89" s="2301"/>
      <c r="I89" s="2301"/>
      <c r="J89" s="1622" t="s">
        <v>57</v>
      </c>
      <c r="K89" s="2290"/>
      <c r="L89" s="3528"/>
      <c r="M89" s="3529"/>
      <c r="N89" s="3530"/>
      <c r="O89" s="2124"/>
      <c r="P89" s="2124"/>
    </row>
    <row r="90" spans="1:16" ht="21" customHeight="1">
      <c r="B90" s="1490" t="s">
        <v>441</v>
      </c>
      <c r="C90" s="2301" t="s">
        <v>2504</v>
      </c>
      <c r="D90" s="2301"/>
      <c r="E90" s="2301"/>
      <c r="F90" s="2301"/>
      <c r="G90" s="2301"/>
      <c r="H90" s="2301"/>
      <c r="I90" s="2301"/>
      <c r="J90" s="1622" t="s">
        <v>1442</v>
      </c>
      <c r="K90" s="2290"/>
      <c r="L90" s="3528"/>
      <c r="M90" s="3529"/>
      <c r="N90" s="3530"/>
      <c r="O90" s="2124"/>
      <c r="P90" s="2124"/>
    </row>
    <row r="91" spans="1:16" ht="21" customHeight="1">
      <c r="B91" s="1490" t="s">
        <v>443</v>
      </c>
      <c r="C91" s="2301" t="s">
        <v>2505</v>
      </c>
      <c r="D91" s="2301"/>
      <c r="E91" s="2301"/>
      <c r="F91" s="2301"/>
      <c r="G91" s="2301"/>
      <c r="H91" s="2301"/>
      <c r="I91" s="2301"/>
      <c r="J91" s="1622" t="s">
        <v>1442</v>
      </c>
      <c r="K91" s="2290"/>
      <c r="L91" s="3528"/>
      <c r="M91" s="3529"/>
      <c r="N91" s="3530"/>
      <c r="O91" s="2124"/>
      <c r="P91" s="2124"/>
    </row>
    <row r="92" spans="1:16" ht="21" customHeight="1">
      <c r="B92" s="1490" t="s">
        <v>445</v>
      </c>
      <c r="C92" s="2301" t="s">
        <v>2484</v>
      </c>
      <c r="D92" s="2301"/>
      <c r="E92" s="2301"/>
      <c r="F92" s="2301"/>
      <c r="G92" s="2301"/>
      <c r="H92" s="2301"/>
      <c r="I92" s="2301"/>
      <c r="J92" s="1622" t="s">
        <v>1442</v>
      </c>
      <c r="K92" s="2290"/>
      <c r="L92" s="3528"/>
      <c r="M92" s="3529"/>
      <c r="N92" s="3530"/>
      <c r="O92" s="2124"/>
      <c r="P92" s="2124"/>
    </row>
    <row r="93" spans="1:16" ht="21" customHeight="1">
      <c r="B93" s="1490" t="s">
        <v>448</v>
      </c>
      <c r="C93" s="1903" t="s">
        <v>2506</v>
      </c>
      <c r="D93" s="1903"/>
      <c r="E93" s="1903"/>
      <c r="F93" s="1903"/>
      <c r="G93" s="1754" t="s">
        <v>3476</v>
      </c>
      <c r="H93" s="2008"/>
      <c r="I93" s="2008"/>
      <c r="J93" s="1755"/>
      <c r="K93" s="2291"/>
      <c r="L93" s="3531"/>
      <c r="M93" s="3532"/>
      <c r="N93" s="3533"/>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890" t="s">
        <v>3477</v>
      </c>
      <c r="J95" s="2904"/>
      <c r="K95" s="2904"/>
      <c r="L95" s="2904"/>
      <c r="M95" s="2904"/>
      <c r="N95" s="2891"/>
      <c r="O95" s="2051" t="s">
        <v>3478</v>
      </c>
      <c r="P95" s="2051"/>
    </row>
    <row r="96" spans="1:16" ht="20.25" customHeight="1">
      <c r="B96" s="1519"/>
      <c r="C96" s="1903" t="s">
        <v>2513</v>
      </c>
      <c r="D96" s="1903"/>
      <c r="E96" s="1903"/>
      <c r="F96" s="2038" t="s">
        <v>1442</v>
      </c>
      <c r="G96" s="2040"/>
      <c r="H96" s="2290"/>
      <c r="I96" s="2892"/>
      <c r="J96" s="2905"/>
      <c r="K96" s="2905"/>
      <c r="L96" s="2905"/>
      <c r="M96" s="2905"/>
      <c r="N96" s="2893"/>
      <c r="O96" s="2124"/>
      <c r="P96" s="2124"/>
    </row>
    <row r="97" spans="2:16" ht="20.25" customHeight="1">
      <c r="B97" s="1519"/>
      <c r="C97" s="1903" t="s">
        <v>2515</v>
      </c>
      <c r="D97" s="1903"/>
      <c r="E97" s="1903"/>
      <c r="F97" s="2038" t="s">
        <v>57</v>
      </c>
      <c r="G97" s="2040"/>
      <c r="H97" s="2290"/>
      <c r="I97" s="2892"/>
      <c r="J97" s="2905"/>
      <c r="K97" s="2905"/>
      <c r="L97" s="2905"/>
      <c r="M97" s="2905"/>
      <c r="N97" s="2893"/>
      <c r="O97" s="2124"/>
      <c r="P97" s="2124"/>
    </row>
    <row r="98" spans="2:16" ht="34.5" customHeight="1">
      <c r="B98" s="27" t="s">
        <v>435</v>
      </c>
      <c r="C98" s="2028" t="s">
        <v>2517</v>
      </c>
      <c r="D98" s="2028"/>
      <c r="E98" s="2028"/>
      <c r="F98" s="2028"/>
      <c r="G98" s="2029"/>
      <c r="H98" s="2290"/>
      <c r="I98" s="2892"/>
      <c r="J98" s="2905"/>
      <c r="K98" s="2905"/>
      <c r="L98" s="2905"/>
      <c r="M98" s="2905"/>
      <c r="N98" s="2893"/>
      <c r="O98" s="2124"/>
      <c r="P98" s="2124"/>
    </row>
    <row r="99" spans="2:16" ht="18" customHeight="1">
      <c r="B99" s="27"/>
      <c r="C99" s="1903" t="s">
        <v>320</v>
      </c>
      <c r="D99" s="1903"/>
      <c r="E99" s="2138"/>
      <c r="F99" s="2038" t="s">
        <v>1442</v>
      </c>
      <c r="G99" s="2040"/>
      <c r="H99" s="2290"/>
      <c r="I99" s="2892"/>
      <c r="J99" s="2905"/>
      <c r="K99" s="2905"/>
      <c r="L99" s="2905"/>
      <c r="M99" s="2905"/>
      <c r="N99" s="2893"/>
      <c r="O99" s="2124"/>
      <c r="P99" s="2124"/>
    </row>
    <row r="100" spans="2:16" ht="19.5" customHeight="1">
      <c r="B100" s="27"/>
      <c r="C100" s="1903" t="s">
        <v>2513</v>
      </c>
      <c r="D100" s="1903"/>
      <c r="E100" s="2138"/>
      <c r="F100" s="2038" t="s">
        <v>1442</v>
      </c>
      <c r="G100" s="2040"/>
      <c r="H100" s="2290"/>
      <c r="I100" s="2892"/>
      <c r="J100" s="2905"/>
      <c r="K100" s="2905"/>
      <c r="L100" s="2905"/>
      <c r="M100" s="2905"/>
      <c r="N100" s="2893"/>
      <c r="O100" s="2124"/>
      <c r="P100" s="2124"/>
    </row>
    <row r="101" spans="2:16" ht="21" customHeight="1">
      <c r="B101" s="27"/>
      <c r="C101" s="1903" t="s">
        <v>2521</v>
      </c>
      <c r="D101" s="1903"/>
      <c r="E101" s="2138"/>
      <c r="F101" s="2038" t="s">
        <v>57</v>
      </c>
      <c r="G101" s="2040"/>
      <c r="H101" s="2290"/>
      <c r="I101" s="2892"/>
      <c r="J101" s="2905"/>
      <c r="K101" s="2905"/>
      <c r="L101" s="2905"/>
      <c r="M101" s="2905"/>
      <c r="N101" s="2893"/>
      <c r="O101" s="2124"/>
      <c r="P101" s="2124"/>
    </row>
    <row r="102" spans="2:16" ht="21" customHeight="1">
      <c r="B102" s="27"/>
      <c r="C102" s="1903" t="s">
        <v>2484</v>
      </c>
      <c r="D102" s="1903"/>
      <c r="E102" s="2138"/>
      <c r="F102" s="2038" t="s">
        <v>57</v>
      </c>
      <c r="G102" s="2040"/>
      <c r="H102" s="2290"/>
      <c r="I102" s="2892"/>
      <c r="J102" s="2905"/>
      <c r="K102" s="2905"/>
      <c r="L102" s="2905"/>
      <c r="M102" s="2905"/>
      <c r="N102" s="2893"/>
      <c r="O102" s="2124"/>
      <c r="P102" s="2124"/>
    </row>
    <row r="103" spans="2:16" ht="26.25" customHeight="1">
      <c r="B103" s="27"/>
      <c r="C103" s="1903" t="s">
        <v>2522</v>
      </c>
      <c r="D103" s="1903"/>
      <c r="E103" s="2138"/>
      <c r="F103" s="1999"/>
      <c r="G103" s="2000"/>
      <c r="H103" s="2291"/>
      <c r="I103" s="2894"/>
      <c r="J103" s="3216"/>
      <c r="K103" s="3216"/>
      <c r="L103" s="3216"/>
      <c r="M103" s="3216"/>
      <c r="N103" s="2895"/>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3228</v>
      </c>
      <c r="D106" s="1997"/>
      <c r="E106" s="1997"/>
      <c r="F106" s="1997"/>
      <c r="G106" s="1998"/>
      <c r="H106" s="71" t="s">
        <v>1442</v>
      </c>
      <c r="I106" s="2260" t="s">
        <v>1521</v>
      </c>
      <c r="J106" s="2261"/>
      <c r="K106" s="2260"/>
      <c r="L106" s="2261"/>
      <c r="M106" s="2260"/>
      <c r="N106" s="2261"/>
      <c r="O106" s="25" t="s">
        <v>1332</v>
      </c>
      <c r="P106" s="26" t="s">
        <v>2528</v>
      </c>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3675" t="s">
        <v>3479</v>
      </c>
      <c r="P107" s="2231"/>
    </row>
    <row r="108" spans="2:16" ht="72.75" customHeight="1">
      <c r="B108" s="1810"/>
      <c r="C108" s="1811"/>
      <c r="D108" s="1811"/>
      <c r="E108" s="2267"/>
      <c r="F108" s="2275" t="s">
        <v>3480</v>
      </c>
      <c r="G108" s="2276"/>
      <c r="H108" s="2277"/>
      <c r="I108" s="3185">
        <v>4321951.37</v>
      </c>
      <c r="J108" s="3186"/>
      <c r="K108" s="3190" t="s">
        <v>3481</v>
      </c>
      <c r="L108" s="3622"/>
      <c r="M108" s="3622"/>
      <c r="N108" s="3623"/>
      <c r="O108" s="3676"/>
      <c r="P108" s="2232"/>
    </row>
    <row r="109" spans="2:16" ht="95.25" customHeight="1">
      <c r="B109" s="1810"/>
      <c r="C109" s="1811"/>
      <c r="D109" s="1811"/>
      <c r="E109" s="2267"/>
      <c r="F109" s="2275" t="s">
        <v>3482</v>
      </c>
      <c r="G109" s="2276"/>
      <c r="H109" s="2277"/>
      <c r="I109" s="2278">
        <v>2090821.15</v>
      </c>
      <c r="J109" s="2279"/>
      <c r="K109" s="3678" t="s">
        <v>3483</v>
      </c>
      <c r="L109" s="3679"/>
      <c r="M109" s="3679"/>
      <c r="N109" s="3680"/>
      <c r="O109" s="3676"/>
      <c r="P109" s="2232"/>
    </row>
    <row r="110" spans="2:16" ht="21" customHeight="1">
      <c r="B110" s="1810"/>
      <c r="C110" s="1811"/>
      <c r="D110" s="1811"/>
      <c r="E110" s="2267"/>
      <c r="F110" s="2275"/>
      <c r="G110" s="2276"/>
      <c r="H110" s="2277"/>
      <c r="I110" s="2278"/>
      <c r="J110" s="2279"/>
      <c r="K110" s="2275"/>
      <c r="L110" s="2276"/>
      <c r="M110" s="2276"/>
      <c r="N110" s="2277"/>
      <c r="O110" s="3676"/>
      <c r="P110" s="2232"/>
    </row>
    <row r="111" spans="2:16" ht="15.75" customHeight="1" thickBot="1">
      <c r="B111" s="2268"/>
      <c r="C111" s="2269"/>
      <c r="D111" s="2269"/>
      <c r="E111" s="2270"/>
      <c r="F111" s="2207"/>
      <c r="G111" s="2280"/>
      <c r="H111" s="2281"/>
      <c r="I111" s="2282"/>
      <c r="J111" s="2283"/>
      <c r="K111" s="2284"/>
      <c r="L111" s="2285"/>
      <c r="M111" s="2285"/>
      <c r="N111" s="2286"/>
      <c r="O111" s="3677"/>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t="s">
        <v>1543</v>
      </c>
      <c r="P113" s="2245" t="s">
        <v>3008</v>
      </c>
    </row>
    <row r="114" spans="2:16" ht="20.25" customHeight="1">
      <c r="B114" s="2246" t="s">
        <v>2539</v>
      </c>
      <c r="C114" s="2247"/>
      <c r="D114" s="2247"/>
      <c r="E114" s="2247"/>
      <c r="F114" s="2248"/>
      <c r="G114" s="2252" t="s">
        <v>3484</v>
      </c>
      <c r="H114" s="2252"/>
      <c r="I114" s="2252"/>
      <c r="J114" s="2252"/>
      <c r="K114" s="2252"/>
      <c r="L114" s="2253"/>
      <c r="M114" s="2253"/>
      <c r="N114" s="2253"/>
      <c r="O114" s="2124"/>
      <c r="P114" s="2124"/>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57</v>
      </c>
      <c r="M116" s="2110"/>
      <c r="N116" s="2191"/>
      <c r="O116" s="2231" t="s">
        <v>3485</v>
      </c>
      <c r="P116" s="2231" t="s">
        <v>3486</v>
      </c>
    </row>
    <row r="117" spans="2:16" ht="45" customHeight="1">
      <c r="B117" s="73" t="s">
        <v>441</v>
      </c>
      <c r="C117" s="1885" t="s">
        <v>3231</v>
      </c>
      <c r="D117" s="1885"/>
      <c r="E117" s="1885"/>
      <c r="F117" s="2148"/>
      <c r="G117" s="2108" t="s">
        <v>1442</v>
      </c>
      <c r="H117" s="2109"/>
      <c r="I117" s="2108" t="s">
        <v>1442</v>
      </c>
      <c r="J117" s="2109"/>
      <c r="K117" s="1522" t="s">
        <v>1442</v>
      </c>
      <c r="L117" s="2108" t="s">
        <v>57</v>
      </c>
      <c r="M117" s="2110"/>
      <c r="N117" s="2191"/>
      <c r="O117" s="2232"/>
      <c r="P117" s="2232"/>
    </row>
    <row r="118" spans="2:16" ht="48" customHeight="1">
      <c r="B118" s="73" t="s">
        <v>586</v>
      </c>
      <c r="C118" s="1885" t="s">
        <v>3232</v>
      </c>
      <c r="D118" s="1885"/>
      <c r="E118" s="1885"/>
      <c r="F118" s="2148"/>
      <c r="G118" s="2108" t="s">
        <v>1442</v>
      </c>
      <c r="H118" s="2109"/>
      <c r="I118" s="2108" t="s">
        <v>1442</v>
      </c>
      <c r="J118" s="2109"/>
      <c r="K118" s="1522" t="s">
        <v>1442</v>
      </c>
      <c r="L118" s="2108" t="s">
        <v>57</v>
      </c>
      <c r="M118" s="2110"/>
      <c r="N118" s="2191"/>
      <c r="O118" s="2232"/>
      <c r="P118" s="2232"/>
    </row>
    <row r="119" spans="2:16" ht="36.75" customHeight="1">
      <c r="B119" s="73" t="s">
        <v>588</v>
      </c>
      <c r="C119" s="1885" t="s">
        <v>3233</v>
      </c>
      <c r="D119" s="1885"/>
      <c r="E119" s="1885"/>
      <c r="F119" s="2148"/>
      <c r="G119" s="2108" t="s">
        <v>1442</v>
      </c>
      <c r="H119" s="2109"/>
      <c r="I119" s="2108" t="s">
        <v>1442</v>
      </c>
      <c r="J119" s="2109"/>
      <c r="K119" s="1522" t="s">
        <v>1442</v>
      </c>
      <c r="L119" s="2108" t="s">
        <v>57</v>
      </c>
      <c r="M119" s="2110"/>
      <c r="N119" s="2191"/>
      <c r="O119" s="2232"/>
      <c r="P119" s="2232"/>
    </row>
    <row r="120" spans="2:16" ht="23.25" customHeight="1">
      <c r="B120" s="73" t="s">
        <v>590</v>
      </c>
      <c r="C120" s="1885" t="s">
        <v>3234</v>
      </c>
      <c r="D120" s="1885"/>
      <c r="E120" s="1885"/>
      <c r="F120" s="2148"/>
      <c r="G120" s="2108" t="s">
        <v>1442</v>
      </c>
      <c r="H120" s="2109"/>
      <c r="I120" s="2108" t="s">
        <v>1442</v>
      </c>
      <c r="J120" s="2109"/>
      <c r="K120" s="1522" t="s">
        <v>1442</v>
      </c>
      <c r="L120" s="2108" t="s">
        <v>57</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1442</v>
      </c>
      <c r="H122" s="2109"/>
      <c r="I122" s="2108" t="s">
        <v>1442</v>
      </c>
      <c r="J122" s="2109"/>
      <c r="K122" s="1522" t="s">
        <v>1442</v>
      </c>
      <c r="L122" s="2108" t="s">
        <v>57</v>
      </c>
      <c r="M122" s="2110"/>
      <c r="N122" s="2191"/>
      <c r="O122" s="2232"/>
      <c r="P122" s="2232"/>
    </row>
    <row r="123" spans="2:16" ht="32.25" customHeight="1">
      <c r="B123" s="73" t="s">
        <v>456</v>
      </c>
      <c r="C123" s="1885" t="s">
        <v>3235</v>
      </c>
      <c r="D123" s="1885"/>
      <c r="E123" s="1885"/>
      <c r="F123" s="2148"/>
      <c r="G123" s="2108" t="s">
        <v>1442</v>
      </c>
      <c r="H123" s="2109"/>
      <c r="I123" s="2108" t="s">
        <v>1442</v>
      </c>
      <c r="J123" s="2109"/>
      <c r="K123" s="1522" t="s">
        <v>1442</v>
      </c>
      <c r="L123" s="2108" t="s">
        <v>1442</v>
      </c>
      <c r="M123" s="2110"/>
      <c r="N123" s="2191"/>
      <c r="O123" s="2232"/>
      <c r="P123" s="2232"/>
    </row>
    <row r="124" spans="2:16" ht="24" customHeight="1">
      <c r="B124" s="73" t="s">
        <v>458</v>
      </c>
      <c r="C124" s="1885" t="s">
        <v>3236</v>
      </c>
      <c r="D124" s="1885"/>
      <c r="E124" s="1885"/>
      <c r="F124" s="2148"/>
      <c r="G124" s="2108" t="s">
        <v>1442</v>
      </c>
      <c r="H124" s="2109"/>
      <c r="I124" s="2108" t="s">
        <v>1442</v>
      </c>
      <c r="J124" s="2109"/>
      <c r="K124" s="1522" t="s">
        <v>1442</v>
      </c>
      <c r="L124" s="2108" t="s">
        <v>57</v>
      </c>
      <c r="M124" s="2110"/>
      <c r="N124" s="2191"/>
      <c r="O124" s="2232"/>
      <c r="P124" s="2232"/>
    </row>
    <row r="125" spans="2:16" ht="24" customHeight="1">
      <c r="B125" s="73" t="s">
        <v>594</v>
      </c>
      <c r="C125" s="1885" t="s">
        <v>3237</v>
      </c>
      <c r="D125" s="1885"/>
      <c r="E125" s="1885"/>
      <c r="F125" s="2148"/>
      <c r="G125" s="2108" t="s">
        <v>1442</v>
      </c>
      <c r="H125" s="2109"/>
      <c r="I125" s="2108" t="s">
        <v>1442</v>
      </c>
      <c r="J125" s="2109"/>
      <c r="K125" s="1522" t="s">
        <v>1442</v>
      </c>
      <c r="L125" s="2108" t="s">
        <v>57</v>
      </c>
      <c r="M125" s="2110"/>
      <c r="N125" s="2191"/>
      <c r="O125" s="2232"/>
      <c r="P125" s="2232"/>
    </row>
    <row r="126" spans="2:16" ht="21" customHeight="1">
      <c r="B126" s="73" t="s">
        <v>596</v>
      </c>
      <c r="C126" s="1885" t="s">
        <v>3238</v>
      </c>
      <c r="D126" s="1885"/>
      <c r="E126" s="1885"/>
      <c r="F126" s="2148"/>
      <c r="G126" s="2108" t="s">
        <v>1442</v>
      </c>
      <c r="H126" s="2109"/>
      <c r="I126" s="2108" t="s">
        <v>57</v>
      </c>
      <c r="J126" s="2109"/>
      <c r="K126" s="1522" t="s">
        <v>57</v>
      </c>
      <c r="L126" s="2108" t="s">
        <v>57</v>
      </c>
      <c r="M126" s="2110"/>
      <c r="N126" s="2191"/>
      <c r="O126" s="2232"/>
      <c r="P126" s="2232"/>
    </row>
    <row r="127" spans="2:16" ht="33" customHeight="1">
      <c r="B127" s="73" t="s">
        <v>598</v>
      </c>
      <c r="C127" s="1885" t="s">
        <v>3239</v>
      </c>
      <c r="D127" s="1885"/>
      <c r="E127" s="1885"/>
      <c r="F127" s="2148"/>
      <c r="G127" s="2108" t="s">
        <v>1442</v>
      </c>
      <c r="H127" s="2109"/>
      <c r="I127" s="2108" t="s">
        <v>57</v>
      </c>
      <c r="J127" s="2109"/>
      <c r="K127" s="1522" t="s">
        <v>57</v>
      </c>
      <c r="L127" s="2108" t="s">
        <v>57</v>
      </c>
      <c r="M127" s="2110"/>
      <c r="N127" s="2191"/>
      <c r="O127" s="2232"/>
      <c r="P127" s="2232"/>
    </row>
    <row r="128" spans="2:16" ht="21" customHeight="1">
      <c r="B128" s="73" t="s">
        <v>600</v>
      </c>
      <c r="C128" s="1885" t="s">
        <v>3076</v>
      </c>
      <c r="D128" s="1885"/>
      <c r="E128" s="1885"/>
      <c r="F128" s="2148"/>
      <c r="G128" s="2108" t="s">
        <v>1442</v>
      </c>
      <c r="H128" s="2109"/>
      <c r="I128" s="2108" t="s">
        <v>1442</v>
      </c>
      <c r="J128" s="2109"/>
      <c r="K128" s="1522" t="s">
        <v>1442</v>
      </c>
      <c r="L128" s="2108" t="s">
        <v>1340</v>
      </c>
      <c r="M128" s="2110"/>
      <c r="N128" s="2191"/>
      <c r="O128" s="2232"/>
      <c r="P128" s="2232"/>
    </row>
    <row r="129" spans="2:16" ht="32.25" customHeight="1">
      <c r="B129" s="74" t="s">
        <v>602</v>
      </c>
      <c r="C129" s="1885" t="s">
        <v>3240</v>
      </c>
      <c r="D129" s="1885"/>
      <c r="E129" s="1885"/>
      <c r="F129" s="1885"/>
      <c r="G129" s="1885"/>
      <c r="H129" s="1885"/>
      <c r="I129" s="1885"/>
      <c r="J129" s="1885"/>
      <c r="K129" s="1885"/>
      <c r="L129" s="1885"/>
      <c r="M129" s="1885"/>
      <c r="N129" s="1886"/>
      <c r="O129" s="2232"/>
      <c r="P129" s="2232"/>
    </row>
    <row r="130" spans="2:16" ht="19.5" customHeight="1">
      <c r="B130" s="75" t="s">
        <v>458</v>
      </c>
      <c r="C130" s="2241" t="s">
        <v>2555</v>
      </c>
      <c r="D130" s="2241"/>
      <c r="E130" s="2242"/>
      <c r="F130" s="2242"/>
      <c r="G130" s="2108"/>
      <c r="H130" s="2109"/>
      <c r="I130" s="2108"/>
      <c r="J130" s="2109"/>
      <c r="K130" s="1522"/>
      <c r="L130" s="2108"/>
      <c r="M130" s="2110"/>
      <c r="N130" s="2191"/>
      <c r="O130" s="2232"/>
      <c r="P130" s="2232"/>
    </row>
    <row r="131" spans="2:16" ht="19.5" customHeight="1">
      <c r="B131" s="75" t="s">
        <v>489</v>
      </c>
      <c r="C131" s="2241" t="s">
        <v>2555</v>
      </c>
      <c r="D131" s="2241"/>
      <c r="E131" s="2242"/>
      <c r="F131" s="2242"/>
      <c r="G131" s="2108"/>
      <c r="H131" s="2109"/>
      <c r="I131" s="2108"/>
      <c r="J131" s="2109"/>
      <c r="K131" s="1522"/>
      <c r="L131" s="2108"/>
      <c r="M131" s="2110"/>
      <c r="N131" s="2191"/>
      <c r="O131" s="2232"/>
      <c r="P131" s="2232"/>
    </row>
    <row r="132" spans="2:16" ht="19.5" customHeight="1">
      <c r="B132" s="75" t="s">
        <v>493</v>
      </c>
      <c r="C132" s="2241" t="s">
        <v>2555</v>
      </c>
      <c r="D132" s="2241"/>
      <c r="E132" s="2242"/>
      <c r="F132" s="2242"/>
      <c r="G132" s="2108"/>
      <c r="H132" s="2109"/>
      <c r="I132" s="2108"/>
      <c r="J132" s="2109"/>
      <c r="K132" s="1522"/>
      <c r="L132" s="2108"/>
      <c r="M132" s="2110"/>
      <c r="N132" s="2191"/>
      <c r="O132" s="2232"/>
      <c r="P132" s="2232"/>
    </row>
    <row r="133" spans="2:16" ht="27.75" customHeight="1" thickBot="1">
      <c r="B133" s="70" t="s">
        <v>605</v>
      </c>
      <c r="C133" s="1978" t="s">
        <v>2556</v>
      </c>
      <c r="D133" s="1978"/>
      <c r="E133" s="1978"/>
      <c r="F133" s="1979"/>
      <c r="G133" s="2230"/>
      <c r="H133" s="2230"/>
      <c r="I133" s="2230"/>
      <c r="J133" s="2230"/>
      <c r="K133" s="2230"/>
      <c r="L133" s="2230"/>
      <c r="M133" s="2230"/>
      <c r="N133" s="2230"/>
      <c r="O133" s="2243"/>
      <c r="P133" s="2243"/>
    </row>
    <row r="134" spans="2:16" ht="25.5" customHeight="1" thickBot="1">
      <c r="B134" s="1894" t="s">
        <v>1101</v>
      </c>
      <c r="C134" s="1895"/>
      <c r="D134" s="1895"/>
      <c r="E134" s="1895"/>
      <c r="F134" s="1895"/>
      <c r="G134" s="1895"/>
      <c r="H134" s="1895"/>
      <c r="I134" s="1895"/>
      <c r="J134" s="1895"/>
      <c r="K134" s="1895"/>
      <c r="L134" s="1895"/>
      <c r="M134" s="1895"/>
      <c r="N134" s="1895"/>
      <c r="O134" s="1895"/>
      <c r="P134" s="1896"/>
    </row>
    <row r="135" spans="2:16" ht="177.75" customHeight="1">
      <c r="B135" s="28" t="s">
        <v>607</v>
      </c>
      <c r="C135" s="2111" t="s">
        <v>1576</v>
      </c>
      <c r="D135" s="2111"/>
      <c r="E135" s="2111"/>
      <c r="F135" s="2111"/>
      <c r="G135" s="1531" t="s">
        <v>1442</v>
      </c>
      <c r="H135" s="3386" t="s">
        <v>1577</v>
      </c>
      <c r="I135" s="2387"/>
      <c r="J135" s="3344" t="s">
        <v>3487</v>
      </c>
      <c r="K135" s="3345"/>
      <c r="L135" s="3345"/>
      <c r="M135" s="3345"/>
      <c r="N135" s="3346"/>
      <c r="O135" s="1628" t="s">
        <v>2596</v>
      </c>
      <c r="P135" s="1540" t="s">
        <v>2596</v>
      </c>
    </row>
    <row r="136" spans="2:16" ht="15.75" customHeight="1">
      <c r="B136" s="2227" t="s">
        <v>2560</v>
      </c>
      <c r="C136" s="2228"/>
      <c r="D136" s="2228"/>
      <c r="E136" s="2228"/>
      <c r="F136" s="2228"/>
      <c r="G136" s="2228"/>
      <c r="H136" s="2228"/>
      <c r="I136" s="2228"/>
      <c r="J136" s="2228"/>
      <c r="K136" s="2228"/>
      <c r="L136" s="2228"/>
      <c r="M136" s="2228"/>
      <c r="N136" s="2228"/>
      <c r="O136" s="2228"/>
      <c r="P136" s="2229"/>
    </row>
    <row r="137" spans="2:16" ht="19.5" customHeight="1">
      <c r="B137" s="1490" t="s">
        <v>611</v>
      </c>
      <c r="C137" s="2028" t="s">
        <v>1582</v>
      </c>
      <c r="D137" s="2028"/>
      <c r="E137" s="2028"/>
      <c r="F137" s="2028"/>
      <c r="G137" s="2028"/>
      <c r="H137" s="1999" t="s">
        <v>3488</v>
      </c>
      <c r="I137" s="2027"/>
      <c r="J137" s="2027"/>
      <c r="K137" s="2169" t="s">
        <v>1521</v>
      </c>
      <c r="L137" s="2230"/>
      <c r="M137" s="2230"/>
      <c r="N137" s="2022"/>
      <c r="O137" s="2231"/>
      <c r="P137" s="2231"/>
    </row>
    <row r="138" spans="2:16" ht="19.5" customHeight="1">
      <c r="B138" s="1490" t="s">
        <v>441</v>
      </c>
      <c r="C138" s="2028" t="s">
        <v>2565</v>
      </c>
      <c r="D138" s="2028"/>
      <c r="E138" s="2028"/>
      <c r="F138" s="2028"/>
      <c r="G138" s="2028"/>
      <c r="H138" s="1999" t="s">
        <v>3489</v>
      </c>
      <c r="I138" s="2027"/>
      <c r="J138" s="2000"/>
      <c r="K138" s="2169"/>
      <c r="L138" s="2048"/>
      <c r="M138" s="2048"/>
      <c r="N138" s="2024"/>
      <c r="O138" s="2232"/>
      <c r="P138" s="2232"/>
    </row>
    <row r="139" spans="2:16" ht="19.5" customHeight="1">
      <c r="B139" s="1490" t="s">
        <v>443</v>
      </c>
      <c r="C139" s="2028" t="s">
        <v>2567</v>
      </c>
      <c r="D139" s="2028"/>
      <c r="E139" s="2028"/>
      <c r="F139" s="2028"/>
      <c r="G139" s="2028"/>
      <c r="H139" s="1995" t="s">
        <v>1442</v>
      </c>
      <c r="I139" s="2160"/>
      <c r="J139" s="2013"/>
      <c r="K139" s="2169"/>
      <c r="L139" s="2049"/>
      <c r="M139" s="2049"/>
      <c r="N139" s="2026"/>
      <c r="O139" s="2232"/>
      <c r="P139" s="2232"/>
    </row>
    <row r="140" spans="2:16" ht="34.5" customHeight="1">
      <c r="B140" s="1490" t="s">
        <v>445</v>
      </c>
      <c r="C140" s="2028" t="s">
        <v>2568</v>
      </c>
      <c r="D140" s="2028"/>
      <c r="E140" s="2028"/>
      <c r="F140" s="2028"/>
      <c r="G140" s="2029"/>
      <c r="H140" s="2773" t="s">
        <v>3490</v>
      </c>
      <c r="I140" s="2774"/>
      <c r="J140" s="2796"/>
      <c r="K140" s="2169"/>
      <c r="L140" s="2222"/>
      <c r="M140" s="2223"/>
      <c r="N140" s="2224"/>
      <c r="O140" s="2233"/>
      <c r="P140" s="2233"/>
    </row>
    <row r="141" spans="2:16" ht="45.75" customHeight="1">
      <c r="B141" s="23" t="s">
        <v>616</v>
      </c>
      <c r="C141" s="2028" t="s">
        <v>3245</v>
      </c>
      <c r="D141" s="2028"/>
      <c r="E141" s="2028"/>
      <c r="F141" s="2028"/>
      <c r="G141" s="2028"/>
      <c r="H141" s="1999" t="s">
        <v>57</v>
      </c>
      <c r="I141" s="2027"/>
      <c r="J141" s="2027"/>
      <c r="K141" s="2169"/>
      <c r="L141" s="2039"/>
      <c r="M141" s="2039"/>
      <c r="N141" s="2225"/>
      <c r="O141" s="2051" t="s">
        <v>3022</v>
      </c>
      <c r="P141" s="2051"/>
    </row>
    <row r="142" spans="2:16" ht="21" customHeight="1">
      <c r="B142" s="76" t="s">
        <v>435</v>
      </c>
      <c r="C142" s="2028" t="s">
        <v>2573</v>
      </c>
      <c r="D142" s="2028"/>
      <c r="E142" s="2028"/>
      <c r="F142" s="2028"/>
      <c r="G142" s="2029"/>
      <c r="H142" s="1999" t="s">
        <v>61</v>
      </c>
      <c r="I142" s="2027"/>
      <c r="J142" s="2027"/>
      <c r="K142" s="2169"/>
      <c r="L142" s="2056"/>
      <c r="M142" s="2056"/>
      <c r="N142" s="2226"/>
      <c r="O142" s="2197"/>
      <c r="P142" s="2197"/>
    </row>
    <row r="143" spans="2:16" ht="63" customHeight="1">
      <c r="B143" s="23" t="s">
        <v>619</v>
      </c>
      <c r="C143" s="2028" t="s">
        <v>3246</v>
      </c>
      <c r="D143" s="2028"/>
      <c r="E143" s="2028"/>
      <c r="F143" s="2028"/>
      <c r="G143" s="2028"/>
      <c r="H143" s="1999" t="s">
        <v>57</v>
      </c>
      <c r="I143" s="2027"/>
      <c r="J143" s="2027"/>
      <c r="K143" s="2169"/>
      <c r="L143" s="2153"/>
      <c r="M143" s="2153"/>
      <c r="N143" s="2234"/>
      <c r="O143" s="2051" t="s">
        <v>3022</v>
      </c>
      <c r="P143" s="2051"/>
    </row>
    <row r="144" spans="2:16" ht="24.75" customHeight="1" thickBot="1">
      <c r="B144" s="22" t="s">
        <v>435</v>
      </c>
      <c r="C144" s="1855" t="s">
        <v>2573</v>
      </c>
      <c r="D144" s="1855"/>
      <c r="E144" s="1855"/>
      <c r="F144" s="1855"/>
      <c r="G144" s="2098"/>
      <c r="H144" s="1980" t="s">
        <v>61</v>
      </c>
      <c r="I144" s="2053"/>
      <c r="J144" s="1981"/>
      <c r="K144" s="2169"/>
      <c r="L144" s="2156"/>
      <c r="M144" s="2156"/>
      <c r="N144" s="2235"/>
      <c r="O144" s="2124"/>
      <c r="P144" s="2124"/>
    </row>
    <row r="145" spans="2:21" ht="79.5" customHeight="1">
      <c r="B145" s="2212" t="s">
        <v>3491</v>
      </c>
      <c r="C145" s="2213"/>
      <c r="D145" s="2213"/>
      <c r="E145" s="2213"/>
      <c r="F145" s="2213"/>
      <c r="G145" s="2213"/>
      <c r="H145" s="2213"/>
      <c r="I145" s="2213"/>
      <c r="J145" s="2213"/>
      <c r="K145" s="2214"/>
      <c r="L145" s="2213"/>
      <c r="M145" s="2213"/>
      <c r="N145" s="2213"/>
      <c r="O145" s="2213"/>
      <c r="P145" s="2215"/>
    </row>
    <row r="146" spans="2:21" ht="52.5" customHeight="1">
      <c r="B146" s="78" t="s">
        <v>622</v>
      </c>
      <c r="C146" s="2140" t="s">
        <v>2578</v>
      </c>
      <c r="D146" s="2140"/>
      <c r="E146" s="2140"/>
      <c r="F146" s="2216"/>
      <c r="G146" s="2217" t="s">
        <v>3247</v>
      </c>
      <c r="H146" s="2218"/>
      <c r="I146" s="2219"/>
      <c r="J146" s="2217" t="s">
        <v>3248</v>
      </c>
      <c r="K146" s="2218"/>
      <c r="L146" s="2219"/>
      <c r="M146" s="2220" t="s">
        <v>1381</v>
      </c>
      <c r="N146" s="2221"/>
      <c r="O146" s="2074" t="s">
        <v>1603</v>
      </c>
      <c r="P146" s="3673" t="s">
        <v>1603</v>
      </c>
      <c r="Q146" s="3672" t="s">
        <v>3492</v>
      </c>
      <c r="R146" s="3672"/>
      <c r="S146" s="3672"/>
      <c r="T146" s="3672"/>
      <c r="U146" s="3672"/>
    </row>
    <row r="147" spans="2:21" ht="183.75" customHeight="1">
      <c r="B147" s="76" t="s">
        <v>611</v>
      </c>
      <c r="C147" s="1885" t="s">
        <v>1550</v>
      </c>
      <c r="D147" s="1885"/>
      <c r="E147" s="1885"/>
      <c r="F147" s="2148"/>
      <c r="G147" s="2108" t="s">
        <v>1606</v>
      </c>
      <c r="H147" s="2110"/>
      <c r="I147" s="2109"/>
      <c r="J147" s="2108" t="s">
        <v>1606</v>
      </c>
      <c r="K147" s="2110"/>
      <c r="L147" s="2109"/>
      <c r="M147" s="2411" t="s">
        <v>3493</v>
      </c>
      <c r="N147" s="2468"/>
      <c r="O147" s="2081"/>
      <c r="P147" s="3674"/>
      <c r="Q147" s="3672"/>
      <c r="R147" s="3672"/>
      <c r="S147" s="3672"/>
      <c r="T147" s="3672"/>
      <c r="U147" s="3672"/>
    </row>
    <row r="148" spans="2:21" ht="42" customHeight="1">
      <c r="B148" s="76" t="s">
        <v>441</v>
      </c>
      <c r="C148" s="1885" t="s">
        <v>3231</v>
      </c>
      <c r="D148" s="1885"/>
      <c r="E148" s="1885"/>
      <c r="F148" s="2148"/>
      <c r="G148" s="2108" t="s">
        <v>1606</v>
      </c>
      <c r="H148" s="2110"/>
      <c r="I148" s="2109"/>
      <c r="J148" s="2108" t="s">
        <v>1606</v>
      </c>
      <c r="K148" s="2110"/>
      <c r="L148" s="2109"/>
      <c r="M148" s="2411" t="s">
        <v>3494</v>
      </c>
      <c r="N148" s="2468"/>
      <c r="O148" s="2081"/>
      <c r="P148" s="3674"/>
      <c r="Q148" s="3672"/>
      <c r="R148" s="3672"/>
      <c r="S148" s="3672"/>
      <c r="T148" s="3672"/>
      <c r="U148" s="3672"/>
    </row>
    <row r="149" spans="2:21" ht="33" customHeight="1">
      <c r="B149" s="76" t="s">
        <v>443</v>
      </c>
      <c r="C149" s="79" t="s">
        <v>458</v>
      </c>
      <c r="D149" s="1885" t="s">
        <v>3249</v>
      </c>
      <c r="E149" s="1885"/>
      <c r="F149" s="2148"/>
      <c r="G149" s="2108" t="s">
        <v>1606</v>
      </c>
      <c r="H149" s="2110"/>
      <c r="I149" s="2109"/>
      <c r="J149" s="2108" t="s">
        <v>1606</v>
      </c>
      <c r="K149" s="2110"/>
      <c r="L149" s="2109"/>
      <c r="M149" s="2411" t="s">
        <v>3494</v>
      </c>
      <c r="N149" s="2468"/>
      <c r="O149" s="2081"/>
      <c r="P149" s="3674"/>
      <c r="Q149" s="3672"/>
      <c r="R149" s="3672"/>
      <c r="S149" s="3672"/>
      <c r="T149" s="3672"/>
      <c r="U149" s="3672"/>
    </row>
    <row r="150" spans="2:21" ht="32.25" customHeight="1">
      <c r="B150" s="76"/>
      <c r="C150" s="1528" t="s">
        <v>489</v>
      </c>
      <c r="D150" s="1885" t="s">
        <v>3250</v>
      </c>
      <c r="E150" s="1885"/>
      <c r="F150" s="2148"/>
      <c r="G150" s="2108" t="s">
        <v>1606</v>
      </c>
      <c r="H150" s="2110"/>
      <c r="I150" s="2109"/>
      <c r="J150" s="2108" t="s">
        <v>1606</v>
      </c>
      <c r="K150" s="2110"/>
      <c r="L150" s="2109"/>
      <c r="M150" s="2411" t="s">
        <v>3495</v>
      </c>
      <c r="N150" s="2468"/>
      <c r="O150" s="2081"/>
      <c r="P150" s="3674"/>
      <c r="Q150" s="3672"/>
      <c r="R150" s="3672"/>
      <c r="S150" s="3672"/>
      <c r="T150" s="3672"/>
      <c r="U150" s="3672"/>
    </row>
    <row r="151" spans="2:21" ht="33" customHeight="1">
      <c r="B151" s="76" t="s">
        <v>445</v>
      </c>
      <c r="C151" s="1885" t="s">
        <v>3233</v>
      </c>
      <c r="D151" s="1885"/>
      <c r="E151" s="1885"/>
      <c r="F151" s="2148"/>
      <c r="G151" s="2108" t="s">
        <v>1614</v>
      </c>
      <c r="H151" s="2110"/>
      <c r="I151" s="2109"/>
      <c r="J151" s="2108" t="s">
        <v>1614</v>
      </c>
      <c r="K151" s="2110"/>
      <c r="L151" s="2109"/>
      <c r="M151" s="2162"/>
      <c r="N151" s="2196"/>
      <c r="O151" s="2081"/>
      <c r="P151" s="3674"/>
      <c r="Q151" s="3672"/>
      <c r="R151" s="3672"/>
      <c r="S151" s="3672"/>
      <c r="T151" s="3672"/>
      <c r="U151" s="3672"/>
    </row>
    <row r="152" spans="2:21" ht="29.25" customHeight="1">
      <c r="B152" s="76" t="s">
        <v>448</v>
      </c>
      <c r="C152" s="1885" t="s">
        <v>3251</v>
      </c>
      <c r="D152" s="1885"/>
      <c r="E152" s="1885"/>
      <c r="F152" s="2148"/>
      <c r="G152" s="2108" t="s">
        <v>1614</v>
      </c>
      <c r="H152" s="2110"/>
      <c r="I152" s="2109"/>
      <c r="J152" s="2108" t="s">
        <v>1614</v>
      </c>
      <c r="K152" s="2110"/>
      <c r="L152" s="2109"/>
      <c r="M152" s="2162"/>
      <c r="N152" s="2196"/>
      <c r="O152" s="2081"/>
      <c r="P152" s="3674"/>
      <c r="Q152" s="3672"/>
      <c r="R152" s="3672"/>
      <c r="S152" s="3672"/>
      <c r="T152" s="3672"/>
      <c r="U152" s="3672"/>
    </row>
    <row r="153" spans="2:21" ht="24.75" customHeight="1">
      <c r="B153" s="76" t="s">
        <v>450</v>
      </c>
      <c r="C153" s="1885" t="s">
        <v>2432</v>
      </c>
      <c r="D153" s="1885"/>
      <c r="E153" s="1885"/>
      <c r="F153" s="2148"/>
      <c r="G153" s="2108" t="s">
        <v>1612</v>
      </c>
      <c r="H153" s="2110"/>
      <c r="I153" s="2109"/>
      <c r="J153" s="2108" t="s">
        <v>1612</v>
      </c>
      <c r="K153" s="2110"/>
      <c r="L153" s="2109"/>
      <c r="M153" s="3078" t="s">
        <v>3496</v>
      </c>
      <c r="N153" s="3080"/>
      <c r="O153" s="2081"/>
      <c r="P153" s="3674"/>
      <c r="Q153" s="3672"/>
      <c r="R153" s="3672"/>
      <c r="S153" s="3672"/>
      <c r="T153" s="3672"/>
      <c r="U153" s="3672"/>
    </row>
    <row r="154" spans="2:21" ht="27" customHeight="1">
      <c r="B154" s="76" t="s">
        <v>453</v>
      </c>
      <c r="C154" s="1885" t="s">
        <v>2433</v>
      </c>
      <c r="D154" s="1885"/>
      <c r="E154" s="1885"/>
      <c r="F154" s="2148"/>
      <c r="G154" s="2108" t="s">
        <v>1612</v>
      </c>
      <c r="H154" s="2110"/>
      <c r="I154" s="2109"/>
      <c r="J154" s="2108" t="s">
        <v>1612</v>
      </c>
      <c r="K154" s="2110"/>
      <c r="L154" s="2109"/>
      <c r="M154" s="3078" t="s">
        <v>3497</v>
      </c>
      <c r="N154" s="3080"/>
      <c r="O154" s="2081"/>
      <c r="P154" s="3674"/>
      <c r="Q154" s="3672"/>
      <c r="R154" s="3672"/>
      <c r="S154" s="3672"/>
      <c r="T154" s="3672"/>
      <c r="U154" s="3672"/>
    </row>
    <row r="155" spans="2:21" ht="30" customHeight="1">
      <c r="B155" s="76" t="s">
        <v>456</v>
      </c>
      <c r="C155" s="1885" t="s">
        <v>3252</v>
      </c>
      <c r="D155" s="1885"/>
      <c r="E155" s="1885"/>
      <c r="F155" s="2148"/>
      <c r="G155" s="2108" t="s">
        <v>1606</v>
      </c>
      <c r="H155" s="2110"/>
      <c r="I155" s="2109"/>
      <c r="J155" s="2108" t="s">
        <v>1606</v>
      </c>
      <c r="K155" s="2110"/>
      <c r="L155" s="2109"/>
      <c r="M155" s="3078" t="s">
        <v>3497</v>
      </c>
      <c r="N155" s="3080"/>
      <c r="O155" s="2124"/>
      <c r="P155" s="3617"/>
      <c r="Q155" s="3672"/>
      <c r="R155" s="3672"/>
      <c r="S155" s="3672"/>
      <c r="T155" s="3672"/>
      <c r="U155" s="3672"/>
    </row>
    <row r="156" spans="2:21" ht="28.5" customHeight="1">
      <c r="B156" s="76" t="s">
        <v>458</v>
      </c>
      <c r="C156" s="1885" t="s">
        <v>3236</v>
      </c>
      <c r="D156" s="1885"/>
      <c r="E156" s="1885"/>
      <c r="F156" s="2148"/>
      <c r="G156" s="2108" t="s">
        <v>1614</v>
      </c>
      <c r="H156" s="2110"/>
      <c r="I156" s="2109"/>
      <c r="J156" s="2108" t="s">
        <v>1614</v>
      </c>
      <c r="K156" s="2110"/>
      <c r="L156" s="2109"/>
      <c r="M156" s="2163"/>
      <c r="N156" s="2196"/>
      <c r="O156" s="2124"/>
      <c r="P156" s="3617"/>
      <c r="Q156" s="3672"/>
      <c r="R156" s="3672"/>
      <c r="S156" s="3672"/>
      <c r="T156" s="3672"/>
      <c r="U156" s="3672"/>
    </row>
    <row r="157" spans="2:21" ht="28.5" customHeight="1">
      <c r="B157" s="22" t="s">
        <v>594</v>
      </c>
      <c r="C157" s="1885" t="s">
        <v>3237</v>
      </c>
      <c r="D157" s="1885"/>
      <c r="E157" s="1885"/>
      <c r="F157" s="2148"/>
      <c r="G157" s="2108" t="s">
        <v>1614</v>
      </c>
      <c r="H157" s="2110"/>
      <c r="I157" s="2109"/>
      <c r="J157" s="2108" t="s">
        <v>1614</v>
      </c>
      <c r="K157" s="2110"/>
      <c r="L157" s="2109"/>
      <c r="M157" s="2163"/>
      <c r="N157" s="2196"/>
      <c r="O157" s="2124"/>
      <c r="P157" s="3617"/>
      <c r="Q157" s="3672"/>
      <c r="R157" s="3672"/>
      <c r="S157" s="3672"/>
      <c r="T157" s="3672"/>
      <c r="U157" s="3672"/>
    </row>
    <row r="158" spans="2:21" ht="30.75" customHeight="1">
      <c r="B158" s="22" t="s">
        <v>596</v>
      </c>
      <c r="C158" s="1885" t="s">
        <v>3238</v>
      </c>
      <c r="D158" s="1885"/>
      <c r="E158" s="1885"/>
      <c r="F158" s="2148"/>
      <c r="G158" s="2108" t="s">
        <v>1340</v>
      </c>
      <c r="H158" s="2110"/>
      <c r="I158" s="2109"/>
      <c r="J158" s="2108" t="s">
        <v>1606</v>
      </c>
      <c r="K158" s="2110"/>
      <c r="L158" s="2109"/>
      <c r="M158" s="3078" t="s">
        <v>3495</v>
      </c>
      <c r="N158" s="3080"/>
      <c r="O158" s="2124"/>
      <c r="P158" s="3617"/>
      <c r="Q158" s="3672"/>
      <c r="R158" s="3672"/>
      <c r="S158" s="3672"/>
      <c r="T158" s="3672"/>
      <c r="U158" s="3672"/>
    </row>
    <row r="159" spans="2:21" ht="33" customHeight="1">
      <c r="B159" s="22" t="s">
        <v>598</v>
      </c>
      <c r="C159" s="1885" t="s">
        <v>3239</v>
      </c>
      <c r="D159" s="1885"/>
      <c r="E159" s="1885"/>
      <c r="F159" s="2148"/>
      <c r="G159" s="2108" t="s">
        <v>1340</v>
      </c>
      <c r="H159" s="2110"/>
      <c r="I159" s="2109"/>
      <c r="J159" s="2108" t="s">
        <v>1606</v>
      </c>
      <c r="K159" s="2110"/>
      <c r="L159" s="2109"/>
      <c r="M159" s="2163"/>
      <c r="N159" s="2196"/>
      <c r="O159" s="2124"/>
      <c r="P159" s="3617"/>
      <c r="Q159" s="3672"/>
      <c r="R159" s="3672"/>
      <c r="S159" s="3672"/>
      <c r="T159" s="3672"/>
      <c r="U159" s="3672"/>
    </row>
    <row r="160" spans="2:21" ht="23.25" customHeight="1">
      <c r="B160" s="22" t="s">
        <v>600</v>
      </c>
      <c r="C160" s="1885" t="s">
        <v>3076</v>
      </c>
      <c r="D160" s="1885"/>
      <c r="E160" s="1885"/>
      <c r="F160" s="2148"/>
      <c r="G160" s="2108" t="s">
        <v>1606</v>
      </c>
      <c r="H160" s="2110"/>
      <c r="I160" s="2109"/>
      <c r="J160" s="2108" t="s">
        <v>1606</v>
      </c>
      <c r="K160" s="2110"/>
      <c r="L160" s="2109"/>
      <c r="M160" s="2163"/>
      <c r="N160" s="2196"/>
      <c r="O160" s="2124"/>
      <c r="P160" s="3617"/>
      <c r="Q160" s="3672"/>
      <c r="R160" s="3672"/>
      <c r="S160" s="3672"/>
      <c r="T160" s="3672"/>
      <c r="U160" s="3672"/>
    </row>
    <row r="161" spans="1:21" ht="47.25" customHeight="1" thickBot="1">
      <c r="B161" s="80" t="s">
        <v>602</v>
      </c>
      <c r="C161" s="2206" t="s">
        <v>3253</v>
      </c>
      <c r="D161" s="2206"/>
      <c r="E161" s="2206"/>
      <c r="F161" s="229" t="s">
        <v>1616</v>
      </c>
      <c r="G161" s="82" t="s">
        <v>3498</v>
      </c>
      <c r="H161" s="3669" t="s">
        <v>1612</v>
      </c>
      <c r="I161" s="3670"/>
      <c r="J161" s="3669" t="s">
        <v>1612</v>
      </c>
      <c r="K161" s="3671"/>
      <c r="L161" s="3670"/>
      <c r="M161" s="2181" t="s">
        <v>3499</v>
      </c>
      <c r="N161" s="2182"/>
      <c r="O161" s="2124"/>
      <c r="P161" s="3617"/>
      <c r="Q161" s="3672"/>
      <c r="R161" s="3672"/>
      <c r="S161" s="3672"/>
      <c r="T161" s="3672"/>
      <c r="U161" s="3672"/>
    </row>
    <row r="162" spans="1:21" ht="43.5" customHeight="1">
      <c r="B162" s="2210" t="s">
        <v>3254</v>
      </c>
      <c r="C162" s="2211"/>
      <c r="D162" s="2211"/>
      <c r="E162" s="2211"/>
      <c r="F162" s="2211"/>
      <c r="G162" s="2211"/>
      <c r="H162" s="2211"/>
      <c r="I162" s="2211"/>
      <c r="J162" s="2211"/>
      <c r="K162" s="2211"/>
      <c r="L162" s="2211"/>
      <c r="M162" s="2211"/>
      <c r="N162" s="2211"/>
      <c r="O162" s="83"/>
      <c r="P162" s="83"/>
    </row>
    <row r="163" spans="1:21" ht="49.5" customHeight="1">
      <c r="A163" s="166"/>
      <c r="B163" s="1549" t="s">
        <v>633</v>
      </c>
      <c r="C163" s="2028" t="s">
        <v>3255</v>
      </c>
      <c r="D163" s="2028"/>
      <c r="E163" s="2029"/>
      <c r="F163" s="1542" t="s">
        <v>2593</v>
      </c>
      <c r="G163" s="2198" t="s">
        <v>2594</v>
      </c>
      <c r="H163" s="2199"/>
      <c r="I163" s="2199"/>
      <c r="J163" s="2199"/>
      <c r="K163" s="2200"/>
      <c r="L163" s="2201" t="s">
        <v>2595</v>
      </c>
      <c r="M163" s="2202"/>
      <c r="N163" s="2202"/>
      <c r="O163" s="2204" t="s">
        <v>1623</v>
      </c>
      <c r="P163" s="3667"/>
      <c r="Q163" s="3657" t="s">
        <v>3500</v>
      </c>
      <c r="R163" s="3657"/>
      <c r="S163" s="3657"/>
      <c r="T163" s="3657"/>
      <c r="U163" s="3657"/>
    </row>
    <row r="164" spans="1:21" ht="58.5" customHeight="1">
      <c r="A164" s="166"/>
      <c r="B164" s="1492" t="s">
        <v>435</v>
      </c>
      <c r="C164" s="1997" t="s">
        <v>2597</v>
      </c>
      <c r="D164" s="1997"/>
      <c r="E164" s="1998"/>
      <c r="F164" s="1523" t="s">
        <v>1442</v>
      </c>
      <c r="G164" s="3658" t="s">
        <v>3501</v>
      </c>
      <c r="H164" s="3659"/>
      <c r="I164" s="3659"/>
      <c r="J164" s="3659"/>
      <c r="K164" s="3660"/>
      <c r="L164" s="2108" t="s">
        <v>1442</v>
      </c>
      <c r="M164" s="2110"/>
      <c r="N164" s="2191"/>
      <c r="O164" s="2204"/>
      <c r="P164" s="3667"/>
      <c r="Q164" s="3657"/>
      <c r="R164" s="3657"/>
      <c r="S164" s="3657"/>
      <c r="T164" s="3657"/>
      <c r="U164" s="3657"/>
    </row>
    <row r="165" spans="1:21" ht="19.5" customHeight="1">
      <c r="A165" s="166"/>
      <c r="B165" s="1492" t="s">
        <v>441</v>
      </c>
      <c r="C165" s="1997" t="s">
        <v>2599</v>
      </c>
      <c r="D165" s="1997"/>
      <c r="E165" s="1998"/>
      <c r="F165" s="1523" t="s">
        <v>1442</v>
      </c>
      <c r="G165" s="3661"/>
      <c r="H165" s="3662"/>
      <c r="I165" s="3662"/>
      <c r="J165" s="3662"/>
      <c r="K165" s="3663"/>
      <c r="L165" s="2108" t="s">
        <v>1442</v>
      </c>
      <c r="M165" s="2110"/>
      <c r="N165" s="2191"/>
      <c r="O165" s="2204"/>
      <c r="P165" s="3667"/>
      <c r="Q165" s="3657"/>
      <c r="R165" s="3657"/>
      <c r="S165" s="3657"/>
      <c r="T165" s="3657"/>
      <c r="U165" s="3657"/>
    </row>
    <row r="166" spans="1:21" ht="19.5" customHeight="1">
      <c r="A166" s="166"/>
      <c r="B166" s="1492" t="s">
        <v>443</v>
      </c>
      <c r="C166" s="1997" t="s">
        <v>2601</v>
      </c>
      <c r="D166" s="1997"/>
      <c r="E166" s="1998"/>
      <c r="F166" s="1523" t="s">
        <v>1442</v>
      </c>
      <c r="G166" s="3661"/>
      <c r="H166" s="3662"/>
      <c r="I166" s="3662"/>
      <c r="J166" s="3662"/>
      <c r="K166" s="3663"/>
      <c r="L166" s="2108" t="s">
        <v>1442</v>
      </c>
      <c r="M166" s="2110"/>
      <c r="N166" s="2191"/>
      <c r="O166" s="2204"/>
      <c r="P166" s="3667"/>
      <c r="Q166" s="3657"/>
      <c r="R166" s="3657"/>
      <c r="S166" s="3657"/>
      <c r="T166" s="3657"/>
      <c r="U166" s="3657"/>
    </row>
    <row r="167" spans="1:21" ht="19.5" customHeight="1">
      <c r="A167" s="166"/>
      <c r="B167" s="1492" t="s">
        <v>445</v>
      </c>
      <c r="C167" s="1997" t="s">
        <v>2602</v>
      </c>
      <c r="D167" s="1997"/>
      <c r="E167" s="1998"/>
      <c r="F167" s="1523" t="s">
        <v>57</v>
      </c>
      <c r="G167" s="3661"/>
      <c r="H167" s="3662"/>
      <c r="I167" s="3662"/>
      <c r="J167" s="3662"/>
      <c r="K167" s="3663"/>
      <c r="L167" s="2108" t="s">
        <v>1442</v>
      </c>
      <c r="M167" s="2110"/>
      <c r="N167" s="2191"/>
      <c r="O167" s="2204"/>
      <c r="P167" s="3667"/>
      <c r="Q167" s="3657"/>
      <c r="R167" s="3657"/>
      <c r="S167" s="3657"/>
      <c r="T167" s="3657"/>
      <c r="U167" s="3657"/>
    </row>
    <row r="168" spans="1:21" ht="19.5" customHeight="1">
      <c r="A168" s="166"/>
      <c r="B168" s="76" t="s">
        <v>448</v>
      </c>
      <c r="C168" s="1997" t="s">
        <v>2603</v>
      </c>
      <c r="D168" s="1997"/>
      <c r="E168" s="1998"/>
      <c r="F168" s="1523" t="s">
        <v>57</v>
      </c>
      <c r="G168" s="3661"/>
      <c r="H168" s="3662"/>
      <c r="I168" s="3662"/>
      <c r="J168" s="3662"/>
      <c r="K168" s="3663"/>
      <c r="L168" s="2108" t="s">
        <v>1442</v>
      </c>
      <c r="M168" s="2110"/>
      <c r="N168" s="2191"/>
      <c r="O168" s="2204"/>
      <c r="P168" s="3667"/>
      <c r="Q168" s="3657"/>
      <c r="R168" s="3657"/>
      <c r="S168" s="3657"/>
      <c r="T168" s="3657"/>
      <c r="U168" s="3657"/>
    </row>
    <row r="169" spans="1:21" ht="33" customHeight="1">
      <c r="A169" s="166"/>
      <c r="B169" s="84" t="s">
        <v>450</v>
      </c>
      <c r="C169" s="1997" t="s">
        <v>3258</v>
      </c>
      <c r="D169" s="1997"/>
      <c r="E169" s="1998"/>
      <c r="F169" s="1523" t="s">
        <v>57</v>
      </c>
      <c r="G169" s="3661"/>
      <c r="H169" s="3662"/>
      <c r="I169" s="3662"/>
      <c r="J169" s="3662"/>
      <c r="K169" s="3663"/>
      <c r="L169" s="2108" t="s">
        <v>1442</v>
      </c>
      <c r="M169" s="2110"/>
      <c r="N169" s="2191"/>
      <c r="O169" s="2204"/>
      <c r="P169" s="3667"/>
      <c r="Q169" s="3657"/>
      <c r="R169" s="3657"/>
      <c r="S169" s="3657"/>
      <c r="T169" s="3657"/>
      <c r="U169" s="3657"/>
    </row>
    <row r="170" spans="1:21" ht="19.5" customHeight="1">
      <c r="A170" s="166"/>
      <c r="B170" s="84" t="s">
        <v>453</v>
      </c>
      <c r="C170" s="1997" t="s">
        <v>2605</v>
      </c>
      <c r="D170" s="1997"/>
      <c r="E170" s="1998"/>
      <c r="F170" s="1523" t="s">
        <v>57</v>
      </c>
      <c r="G170" s="3661"/>
      <c r="H170" s="3662"/>
      <c r="I170" s="3662"/>
      <c r="J170" s="3662"/>
      <c r="K170" s="3663"/>
      <c r="L170" s="2108" t="s">
        <v>1442</v>
      </c>
      <c r="M170" s="2110"/>
      <c r="N170" s="2191"/>
      <c r="O170" s="2204"/>
      <c r="P170" s="3667"/>
      <c r="Q170" s="3657"/>
      <c r="R170" s="3657"/>
      <c r="S170" s="3657"/>
      <c r="T170" s="3657"/>
      <c r="U170" s="3657"/>
    </row>
    <row r="171" spans="1:21" ht="19.5" customHeight="1">
      <c r="A171" s="166"/>
      <c r="B171" s="84" t="s">
        <v>456</v>
      </c>
      <c r="C171" s="1997" t="s">
        <v>2606</v>
      </c>
      <c r="D171" s="1997"/>
      <c r="E171" s="1998"/>
      <c r="F171" s="1523" t="s">
        <v>57</v>
      </c>
      <c r="G171" s="3661"/>
      <c r="H171" s="3662"/>
      <c r="I171" s="3662"/>
      <c r="J171" s="3662"/>
      <c r="K171" s="3663"/>
      <c r="L171" s="2108" t="s">
        <v>1442</v>
      </c>
      <c r="M171" s="2110"/>
      <c r="N171" s="2191"/>
      <c r="O171" s="2204"/>
      <c r="P171" s="3667"/>
      <c r="Q171" s="3657"/>
      <c r="R171" s="3657"/>
      <c r="S171" s="3657"/>
      <c r="T171" s="3657"/>
      <c r="U171" s="3657"/>
    </row>
    <row r="172" spans="1:21" ht="19.5" customHeight="1">
      <c r="A172" s="166"/>
      <c r="B172" s="84" t="s">
        <v>458</v>
      </c>
      <c r="C172" s="1997" t="s">
        <v>1653</v>
      </c>
      <c r="D172" s="1997"/>
      <c r="E172" s="1998"/>
      <c r="F172" s="1523" t="s">
        <v>57</v>
      </c>
      <c r="G172" s="3661"/>
      <c r="H172" s="3662"/>
      <c r="I172" s="3662"/>
      <c r="J172" s="3662"/>
      <c r="K172" s="3663"/>
      <c r="L172" s="2108" t="s">
        <v>1442</v>
      </c>
      <c r="M172" s="2110"/>
      <c r="N172" s="2191"/>
      <c r="O172" s="2204"/>
      <c r="P172" s="3667"/>
      <c r="Q172" s="3657"/>
      <c r="R172" s="3657"/>
      <c r="S172" s="3657"/>
      <c r="T172" s="3657"/>
      <c r="U172" s="3657"/>
    </row>
    <row r="173" spans="1:21" ht="19.5" customHeight="1">
      <c r="A173" s="166"/>
      <c r="B173" s="84" t="s">
        <v>594</v>
      </c>
      <c r="C173" s="1997" t="s">
        <v>3259</v>
      </c>
      <c r="D173" s="1997"/>
      <c r="E173" s="1998"/>
      <c r="F173" s="1523" t="s">
        <v>1442</v>
      </c>
      <c r="G173" s="3661"/>
      <c r="H173" s="3662"/>
      <c r="I173" s="3662"/>
      <c r="J173" s="3662"/>
      <c r="K173" s="3663"/>
      <c r="L173" s="2108" t="s">
        <v>1442</v>
      </c>
      <c r="M173" s="2110"/>
      <c r="N173" s="2191"/>
      <c r="O173" s="2204"/>
      <c r="P173" s="3667"/>
      <c r="Q173" s="3657"/>
      <c r="R173" s="3657"/>
      <c r="S173" s="3657"/>
      <c r="T173" s="3657"/>
      <c r="U173" s="3657"/>
    </row>
    <row r="174" spans="1:21" ht="168" customHeight="1">
      <c r="A174" s="166"/>
      <c r="B174" s="76" t="s">
        <v>596</v>
      </c>
      <c r="C174" s="1997" t="s">
        <v>3260</v>
      </c>
      <c r="D174" s="1997"/>
      <c r="E174" s="1998"/>
      <c r="F174" s="1523" t="s">
        <v>57</v>
      </c>
      <c r="G174" s="3664"/>
      <c r="H174" s="3665"/>
      <c r="I174" s="3665"/>
      <c r="J174" s="3665"/>
      <c r="K174" s="3666"/>
      <c r="L174" s="2108" t="s">
        <v>1442</v>
      </c>
      <c r="M174" s="2110"/>
      <c r="N174" s="2191"/>
      <c r="O174" s="2205"/>
      <c r="P174" s="3668"/>
      <c r="Q174" s="3657"/>
      <c r="R174" s="3657"/>
      <c r="S174" s="3657"/>
      <c r="T174" s="3657"/>
      <c r="U174" s="3657"/>
    </row>
    <row r="175" spans="1:21" ht="50.25" customHeight="1">
      <c r="A175" s="166"/>
      <c r="B175" s="1549" t="s">
        <v>192</v>
      </c>
      <c r="C175" s="2028" t="s">
        <v>3261</v>
      </c>
      <c r="D175" s="2028"/>
      <c r="E175" s="2029"/>
      <c r="F175" s="1542" t="s">
        <v>2593</v>
      </c>
      <c r="G175" s="2192" t="s">
        <v>2612</v>
      </c>
      <c r="H175" s="2193"/>
      <c r="I175" s="2193"/>
      <c r="J175" s="2193"/>
      <c r="K175" s="2193"/>
      <c r="L175" s="2193"/>
      <c r="M175" s="2193"/>
      <c r="N175" s="2194"/>
      <c r="O175" s="2051" t="s">
        <v>2484</v>
      </c>
      <c r="P175" s="2074"/>
    </row>
    <row r="176" spans="1:21" ht="18.75" customHeight="1">
      <c r="A176" s="166"/>
      <c r="B176" s="1492" t="s">
        <v>435</v>
      </c>
      <c r="C176" s="1997" t="s">
        <v>2597</v>
      </c>
      <c r="D176" s="1997"/>
      <c r="E176" s="1998"/>
      <c r="F176" s="1523" t="s">
        <v>57</v>
      </c>
      <c r="G176" s="3036" t="s">
        <v>3502</v>
      </c>
      <c r="H176" s="3037"/>
      <c r="I176" s="3037"/>
      <c r="J176" s="3037"/>
      <c r="K176" s="3037"/>
      <c r="L176" s="3037"/>
      <c r="M176" s="3037"/>
      <c r="N176" s="3038"/>
      <c r="O176" s="2124"/>
      <c r="P176" s="2081"/>
    </row>
    <row r="177" spans="1:21" ht="18.75" customHeight="1">
      <c r="A177" s="166"/>
      <c r="B177" s="1492" t="s">
        <v>441</v>
      </c>
      <c r="C177" s="1997" t="s">
        <v>2599</v>
      </c>
      <c r="D177" s="1997"/>
      <c r="E177" s="1998"/>
      <c r="F177" s="1523" t="s">
        <v>57</v>
      </c>
      <c r="G177" s="3039"/>
      <c r="H177" s="3040"/>
      <c r="I177" s="3040"/>
      <c r="J177" s="3040"/>
      <c r="K177" s="3040"/>
      <c r="L177" s="3040"/>
      <c r="M177" s="3040"/>
      <c r="N177" s="3041"/>
      <c r="O177" s="2124"/>
      <c r="P177" s="2081"/>
    </row>
    <row r="178" spans="1:21" ht="18.75" customHeight="1">
      <c r="A178" s="166"/>
      <c r="B178" s="1492" t="s">
        <v>443</v>
      </c>
      <c r="C178" s="1997" t="s">
        <v>2601</v>
      </c>
      <c r="D178" s="1997"/>
      <c r="E178" s="1998"/>
      <c r="F178" s="1523" t="s">
        <v>57</v>
      </c>
      <c r="G178" s="3039"/>
      <c r="H178" s="3040"/>
      <c r="I178" s="3040"/>
      <c r="J178" s="3040"/>
      <c r="K178" s="3040"/>
      <c r="L178" s="3040"/>
      <c r="M178" s="3040"/>
      <c r="N178" s="3041"/>
      <c r="O178" s="2124"/>
      <c r="P178" s="2081"/>
    </row>
    <row r="179" spans="1:21" ht="18.75" customHeight="1">
      <c r="A179" s="166"/>
      <c r="B179" s="1492" t="s">
        <v>445</v>
      </c>
      <c r="C179" s="1997" t="s">
        <v>2602</v>
      </c>
      <c r="D179" s="1997"/>
      <c r="E179" s="1998"/>
      <c r="F179" s="1523" t="s">
        <v>57</v>
      </c>
      <c r="G179" s="3039"/>
      <c r="H179" s="3040"/>
      <c r="I179" s="3040"/>
      <c r="J179" s="3040"/>
      <c r="K179" s="3040"/>
      <c r="L179" s="3040"/>
      <c r="M179" s="3040"/>
      <c r="N179" s="3041"/>
      <c r="O179" s="2124"/>
      <c r="P179" s="2081"/>
    </row>
    <row r="180" spans="1:21" ht="18.75" customHeight="1">
      <c r="A180" s="166"/>
      <c r="B180" s="76" t="s">
        <v>448</v>
      </c>
      <c r="C180" s="1997" t="s">
        <v>2603</v>
      </c>
      <c r="D180" s="1997"/>
      <c r="E180" s="1998"/>
      <c r="F180" s="1523" t="s">
        <v>57</v>
      </c>
      <c r="G180" s="3039"/>
      <c r="H180" s="3040"/>
      <c r="I180" s="3040"/>
      <c r="J180" s="3040"/>
      <c r="K180" s="3040"/>
      <c r="L180" s="3040"/>
      <c r="M180" s="3040"/>
      <c r="N180" s="3041"/>
      <c r="O180" s="2124"/>
      <c r="P180" s="2081"/>
    </row>
    <row r="181" spans="1:21" ht="33.75" customHeight="1">
      <c r="A181" s="166"/>
      <c r="B181" s="84" t="s">
        <v>450</v>
      </c>
      <c r="C181" s="1997" t="s">
        <v>3258</v>
      </c>
      <c r="D181" s="1997"/>
      <c r="E181" s="1998"/>
      <c r="F181" s="1523" t="s">
        <v>57</v>
      </c>
      <c r="G181" s="3039"/>
      <c r="H181" s="3040"/>
      <c r="I181" s="3040"/>
      <c r="J181" s="3040"/>
      <c r="K181" s="3040"/>
      <c r="L181" s="3040"/>
      <c r="M181" s="3040"/>
      <c r="N181" s="3041"/>
      <c r="O181" s="2124"/>
      <c r="P181" s="2081"/>
    </row>
    <row r="182" spans="1:21" ht="18.75" customHeight="1">
      <c r="A182" s="166"/>
      <c r="B182" s="84" t="s">
        <v>453</v>
      </c>
      <c r="C182" s="1997" t="s">
        <v>2605</v>
      </c>
      <c r="D182" s="1997"/>
      <c r="E182" s="1998"/>
      <c r="F182" s="1523" t="s">
        <v>57</v>
      </c>
      <c r="G182" s="3039"/>
      <c r="H182" s="3040"/>
      <c r="I182" s="3040"/>
      <c r="J182" s="3040"/>
      <c r="K182" s="3040"/>
      <c r="L182" s="3040"/>
      <c r="M182" s="3040"/>
      <c r="N182" s="3041"/>
      <c r="O182" s="2124"/>
      <c r="P182" s="2081"/>
    </row>
    <row r="183" spans="1:21" ht="19.5" customHeight="1">
      <c r="A183" s="166"/>
      <c r="B183" s="84" t="s">
        <v>456</v>
      </c>
      <c r="C183" s="1997" t="s">
        <v>2606</v>
      </c>
      <c r="D183" s="1997"/>
      <c r="E183" s="1998"/>
      <c r="F183" s="1523" t="s">
        <v>57</v>
      </c>
      <c r="G183" s="3039"/>
      <c r="H183" s="3040"/>
      <c r="I183" s="3040"/>
      <c r="J183" s="3040"/>
      <c r="K183" s="3040"/>
      <c r="L183" s="3040"/>
      <c r="M183" s="3040"/>
      <c r="N183" s="3041"/>
      <c r="O183" s="2124"/>
      <c r="P183" s="2081"/>
    </row>
    <row r="184" spans="1:21" ht="18.75" customHeight="1">
      <c r="A184" s="166"/>
      <c r="B184" s="84" t="s">
        <v>458</v>
      </c>
      <c r="C184" s="1997" t="s">
        <v>1653</v>
      </c>
      <c r="D184" s="1997"/>
      <c r="E184" s="1998"/>
      <c r="F184" s="1523" t="s">
        <v>57</v>
      </c>
      <c r="G184" s="3039"/>
      <c r="H184" s="3040"/>
      <c r="I184" s="3040"/>
      <c r="J184" s="3040"/>
      <c r="K184" s="3040"/>
      <c r="L184" s="3040"/>
      <c r="M184" s="3040"/>
      <c r="N184" s="3041"/>
      <c r="O184" s="2124"/>
      <c r="P184" s="2081"/>
    </row>
    <row r="185" spans="1:21" ht="19.5" customHeight="1">
      <c r="A185" s="166"/>
      <c r="B185" s="84" t="s">
        <v>594</v>
      </c>
      <c r="C185" s="1997" t="s">
        <v>3259</v>
      </c>
      <c r="D185" s="1997"/>
      <c r="E185" s="1998"/>
      <c r="F185" s="1523" t="s">
        <v>1442</v>
      </c>
      <c r="G185" s="3039"/>
      <c r="H185" s="3040"/>
      <c r="I185" s="3040"/>
      <c r="J185" s="3040"/>
      <c r="K185" s="3040"/>
      <c r="L185" s="3040"/>
      <c r="M185" s="3040"/>
      <c r="N185" s="3041"/>
      <c r="O185" s="2124"/>
      <c r="P185" s="2081"/>
    </row>
    <row r="186" spans="1:21" ht="20.25" customHeight="1">
      <c r="A186" s="166"/>
      <c r="B186" s="76" t="s">
        <v>596</v>
      </c>
      <c r="C186" s="1997" t="s">
        <v>3260</v>
      </c>
      <c r="D186" s="1997"/>
      <c r="E186" s="1998"/>
      <c r="F186" s="1523" t="s">
        <v>57</v>
      </c>
      <c r="G186" s="3042"/>
      <c r="H186" s="3043"/>
      <c r="I186" s="3043"/>
      <c r="J186" s="3043"/>
      <c r="K186" s="3043"/>
      <c r="L186" s="3043"/>
      <c r="M186" s="3043"/>
      <c r="N186" s="3044"/>
      <c r="O186" s="2197"/>
      <c r="P186" s="2084"/>
    </row>
    <row r="187" spans="1:21" ht="50.25" customHeight="1">
      <c r="A187" s="166"/>
      <c r="B187" s="1549" t="s">
        <v>643</v>
      </c>
      <c r="C187" s="2028" t="s">
        <v>3263</v>
      </c>
      <c r="D187" s="2028"/>
      <c r="E187" s="2029"/>
      <c r="F187" s="1542" t="s">
        <v>2593</v>
      </c>
      <c r="G187" s="2198" t="s">
        <v>2620</v>
      </c>
      <c r="H187" s="2199"/>
      <c r="I187" s="2199"/>
      <c r="J187" s="2199"/>
      <c r="K187" s="2200"/>
      <c r="L187" s="2201" t="s">
        <v>2595</v>
      </c>
      <c r="M187" s="2202"/>
      <c r="N187" s="2203"/>
      <c r="O187" s="2051" t="s">
        <v>1623</v>
      </c>
      <c r="P187" s="3649"/>
      <c r="Q187" s="3651" t="s">
        <v>3503</v>
      </c>
      <c r="R187" s="3651"/>
      <c r="S187" s="3651"/>
      <c r="T187" s="3651"/>
    </row>
    <row r="188" spans="1:21" ht="20.25" customHeight="1">
      <c r="A188" s="166"/>
      <c r="B188" s="1489" t="s">
        <v>435</v>
      </c>
      <c r="C188" s="1997" t="s">
        <v>2597</v>
      </c>
      <c r="D188" s="1997"/>
      <c r="E188" s="1998"/>
      <c r="F188" s="1523" t="s">
        <v>57</v>
      </c>
      <c r="G188" s="2813"/>
      <c r="H188" s="2814"/>
      <c r="I188" s="2814"/>
      <c r="J188" s="2814"/>
      <c r="K188" s="2815"/>
      <c r="L188" s="2152" t="s">
        <v>1442</v>
      </c>
      <c r="M188" s="2153"/>
      <c r="N188" s="2234"/>
      <c r="O188" s="2124"/>
      <c r="P188" s="3650"/>
      <c r="Q188" s="3651"/>
      <c r="R188" s="3651"/>
      <c r="S188" s="3651"/>
      <c r="T188" s="3651"/>
    </row>
    <row r="189" spans="1:21" ht="20.25" customHeight="1">
      <c r="A189" s="166"/>
      <c r="B189" s="1489" t="s">
        <v>441</v>
      </c>
      <c r="C189" s="1997" t="s">
        <v>2599</v>
      </c>
      <c r="D189" s="1997"/>
      <c r="E189" s="1998"/>
      <c r="F189" s="1523" t="s">
        <v>57</v>
      </c>
      <c r="G189" s="2816"/>
      <c r="H189" s="2817"/>
      <c r="I189" s="2817"/>
      <c r="J189" s="2817"/>
      <c r="K189" s="2818"/>
      <c r="L189" s="2154"/>
      <c r="M189" s="2107"/>
      <c r="N189" s="3385"/>
      <c r="O189" s="2124"/>
      <c r="P189" s="3650"/>
      <c r="Q189" s="3651"/>
      <c r="R189" s="3651"/>
      <c r="S189" s="3651"/>
      <c r="T189" s="3651"/>
    </row>
    <row r="190" spans="1:21" ht="20.25" customHeight="1">
      <c r="A190" s="166"/>
      <c r="B190" s="1489" t="s">
        <v>443</v>
      </c>
      <c r="C190" s="1997" t="s">
        <v>2601</v>
      </c>
      <c r="D190" s="1997"/>
      <c r="E190" s="1998"/>
      <c r="F190" s="1523" t="s">
        <v>57</v>
      </c>
      <c r="G190" s="2816"/>
      <c r="H190" s="2817"/>
      <c r="I190" s="2817"/>
      <c r="J190" s="2817"/>
      <c r="K190" s="2818"/>
      <c r="L190" s="2154"/>
      <c r="M190" s="2107"/>
      <c r="N190" s="3385"/>
      <c r="O190" s="2124"/>
      <c r="P190" s="3650"/>
      <c r="Q190" s="3651"/>
      <c r="R190" s="3651"/>
      <c r="S190" s="3651"/>
      <c r="T190" s="3651"/>
    </row>
    <row r="191" spans="1:21" ht="20.25" customHeight="1">
      <c r="A191" s="166"/>
      <c r="B191" s="1489" t="s">
        <v>445</v>
      </c>
      <c r="C191" s="1997" t="s">
        <v>2602</v>
      </c>
      <c r="D191" s="1997"/>
      <c r="E191" s="1998"/>
      <c r="F191" s="1523" t="s">
        <v>57</v>
      </c>
      <c r="G191" s="2816"/>
      <c r="H191" s="2817"/>
      <c r="I191" s="2817"/>
      <c r="J191" s="2817"/>
      <c r="K191" s="2818"/>
      <c r="L191" s="2154"/>
      <c r="M191" s="2107"/>
      <c r="N191" s="3385"/>
      <c r="O191" s="2124"/>
      <c r="P191" s="3650"/>
      <c r="Q191" s="3651"/>
      <c r="R191" s="3651"/>
      <c r="S191" s="3651"/>
      <c r="T191" s="3651"/>
    </row>
    <row r="192" spans="1:21" ht="20.25" customHeight="1">
      <c r="A192" s="166"/>
      <c r="B192" s="1489" t="s">
        <v>448</v>
      </c>
      <c r="C192" s="1997" t="s">
        <v>2603</v>
      </c>
      <c r="D192" s="1997"/>
      <c r="E192" s="1998"/>
      <c r="F192" s="1523" t="s">
        <v>57</v>
      </c>
      <c r="G192" s="2816"/>
      <c r="H192" s="2817"/>
      <c r="I192" s="2817"/>
      <c r="J192" s="2817"/>
      <c r="K192" s="2818"/>
      <c r="L192" s="2154"/>
      <c r="M192" s="2107"/>
      <c r="N192" s="3385"/>
      <c r="O192" s="2124"/>
      <c r="P192" s="3650"/>
      <c r="Q192" s="3651"/>
      <c r="R192" s="3651"/>
      <c r="S192" s="3651"/>
      <c r="T192" s="3651"/>
      <c r="U192" s="1363"/>
    </row>
    <row r="193" spans="1:20" ht="30.75" customHeight="1">
      <c r="A193" s="166"/>
      <c r="B193" s="1494" t="s">
        <v>450</v>
      </c>
      <c r="C193" s="1997" t="s">
        <v>3258</v>
      </c>
      <c r="D193" s="1997"/>
      <c r="E193" s="1998"/>
      <c r="F193" s="1523" t="s">
        <v>57</v>
      </c>
      <c r="G193" s="2816"/>
      <c r="H193" s="2817"/>
      <c r="I193" s="2817"/>
      <c r="J193" s="2817"/>
      <c r="K193" s="2818"/>
      <c r="L193" s="2154"/>
      <c r="M193" s="2107"/>
      <c r="N193" s="3385"/>
      <c r="O193" s="2124"/>
      <c r="P193" s="3650"/>
      <c r="Q193" s="3651"/>
      <c r="R193" s="3651"/>
      <c r="S193" s="3651"/>
      <c r="T193" s="3651"/>
    </row>
    <row r="194" spans="1:20" ht="20.25" customHeight="1">
      <c r="A194" s="166"/>
      <c r="B194" s="1494" t="s">
        <v>453</v>
      </c>
      <c r="C194" s="1997" t="s">
        <v>2605</v>
      </c>
      <c r="D194" s="1997"/>
      <c r="E194" s="1998"/>
      <c r="F194" s="1523" t="s">
        <v>57</v>
      </c>
      <c r="G194" s="2816"/>
      <c r="H194" s="2817"/>
      <c r="I194" s="2817"/>
      <c r="J194" s="2817"/>
      <c r="K194" s="2818"/>
      <c r="L194" s="2154"/>
      <c r="M194" s="2107"/>
      <c r="N194" s="3385"/>
      <c r="O194" s="2124"/>
      <c r="P194" s="3650"/>
      <c r="Q194" s="3651"/>
      <c r="R194" s="3651"/>
      <c r="S194" s="3651"/>
      <c r="T194" s="3651"/>
    </row>
    <row r="195" spans="1:20" ht="20.25" customHeight="1">
      <c r="A195" s="166"/>
      <c r="B195" s="1494" t="s">
        <v>456</v>
      </c>
      <c r="C195" s="1997" t="s">
        <v>2606</v>
      </c>
      <c r="D195" s="1997"/>
      <c r="E195" s="1998"/>
      <c r="F195" s="1523" t="s">
        <v>57</v>
      </c>
      <c r="G195" s="2816"/>
      <c r="H195" s="2817"/>
      <c r="I195" s="2817"/>
      <c r="J195" s="2817"/>
      <c r="K195" s="2818"/>
      <c r="L195" s="2154"/>
      <c r="M195" s="2107"/>
      <c r="N195" s="3385"/>
      <c r="O195" s="2124"/>
      <c r="P195" s="3650"/>
      <c r="Q195" s="3651"/>
      <c r="R195" s="3651"/>
      <c r="S195" s="3651"/>
      <c r="T195" s="3651"/>
    </row>
    <row r="196" spans="1:20" ht="20.25" customHeight="1">
      <c r="A196" s="166"/>
      <c r="B196" s="1494" t="s">
        <v>458</v>
      </c>
      <c r="C196" s="1997" t="s">
        <v>1653</v>
      </c>
      <c r="D196" s="1997"/>
      <c r="E196" s="1998"/>
      <c r="F196" s="1523" t="s">
        <v>57</v>
      </c>
      <c r="G196" s="2816"/>
      <c r="H196" s="2817"/>
      <c r="I196" s="2817"/>
      <c r="J196" s="2817"/>
      <c r="K196" s="2818"/>
      <c r="L196" s="2154"/>
      <c r="M196" s="2107"/>
      <c r="N196" s="3385"/>
      <c r="O196" s="2124"/>
      <c r="P196" s="3650"/>
      <c r="Q196" s="3651"/>
      <c r="R196" s="3651"/>
      <c r="S196" s="3651"/>
      <c r="T196" s="3651"/>
    </row>
    <row r="197" spans="1:20" ht="20.25" customHeight="1">
      <c r="A197" s="166"/>
      <c r="B197" s="1494" t="s">
        <v>594</v>
      </c>
      <c r="C197" s="1997" t="s">
        <v>3259</v>
      </c>
      <c r="D197" s="1997"/>
      <c r="E197" s="1998"/>
      <c r="F197" s="1523" t="s">
        <v>57</v>
      </c>
      <c r="G197" s="2816"/>
      <c r="H197" s="2817"/>
      <c r="I197" s="2817"/>
      <c r="J197" s="2817"/>
      <c r="K197" s="2818"/>
      <c r="L197" s="2154"/>
      <c r="M197" s="2107"/>
      <c r="N197" s="3385"/>
      <c r="O197" s="2124"/>
      <c r="P197" s="3650"/>
      <c r="Q197" s="3651"/>
      <c r="R197" s="3651"/>
      <c r="S197" s="3651"/>
      <c r="T197" s="3651"/>
    </row>
    <row r="198" spans="1:20" ht="20.25" customHeight="1">
      <c r="A198" s="166"/>
      <c r="B198" s="1490" t="s">
        <v>596</v>
      </c>
      <c r="C198" s="1997" t="s">
        <v>3260</v>
      </c>
      <c r="D198" s="1997"/>
      <c r="E198" s="1998"/>
      <c r="F198" s="1523" t="s">
        <v>57</v>
      </c>
      <c r="G198" s="2819"/>
      <c r="H198" s="2820"/>
      <c r="I198" s="2820"/>
      <c r="J198" s="2820"/>
      <c r="K198" s="2821"/>
      <c r="L198" s="2155"/>
      <c r="M198" s="2156"/>
      <c r="N198" s="2235"/>
      <c r="O198" s="2197"/>
      <c r="P198" s="3656"/>
      <c r="Q198" s="3651"/>
      <c r="R198" s="3651"/>
      <c r="S198" s="3651"/>
      <c r="T198" s="3651"/>
    </row>
    <row r="199" spans="1:20" ht="61.5" customHeight="1">
      <c r="A199" s="166"/>
      <c r="B199" s="85" t="s">
        <v>200</v>
      </c>
      <c r="C199" s="2028" t="s">
        <v>3039</v>
      </c>
      <c r="D199" s="2028"/>
      <c r="E199" s="2029"/>
      <c r="F199" s="1542" t="s">
        <v>2593</v>
      </c>
      <c r="G199" s="2192" t="s">
        <v>2623</v>
      </c>
      <c r="H199" s="2193"/>
      <c r="I199" s="2193"/>
      <c r="J199" s="2193"/>
      <c r="K199" s="2193"/>
      <c r="L199" s="2193"/>
      <c r="M199" s="2193"/>
      <c r="N199" s="2194"/>
      <c r="O199" s="2051" t="s">
        <v>2484</v>
      </c>
      <c r="P199" s="3649"/>
      <c r="Q199" s="3651"/>
      <c r="R199" s="3651"/>
      <c r="S199" s="3651"/>
      <c r="T199" s="3651"/>
    </row>
    <row r="200" spans="1:20" ht="38.25" customHeight="1">
      <c r="A200" s="166"/>
      <c r="B200" s="1489" t="s">
        <v>435</v>
      </c>
      <c r="C200" s="1997" t="s">
        <v>2597</v>
      </c>
      <c r="D200" s="1997"/>
      <c r="E200" s="1998"/>
      <c r="F200" s="1523" t="s">
        <v>1442</v>
      </c>
      <c r="G200" s="3653" t="s">
        <v>3504</v>
      </c>
      <c r="H200" s="3654"/>
      <c r="I200" s="3654"/>
      <c r="J200" s="3654"/>
      <c r="K200" s="3654"/>
      <c r="L200" s="3654"/>
      <c r="M200" s="3654"/>
      <c r="N200" s="3655"/>
      <c r="O200" s="2124"/>
      <c r="P200" s="3650"/>
      <c r="Q200" s="3651"/>
      <c r="R200" s="3651"/>
      <c r="S200" s="3651"/>
      <c r="T200" s="3651"/>
    </row>
    <row r="201" spans="1:20" ht="21" customHeight="1">
      <c r="A201" s="166"/>
      <c r="B201" s="1489" t="s">
        <v>441</v>
      </c>
      <c r="C201" s="1997" t="s">
        <v>2599</v>
      </c>
      <c r="D201" s="1997"/>
      <c r="E201" s="1998"/>
      <c r="F201" s="33" t="s">
        <v>1442</v>
      </c>
      <c r="G201" s="1350" t="s">
        <v>1652</v>
      </c>
      <c r="H201" s="1351"/>
      <c r="I201" s="1351"/>
      <c r="J201" s="1351"/>
      <c r="K201" s="1351"/>
      <c r="L201" s="1351"/>
      <c r="M201" s="1351"/>
      <c r="N201" s="1352"/>
      <c r="O201" s="2124"/>
      <c r="P201" s="3650"/>
      <c r="Q201" s="3651"/>
      <c r="R201" s="3651"/>
      <c r="S201" s="3651"/>
      <c r="T201" s="3651"/>
    </row>
    <row r="202" spans="1:20" ht="21" customHeight="1">
      <c r="A202" s="166"/>
      <c r="B202" s="1489" t="s">
        <v>443</v>
      </c>
      <c r="C202" s="1997" t="s">
        <v>2601</v>
      </c>
      <c r="D202" s="1997"/>
      <c r="E202" s="1998"/>
      <c r="F202" s="33" t="s">
        <v>1442</v>
      </c>
      <c r="G202" s="1350" t="s">
        <v>1652</v>
      </c>
      <c r="H202" s="1351"/>
      <c r="I202" s="1351"/>
      <c r="J202" s="1351"/>
      <c r="K202" s="1351"/>
      <c r="L202" s="1351"/>
      <c r="M202" s="1351"/>
      <c r="N202" s="1352"/>
      <c r="O202" s="2124"/>
      <c r="P202" s="3650"/>
      <c r="Q202" s="3651"/>
      <c r="R202" s="3651"/>
      <c r="S202" s="3651"/>
      <c r="T202" s="3651"/>
    </row>
    <row r="203" spans="1:20" ht="21" customHeight="1">
      <c r="A203" s="166"/>
      <c r="B203" s="1489" t="s">
        <v>445</v>
      </c>
      <c r="C203" s="1997" t="s">
        <v>2602</v>
      </c>
      <c r="D203" s="1997"/>
      <c r="E203" s="1998"/>
      <c r="F203" s="33" t="s">
        <v>1442</v>
      </c>
      <c r="G203" s="1350" t="s">
        <v>1652</v>
      </c>
      <c r="H203" s="1351"/>
      <c r="I203" s="1351"/>
      <c r="J203" s="1351"/>
      <c r="K203" s="1351"/>
      <c r="L203" s="1351"/>
      <c r="M203" s="1351"/>
      <c r="N203" s="1352"/>
      <c r="O203" s="2124"/>
      <c r="P203" s="3650"/>
      <c r="Q203" s="3651"/>
      <c r="R203" s="3651"/>
      <c r="S203" s="3651"/>
      <c r="T203" s="3651"/>
    </row>
    <row r="204" spans="1:20" ht="21" customHeight="1">
      <c r="A204" s="166"/>
      <c r="B204" s="1490" t="s">
        <v>448</v>
      </c>
      <c r="C204" s="1997" t="s">
        <v>2603</v>
      </c>
      <c r="D204" s="1997"/>
      <c r="E204" s="1998"/>
      <c r="F204" s="33" t="s">
        <v>1442</v>
      </c>
      <c r="G204" s="1350" t="s">
        <v>1652</v>
      </c>
      <c r="H204" s="1351"/>
      <c r="I204" s="1351"/>
      <c r="J204" s="1351"/>
      <c r="K204" s="1351"/>
      <c r="L204" s="1351"/>
      <c r="M204" s="1351"/>
      <c r="N204" s="1352"/>
      <c r="O204" s="2081"/>
      <c r="P204" s="3650"/>
      <c r="Q204" s="3651"/>
      <c r="R204" s="3651"/>
      <c r="S204" s="3651"/>
      <c r="T204" s="3651"/>
    </row>
    <row r="205" spans="1:20" ht="33" customHeight="1">
      <c r="A205" s="166"/>
      <c r="B205" s="1494" t="s">
        <v>450</v>
      </c>
      <c r="C205" s="1997" t="s">
        <v>3258</v>
      </c>
      <c r="D205" s="1997"/>
      <c r="E205" s="1998"/>
      <c r="F205" s="33" t="s">
        <v>1442</v>
      </c>
      <c r="G205" s="3578" t="s">
        <v>3505</v>
      </c>
      <c r="H205" s="3579"/>
      <c r="I205" s="3579"/>
      <c r="J205" s="3579"/>
      <c r="K205" s="3579"/>
      <c r="L205" s="3579"/>
      <c r="M205" s="3579"/>
      <c r="N205" s="3652"/>
      <c r="O205" s="2081"/>
      <c r="P205" s="3650"/>
      <c r="Q205" s="3651"/>
      <c r="R205" s="3651"/>
      <c r="S205" s="3651"/>
      <c r="T205" s="3651"/>
    </row>
    <row r="206" spans="1:20" ht="21" customHeight="1">
      <c r="A206" s="166"/>
      <c r="B206" s="1494" t="s">
        <v>453</v>
      </c>
      <c r="C206" s="1997" t="s">
        <v>2605</v>
      </c>
      <c r="D206" s="1997"/>
      <c r="E206" s="1998"/>
      <c r="F206" s="33" t="s">
        <v>1442</v>
      </c>
      <c r="G206" s="1350" t="s">
        <v>1652</v>
      </c>
      <c r="H206" s="1351"/>
      <c r="I206" s="1351"/>
      <c r="J206" s="1351"/>
      <c r="K206" s="1351"/>
      <c r="L206" s="1351"/>
      <c r="M206" s="1351"/>
      <c r="N206" s="1352"/>
      <c r="O206" s="2081"/>
      <c r="P206" s="3650"/>
      <c r="Q206" s="3651"/>
      <c r="R206" s="3651"/>
      <c r="S206" s="3651"/>
      <c r="T206" s="3651"/>
    </row>
    <row r="207" spans="1:20" ht="21" customHeight="1">
      <c r="A207" s="166"/>
      <c r="B207" s="1494" t="s">
        <v>456</v>
      </c>
      <c r="C207" s="1997" t="s">
        <v>2606</v>
      </c>
      <c r="D207" s="1997"/>
      <c r="E207" s="1998"/>
      <c r="F207" s="33" t="s">
        <v>1442</v>
      </c>
      <c r="G207" s="582" t="s">
        <v>1652</v>
      </c>
      <c r="H207" s="583"/>
      <c r="I207" s="583"/>
      <c r="J207" s="583"/>
      <c r="K207" s="583"/>
      <c r="L207" s="583"/>
      <c r="M207" s="583"/>
      <c r="N207" s="584"/>
      <c r="O207" s="2081"/>
      <c r="P207" s="3650"/>
      <c r="Q207" s="3651"/>
      <c r="R207" s="3651"/>
      <c r="S207" s="3651"/>
      <c r="T207" s="3651"/>
    </row>
    <row r="208" spans="1:20" ht="21" customHeight="1">
      <c r="A208" s="166"/>
      <c r="B208" s="1494" t="s">
        <v>458</v>
      </c>
      <c r="C208" s="1997" t="s">
        <v>1653</v>
      </c>
      <c r="D208" s="1997"/>
      <c r="E208" s="1998"/>
      <c r="F208" s="33" t="s">
        <v>1442</v>
      </c>
      <c r="G208" s="1350" t="s">
        <v>1652</v>
      </c>
      <c r="H208" s="1351"/>
      <c r="I208" s="1351"/>
      <c r="J208" s="1351"/>
      <c r="K208" s="1351"/>
      <c r="L208" s="1351"/>
      <c r="M208" s="1351"/>
      <c r="N208" s="1352"/>
      <c r="O208" s="2081"/>
      <c r="P208" s="3650"/>
      <c r="Q208" s="3651"/>
      <c r="R208" s="3651"/>
      <c r="S208" s="3651"/>
      <c r="T208" s="3651"/>
    </row>
    <row r="209" spans="1:20" ht="20.25" customHeight="1">
      <c r="A209" s="166"/>
      <c r="B209" s="1494" t="s">
        <v>594</v>
      </c>
      <c r="C209" s="1997" t="s">
        <v>3259</v>
      </c>
      <c r="D209" s="1997"/>
      <c r="E209" s="1998"/>
      <c r="F209" s="33" t="s">
        <v>1442</v>
      </c>
      <c r="G209" s="2411" t="s">
        <v>1652</v>
      </c>
      <c r="H209" s="2412"/>
      <c r="I209" s="2412"/>
      <c r="J209" s="2412"/>
      <c r="K209" s="2412"/>
      <c r="L209" s="2412"/>
      <c r="M209" s="2412"/>
      <c r="N209" s="2468"/>
      <c r="O209" s="2081"/>
      <c r="P209" s="3650"/>
      <c r="Q209" s="3651"/>
      <c r="R209" s="3651"/>
      <c r="S209" s="3651"/>
      <c r="T209" s="3651"/>
    </row>
    <row r="210" spans="1:20" ht="21" customHeight="1" thickBot="1">
      <c r="A210" s="166"/>
      <c r="B210" s="39" t="s">
        <v>596</v>
      </c>
      <c r="C210" s="1978" t="s">
        <v>3260</v>
      </c>
      <c r="D210" s="1978"/>
      <c r="E210" s="1979"/>
      <c r="F210" s="86" t="s">
        <v>1442</v>
      </c>
      <c r="G210" s="1353" t="s">
        <v>1652</v>
      </c>
      <c r="H210" s="1354"/>
      <c r="I210" s="1354"/>
      <c r="J210" s="1354"/>
      <c r="K210" s="1354"/>
      <c r="L210" s="1354"/>
      <c r="M210" s="1354"/>
      <c r="N210" s="1355"/>
      <c r="O210" s="2195"/>
      <c r="P210" s="3650"/>
      <c r="Q210" s="3651"/>
      <c r="R210" s="3651"/>
      <c r="S210" s="3651"/>
      <c r="T210" s="3651"/>
    </row>
    <row r="211" spans="1:20" ht="34.5" customHeight="1">
      <c r="B211" s="23" t="s">
        <v>648</v>
      </c>
      <c r="C211" s="1997" t="s">
        <v>2630</v>
      </c>
      <c r="D211" s="1997"/>
      <c r="E211" s="1997"/>
      <c r="F211" s="1997"/>
      <c r="G211" s="1998"/>
      <c r="H211" s="2183" t="s">
        <v>1442</v>
      </c>
      <c r="I211" s="2184"/>
      <c r="J211" s="2185"/>
      <c r="K211" s="2186" t="s">
        <v>1521</v>
      </c>
      <c r="L211" s="3142" t="s">
        <v>3506</v>
      </c>
      <c r="M211" s="3143"/>
      <c r="N211" s="3144"/>
      <c r="O211" s="1991" t="s">
        <v>2632</v>
      </c>
      <c r="P211" s="3616" t="s">
        <v>2632</v>
      </c>
      <c r="Q211" s="3648" t="s">
        <v>3507</v>
      </c>
      <c r="R211" s="3648"/>
      <c r="S211" s="3648"/>
      <c r="T211" s="3648"/>
    </row>
    <row r="212" spans="1:20" ht="25.5" customHeight="1">
      <c r="B212" s="1490" t="s">
        <v>435</v>
      </c>
      <c r="C212" s="1997" t="s">
        <v>2634</v>
      </c>
      <c r="D212" s="1997"/>
      <c r="E212" s="1997"/>
      <c r="F212" s="1997"/>
      <c r="G212" s="1997"/>
      <c r="H212" s="1997"/>
      <c r="I212" s="1997"/>
      <c r="J212" s="1998"/>
      <c r="K212" s="2187"/>
      <c r="L212" s="3066"/>
      <c r="M212" s="3067"/>
      <c r="N212" s="3068"/>
      <c r="O212" s="2017"/>
      <c r="P212" s="3617"/>
      <c r="Q212" s="3648"/>
      <c r="R212" s="3648"/>
      <c r="S212" s="3648"/>
      <c r="T212" s="3648"/>
    </row>
    <row r="213" spans="1:20" ht="20.25" customHeight="1">
      <c r="B213" s="1490"/>
      <c r="C213" s="1549" t="s">
        <v>651</v>
      </c>
      <c r="D213" s="2158" t="s">
        <v>2635</v>
      </c>
      <c r="E213" s="2158"/>
      <c r="F213" s="2158"/>
      <c r="G213" s="2159"/>
      <c r="H213" s="2108" t="s">
        <v>57</v>
      </c>
      <c r="I213" s="2110"/>
      <c r="J213" s="2109"/>
      <c r="K213" s="2187"/>
      <c r="L213" s="3066"/>
      <c r="M213" s="3067"/>
      <c r="N213" s="3068"/>
      <c r="O213" s="2017"/>
      <c r="P213" s="3617"/>
      <c r="Q213" s="3648"/>
      <c r="R213" s="3648"/>
      <c r="S213" s="3648"/>
      <c r="T213" s="3648"/>
    </row>
    <row r="214" spans="1:20" ht="20.25" customHeight="1">
      <c r="B214" s="1490"/>
      <c r="C214" s="1549" t="s">
        <v>489</v>
      </c>
      <c r="D214" s="1997" t="s">
        <v>1177</v>
      </c>
      <c r="E214" s="1997"/>
      <c r="F214" s="1997"/>
      <c r="G214" s="1998"/>
      <c r="H214" s="2108" t="s">
        <v>1442</v>
      </c>
      <c r="I214" s="2110"/>
      <c r="J214" s="2109"/>
      <c r="K214" s="2187"/>
      <c r="L214" s="3066"/>
      <c r="M214" s="3067"/>
      <c r="N214" s="3068"/>
      <c r="O214" s="2017"/>
      <c r="P214" s="3617"/>
      <c r="Q214" s="3648"/>
      <c r="R214" s="3648"/>
      <c r="S214" s="3648"/>
      <c r="T214" s="3648"/>
    </row>
    <row r="215" spans="1:20" ht="20.25" customHeight="1">
      <c r="B215" s="1490"/>
      <c r="C215" s="1549" t="s">
        <v>493</v>
      </c>
      <c r="D215" s="1997" t="s">
        <v>2636</v>
      </c>
      <c r="E215" s="1997"/>
      <c r="F215" s="1997"/>
      <c r="G215" s="1998"/>
      <c r="H215" s="2108" t="s">
        <v>1442</v>
      </c>
      <c r="I215" s="2110"/>
      <c r="J215" s="2109"/>
      <c r="K215" s="2187"/>
      <c r="L215" s="3066"/>
      <c r="M215" s="3067"/>
      <c r="N215" s="3068"/>
      <c r="O215" s="2017"/>
      <c r="P215" s="3617"/>
      <c r="Q215" s="3648"/>
      <c r="R215" s="3648"/>
      <c r="S215" s="3648"/>
      <c r="T215" s="3648"/>
    </row>
    <row r="216" spans="1:20" ht="20.25" customHeight="1">
      <c r="B216" s="1490"/>
      <c r="C216" s="1549" t="s">
        <v>498</v>
      </c>
      <c r="D216" s="1997" t="s">
        <v>2541</v>
      </c>
      <c r="E216" s="1997"/>
      <c r="F216" s="1997"/>
      <c r="G216" s="1998"/>
      <c r="H216" s="2108" t="s">
        <v>1442</v>
      </c>
      <c r="I216" s="2110"/>
      <c r="J216" s="2109"/>
      <c r="K216" s="2187"/>
      <c r="L216" s="3066"/>
      <c r="M216" s="3067"/>
      <c r="N216" s="3068"/>
      <c r="O216" s="2017"/>
      <c r="P216" s="3617"/>
      <c r="Q216" s="3648"/>
      <c r="R216" s="3648"/>
      <c r="S216" s="3648"/>
      <c r="T216" s="3648"/>
    </row>
    <row r="217" spans="1:20" ht="94.5" customHeight="1" thickBot="1">
      <c r="B217" s="1490" t="s">
        <v>441</v>
      </c>
      <c r="C217" s="1830" t="s">
        <v>2637</v>
      </c>
      <c r="D217" s="1830"/>
      <c r="E217" s="1830"/>
      <c r="F217" s="1830"/>
      <c r="G217" s="1831"/>
      <c r="H217" s="3645" t="s">
        <v>3508</v>
      </c>
      <c r="I217" s="3646"/>
      <c r="J217" s="3647"/>
      <c r="K217" s="2187"/>
      <c r="L217" s="3066"/>
      <c r="M217" s="3067"/>
      <c r="N217" s="3068"/>
      <c r="O217" s="1992"/>
      <c r="P217" s="3618"/>
      <c r="Q217" s="3648"/>
      <c r="R217" s="3648"/>
      <c r="S217" s="3648"/>
      <c r="T217" s="3648"/>
    </row>
    <row r="218" spans="1:20" ht="27" customHeight="1">
      <c r="B218" s="1520" t="s">
        <v>654</v>
      </c>
      <c r="C218" s="1997" t="s">
        <v>2639</v>
      </c>
      <c r="D218" s="1997"/>
      <c r="E218" s="1997"/>
      <c r="F218" s="1997"/>
      <c r="G218" s="1997"/>
      <c r="H218" s="1997"/>
      <c r="I218" s="1997"/>
      <c r="J218" s="1997"/>
      <c r="K218" s="1997"/>
      <c r="L218" s="1997"/>
      <c r="M218" s="1997"/>
      <c r="N218" s="2041"/>
      <c r="O218" s="1991" t="s">
        <v>1672</v>
      </c>
      <c r="P218" s="2050"/>
    </row>
    <row r="219" spans="1:20" ht="21.75" customHeight="1">
      <c r="A219" s="1362"/>
      <c r="B219" s="1490" t="s">
        <v>435</v>
      </c>
      <c r="C219" s="1997" t="s">
        <v>2640</v>
      </c>
      <c r="D219" s="1997"/>
      <c r="E219" s="1998"/>
      <c r="F219" s="1995" t="s">
        <v>57</v>
      </c>
      <c r="G219" s="2160"/>
      <c r="H219" s="2160"/>
      <c r="I219" s="2160"/>
      <c r="J219" s="2013"/>
      <c r="K219" s="2169" t="s">
        <v>1521</v>
      </c>
      <c r="L219" s="3142" t="s">
        <v>3509</v>
      </c>
      <c r="M219" s="3143"/>
      <c r="N219" s="3144"/>
      <c r="O219" s="2017"/>
      <c r="P219" s="2017"/>
    </row>
    <row r="220" spans="1:20" ht="21.75" customHeight="1">
      <c r="A220" s="1362"/>
      <c r="B220" s="1490" t="s">
        <v>441</v>
      </c>
      <c r="C220" s="1997" t="s">
        <v>2642</v>
      </c>
      <c r="D220" s="1997"/>
      <c r="E220" s="1998"/>
      <c r="F220" s="1995" t="s">
        <v>57</v>
      </c>
      <c r="G220" s="2160"/>
      <c r="H220" s="2160"/>
      <c r="I220" s="2160"/>
      <c r="J220" s="2013"/>
      <c r="K220" s="2169"/>
      <c r="L220" s="3066"/>
      <c r="M220" s="3067"/>
      <c r="N220" s="3068"/>
      <c r="O220" s="2017"/>
      <c r="P220" s="2017"/>
    </row>
    <row r="221" spans="1:20" ht="35.25" customHeight="1">
      <c r="A221" s="1362"/>
      <c r="B221" s="1490" t="s">
        <v>443</v>
      </c>
      <c r="C221" s="1997" t="s">
        <v>2643</v>
      </c>
      <c r="D221" s="1997"/>
      <c r="E221" s="1998"/>
      <c r="F221" s="1999" t="s">
        <v>1340</v>
      </c>
      <c r="G221" s="2027"/>
      <c r="H221" s="2027"/>
      <c r="I221" s="2027"/>
      <c r="J221" s="2000"/>
      <c r="K221" s="2169"/>
      <c r="L221" s="3066"/>
      <c r="M221" s="3067"/>
      <c r="N221" s="3068"/>
      <c r="O221" s="2017"/>
      <c r="P221" s="2017"/>
    </row>
    <row r="222" spans="1:20" ht="30" customHeight="1">
      <c r="A222" s="1362"/>
      <c r="B222" s="23"/>
      <c r="C222" s="1997" t="s">
        <v>2644</v>
      </c>
      <c r="D222" s="1997"/>
      <c r="E222" s="1998"/>
      <c r="F222" s="2162"/>
      <c r="G222" s="2163"/>
      <c r="H222" s="2163"/>
      <c r="I222" s="2163"/>
      <c r="J222" s="2164"/>
      <c r="K222" s="2169"/>
      <c r="L222" s="3066"/>
      <c r="M222" s="3067"/>
      <c r="N222" s="3068"/>
      <c r="O222" s="1992"/>
      <c r="P222" s="1992"/>
    </row>
    <row r="223" spans="1:20" ht="33" customHeight="1">
      <c r="A223" s="1362"/>
      <c r="B223" s="1490" t="s">
        <v>445</v>
      </c>
      <c r="C223" s="2028" t="s">
        <v>2645</v>
      </c>
      <c r="D223" s="2028"/>
      <c r="E223" s="2029"/>
      <c r="F223" s="2384" t="s">
        <v>57</v>
      </c>
      <c r="G223" s="2385"/>
      <c r="H223" s="2385"/>
      <c r="I223" s="2385"/>
      <c r="J223" s="2386"/>
      <c r="K223" s="2169"/>
      <c r="L223" s="3066"/>
      <c r="M223" s="3067"/>
      <c r="N223" s="3068"/>
      <c r="O223" s="2006" t="s">
        <v>1332</v>
      </c>
      <c r="P223" s="1991"/>
    </row>
    <row r="224" spans="1:20" ht="27.75" customHeight="1">
      <c r="A224" s="1362"/>
      <c r="B224" s="87"/>
      <c r="C224" s="1997" t="s">
        <v>2646</v>
      </c>
      <c r="D224" s="1997"/>
      <c r="E224" s="1998"/>
      <c r="F224" s="2162"/>
      <c r="G224" s="2163"/>
      <c r="H224" s="2163"/>
      <c r="I224" s="2163"/>
      <c r="J224" s="2164"/>
      <c r="K224" s="2169"/>
      <c r="L224" s="3066"/>
      <c r="M224" s="3067"/>
      <c r="N224" s="3068"/>
      <c r="O224" s="2161"/>
      <c r="P224" s="1992"/>
    </row>
    <row r="225" spans="2:16" ht="36.75" customHeight="1">
      <c r="B225" s="1519" t="s">
        <v>662</v>
      </c>
      <c r="C225" s="1853" t="s">
        <v>2647</v>
      </c>
      <c r="D225" s="1853"/>
      <c r="E225" s="1853"/>
      <c r="F225" s="1853"/>
      <c r="G225" s="1853"/>
      <c r="H225" s="1999" t="s">
        <v>1340</v>
      </c>
      <c r="I225" s="2027"/>
      <c r="J225" s="2000"/>
      <c r="K225" s="2169"/>
      <c r="L225" s="3066"/>
      <c r="M225" s="3067"/>
      <c r="N225" s="3068"/>
      <c r="O225" s="2165" t="s">
        <v>3510</v>
      </c>
      <c r="P225" s="2017"/>
    </row>
    <row r="226" spans="2:16" ht="20.25" customHeight="1">
      <c r="B226" s="22" t="s">
        <v>435</v>
      </c>
      <c r="C226" s="1997" t="s">
        <v>2649</v>
      </c>
      <c r="D226" s="1997"/>
      <c r="E226" s="1997"/>
      <c r="F226" s="1997"/>
      <c r="G226" s="1997"/>
      <c r="H226" s="2166"/>
      <c r="I226" s="2167"/>
      <c r="J226" s="2168"/>
      <c r="K226" s="2169"/>
      <c r="L226" s="3069"/>
      <c r="M226" s="3070"/>
      <c r="N226" s="3071"/>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t="s">
        <v>1687</v>
      </c>
      <c r="P227" s="1991"/>
    </row>
    <row r="228" spans="2:16" ht="57.75" customHeight="1">
      <c r="B228" s="88" t="s">
        <v>435</v>
      </c>
      <c r="C228" s="1885" t="s">
        <v>1550</v>
      </c>
      <c r="D228" s="1885"/>
      <c r="E228" s="1885"/>
      <c r="F228" s="1885"/>
      <c r="G228" s="1885"/>
      <c r="H228" s="1885"/>
      <c r="I228" s="1885"/>
      <c r="J228" s="2148"/>
      <c r="K228" s="1522" t="s">
        <v>1442</v>
      </c>
      <c r="L228" s="2149" t="s">
        <v>1521</v>
      </c>
      <c r="M228" s="3142" t="s">
        <v>3511</v>
      </c>
      <c r="N228" s="3144"/>
      <c r="O228" s="2017"/>
      <c r="P228" s="2017"/>
    </row>
    <row r="229" spans="2:16" ht="31.5" customHeight="1">
      <c r="B229" s="88" t="s">
        <v>441</v>
      </c>
      <c r="C229" s="1885" t="s">
        <v>3231</v>
      </c>
      <c r="D229" s="1885"/>
      <c r="E229" s="1885"/>
      <c r="F229" s="1885"/>
      <c r="G229" s="1885"/>
      <c r="H229" s="1885"/>
      <c r="I229" s="1885"/>
      <c r="J229" s="2148"/>
      <c r="K229" s="1522" t="s">
        <v>1442</v>
      </c>
      <c r="L229" s="2150"/>
      <c r="M229" s="3066"/>
      <c r="N229" s="3068"/>
      <c r="O229" s="2017"/>
      <c r="P229" s="2017"/>
    </row>
    <row r="230" spans="2:16" ht="36.75" customHeight="1">
      <c r="B230" s="88" t="s">
        <v>443</v>
      </c>
      <c r="C230" s="1885" t="s">
        <v>3232</v>
      </c>
      <c r="D230" s="1885"/>
      <c r="E230" s="1885"/>
      <c r="F230" s="1885"/>
      <c r="G230" s="1885"/>
      <c r="H230" s="1885"/>
      <c r="I230" s="1885"/>
      <c r="J230" s="2148"/>
      <c r="K230" s="1522" t="s">
        <v>1442</v>
      </c>
      <c r="L230" s="2150"/>
      <c r="M230" s="3066"/>
      <c r="N230" s="3068"/>
      <c r="O230" s="2017"/>
      <c r="P230" s="2017"/>
    </row>
    <row r="231" spans="2:16" ht="21.75" customHeight="1">
      <c r="B231" s="88" t="s">
        <v>445</v>
      </c>
      <c r="C231" s="1885" t="s">
        <v>3265</v>
      </c>
      <c r="D231" s="1885"/>
      <c r="E231" s="1885"/>
      <c r="F231" s="1885"/>
      <c r="G231" s="1885"/>
      <c r="H231" s="1885"/>
      <c r="I231" s="1885"/>
      <c r="J231" s="2148"/>
      <c r="K231" s="1522" t="s">
        <v>1442</v>
      </c>
      <c r="L231" s="2150"/>
      <c r="M231" s="3066"/>
      <c r="N231" s="3068"/>
      <c r="O231" s="2017"/>
      <c r="P231" s="2017"/>
    </row>
    <row r="232" spans="2:16" ht="21.75" customHeight="1">
      <c r="B232" s="88" t="s">
        <v>448</v>
      </c>
      <c r="C232" s="1885" t="s">
        <v>3266</v>
      </c>
      <c r="D232" s="1885"/>
      <c r="E232" s="1885"/>
      <c r="F232" s="1885"/>
      <c r="G232" s="1885"/>
      <c r="H232" s="1885"/>
      <c r="I232" s="1885"/>
      <c r="J232" s="2148"/>
      <c r="K232" s="1522" t="s">
        <v>1442</v>
      </c>
      <c r="L232" s="2150"/>
      <c r="M232" s="3066"/>
      <c r="N232" s="3068"/>
      <c r="O232" s="2017"/>
      <c r="P232" s="2017"/>
    </row>
    <row r="233" spans="2:16" ht="21.75" customHeight="1">
      <c r="B233" s="88" t="s">
        <v>450</v>
      </c>
      <c r="C233" s="1885" t="s">
        <v>3267</v>
      </c>
      <c r="D233" s="1885"/>
      <c r="E233" s="1885"/>
      <c r="F233" s="1885"/>
      <c r="G233" s="1885"/>
      <c r="H233" s="1885"/>
      <c r="I233" s="1885"/>
      <c r="J233" s="2148"/>
      <c r="K233" s="1522" t="s">
        <v>1442</v>
      </c>
      <c r="L233" s="2150"/>
      <c r="M233" s="3066"/>
      <c r="N233" s="3068"/>
      <c r="O233" s="2017"/>
      <c r="P233" s="2017"/>
    </row>
    <row r="234" spans="2:16" ht="21.75" customHeight="1">
      <c r="B234" s="88" t="s">
        <v>453</v>
      </c>
      <c r="C234" s="1885" t="s">
        <v>2432</v>
      </c>
      <c r="D234" s="1885"/>
      <c r="E234" s="1885"/>
      <c r="F234" s="1885"/>
      <c r="G234" s="1885"/>
      <c r="H234" s="1885"/>
      <c r="I234" s="1885"/>
      <c r="J234" s="2148"/>
      <c r="K234" s="1522" t="s">
        <v>1442</v>
      </c>
      <c r="L234" s="2150"/>
      <c r="M234" s="3066"/>
      <c r="N234" s="3068"/>
      <c r="O234" s="2017"/>
      <c r="P234" s="2017"/>
    </row>
    <row r="235" spans="2:16" ht="21.75" customHeight="1">
      <c r="B235" s="88" t="s">
        <v>456</v>
      </c>
      <c r="C235" s="1885" t="s">
        <v>2433</v>
      </c>
      <c r="D235" s="1885"/>
      <c r="E235" s="1885"/>
      <c r="F235" s="1885"/>
      <c r="G235" s="1885"/>
      <c r="H235" s="1885"/>
      <c r="I235" s="1885"/>
      <c r="J235" s="2148"/>
      <c r="K235" s="1522" t="s">
        <v>1442</v>
      </c>
      <c r="L235" s="2150"/>
      <c r="M235" s="3066"/>
      <c r="N235" s="3068"/>
      <c r="O235" s="2017"/>
      <c r="P235" s="2017"/>
    </row>
    <row r="236" spans="2:16" ht="21.75" customHeight="1">
      <c r="B236" s="88" t="s">
        <v>458</v>
      </c>
      <c r="C236" s="1885" t="s">
        <v>3268</v>
      </c>
      <c r="D236" s="1885"/>
      <c r="E236" s="1885"/>
      <c r="F236" s="1885"/>
      <c r="G236" s="1885"/>
      <c r="H236" s="1885"/>
      <c r="I236" s="1885"/>
      <c r="J236" s="2148"/>
      <c r="K236" s="1522" t="s">
        <v>1442</v>
      </c>
      <c r="L236" s="2150"/>
      <c r="M236" s="3066"/>
      <c r="N236" s="3068"/>
      <c r="O236" s="2017"/>
      <c r="P236" s="2017"/>
    </row>
    <row r="237" spans="2:16" ht="21.75" customHeight="1">
      <c r="B237" s="88" t="s">
        <v>594</v>
      </c>
      <c r="C237" s="1885" t="s">
        <v>3238</v>
      </c>
      <c r="D237" s="1885"/>
      <c r="E237" s="1885"/>
      <c r="F237" s="1885"/>
      <c r="G237" s="1885"/>
      <c r="H237" s="1885"/>
      <c r="I237" s="1885"/>
      <c r="J237" s="2148"/>
      <c r="K237" s="1522" t="s">
        <v>1442</v>
      </c>
      <c r="L237" s="2150"/>
      <c r="M237" s="3066"/>
      <c r="N237" s="3068"/>
      <c r="O237" s="2017"/>
      <c r="P237" s="2017"/>
    </row>
    <row r="238" spans="2:16" ht="21.75" customHeight="1">
      <c r="B238" s="88" t="s">
        <v>596</v>
      </c>
      <c r="C238" s="1885" t="s">
        <v>3269</v>
      </c>
      <c r="D238" s="1885"/>
      <c r="E238" s="1885"/>
      <c r="F238" s="1885"/>
      <c r="G238" s="1885"/>
      <c r="H238" s="1885"/>
      <c r="I238" s="1885"/>
      <c r="J238" s="2148"/>
      <c r="K238" s="1522" t="s">
        <v>57</v>
      </c>
      <c r="L238" s="2150"/>
      <c r="M238" s="3066"/>
      <c r="N238" s="3068"/>
      <c r="O238" s="2017"/>
      <c r="P238" s="2017"/>
    </row>
    <row r="239" spans="2:16" ht="21.75" customHeight="1">
      <c r="B239" s="88" t="s">
        <v>673</v>
      </c>
      <c r="C239" s="1885" t="s">
        <v>3076</v>
      </c>
      <c r="D239" s="1885"/>
      <c r="E239" s="1885"/>
      <c r="F239" s="1885"/>
      <c r="G239" s="1885"/>
      <c r="H239" s="1885"/>
      <c r="I239" s="1885"/>
      <c r="J239" s="2148"/>
      <c r="K239" s="1522" t="s">
        <v>57</v>
      </c>
      <c r="L239" s="2150"/>
      <c r="M239" s="3066"/>
      <c r="N239" s="3068"/>
      <c r="O239" s="2017"/>
      <c r="P239" s="2017"/>
    </row>
    <row r="240" spans="2:16" ht="24" customHeight="1">
      <c r="B240" s="89" t="s">
        <v>600</v>
      </c>
      <c r="C240" s="1997" t="s">
        <v>3270</v>
      </c>
      <c r="D240" s="1997"/>
      <c r="E240" s="1997"/>
      <c r="F240" s="1997"/>
      <c r="G240" s="1997"/>
      <c r="H240" s="1997"/>
      <c r="I240" s="1997"/>
      <c r="J240" s="1998"/>
      <c r="K240" s="1522" t="s">
        <v>57</v>
      </c>
      <c r="L240" s="2150"/>
      <c r="M240" s="3066"/>
      <c r="N240" s="3068"/>
      <c r="O240" s="2017"/>
      <c r="P240" s="2017"/>
    </row>
    <row r="241" spans="2:16" ht="34.5" customHeight="1">
      <c r="B241" s="88"/>
      <c r="C241" s="1997" t="s">
        <v>2656</v>
      </c>
      <c r="D241" s="1997"/>
      <c r="E241" s="1998"/>
      <c r="F241" s="2093"/>
      <c r="G241" s="2157"/>
      <c r="H241" s="2157"/>
      <c r="I241" s="2157"/>
      <c r="J241" s="2157"/>
      <c r="K241" s="2157"/>
      <c r="L241" s="2150"/>
      <c r="M241" s="3066"/>
      <c r="N241" s="3068"/>
      <c r="O241" s="2017"/>
      <c r="P241" s="2017"/>
    </row>
    <row r="242" spans="2:16" ht="29.25" customHeight="1">
      <c r="B242" s="90" t="s">
        <v>676</v>
      </c>
      <c r="C242" s="2158" t="s">
        <v>1698</v>
      </c>
      <c r="D242" s="2158"/>
      <c r="E242" s="2158"/>
      <c r="F242" s="2158"/>
      <c r="G242" s="2158"/>
      <c r="H242" s="2158"/>
      <c r="I242" s="2158"/>
      <c r="J242" s="2159"/>
      <c r="K242" s="91" t="s">
        <v>3512</v>
      </c>
      <c r="L242" s="2150"/>
      <c r="M242" s="3066"/>
      <c r="N242" s="3068"/>
      <c r="O242" s="2017"/>
      <c r="P242" s="2017"/>
    </row>
    <row r="243" spans="2:16" ht="23.25" customHeight="1">
      <c r="B243" s="90" t="s">
        <v>678</v>
      </c>
      <c r="C243" s="1997" t="s">
        <v>2657</v>
      </c>
      <c r="D243" s="1997"/>
      <c r="E243" s="1998"/>
      <c r="F243" s="3643" t="s">
        <v>3513</v>
      </c>
      <c r="G243" s="3644"/>
      <c r="H243" s="3644"/>
      <c r="I243" s="3644"/>
      <c r="J243" s="3644"/>
      <c r="K243" s="3644"/>
      <c r="L243" s="2151"/>
      <c r="M243" s="3069"/>
      <c r="N243" s="3071"/>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1705</v>
      </c>
      <c r="P244" s="1991"/>
    </row>
    <row r="245" spans="2:16" ht="37.5" customHeight="1">
      <c r="B245" s="89" t="s">
        <v>435</v>
      </c>
      <c r="C245" s="1903" t="s">
        <v>2543</v>
      </c>
      <c r="D245" s="1903"/>
      <c r="E245" s="2138"/>
      <c r="F245" s="3407" t="s">
        <v>2661</v>
      </c>
      <c r="G245" s="3408"/>
      <c r="H245" s="2139" t="s">
        <v>1521</v>
      </c>
      <c r="I245" s="3634" t="s">
        <v>3514</v>
      </c>
      <c r="J245" s="3635"/>
      <c r="K245" s="3635"/>
      <c r="L245" s="3635"/>
      <c r="M245" s="3635"/>
      <c r="N245" s="3636"/>
      <c r="O245" s="2017"/>
      <c r="P245" s="2017"/>
    </row>
    <row r="246" spans="2:16" ht="23.25" customHeight="1">
      <c r="B246" s="89" t="s">
        <v>441</v>
      </c>
      <c r="C246" s="1903" t="s">
        <v>2664</v>
      </c>
      <c r="D246" s="1903"/>
      <c r="E246" s="2138"/>
      <c r="F246" s="3407" t="s">
        <v>57</v>
      </c>
      <c r="G246" s="3408"/>
      <c r="H246" s="1811"/>
      <c r="I246" s="3637"/>
      <c r="J246" s="2964"/>
      <c r="K246" s="2964"/>
      <c r="L246" s="2964"/>
      <c r="M246" s="2964"/>
      <c r="N246" s="2965"/>
      <c r="O246" s="2017"/>
      <c r="P246" s="2017"/>
    </row>
    <row r="247" spans="2:16" ht="41.25" customHeight="1">
      <c r="B247" s="89" t="s">
        <v>443</v>
      </c>
      <c r="C247" s="1903" t="s">
        <v>2665</v>
      </c>
      <c r="D247" s="1903"/>
      <c r="E247" s="2138"/>
      <c r="F247" s="3407" t="s">
        <v>1710</v>
      </c>
      <c r="G247" s="3408"/>
      <c r="H247" s="1811"/>
      <c r="I247" s="3637"/>
      <c r="J247" s="2964"/>
      <c r="K247" s="2964"/>
      <c r="L247" s="2964"/>
      <c r="M247" s="2964"/>
      <c r="N247" s="2965"/>
      <c r="O247" s="2017"/>
      <c r="P247" s="2017"/>
    </row>
    <row r="248" spans="2:16" ht="41.25" customHeight="1">
      <c r="B248" s="89" t="s">
        <v>445</v>
      </c>
      <c r="C248" s="1903" t="s">
        <v>2666</v>
      </c>
      <c r="D248" s="1903"/>
      <c r="E248" s="2138"/>
      <c r="F248" s="3407" t="s">
        <v>1712</v>
      </c>
      <c r="G248" s="3408"/>
      <c r="H248" s="1811"/>
      <c r="I248" s="3637"/>
      <c r="J248" s="2964"/>
      <c r="K248" s="2964"/>
      <c r="L248" s="2964"/>
      <c r="M248" s="2964"/>
      <c r="N248" s="2965"/>
      <c r="O248" s="2017"/>
      <c r="P248" s="2017"/>
    </row>
    <row r="249" spans="2:16" ht="23.25" customHeight="1">
      <c r="B249" s="89" t="s">
        <v>448</v>
      </c>
      <c r="C249" s="1903" t="s">
        <v>2667</v>
      </c>
      <c r="D249" s="1903"/>
      <c r="E249" s="2138"/>
      <c r="F249" s="1754" t="s">
        <v>1442</v>
      </c>
      <c r="G249" s="1755"/>
      <c r="H249" s="1811"/>
      <c r="I249" s="3637"/>
      <c r="J249" s="2964"/>
      <c r="K249" s="2964"/>
      <c r="L249" s="2964"/>
      <c r="M249" s="2964"/>
      <c r="N249" s="2965"/>
      <c r="O249" s="2017"/>
      <c r="P249" s="2017"/>
    </row>
    <row r="250" spans="2:16" ht="54" customHeight="1">
      <c r="B250" s="90"/>
      <c r="C250" s="1903" t="s">
        <v>2668</v>
      </c>
      <c r="D250" s="1903"/>
      <c r="E250" s="2138"/>
      <c r="F250" s="2121" t="s">
        <v>3515</v>
      </c>
      <c r="G250" s="3642"/>
      <c r="H250" s="2140"/>
      <c r="I250" s="3641"/>
      <c r="J250" s="2966"/>
      <c r="K250" s="2966"/>
      <c r="L250" s="2966"/>
      <c r="M250" s="2966"/>
      <c r="N250" s="2967"/>
      <c r="O250" s="2017"/>
      <c r="P250" s="1992"/>
    </row>
    <row r="251" spans="2:16" ht="57" customHeight="1">
      <c r="B251" s="90" t="s">
        <v>684</v>
      </c>
      <c r="C251" s="1997" t="s">
        <v>1716</v>
      </c>
      <c r="D251" s="1997"/>
      <c r="E251" s="1997"/>
      <c r="F251" s="1997"/>
      <c r="G251" s="92" t="s">
        <v>3516</v>
      </c>
      <c r="H251" s="1527" t="s">
        <v>1521</v>
      </c>
      <c r="I251" s="2121" t="s">
        <v>3517</v>
      </c>
      <c r="J251" s="2122"/>
      <c r="K251" s="2122"/>
      <c r="L251" s="2122"/>
      <c r="M251" s="2122"/>
      <c r="N251" s="2123"/>
      <c r="O251" s="93" t="s">
        <v>1332</v>
      </c>
      <c r="P251" s="1504"/>
    </row>
    <row r="252" spans="2:16" ht="33" customHeight="1">
      <c r="B252" s="90" t="s">
        <v>686</v>
      </c>
      <c r="C252" s="1997" t="s">
        <v>2672</v>
      </c>
      <c r="D252" s="1997"/>
      <c r="E252" s="1997"/>
      <c r="F252" s="1471" t="s">
        <v>57</v>
      </c>
      <c r="G252" s="1634" t="s">
        <v>1521</v>
      </c>
      <c r="H252" s="2146"/>
      <c r="I252" s="2146"/>
      <c r="J252" s="2146"/>
      <c r="K252" s="2146"/>
      <c r="L252" s="2146"/>
      <c r="M252" s="2146"/>
      <c r="N252" s="2147"/>
      <c r="O252" s="2982" t="s">
        <v>1723</v>
      </c>
      <c r="P252" s="2135"/>
    </row>
    <row r="253" spans="2:16" ht="26.25" customHeight="1">
      <c r="B253" s="94" t="s">
        <v>688</v>
      </c>
      <c r="C253" s="1997" t="s">
        <v>2676</v>
      </c>
      <c r="D253" s="1997"/>
      <c r="E253" s="1997"/>
      <c r="F253" s="1997"/>
      <c r="G253" s="1997"/>
      <c r="H253" s="1997"/>
      <c r="I253" s="1997"/>
      <c r="J253" s="1997"/>
      <c r="K253" s="1997"/>
      <c r="L253" s="1997"/>
      <c r="M253" s="1997"/>
      <c r="N253" s="1997"/>
      <c r="O253" s="2983"/>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983"/>
      <c r="P254" s="2136"/>
    </row>
    <row r="255" spans="2:16" ht="28.5" customHeight="1">
      <c r="B255" s="22"/>
      <c r="C255" s="1505" t="s">
        <v>458</v>
      </c>
      <c r="D255" s="1997" t="s">
        <v>2679</v>
      </c>
      <c r="E255" s="1997"/>
      <c r="F255" s="2121"/>
      <c r="G255" s="2122"/>
      <c r="H255" s="2122"/>
      <c r="I255" s="2122"/>
      <c r="J255" s="2122"/>
      <c r="K255" s="2122"/>
      <c r="L255" s="2122"/>
      <c r="M255" s="2122"/>
      <c r="N255" s="2123"/>
      <c r="O255" s="2983"/>
      <c r="P255" s="2136"/>
    </row>
    <row r="256" spans="2:16" ht="27" customHeight="1">
      <c r="B256" s="27" t="s">
        <v>441</v>
      </c>
      <c r="C256" s="1997" t="s">
        <v>2681</v>
      </c>
      <c r="D256" s="1997"/>
      <c r="E256" s="1997"/>
      <c r="F256" s="33" t="s">
        <v>1340</v>
      </c>
      <c r="G256" s="1634" t="s">
        <v>1521</v>
      </c>
      <c r="H256" s="2121"/>
      <c r="I256" s="2122"/>
      <c r="J256" s="2122"/>
      <c r="K256" s="2122"/>
      <c r="L256" s="2122"/>
      <c r="M256" s="2122"/>
      <c r="N256" s="2123"/>
      <c r="O256" s="2983"/>
      <c r="P256" s="2136"/>
    </row>
    <row r="257" spans="2:16" ht="30" customHeight="1">
      <c r="B257" s="22"/>
      <c r="C257" s="1505" t="s">
        <v>458</v>
      </c>
      <c r="D257" s="1997" t="s">
        <v>2679</v>
      </c>
      <c r="E257" s="1997"/>
      <c r="F257" s="2121"/>
      <c r="G257" s="2122"/>
      <c r="H257" s="2122"/>
      <c r="I257" s="2122"/>
      <c r="J257" s="2122"/>
      <c r="K257" s="2122"/>
      <c r="L257" s="2122"/>
      <c r="M257" s="2122"/>
      <c r="N257" s="2123"/>
      <c r="O257" s="2983"/>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983"/>
      <c r="P258" s="2136"/>
    </row>
    <row r="259" spans="2:16" ht="25.5" customHeight="1">
      <c r="B259" s="22"/>
      <c r="C259" s="1505" t="s">
        <v>458</v>
      </c>
      <c r="D259" s="1997" t="s">
        <v>2679</v>
      </c>
      <c r="E259" s="1997"/>
      <c r="F259" s="2121"/>
      <c r="G259" s="2122"/>
      <c r="H259" s="2122"/>
      <c r="I259" s="2122"/>
      <c r="J259" s="2122"/>
      <c r="K259" s="2122"/>
      <c r="L259" s="2122"/>
      <c r="M259" s="2122"/>
      <c r="N259" s="2123"/>
      <c r="O259" s="2984"/>
      <c r="P259" s="2136"/>
    </row>
    <row r="260" spans="2:16" ht="39.75" customHeight="1">
      <c r="B260" s="94" t="s">
        <v>694</v>
      </c>
      <c r="C260" s="1997" t="s">
        <v>2683</v>
      </c>
      <c r="D260" s="1997"/>
      <c r="E260" s="1997"/>
      <c r="F260" s="1471" t="s">
        <v>57</v>
      </c>
      <c r="G260" s="2126" t="s">
        <v>1521</v>
      </c>
      <c r="H260" s="3634" t="s">
        <v>3518</v>
      </c>
      <c r="I260" s="3635"/>
      <c r="J260" s="3635"/>
      <c r="K260" s="3635"/>
      <c r="L260" s="3635"/>
      <c r="M260" s="3635"/>
      <c r="N260" s="3636"/>
      <c r="O260" s="2124" t="s">
        <v>1732</v>
      </c>
      <c r="P260" s="2051"/>
    </row>
    <row r="261" spans="2:16" ht="39.75" customHeight="1">
      <c r="B261" s="89" t="s">
        <v>435</v>
      </c>
      <c r="C261" s="1997" t="s">
        <v>2686</v>
      </c>
      <c r="D261" s="1997"/>
      <c r="E261" s="1998"/>
      <c r="F261" s="33" t="s">
        <v>1340</v>
      </c>
      <c r="G261" s="2113"/>
      <c r="H261" s="3637"/>
      <c r="I261" s="2964"/>
      <c r="J261" s="2964"/>
      <c r="K261" s="2964"/>
      <c r="L261" s="2964"/>
      <c r="M261" s="2964"/>
      <c r="N261" s="2965"/>
      <c r="O261" s="2124"/>
      <c r="P261" s="2124"/>
    </row>
    <row r="262" spans="2:16" ht="30" customHeight="1">
      <c r="B262" s="89" t="s">
        <v>441</v>
      </c>
      <c r="C262" s="1997" t="s">
        <v>2687</v>
      </c>
      <c r="D262" s="1997"/>
      <c r="E262" s="1998"/>
      <c r="F262" s="33" t="s">
        <v>1340</v>
      </c>
      <c r="G262" s="2113"/>
      <c r="H262" s="3637"/>
      <c r="I262" s="2964"/>
      <c r="J262" s="2964"/>
      <c r="K262" s="2964"/>
      <c r="L262" s="2964"/>
      <c r="M262" s="2964"/>
      <c r="N262" s="2965"/>
      <c r="O262" s="2124"/>
      <c r="P262" s="2124"/>
    </row>
    <row r="263" spans="2:16" ht="39.75" customHeight="1">
      <c r="B263" s="89" t="s">
        <v>443</v>
      </c>
      <c r="C263" s="1997" t="s">
        <v>2688</v>
      </c>
      <c r="D263" s="1997"/>
      <c r="E263" s="1998"/>
      <c r="F263" s="33" t="s">
        <v>1340</v>
      </c>
      <c r="G263" s="2113"/>
      <c r="H263" s="3637"/>
      <c r="I263" s="2964"/>
      <c r="J263" s="2964"/>
      <c r="K263" s="2964"/>
      <c r="L263" s="2964"/>
      <c r="M263" s="2964"/>
      <c r="N263" s="2965"/>
      <c r="O263" s="2124"/>
      <c r="P263" s="2124"/>
    </row>
    <row r="264" spans="2:16" ht="39.75" customHeight="1" thickBot="1">
      <c r="B264" s="117" t="s">
        <v>445</v>
      </c>
      <c r="C264" s="1978" t="s">
        <v>2689</v>
      </c>
      <c r="D264" s="1978"/>
      <c r="E264" s="1979"/>
      <c r="F264" s="1523" t="s">
        <v>1340</v>
      </c>
      <c r="G264" s="2127"/>
      <c r="H264" s="3638"/>
      <c r="I264" s="3639"/>
      <c r="J264" s="3639"/>
      <c r="K264" s="3639"/>
      <c r="L264" s="3639"/>
      <c r="M264" s="3639"/>
      <c r="N264" s="3640"/>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2115" t="s">
        <v>3519</v>
      </c>
      <c r="J266" s="2115"/>
      <c r="K266" s="2115"/>
      <c r="L266" s="2115"/>
      <c r="M266" s="2115"/>
      <c r="N266" s="2116"/>
      <c r="O266" s="2050" t="s">
        <v>2692</v>
      </c>
      <c r="P266" s="2050"/>
    </row>
    <row r="267" spans="2:16" ht="38.25" customHeight="1">
      <c r="B267" s="27" t="s">
        <v>435</v>
      </c>
      <c r="C267" s="1997" t="s">
        <v>2694</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2635</v>
      </c>
      <c r="E268" s="2043"/>
      <c r="F268" s="2108" t="s">
        <v>2695</v>
      </c>
      <c r="G268" s="2109"/>
      <c r="H268" s="2113"/>
      <c r="I268" s="2117"/>
      <c r="J268" s="2117"/>
      <c r="K268" s="2117"/>
      <c r="L268" s="2117"/>
      <c r="M268" s="2117"/>
      <c r="N268" s="2118"/>
      <c r="O268" s="2017"/>
      <c r="P268" s="2017"/>
    </row>
    <row r="269" spans="2:16" ht="24" customHeight="1">
      <c r="B269" s="1490"/>
      <c r="C269" s="1491" t="s">
        <v>489</v>
      </c>
      <c r="D269" s="1997" t="s">
        <v>2696</v>
      </c>
      <c r="E269" s="1998"/>
      <c r="F269" s="2110" t="s">
        <v>1745</v>
      </c>
      <c r="G269" s="2109"/>
      <c r="H269" s="2113"/>
      <c r="I269" s="2117"/>
      <c r="J269" s="2117"/>
      <c r="K269" s="2117"/>
      <c r="L269" s="2117"/>
      <c r="M269" s="2117"/>
      <c r="N269" s="2118"/>
      <c r="O269" s="2017"/>
      <c r="P269" s="2017"/>
    </row>
    <row r="270" spans="2:16" ht="24" customHeight="1">
      <c r="B270" s="1490"/>
      <c r="C270" s="1491" t="s">
        <v>493</v>
      </c>
      <c r="D270" s="1997" t="s">
        <v>2697</v>
      </c>
      <c r="E270" s="1998"/>
      <c r="F270" s="2152" t="s">
        <v>1745</v>
      </c>
      <c r="G270" s="2178"/>
      <c r="H270" s="2113"/>
      <c r="I270" s="2117"/>
      <c r="J270" s="2117"/>
      <c r="K270" s="2117"/>
      <c r="L270" s="2117"/>
      <c r="M270" s="2117"/>
      <c r="N270" s="2118"/>
      <c r="O270" s="2017"/>
      <c r="P270" s="2017"/>
    </row>
    <row r="271" spans="2:16" ht="24" customHeight="1">
      <c r="B271" s="1494"/>
      <c r="C271" s="1491" t="s">
        <v>498</v>
      </c>
      <c r="D271" s="1997" t="s">
        <v>2698</v>
      </c>
      <c r="E271" s="1997"/>
      <c r="F271" s="2108" t="s">
        <v>1745</v>
      </c>
      <c r="G271" s="2109"/>
      <c r="H271" s="2216"/>
      <c r="I271" s="2119"/>
      <c r="J271" s="2119"/>
      <c r="K271" s="2119"/>
      <c r="L271" s="2119"/>
      <c r="M271" s="2119"/>
      <c r="N271" s="2120"/>
      <c r="O271" s="2017"/>
      <c r="P271" s="2017"/>
    </row>
    <row r="272" spans="2:16" ht="39" customHeight="1">
      <c r="B272" s="1493" t="s">
        <v>441</v>
      </c>
      <c r="C272" s="1997" t="s">
        <v>1748</v>
      </c>
      <c r="D272" s="1997"/>
      <c r="E272" s="1998"/>
      <c r="F272" s="2156" t="s">
        <v>3520</v>
      </c>
      <c r="G272" s="3633"/>
      <c r="H272" s="1634" t="s">
        <v>1521</v>
      </c>
      <c r="I272" s="2121" t="s">
        <v>3521</v>
      </c>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210" customHeight="1">
      <c r="B274" s="2097"/>
      <c r="C274" s="2099"/>
      <c r="D274" s="2099"/>
      <c r="E274" s="2099"/>
      <c r="F274" s="2099"/>
      <c r="G274" s="2100"/>
      <c r="H274" s="98" t="s">
        <v>3522</v>
      </c>
      <c r="I274" s="656" t="s">
        <v>3523</v>
      </c>
      <c r="J274" s="656" t="s">
        <v>3280</v>
      </c>
      <c r="K274" s="98" t="s">
        <v>3281</v>
      </c>
      <c r="L274" s="98" t="s">
        <v>3063</v>
      </c>
      <c r="M274" s="656" t="s">
        <v>3282</v>
      </c>
      <c r="N274" s="1356" t="s">
        <v>3524</v>
      </c>
      <c r="O274" s="1504" t="s">
        <v>1762</v>
      </c>
      <c r="P274" s="1504" t="s">
        <v>3525</v>
      </c>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32.25" customHeight="1">
      <c r="B276" s="84" t="s">
        <v>458</v>
      </c>
      <c r="C276" s="2091" t="s">
        <v>3064</v>
      </c>
      <c r="D276" s="2091"/>
      <c r="E276" s="2091"/>
      <c r="F276" s="2091"/>
      <c r="G276" s="2092"/>
      <c r="H276" s="118">
        <v>3</v>
      </c>
      <c r="I276" s="119">
        <v>12</v>
      </c>
      <c r="J276" s="120">
        <f t="shared" ref="J276:J295" si="1">MIN(H276/I276,1)</f>
        <v>0.25</v>
      </c>
      <c r="K276" s="101" t="s">
        <v>61</v>
      </c>
      <c r="L276" s="102" t="s">
        <v>61</v>
      </c>
      <c r="M276" s="103" t="s">
        <v>61</v>
      </c>
      <c r="N276" s="3630" t="s">
        <v>3526</v>
      </c>
      <c r="O276" s="2089"/>
      <c r="P276" s="2089"/>
    </row>
    <row r="277" spans="2:16" ht="41.25" customHeight="1">
      <c r="B277" s="84" t="s">
        <v>489</v>
      </c>
      <c r="C277" s="2091" t="s">
        <v>3065</v>
      </c>
      <c r="D277" s="2091"/>
      <c r="E277" s="2091"/>
      <c r="F277" s="2091"/>
      <c r="G277" s="2092"/>
      <c r="H277" s="101" t="s">
        <v>61</v>
      </c>
      <c r="I277" s="102" t="s">
        <v>61</v>
      </c>
      <c r="J277" s="103" t="s">
        <v>61</v>
      </c>
      <c r="K277" s="101" t="s">
        <v>61</v>
      </c>
      <c r="L277" s="102" t="s">
        <v>61</v>
      </c>
      <c r="M277" s="103" t="s">
        <v>61</v>
      </c>
      <c r="N277" s="3631"/>
      <c r="O277" s="2017" t="s">
        <v>1762</v>
      </c>
      <c r="P277" s="2017" t="s">
        <v>3527</v>
      </c>
    </row>
    <row r="278" spans="2:16" ht="54.75" customHeight="1">
      <c r="B278" s="84" t="s">
        <v>493</v>
      </c>
      <c r="C278" s="2091" t="s">
        <v>3528</v>
      </c>
      <c r="D278" s="2091"/>
      <c r="E278" s="2092"/>
      <c r="F278" s="2093"/>
      <c r="G278" s="2094"/>
      <c r="H278" s="101" t="s">
        <v>61</v>
      </c>
      <c r="I278" s="102" t="s">
        <v>61</v>
      </c>
      <c r="J278" s="103" t="s">
        <v>61</v>
      </c>
      <c r="K278" s="101" t="s">
        <v>61</v>
      </c>
      <c r="L278" s="102" t="s">
        <v>61</v>
      </c>
      <c r="M278" s="103" t="s">
        <v>61</v>
      </c>
      <c r="N278" s="3631"/>
      <c r="O278" s="2017"/>
      <c r="P278" s="2017"/>
    </row>
    <row r="279" spans="2:16" ht="42" customHeight="1">
      <c r="B279" s="104" t="s">
        <v>441</v>
      </c>
      <c r="C279" s="2068" t="s">
        <v>3068</v>
      </c>
      <c r="D279" s="2068"/>
      <c r="E279" s="2068"/>
      <c r="F279" s="2068"/>
      <c r="G279" s="2095"/>
      <c r="H279" s="118">
        <v>4</v>
      </c>
      <c r="I279" s="119">
        <v>12</v>
      </c>
      <c r="J279" s="120">
        <f t="shared" si="1"/>
        <v>0.33333333333333331</v>
      </c>
      <c r="K279" s="101" t="s">
        <v>61</v>
      </c>
      <c r="L279" s="102" t="s">
        <v>61</v>
      </c>
      <c r="M279" s="103" t="s">
        <v>61</v>
      </c>
      <c r="N279" s="3632"/>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2088"/>
      <c r="P280" s="2088"/>
    </row>
    <row r="281" spans="2:16" ht="24.75" customHeight="1">
      <c r="B281" s="76" t="s">
        <v>458</v>
      </c>
      <c r="C281" s="2091" t="s">
        <v>3069</v>
      </c>
      <c r="D281" s="2091"/>
      <c r="E281" s="2091"/>
      <c r="F281" s="2091"/>
      <c r="G281" s="2092"/>
      <c r="H281" s="101" t="s">
        <v>61</v>
      </c>
      <c r="I281" s="102" t="s">
        <v>61</v>
      </c>
      <c r="J281" s="103" t="s">
        <v>61</v>
      </c>
      <c r="K281" s="101" t="s">
        <v>61</v>
      </c>
      <c r="L281" s="102" t="s">
        <v>61</v>
      </c>
      <c r="M281" s="103" t="s">
        <v>61</v>
      </c>
      <c r="N281" s="2931" t="s">
        <v>3529</v>
      </c>
      <c r="O281" s="2089"/>
      <c r="P281" s="2089"/>
    </row>
    <row r="282" spans="2:16" ht="24.75" customHeight="1">
      <c r="B282" s="76" t="s">
        <v>489</v>
      </c>
      <c r="C282" s="2091" t="s">
        <v>3070</v>
      </c>
      <c r="D282" s="2091"/>
      <c r="E282" s="2091"/>
      <c r="F282" s="2091"/>
      <c r="G282" s="1518"/>
      <c r="H282" s="101" t="s">
        <v>61</v>
      </c>
      <c r="I282" s="102" t="s">
        <v>61</v>
      </c>
      <c r="J282" s="103" t="s">
        <v>61</v>
      </c>
      <c r="K282" s="101" t="s">
        <v>61</v>
      </c>
      <c r="L282" s="102" t="s">
        <v>61</v>
      </c>
      <c r="M282" s="103" t="s">
        <v>61</v>
      </c>
      <c r="N282" s="2932"/>
      <c r="O282" s="2089"/>
      <c r="P282" s="2089"/>
    </row>
    <row r="283" spans="2:16" ht="27" customHeight="1">
      <c r="B283" s="76" t="s">
        <v>493</v>
      </c>
      <c r="C283" s="2091" t="s">
        <v>3071</v>
      </c>
      <c r="D283" s="2091"/>
      <c r="E283" s="2091"/>
      <c r="F283" s="2091"/>
      <c r="G283" s="2092"/>
      <c r="H283" s="118">
        <v>0</v>
      </c>
      <c r="I283" s="119">
        <v>12</v>
      </c>
      <c r="J283" s="120">
        <f t="shared" si="1"/>
        <v>0</v>
      </c>
      <c r="K283" s="101" t="s">
        <v>61</v>
      </c>
      <c r="L283" s="102" t="s">
        <v>61</v>
      </c>
      <c r="M283" s="103" t="s">
        <v>61</v>
      </c>
      <c r="N283" s="2932"/>
      <c r="O283" s="2089"/>
      <c r="P283" s="2089"/>
    </row>
    <row r="284" spans="2:16" ht="18" customHeight="1">
      <c r="B284" s="104" t="s">
        <v>445</v>
      </c>
      <c r="C284" s="2068" t="s">
        <v>2425</v>
      </c>
      <c r="D284" s="2068"/>
      <c r="E284" s="2068"/>
      <c r="F284" s="2068"/>
      <c r="G284" s="2068"/>
      <c r="H284" s="2068"/>
      <c r="I284" s="2068"/>
      <c r="J284" s="2068"/>
      <c r="K284" s="2068"/>
      <c r="L284" s="2068"/>
      <c r="M284" s="2068"/>
      <c r="N284" s="2085"/>
      <c r="O284" s="2089"/>
      <c r="P284" s="2089"/>
    </row>
    <row r="285" spans="2:16" ht="22.5" customHeight="1">
      <c r="B285" s="76" t="s">
        <v>458</v>
      </c>
      <c r="C285" s="2091" t="s">
        <v>3072</v>
      </c>
      <c r="D285" s="2091"/>
      <c r="E285" s="2091"/>
      <c r="F285" s="2091"/>
      <c r="G285" s="2092"/>
      <c r="H285" s="118">
        <v>0</v>
      </c>
      <c r="I285" s="119">
        <v>12</v>
      </c>
      <c r="J285" s="120">
        <f t="shared" si="1"/>
        <v>0</v>
      </c>
      <c r="K285" s="101" t="s">
        <v>61</v>
      </c>
      <c r="L285" s="102" t="s">
        <v>61</v>
      </c>
      <c r="M285" s="103" t="s">
        <v>61</v>
      </c>
      <c r="N285" s="2480"/>
      <c r="O285" s="2089"/>
      <c r="P285" s="2089"/>
    </row>
    <row r="286" spans="2:16" ht="22.5" customHeight="1">
      <c r="B286" s="76" t="s">
        <v>489</v>
      </c>
      <c r="C286" s="2091" t="s">
        <v>3073</v>
      </c>
      <c r="D286" s="2091"/>
      <c r="E286" s="2091"/>
      <c r="F286" s="2091"/>
      <c r="G286" s="2092"/>
      <c r="H286" s="118">
        <v>0</v>
      </c>
      <c r="I286" s="119">
        <v>12</v>
      </c>
      <c r="J286" s="120">
        <f t="shared" si="1"/>
        <v>0</v>
      </c>
      <c r="K286" s="101" t="s">
        <v>61</v>
      </c>
      <c r="L286" s="102" t="s">
        <v>61</v>
      </c>
      <c r="M286" s="103" t="s">
        <v>61</v>
      </c>
      <c r="N286" s="2481"/>
      <c r="O286" s="2089"/>
      <c r="P286" s="2089"/>
    </row>
    <row r="287" spans="2:16" ht="22.5" customHeight="1">
      <c r="B287" s="104" t="s">
        <v>448</v>
      </c>
      <c r="C287" s="2068" t="s">
        <v>3074</v>
      </c>
      <c r="D287" s="2068"/>
      <c r="E287" s="2068"/>
      <c r="F287" s="2068"/>
      <c r="G287" s="2068"/>
      <c r="H287" s="118">
        <v>0</v>
      </c>
      <c r="I287" s="119">
        <v>12</v>
      </c>
      <c r="J287" s="120">
        <f t="shared" si="1"/>
        <v>0</v>
      </c>
      <c r="K287" s="101" t="s">
        <v>61</v>
      </c>
      <c r="L287" s="102" t="s">
        <v>61</v>
      </c>
      <c r="M287" s="139" t="s">
        <v>61</v>
      </c>
      <c r="N287" s="105"/>
      <c r="O287" s="2089"/>
      <c r="P287" s="2089"/>
    </row>
    <row r="288" spans="2:16" ht="22.5" customHeight="1">
      <c r="B288" s="104" t="s">
        <v>450</v>
      </c>
      <c r="C288" s="2068" t="s">
        <v>3075</v>
      </c>
      <c r="D288" s="2068"/>
      <c r="E288" s="2068"/>
      <c r="F288" s="2068"/>
      <c r="G288" s="2068"/>
      <c r="H288" s="101" t="s">
        <v>61</v>
      </c>
      <c r="I288" s="102" t="s">
        <v>61</v>
      </c>
      <c r="J288" s="103" t="s">
        <v>61</v>
      </c>
      <c r="K288" s="101" t="s">
        <v>61</v>
      </c>
      <c r="L288" s="102" t="s">
        <v>61</v>
      </c>
      <c r="M288" s="139" t="s">
        <v>61</v>
      </c>
      <c r="N288" s="105"/>
      <c r="O288" s="2089"/>
      <c r="P288" s="2089"/>
    </row>
    <row r="289" spans="2:19" ht="22.5" customHeight="1">
      <c r="B289" s="104" t="s">
        <v>453</v>
      </c>
      <c r="C289" s="2068" t="s">
        <v>2432</v>
      </c>
      <c r="D289" s="2068"/>
      <c r="E289" s="2068"/>
      <c r="F289" s="2068"/>
      <c r="G289" s="2068"/>
      <c r="H289" s="118">
        <v>0</v>
      </c>
      <c r="I289" s="119">
        <v>12</v>
      </c>
      <c r="J289" s="120">
        <f t="shared" si="1"/>
        <v>0</v>
      </c>
      <c r="K289" s="101" t="s">
        <v>61</v>
      </c>
      <c r="L289" s="102" t="s">
        <v>61</v>
      </c>
      <c r="M289" s="139" t="s">
        <v>61</v>
      </c>
      <c r="N289" s="105"/>
      <c r="O289" s="2089"/>
      <c r="P289" s="2089"/>
    </row>
    <row r="290" spans="2:19" ht="22.5" customHeight="1">
      <c r="B290" s="104" t="s">
        <v>456</v>
      </c>
      <c r="C290" s="2068" t="s">
        <v>2433</v>
      </c>
      <c r="D290" s="2068"/>
      <c r="E290" s="2068"/>
      <c r="F290" s="2068"/>
      <c r="G290" s="2068"/>
      <c r="H290" s="118">
        <v>0</v>
      </c>
      <c r="I290" s="119">
        <v>12</v>
      </c>
      <c r="J290" s="120">
        <f t="shared" si="1"/>
        <v>0</v>
      </c>
      <c r="K290" s="101" t="s">
        <v>61</v>
      </c>
      <c r="L290" s="102" t="s">
        <v>61</v>
      </c>
      <c r="M290" s="139" t="s">
        <v>61</v>
      </c>
      <c r="N290" s="105"/>
      <c r="O290" s="2089"/>
      <c r="P290" s="2089"/>
    </row>
    <row r="291" spans="2:19" ht="18.75" customHeight="1">
      <c r="B291" s="104" t="s">
        <v>458</v>
      </c>
      <c r="C291" s="2068" t="s">
        <v>2434</v>
      </c>
      <c r="D291" s="2068"/>
      <c r="E291" s="2068"/>
      <c r="F291" s="2068"/>
      <c r="G291" s="2068"/>
      <c r="H291" s="2068"/>
      <c r="I291" s="2068"/>
      <c r="J291" s="2068"/>
      <c r="K291" s="2068"/>
      <c r="L291" s="2068"/>
      <c r="M291" s="2068"/>
      <c r="N291" s="2085"/>
      <c r="O291" s="2089"/>
      <c r="P291" s="2089"/>
    </row>
    <row r="292" spans="2:19" ht="22.5" customHeight="1">
      <c r="B292" s="76" t="s">
        <v>458</v>
      </c>
      <c r="C292" s="2086" t="s">
        <v>2435</v>
      </c>
      <c r="D292" s="2086"/>
      <c r="E292" s="2086"/>
      <c r="F292" s="2086"/>
      <c r="G292" s="2087"/>
      <c r="H292" s="101" t="s">
        <v>61</v>
      </c>
      <c r="I292" s="102" t="s">
        <v>61</v>
      </c>
      <c r="J292" s="103" t="s">
        <v>61</v>
      </c>
      <c r="K292" s="101" t="s">
        <v>61</v>
      </c>
      <c r="L292" s="102" t="s">
        <v>61</v>
      </c>
      <c r="M292" s="103" t="s">
        <v>61</v>
      </c>
      <c r="N292" s="3628" t="s">
        <v>3530</v>
      </c>
      <c r="O292" s="2089"/>
      <c r="P292" s="2089"/>
    </row>
    <row r="293" spans="2:19" ht="22.5" customHeight="1">
      <c r="B293" s="76" t="s">
        <v>489</v>
      </c>
      <c r="C293" s="2086" t="s">
        <v>2436</v>
      </c>
      <c r="D293" s="2086"/>
      <c r="E293" s="2086"/>
      <c r="F293" s="2086"/>
      <c r="G293" s="2087"/>
      <c r="H293" s="101" t="s">
        <v>61</v>
      </c>
      <c r="I293" s="102" t="s">
        <v>61</v>
      </c>
      <c r="J293" s="103" t="s">
        <v>61</v>
      </c>
      <c r="K293" s="101" t="s">
        <v>61</v>
      </c>
      <c r="L293" s="102" t="s">
        <v>61</v>
      </c>
      <c r="M293" s="103" t="s">
        <v>61</v>
      </c>
      <c r="N293" s="3629"/>
      <c r="O293" s="2089"/>
      <c r="P293" s="2089"/>
    </row>
    <row r="294" spans="2:19" ht="22.5" customHeight="1">
      <c r="B294" s="104" t="s">
        <v>594</v>
      </c>
      <c r="C294" s="2068" t="s">
        <v>3076</v>
      </c>
      <c r="D294" s="2068"/>
      <c r="E294" s="2068"/>
      <c r="F294" s="2068"/>
      <c r="G294" s="2068"/>
      <c r="H294" s="101" t="s">
        <v>61</v>
      </c>
      <c r="I294" s="102" t="s">
        <v>61</v>
      </c>
      <c r="J294" s="103" t="s">
        <v>61</v>
      </c>
      <c r="K294" s="101" t="s">
        <v>61</v>
      </c>
      <c r="L294" s="102" t="s">
        <v>61</v>
      </c>
      <c r="M294" s="139" t="s">
        <v>61</v>
      </c>
      <c r="N294" s="105"/>
      <c r="O294" s="2089"/>
      <c r="P294" s="2089"/>
    </row>
    <row r="295" spans="2:19" ht="43.5" customHeight="1" thickBot="1">
      <c r="B295" s="27" t="s">
        <v>596</v>
      </c>
      <c r="C295" s="1997" t="s">
        <v>3285</v>
      </c>
      <c r="D295" s="1997"/>
      <c r="E295" s="1997"/>
      <c r="F295" s="1997"/>
      <c r="G295" s="1998"/>
      <c r="H295" s="127">
        <f>SUM(H276+H279+H283+H285+H286+H287+H289+H290)</f>
        <v>7</v>
      </c>
      <c r="I295" s="127">
        <f>SUM(I276+I279+I283+I285+I286+I287+I289+I290)</f>
        <v>96</v>
      </c>
      <c r="J295" s="120">
        <f t="shared" si="1"/>
        <v>7.2916666666666671E-2</v>
      </c>
      <c r="K295" s="1357" t="s">
        <v>61</v>
      </c>
      <c r="L295" s="1358" t="s">
        <v>61</v>
      </c>
      <c r="M295" s="278" t="s">
        <v>61</v>
      </c>
      <c r="N295" s="105"/>
      <c r="O295" s="2090"/>
      <c r="P295" s="2090"/>
    </row>
    <row r="296" spans="2:19" ht="24" customHeight="1" thickBot="1">
      <c r="B296" s="1849" t="s">
        <v>1780</v>
      </c>
      <c r="C296" s="1850"/>
      <c r="D296" s="1850"/>
      <c r="E296" s="1850"/>
      <c r="F296" s="1850"/>
      <c r="G296" s="1850"/>
      <c r="H296" s="1850"/>
      <c r="I296" s="1850"/>
      <c r="J296" s="1850"/>
      <c r="K296" s="1850"/>
      <c r="L296" s="1850"/>
      <c r="M296" s="1850"/>
      <c r="N296" s="1850"/>
      <c r="O296" s="1850"/>
      <c r="P296" s="1851"/>
    </row>
    <row r="297" spans="2:19" ht="293.25" customHeight="1">
      <c r="B297" s="70" t="s">
        <v>339</v>
      </c>
      <c r="C297" s="1997" t="s">
        <v>2722</v>
      </c>
      <c r="D297" s="1997"/>
      <c r="E297" s="1997"/>
      <c r="F297" s="1997"/>
      <c r="G297" s="1998"/>
      <c r="H297" s="2183" t="s">
        <v>1442</v>
      </c>
      <c r="I297" s="2184"/>
      <c r="J297" s="2185"/>
      <c r="K297" s="108" t="s">
        <v>1521</v>
      </c>
      <c r="L297" s="3624" t="s">
        <v>3531</v>
      </c>
      <c r="M297" s="3431"/>
      <c r="N297" s="3432"/>
      <c r="O297" s="109" t="s">
        <v>1784</v>
      </c>
      <c r="P297" s="1507"/>
    </row>
    <row r="298" spans="2:19" ht="34.5" customHeight="1">
      <c r="B298" s="110" t="s">
        <v>341</v>
      </c>
      <c r="C298" s="1997" t="s">
        <v>2724</v>
      </c>
      <c r="D298" s="1997"/>
      <c r="E298" s="1997"/>
      <c r="F298" s="1997"/>
      <c r="G298" s="1998"/>
      <c r="H298" s="1999" t="s">
        <v>1442</v>
      </c>
      <c r="I298" s="2027"/>
      <c r="J298" s="2000"/>
      <c r="K298" s="2030" t="s">
        <v>1521</v>
      </c>
      <c r="L298" s="3421"/>
      <c r="M298" s="3422"/>
      <c r="N298" s="3423"/>
      <c r="O298" s="2017" t="s">
        <v>2736</v>
      </c>
      <c r="P298" s="1991"/>
    </row>
    <row r="299" spans="2:19" ht="37.5" customHeight="1">
      <c r="B299" s="1494" t="s">
        <v>435</v>
      </c>
      <c r="C299" s="2043" t="s">
        <v>2725</v>
      </c>
      <c r="D299" s="2043"/>
      <c r="E299" s="2043"/>
      <c r="F299" s="2043"/>
      <c r="G299" s="2054"/>
      <c r="H299" s="1999" t="s">
        <v>1442</v>
      </c>
      <c r="I299" s="2027"/>
      <c r="J299" s="2000"/>
      <c r="K299" s="2031"/>
      <c r="L299" s="3424"/>
      <c r="M299" s="3425"/>
      <c r="N299" s="3426"/>
      <c r="O299" s="2017"/>
      <c r="P299" s="2017"/>
    </row>
    <row r="300" spans="2:19" ht="190.5" customHeight="1">
      <c r="B300" s="1490" t="s">
        <v>441</v>
      </c>
      <c r="C300" s="1997" t="s">
        <v>2726</v>
      </c>
      <c r="D300" s="1997"/>
      <c r="E300" s="1997"/>
      <c r="F300" s="1997"/>
      <c r="G300" s="1998"/>
      <c r="H300" s="2495" t="s">
        <v>3532</v>
      </c>
      <c r="I300" s="3016"/>
      <c r="J300" s="3017"/>
      <c r="K300" s="2078"/>
      <c r="L300" s="3625"/>
      <c r="M300" s="3626"/>
      <c r="N300" s="3627"/>
      <c r="O300" s="2017"/>
      <c r="P300" s="2017"/>
    </row>
    <row r="301" spans="2:19" ht="172.5" customHeight="1">
      <c r="B301" s="44" t="s">
        <v>737</v>
      </c>
      <c r="C301" s="1997"/>
      <c r="D301" s="1997"/>
      <c r="E301" s="1997"/>
      <c r="F301" s="1997"/>
      <c r="G301" s="1998"/>
      <c r="H301" s="1999" t="s">
        <v>1793</v>
      </c>
      <c r="I301" s="2027"/>
      <c r="J301" s="2000"/>
      <c r="K301" s="1535" t="s">
        <v>1521</v>
      </c>
      <c r="L301" s="3190" t="s">
        <v>3533</v>
      </c>
      <c r="M301" s="3622"/>
      <c r="N301" s="3623"/>
      <c r="O301" s="2017"/>
      <c r="P301" s="2017"/>
    </row>
    <row r="302" spans="2:19" ht="51.75" customHeight="1">
      <c r="B302" s="110" t="s">
        <v>350</v>
      </c>
      <c r="C302" s="1997" t="s">
        <v>1796</v>
      </c>
      <c r="D302" s="1997"/>
      <c r="E302" s="1997"/>
      <c r="F302" s="1997"/>
      <c r="G302" s="1998"/>
      <c r="H302" s="1999" t="s">
        <v>1442</v>
      </c>
      <c r="I302" s="2027"/>
      <c r="J302" s="2000"/>
      <c r="K302" s="1535" t="s">
        <v>1521</v>
      </c>
      <c r="L302" s="3437" t="s">
        <v>3534</v>
      </c>
      <c r="M302" s="3437"/>
      <c r="N302" s="3437"/>
      <c r="O302" s="2017"/>
      <c r="P302" s="1992"/>
      <c r="Q302" s="1363" t="s">
        <v>3535</v>
      </c>
    </row>
    <row r="303" spans="2:19" ht="39" customHeight="1">
      <c r="B303" s="28" t="s">
        <v>357</v>
      </c>
      <c r="C303" s="2043" t="s">
        <v>1799</v>
      </c>
      <c r="D303" s="2043"/>
      <c r="E303" s="2043"/>
      <c r="F303" s="2043"/>
      <c r="G303" s="2054"/>
      <c r="H303" s="1999" t="s">
        <v>57</v>
      </c>
      <c r="I303" s="2027"/>
      <c r="J303" s="2000"/>
      <c r="K303" s="2030" t="s">
        <v>1521</v>
      </c>
      <c r="L303" s="3433" t="s">
        <v>3536</v>
      </c>
      <c r="M303" s="3434"/>
      <c r="N303" s="3435"/>
      <c r="O303" s="1991" t="s">
        <v>1332</v>
      </c>
      <c r="P303" s="3616"/>
      <c r="Q303" s="1364"/>
      <c r="R303" s="1364"/>
      <c r="S303" s="1364"/>
    </row>
    <row r="304" spans="2:19" ht="39" customHeight="1">
      <c r="B304" s="23" t="s">
        <v>366</v>
      </c>
      <c r="C304" s="2043" t="s">
        <v>2730</v>
      </c>
      <c r="D304" s="2043"/>
      <c r="E304" s="2043"/>
      <c r="F304" s="2043"/>
      <c r="G304" s="2054"/>
      <c r="H304" s="1999" t="s">
        <v>1804</v>
      </c>
      <c r="I304" s="2027"/>
      <c r="J304" s="2000"/>
      <c r="K304" s="2031"/>
      <c r="L304" s="3436"/>
      <c r="M304" s="3437"/>
      <c r="N304" s="3438"/>
      <c r="O304" s="2017"/>
      <c r="P304" s="3617"/>
      <c r="Q304" s="646"/>
      <c r="R304" s="646"/>
      <c r="S304" s="646"/>
    </row>
    <row r="305" spans="1:19" ht="39" customHeight="1">
      <c r="B305" s="1520" t="s">
        <v>742</v>
      </c>
      <c r="C305" s="1997" t="s">
        <v>1806</v>
      </c>
      <c r="D305" s="1997"/>
      <c r="E305" s="1997"/>
      <c r="F305" s="1997"/>
      <c r="G305" s="1998"/>
      <c r="H305" s="1999" t="s">
        <v>2734</v>
      </c>
      <c r="I305" s="2027"/>
      <c r="J305" s="2000"/>
      <c r="K305" s="2031"/>
      <c r="L305" s="3436"/>
      <c r="M305" s="3437"/>
      <c r="N305" s="3438"/>
      <c r="O305" s="2017"/>
      <c r="P305" s="3617"/>
      <c r="Q305" s="646"/>
      <c r="R305" s="646"/>
      <c r="S305" s="646"/>
    </row>
    <row r="306" spans="1:19" ht="39" customHeight="1">
      <c r="B306" s="1493" t="s">
        <v>435</v>
      </c>
      <c r="C306" s="1997" t="s">
        <v>1809</v>
      </c>
      <c r="D306" s="1997"/>
      <c r="E306" s="1997"/>
      <c r="F306" s="1997"/>
      <c r="G306" s="1998"/>
      <c r="H306" s="1999" t="s">
        <v>2734</v>
      </c>
      <c r="I306" s="2027"/>
      <c r="J306" s="2000"/>
      <c r="K306" s="2031"/>
      <c r="L306" s="3436"/>
      <c r="M306" s="3437"/>
      <c r="N306" s="3438"/>
      <c r="O306" s="2017"/>
      <c r="P306" s="3618"/>
      <c r="Q306" s="646"/>
      <c r="R306" s="646"/>
      <c r="S306" s="646"/>
    </row>
    <row r="307" spans="1:19" ht="64.5" customHeight="1">
      <c r="B307" s="70" t="s">
        <v>745</v>
      </c>
      <c r="C307" s="1997" t="s">
        <v>3083</v>
      </c>
      <c r="D307" s="1997"/>
      <c r="E307" s="1997"/>
      <c r="F307" s="1997"/>
      <c r="G307" s="1998"/>
      <c r="H307" s="2038" t="s">
        <v>1442</v>
      </c>
      <c r="I307" s="2039"/>
      <c r="J307" s="2040"/>
      <c r="K307" s="2031"/>
      <c r="L307" s="3436"/>
      <c r="M307" s="3437"/>
      <c r="N307" s="3438"/>
      <c r="O307" s="2051" t="s">
        <v>1332</v>
      </c>
      <c r="P307" s="2051"/>
      <c r="Q307" s="646"/>
      <c r="R307" s="646"/>
      <c r="S307" s="646"/>
    </row>
    <row r="308" spans="1:19" ht="40.5" customHeight="1" thickBot="1">
      <c r="B308" s="39" t="s">
        <v>435</v>
      </c>
      <c r="C308" s="1978" t="s">
        <v>2737</v>
      </c>
      <c r="D308" s="1978"/>
      <c r="E308" s="1978"/>
      <c r="F308" s="1978"/>
      <c r="G308" s="1979"/>
      <c r="H308" s="2358" t="s">
        <v>3537</v>
      </c>
      <c r="I308" s="2358"/>
      <c r="J308" s="3615"/>
      <c r="K308" s="2058"/>
      <c r="L308" s="3619"/>
      <c r="M308" s="3620"/>
      <c r="N308" s="3621"/>
      <c r="O308" s="2052"/>
      <c r="P308" s="2052"/>
      <c r="Q308" s="1365" t="s">
        <v>3538</v>
      </c>
      <c r="R308" s="646"/>
      <c r="S308" s="646"/>
    </row>
    <row r="309" spans="1:19" ht="21.75" customHeight="1" thickBot="1">
      <c r="B309" s="1849" t="s">
        <v>1275</v>
      </c>
      <c r="C309" s="1850"/>
      <c r="D309" s="1850"/>
      <c r="E309" s="1850"/>
      <c r="F309" s="1850"/>
      <c r="G309" s="1850"/>
      <c r="H309" s="1850"/>
      <c r="I309" s="1850"/>
      <c r="J309" s="1850"/>
      <c r="K309" s="2042"/>
      <c r="L309" s="1850"/>
      <c r="M309" s="1850"/>
      <c r="N309" s="1850"/>
      <c r="O309" s="1850"/>
      <c r="P309" s="1851"/>
    </row>
    <row r="310" spans="1:19" ht="28.5" customHeight="1">
      <c r="A310" s="1362"/>
      <c r="B310" s="1520" t="s">
        <v>376</v>
      </c>
      <c r="C310" s="2043" t="s">
        <v>2739</v>
      </c>
      <c r="D310" s="2043"/>
      <c r="E310" s="2043"/>
      <c r="F310" s="2043"/>
      <c r="G310" s="2043"/>
      <c r="H310" s="1999" t="s">
        <v>1817</v>
      </c>
      <c r="I310" s="2027"/>
      <c r="J310" s="2027"/>
      <c r="K310" s="2044" t="s">
        <v>1521</v>
      </c>
      <c r="L310" s="3409" t="s">
        <v>3539</v>
      </c>
      <c r="M310" s="3410"/>
      <c r="N310" s="3411"/>
      <c r="O310" s="2050" t="s">
        <v>1332</v>
      </c>
      <c r="P310" s="2050"/>
    </row>
    <row r="311" spans="1:19" ht="30.75" customHeight="1">
      <c r="A311" s="1362"/>
      <c r="B311" s="1494" t="s">
        <v>435</v>
      </c>
      <c r="C311" s="2043" t="s">
        <v>2740</v>
      </c>
      <c r="D311" s="2043"/>
      <c r="E311" s="2043"/>
      <c r="F311" s="2043"/>
      <c r="G311" s="2043"/>
      <c r="H311" s="2038" t="s">
        <v>57</v>
      </c>
      <c r="I311" s="2039"/>
      <c r="J311" s="2040"/>
      <c r="K311" s="2031"/>
      <c r="L311" s="2892"/>
      <c r="M311" s="2905"/>
      <c r="N311" s="2893"/>
      <c r="O311" s="2017"/>
      <c r="P311" s="2017"/>
    </row>
    <row r="312" spans="1:19" ht="39" customHeight="1">
      <c r="A312" s="1362"/>
      <c r="B312" s="1494" t="s">
        <v>441</v>
      </c>
      <c r="C312" s="1997" t="s">
        <v>2741</v>
      </c>
      <c r="D312" s="1997"/>
      <c r="E312" s="1997"/>
      <c r="F312" s="1997"/>
      <c r="G312" s="1998"/>
      <c r="H312" s="1999" t="s">
        <v>1340</v>
      </c>
      <c r="I312" s="2027"/>
      <c r="J312" s="2000"/>
      <c r="K312" s="2031"/>
      <c r="L312" s="2892"/>
      <c r="M312" s="2905"/>
      <c r="N312" s="2893"/>
      <c r="O312" s="2017"/>
      <c r="P312" s="2017"/>
    </row>
    <row r="313" spans="1:19" ht="35.25" customHeight="1">
      <c r="A313" s="1362"/>
      <c r="B313" s="1520" t="s">
        <v>381</v>
      </c>
      <c r="C313" s="2028" t="s">
        <v>2742</v>
      </c>
      <c r="D313" s="2028"/>
      <c r="E313" s="2028"/>
      <c r="F313" s="2028"/>
      <c r="G313" s="2029"/>
      <c r="H313" s="2038" t="s">
        <v>57</v>
      </c>
      <c r="I313" s="2039"/>
      <c r="J313" s="2040"/>
      <c r="K313" s="2031"/>
      <c r="L313" s="2894"/>
      <c r="M313" s="3216"/>
      <c r="N313" s="2895"/>
      <c r="O313" s="2017"/>
      <c r="P313" s="2017"/>
    </row>
    <row r="314" spans="1:19" ht="39" customHeight="1">
      <c r="A314" s="1362"/>
      <c r="B314" s="1494" t="s">
        <v>435</v>
      </c>
      <c r="C314" s="1997" t="s">
        <v>2743</v>
      </c>
      <c r="D314" s="1997"/>
      <c r="E314" s="1997"/>
      <c r="F314" s="1997"/>
      <c r="G314" s="1998"/>
      <c r="H314" s="1999"/>
      <c r="I314" s="2027"/>
      <c r="J314" s="2000"/>
      <c r="K314" s="2030" t="s">
        <v>1521</v>
      </c>
      <c r="L314" s="2890" t="s">
        <v>3540</v>
      </c>
      <c r="M314" s="2904"/>
      <c r="N314" s="2891"/>
      <c r="O314" s="2017"/>
      <c r="P314" s="2017"/>
    </row>
    <row r="315" spans="1:19" ht="38.25" customHeight="1">
      <c r="A315" s="1362"/>
      <c r="B315" s="1490" t="s">
        <v>441</v>
      </c>
      <c r="C315" s="1997" t="s">
        <v>2745</v>
      </c>
      <c r="D315" s="1997"/>
      <c r="E315" s="1997"/>
      <c r="F315" s="1997"/>
      <c r="G315" s="1998"/>
      <c r="H315" s="2038" t="s">
        <v>57</v>
      </c>
      <c r="I315" s="2039"/>
      <c r="J315" s="2040"/>
      <c r="K315" s="2031"/>
      <c r="L315" s="2892"/>
      <c r="M315" s="2905"/>
      <c r="N315" s="2893"/>
      <c r="O315" s="1992"/>
      <c r="P315" s="1992"/>
    </row>
    <row r="316" spans="1:19" ht="114" customHeight="1">
      <c r="B316" s="44" t="s">
        <v>389</v>
      </c>
      <c r="C316" s="1997" t="s">
        <v>1827</v>
      </c>
      <c r="D316" s="1997"/>
      <c r="E316" s="1997"/>
      <c r="F316" s="1997"/>
      <c r="G316" s="1997"/>
      <c r="H316" s="1997"/>
      <c r="I316" s="1997"/>
      <c r="J316" s="1997"/>
      <c r="K316" s="1997"/>
      <c r="L316" s="1997"/>
      <c r="M316" s="1997"/>
      <c r="N316" s="2041"/>
      <c r="O316" s="1991" t="s">
        <v>1332</v>
      </c>
      <c r="P316" s="1991"/>
    </row>
    <row r="317" spans="1:19" ht="47.25" customHeight="1">
      <c r="A317" s="166"/>
      <c r="B317" s="111" t="s">
        <v>435</v>
      </c>
      <c r="C317" s="1830" t="s">
        <v>3288</v>
      </c>
      <c r="D317" s="1830"/>
      <c r="E317" s="1830"/>
      <c r="F317" s="1830"/>
      <c r="G317" s="1830"/>
      <c r="H317" s="1830"/>
      <c r="I317" s="1830"/>
      <c r="J317" s="1830"/>
      <c r="K317" s="1830"/>
      <c r="L317" s="2018" t="s">
        <v>1521</v>
      </c>
      <c r="M317" s="2032" t="s">
        <v>3541</v>
      </c>
      <c r="N317" s="2034"/>
      <c r="O317" s="2017"/>
      <c r="P317" s="2017"/>
    </row>
    <row r="318" spans="1:19" ht="28.5" customHeight="1">
      <c r="A318" s="166"/>
      <c r="B318" s="111"/>
      <c r="C318" s="1491" t="s">
        <v>458</v>
      </c>
      <c r="D318" s="1997" t="s">
        <v>2748</v>
      </c>
      <c r="E318" s="1997"/>
      <c r="F318" s="1997"/>
      <c r="G318" s="1997"/>
      <c r="H318" s="1997"/>
      <c r="I318" s="1998"/>
      <c r="J318" s="1999" t="s">
        <v>3091</v>
      </c>
      <c r="K318" s="2000"/>
      <c r="L318" s="2019"/>
      <c r="M318" s="2035"/>
      <c r="N318" s="2037"/>
      <c r="O318" s="2017"/>
      <c r="P318" s="2017"/>
    </row>
    <row r="319" spans="1:19" ht="28.5" customHeight="1">
      <c r="A319" s="166"/>
      <c r="B319" s="111"/>
      <c r="C319" s="111" t="s">
        <v>489</v>
      </c>
      <c r="D319" s="1997" t="s">
        <v>1830</v>
      </c>
      <c r="E319" s="1997"/>
      <c r="F319" s="1997"/>
      <c r="G319" s="1997"/>
      <c r="H319" s="1830"/>
      <c r="I319" s="1831"/>
      <c r="J319" s="3405" t="s">
        <v>1817</v>
      </c>
      <c r="K319" s="3406"/>
      <c r="L319" s="2019"/>
      <c r="M319" s="2035"/>
      <c r="N319" s="2037"/>
      <c r="O319" s="2017"/>
      <c r="P319" s="2017"/>
    </row>
    <row r="320" spans="1:19" ht="28.5" customHeight="1">
      <c r="A320" s="166"/>
      <c r="B320" s="111"/>
      <c r="C320" s="111" t="s">
        <v>493</v>
      </c>
      <c r="D320" s="1997" t="s">
        <v>2750</v>
      </c>
      <c r="E320" s="1997"/>
      <c r="F320" s="1997"/>
      <c r="G320" s="1997"/>
      <c r="H320" s="1754" t="s">
        <v>3542</v>
      </c>
      <c r="I320" s="2008"/>
      <c r="J320" s="2008"/>
      <c r="K320" s="1755"/>
      <c r="L320" s="2019"/>
      <c r="M320" s="2035"/>
      <c r="N320" s="2037"/>
      <c r="O320" s="2017"/>
      <c r="P320" s="2017"/>
    </row>
    <row r="321" spans="1:16" ht="28.5" customHeight="1">
      <c r="A321" s="166"/>
      <c r="B321" s="111"/>
      <c r="C321" s="111" t="s">
        <v>498</v>
      </c>
      <c r="D321" s="1997" t="s">
        <v>2752</v>
      </c>
      <c r="E321" s="1997"/>
      <c r="F321" s="1997"/>
      <c r="G321" s="1997"/>
      <c r="H321" s="1997"/>
      <c r="I321" s="1997"/>
      <c r="J321" s="1999">
        <v>0</v>
      </c>
      <c r="K321" s="2000"/>
      <c r="L321" s="2019"/>
      <c r="M321" s="2035"/>
      <c r="N321" s="2037"/>
      <c r="O321" s="2017"/>
      <c r="P321" s="2017"/>
    </row>
    <row r="322" spans="1:16" ht="34.5" customHeight="1">
      <c r="A322" s="166"/>
      <c r="B322" s="111" t="s">
        <v>441</v>
      </c>
      <c r="C322" s="1830" t="s">
        <v>3543</v>
      </c>
      <c r="D322" s="1830"/>
      <c r="E322" s="1830"/>
      <c r="F322" s="1830"/>
      <c r="G322" s="1830"/>
      <c r="H322" s="1830"/>
      <c r="I322" s="1830"/>
      <c r="J322" s="1830"/>
      <c r="K322" s="1831"/>
      <c r="L322" s="2019"/>
      <c r="M322" s="2035"/>
      <c r="N322" s="2037"/>
      <c r="O322" s="2017"/>
      <c r="P322" s="2017"/>
    </row>
    <row r="323" spans="1:16" ht="28.5" customHeight="1">
      <c r="A323" s="166"/>
      <c r="B323" s="111"/>
      <c r="C323" s="111" t="s">
        <v>458</v>
      </c>
      <c r="D323" s="1997" t="s">
        <v>2748</v>
      </c>
      <c r="E323" s="1997"/>
      <c r="F323" s="1997"/>
      <c r="G323" s="1997"/>
      <c r="H323" s="1997"/>
      <c r="I323" s="1998"/>
      <c r="J323" s="1999" t="s">
        <v>3091</v>
      </c>
      <c r="K323" s="2000"/>
      <c r="L323" s="2019"/>
      <c r="M323" s="2035"/>
      <c r="N323" s="2037"/>
      <c r="O323" s="2017"/>
      <c r="P323" s="2017"/>
    </row>
    <row r="324" spans="1:16" ht="28.5" customHeight="1">
      <c r="A324" s="166"/>
      <c r="B324" s="111"/>
      <c r="C324" s="111" t="s">
        <v>489</v>
      </c>
      <c r="D324" s="1997" t="s">
        <v>1846</v>
      </c>
      <c r="E324" s="1997"/>
      <c r="F324" s="1997"/>
      <c r="G324" s="1997"/>
      <c r="H324" s="1997"/>
      <c r="I324" s="1998"/>
      <c r="J324" s="3405" t="s">
        <v>1817</v>
      </c>
      <c r="K324" s="3406"/>
      <c r="L324" s="2019"/>
      <c r="M324" s="2035"/>
      <c r="N324" s="2037"/>
      <c r="O324" s="2017"/>
      <c r="P324" s="2017"/>
    </row>
    <row r="325" spans="1:16" ht="28.5" customHeight="1">
      <c r="A325" s="166"/>
      <c r="B325" s="111"/>
      <c r="C325" s="111" t="s">
        <v>493</v>
      </c>
      <c r="D325" s="1830" t="s">
        <v>2750</v>
      </c>
      <c r="E325" s="1830"/>
      <c r="F325" s="1830"/>
      <c r="G325" s="1830"/>
      <c r="H325" s="2014" t="s">
        <v>3544</v>
      </c>
      <c r="I325" s="2015"/>
      <c r="J325" s="2015"/>
      <c r="K325" s="2016"/>
      <c r="L325" s="2019"/>
      <c r="M325" s="2035"/>
      <c r="N325" s="2037"/>
      <c r="O325" s="2017"/>
      <c r="P325" s="2017"/>
    </row>
    <row r="326" spans="1:16" ht="28.5" customHeight="1">
      <c r="A326" s="166"/>
      <c r="B326" s="111"/>
      <c r="C326" s="111" t="s">
        <v>498</v>
      </c>
      <c r="D326" s="1997" t="s">
        <v>2755</v>
      </c>
      <c r="E326" s="1997"/>
      <c r="F326" s="1997"/>
      <c r="G326" s="1997"/>
      <c r="H326" s="1997"/>
      <c r="I326" s="1997"/>
      <c r="J326" s="1999">
        <v>0</v>
      </c>
      <c r="K326" s="2000"/>
      <c r="L326" s="2019"/>
      <c r="M326" s="2035"/>
      <c r="N326" s="2037"/>
      <c r="O326" s="2017"/>
      <c r="P326" s="2017"/>
    </row>
    <row r="327" spans="1:16" ht="48" customHeight="1">
      <c r="A327" s="166"/>
      <c r="B327" s="111" t="s">
        <v>443</v>
      </c>
      <c r="C327" s="1997" t="s">
        <v>3292</v>
      </c>
      <c r="D327" s="1997"/>
      <c r="E327" s="1997"/>
      <c r="F327" s="1997"/>
      <c r="G327" s="1997"/>
      <c r="H327" s="1997"/>
      <c r="I327" s="1997"/>
      <c r="J327" s="1997"/>
      <c r="K327" s="1998"/>
      <c r="L327" s="2019"/>
      <c r="M327" s="2035"/>
      <c r="N327" s="2037"/>
      <c r="O327" s="2017"/>
      <c r="P327" s="2017"/>
    </row>
    <row r="328" spans="1:16" ht="28.5" customHeight="1">
      <c r="A328" s="166"/>
      <c r="B328" s="27"/>
      <c r="C328" s="111" t="s">
        <v>458</v>
      </c>
      <c r="D328" s="1997" t="s">
        <v>2748</v>
      </c>
      <c r="E328" s="1997"/>
      <c r="F328" s="1997"/>
      <c r="G328" s="1997"/>
      <c r="H328" s="1997"/>
      <c r="I328" s="1998"/>
      <c r="J328" s="1999" t="s">
        <v>3091</v>
      </c>
      <c r="K328" s="2000"/>
      <c r="L328" s="2019"/>
      <c r="M328" s="2035"/>
      <c r="N328" s="2037"/>
      <c r="O328" s="2017"/>
      <c r="P328" s="2017"/>
    </row>
    <row r="329" spans="1:16" ht="28.5" customHeight="1">
      <c r="A329" s="166"/>
      <c r="B329" s="27"/>
      <c r="C329" s="111" t="s">
        <v>489</v>
      </c>
      <c r="D329" s="1997" t="s">
        <v>1846</v>
      </c>
      <c r="E329" s="1997"/>
      <c r="F329" s="1997"/>
      <c r="G329" s="1997"/>
      <c r="H329" s="1997"/>
      <c r="I329" s="1998"/>
      <c r="J329" s="3405" t="s">
        <v>379</v>
      </c>
      <c r="K329" s="3406"/>
      <c r="L329" s="2019"/>
      <c r="M329" s="2035"/>
      <c r="N329" s="2037"/>
      <c r="O329" s="2017"/>
      <c r="P329" s="2017"/>
    </row>
    <row r="330" spans="1:16" ht="32.25" customHeight="1">
      <c r="A330" s="166"/>
      <c r="B330" s="1490"/>
      <c r="C330" s="111" t="s">
        <v>493</v>
      </c>
      <c r="D330" s="1997" t="s">
        <v>2750</v>
      </c>
      <c r="E330" s="1997"/>
      <c r="F330" s="1997"/>
      <c r="G330" s="1997"/>
      <c r="H330" s="3407" t="s">
        <v>3545</v>
      </c>
      <c r="I330" s="2146"/>
      <c r="J330" s="2146"/>
      <c r="K330" s="3408"/>
      <c r="L330" s="2019"/>
      <c r="M330" s="2035"/>
      <c r="N330" s="2037"/>
      <c r="O330" s="2017"/>
      <c r="P330" s="2017"/>
    </row>
    <row r="331" spans="1:16" ht="28.5" customHeight="1">
      <c r="A331" s="166"/>
      <c r="B331" s="27"/>
      <c r="C331" s="111" t="s">
        <v>498</v>
      </c>
      <c r="D331" s="1997" t="s">
        <v>2758</v>
      </c>
      <c r="E331" s="1997"/>
      <c r="F331" s="1997"/>
      <c r="G331" s="1997"/>
      <c r="H331" s="1997"/>
      <c r="I331" s="1997"/>
      <c r="J331" s="1999">
        <v>0</v>
      </c>
      <c r="K331" s="2000"/>
      <c r="L331" s="2019"/>
      <c r="M331" s="2035"/>
      <c r="N331" s="2037"/>
      <c r="O331" s="2017"/>
      <c r="P331" s="2017"/>
    </row>
    <row r="332" spans="1:16" ht="39.75" customHeight="1">
      <c r="A332" s="166"/>
      <c r="B332" s="27" t="s">
        <v>445</v>
      </c>
      <c r="C332" s="1830" t="s">
        <v>3294</v>
      </c>
      <c r="D332" s="1830"/>
      <c r="E332" s="1830"/>
      <c r="F332" s="1830"/>
      <c r="G332" s="1830"/>
      <c r="H332" s="1830"/>
      <c r="I332" s="1830"/>
      <c r="J332" s="1831"/>
      <c r="K332" s="112"/>
      <c r="L332" s="2019"/>
      <c r="M332" s="2035"/>
      <c r="N332" s="2037"/>
      <c r="O332" s="2017"/>
      <c r="P332" s="2017"/>
    </row>
    <row r="333" spans="1:16" ht="28.5" customHeight="1">
      <c r="A333" s="166"/>
      <c r="B333" s="27"/>
      <c r="C333" s="111" t="s">
        <v>458</v>
      </c>
      <c r="D333" s="1997" t="s">
        <v>2748</v>
      </c>
      <c r="E333" s="1997"/>
      <c r="F333" s="1997"/>
      <c r="G333" s="1997"/>
      <c r="H333" s="1997"/>
      <c r="I333" s="1998"/>
      <c r="J333" s="1999" t="s">
        <v>3091</v>
      </c>
      <c r="K333" s="2000"/>
      <c r="L333" s="2019"/>
      <c r="M333" s="2035"/>
      <c r="N333" s="2037"/>
      <c r="O333" s="2017"/>
      <c r="P333" s="2017"/>
    </row>
    <row r="334" spans="1:16" ht="28.5" customHeight="1">
      <c r="A334" s="166"/>
      <c r="B334" s="27"/>
      <c r="C334" s="111" t="s">
        <v>489</v>
      </c>
      <c r="D334" s="1997" t="s">
        <v>1846</v>
      </c>
      <c r="E334" s="1997"/>
      <c r="F334" s="1997"/>
      <c r="G334" s="1997"/>
      <c r="H334" s="1997"/>
      <c r="I334" s="1998"/>
      <c r="J334" s="3405" t="s">
        <v>379</v>
      </c>
      <c r="K334" s="3406"/>
      <c r="L334" s="2019"/>
      <c r="M334" s="2035"/>
      <c r="N334" s="2037"/>
      <c r="O334" s="2017"/>
      <c r="P334" s="2017"/>
    </row>
    <row r="335" spans="1:16" ht="28.5" customHeight="1">
      <c r="A335" s="166"/>
      <c r="B335" s="1490"/>
      <c r="C335" s="111" t="s">
        <v>493</v>
      </c>
      <c r="D335" s="1997" t="s">
        <v>2750</v>
      </c>
      <c r="E335" s="1997"/>
      <c r="F335" s="1997"/>
      <c r="G335" s="1997"/>
      <c r="H335" s="3407" t="s">
        <v>3546</v>
      </c>
      <c r="I335" s="2146"/>
      <c r="J335" s="2146"/>
      <c r="K335" s="3408"/>
      <c r="L335" s="2019"/>
      <c r="M335" s="2035"/>
      <c r="N335" s="2037"/>
      <c r="O335" s="2017"/>
      <c r="P335" s="2017"/>
    </row>
    <row r="336" spans="1:16" ht="28.5" customHeight="1">
      <c r="A336" s="166"/>
      <c r="B336" s="27"/>
      <c r="C336" s="111" t="s">
        <v>498</v>
      </c>
      <c r="D336" s="1997" t="s">
        <v>1848</v>
      </c>
      <c r="E336" s="1997"/>
      <c r="F336" s="1997"/>
      <c r="G336" s="1997"/>
      <c r="H336" s="1997"/>
      <c r="I336" s="1997"/>
      <c r="J336" s="1999">
        <v>0</v>
      </c>
      <c r="K336" s="2000"/>
      <c r="L336" s="2019"/>
      <c r="M336" s="2035"/>
      <c r="N336" s="2037"/>
      <c r="O336" s="2017"/>
      <c r="P336" s="2017"/>
    </row>
    <row r="337" spans="1:16" ht="39.75" customHeight="1">
      <c r="A337" s="166"/>
      <c r="B337" s="27" t="s">
        <v>448</v>
      </c>
      <c r="C337" s="1997" t="s">
        <v>3296</v>
      </c>
      <c r="D337" s="1997"/>
      <c r="E337" s="1997"/>
      <c r="F337" s="1997"/>
      <c r="G337" s="1997"/>
      <c r="H337" s="1997"/>
      <c r="I337" s="1997"/>
      <c r="J337" s="1998"/>
      <c r="K337" s="112"/>
      <c r="L337" s="2019"/>
      <c r="M337" s="2035"/>
      <c r="N337" s="2037"/>
      <c r="O337" s="2017"/>
      <c r="P337" s="2017"/>
    </row>
    <row r="338" spans="1:16" ht="28.5" customHeight="1">
      <c r="A338" s="166"/>
      <c r="B338" s="27"/>
      <c r="C338" s="113" t="s">
        <v>458</v>
      </c>
      <c r="D338" s="1997" t="s">
        <v>2748</v>
      </c>
      <c r="E338" s="1997"/>
      <c r="F338" s="1997"/>
      <c r="G338" s="1997"/>
      <c r="H338" s="1997"/>
      <c r="I338" s="1998"/>
      <c r="J338" s="1999" t="s">
        <v>3091</v>
      </c>
      <c r="K338" s="2000"/>
      <c r="L338" s="2019"/>
      <c r="M338" s="2035"/>
      <c r="N338" s="2037"/>
      <c r="O338" s="2017"/>
      <c r="P338" s="2017"/>
    </row>
    <row r="339" spans="1:16" ht="28.5" customHeight="1">
      <c r="A339" s="166"/>
      <c r="B339" s="27"/>
      <c r="C339" s="111" t="s">
        <v>489</v>
      </c>
      <c r="D339" s="1997" t="s">
        <v>1846</v>
      </c>
      <c r="E339" s="1997"/>
      <c r="F339" s="1997"/>
      <c r="G339" s="1997"/>
      <c r="H339" s="1997"/>
      <c r="I339" s="1998"/>
      <c r="J339" s="3405" t="s">
        <v>379</v>
      </c>
      <c r="K339" s="3406"/>
      <c r="L339" s="2019"/>
      <c r="M339" s="2035"/>
      <c r="N339" s="2037"/>
      <c r="O339" s="2017"/>
      <c r="P339" s="2017"/>
    </row>
    <row r="340" spans="1:16" ht="28.5" customHeight="1">
      <c r="A340" s="166"/>
      <c r="B340" s="1490"/>
      <c r="C340" s="111" t="s">
        <v>493</v>
      </c>
      <c r="D340" s="1997" t="s">
        <v>2750</v>
      </c>
      <c r="E340" s="1997"/>
      <c r="F340" s="1997"/>
      <c r="G340" s="1997"/>
      <c r="H340" s="1754" t="s">
        <v>3547</v>
      </c>
      <c r="I340" s="2008"/>
      <c r="J340" s="2008"/>
      <c r="K340" s="1755"/>
      <c r="L340" s="2019"/>
      <c r="M340" s="2035"/>
      <c r="N340" s="2037"/>
      <c r="O340" s="2017"/>
      <c r="P340" s="2017"/>
    </row>
    <row r="341" spans="1:16" ht="28.5" customHeight="1">
      <c r="A341" s="166"/>
      <c r="B341" s="27"/>
      <c r="C341" s="111" t="s">
        <v>498</v>
      </c>
      <c r="D341" s="1997" t="s">
        <v>1848</v>
      </c>
      <c r="E341" s="1997"/>
      <c r="F341" s="1997"/>
      <c r="G341" s="1997"/>
      <c r="H341" s="1997"/>
      <c r="I341" s="1997"/>
      <c r="J341" s="1999">
        <v>0</v>
      </c>
      <c r="K341" s="2000"/>
      <c r="L341" s="2019"/>
      <c r="M341" s="2035"/>
      <c r="N341" s="2037"/>
      <c r="O341" s="2017"/>
      <c r="P341" s="2017"/>
    </row>
    <row r="342" spans="1:16" ht="25.5" customHeight="1">
      <c r="A342" s="166"/>
      <c r="B342" s="27" t="s">
        <v>450</v>
      </c>
      <c r="C342" s="1997" t="s">
        <v>2432</v>
      </c>
      <c r="D342" s="1997"/>
      <c r="E342" s="1997"/>
      <c r="F342" s="1997"/>
      <c r="G342" s="1997"/>
      <c r="H342" s="1997"/>
      <c r="I342" s="1997"/>
      <c r="J342" s="1998"/>
      <c r="K342" s="1359"/>
      <c r="L342" s="2019"/>
      <c r="M342" s="2035"/>
      <c r="N342" s="2037"/>
      <c r="O342" s="2017"/>
      <c r="P342" s="2017"/>
    </row>
    <row r="343" spans="1:16" ht="28.5" customHeight="1">
      <c r="A343" s="166"/>
      <c r="B343" s="27"/>
      <c r="C343" s="113" t="s">
        <v>458</v>
      </c>
      <c r="D343" s="1997" t="s">
        <v>2748</v>
      </c>
      <c r="E343" s="1997"/>
      <c r="F343" s="1997"/>
      <c r="G343" s="1997"/>
      <c r="H343" s="1997"/>
      <c r="I343" s="1998"/>
      <c r="J343" s="2384" t="s">
        <v>3091</v>
      </c>
      <c r="K343" s="2386"/>
      <c r="L343" s="2019"/>
      <c r="M343" s="2035"/>
      <c r="N343" s="2037"/>
      <c r="O343" s="2017"/>
      <c r="P343" s="2017"/>
    </row>
    <row r="344" spans="1:16" ht="28.5" customHeight="1">
      <c r="A344" s="166"/>
      <c r="B344" s="27"/>
      <c r="C344" s="111" t="s">
        <v>489</v>
      </c>
      <c r="D344" s="1997" t="s">
        <v>1846</v>
      </c>
      <c r="E344" s="1997"/>
      <c r="F344" s="1997"/>
      <c r="G344" s="1997"/>
      <c r="H344" s="1997"/>
      <c r="I344" s="1998"/>
      <c r="J344" s="2384" t="s">
        <v>1817</v>
      </c>
      <c r="K344" s="2386"/>
      <c r="L344" s="2019"/>
      <c r="M344" s="2035"/>
      <c r="N344" s="2037"/>
      <c r="O344" s="2017"/>
      <c r="P344" s="2017"/>
    </row>
    <row r="345" spans="1:16" ht="40.35" customHeight="1">
      <c r="A345" s="166"/>
      <c r="B345" s="27"/>
      <c r="C345" s="111" t="s">
        <v>493</v>
      </c>
      <c r="D345" s="1997" t="s">
        <v>2750</v>
      </c>
      <c r="E345" s="1997"/>
      <c r="F345" s="1997"/>
      <c r="G345" s="1998"/>
      <c r="H345" s="3612" t="s">
        <v>3548</v>
      </c>
      <c r="I345" s="3613"/>
      <c r="J345" s="3613"/>
      <c r="K345" s="3614"/>
      <c r="L345" s="2019"/>
      <c r="M345" s="2035"/>
      <c r="N345" s="2037"/>
      <c r="O345" s="2017"/>
      <c r="P345" s="2017"/>
    </row>
    <row r="346" spans="1:16" ht="28.5" customHeight="1">
      <c r="A346" s="166"/>
      <c r="B346" s="27"/>
      <c r="C346" s="111" t="s">
        <v>498</v>
      </c>
      <c r="D346" s="1997" t="s">
        <v>2764</v>
      </c>
      <c r="E346" s="1997"/>
      <c r="F346" s="1997"/>
      <c r="G346" s="1997"/>
      <c r="H346" s="1997"/>
      <c r="I346" s="1998"/>
      <c r="J346" s="2384">
        <v>0</v>
      </c>
      <c r="K346" s="2386"/>
      <c r="L346" s="2019"/>
      <c r="M346" s="2035"/>
      <c r="N346" s="2037"/>
      <c r="O346" s="2017"/>
      <c r="P346" s="2017"/>
    </row>
    <row r="347" spans="1:16" ht="25.5" customHeight="1">
      <c r="A347" s="166"/>
      <c r="B347" s="27" t="s">
        <v>453</v>
      </c>
      <c r="C347" s="1997" t="s">
        <v>2433</v>
      </c>
      <c r="D347" s="1997"/>
      <c r="E347" s="1997"/>
      <c r="F347" s="1997"/>
      <c r="G347" s="1997"/>
      <c r="H347" s="1997"/>
      <c r="I347" s="1997"/>
      <c r="J347" s="1998"/>
      <c r="K347" s="1359"/>
      <c r="L347" s="2019"/>
      <c r="M347" s="2035"/>
      <c r="N347" s="2037"/>
      <c r="O347" s="2017"/>
      <c r="P347" s="2017"/>
    </row>
    <row r="348" spans="1:16" ht="28.5" customHeight="1">
      <c r="A348" s="166"/>
      <c r="B348" s="27"/>
      <c r="C348" s="113" t="s">
        <v>458</v>
      </c>
      <c r="D348" s="1997" t="s">
        <v>2748</v>
      </c>
      <c r="E348" s="1997"/>
      <c r="F348" s="1997"/>
      <c r="G348" s="1997"/>
      <c r="H348" s="1997"/>
      <c r="I348" s="1998"/>
      <c r="J348" s="2384" t="s">
        <v>3091</v>
      </c>
      <c r="K348" s="2386"/>
      <c r="L348" s="2019"/>
      <c r="M348" s="2035"/>
      <c r="N348" s="2037"/>
      <c r="O348" s="2017"/>
      <c r="P348" s="2017"/>
    </row>
    <row r="349" spans="1:16" ht="28.5" customHeight="1">
      <c r="A349" s="166"/>
      <c r="B349" s="27"/>
      <c r="C349" s="111" t="s">
        <v>489</v>
      </c>
      <c r="D349" s="1997" t="s">
        <v>1846</v>
      </c>
      <c r="E349" s="1997"/>
      <c r="F349" s="1997"/>
      <c r="G349" s="1997"/>
      <c r="H349" s="1997"/>
      <c r="I349" s="1998"/>
      <c r="J349" s="2384">
        <v>1</v>
      </c>
      <c r="K349" s="2386"/>
      <c r="L349" s="2019"/>
      <c r="M349" s="2035"/>
      <c r="N349" s="2037"/>
      <c r="O349" s="2017"/>
      <c r="P349" s="2017"/>
    </row>
    <row r="350" spans="1:16" ht="28.5" customHeight="1">
      <c r="A350" s="166"/>
      <c r="B350" s="27"/>
      <c r="C350" s="111" t="s">
        <v>493</v>
      </c>
      <c r="D350" s="1997" t="s">
        <v>2750</v>
      </c>
      <c r="E350" s="1997"/>
      <c r="F350" s="1997"/>
      <c r="G350" s="1998"/>
      <c r="H350" s="3360" t="s">
        <v>3549</v>
      </c>
      <c r="I350" s="3611"/>
      <c r="J350" s="3611"/>
      <c r="K350" s="3361"/>
      <c r="L350" s="2019"/>
      <c r="M350" s="2035"/>
      <c r="N350" s="2037"/>
      <c r="O350" s="2017"/>
      <c r="P350" s="2017"/>
    </row>
    <row r="351" spans="1:16" ht="28.5" customHeight="1">
      <c r="A351" s="166"/>
      <c r="B351" s="27"/>
      <c r="C351" s="111" t="s">
        <v>498</v>
      </c>
      <c r="D351" s="1997" t="s">
        <v>2766</v>
      </c>
      <c r="E351" s="1997"/>
      <c r="F351" s="1997"/>
      <c r="G351" s="1997"/>
      <c r="H351" s="1997"/>
      <c r="I351" s="1998"/>
      <c r="J351" s="2384">
        <v>0</v>
      </c>
      <c r="K351" s="2386"/>
      <c r="L351" s="2019"/>
      <c r="M351" s="2035"/>
      <c r="N351" s="2037"/>
      <c r="O351" s="2017"/>
      <c r="P351" s="2017"/>
    </row>
    <row r="352" spans="1:16" ht="39.75" customHeight="1">
      <c r="A352" s="166"/>
      <c r="B352" s="1490" t="s">
        <v>456</v>
      </c>
      <c r="C352" s="1997" t="s">
        <v>3299</v>
      </c>
      <c r="D352" s="1997"/>
      <c r="E352" s="1997"/>
      <c r="F352" s="1997"/>
      <c r="G352" s="1997"/>
      <c r="H352" s="1997"/>
      <c r="I352" s="1997"/>
      <c r="J352" s="1998"/>
      <c r="K352" s="112"/>
      <c r="L352" s="2019"/>
      <c r="M352" s="2035"/>
      <c r="N352" s="2037"/>
      <c r="O352" s="2017"/>
      <c r="P352" s="2017"/>
    </row>
    <row r="353" spans="1:16" ht="28.5" customHeight="1">
      <c r="A353" s="166"/>
      <c r="B353" s="27"/>
      <c r="C353" s="113" t="s">
        <v>458</v>
      </c>
      <c r="D353" s="1997" t="s">
        <v>2748</v>
      </c>
      <c r="E353" s="1997"/>
      <c r="F353" s="1997"/>
      <c r="G353" s="1997"/>
      <c r="H353" s="1997"/>
      <c r="I353" s="1998"/>
      <c r="J353" s="1999" t="s">
        <v>3091</v>
      </c>
      <c r="K353" s="2000"/>
      <c r="L353" s="2019"/>
      <c r="M353" s="2035"/>
      <c r="N353" s="2037"/>
      <c r="O353" s="2017"/>
      <c r="P353" s="2017"/>
    </row>
    <row r="354" spans="1:16" ht="28.5" customHeight="1">
      <c r="A354" s="166"/>
      <c r="B354" s="27"/>
      <c r="C354" s="111" t="s">
        <v>489</v>
      </c>
      <c r="D354" s="1997" t="s">
        <v>1846</v>
      </c>
      <c r="E354" s="1997"/>
      <c r="F354" s="1997"/>
      <c r="G354" s="1997"/>
      <c r="H354" s="1997"/>
      <c r="I354" s="1998"/>
      <c r="J354" s="3405" t="s">
        <v>379</v>
      </c>
      <c r="K354" s="3406"/>
      <c r="L354" s="2019"/>
      <c r="M354" s="2035"/>
      <c r="N354" s="2037"/>
      <c r="O354" s="2017"/>
      <c r="P354" s="2017"/>
    </row>
    <row r="355" spans="1:16" ht="28.5" customHeight="1">
      <c r="A355" s="166"/>
      <c r="B355" s="1490"/>
      <c r="C355" s="1491" t="s">
        <v>493</v>
      </c>
      <c r="D355" s="1997" t="s">
        <v>2750</v>
      </c>
      <c r="E355" s="1997"/>
      <c r="F355" s="1997"/>
      <c r="G355" s="1998"/>
      <c r="H355" s="1754" t="s">
        <v>3550</v>
      </c>
      <c r="I355" s="2008"/>
      <c r="J355" s="2008"/>
      <c r="K355" s="1755"/>
      <c r="L355" s="2019"/>
      <c r="M355" s="2035"/>
      <c r="N355" s="2037"/>
      <c r="O355" s="2017"/>
      <c r="P355" s="2017"/>
    </row>
    <row r="356" spans="1:16" ht="28.5" customHeight="1">
      <c r="A356" s="166"/>
      <c r="B356" s="111"/>
      <c r="C356" s="111" t="s">
        <v>498</v>
      </c>
      <c r="D356" s="1997" t="s">
        <v>2769</v>
      </c>
      <c r="E356" s="1997"/>
      <c r="F356" s="1997"/>
      <c r="G356" s="1997"/>
      <c r="H356" s="1997"/>
      <c r="I356" s="1997"/>
      <c r="J356" s="2384">
        <v>0</v>
      </c>
      <c r="K356" s="2386"/>
      <c r="L356" s="2020"/>
      <c r="M356" s="2485"/>
      <c r="N356" s="2487"/>
      <c r="O356" s="1992"/>
      <c r="P356" s="1992"/>
    </row>
    <row r="357" spans="1:16" ht="45" customHeight="1">
      <c r="A357" s="166"/>
      <c r="B357" s="1481" t="s">
        <v>402</v>
      </c>
      <c r="C357" s="1997" t="s">
        <v>2770</v>
      </c>
      <c r="D357" s="1997"/>
      <c r="E357" s="1997"/>
      <c r="F357" s="1997"/>
      <c r="G357" s="1997"/>
      <c r="H357" s="33" t="s">
        <v>57</v>
      </c>
      <c r="I357" s="114" t="s">
        <v>2771</v>
      </c>
      <c r="J357" s="2008"/>
      <c r="K357" s="2008"/>
      <c r="L357" s="2008"/>
      <c r="M357" s="2008"/>
      <c r="N357" s="2009"/>
      <c r="O357" s="1507" t="s">
        <v>1332</v>
      </c>
      <c r="P357" s="1507"/>
    </row>
    <row r="358" spans="1:16" ht="107.25" customHeight="1">
      <c r="A358" s="166"/>
      <c r="B358" s="1481" t="s">
        <v>404</v>
      </c>
      <c r="C358" s="1830" t="s">
        <v>3098</v>
      </c>
      <c r="D358" s="1830"/>
      <c r="E358" s="1830"/>
      <c r="F358" s="1830"/>
      <c r="G358" s="1831"/>
      <c r="H358" s="158" t="s">
        <v>57</v>
      </c>
      <c r="I358" s="1535" t="s">
        <v>1521</v>
      </c>
      <c r="J358" s="2010"/>
      <c r="K358" s="2010"/>
      <c r="L358" s="2010"/>
      <c r="M358" s="2010"/>
      <c r="N358" s="2011"/>
      <c r="O358" s="1991" t="s">
        <v>1332</v>
      </c>
      <c r="P358" s="1991"/>
    </row>
    <row r="359" spans="1:16" ht="36" customHeight="1">
      <c r="A359" s="166"/>
      <c r="B359" s="1490" t="s">
        <v>435</v>
      </c>
      <c r="C359" s="1831" t="s">
        <v>1863</v>
      </c>
      <c r="D359" s="1993"/>
      <c r="E359" s="1993"/>
      <c r="F359" s="1993"/>
      <c r="G359" s="1993"/>
      <c r="H359" s="1994"/>
      <c r="I359" s="1994"/>
      <c r="J359" s="1994"/>
      <c r="K359" s="1994"/>
      <c r="L359" s="1994"/>
      <c r="M359" s="1995"/>
      <c r="N359" s="1996"/>
      <c r="O359" s="1992"/>
      <c r="P359" s="1992"/>
    </row>
    <row r="360" spans="1:16" ht="45" customHeight="1">
      <c r="A360" s="166"/>
      <c r="B360" s="1505" t="s">
        <v>406</v>
      </c>
      <c r="C360" s="1997" t="s">
        <v>2774</v>
      </c>
      <c r="D360" s="1997"/>
      <c r="E360" s="1997"/>
      <c r="F360" s="1997"/>
      <c r="G360" s="1998"/>
      <c r="H360" s="1999" t="s">
        <v>1866</v>
      </c>
      <c r="I360" s="2000"/>
      <c r="J360" s="2001" t="s">
        <v>1521</v>
      </c>
      <c r="K360" s="2039"/>
      <c r="L360" s="2039"/>
      <c r="M360" s="2039"/>
      <c r="N360" s="2225"/>
      <c r="O360" s="1991" t="s">
        <v>2484</v>
      </c>
      <c r="P360" s="1991"/>
    </row>
    <row r="361" spans="1:16" ht="42" customHeight="1" thickBot="1">
      <c r="A361" s="166"/>
      <c r="B361" s="113" t="s">
        <v>435</v>
      </c>
      <c r="C361" s="1978" t="s">
        <v>1868</v>
      </c>
      <c r="D361" s="1978"/>
      <c r="E361" s="1978"/>
      <c r="F361" s="1978"/>
      <c r="G361" s="1979"/>
      <c r="H361" s="1980" t="s">
        <v>1869</v>
      </c>
      <c r="I361" s="1981"/>
      <c r="J361" s="2002"/>
      <c r="K361" s="3353"/>
      <c r="L361" s="3353"/>
      <c r="M361" s="3353"/>
      <c r="N361" s="3354"/>
      <c r="O361" s="2005"/>
      <c r="P361" s="2005"/>
    </row>
    <row r="362" spans="1:16" ht="129.75" customHeight="1" thickBot="1">
      <c r="B362" s="1982" t="s">
        <v>1870</v>
      </c>
      <c r="C362" s="1983"/>
      <c r="D362" s="1983"/>
      <c r="E362" s="1983"/>
      <c r="F362" s="1983"/>
      <c r="G362" s="1984"/>
      <c r="H362" s="3608" t="s">
        <v>3551</v>
      </c>
      <c r="I362" s="3609"/>
      <c r="J362" s="3609"/>
      <c r="K362" s="3609"/>
      <c r="L362" s="3609"/>
      <c r="M362" s="3609"/>
      <c r="N362" s="3610"/>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mergeCells count="839">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 ref="C13:E13"/>
    <mergeCell ref="G13:H13"/>
    <mergeCell ref="C14:E14"/>
    <mergeCell ref="G14:H14"/>
    <mergeCell ref="C20:H20"/>
    <mergeCell ref="J20:J24"/>
    <mergeCell ref="K20:N24"/>
    <mergeCell ref="C21:H21"/>
    <mergeCell ref="C22:H22"/>
    <mergeCell ref="O22:O24"/>
    <mergeCell ref="I17:J17"/>
    <mergeCell ref="K17:L17"/>
    <mergeCell ref="C18:E18"/>
    <mergeCell ref="G18:H18"/>
    <mergeCell ref="C19:E19"/>
    <mergeCell ref="G19:H19"/>
    <mergeCell ref="P22:P24"/>
    <mergeCell ref="C23:H23"/>
    <mergeCell ref="C24:H24"/>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G74:H74"/>
    <mergeCell ref="I74:J74"/>
    <mergeCell ref="K74:N74"/>
    <mergeCell ref="B75:P75"/>
    <mergeCell ref="C76:E76"/>
    <mergeCell ref="G76:H76"/>
    <mergeCell ref="I76:J76"/>
    <mergeCell ref="K76:N76"/>
    <mergeCell ref="C80:E80"/>
    <mergeCell ref="G80:H80"/>
    <mergeCell ref="I80:J80"/>
    <mergeCell ref="O80:O81"/>
    <mergeCell ref="P80:P81"/>
    <mergeCell ref="C81:E81"/>
    <mergeCell ref="G81:H81"/>
    <mergeCell ref="I81:J81"/>
    <mergeCell ref="C77:E77"/>
    <mergeCell ref="G77:H77"/>
    <mergeCell ref="I77:J77"/>
    <mergeCell ref="K77:N82"/>
    <mergeCell ref="C78:E78"/>
    <mergeCell ref="G78:H78"/>
    <mergeCell ref="I78:J78"/>
    <mergeCell ref="C79:E79"/>
    <mergeCell ref="G79:H79"/>
    <mergeCell ref="I79:J79"/>
    <mergeCell ref="C82:E82"/>
    <mergeCell ref="G82:H82"/>
    <mergeCell ref="I82:J82"/>
    <mergeCell ref="B83:P83"/>
    <mergeCell ref="C84:I84"/>
    <mergeCell ref="L84:N84"/>
    <mergeCell ref="O84:O87"/>
    <mergeCell ref="P84:P87"/>
    <mergeCell ref="C85:I85"/>
    <mergeCell ref="L85:N85"/>
    <mergeCell ref="O88:O93"/>
    <mergeCell ref="P88:P93"/>
    <mergeCell ref="C89:I89"/>
    <mergeCell ref="C90:I90"/>
    <mergeCell ref="C91:I91"/>
    <mergeCell ref="C92:I92"/>
    <mergeCell ref="C93:F93"/>
    <mergeCell ref="G93:J93"/>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L106"/>
    <mergeCell ref="M106:N106"/>
    <mergeCell ref="B107:E111"/>
    <mergeCell ref="F107:H107"/>
    <mergeCell ref="I107:J107"/>
    <mergeCell ref="K107:N107"/>
    <mergeCell ref="K110:N110"/>
    <mergeCell ref="F111:H111"/>
    <mergeCell ref="I111:J111"/>
    <mergeCell ref="K111:N111"/>
    <mergeCell ref="B112:P112"/>
    <mergeCell ref="C113:N113"/>
    <mergeCell ref="O113:O115"/>
    <mergeCell ref="P113:P115"/>
    <mergeCell ref="B114:F115"/>
    <mergeCell ref="G114:N114"/>
    <mergeCell ref="G115:H115"/>
    <mergeCell ref="I115:J115"/>
    <mergeCell ref="O107:O111"/>
    <mergeCell ref="P107:P111"/>
    <mergeCell ref="F108:H108"/>
    <mergeCell ref="I108:J108"/>
    <mergeCell ref="K108:N108"/>
    <mergeCell ref="F109:H109"/>
    <mergeCell ref="I109:J109"/>
    <mergeCell ref="K109:N109"/>
    <mergeCell ref="F110:H110"/>
    <mergeCell ref="I110:J110"/>
    <mergeCell ref="L118:N118"/>
    <mergeCell ref="C119:F119"/>
    <mergeCell ref="L115:N115"/>
    <mergeCell ref="C116:F116"/>
    <mergeCell ref="G116:H116"/>
    <mergeCell ref="I116:J116"/>
    <mergeCell ref="L116:N116"/>
    <mergeCell ref="O116:O133"/>
    <mergeCell ref="G119:H119"/>
    <mergeCell ref="I119:J119"/>
    <mergeCell ref="L119:N119"/>
    <mergeCell ref="C120:F120"/>
    <mergeCell ref="C122:F122"/>
    <mergeCell ref="G122:H122"/>
    <mergeCell ref="I122:J122"/>
    <mergeCell ref="L122:N122"/>
    <mergeCell ref="C123:F123"/>
    <mergeCell ref="G123:H123"/>
    <mergeCell ref="I123:J123"/>
    <mergeCell ref="L123:N123"/>
    <mergeCell ref="G120:H120"/>
    <mergeCell ref="I120:J120"/>
    <mergeCell ref="L120:N120"/>
    <mergeCell ref="C121:F121"/>
    <mergeCell ref="G121:H121"/>
    <mergeCell ref="I121:J121"/>
    <mergeCell ref="L121:N121"/>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8:F128"/>
    <mergeCell ref="G128:H128"/>
    <mergeCell ref="I128:J128"/>
    <mergeCell ref="L128:N128"/>
    <mergeCell ref="C129:N129"/>
    <mergeCell ref="C130:D130"/>
    <mergeCell ref="E130:F130"/>
    <mergeCell ref="G130:H130"/>
    <mergeCell ref="I130:J130"/>
    <mergeCell ref="L130:N130"/>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P116:P133"/>
    <mergeCell ref="C117:F117"/>
    <mergeCell ref="G117:H117"/>
    <mergeCell ref="I117:J117"/>
    <mergeCell ref="L117:N117"/>
    <mergeCell ref="C118:F118"/>
    <mergeCell ref="G118:H118"/>
    <mergeCell ref="I118:J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G149:I149"/>
    <mergeCell ref="J149:L149"/>
    <mergeCell ref="G151:I151"/>
    <mergeCell ref="J151:L151"/>
    <mergeCell ref="M151:N151"/>
    <mergeCell ref="C156:F156"/>
    <mergeCell ref="G156:I156"/>
    <mergeCell ref="J156:L156"/>
    <mergeCell ref="M156:N156"/>
    <mergeCell ref="C157:F157"/>
    <mergeCell ref="G157:I157"/>
    <mergeCell ref="J157:L157"/>
    <mergeCell ref="M157:N157"/>
    <mergeCell ref="Q146:U161"/>
    <mergeCell ref="C147:F147"/>
    <mergeCell ref="G147:I147"/>
    <mergeCell ref="J147:L147"/>
    <mergeCell ref="M147:N147"/>
    <mergeCell ref="C148:F148"/>
    <mergeCell ref="G148:I148"/>
    <mergeCell ref="J148:L148"/>
    <mergeCell ref="M148:N148"/>
    <mergeCell ref="D149:F149"/>
    <mergeCell ref="C152:F152"/>
    <mergeCell ref="G152:I152"/>
    <mergeCell ref="J152:L152"/>
    <mergeCell ref="M152:N152"/>
    <mergeCell ref="C153:F153"/>
    <mergeCell ref="G153:I153"/>
    <mergeCell ref="J153:L153"/>
    <mergeCell ref="M153:N153"/>
    <mergeCell ref="M149:N149"/>
    <mergeCell ref="D150:F150"/>
    <mergeCell ref="G150:I150"/>
    <mergeCell ref="J150:L150"/>
    <mergeCell ref="M150:N150"/>
    <mergeCell ref="C151:F151"/>
    <mergeCell ref="C154:F154"/>
    <mergeCell ref="G154:I154"/>
    <mergeCell ref="J154:L154"/>
    <mergeCell ref="M154:N154"/>
    <mergeCell ref="C155:F155"/>
    <mergeCell ref="G155:I155"/>
    <mergeCell ref="J155:L155"/>
    <mergeCell ref="M155:N155"/>
    <mergeCell ref="C160:F160"/>
    <mergeCell ref="G160:I160"/>
    <mergeCell ref="J160:L160"/>
    <mergeCell ref="M160:N160"/>
    <mergeCell ref="C161:E161"/>
    <mergeCell ref="H161:I161"/>
    <mergeCell ref="J161:L161"/>
    <mergeCell ref="M161:N161"/>
    <mergeCell ref="C158:F158"/>
    <mergeCell ref="G158:I158"/>
    <mergeCell ref="J158:L158"/>
    <mergeCell ref="M158:N158"/>
    <mergeCell ref="C159:F159"/>
    <mergeCell ref="G159:I159"/>
    <mergeCell ref="J159:L159"/>
    <mergeCell ref="M159:N159"/>
    <mergeCell ref="B162:N162"/>
    <mergeCell ref="C163:E163"/>
    <mergeCell ref="G163:K163"/>
    <mergeCell ref="L163:N163"/>
    <mergeCell ref="O163:O174"/>
    <mergeCell ref="P163:P174"/>
    <mergeCell ref="C168:E168"/>
    <mergeCell ref="L168:N168"/>
    <mergeCell ref="C169:E169"/>
    <mergeCell ref="L169:N169"/>
    <mergeCell ref="C170:E170"/>
    <mergeCell ref="L170:N170"/>
    <mergeCell ref="C171:E171"/>
    <mergeCell ref="L171:N171"/>
    <mergeCell ref="C172:E172"/>
    <mergeCell ref="L172:N172"/>
    <mergeCell ref="Q163:U174"/>
    <mergeCell ref="C164:E164"/>
    <mergeCell ref="G164:K174"/>
    <mergeCell ref="L164:N164"/>
    <mergeCell ref="C165:E165"/>
    <mergeCell ref="L165:N165"/>
    <mergeCell ref="C166:E166"/>
    <mergeCell ref="L166:N166"/>
    <mergeCell ref="C167:E167"/>
    <mergeCell ref="L167:N167"/>
    <mergeCell ref="C173:E173"/>
    <mergeCell ref="L173:N173"/>
    <mergeCell ref="C174:E174"/>
    <mergeCell ref="L174:N174"/>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C175:E175"/>
    <mergeCell ref="G175:N175"/>
    <mergeCell ref="C183:E183"/>
    <mergeCell ref="C192:E192"/>
    <mergeCell ref="C193:E193"/>
    <mergeCell ref="C194:E194"/>
    <mergeCell ref="C195:E195"/>
    <mergeCell ref="C196:E196"/>
    <mergeCell ref="C197:E197"/>
    <mergeCell ref="L187:N187"/>
    <mergeCell ref="O187:O198"/>
    <mergeCell ref="P187:P198"/>
    <mergeCell ref="C188:E188"/>
    <mergeCell ref="G188:K198"/>
    <mergeCell ref="L188:N198"/>
    <mergeCell ref="C189:E189"/>
    <mergeCell ref="C190:E190"/>
    <mergeCell ref="C191:E191"/>
    <mergeCell ref="C206:E206"/>
    <mergeCell ref="C207:E207"/>
    <mergeCell ref="C208:E208"/>
    <mergeCell ref="C198:E198"/>
    <mergeCell ref="C199:E199"/>
    <mergeCell ref="G199:N199"/>
    <mergeCell ref="C200:E200"/>
    <mergeCell ref="G200:N200"/>
    <mergeCell ref="C201:E201"/>
    <mergeCell ref="C202:E202"/>
    <mergeCell ref="C203:E203"/>
    <mergeCell ref="Q211:T217"/>
    <mergeCell ref="C212:J212"/>
    <mergeCell ref="D213:G213"/>
    <mergeCell ref="H213:J213"/>
    <mergeCell ref="D214:G214"/>
    <mergeCell ref="H214:J214"/>
    <mergeCell ref="D215:G215"/>
    <mergeCell ref="H215:J215"/>
    <mergeCell ref="C209:E209"/>
    <mergeCell ref="G209:N209"/>
    <mergeCell ref="C210:E210"/>
    <mergeCell ref="C211:G211"/>
    <mergeCell ref="H211:J211"/>
    <mergeCell ref="K211:K217"/>
    <mergeCell ref="L211:N217"/>
    <mergeCell ref="D216:G216"/>
    <mergeCell ref="H216:J216"/>
    <mergeCell ref="C217:G217"/>
    <mergeCell ref="O199:O210"/>
    <mergeCell ref="P199:P210"/>
    <mergeCell ref="Q187:T210"/>
    <mergeCell ref="C204:E204"/>
    <mergeCell ref="C205:E205"/>
    <mergeCell ref="G205:N205"/>
    <mergeCell ref="P218:P222"/>
    <mergeCell ref="C219:E219"/>
    <mergeCell ref="F219:J219"/>
    <mergeCell ref="K219:K226"/>
    <mergeCell ref="L219:N226"/>
    <mergeCell ref="C220:E220"/>
    <mergeCell ref="F220:J220"/>
    <mergeCell ref="O211:O217"/>
    <mergeCell ref="P211:P217"/>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P244:P250"/>
    <mergeCell ref="O225:O226"/>
    <mergeCell ref="P225:P226"/>
    <mergeCell ref="C226:G226"/>
    <mergeCell ref="H226:J226"/>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44:O250"/>
    <mergeCell ref="F247:G247"/>
    <mergeCell ref="C248:E248"/>
    <mergeCell ref="F248:G248"/>
    <mergeCell ref="C244:N244"/>
    <mergeCell ref="C263:E263"/>
    <mergeCell ref="C264:E264"/>
    <mergeCell ref="C245:E245"/>
    <mergeCell ref="F245:G245"/>
    <mergeCell ref="H245:H250"/>
    <mergeCell ref="I245:N250"/>
    <mergeCell ref="C246:E246"/>
    <mergeCell ref="F246:G246"/>
    <mergeCell ref="C247:E247"/>
    <mergeCell ref="C249:E249"/>
    <mergeCell ref="F249:G249"/>
    <mergeCell ref="C250:E250"/>
    <mergeCell ref="F250:G250"/>
    <mergeCell ref="C251:F251"/>
    <mergeCell ref="I251:N251"/>
    <mergeCell ref="C252:E252"/>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H252:N252"/>
    <mergeCell ref="C253:N253"/>
    <mergeCell ref="P260:P264"/>
    <mergeCell ref="C261:E261"/>
    <mergeCell ref="C262:E262"/>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N11">
    <cfRule type="expression" dxfId="5622" priority="175">
      <formula>$F$17="Not applicable"</formula>
    </cfRule>
    <cfRule type="expression" dxfId="5621" priority="176">
      <formula>$F$17="Don't know"</formula>
    </cfRule>
    <cfRule type="expression" dxfId="5620" priority="177">
      <formula>$F$17="No"</formula>
    </cfRule>
  </conditionalFormatting>
  <conditionalFormatting sqref="I12:N16 I18:N19 I17 M17:N17 K17">
    <cfRule type="expression" dxfId="5619" priority="172">
      <formula>$F12="Not applicable"</formula>
    </cfRule>
    <cfRule type="expression" dxfId="5618" priority="173">
      <formula>$F12="Don't know"</formula>
    </cfRule>
    <cfRule type="expression" dxfId="5617" priority="174">
      <formula>$F12="No"</formula>
    </cfRule>
  </conditionalFormatting>
  <conditionalFormatting sqref="F9:N9 I11:N16 I18:N19 I17 M17:N17 K17">
    <cfRule type="expression" dxfId="5616" priority="171">
      <formula>$N$14="Don't know"</formula>
    </cfRule>
  </conditionalFormatting>
  <conditionalFormatting sqref="F9:N9 I11:N16 I18:N19 I17 M17:N17 K17">
    <cfRule type="expression" dxfId="5615" priority="170">
      <formula>$N$14="Not applicable"</formula>
    </cfRule>
  </conditionalFormatting>
  <conditionalFormatting sqref="F9:N9 I11:N16 I18:N19 I17 M17:N17 K17">
    <cfRule type="expression" dxfId="5614" priority="169">
      <formula>$N$14="No"</formula>
    </cfRule>
  </conditionalFormatting>
  <conditionalFormatting sqref="L188">
    <cfRule type="expression" dxfId="5613" priority="167">
      <formula>$F$221="Don't know"</formula>
    </cfRule>
    <cfRule type="expression" dxfId="5612" priority="168">
      <formula>$F$221="No"</formula>
    </cfRule>
  </conditionalFormatting>
  <conditionalFormatting sqref="H26 G64:H64 G70:H70 G72:H72 H106 H276:I277 H283:I283 H285:I287 O274 F71 H297:H299 O310 O358 H358 H301 O297:O298 H28:H31 O277 O303 O307 F73 G116:N128 H304:H307 K44 L188 G63 H279:I279 H289:I290 J48:K48 J47 K55 F77:H81">
    <cfRule type="containsBlanks" dxfId="5611" priority="166">
      <formula>LEN(TRIM(F26))=0</formula>
    </cfRule>
  </conditionalFormatting>
  <conditionalFormatting sqref="F9:N9">
    <cfRule type="containsBlanks" dxfId="5610" priority="165">
      <formula>LEN(TRIM(F9))=0</formula>
    </cfRule>
  </conditionalFormatting>
  <conditionalFormatting sqref="O60 O88:O92 O106 O113 O135 O141 O143 O218 O260 O58 O225:O227 O146:O161 O20:O22 O26:O27 O187 O31:O32 K35 K39 J56:K57 J36:K36 J50:K50 J52:K53 J55">
    <cfRule type="containsBlanks" dxfId="5609" priority="164">
      <formula>LEN(TRIM(J20))=0</formula>
    </cfRule>
  </conditionalFormatting>
  <conditionalFormatting sqref="I63:J64">
    <cfRule type="containsBlanks" dxfId="5608" priority="163">
      <formula>LEN(TRIM(I63))=0</formula>
    </cfRule>
  </conditionalFormatting>
  <conditionalFormatting sqref="F243 H137:H139 K137 F201:F210 K219 H225 G147:G160 J147:J160 F219:F221 K228:K240">
    <cfRule type="containsBlanks" dxfId="5607" priority="162">
      <formula>LEN(TRIM(F137))=0</formula>
    </cfRule>
  </conditionalFormatting>
  <conditionalFormatting sqref="J27">
    <cfRule type="containsBlanks" dxfId="5606" priority="160">
      <formula>LEN(TRIM(J27))=0</formula>
    </cfRule>
  </conditionalFormatting>
  <conditionalFormatting sqref="G135">
    <cfRule type="containsBlanks" dxfId="5605" priority="161">
      <formula>LEN(TRIM(G135))=0</formula>
    </cfRule>
  </conditionalFormatting>
  <conditionalFormatting sqref="J58">
    <cfRule type="containsBlanks" dxfId="5604" priority="159">
      <formula>LEN(TRIM(J58))=0</formula>
    </cfRule>
  </conditionalFormatting>
  <conditionalFormatting sqref="J26">
    <cfRule type="containsBlanks" dxfId="5603" priority="158">
      <formula>LEN(TRIM(J26))=0</formula>
    </cfRule>
  </conditionalFormatting>
  <conditionalFormatting sqref="J60">
    <cfRule type="containsBlanks" dxfId="5602" priority="157">
      <formula>LEN(TRIM(J60))=0</formula>
    </cfRule>
  </conditionalFormatting>
  <conditionalFormatting sqref="K242">
    <cfRule type="containsBlanks" dxfId="5601" priority="147">
      <formula>LEN(TRIM(K242))=0</formula>
    </cfRule>
  </conditionalFormatting>
  <conditionalFormatting sqref="H140">
    <cfRule type="containsBlanks" dxfId="5600" priority="156">
      <formula>LEN(TRIM(H140))=0</formula>
    </cfRule>
  </conditionalFormatting>
  <conditionalFormatting sqref="H143 K137 H137:H140">
    <cfRule type="expression" dxfId="5599" priority="154">
      <formula>#REF!="Don't know"</formula>
    </cfRule>
    <cfRule type="expression" dxfId="5598" priority="155">
      <formula>#REF!="No"</formula>
    </cfRule>
  </conditionalFormatting>
  <conditionalFormatting sqref="H143">
    <cfRule type="containsBlanks" dxfId="5597" priority="153">
      <formula>LEN(TRIM(H143))=0</formula>
    </cfRule>
  </conditionalFormatting>
  <conditionalFormatting sqref="H141">
    <cfRule type="expression" dxfId="5596" priority="151">
      <formula>#REF!="Don't know"</formula>
    </cfRule>
    <cfRule type="expression" dxfId="5595" priority="152">
      <formula>#REF!="No"</formula>
    </cfRule>
  </conditionalFormatting>
  <conditionalFormatting sqref="H141">
    <cfRule type="containsBlanks" dxfId="5594" priority="150">
      <formula>LEN(TRIM(H141))=0</formula>
    </cfRule>
  </conditionalFormatting>
  <conditionalFormatting sqref="L188">
    <cfRule type="expression" dxfId="5593" priority="148">
      <formula>$F$221="Don't know"</formula>
    </cfRule>
    <cfRule type="expression" dxfId="5592" priority="149">
      <formula>$F$221="No"</formula>
    </cfRule>
  </conditionalFormatting>
  <conditionalFormatting sqref="O8">
    <cfRule type="containsBlanks" dxfId="5591" priority="145">
      <formula>LEN(TRIM(O8))=0</formula>
    </cfRule>
  </conditionalFormatting>
  <conditionalFormatting sqref="H310">
    <cfRule type="containsBlanks" dxfId="5590" priority="146">
      <formula>LEN(TRIM(H310))=0</formula>
    </cfRule>
  </conditionalFormatting>
  <conditionalFormatting sqref="O67">
    <cfRule type="containsBlanks" dxfId="5589" priority="144">
      <formula>LEN(TRIM(O67))=0</formula>
    </cfRule>
  </conditionalFormatting>
  <conditionalFormatting sqref="O199">
    <cfRule type="containsBlanks" dxfId="5588" priority="143">
      <formula>LEN(TRIM(O199))=0</formula>
    </cfRule>
  </conditionalFormatting>
  <conditionalFormatting sqref="O223:O224">
    <cfRule type="containsBlanks" dxfId="5587" priority="142">
      <formula>LEN(TRIM(O223))=0</formula>
    </cfRule>
  </conditionalFormatting>
  <conditionalFormatting sqref="O252">
    <cfRule type="containsBlanks" dxfId="5586" priority="141">
      <formula>LEN(TRIM(O252))=0</formula>
    </cfRule>
  </conditionalFormatting>
  <conditionalFormatting sqref="I67">
    <cfRule type="containsBlanks" dxfId="5585" priority="140">
      <formula>LEN(TRIM(I67))=0</formula>
    </cfRule>
  </conditionalFormatting>
  <conditionalFormatting sqref="G266">
    <cfRule type="containsBlanks" dxfId="5584" priority="119">
      <formula>LEN(TRIM(G266))=0</formula>
    </cfRule>
  </conditionalFormatting>
  <conditionalFormatting sqref="F252">
    <cfRule type="containsBlanks" dxfId="5583" priority="139">
      <formula>LEN(TRIM(F252))=0</formula>
    </cfRule>
  </conditionalFormatting>
  <conditionalFormatting sqref="F260">
    <cfRule type="containsBlanks" dxfId="5582" priority="138">
      <formula>LEN(TRIM(F260))=0</formula>
    </cfRule>
  </conditionalFormatting>
  <conditionalFormatting sqref="F264">
    <cfRule type="containsBlanks" dxfId="5581" priority="137">
      <formula>LEN(TRIM(F264))=0</formula>
    </cfRule>
  </conditionalFormatting>
  <conditionalFormatting sqref="F254">
    <cfRule type="containsBlanks" dxfId="5580" priority="136">
      <formula>LEN(TRIM(F254))=0</formula>
    </cfRule>
  </conditionalFormatting>
  <conditionalFormatting sqref="F164:F174">
    <cfRule type="containsBlanks" dxfId="5579" priority="135">
      <formula>LEN(TRIM(F164))=0</formula>
    </cfRule>
  </conditionalFormatting>
  <conditionalFormatting sqref="O175">
    <cfRule type="containsBlanks" dxfId="5578" priority="134">
      <formula>LEN(TRIM(O175))=0</formula>
    </cfRule>
  </conditionalFormatting>
  <conditionalFormatting sqref="F95:F97">
    <cfRule type="containsBlanks" dxfId="5577" priority="133">
      <formula>LEN(TRIM(F95))=0</formula>
    </cfRule>
  </conditionalFormatting>
  <conditionalFormatting sqref="F99:F102">
    <cfRule type="containsBlanks" dxfId="5576" priority="132">
      <formula>LEN(TRIM(F99))=0</formula>
    </cfRule>
  </conditionalFormatting>
  <conditionalFormatting sqref="H213:H216">
    <cfRule type="expression" dxfId="5575" priority="130">
      <formula>$H$144="Don't know"</formula>
    </cfRule>
    <cfRule type="expression" dxfId="5574" priority="131">
      <formula>$H$144="no"</formula>
    </cfRule>
  </conditionalFormatting>
  <conditionalFormatting sqref="O211">
    <cfRule type="containsBlanks" dxfId="5573" priority="129">
      <formula>LEN(TRIM(O211))=0</formula>
    </cfRule>
  </conditionalFormatting>
  <conditionalFormatting sqref="H213:H216">
    <cfRule type="containsBlanks" dxfId="5572" priority="128">
      <formula>LEN(TRIM(H213))=0</formula>
    </cfRule>
  </conditionalFormatting>
  <conditionalFormatting sqref="H211">
    <cfRule type="expression" dxfId="5571" priority="126">
      <formula>#REF!="Don't know"</formula>
    </cfRule>
    <cfRule type="expression" dxfId="5570" priority="127">
      <formula>#REF!="No"</formula>
    </cfRule>
  </conditionalFormatting>
  <conditionalFormatting sqref="H211">
    <cfRule type="containsBlanks" dxfId="5569" priority="125">
      <formula>LEN(TRIM(H211))=0</formula>
    </cfRule>
  </conditionalFormatting>
  <conditionalFormatting sqref="H360:I360 H361">
    <cfRule type="containsBlanks" dxfId="5568" priority="123">
      <formula>LEN(TRIM(H360))=0</formula>
    </cfRule>
    <cfRule type="containsBlanks" priority="124">
      <formula>LEN(TRIM(H360))=0</formula>
    </cfRule>
  </conditionalFormatting>
  <conditionalFormatting sqref="F268:F272">
    <cfRule type="containsBlanks" dxfId="5567" priority="120">
      <formula>LEN(TRIM(F268))=0</formula>
    </cfRule>
  </conditionalFormatting>
  <conditionalFormatting sqref="O266">
    <cfRule type="containsBlanks" dxfId="5566" priority="122">
      <formula>LEN(TRIM(O266))=0</formula>
    </cfRule>
  </conditionalFormatting>
  <conditionalFormatting sqref="G93:J93">
    <cfRule type="containsBlanks" dxfId="5565" priority="114">
      <formula>LEN(TRIM(G93))=0</formula>
    </cfRule>
  </conditionalFormatting>
  <conditionalFormatting sqref="O163">
    <cfRule type="containsBlanks" dxfId="5564" priority="121">
      <formula>LEN(TRIM(O163))=0</formula>
    </cfRule>
  </conditionalFormatting>
  <conditionalFormatting sqref="F245:G245 F247:G247 F246 F249:G249 F248">
    <cfRule type="containsBlanks" dxfId="5563" priority="113">
      <formula>LEN(TRIM(F245))=0</formula>
    </cfRule>
  </conditionalFormatting>
  <conditionalFormatting sqref="I22">
    <cfRule type="containsBlanks" dxfId="5562" priority="115">
      <formula>LEN(TRIM(I22))=0</formula>
    </cfRule>
    <cfRule type="expression" dxfId="5561" priority="118">
      <formula>$M$14="Don't know"</formula>
    </cfRule>
  </conditionalFormatting>
  <conditionalFormatting sqref="I22">
    <cfRule type="expression" dxfId="5560" priority="117">
      <formula>$M$14="Not applicable"</formula>
    </cfRule>
  </conditionalFormatting>
  <conditionalFormatting sqref="I22">
    <cfRule type="expression" dxfId="5559" priority="116">
      <formula>$M$14="No"</formula>
    </cfRule>
  </conditionalFormatting>
  <conditionalFormatting sqref="O95">
    <cfRule type="containsBlanks" dxfId="5558" priority="96">
      <formula>LEN(TRIM(O95))=0</formula>
    </cfRule>
  </conditionalFormatting>
  <conditionalFormatting sqref="G251">
    <cfRule type="containsBlanks" dxfId="5557" priority="112">
      <formula>LEN(TRIM(G251))=0</formula>
    </cfRule>
  </conditionalFormatting>
  <conditionalFormatting sqref="O244 O251">
    <cfRule type="containsBlanks" dxfId="5556" priority="111">
      <formula>LEN(TRIM(O244))=0</formula>
    </cfRule>
  </conditionalFormatting>
  <conditionalFormatting sqref="J28">
    <cfRule type="containsBlanks" dxfId="5555" priority="104">
      <formula>LEN(TRIM(J28))=0</formula>
    </cfRule>
  </conditionalFormatting>
  <conditionalFormatting sqref="K20:N24">
    <cfRule type="containsBlanks" dxfId="5554" priority="105">
      <formula>LEN(TRIM(K20))=0</formula>
    </cfRule>
  </conditionalFormatting>
  <conditionalFormatting sqref="J318">
    <cfRule type="containsBlanks" dxfId="5553" priority="110">
      <formula>LEN(TRIM(J318))=0</formula>
    </cfRule>
  </conditionalFormatting>
  <conditionalFormatting sqref="J319">
    <cfRule type="containsBlanks" dxfId="5552" priority="109">
      <formula>LEN(TRIM(J319))=0</formula>
    </cfRule>
  </conditionalFormatting>
  <conditionalFormatting sqref="J29">
    <cfRule type="containsBlanks" dxfId="5551" priority="103">
      <formula>LEN(TRIM(J29))=0</formula>
    </cfRule>
  </conditionalFormatting>
  <conditionalFormatting sqref="O316:O357">
    <cfRule type="containsBlanks" dxfId="5550" priority="107">
      <formula>LEN(TRIM(O316))=0</formula>
    </cfRule>
  </conditionalFormatting>
  <conditionalFormatting sqref="H308:J308">
    <cfRule type="containsBlanks" dxfId="5549" priority="102">
      <formula>LEN(TRIM(H308))=0</formula>
    </cfRule>
  </conditionalFormatting>
  <conditionalFormatting sqref="H357">
    <cfRule type="containsBlanks" dxfId="5548" priority="106">
      <formula>LEN(TRIM(H357))=0</formula>
    </cfRule>
  </conditionalFormatting>
  <conditionalFormatting sqref="H312:J312">
    <cfRule type="containsBlanks" dxfId="5547" priority="101">
      <formula>LEN(TRIM(H312))=0</formula>
    </cfRule>
  </conditionalFormatting>
  <conditionalFormatting sqref="J321">
    <cfRule type="containsBlanks" dxfId="5546" priority="108">
      <formula>LEN(TRIM(J321))=0</formula>
    </cfRule>
  </conditionalFormatting>
  <conditionalFormatting sqref="F256">
    <cfRule type="containsBlanks" dxfId="5545" priority="48">
      <formula>LEN(TRIM(F256))=0</formula>
    </cfRule>
  </conditionalFormatting>
  <conditionalFormatting sqref="O77">
    <cfRule type="containsBlanks" dxfId="5544" priority="100">
      <formula>LEN(TRIM(O77))=0</formula>
    </cfRule>
  </conditionalFormatting>
  <conditionalFormatting sqref="O78">
    <cfRule type="containsBlanks" dxfId="5543" priority="99">
      <formula>LEN(TRIM(O78))=0</formula>
    </cfRule>
  </conditionalFormatting>
  <conditionalFormatting sqref="O79">
    <cfRule type="containsBlanks" dxfId="5542" priority="98">
      <formula>LEN(TRIM(O79))=0</formula>
    </cfRule>
  </conditionalFormatting>
  <conditionalFormatting sqref="O80">
    <cfRule type="containsBlanks" dxfId="5541" priority="97">
      <formula>LEN(TRIM(O80))=0</formula>
    </cfRule>
  </conditionalFormatting>
  <conditionalFormatting sqref="O69:O74">
    <cfRule type="containsBlanks" dxfId="5540" priority="95">
      <formula>LEN(TRIM(O69))=0</formula>
    </cfRule>
  </conditionalFormatting>
  <conditionalFormatting sqref="O360">
    <cfRule type="containsBlanks" dxfId="5539" priority="94">
      <formula>LEN(TRIM(O360))=0</formula>
    </cfRule>
  </conditionalFormatting>
  <conditionalFormatting sqref="J353">
    <cfRule type="containsBlanks" dxfId="5538" priority="21">
      <formula>LEN(TRIM(J353))=0</formula>
    </cfRule>
  </conditionalFormatting>
  <conditionalFormatting sqref="H8">
    <cfRule type="containsBlanks" dxfId="5537" priority="93">
      <formula>LEN(TRIM(H8))=0</formula>
    </cfRule>
  </conditionalFormatting>
  <conditionalFormatting sqref="H8">
    <cfRule type="expression" dxfId="5536" priority="92">
      <formula>$N$14="Don't know"</formula>
    </cfRule>
  </conditionalFormatting>
  <conditionalFormatting sqref="H8">
    <cfRule type="expression" dxfId="5535" priority="91">
      <formula>$N$14="Not applicable"</formula>
    </cfRule>
  </conditionalFormatting>
  <conditionalFormatting sqref="H8">
    <cfRule type="expression" dxfId="5534" priority="90">
      <formula>$N$14="No"</formula>
    </cfRule>
  </conditionalFormatting>
  <conditionalFormatting sqref="F11:F19">
    <cfRule type="containsBlanks" dxfId="5533" priority="89">
      <formula>LEN(TRIM(F11))=0</formula>
    </cfRule>
  </conditionalFormatting>
  <conditionalFormatting sqref="F11:F19">
    <cfRule type="expression" dxfId="5532" priority="88">
      <formula>$N$14="Don't know"</formula>
    </cfRule>
  </conditionalFormatting>
  <conditionalFormatting sqref="F11:F19">
    <cfRule type="expression" dxfId="5531" priority="87">
      <formula>$N$14="Not applicable"</formula>
    </cfRule>
  </conditionalFormatting>
  <conditionalFormatting sqref="F11:F19">
    <cfRule type="expression" dxfId="5530" priority="86">
      <formula>$N$14="No"</formula>
    </cfRule>
  </conditionalFormatting>
  <conditionalFormatting sqref="I20">
    <cfRule type="containsBlanks" dxfId="5529" priority="85">
      <formula>LEN(TRIM(I20))=0</formula>
    </cfRule>
  </conditionalFormatting>
  <conditionalFormatting sqref="I20">
    <cfRule type="expression" dxfId="5528" priority="84">
      <formula>$N$14="Don't know"</formula>
    </cfRule>
  </conditionalFormatting>
  <conditionalFormatting sqref="I20">
    <cfRule type="expression" dxfId="5527" priority="83">
      <formula>$N$14="Not applicable"</formula>
    </cfRule>
  </conditionalFormatting>
  <conditionalFormatting sqref="I20">
    <cfRule type="expression" dxfId="5526" priority="82">
      <formula>$N$14="No"</formula>
    </cfRule>
  </conditionalFormatting>
  <conditionalFormatting sqref="I21">
    <cfRule type="containsBlanks" dxfId="5525" priority="81">
      <formula>LEN(TRIM(I21))=0</formula>
    </cfRule>
  </conditionalFormatting>
  <conditionalFormatting sqref="I21">
    <cfRule type="expression" dxfId="5524" priority="80">
      <formula>$N$14="Don't know"</formula>
    </cfRule>
  </conditionalFormatting>
  <conditionalFormatting sqref="I21">
    <cfRule type="expression" dxfId="5523" priority="79">
      <formula>$N$14="Not applicable"</formula>
    </cfRule>
  </conditionalFormatting>
  <conditionalFormatting sqref="I21">
    <cfRule type="expression" dxfId="5522" priority="78">
      <formula>$N$14="No"</formula>
    </cfRule>
  </conditionalFormatting>
  <conditionalFormatting sqref="I23">
    <cfRule type="containsBlanks" dxfId="5521" priority="77">
      <formula>LEN(TRIM(I23))=0</formula>
    </cfRule>
  </conditionalFormatting>
  <conditionalFormatting sqref="I23">
    <cfRule type="expression" dxfId="5520" priority="76">
      <formula>$N$14="Don't know"</formula>
    </cfRule>
  </conditionalFormatting>
  <conditionalFormatting sqref="I23">
    <cfRule type="expression" dxfId="5519" priority="75">
      <formula>$N$14="Not applicable"</formula>
    </cfRule>
  </conditionalFormatting>
  <conditionalFormatting sqref="I23">
    <cfRule type="expression" dxfId="5518" priority="74">
      <formula>$N$14="No"</formula>
    </cfRule>
  </conditionalFormatting>
  <conditionalFormatting sqref="I24">
    <cfRule type="containsBlanks" dxfId="5517" priority="73">
      <formula>LEN(TRIM(I24))=0</formula>
    </cfRule>
  </conditionalFormatting>
  <conditionalFormatting sqref="I24">
    <cfRule type="expression" dxfId="5516" priority="72">
      <formula>$N$14="Don't know"</formula>
    </cfRule>
  </conditionalFormatting>
  <conditionalFormatting sqref="I24">
    <cfRule type="expression" dxfId="5515" priority="71">
      <formula>$N$14="Not applicable"</formula>
    </cfRule>
  </conditionalFormatting>
  <conditionalFormatting sqref="I24">
    <cfRule type="expression" dxfId="5514" priority="70">
      <formula>$N$14="No"</formula>
    </cfRule>
  </conditionalFormatting>
  <conditionalFormatting sqref="F70">
    <cfRule type="containsBlanks" dxfId="5513" priority="69">
      <formula>LEN(TRIM(F70))=0</formula>
    </cfRule>
  </conditionalFormatting>
  <conditionalFormatting sqref="F70">
    <cfRule type="expression" dxfId="5512" priority="68">
      <formula>$N$14="Don't know"</formula>
    </cfRule>
  </conditionalFormatting>
  <conditionalFormatting sqref="F70">
    <cfRule type="expression" dxfId="5511" priority="67">
      <formula>$N$14="Not applicable"</formula>
    </cfRule>
  </conditionalFormatting>
  <conditionalFormatting sqref="F70">
    <cfRule type="expression" dxfId="5510" priority="66">
      <formula>$N$14="No"</formula>
    </cfRule>
  </conditionalFormatting>
  <conditionalFormatting sqref="F72">
    <cfRule type="containsBlanks" dxfId="5509" priority="65">
      <formula>LEN(TRIM(F72))=0</formula>
    </cfRule>
  </conditionalFormatting>
  <conditionalFormatting sqref="F72">
    <cfRule type="expression" dxfId="5508" priority="64">
      <formula>$N$14="Don't know"</formula>
    </cfRule>
  </conditionalFormatting>
  <conditionalFormatting sqref="F72">
    <cfRule type="expression" dxfId="5507" priority="63">
      <formula>$N$14="Not applicable"</formula>
    </cfRule>
  </conditionalFormatting>
  <conditionalFormatting sqref="F72">
    <cfRule type="expression" dxfId="5506" priority="62">
      <formula>$N$14="No"</formula>
    </cfRule>
  </conditionalFormatting>
  <conditionalFormatting sqref="J89:J92">
    <cfRule type="containsBlanks" dxfId="5505" priority="61">
      <formula>LEN(TRIM(J89))=0</formula>
    </cfRule>
  </conditionalFormatting>
  <conditionalFormatting sqref="J89:J92">
    <cfRule type="expression" dxfId="5504" priority="60">
      <formula>$N$14="Don't know"</formula>
    </cfRule>
  </conditionalFormatting>
  <conditionalFormatting sqref="J89:J92">
    <cfRule type="expression" dxfId="5503" priority="59">
      <formula>$N$14="Not applicable"</formula>
    </cfRule>
  </conditionalFormatting>
  <conditionalFormatting sqref="J89:J92">
    <cfRule type="expression" dxfId="5502" priority="58">
      <formula>$N$14="No"</formula>
    </cfRule>
  </conditionalFormatting>
  <conditionalFormatting sqref="F176:F186">
    <cfRule type="containsBlanks" dxfId="5501" priority="57">
      <formula>LEN(TRIM(F176))=0</formula>
    </cfRule>
  </conditionalFormatting>
  <conditionalFormatting sqref="F188:F198">
    <cfRule type="containsBlanks" dxfId="5500" priority="56">
      <formula>LEN(TRIM(F188))=0</formula>
    </cfRule>
  </conditionalFormatting>
  <conditionalFormatting sqref="F200">
    <cfRule type="containsBlanks" dxfId="5499" priority="55">
      <formula>LEN(TRIM(F200))=0</formula>
    </cfRule>
  </conditionalFormatting>
  <conditionalFormatting sqref="L164:M174">
    <cfRule type="expression" dxfId="5498" priority="53">
      <formula>$F$221="Don't know"</formula>
    </cfRule>
    <cfRule type="expression" dxfId="5497" priority="54">
      <formula>$F$221="No"</formula>
    </cfRule>
  </conditionalFormatting>
  <conditionalFormatting sqref="L164:N174">
    <cfRule type="containsBlanks" dxfId="5496" priority="52">
      <formula>LEN(TRIM(L164))=0</formula>
    </cfRule>
  </conditionalFormatting>
  <conditionalFormatting sqref="L164:M174">
    <cfRule type="expression" dxfId="5495" priority="50">
      <formula>$F$221="Don't know"</formula>
    </cfRule>
    <cfRule type="expression" dxfId="5494" priority="51">
      <formula>$F$221="No"</formula>
    </cfRule>
  </conditionalFormatting>
  <conditionalFormatting sqref="F223">
    <cfRule type="containsBlanks" dxfId="5493" priority="49">
      <formula>LEN(TRIM(F223))=0</formula>
    </cfRule>
  </conditionalFormatting>
  <conditionalFormatting sqref="F258">
    <cfRule type="containsBlanks" dxfId="5492" priority="47">
      <formula>LEN(TRIM(F258))=0</formula>
    </cfRule>
  </conditionalFormatting>
  <conditionalFormatting sqref="F261:F263">
    <cfRule type="containsBlanks" dxfId="5491" priority="46">
      <formula>LEN(TRIM(F261))=0</formula>
    </cfRule>
  </conditionalFormatting>
  <conditionalFormatting sqref="H302:H303">
    <cfRule type="containsBlanks" dxfId="5490" priority="45">
      <formula>LEN(TRIM(H302))=0</formula>
    </cfRule>
  </conditionalFormatting>
  <conditionalFormatting sqref="H311">
    <cfRule type="containsBlanks" dxfId="5489" priority="44">
      <formula>LEN(TRIM(H311))=0</formula>
    </cfRule>
  </conditionalFormatting>
  <conditionalFormatting sqref="H313">
    <cfRule type="containsBlanks" dxfId="5488" priority="43">
      <formula>LEN(TRIM(H313))=0</formula>
    </cfRule>
  </conditionalFormatting>
  <conditionalFormatting sqref="H315">
    <cfRule type="containsBlanks" dxfId="5487" priority="42">
      <formula>LEN(TRIM(H315))=0</formula>
    </cfRule>
  </conditionalFormatting>
  <conditionalFormatting sqref="J328">
    <cfRule type="containsBlanks" dxfId="5486" priority="41">
      <formula>LEN(TRIM(J328))=0</formula>
    </cfRule>
  </conditionalFormatting>
  <conditionalFormatting sqref="J324">
    <cfRule type="containsBlanks" dxfId="5485" priority="40">
      <formula>LEN(TRIM(J324))=0</formula>
    </cfRule>
  </conditionalFormatting>
  <conditionalFormatting sqref="J329">
    <cfRule type="containsBlanks" dxfId="5484" priority="39">
      <formula>LEN(TRIM(J329))=0</formula>
    </cfRule>
  </conditionalFormatting>
  <conditionalFormatting sqref="J334">
    <cfRule type="containsBlanks" dxfId="5483" priority="38">
      <formula>LEN(TRIM(J334))=0</formula>
    </cfRule>
  </conditionalFormatting>
  <conditionalFormatting sqref="J339">
    <cfRule type="containsBlanks" dxfId="5482" priority="37">
      <formula>LEN(TRIM(J339))=0</formula>
    </cfRule>
  </conditionalFormatting>
  <conditionalFormatting sqref="J344">
    <cfRule type="containsBlanks" dxfId="5481" priority="36">
      <formula>LEN(TRIM(J344))=0</formula>
    </cfRule>
  </conditionalFormatting>
  <conditionalFormatting sqref="J349">
    <cfRule type="containsBlanks" dxfId="5480" priority="35">
      <formula>LEN(TRIM(J349))=0</formula>
    </cfRule>
  </conditionalFormatting>
  <conditionalFormatting sqref="J354">
    <cfRule type="containsBlanks" dxfId="5479" priority="34">
      <formula>LEN(TRIM(J354))=0</formula>
    </cfRule>
  </conditionalFormatting>
  <conditionalFormatting sqref="J326">
    <cfRule type="containsBlanks" dxfId="5478" priority="33">
      <formula>LEN(TRIM(J326))=0</formula>
    </cfRule>
  </conditionalFormatting>
  <conditionalFormatting sqref="J331">
    <cfRule type="containsBlanks" dxfId="5477" priority="32">
      <formula>LEN(TRIM(J331))=0</formula>
    </cfRule>
  </conditionalFormatting>
  <conditionalFormatting sqref="J336">
    <cfRule type="containsBlanks" dxfId="5476" priority="31">
      <formula>LEN(TRIM(J336))=0</formula>
    </cfRule>
  </conditionalFormatting>
  <conditionalFormatting sqref="J341">
    <cfRule type="containsBlanks" dxfId="5475" priority="30">
      <formula>LEN(TRIM(J341))=0</formula>
    </cfRule>
  </conditionalFormatting>
  <conditionalFormatting sqref="J346">
    <cfRule type="containsBlanks" dxfId="5474" priority="29">
      <formula>LEN(TRIM(J346))=0</formula>
    </cfRule>
  </conditionalFormatting>
  <conditionalFormatting sqref="J351">
    <cfRule type="containsBlanks" dxfId="5473" priority="28">
      <formula>LEN(TRIM(J351))=0</formula>
    </cfRule>
  </conditionalFormatting>
  <conditionalFormatting sqref="J356">
    <cfRule type="containsBlanks" dxfId="5472" priority="27">
      <formula>LEN(TRIM(J356))=0</formula>
    </cfRule>
  </conditionalFormatting>
  <conditionalFormatting sqref="J323">
    <cfRule type="containsBlanks" dxfId="5471" priority="26">
      <formula>LEN(TRIM(J323))=0</formula>
    </cfRule>
  </conditionalFormatting>
  <conditionalFormatting sqref="J333">
    <cfRule type="containsBlanks" dxfId="5470" priority="25">
      <formula>LEN(TRIM(J333))=0</formula>
    </cfRule>
  </conditionalFormatting>
  <conditionalFormatting sqref="J338">
    <cfRule type="containsBlanks" dxfId="5469" priority="24">
      <formula>LEN(TRIM(J338))=0</formula>
    </cfRule>
  </conditionalFormatting>
  <conditionalFormatting sqref="J343">
    <cfRule type="containsBlanks" dxfId="5468" priority="23">
      <formula>LEN(TRIM(J343))=0</formula>
    </cfRule>
  </conditionalFormatting>
  <conditionalFormatting sqref="J348">
    <cfRule type="containsBlanks" dxfId="5467" priority="22">
      <formula>LEN(TRIM(J348))=0</formula>
    </cfRule>
  </conditionalFormatting>
  <conditionalFormatting sqref="L26:N31">
    <cfRule type="containsBlanks" dxfId="5466" priority="20">
      <formula>LEN(TRIM(L26))=0</formula>
    </cfRule>
  </conditionalFormatting>
  <conditionalFormatting sqref="J35">
    <cfRule type="containsBlanks" dxfId="5465" priority="19">
      <formula>LEN(TRIM(J35))=0</formula>
    </cfRule>
  </conditionalFormatting>
  <conditionalFormatting sqref="J37:K37">
    <cfRule type="containsBlanks" dxfId="5464" priority="18">
      <formula>LEN(TRIM(J37))=0</formula>
    </cfRule>
  </conditionalFormatting>
  <conditionalFormatting sqref="J40:K40">
    <cfRule type="containsBlanks" dxfId="5463" priority="17">
      <formula>LEN(TRIM(J40))=0</formula>
    </cfRule>
  </conditionalFormatting>
  <conditionalFormatting sqref="J42:K43">
    <cfRule type="containsBlanks" dxfId="5462" priority="16">
      <formula>LEN(TRIM(J42))=0</formula>
    </cfRule>
  </conditionalFormatting>
  <conditionalFormatting sqref="J45:K45">
    <cfRule type="containsBlanks" dxfId="5461" priority="15">
      <formula>LEN(TRIM(J45))=0</formula>
    </cfRule>
  </conditionalFormatting>
  <conditionalFormatting sqref="J49:K49">
    <cfRule type="containsBlanks" dxfId="5460" priority="14">
      <formula>LEN(TRIM(J49))=0</formula>
    </cfRule>
  </conditionalFormatting>
  <conditionalFormatting sqref="J51:K51">
    <cfRule type="containsBlanks" dxfId="5459" priority="13">
      <formula>LEN(TRIM(J51))=0</formula>
    </cfRule>
  </conditionalFormatting>
  <conditionalFormatting sqref="K277:L278">
    <cfRule type="containsBlanks" dxfId="5458" priority="12">
      <formula>LEN(TRIM(K277))=0</formula>
    </cfRule>
  </conditionalFormatting>
  <conditionalFormatting sqref="H278:I278">
    <cfRule type="containsBlanks" dxfId="5457" priority="11">
      <formula>LEN(TRIM(H278))=0</formula>
    </cfRule>
  </conditionalFormatting>
  <conditionalFormatting sqref="H281:I282">
    <cfRule type="containsBlanks" dxfId="5456" priority="10">
      <formula>LEN(TRIM(H281))=0</formula>
    </cfRule>
  </conditionalFormatting>
  <conditionalFormatting sqref="K281:L282">
    <cfRule type="containsBlanks" dxfId="5455" priority="9">
      <formula>LEN(TRIM(K281))=0</formula>
    </cfRule>
  </conditionalFormatting>
  <conditionalFormatting sqref="K283:L283">
    <cfRule type="containsBlanks" dxfId="5454" priority="8">
      <formula>LEN(TRIM(K283))=0</formula>
    </cfRule>
  </conditionalFormatting>
  <conditionalFormatting sqref="K285:L290">
    <cfRule type="containsBlanks" dxfId="5453" priority="7">
      <formula>LEN(TRIM(K285))=0</formula>
    </cfRule>
  </conditionalFormatting>
  <conditionalFormatting sqref="K276:L276">
    <cfRule type="containsBlanks" dxfId="5452" priority="6">
      <formula>LEN(TRIM(K276))=0</formula>
    </cfRule>
  </conditionalFormatting>
  <conditionalFormatting sqref="K279:L279">
    <cfRule type="containsBlanks" dxfId="5451" priority="5">
      <formula>LEN(TRIM(K279))=0</formula>
    </cfRule>
  </conditionalFormatting>
  <conditionalFormatting sqref="K292:L295">
    <cfRule type="containsBlanks" dxfId="5450" priority="4">
      <formula>LEN(TRIM(K292))=0</formula>
    </cfRule>
  </conditionalFormatting>
  <conditionalFormatting sqref="H288:I288">
    <cfRule type="containsBlanks" dxfId="5449" priority="3">
      <formula>LEN(TRIM(H288))=0</formula>
    </cfRule>
  </conditionalFormatting>
  <conditionalFormatting sqref="H292:I294">
    <cfRule type="containsBlanks" dxfId="5448" priority="2">
      <formula>LEN(TRIM(H292))=0</formula>
    </cfRule>
  </conditionalFormatting>
  <conditionalFormatting sqref="K47">
    <cfRule type="containsBlanks" dxfId="5447" priority="1">
      <formula>LEN(TRIM(K47))=0</formula>
    </cfRule>
  </conditionalFormatting>
  <dataValidations count="34">
    <dataValidation type="list" allowBlank="1" showInputMessage="1" showErrorMessage="1" sqref="H361:I361" xr:uid="{D06607E2-7F2A-40AA-B13F-F6694F6F1A84}">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C7DC5CE6-FAC2-4E6A-9BE6-1F8B7BCDC447}">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864F1E0-7299-4A96-82AA-013BDE1FA77A}">
      <formula1>"0,1,2 o más,No sé"</formula1>
    </dataValidation>
    <dataValidation type="list" allowBlank="1" showInputMessage="1" showErrorMessage="1" sqref="J319:K319 J324:K324 J329:K329 J334:K334 J339:K339 J344:K344 J349:K349 J354:K354" xr:uid="{1FBD0243-0376-4598-9EB0-737189A48100}">
      <formula1>"0,1,2-3,Más de 3,No sé"</formula1>
    </dataValidation>
    <dataValidation type="list" allowBlank="1" showInputMessage="1" showErrorMessage="1" sqref="J328:K328" xr:uid="{98DA0984-BCA6-460E-AF48-82FB4022DA38}">
      <formula1>"Precalificados por la OMS, SRA, Precalificados por la OMS y SRA,No se registraron productos precalificados por la OMS o SRA,No sé, No aplica"</formula1>
    </dataValidation>
    <dataValidation type="list" allowBlank="1" showInputMessage="1" showErrorMessage="1" sqref="G147:L160" xr:uid="{66183AE6-CE9D-4F52-A332-A8DBDAFBC7EC}">
      <formula1>"Trabajador sanitario comunitario (o equivalente),Auxiliar de enfermería,Partera auxiliar de enfermería,Enfermero,Oficial clínico,Médico,No sé,No aplica"</formula1>
    </dataValidation>
    <dataValidation type="list" allowBlank="1" showInputMessage="1" showErrorMessage="1" sqref="F95:G97" xr:uid="{554B1C87-C13A-4421-9E86-62720FB79067}">
      <formula1>"Sí,No,No sé,No aplica"</formula1>
    </dataValidation>
    <dataValidation type="list" allowBlank="1" showInputMessage="1" showErrorMessage="1" sqref="F77:F81" xr:uid="{41E4E8D7-FCF4-42FB-9A1B-0C9D65155515}">
      <formula1>"En especie, En efectivo, No sé, No aplica"</formula1>
    </dataValidation>
    <dataValidation type="list" allowBlank="1" showInputMessage="1" showErrorMessage="1" sqref="H8 F11:F19 I20:I21 I23:I24 F70 F72 J89:J92 G116:N128 H139:J139 H298:J299 L164:N174 F219:J221 F223:J223 H225:J225 F254 F256 F258 F261:F264 G130:N132 H302:J303 H307:J307 H311:J311 H313:J313 H315:J315 L188" xr:uid="{972DCBA3-4498-4D1A-B066-A499EB489A27}">
      <formula1>"Sí, No, No sé, No aplica"</formula1>
    </dataValidation>
    <dataValidation type="list" allowBlank="1" showInputMessage="1" showErrorMessage="1" sqref="H29 J29" xr:uid="{89F47046-5A1C-4527-8C9A-4F06133FFD5C}">
      <formula1>"2015,2016,2017,2018,2019"</formula1>
    </dataValidation>
    <dataValidation type="list" allowBlank="1" showInputMessage="1" showErrorMessage="1" sqref="H304:J304" xr:uid="{72A2674E-B0CA-43C3-A5E2-5A8F39471051}">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DCA957ED-C44C-483C-9339-B0832D20592C}">
      <formula1>"Sí: Intensa movilización/participación comunitaria,Sí: Moderada movilización/participación comunitaria,No,No sé"</formula1>
    </dataValidation>
    <dataValidation type="list" allowBlank="1" showInputMessage="1" showErrorMessage="1" sqref="F246:G246" xr:uid="{C8EFECC4-8E21-4BD1-A9D7-C1C437B8CE68}">
      <formula1>"Sí: Numerosas actividades en medios de comunicación,Sí: Algunas actividades en medios de comunicación,No,No sé"</formula1>
    </dataValidation>
    <dataValidation type="list" allowBlank="1" showInputMessage="1" showErrorMessage="1" sqref="H140:J140" xr:uid="{C3616810-F44D-4118-B707-7257A223E9F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7D0F0286-DDCE-4043-B42B-B3456B2F5A3C}">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BED1240F-40E1-4444-B4A6-8E47E8DCD339}">
      <formula1>"Solo impreso, Teléfono móvil/SMS,Formato electrónico,Combinación, No sé, No aplica (no hay un LMIS)"</formula1>
    </dataValidation>
    <dataValidation type="list" allowBlank="1" showInputMessage="1" showErrorMessage="1" sqref="G251" xr:uid="{F36C5704-F0CC-45C5-A63C-D2AF6BEBC875}">
      <formula1>"0 %,1-10 %,11-20 %,21-30 %,31-40 %,41-50 %,51-60 %,61-70 %,71-80 %,81-100 %,No sé,No aplica"</formula1>
    </dataValidation>
    <dataValidation type="list" allowBlank="1" showInputMessage="1" showErrorMessage="1" sqref="F249:G249 F99:G102 H213:J216" xr:uid="{DF3E63FE-6254-4B65-8716-D0D0FC1372DD}">
      <formula1>"Sí,No,No sé"</formula1>
    </dataValidation>
    <dataValidation type="list" allowBlank="1" showInputMessage="1" showErrorMessage="1" sqref="F247:G247" xr:uid="{02AAE89A-76F1-497B-8298-89E859C43F46}">
      <formula1>"Sí: Numerosas actividades de promoción/educación móvil,Sí: Algunas actividades de promoción/educación móvil,No,No sé"</formula1>
    </dataValidation>
    <dataValidation type="list" allowBlank="1" showInputMessage="1" showErrorMessage="1" sqref="F245:G245" xr:uid="{C49C7125-7B17-4DE7-879A-8512B26303C5}">
      <formula1>"Sí: Numerosas actividades de mercadeo social,Sí: Algunas actividades de mercadeo social,No,No sé"</formula1>
    </dataValidation>
    <dataValidation allowBlank="1" showInputMessage="1" showErrorMessage="1" error="Seleccione una opción de la lista desplegable." sqref="K20:N24" xr:uid="{E0C13BEA-1024-48F0-9BA9-F56949317093}"/>
    <dataValidation type="list" allowBlank="1" showInputMessage="1" showErrorMessage="1" sqref="F269:G271" xr:uid="{D4D52249-FE98-4AA3-895C-5BA43B0763F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805AE6FE-79BD-4B15-A95F-D64CFE1D26B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3063AC83-3C77-455B-B1B2-C595EF0D620F}">
      <formula1>"Sí (Plan de PSE con componente de FP/RH),No hay plan de PSE iniciado/desarrollado,Sí hay un plan de PSE, pero sin componentes de FP/RH,No sé"</formula1>
    </dataValidation>
    <dataValidation type="list" allowBlank="1" showInputMessage="1" showErrorMessage="1" sqref="H312:J312" xr:uid="{33B52759-CA9C-414C-BE58-2B7AB0835CF1}">
      <formula1>"0-25 %,26-50 %,51-75 %,76-100 %, No sé, No aplica"</formula1>
    </dataValidation>
    <dataValidation type="list" allowBlank="1" showInputMessage="1" showErrorMessage="1" sqref="H308:J308" xr:uid="{9B631DB5-393D-49EE-970D-B8C7142DE3B1}">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1526627F-3657-4A6D-8FD2-5C5EF2621B6D}">
      <formula1>"0,1,2-3,Más de 3, No sé"</formula1>
    </dataValidation>
    <dataValidation type="list" allowBlank="1" showInputMessage="1" showErrorMessage="1" sqref="H301:J301" xr:uid="{E901590E-6136-4C58-95ED-9CE5DE4F4AAE}">
      <formula1>"Menos de 6 meses, De 6 meses a menos de 1 año, De 1 año a 18 meses, Más de 18 meses,No sé"</formula1>
    </dataValidation>
    <dataValidation type="list" allowBlank="1" showInputMessage="1" showErrorMessage="1" sqref="H305:J306" xr:uid="{3C1AC7D8-837A-4F86-A82F-54A1BC5140CD}">
      <formula1>"La mayoría fueron examinados, Algunos fueron examinados, Ninguno fue examinado, No sé, No aplica"</formula1>
    </dataValidation>
    <dataValidation type="list" allowBlank="1" showInputMessage="1" showErrorMessage="1" sqref="H161 J161:L161" xr:uid="{C90A28D8-CBAE-47C6-9386-5D6515C59D8A}">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BBCA9D18-1B31-4206-812B-98FC15808316}">
      <formula1>"Sí, No, No sé"</formula1>
    </dataValidation>
    <dataValidation type="list" allowBlank="1" showInputMessage="1" showErrorMessage="1" sqref="H31:J31" xr:uid="{AE40D68F-A8DE-4C56-9D8F-23C6AD4EE7F4}">
      <formula1>"Menos que una vez al año,Anualmente,Bianualmente (dos veces al año),Trimestralmente,Mensualmente,Ad hoc"</formula1>
    </dataValidation>
    <dataValidation type="list" allowBlank="1" showInputMessage="1" showErrorMessage="1" sqref="H26 J26 H28 J28" xr:uid="{F2266D7F-AF79-4571-8F64-9C4533E3AA47}">
      <formula1>"Enero, Febrero, Marzo, Abril, Mayo, Junio, Julio, Agosto, Septiembre, Octubre, Noviembre, Diciembre"</formula1>
    </dataValidation>
    <dataValidation type="list" allowBlank="1" showInputMessage="1" showErrorMessage="1" error="Seleccione una opción de la lista desplegable." sqref="I22" xr:uid="{AF9B1E0F-0498-46E0-854D-160A68A1E181}">
      <formula1>"0 veces, 1 vez, 2-3 veces, 4 o más veces, No sé"</formula1>
    </dataValidation>
  </dataValidations>
  <hyperlinks>
    <hyperlink ref="I1:J1" location="'All Countries Summary (2019)'!A1" display="go to summary page" xr:uid="{903DCA2C-971B-4D24-A640-C9FE8C2C8F50}"/>
  </hyperlink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3E06-A373-4894-AE82-CE6758874971}">
  <sheetPr>
    <tabColor theme="5" tint="0.39997558519241921"/>
  </sheetPr>
  <dimension ref="A1:Q363"/>
  <sheetViews>
    <sheetView showGridLines="0" zoomScaleNormal="100" workbookViewId="0"/>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8.140625" style="140" customWidth="1"/>
    <col min="7" max="7" width="25.5703125" style="140" customWidth="1"/>
    <col min="8" max="8" width="20.42578125" style="140" customWidth="1"/>
    <col min="9" max="9" width="18.5703125" style="140" customWidth="1"/>
    <col min="10" max="10" width="19.140625" style="140" customWidth="1"/>
    <col min="11" max="11" width="19.5703125" style="140" customWidth="1"/>
    <col min="12" max="12" width="17.140625" style="140" customWidth="1"/>
    <col min="13" max="13" width="17.42578125" style="140" customWidth="1"/>
    <col min="14" max="14" width="24.42578125" style="140" customWidth="1"/>
    <col min="15" max="15" width="39.28515625" style="140" customWidth="1"/>
    <col min="16" max="16" width="44.42578125" style="140" customWidth="1"/>
    <col min="17" max="16384" width="9.140625" style="140"/>
  </cols>
  <sheetData>
    <row r="1" spans="2:16" ht="60.75" customHeight="1">
      <c r="F1" s="643"/>
      <c r="G1" s="643"/>
      <c r="H1" s="643"/>
      <c r="I1" s="643"/>
      <c r="J1" s="643"/>
      <c r="K1" s="643"/>
      <c r="L1" s="2508" t="s">
        <v>828</v>
      </c>
      <c r="M1" s="2508"/>
      <c r="N1" s="643"/>
    </row>
    <row r="2" spans="2:16" ht="56.25" customHeight="1" thickBot="1">
      <c r="B2" s="3337" t="s">
        <v>1319</v>
      </c>
      <c r="C2" s="3337"/>
      <c r="D2" s="3337"/>
      <c r="E2" s="3337"/>
      <c r="F2" s="3337"/>
      <c r="G2" s="3337"/>
      <c r="H2" s="3337"/>
      <c r="I2" s="142"/>
      <c r="J2" s="142"/>
      <c r="K2" s="616"/>
      <c r="L2" s="616"/>
      <c r="M2" s="616"/>
      <c r="N2" s="144"/>
    </row>
    <row r="3" spans="2:16" ht="26.25" customHeight="1" thickBot="1">
      <c r="B3" s="141"/>
      <c r="C3" s="6"/>
      <c r="D3" s="15" t="s">
        <v>931</v>
      </c>
      <c r="E3" s="145" t="s">
        <v>3552</v>
      </c>
      <c r="F3" s="16" t="s">
        <v>2342</v>
      </c>
      <c r="G3" s="143"/>
      <c r="H3" s="142"/>
      <c r="I3" s="142"/>
      <c r="J3" s="142"/>
      <c r="K3" s="616"/>
      <c r="L3" s="616"/>
      <c r="M3" s="616"/>
      <c r="N3" s="144"/>
    </row>
    <row r="4" spans="2:16" ht="39" customHeight="1">
      <c r="B4" s="2403" t="s">
        <v>2343</v>
      </c>
      <c r="C4" s="2403"/>
      <c r="D4" s="2403"/>
      <c r="E4" s="2403"/>
      <c r="F4" s="2403"/>
      <c r="G4" s="2403"/>
      <c r="H4" s="2403"/>
      <c r="I4" s="2403"/>
      <c r="J4" s="2403"/>
      <c r="K4" s="2403"/>
      <c r="L4" s="2403"/>
      <c r="M4" s="2403"/>
      <c r="N4" s="2403"/>
    </row>
    <row r="5" spans="2:16" ht="1.5" customHeight="1" thickBot="1">
      <c r="B5" s="2430" t="s">
        <v>1324</v>
      </c>
      <c r="C5" s="2431"/>
      <c r="D5" s="2431"/>
      <c r="E5" s="2431"/>
      <c r="F5" s="2431"/>
      <c r="G5" s="2431"/>
      <c r="H5" s="2431"/>
      <c r="I5" s="2431"/>
      <c r="J5" s="2431"/>
      <c r="K5" s="2431"/>
      <c r="L5" s="2431"/>
      <c r="M5" s="2431"/>
      <c r="N5" s="2431"/>
    </row>
    <row r="6" spans="2:16" ht="30.75" customHeight="1" thickBot="1">
      <c r="B6" s="2432"/>
      <c r="C6" s="2432"/>
      <c r="D6" s="2432"/>
      <c r="E6" s="2432"/>
      <c r="F6" s="2432"/>
      <c r="G6" s="2432"/>
      <c r="H6" s="2432"/>
      <c r="I6" s="2432"/>
      <c r="J6" s="2432"/>
      <c r="K6" s="2432"/>
      <c r="L6" s="2432"/>
      <c r="M6" s="1659"/>
      <c r="N6" s="1554"/>
      <c r="O6" s="644"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42" customHeight="1">
      <c r="B8" s="20" t="s">
        <v>1947</v>
      </c>
      <c r="C8" s="2407" t="s">
        <v>1329</v>
      </c>
      <c r="D8" s="2407"/>
      <c r="E8" s="2407"/>
      <c r="F8" s="2407"/>
      <c r="G8" s="2407"/>
      <c r="H8" s="1622" t="s">
        <v>1442</v>
      </c>
      <c r="I8" s="21" t="s">
        <v>1330</v>
      </c>
      <c r="J8" s="2408" t="s">
        <v>3553</v>
      </c>
      <c r="K8" s="2409"/>
      <c r="L8" s="2409"/>
      <c r="M8" s="2409"/>
      <c r="N8" s="2410"/>
      <c r="O8" s="2245" t="s">
        <v>2349</v>
      </c>
      <c r="P8" s="2245"/>
    </row>
    <row r="9" spans="2:16" ht="21.75" customHeight="1">
      <c r="B9" s="22" t="s">
        <v>435</v>
      </c>
      <c r="C9" s="1997" t="s">
        <v>1334</v>
      </c>
      <c r="D9" s="1997"/>
      <c r="E9" s="1998"/>
      <c r="F9" s="2411" t="s">
        <v>3554</v>
      </c>
      <c r="G9" s="2412"/>
      <c r="H9" s="2412"/>
      <c r="I9" s="2412"/>
      <c r="J9" s="2412"/>
      <c r="K9" s="2412"/>
      <c r="L9" s="2412"/>
      <c r="M9" s="2412"/>
      <c r="N9" s="2412"/>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39" customHeight="1">
      <c r="B11" s="1494" t="s">
        <v>435</v>
      </c>
      <c r="C11" s="2043" t="s">
        <v>1339</v>
      </c>
      <c r="D11" s="2043"/>
      <c r="E11" s="2415"/>
      <c r="F11" s="1622" t="s">
        <v>57</v>
      </c>
      <c r="G11" s="2397" t="s">
        <v>2354</v>
      </c>
      <c r="H11" s="2138"/>
      <c r="I11" s="1637"/>
      <c r="J11" s="1637"/>
      <c r="K11" s="1637"/>
      <c r="L11" s="1637"/>
      <c r="M11" s="1637"/>
      <c r="N11" s="1637"/>
      <c r="O11" s="2124"/>
      <c r="P11" s="2124"/>
    </row>
    <row r="12" spans="2:16" ht="47.25" customHeight="1">
      <c r="B12" s="1490" t="s">
        <v>441</v>
      </c>
      <c r="C12" s="1997" t="s">
        <v>3174</v>
      </c>
      <c r="D12" s="1997"/>
      <c r="E12" s="1998"/>
      <c r="F12" s="1622" t="s">
        <v>57</v>
      </c>
      <c r="G12" s="2397" t="s">
        <v>2354</v>
      </c>
      <c r="H12" s="2138"/>
      <c r="I12" s="1637"/>
      <c r="J12" s="1637"/>
      <c r="K12" s="1637"/>
      <c r="L12" s="1637"/>
      <c r="M12" s="1637"/>
      <c r="N12" s="1637"/>
      <c r="O12" s="2124"/>
      <c r="P12" s="2124"/>
    </row>
    <row r="13" spans="2:16" ht="42.75" customHeight="1">
      <c r="B13" s="1490" t="s">
        <v>443</v>
      </c>
      <c r="C13" s="1997" t="s">
        <v>3176</v>
      </c>
      <c r="D13" s="1997"/>
      <c r="E13" s="1998"/>
      <c r="F13" s="1622" t="s">
        <v>57</v>
      </c>
      <c r="G13" s="2397" t="s">
        <v>2354</v>
      </c>
      <c r="H13" s="2138"/>
      <c r="I13" s="1637"/>
      <c r="J13" s="1637"/>
      <c r="K13" s="1637"/>
      <c r="L13" s="1637"/>
      <c r="M13" s="1637"/>
      <c r="N13" s="1637"/>
      <c r="O13" s="2124"/>
      <c r="P13" s="2124"/>
    </row>
    <row r="14" spans="2:16" ht="32.25" customHeight="1">
      <c r="B14" s="1490" t="s">
        <v>445</v>
      </c>
      <c r="C14" s="1997" t="s">
        <v>2363</v>
      </c>
      <c r="D14" s="1997"/>
      <c r="E14" s="1998"/>
      <c r="F14" s="1622" t="s">
        <v>57</v>
      </c>
      <c r="G14" s="2397" t="s">
        <v>2364</v>
      </c>
      <c r="H14" s="2138"/>
      <c r="I14" s="1637"/>
      <c r="J14" s="1637"/>
      <c r="K14" s="1637"/>
      <c r="L14" s="1637"/>
      <c r="M14" s="1637"/>
      <c r="N14" s="1637"/>
      <c r="O14" s="2124"/>
      <c r="P14" s="2124"/>
    </row>
    <row r="15" spans="2:16" ht="36.75" customHeight="1">
      <c r="B15" s="1490" t="s">
        <v>448</v>
      </c>
      <c r="C15" s="1997" t="s">
        <v>1350</v>
      </c>
      <c r="D15" s="1997"/>
      <c r="E15" s="1998"/>
      <c r="F15" s="1622" t="s">
        <v>1442</v>
      </c>
      <c r="G15" s="2397" t="s">
        <v>2367</v>
      </c>
      <c r="H15" s="2138"/>
      <c r="I15" s="1995" t="s">
        <v>3555</v>
      </c>
      <c r="J15" s="2160"/>
      <c r="K15" s="2160"/>
      <c r="L15" s="2160"/>
      <c r="M15" s="2160"/>
      <c r="N15" s="2434"/>
      <c r="O15" s="2124"/>
      <c r="P15" s="2124"/>
    </row>
    <row r="16" spans="2:16" ht="44.25" customHeight="1">
      <c r="B16" s="1490" t="s">
        <v>450</v>
      </c>
      <c r="C16" s="1997" t="s">
        <v>3177</v>
      </c>
      <c r="D16" s="1997"/>
      <c r="E16" s="1998"/>
      <c r="F16" s="1622" t="s">
        <v>1442</v>
      </c>
      <c r="G16" s="2397" t="s">
        <v>2370</v>
      </c>
      <c r="H16" s="2138"/>
      <c r="I16" s="1995" t="s">
        <v>3556</v>
      </c>
      <c r="J16" s="2160"/>
      <c r="K16" s="2160"/>
      <c r="L16" s="2160"/>
      <c r="M16" s="2160"/>
      <c r="N16" s="2434"/>
      <c r="O16" s="2124"/>
      <c r="P16" s="2124"/>
    </row>
    <row r="17" spans="2:16" ht="26.25" customHeight="1">
      <c r="B17" s="1490" t="s">
        <v>453</v>
      </c>
      <c r="C17" s="2043" t="s">
        <v>2373</v>
      </c>
      <c r="D17" s="2043"/>
      <c r="E17" s="2043"/>
      <c r="F17" s="1622" t="s">
        <v>57</v>
      </c>
      <c r="G17" s="2397" t="s">
        <v>2374</v>
      </c>
      <c r="H17" s="2138"/>
      <c r="I17" s="1637"/>
      <c r="J17" s="1637"/>
      <c r="K17" s="1637"/>
      <c r="L17" s="1637"/>
      <c r="M17" s="1637"/>
      <c r="N17" s="1637"/>
      <c r="O17" s="2124"/>
      <c r="P17" s="2124"/>
    </row>
    <row r="18" spans="2:16" ht="26.25" customHeight="1">
      <c r="B18" s="1490" t="s">
        <v>456</v>
      </c>
      <c r="C18" s="2043" t="s">
        <v>2376</v>
      </c>
      <c r="D18" s="2043"/>
      <c r="E18" s="2043"/>
      <c r="F18" s="1622" t="s">
        <v>57</v>
      </c>
      <c r="G18" s="2397" t="s">
        <v>2374</v>
      </c>
      <c r="H18" s="2138"/>
      <c r="I18" s="1637"/>
      <c r="J18" s="1637"/>
      <c r="K18" s="1637"/>
      <c r="L18" s="1637"/>
      <c r="M18" s="1637"/>
      <c r="N18" s="1637"/>
      <c r="O18" s="2124"/>
      <c r="P18" s="2124"/>
    </row>
    <row r="19" spans="2:16" ht="24.75" customHeight="1">
      <c r="B19" s="1490" t="s">
        <v>458</v>
      </c>
      <c r="C19" s="2043" t="s">
        <v>3180</v>
      </c>
      <c r="D19" s="2043"/>
      <c r="E19" s="2043"/>
      <c r="F19" s="1622" t="s">
        <v>57</v>
      </c>
      <c r="G19" s="2397" t="s">
        <v>2374</v>
      </c>
      <c r="H19" s="2138"/>
      <c r="I19" s="2435"/>
      <c r="J19" s="2436"/>
      <c r="K19" s="2436"/>
      <c r="L19" s="2436"/>
      <c r="M19" s="2436"/>
      <c r="N19" s="2437"/>
      <c r="O19" s="2197"/>
      <c r="P19" s="2197"/>
    </row>
    <row r="20" spans="2:16" ht="24" customHeight="1">
      <c r="B20" s="23" t="s">
        <v>78</v>
      </c>
      <c r="C20" s="1997" t="s">
        <v>2380</v>
      </c>
      <c r="D20" s="1997"/>
      <c r="E20" s="1997"/>
      <c r="F20" s="1997"/>
      <c r="G20" s="1997"/>
      <c r="H20" s="1997"/>
      <c r="I20" s="1622" t="s">
        <v>1442</v>
      </c>
      <c r="J20" s="1993" t="s">
        <v>2381</v>
      </c>
      <c r="K20" s="2170" t="s">
        <v>3557</v>
      </c>
      <c r="L20" s="2171"/>
      <c r="M20" s="2171"/>
      <c r="N20" s="2179"/>
      <c r="O20" s="25" t="s">
        <v>2383</v>
      </c>
      <c r="P20" s="26"/>
    </row>
    <row r="21" spans="2:16" ht="24" customHeight="1">
      <c r="B21" s="23" t="s">
        <v>81</v>
      </c>
      <c r="C21" s="1997" t="s">
        <v>2385</v>
      </c>
      <c r="D21" s="1997"/>
      <c r="E21" s="1997"/>
      <c r="F21" s="1997"/>
      <c r="G21" s="1997"/>
      <c r="H21" s="1997"/>
      <c r="I21" s="1622" t="s">
        <v>57</v>
      </c>
      <c r="J21" s="2398"/>
      <c r="K21" s="2172"/>
      <c r="L21" s="2173"/>
      <c r="M21" s="2173"/>
      <c r="N21" s="2174"/>
      <c r="O21" s="25" t="s">
        <v>2383</v>
      </c>
      <c r="P21" s="26"/>
    </row>
    <row r="22" spans="2:16" ht="24" customHeight="1">
      <c r="B22" s="23" t="s">
        <v>91</v>
      </c>
      <c r="C22" s="1997" t="s">
        <v>2386</v>
      </c>
      <c r="D22" s="1997"/>
      <c r="E22" s="1997"/>
      <c r="F22" s="1997"/>
      <c r="G22" s="1997"/>
      <c r="H22" s="1997"/>
      <c r="I22" s="1522" t="s">
        <v>2387</v>
      </c>
      <c r="J22" s="2398"/>
      <c r="K22" s="2172"/>
      <c r="L22" s="2173"/>
      <c r="M22" s="2173"/>
      <c r="N22" s="2174"/>
      <c r="O22" s="2051" t="s">
        <v>2349</v>
      </c>
      <c r="P22" s="2051"/>
    </row>
    <row r="23" spans="2:16" ht="27" customHeight="1">
      <c r="B23" s="23" t="s">
        <v>464</v>
      </c>
      <c r="C23" s="1997" t="s">
        <v>2389</v>
      </c>
      <c r="D23" s="1997"/>
      <c r="E23" s="1997"/>
      <c r="F23" s="1997"/>
      <c r="G23" s="1997"/>
      <c r="H23" s="1997"/>
      <c r="I23" s="1622" t="s">
        <v>1442</v>
      </c>
      <c r="J23" s="2398"/>
      <c r="K23" s="2172"/>
      <c r="L23" s="2173"/>
      <c r="M23" s="2173"/>
      <c r="N23" s="2174"/>
      <c r="O23" s="2124"/>
      <c r="P23" s="2124"/>
    </row>
    <row r="24" spans="2:16" ht="31.5" customHeight="1" thickBot="1">
      <c r="B24" s="27" t="s">
        <v>435</v>
      </c>
      <c r="C24" s="1978" t="s">
        <v>2391</v>
      </c>
      <c r="D24" s="1978"/>
      <c r="E24" s="1978"/>
      <c r="F24" s="1978"/>
      <c r="G24" s="1978"/>
      <c r="H24" s="1978"/>
      <c r="I24" s="1622" t="s">
        <v>1442</v>
      </c>
      <c r="J24" s="2398"/>
      <c r="K24" s="2399"/>
      <c r="L24" s="2400"/>
      <c r="M24" s="2400"/>
      <c r="N24" s="2401"/>
      <c r="O24" s="2052"/>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4.5" customHeight="1">
      <c r="B26" s="28" t="s">
        <v>98</v>
      </c>
      <c r="C26" s="2111" t="s">
        <v>2392</v>
      </c>
      <c r="D26" s="2111"/>
      <c r="E26" s="2111"/>
      <c r="F26" s="2387"/>
      <c r="G26" s="29" t="s">
        <v>2393</v>
      </c>
      <c r="H26" s="1645" t="s">
        <v>1378</v>
      </c>
      <c r="I26" s="1524" t="s">
        <v>2394</v>
      </c>
      <c r="J26" s="1645" t="s">
        <v>1380</v>
      </c>
      <c r="K26" s="2112" t="s">
        <v>1381</v>
      </c>
      <c r="L26" s="2388" t="s">
        <v>3558</v>
      </c>
      <c r="M26" s="2389"/>
      <c r="N26" s="2390"/>
      <c r="O26" s="30" t="s">
        <v>1383</v>
      </c>
      <c r="P26" s="1515"/>
    </row>
    <row r="27" spans="2:16" ht="89.25" customHeight="1">
      <c r="B27" s="23" t="s">
        <v>472</v>
      </c>
      <c r="C27" s="2028" t="s">
        <v>1385</v>
      </c>
      <c r="D27" s="2028"/>
      <c r="E27" s="2028"/>
      <c r="F27" s="2028"/>
      <c r="G27" s="2028"/>
      <c r="H27" s="2028"/>
      <c r="I27" s="2029"/>
      <c r="J27" s="233">
        <v>405314</v>
      </c>
      <c r="K27" s="2113"/>
      <c r="L27" s="2391"/>
      <c r="M27" s="2392"/>
      <c r="N27" s="2393"/>
      <c r="O27" s="2051" t="s">
        <v>1383</v>
      </c>
      <c r="P27" s="2051"/>
    </row>
    <row r="28" spans="2:16" ht="33.75" customHeight="1">
      <c r="B28" s="2096" t="s">
        <v>120</v>
      </c>
      <c r="C28" s="1830" t="s">
        <v>1388</v>
      </c>
      <c r="D28" s="1830"/>
      <c r="E28" s="1830"/>
      <c r="F28" s="1830"/>
      <c r="G28" s="1634" t="s">
        <v>2393</v>
      </c>
      <c r="H28" s="1531" t="s">
        <v>1378</v>
      </c>
      <c r="I28" s="32" t="s">
        <v>2394</v>
      </c>
      <c r="J28" s="33" t="s">
        <v>1380</v>
      </c>
      <c r="K28" s="2113"/>
      <c r="L28" s="2391"/>
      <c r="M28" s="2392"/>
      <c r="N28" s="2393"/>
      <c r="O28" s="2124"/>
      <c r="P28" s="2124"/>
    </row>
    <row r="29" spans="2:16" ht="27" customHeight="1">
      <c r="B29" s="2097"/>
      <c r="C29" s="2043"/>
      <c r="D29" s="2043"/>
      <c r="E29" s="2043"/>
      <c r="F29" s="2043"/>
      <c r="G29" s="1634" t="s">
        <v>2400</v>
      </c>
      <c r="H29" s="1510">
        <v>2019</v>
      </c>
      <c r="I29" s="32" t="s">
        <v>2401</v>
      </c>
      <c r="J29" s="1510">
        <v>2019</v>
      </c>
      <c r="K29" s="2113"/>
      <c r="L29" s="2391"/>
      <c r="M29" s="2392"/>
      <c r="N29" s="2393"/>
      <c r="O29" s="2124"/>
      <c r="P29" s="2124"/>
    </row>
    <row r="30" spans="2:16" ht="34.5" customHeight="1">
      <c r="B30" s="1490" t="s">
        <v>435</v>
      </c>
      <c r="C30" s="1997" t="s">
        <v>1391</v>
      </c>
      <c r="D30" s="1997"/>
      <c r="E30" s="1997"/>
      <c r="F30" s="1997"/>
      <c r="G30" s="1998"/>
      <c r="H30" s="2381" t="s">
        <v>3559</v>
      </c>
      <c r="I30" s="2382"/>
      <c r="J30" s="2383"/>
      <c r="K30" s="2113"/>
      <c r="L30" s="2391"/>
      <c r="M30" s="2392"/>
      <c r="N30" s="2393"/>
      <c r="O30" s="2197"/>
      <c r="P30" s="2197"/>
    </row>
    <row r="31" spans="2:16" ht="23.25" customHeight="1">
      <c r="B31" s="1490" t="s">
        <v>441</v>
      </c>
      <c r="C31" s="1997" t="s">
        <v>2403</v>
      </c>
      <c r="D31" s="1997"/>
      <c r="E31" s="1997"/>
      <c r="F31" s="1997"/>
      <c r="G31" s="1998"/>
      <c r="H31" s="2384" t="s">
        <v>3560</v>
      </c>
      <c r="I31" s="2385"/>
      <c r="J31" s="2386"/>
      <c r="K31" s="2114"/>
      <c r="L31" s="2394"/>
      <c r="M31" s="2395"/>
      <c r="N31" s="2396"/>
      <c r="O31" s="1513" t="s">
        <v>3186</v>
      </c>
      <c r="P31" s="26"/>
    </row>
    <row r="32" spans="2:16" ht="76.5" customHeight="1">
      <c r="B32" s="1490" t="s">
        <v>443</v>
      </c>
      <c r="C32" s="2028" t="s">
        <v>1396</v>
      </c>
      <c r="D32" s="2028"/>
      <c r="E32" s="2028"/>
      <c r="F32" s="2028"/>
      <c r="G32" s="2028"/>
      <c r="H32" s="2028"/>
      <c r="I32" s="2028"/>
      <c r="J32" s="2028"/>
      <c r="K32" s="2028"/>
      <c r="L32" s="2028"/>
      <c r="M32" s="2028"/>
      <c r="N32" s="2372"/>
      <c r="O32" s="2074" t="s">
        <v>3459</v>
      </c>
      <c r="P32" s="2074"/>
    </row>
    <row r="33" spans="2:16" ht="51" customHeight="1">
      <c r="B33" s="2373" t="s">
        <v>2408</v>
      </c>
      <c r="C33" s="2374"/>
      <c r="D33" s="2374"/>
      <c r="E33" s="2374"/>
      <c r="F33" s="2374"/>
      <c r="G33" s="2374"/>
      <c r="H33" s="2374"/>
      <c r="I33" s="2375"/>
      <c r="J33" s="1551" t="s">
        <v>1399</v>
      </c>
      <c r="K33" s="1551" t="s">
        <v>2410</v>
      </c>
      <c r="L33" s="2376" t="s">
        <v>1401</v>
      </c>
      <c r="M33" s="2377"/>
      <c r="N33" s="2378"/>
      <c r="O33" s="2084"/>
      <c r="P33" s="2084"/>
    </row>
    <row r="34" spans="2:16" ht="24.75" customHeight="1">
      <c r="B34" s="27" t="s">
        <v>458</v>
      </c>
      <c r="C34" s="1997" t="s">
        <v>2411</v>
      </c>
      <c r="D34" s="1997"/>
      <c r="E34" s="1997"/>
      <c r="F34" s="1997"/>
      <c r="G34" s="1997"/>
      <c r="H34" s="1997"/>
      <c r="I34" s="1997"/>
      <c r="J34" s="1997"/>
      <c r="K34" s="1997"/>
      <c r="L34" s="1997"/>
      <c r="M34" s="1997"/>
      <c r="N34" s="2041"/>
      <c r="O34" s="2379"/>
      <c r="P34" s="2379"/>
    </row>
    <row r="35" spans="2:16" ht="21" customHeight="1">
      <c r="B35" s="27"/>
      <c r="C35" s="2091" t="s">
        <v>3187</v>
      </c>
      <c r="D35" s="2091"/>
      <c r="E35" s="2091"/>
      <c r="F35" s="2091"/>
      <c r="G35" s="2091"/>
      <c r="H35" s="2091"/>
      <c r="I35" s="2092"/>
      <c r="J35" s="34">
        <v>34135</v>
      </c>
      <c r="K35" s="35">
        <v>30000</v>
      </c>
      <c r="L35" s="2361">
        <f t="shared" ref="L35:L53" si="0">ABS(J35-K35)/J35</f>
        <v>0.1211366632488648</v>
      </c>
      <c r="M35" s="2362"/>
      <c r="N35" s="2363"/>
      <c r="O35" s="2380"/>
      <c r="P35" s="2380"/>
    </row>
    <row r="36" spans="2:16" ht="21" customHeight="1">
      <c r="B36" s="27"/>
      <c r="C36" s="2091" t="s">
        <v>3188</v>
      </c>
      <c r="D36" s="2091"/>
      <c r="E36" s="2091"/>
      <c r="F36" s="2091"/>
      <c r="G36" s="2091"/>
      <c r="H36" s="2091"/>
      <c r="I36" s="2092"/>
      <c r="J36" s="34">
        <v>361678</v>
      </c>
      <c r="K36" s="35">
        <v>375000</v>
      </c>
      <c r="L36" s="2361">
        <f t="shared" si="0"/>
        <v>3.6833868800424691E-2</v>
      </c>
      <c r="M36" s="2362"/>
      <c r="N36" s="2363"/>
      <c r="O36" s="2380"/>
      <c r="P36" s="2380"/>
    </row>
    <row r="37" spans="2:16" ht="31.5" customHeight="1">
      <c r="B37" s="27"/>
      <c r="C37" s="2091" t="s">
        <v>2416</v>
      </c>
      <c r="D37" s="2091"/>
      <c r="E37" s="2091"/>
      <c r="F37" s="38" t="s">
        <v>2417</v>
      </c>
      <c r="G37" s="1754" t="s">
        <v>3561</v>
      </c>
      <c r="H37" s="2008"/>
      <c r="I37" s="1755"/>
      <c r="J37" s="34">
        <v>557</v>
      </c>
      <c r="K37" s="35">
        <v>500</v>
      </c>
      <c r="L37" s="2361">
        <f t="shared" si="0"/>
        <v>0.10233393177737882</v>
      </c>
      <c r="M37" s="2362"/>
      <c r="N37" s="2363"/>
      <c r="O37" s="2380"/>
      <c r="P37" s="2380"/>
    </row>
    <row r="38" spans="2:16" ht="21" customHeight="1">
      <c r="B38" s="27" t="s">
        <v>489</v>
      </c>
      <c r="C38" s="1997" t="s">
        <v>2418</v>
      </c>
      <c r="D38" s="1997"/>
      <c r="E38" s="1997"/>
      <c r="F38" s="1997"/>
      <c r="G38" s="1997"/>
      <c r="H38" s="1997"/>
      <c r="I38" s="1997"/>
      <c r="J38" s="1997"/>
      <c r="K38" s="1997"/>
      <c r="L38" s="1997"/>
      <c r="M38" s="1997"/>
      <c r="N38" s="2041"/>
      <c r="O38" s="2380"/>
      <c r="P38" s="2380"/>
    </row>
    <row r="39" spans="2:16" ht="21" customHeight="1">
      <c r="B39" s="27"/>
      <c r="C39" s="2091" t="s">
        <v>3189</v>
      </c>
      <c r="D39" s="2091"/>
      <c r="E39" s="2091"/>
      <c r="F39" s="2091"/>
      <c r="G39" s="2091"/>
      <c r="H39" s="2091"/>
      <c r="I39" s="2092"/>
      <c r="J39" s="36" t="s">
        <v>61</v>
      </c>
      <c r="K39" s="37" t="s">
        <v>61</v>
      </c>
      <c r="L39" s="2369" t="s">
        <v>61</v>
      </c>
      <c r="M39" s="2370"/>
      <c r="N39" s="2371"/>
      <c r="O39" s="2380"/>
      <c r="P39" s="2380"/>
    </row>
    <row r="40" spans="2:16" ht="27.75" customHeight="1">
      <c r="B40" s="27"/>
      <c r="C40" s="2091" t="s">
        <v>3190</v>
      </c>
      <c r="D40" s="2091"/>
      <c r="E40" s="2091"/>
      <c r="F40" s="38" t="s">
        <v>2417</v>
      </c>
      <c r="G40" s="1754"/>
      <c r="H40" s="2008"/>
      <c r="I40" s="1755"/>
      <c r="J40" s="36" t="s">
        <v>61</v>
      </c>
      <c r="K40" s="37" t="s">
        <v>61</v>
      </c>
      <c r="L40" s="2369" t="s">
        <v>61</v>
      </c>
      <c r="M40" s="2370"/>
      <c r="N40" s="2371"/>
      <c r="O40" s="2380"/>
      <c r="P40" s="2380"/>
    </row>
    <row r="41" spans="2:16" ht="21" customHeight="1">
      <c r="B41" s="27" t="s">
        <v>493</v>
      </c>
      <c r="C41" s="1997" t="s">
        <v>2421</v>
      </c>
      <c r="D41" s="1997"/>
      <c r="E41" s="1997"/>
      <c r="F41" s="1997"/>
      <c r="G41" s="1997"/>
      <c r="H41" s="1997"/>
      <c r="I41" s="1997"/>
      <c r="J41" s="1997"/>
      <c r="K41" s="1997"/>
      <c r="L41" s="1997"/>
      <c r="M41" s="1997"/>
      <c r="N41" s="2041"/>
      <c r="O41" s="2380"/>
      <c r="P41" s="2380"/>
    </row>
    <row r="42" spans="2:16" ht="21" customHeight="1">
      <c r="B42" s="27"/>
      <c r="C42" s="2091" t="s">
        <v>3191</v>
      </c>
      <c r="D42" s="2091"/>
      <c r="E42" s="2091"/>
      <c r="F42" s="2091"/>
      <c r="G42" s="2091"/>
      <c r="H42" s="2091"/>
      <c r="I42" s="2092"/>
      <c r="J42" s="34">
        <v>187498</v>
      </c>
      <c r="K42" s="35">
        <v>150000</v>
      </c>
      <c r="L42" s="2361">
        <f t="shared" si="0"/>
        <v>0.19999146657564348</v>
      </c>
      <c r="M42" s="2362"/>
      <c r="N42" s="2363"/>
      <c r="O42" s="2380"/>
      <c r="P42" s="2380"/>
    </row>
    <row r="43" spans="2:16" ht="21" customHeight="1">
      <c r="B43" s="27"/>
      <c r="C43" s="2091" t="s">
        <v>3192</v>
      </c>
      <c r="D43" s="2091"/>
      <c r="E43" s="2091"/>
      <c r="F43" s="2091"/>
      <c r="G43" s="2091"/>
      <c r="H43" s="2091"/>
      <c r="I43" s="2092"/>
      <c r="J43" s="36" t="s">
        <v>61</v>
      </c>
      <c r="K43" s="37" t="s">
        <v>61</v>
      </c>
      <c r="L43" s="2369" t="s">
        <v>61</v>
      </c>
      <c r="M43" s="2370"/>
      <c r="N43" s="2371"/>
      <c r="O43" s="2380"/>
      <c r="P43" s="2380"/>
    </row>
    <row r="44" spans="2:16" ht="21" customHeight="1">
      <c r="B44" s="27"/>
      <c r="C44" s="2091" t="s">
        <v>1003</v>
      </c>
      <c r="D44" s="2091"/>
      <c r="E44" s="2091"/>
      <c r="F44" s="2091"/>
      <c r="G44" s="2091"/>
      <c r="H44" s="2091"/>
      <c r="I44" s="2092"/>
      <c r="J44" s="34">
        <v>2003</v>
      </c>
      <c r="K44" s="35">
        <v>1500</v>
      </c>
      <c r="L44" s="2361">
        <f t="shared" si="0"/>
        <v>0.25112331502745883</v>
      </c>
      <c r="M44" s="2362"/>
      <c r="N44" s="2363"/>
      <c r="O44" s="2380"/>
      <c r="P44" s="2380"/>
    </row>
    <row r="45" spans="2:16" ht="32.25" customHeight="1">
      <c r="B45" s="27"/>
      <c r="C45" s="2091" t="s">
        <v>2424</v>
      </c>
      <c r="D45" s="2091"/>
      <c r="E45" s="2091"/>
      <c r="F45" s="38" t="s">
        <v>2417</v>
      </c>
      <c r="G45" s="1754"/>
      <c r="H45" s="2008"/>
      <c r="I45" s="1755"/>
      <c r="J45" s="36" t="s">
        <v>61</v>
      </c>
      <c r="K45" s="37" t="s">
        <v>61</v>
      </c>
      <c r="L45" s="2369" t="s">
        <v>61</v>
      </c>
      <c r="M45" s="2370"/>
      <c r="N45" s="2371"/>
      <c r="O45" s="2380"/>
      <c r="P45" s="2380"/>
    </row>
    <row r="46" spans="2:16" ht="21" customHeight="1">
      <c r="B46" s="27" t="s">
        <v>498</v>
      </c>
      <c r="C46" s="1997" t="s">
        <v>2425</v>
      </c>
      <c r="D46" s="1997"/>
      <c r="E46" s="1997"/>
      <c r="F46" s="1997"/>
      <c r="G46" s="1997"/>
      <c r="H46" s="1997"/>
      <c r="I46" s="1997"/>
      <c r="J46" s="1997"/>
      <c r="K46" s="1997"/>
      <c r="L46" s="1997"/>
      <c r="M46" s="1997"/>
      <c r="N46" s="2041"/>
      <c r="O46" s="2380"/>
      <c r="P46" s="2380"/>
    </row>
    <row r="47" spans="2:16" ht="21" customHeight="1">
      <c r="B47" s="27"/>
      <c r="C47" s="2091" t="s">
        <v>2984</v>
      </c>
      <c r="D47" s="2091"/>
      <c r="E47" s="2091"/>
      <c r="F47" s="2091"/>
      <c r="G47" s="2091"/>
      <c r="H47" s="2091"/>
      <c r="I47" s="2092"/>
      <c r="J47" s="34">
        <v>1219</v>
      </c>
      <c r="K47" s="35">
        <v>700</v>
      </c>
      <c r="L47" s="2361">
        <f t="shared" si="0"/>
        <v>0.42575881870385562</v>
      </c>
      <c r="M47" s="2362"/>
      <c r="N47" s="2363"/>
      <c r="O47" s="2380"/>
      <c r="P47" s="2380"/>
    </row>
    <row r="48" spans="2:16" ht="21" customHeight="1">
      <c r="B48" s="27"/>
      <c r="C48" s="2091" t="s">
        <v>2427</v>
      </c>
      <c r="D48" s="2091"/>
      <c r="E48" s="2091"/>
      <c r="F48" s="2091"/>
      <c r="G48" s="2091"/>
      <c r="H48" s="2091"/>
      <c r="I48" s="2092"/>
      <c r="J48" s="34">
        <v>3754</v>
      </c>
      <c r="K48" s="35">
        <v>2500</v>
      </c>
      <c r="L48" s="2361">
        <f t="shared" si="0"/>
        <v>0.33404368673415025</v>
      </c>
      <c r="M48" s="2362"/>
      <c r="N48" s="2363"/>
      <c r="O48" s="2380"/>
      <c r="P48" s="2380"/>
    </row>
    <row r="49" spans="2:16" ht="30" customHeight="1">
      <c r="B49" s="27"/>
      <c r="C49" s="2091" t="s">
        <v>2428</v>
      </c>
      <c r="D49" s="2091"/>
      <c r="E49" s="2091"/>
      <c r="F49" s="38" t="s">
        <v>2417</v>
      </c>
      <c r="G49" s="2093"/>
      <c r="H49" s="2157"/>
      <c r="I49" s="2094"/>
      <c r="J49" s="36" t="s">
        <v>61</v>
      </c>
      <c r="K49" s="37" t="s">
        <v>61</v>
      </c>
      <c r="L49" s="2369" t="s">
        <v>61</v>
      </c>
      <c r="M49" s="2370"/>
      <c r="N49" s="2371"/>
      <c r="O49" s="2380"/>
      <c r="P49" s="2380"/>
    </row>
    <row r="50" spans="2:16" ht="21" customHeight="1">
      <c r="B50" s="27" t="s">
        <v>502</v>
      </c>
      <c r="C50" s="2091" t="s">
        <v>3074</v>
      </c>
      <c r="D50" s="2091"/>
      <c r="E50" s="2091"/>
      <c r="F50" s="2091"/>
      <c r="G50" s="2091"/>
      <c r="H50" s="2091"/>
      <c r="I50" s="2092"/>
      <c r="J50" s="34">
        <v>11506</v>
      </c>
      <c r="K50" s="35">
        <v>10000</v>
      </c>
      <c r="L50" s="2361">
        <f t="shared" si="0"/>
        <v>0.13088823222666435</v>
      </c>
      <c r="M50" s="2362"/>
      <c r="N50" s="2363"/>
      <c r="O50" s="2380"/>
      <c r="P50" s="2380"/>
    </row>
    <row r="51" spans="2:16" ht="21" customHeight="1">
      <c r="B51" s="27" t="s">
        <v>504</v>
      </c>
      <c r="C51" s="2091" t="s">
        <v>3193</v>
      </c>
      <c r="D51" s="2091"/>
      <c r="E51" s="2091"/>
      <c r="F51" s="2091"/>
      <c r="G51" s="2091"/>
      <c r="H51" s="2091"/>
      <c r="I51" s="2092"/>
      <c r="J51" s="36" t="s">
        <v>61</v>
      </c>
      <c r="K51" s="37" t="s">
        <v>61</v>
      </c>
      <c r="L51" s="2369" t="s">
        <v>61</v>
      </c>
      <c r="M51" s="2370"/>
      <c r="N51" s="2371"/>
      <c r="O51" s="2380"/>
      <c r="P51" s="2380"/>
    </row>
    <row r="52" spans="2:16" ht="21" customHeight="1">
      <c r="B52" s="27" t="s">
        <v>506</v>
      </c>
      <c r="C52" s="2091" t="s">
        <v>2432</v>
      </c>
      <c r="D52" s="2091"/>
      <c r="E52" s="2091"/>
      <c r="F52" s="2091"/>
      <c r="G52" s="2091"/>
      <c r="H52" s="2091"/>
      <c r="I52" s="2092"/>
      <c r="J52" s="34">
        <v>4172095</v>
      </c>
      <c r="K52" s="35">
        <v>3500000</v>
      </c>
      <c r="L52" s="2361">
        <f t="shared" si="0"/>
        <v>0.16109292813322804</v>
      </c>
      <c r="M52" s="2362"/>
      <c r="N52" s="2363"/>
      <c r="O52" s="2380"/>
      <c r="P52" s="2380"/>
    </row>
    <row r="53" spans="2:16" ht="21" customHeight="1">
      <c r="B53" s="27" t="s">
        <v>507</v>
      </c>
      <c r="C53" s="2091" t="s">
        <v>2433</v>
      </c>
      <c r="D53" s="2091"/>
      <c r="E53" s="2091"/>
      <c r="F53" s="2091"/>
      <c r="G53" s="2091"/>
      <c r="H53" s="2091"/>
      <c r="I53" s="2092"/>
      <c r="J53" s="34">
        <v>76188</v>
      </c>
      <c r="K53" s="35">
        <v>5000</v>
      </c>
      <c r="L53" s="2361">
        <f t="shared" si="0"/>
        <v>0.93437286711818135</v>
      </c>
      <c r="M53" s="2362"/>
      <c r="N53" s="2363"/>
      <c r="O53" s="2380"/>
      <c r="P53" s="2380"/>
    </row>
    <row r="54" spans="2:16" ht="21" customHeight="1">
      <c r="B54" s="27" t="s">
        <v>508</v>
      </c>
      <c r="C54" s="1997" t="s">
        <v>2434</v>
      </c>
      <c r="D54" s="1997"/>
      <c r="E54" s="1997"/>
      <c r="F54" s="1997"/>
      <c r="G54" s="1997"/>
      <c r="H54" s="1997"/>
      <c r="I54" s="1997"/>
      <c r="J54" s="1997"/>
      <c r="K54" s="1997"/>
      <c r="L54" s="1997"/>
      <c r="M54" s="1997"/>
      <c r="N54" s="2041"/>
      <c r="O54" s="2380"/>
      <c r="P54" s="2380"/>
    </row>
    <row r="55" spans="2:16" ht="21" customHeight="1">
      <c r="B55" s="27"/>
      <c r="C55" s="2091" t="s">
        <v>2435</v>
      </c>
      <c r="D55" s="2091"/>
      <c r="E55" s="2091"/>
      <c r="F55" s="2091"/>
      <c r="G55" s="2091"/>
      <c r="H55" s="2091"/>
      <c r="I55" s="2092"/>
      <c r="J55" s="36" t="s">
        <v>61</v>
      </c>
      <c r="K55" s="37" t="s">
        <v>61</v>
      </c>
      <c r="L55" s="2369" t="s">
        <v>61</v>
      </c>
      <c r="M55" s="2370"/>
      <c r="N55" s="2371"/>
      <c r="O55" s="2380"/>
      <c r="P55" s="2380"/>
    </row>
    <row r="56" spans="2:16" ht="21" customHeight="1">
      <c r="B56" s="27"/>
      <c r="C56" s="2091" t="s">
        <v>2436</v>
      </c>
      <c r="D56" s="2091"/>
      <c r="E56" s="2091"/>
      <c r="F56" s="2091"/>
      <c r="G56" s="2091"/>
      <c r="H56" s="2091"/>
      <c r="I56" s="2092"/>
      <c r="J56" s="36" t="s">
        <v>61</v>
      </c>
      <c r="K56" s="37" t="s">
        <v>61</v>
      </c>
      <c r="L56" s="2369" t="s">
        <v>61</v>
      </c>
      <c r="M56" s="2370"/>
      <c r="N56" s="2371"/>
      <c r="O56" s="2380"/>
      <c r="P56" s="2380"/>
    </row>
    <row r="57" spans="2:16" ht="21" customHeight="1" thickBot="1">
      <c r="B57" s="39" t="s">
        <v>510</v>
      </c>
      <c r="C57" s="2364" t="s">
        <v>3194</v>
      </c>
      <c r="D57" s="2364"/>
      <c r="E57" s="2364"/>
      <c r="F57" s="2364"/>
      <c r="G57" s="2364"/>
      <c r="H57" s="2364"/>
      <c r="I57" s="2365"/>
      <c r="J57" s="131" t="s">
        <v>61</v>
      </c>
      <c r="K57" s="132" t="s">
        <v>61</v>
      </c>
      <c r="L57" s="2366" t="s">
        <v>61</v>
      </c>
      <c r="M57" s="2367"/>
      <c r="N57" s="2368"/>
      <c r="O57" s="2380"/>
      <c r="P57" s="2380"/>
    </row>
    <row r="58" spans="2:16" ht="51" customHeight="1" thickBot="1">
      <c r="B58" s="40" t="s">
        <v>512</v>
      </c>
      <c r="C58" s="2351" t="s">
        <v>3195</v>
      </c>
      <c r="D58" s="2351"/>
      <c r="E58" s="2351"/>
      <c r="F58" s="2351"/>
      <c r="G58" s="2351"/>
      <c r="H58" s="2351"/>
      <c r="I58" s="2351"/>
      <c r="J58" s="41" t="s">
        <v>57</v>
      </c>
      <c r="K58" s="42" t="s">
        <v>1521</v>
      </c>
      <c r="L58" s="2352"/>
      <c r="M58" s="2353"/>
      <c r="N58" s="2354"/>
      <c r="O58" s="43" t="s">
        <v>2986</v>
      </c>
      <c r="P58" s="43"/>
    </row>
    <row r="59" spans="2:16" ht="46.5" customHeight="1">
      <c r="B59" s="2355" t="s">
        <v>3196</v>
      </c>
      <c r="C59" s="2214"/>
      <c r="D59" s="2214"/>
      <c r="E59" s="2214"/>
      <c r="F59" s="2214"/>
      <c r="G59" s="2214"/>
      <c r="H59" s="2214"/>
      <c r="I59" s="2214"/>
      <c r="J59" s="2214"/>
      <c r="K59" s="2214"/>
      <c r="L59" s="2214"/>
      <c r="M59" s="2214"/>
      <c r="N59" s="2214"/>
      <c r="O59" s="2214"/>
      <c r="P59" s="2356"/>
    </row>
    <row r="60" spans="2:16" ht="64.5" customHeight="1" thickBot="1">
      <c r="B60" s="44" t="s">
        <v>516</v>
      </c>
      <c r="C60" s="2330" t="s">
        <v>3197</v>
      </c>
      <c r="D60" s="2330"/>
      <c r="E60" s="2330"/>
      <c r="F60" s="2330"/>
      <c r="G60" s="2330"/>
      <c r="H60" s="2330"/>
      <c r="I60" s="2330"/>
      <c r="J60" s="2357" t="s">
        <v>1442</v>
      </c>
      <c r="K60" s="2358"/>
      <c r="L60" s="45" t="s">
        <v>1521</v>
      </c>
      <c r="M60" s="2359"/>
      <c r="N60" s="2360"/>
      <c r="O60" s="1627" t="s">
        <v>1450</v>
      </c>
      <c r="P60" s="1511"/>
    </row>
    <row r="61" spans="2:16" ht="26.25" customHeight="1">
      <c r="B61" s="2344" t="s">
        <v>2445</v>
      </c>
      <c r="C61" s="2345"/>
      <c r="D61" s="2345"/>
      <c r="E61" s="2345"/>
      <c r="F61" s="2345"/>
      <c r="G61" s="2345"/>
      <c r="H61" s="2345"/>
      <c r="I61" s="2345"/>
      <c r="J61" s="2345"/>
      <c r="K61" s="2345"/>
      <c r="L61" s="2345"/>
      <c r="M61" s="2345"/>
      <c r="N61" s="2345"/>
      <c r="O61" s="2345"/>
      <c r="P61" s="2346"/>
    </row>
    <row r="62" spans="2:16" ht="34.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45.75" customHeight="1">
      <c r="B63" s="1490" t="s">
        <v>435</v>
      </c>
      <c r="C63" s="1997" t="s">
        <v>3201</v>
      </c>
      <c r="D63" s="1997"/>
      <c r="E63" s="1997"/>
      <c r="F63" s="1998"/>
      <c r="G63" s="226">
        <v>0</v>
      </c>
      <c r="H63" s="116" t="s">
        <v>3562</v>
      </c>
      <c r="I63" s="3569" t="s">
        <v>330</v>
      </c>
      <c r="J63" s="3570"/>
      <c r="K63" s="2340"/>
      <c r="L63" s="2341"/>
      <c r="M63" s="2341"/>
      <c r="N63" s="2342"/>
      <c r="O63" s="2349"/>
      <c r="P63" s="2349"/>
    </row>
    <row r="64" spans="2:16" ht="55.5" customHeight="1">
      <c r="B64" s="1490" t="s">
        <v>441</v>
      </c>
      <c r="C64" s="1997" t="s">
        <v>3204</v>
      </c>
      <c r="D64" s="1997"/>
      <c r="E64" s="1997"/>
      <c r="F64" s="1998"/>
      <c r="G64" s="48">
        <v>215416.36</v>
      </c>
      <c r="H64" s="116" t="s">
        <v>3563</v>
      </c>
      <c r="I64" s="2317" t="s">
        <v>3564</v>
      </c>
      <c r="J64" s="2318"/>
      <c r="K64" s="2340"/>
      <c r="L64" s="2341"/>
      <c r="M64" s="2341"/>
      <c r="N64" s="2342"/>
      <c r="O64" s="2349"/>
      <c r="P64" s="2349"/>
    </row>
    <row r="65" spans="2:17" ht="43.5" customHeight="1" thickBot="1">
      <c r="B65" s="27" t="s">
        <v>443</v>
      </c>
      <c r="C65" s="1830" t="s">
        <v>3205</v>
      </c>
      <c r="D65" s="1830"/>
      <c r="E65" s="1830"/>
      <c r="F65" s="1831"/>
      <c r="G65" s="50">
        <f>G63+G64</f>
        <v>215416.36</v>
      </c>
      <c r="H65" s="51"/>
      <c r="I65" s="2309"/>
      <c r="J65" s="2310"/>
      <c r="K65" s="2309"/>
      <c r="L65" s="2311"/>
      <c r="M65" s="2311"/>
      <c r="N65" s="2312"/>
      <c r="O65" s="2350"/>
      <c r="P65" s="2350"/>
      <c r="Q65" s="349"/>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3393" t="s">
        <v>3565</v>
      </c>
      <c r="L67" s="3394"/>
      <c r="M67" s="3394"/>
      <c r="N67" s="3395"/>
      <c r="O67" s="1627" t="s">
        <v>1450</v>
      </c>
      <c r="P67" s="1511"/>
    </row>
    <row r="68" spans="2:17" ht="21.75" customHeight="1">
      <c r="B68" s="2454" t="s">
        <v>2461</v>
      </c>
      <c r="C68" s="2455"/>
      <c r="D68" s="2455"/>
      <c r="E68" s="2455"/>
      <c r="F68" s="2455"/>
      <c r="G68" s="2455"/>
      <c r="H68" s="2455"/>
      <c r="I68" s="2455"/>
      <c r="J68" s="2455"/>
      <c r="K68" s="2455"/>
      <c r="L68" s="2455"/>
      <c r="M68" s="2455"/>
      <c r="N68" s="2455"/>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051" t="s">
        <v>2528</v>
      </c>
      <c r="P69" s="2051"/>
    </row>
    <row r="70" spans="2:17" ht="39" customHeight="1">
      <c r="B70" s="1490" t="s">
        <v>435</v>
      </c>
      <c r="C70" s="2338" t="s">
        <v>3211</v>
      </c>
      <c r="D70" s="2338"/>
      <c r="E70" s="2339"/>
      <c r="F70" s="1622" t="s">
        <v>1442</v>
      </c>
      <c r="G70" s="2315">
        <v>215416</v>
      </c>
      <c r="H70" s="2316"/>
      <c r="I70" s="2317">
        <v>2019</v>
      </c>
      <c r="J70" s="2318"/>
      <c r="K70" s="2340" t="s">
        <v>3566</v>
      </c>
      <c r="L70" s="2341"/>
      <c r="M70" s="2341"/>
      <c r="N70" s="2342"/>
      <c r="O70" s="2124"/>
      <c r="P70" s="2124"/>
    </row>
    <row r="71" spans="2:17" ht="39" customHeight="1">
      <c r="B71" s="56"/>
      <c r="C71" s="2338" t="s">
        <v>3213</v>
      </c>
      <c r="D71" s="2338"/>
      <c r="E71" s="2339"/>
      <c r="F71" s="2108" t="s">
        <v>3567</v>
      </c>
      <c r="G71" s="2110"/>
      <c r="H71" s="2110"/>
      <c r="I71" s="2110"/>
      <c r="J71" s="2110"/>
      <c r="K71" s="2340"/>
      <c r="L71" s="2341"/>
      <c r="M71" s="2341"/>
      <c r="N71" s="2342"/>
      <c r="O71" s="2124"/>
      <c r="P71" s="2124"/>
    </row>
    <row r="72" spans="2:17" ht="72" customHeight="1">
      <c r="B72" s="1490" t="s">
        <v>441</v>
      </c>
      <c r="C72" s="2338" t="s">
        <v>3215</v>
      </c>
      <c r="D72" s="2338"/>
      <c r="E72" s="2339"/>
      <c r="F72" s="1622" t="s">
        <v>57</v>
      </c>
      <c r="G72" s="2340"/>
      <c r="H72" s="2341"/>
      <c r="I72" s="2340"/>
      <c r="J72" s="2341"/>
      <c r="K72" s="2340"/>
      <c r="L72" s="2341"/>
      <c r="M72" s="2341"/>
      <c r="N72" s="2342"/>
      <c r="O72" s="2124"/>
      <c r="P72" s="2124"/>
    </row>
    <row r="73" spans="2:17" ht="39" customHeight="1">
      <c r="B73" s="56"/>
      <c r="C73" s="2338" t="s">
        <v>3216</v>
      </c>
      <c r="D73" s="2338"/>
      <c r="E73" s="2339"/>
      <c r="F73" s="2340"/>
      <c r="G73" s="2341"/>
      <c r="H73" s="2341"/>
      <c r="I73" s="2341"/>
      <c r="J73" s="3396"/>
      <c r="K73" s="2340"/>
      <c r="L73" s="2341"/>
      <c r="M73" s="2341"/>
      <c r="N73" s="2342"/>
      <c r="O73" s="2124"/>
      <c r="P73" s="2124"/>
    </row>
    <row r="74" spans="2:17" ht="46.5" customHeight="1" thickBot="1">
      <c r="B74" s="39" t="s">
        <v>443</v>
      </c>
      <c r="C74" s="2321" t="s">
        <v>3217</v>
      </c>
      <c r="D74" s="2321"/>
      <c r="E74" s="2322"/>
      <c r="F74" s="57"/>
      <c r="G74" s="2307">
        <f>G70+G72</f>
        <v>215416</v>
      </c>
      <c r="H74" s="2308"/>
      <c r="I74" s="2309"/>
      <c r="J74" s="2310"/>
      <c r="K74" s="2309"/>
      <c r="L74" s="2311"/>
      <c r="M74" s="2311"/>
      <c r="N74" s="2312"/>
      <c r="O74" s="2052"/>
      <c r="P74" s="2052"/>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64" customFormat="1" ht="32.25" customHeight="1">
      <c r="B77" s="1490" t="s">
        <v>435</v>
      </c>
      <c r="C77" s="1997" t="s">
        <v>113</v>
      </c>
      <c r="D77" s="1997"/>
      <c r="E77" s="1998"/>
      <c r="F77" s="1523" t="s">
        <v>1340</v>
      </c>
      <c r="G77" s="2315">
        <v>0</v>
      </c>
      <c r="H77" s="2316"/>
      <c r="I77" s="3569" t="s">
        <v>3320</v>
      </c>
      <c r="J77" s="3570"/>
      <c r="K77" s="2284"/>
      <c r="L77" s="2285"/>
      <c r="M77" s="2285"/>
      <c r="N77" s="2286"/>
      <c r="O77" s="25" t="s">
        <v>1493</v>
      </c>
      <c r="P77" s="26" t="s">
        <v>3568</v>
      </c>
    </row>
    <row r="78" spans="2:17" s="164" customFormat="1" ht="32.25" customHeight="1">
      <c r="B78" s="1490" t="s">
        <v>441</v>
      </c>
      <c r="C78" s="1997" t="s">
        <v>2481</v>
      </c>
      <c r="D78" s="1997"/>
      <c r="E78" s="1998"/>
      <c r="F78" s="1523" t="s">
        <v>3569</v>
      </c>
      <c r="G78" s="3567">
        <v>390799</v>
      </c>
      <c r="H78" s="3568"/>
      <c r="I78" s="3569" t="s">
        <v>3320</v>
      </c>
      <c r="J78" s="3570"/>
      <c r="K78" s="2284" t="s">
        <v>3570</v>
      </c>
      <c r="L78" s="2285"/>
      <c r="M78" s="2285"/>
      <c r="N78" s="2286"/>
      <c r="O78" s="25" t="s">
        <v>867</v>
      </c>
      <c r="P78" s="26"/>
    </row>
    <row r="79" spans="2:17" s="164" customFormat="1" ht="32.25" customHeight="1">
      <c r="B79" s="1490" t="s">
        <v>443</v>
      </c>
      <c r="C79" s="1997" t="s">
        <v>2485</v>
      </c>
      <c r="D79" s="1997"/>
      <c r="E79" s="1998"/>
      <c r="F79" s="1523" t="s">
        <v>1340</v>
      </c>
      <c r="G79" s="2284"/>
      <c r="H79" s="2285"/>
      <c r="I79" s="2284"/>
      <c r="J79" s="2285"/>
      <c r="K79" s="2284"/>
      <c r="L79" s="2285"/>
      <c r="M79" s="2285"/>
      <c r="N79" s="2286"/>
      <c r="O79" s="26"/>
      <c r="P79" s="26"/>
    </row>
    <row r="80" spans="2:17" s="164" customFormat="1" ht="32.25" customHeight="1">
      <c r="B80" s="1490" t="s">
        <v>445</v>
      </c>
      <c r="C80" s="1997" t="s">
        <v>2486</v>
      </c>
      <c r="D80" s="1997"/>
      <c r="E80" s="1998"/>
      <c r="F80" s="1523" t="s">
        <v>1340</v>
      </c>
      <c r="G80" s="2284"/>
      <c r="H80" s="2285"/>
      <c r="I80" s="2284"/>
      <c r="J80" s="2285"/>
      <c r="K80" s="2315"/>
      <c r="L80" s="2319"/>
      <c r="M80" s="2319"/>
      <c r="N80" s="2320"/>
      <c r="O80" s="26"/>
      <c r="P80" s="2051"/>
    </row>
    <row r="81" spans="1:16" s="164" customFormat="1" ht="42.6" customHeight="1">
      <c r="B81" s="1490" t="s">
        <v>448</v>
      </c>
      <c r="C81" s="1997" t="s">
        <v>2484</v>
      </c>
      <c r="D81" s="1997"/>
      <c r="E81" s="1998"/>
      <c r="F81" s="1523" t="s">
        <v>3569</v>
      </c>
      <c r="G81" s="3567">
        <v>196625</v>
      </c>
      <c r="H81" s="3568"/>
      <c r="I81" s="3569" t="s">
        <v>3320</v>
      </c>
      <c r="J81" s="3570"/>
      <c r="K81" s="2284" t="s">
        <v>3571</v>
      </c>
      <c r="L81" s="2285"/>
      <c r="M81" s="2285"/>
      <c r="N81" s="2286"/>
      <c r="O81" s="1511" t="s">
        <v>867</v>
      </c>
      <c r="P81" s="2197"/>
    </row>
    <row r="82" spans="1:16" ht="56.25" customHeight="1" thickBot="1">
      <c r="B82" s="27" t="s">
        <v>450</v>
      </c>
      <c r="C82" s="1830" t="s">
        <v>3223</v>
      </c>
      <c r="D82" s="1830"/>
      <c r="E82" s="1831"/>
      <c r="F82" s="61"/>
      <c r="G82" s="2307">
        <f>G77+G78+G79+G80+G81</f>
        <v>587424</v>
      </c>
      <c r="H82" s="2308"/>
      <c r="I82" s="2309"/>
      <c r="J82" s="2310"/>
      <c r="K82" s="2309"/>
      <c r="L82" s="2311"/>
      <c r="M82" s="2311"/>
      <c r="N82" s="2312"/>
      <c r="O82" s="62"/>
      <c r="P82" s="62"/>
    </row>
    <row r="83" spans="1:16" ht="54.75" customHeight="1">
      <c r="A83" s="166"/>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0.2683174729709531</v>
      </c>
      <c r="K84" s="65" t="s">
        <v>1330</v>
      </c>
      <c r="L84" s="2304" t="s">
        <v>3572</v>
      </c>
      <c r="M84" s="2305"/>
      <c r="N84" s="2306"/>
      <c r="O84" s="2231"/>
      <c r="P84" s="2231"/>
    </row>
    <row r="85" spans="1:16" ht="51.75" customHeight="1">
      <c r="B85" s="66" t="s">
        <v>553</v>
      </c>
      <c r="C85" s="2302" t="s">
        <v>1505</v>
      </c>
      <c r="D85" s="2302"/>
      <c r="E85" s="2302"/>
      <c r="F85" s="2302"/>
      <c r="G85" s="2302"/>
      <c r="H85" s="2302"/>
      <c r="I85" s="2303"/>
      <c r="J85" s="64">
        <f>G70/G74</f>
        <v>1</v>
      </c>
      <c r="K85" s="65" t="s">
        <v>1521</v>
      </c>
      <c r="L85" s="2304" t="s">
        <v>3573</v>
      </c>
      <c r="M85" s="2305"/>
      <c r="N85" s="2306"/>
      <c r="O85" s="2232"/>
      <c r="P85" s="2232"/>
    </row>
    <row r="86" spans="1:16" ht="50.25" customHeight="1">
      <c r="B86" s="66" t="s">
        <v>555</v>
      </c>
      <c r="C86" s="2028" t="s">
        <v>1507</v>
      </c>
      <c r="D86" s="2028"/>
      <c r="E86" s="2028"/>
      <c r="F86" s="2028"/>
      <c r="G86" s="2028"/>
      <c r="H86" s="2028"/>
      <c r="I86" s="2029"/>
      <c r="J86" s="64">
        <f>(G74+G82)/J27</f>
        <v>1.9807852677183615</v>
      </c>
      <c r="K86" s="65" t="s">
        <v>1330</v>
      </c>
      <c r="L86" s="2304" t="s">
        <v>3574</v>
      </c>
      <c r="M86" s="2305"/>
      <c r="N86" s="2306"/>
      <c r="O86" s="2232"/>
      <c r="P86" s="2232"/>
    </row>
    <row r="87" spans="1:16" ht="96" customHeight="1">
      <c r="B87" s="67" t="s">
        <v>557</v>
      </c>
      <c r="C87" s="2302" t="s">
        <v>3224</v>
      </c>
      <c r="D87" s="2302"/>
      <c r="E87" s="2302"/>
      <c r="F87" s="2302"/>
      <c r="G87" s="2302"/>
      <c r="H87" s="2302"/>
      <c r="I87" s="2303"/>
      <c r="J87" s="68" t="str">
        <f>IF(J86&lt;0.99,"Funding gap","No funding gap")</f>
        <v>No funding gap</v>
      </c>
      <c r="K87" s="1547" t="s">
        <v>1521</v>
      </c>
      <c r="L87" s="2304" t="s">
        <v>3575</v>
      </c>
      <c r="M87" s="2305"/>
      <c r="N87" s="2306"/>
      <c r="O87" s="2233"/>
      <c r="P87" s="2233"/>
    </row>
    <row r="88" spans="1:16" ht="38.25" customHeight="1">
      <c r="B88" s="23" t="s">
        <v>559</v>
      </c>
      <c r="C88" s="1997" t="s">
        <v>2500</v>
      </c>
      <c r="D88" s="1997"/>
      <c r="E88" s="1997"/>
      <c r="F88" s="1997"/>
      <c r="G88" s="1997"/>
      <c r="H88" s="1997"/>
      <c r="I88" s="1997"/>
      <c r="J88" s="1998"/>
      <c r="K88" s="2289" t="s">
        <v>1521</v>
      </c>
      <c r="L88" s="2292" t="s">
        <v>3576</v>
      </c>
      <c r="M88" s="2293"/>
      <c r="N88" s="2294"/>
      <c r="O88" s="2051" t="s">
        <v>1513</v>
      </c>
      <c r="P88" s="2051"/>
    </row>
    <row r="89" spans="1:16" ht="21" customHeight="1">
      <c r="B89" s="1490" t="s">
        <v>435</v>
      </c>
      <c r="C89" s="2301" t="s">
        <v>2503</v>
      </c>
      <c r="D89" s="2301"/>
      <c r="E89" s="2301"/>
      <c r="F89" s="2301"/>
      <c r="G89" s="2301"/>
      <c r="H89" s="2301"/>
      <c r="I89" s="2301"/>
      <c r="J89" s="1622" t="s">
        <v>57</v>
      </c>
      <c r="K89" s="2290"/>
      <c r="L89" s="2295"/>
      <c r="M89" s="2296"/>
      <c r="N89" s="2297"/>
      <c r="O89" s="2124"/>
      <c r="P89" s="2124"/>
    </row>
    <row r="90" spans="1:16" ht="21" customHeight="1">
      <c r="B90" s="1490" t="s">
        <v>441</v>
      </c>
      <c r="C90" s="2301" t="s">
        <v>2504</v>
      </c>
      <c r="D90" s="2301"/>
      <c r="E90" s="2301"/>
      <c r="F90" s="2301"/>
      <c r="G90" s="2301"/>
      <c r="H90" s="2301"/>
      <c r="I90" s="2301"/>
      <c r="J90" s="1622" t="s">
        <v>1442</v>
      </c>
      <c r="K90" s="2290"/>
      <c r="L90" s="2295"/>
      <c r="M90" s="2296"/>
      <c r="N90" s="2297"/>
      <c r="O90" s="2124"/>
      <c r="P90" s="2124"/>
    </row>
    <row r="91" spans="1:16" ht="21" customHeight="1">
      <c r="B91" s="1490" t="s">
        <v>443</v>
      </c>
      <c r="C91" s="2301" t="s">
        <v>2505</v>
      </c>
      <c r="D91" s="2301"/>
      <c r="E91" s="2301"/>
      <c r="F91" s="2301"/>
      <c r="G91" s="2301"/>
      <c r="H91" s="2301"/>
      <c r="I91" s="2301"/>
      <c r="J91" s="1622" t="s">
        <v>57</v>
      </c>
      <c r="K91" s="2290"/>
      <c r="L91" s="2295"/>
      <c r="M91" s="2296"/>
      <c r="N91" s="2297"/>
      <c r="O91" s="2124"/>
      <c r="P91" s="2124"/>
    </row>
    <row r="92" spans="1:16" ht="21" customHeight="1">
      <c r="B92" s="1490" t="s">
        <v>445</v>
      </c>
      <c r="C92" s="2301" t="s">
        <v>2484</v>
      </c>
      <c r="D92" s="2301"/>
      <c r="E92" s="2301"/>
      <c r="F92" s="2301"/>
      <c r="G92" s="2301"/>
      <c r="H92" s="2301"/>
      <c r="I92" s="2301"/>
      <c r="J92" s="1622" t="s">
        <v>57</v>
      </c>
      <c r="K92" s="2290"/>
      <c r="L92" s="2295"/>
      <c r="M92" s="2296"/>
      <c r="N92" s="2297"/>
      <c r="O92" s="2124"/>
      <c r="P92" s="2124"/>
    </row>
    <row r="93" spans="1:16" ht="21" customHeight="1">
      <c r="B93" s="1490" t="s">
        <v>448</v>
      </c>
      <c r="C93" s="1903" t="s">
        <v>2506</v>
      </c>
      <c r="D93" s="1903"/>
      <c r="E93" s="1903"/>
      <c r="F93" s="1903"/>
      <c r="G93" s="1754" t="s">
        <v>957</v>
      </c>
      <c r="H93" s="2008"/>
      <c r="I93" s="2008"/>
      <c r="J93" s="1755"/>
      <c r="K93" s="2291"/>
      <c r="L93" s="2298"/>
      <c r="M93" s="2299"/>
      <c r="N93" s="2300"/>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21" t="s">
        <v>3577</v>
      </c>
      <c r="J95" s="2230"/>
      <c r="K95" s="2230"/>
      <c r="L95" s="2230"/>
      <c r="M95" s="2230"/>
      <c r="N95" s="2022"/>
      <c r="O95" s="2051" t="s">
        <v>1513</v>
      </c>
      <c r="P95" s="2051"/>
    </row>
    <row r="96" spans="1:16" ht="20.25" customHeight="1">
      <c r="B96" s="1519"/>
      <c r="C96" s="1903" t="s">
        <v>2513</v>
      </c>
      <c r="D96" s="1903"/>
      <c r="E96" s="1903"/>
      <c r="F96" s="2038" t="s">
        <v>57</v>
      </c>
      <c r="G96" s="2040"/>
      <c r="H96" s="2290"/>
      <c r="I96" s="2023"/>
      <c r="J96" s="2048"/>
      <c r="K96" s="2048"/>
      <c r="L96" s="2048"/>
      <c r="M96" s="2048"/>
      <c r="N96" s="2024"/>
      <c r="O96" s="2124"/>
      <c r="P96" s="2124"/>
    </row>
    <row r="97" spans="2:16" ht="20.25" customHeight="1">
      <c r="B97" s="1519"/>
      <c r="C97" s="1903" t="s">
        <v>2515</v>
      </c>
      <c r="D97" s="1903"/>
      <c r="E97" s="1903"/>
      <c r="F97" s="2038" t="s">
        <v>1807</v>
      </c>
      <c r="G97" s="2040"/>
      <c r="H97" s="2290"/>
      <c r="I97" s="2023"/>
      <c r="J97" s="2048"/>
      <c r="K97" s="2048"/>
      <c r="L97" s="2048"/>
      <c r="M97" s="2048"/>
      <c r="N97" s="2024"/>
      <c r="O97" s="2124"/>
      <c r="P97" s="2124"/>
    </row>
    <row r="98" spans="2:16" ht="39.75" customHeight="1">
      <c r="B98" s="27" t="s">
        <v>435</v>
      </c>
      <c r="C98" s="2028" t="s">
        <v>2517</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2513</v>
      </c>
      <c r="D100" s="1903"/>
      <c r="E100" s="2138"/>
      <c r="F100" s="2038" t="s">
        <v>1442</v>
      </c>
      <c r="G100" s="2040"/>
      <c r="H100" s="2290"/>
      <c r="I100" s="2023"/>
      <c r="J100" s="2048"/>
      <c r="K100" s="2048"/>
      <c r="L100" s="2048"/>
      <c r="M100" s="2048"/>
      <c r="N100" s="2024"/>
      <c r="O100" s="2124"/>
      <c r="P100" s="2124"/>
    </row>
    <row r="101" spans="2:16" ht="21" customHeight="1">
      <c r="B101" s="27"/>
      <c r="C101" s="1903" t="s">
        <v>2521</v>
      </c>
      <c r="D101" s="1903"/>
      <c r="E101" s="2138"/>
      <c r="F101" s="2038" t="s">
        <v>57</v>
      </c>
      <c r="G101" s="2040"/>
      <c r="H101" s="2290"/>
      <c r="I101" s="2023"/>
      <c r="J101" s="2048"/>
      <c r="K101" s="2048"/>
      <c r="L101" s="2048"/>
      <c r="M101" s="2048"/>
      <c r="N101" s="2024"/>
      <c r="O101" s="2124"/>
      <c r="P101" s="2124"/>
    </row>
    <row r="102" spans="2:16" ht="21" customHeight="1">
      <c r="B102" s="27"/>
      <c r="C102" s="1903" t="s">
        <v>2484</v>
      </c>
      <c r="D102" s="1903"/>
      <c r="E102" s="2138"/>
      <c r="F102" s="2038" t="s">
        <v>57</v>
      </c>
      <c r="G102" s="2040"/>
      <c r="H102" s="2290"/>
      <c r="I102" s="2023"/>
      <c r="J102" s="2048"/>
      <c r="K102" s="2048"/>
      <c r="L102" s="2048"/>
      <c r="M102" s="2048"/>
      <c r="N102" s="2024"/>
      <c r="O102" s="2124"/>
      <c r="P102" s="2124"/>
    </row>
    <row r="103" spans="2:16" ht="26.25" customHeight="1">
      <c r="B103" s="27"/>
      <c r="C103" s="1903" t="s">
        <v>2522</v>
      </c>
      <c r="D103" s="1903"/>
      <c r="E103" s="2138"/>
      <c r="F103" s="1999"/>
      <c r="G103" s="2000"/>
      <c r="H103" s="2291"/>
      <c r="I103" s="2025"/>
      <c r="J103" s="2049"/>
      <c r="K103" s="2049"/>
      <c r="L103" s="2049"/>
      <c r="M103" s="2049"/>
      <c r="N103" s="2026"/>
      <c r="O103" s="2197"/>
      <c r="P103" s="2197"/>
    </row>
    <row r="104" spans="2:16" ht="44.25" customHeight="1">
      <c r="B104" s="70" t="s">
        <v>570</v>
      </c>
      <c r="C104" s="1830" t="s">
        <v>2524</v>
      </c>
      <c r="D104" s="1830"/>
      <c r="E104" s="1831"/>
      <c r="F104" s="2032" t="s">
        <v>3578</v>
      </c>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28.5" customHeight="1">
      <c r="B106" s="23" t="s">
        <v>573</v>
      </c>
      <c r="C106" s="1997" t="s">
        <v>3228</v>
      </c>
      <c r="D106" s="1997"/>
      <c r="E106" s="1997"/>
      <c r="F106" s="1997"/>
      <c r="G106" s="1998"/>
      <c r="H106" s="71" t="s">
        <v>57</v>
      </c>
      <c r="I106" s="2260" t="s">
        <v>1521</v>
      </c>
      <c r="J106" s="2261"/>
      <c r="K106" s="3714" t="s">
        <v>3579</v>
      </c>
      <c r="L106" s="3715"/>
      <c r="M106" s="3715"/>
      <c r="N106" s="3716"/>
      <c r="O106" s="25" t="s">
        <v>2528</v>
      </c>
      <c r="P106" s="26"/>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t="s">
        <v>2538</v>
      </c>
      <c r="P113" s="2245"/>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1442</v>
      </c>
      <c r="M116" s="2110"/>
      <c r="N116" s="2191"/>
      <c r="O116" s="2231" t="s">
        <v>2538</v>
      </c>
      <c r="P116" s="2231"/>
    </row>
    <row r="117" spans="2:16" ht="45" customHeight="1">
      <c r="B117" s="73" t="s">
        <v>441</v>
      </c>
      <c r="C117" s="1885" t="s">
        <v>3231</v>
      </c>
      <c r="D117" s="1885"/>
      <c r="E117" s="1885"/>
      <c r="F117" s="2148"/>
      <c r="G117" s="2108" t="s">
        <v>1442</v>
      </c>
      <c r="H117" s="2109"/>
      <c r="I117" s="2108" t="s">
        <v>1442</v>
      </c>
      <c r="J117" s="2109"/>
      <c r="K117" s="1522" t="s">
        <v>57</v>
      </c>
      <c r="L117" s="2108" t="s">
        <v>1442</v>
      </c>
      <c r="M117" s="2110"/>
      <c r="N117" s="2191"/>
      <c r="O117" s="2232"/>
      <c r="P117" s="2232"/>
    </row>
    <row r="118" spans="2:16" ht="48" customHeight="1">
      <c r="B118" s="73" t="s">
        <v>586</v>
      </c>
      <c r="C118" s="1885" t="s">
        <v>3232</v>
      </c>
      <c r="D118" s="1885"/>
      <c r="E118" s="1885"/>
      <c r="F118" s="2148"/>
      <c r="G118" s="2108" t="s">
        <v>1442</v>
      </c>
      <c r="H118" s="2109"/>
      <c r="I118" s="2108" t="s">
        <v>1442</v>
      </c>
      <c r="J118" s="2109"/>
      <c r="K118" s="1522" t="s">
        <v>1442</v>
      </c>
      <c r="L118" s="2108" t="s">
        <v>1442</v>
      </c>
      <c r="M118" s="2110"/>
      <c r="N118" s="2191"/>
      <c r="O118" s="2232"/>
      <c r="P118" s="2232"/>
    </row>
    <row r="119" spans="2:16" ht="36.75" customHeight="1">
      <c r="B119" s="73" t="s">
        <v>588</v>
      </c>
      <c r="C119" s="1885" t="s">
        <v>3233</v>
      </c>
      <c r="D119" s="1885"/>
      <c r="E119" s="1885"/>
      <c r="F119" s="2148"/>
      <c r="G119" s="2108" t="s">
        <v>1442</v>
      </c>
      <c r="H119" s="2109"/>
      <c r="I119" s="2108" t="s">
        <v>1442</v>
      </c>
      <c r="J119" s="2109"/>
      <c r="K119" s="1522" t="s">
        <v>1442</v>
      </c>
      <c r="L119" s="2108" t="s">
        <v>1442</v>
      </c>
      <c r="M119" s="2110"/>
      <c r="N119" s="2191"/>
      <c r="O119" s="2232"/>
      <c r="P119" s="2232"/>
    </row>
    <row r="120" spans="2:16" ht="23.25" customHeight="1">
      <c r="B120" s="73" t="s">
        <v>590</v>
      </c>
      <c r="C120" s="1885" t="s">
        <v>3234</v>
      </c>
      <c r="D120" s="1885"/>
      <c r="E120" s="1885"/>
      <c r="F120" s="2148"/>
      <c r="G120" s="2108" t="s">
        <v>1442</v>
      </c>
      <c r="H120" s="2109"/>
      <c r="I120" s="2108" t="s">
        <v>1442</v>
      </c>
      <c r="J120" s="2109"/>
      <c r="K120" s="1522" t="s">
        <v>1442</v>
      </c>
      <c r="L120" s="2108" t="s">
        <v>1442</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1442</v>
      </c>
      <c r="H122" s="2109"/>
      <c r="I122" s="2108" t="s">
        <v>1442</v>
      </c>
      <c r="J122" s="2109"/>
      <c r="K122" s="1522" t="s">
        <v>57</v>
      </c>
      <c r="L122" s="2108" t="s">
        <v>1442</v>
      </c>
      <c r="M122" s="2110"/>
      <c r="N122" s="2191"/>
      <c r="O122" s="2232"/>
      <c r="P122" s="2232"/>
    </row>
    <row r="123" spans="2:16" ht="32.25" customHeight="1">
      <c r="B123" s="73" t="s">
        <v>456</v>
      </c>
      <c r="C123" s="1885" t="s">
        <v>3235</v>
      </c>
      <c r="D123" s="1885"/>
      <c r="E123" s="1885"/>
      <c r="F123" s="2148"/>
      <c r="G123" s="2108" t="s">
        <v>1442</v>
      </c>
      <c r="H123" s="2109"/>
      <c r="I123" s="2108" t="s">
        <v>57</v>
      </c>
      <c r="J123" s="2109"/>
      <c r="K123" s="1522" t="s">
        <v>1442</v>
      </c>
      <c r="L123" s="2108" t="s">
        <v>1442</v>
      </c>
      <c r="M123" s="2110"/>
      <c r="N123" s="2191"/>
      <c r="O123" s="2232"/>
      <c r="P123" s="2232"/>
    </row>
    <row r="124" spans="2:16" ht="24" customHeight="1">
      <c r="B124" s="73" t="s">
        <v>458</v>
      </c>
      <c r="C124" s="1885" t="s">
        <v>3236</v>
      </c>
      <c r="D124" s="1885"/>
      <c r="E124" s="1885"/>
      <c r="F124" s="2148"/>
      <c r="G124" s="2108" t="s">
        <v>1442</v>
      </c>
      <c r="H124" s="2109"/>
      <c r="I124" s="2108" t="s">
        <v>57</v>
      </c>
      <c r="J124" s="2109"/>
      <c r="K124" s="1522" t="s">
        <v>1442</v>
      </c>
      <c r="L124" s="2108" t="s">
        <v>1442</v>
      </c>
      <c r="M124" s="2110"/>
      <c r="N124" s="2191"/>
      <c r="O124" s="2232"/>
      <c r="P124" s="2232"/>
    </row>
    <row r="125" spans="2:16" ht="24" customHeight="1">
      <c r="B125" s="73" t="s">
        <v>594</v>
      </c>
      <c r="C125" s="1885" t="s">
        <v>3237</v>
      </c>
      <c r="D125" s="1885"/>
      <c r="E125" s="1885"/>
      <c r="F125" s="2148"/>
      <c r="G125" s="2108" t="s">
        <v>1442</v>
      </c>
      <c r="H125" s="2109"/>
      <c r="I125" s="2108" t="s">
        <v>57</v>
      </c>
      <c r="J125" s="2109"/>
      <c r="K125" s="1522" t="s">
        <v>1442</v>
      </c>
      <c r="L125" s="2108" t="s">
        <v>1442</v>
      </c>
      <c r="M125" s="2110"/>
      <c r="N125" s="2191"/>
      <c r="O125" s="2232"/>
      <c r="P125" s="2232"/>
    </row>
    <row r="126" spans="2:16" ht="21" customHeight="1">
      <c r="B126" s="73" t="s">
        <v>596</v>
      </c>
      <c r="C126" s="1885" t="s">
        <v>3238</v>
      </c>
      <c r="D126" s="1885"/>
      <c r="E126" s="1885"/>
      <c r="F126" s="2148"/>
      <c r="G126" s="2108" t="s">
        <v>1442</v>
      </c>
      <c r="H126" s="2109"/>
      <c r="I126" s="2108" t="s">
        <v>57</v>
      </c>
      <c r="J126" s="2109"/>
      <c r="K126" s="1522" t="s">
        <v>57</v>
      </c>
      <c r="L126" s="2108" t="s">
        <v>1442</v>
      </c>
      <c r="M126" s="2110"/>
      <c r="N126" s="2191"/>
      <c r="O126" s="2232"/>
      <c r="P126" s="2232"/>
    </row>
    <row r="127" spans="2:16" ht="33" customHeight="1">
      <c r="B127" s="73" t="s">
        <v>598</v>
      </c>
      <c r="C127" s="1885" t="s">
        <v>3239</v>
      </c>
      <c r="D127" s="1885"/>
      <c r="E127" s="1885"/>
      <c r="F127" s="2148"/>
      <c r="G127" s="2108" t="s">
        <v>1442</v>
      </c>
      <c r="H127" s="2109"/>
      <c r="I127" s="2108" t="s">
        <v>57</v>
      </c>
      <c r="J127" s="2109"/>
      <c r="K127" s="1522" t="s">
        <v>57</v>
      </c>
      <c r="L127" s="2108" t="s">
        <v>1442</v>
      </c>
      <c r="M127" s="2110"/>
      <c r="N127" s="2191"/>
      <c r="O127" s="2232"/>
      <c r="P127" s="2232"/>
    </row>
    <row r="128" spans="2:16" ht="21" customHeight="1">
      <c r="B128" s="73" t="s">
        <v>600</v>
      </c>
      <c r="C128" s="1885" t="s">
        <v>3076</v>
      </c>
      <c r="D128" s="1885"/>
      <c r="E128" s="1885"/>
      <c r="F128" s="2148"/>
      <c r="G128" s="2108" t="s">
        <v>1442</v>
      </c>
      <c r="H128" s="2109"/>
      <c r="I128" s="2108" t="s">
        <v>57</v>
      </c>
      <c r="J128" s="2109"/>
      <c r="K128" s="1522" t="s">
        <v>1442</v>
      </c>
      <c r="L128" s="2108" t="s">
        <v>1442</v>
      </c>
      <c r="M128" s="2110"/>
      <c r="N128" s="2191"/>
      <c r="O128" s="2232"/>
      <c r="P128" s="2232"/>
    </row>
    <row r="129" spans="2:16" ht="32.25" customHeight="1">
      <c r="B129" s="74" t="s">
        <v>602</v>
      </c>
      <c r="C129" s="1885" t="s">
        <v>3240</v>
      </c>
      <c r="D129" s="1885"/>
      <c r="E129" s="1885"/>
      <c r="F129" s="1885"/>
      <c r="G129" s="1885"/>
      <c r="H129" s="1885"/>
      <c r="I129" s="1885"/>
      <c r="J129" s="1885"/>
      <c r="K129" s="1885"/>
      <c r="L129" s="1885"/>
      <c r="M129" s="1885"/>
      <c r="N129" s="1886"/>
      <c r="O129" s="2232"/>
      <c r="P129" s="2232"/>
    </row>
    <row r="130" spans="2:16" ht="33.75" customHeight="1">
      <c r="B130" s="75" t="s">
        <v>458</v>
      </c>
      <c r="C130" s="2241" t="s">
        <v>2555</v>
      </c>
      <c r="D130" s="2241"/>
      <c r="E130" s="2242"/>
      <c r="F130" s="2242"/>
      <c r="G130" s="2108"/>
      <c r="H130" s="2109"/>
      <c r="I130" s="2108"/>
      <c r="J130" s="2109"/>
      <c r="K130" s="1522"/>
      <c r="L130" s="2108"/>
      <c r="M130" s="2110"/>
      <c r="N130" s="2191"/>
      <c r="O130" s="2232"/>
      <c r="P130" s="2232"/>
    </row>
    <row r="131" spans="2:16" ht="28.5" customHeight="1">
      <c r="B131" s="75" t="s">
        <v>489</v>
      </c>
      <c r="C131" s="2241" t="s">
        <v>2555</v>
      </c>
      <c r="D131" s="2241"/>
      <c r="E131" s="2242"/>
      <c r="F131" s="2242"/>
      <c r="G131" s="2108"/>
      <c r="H131" s="2109"/>
      <c r="I131" s="2108"/>
      <c r="J131" s="2109"/>
      <c r="K131" s="1522"/>
      <c r="L131" s="2108"/>
      <c r="M131" s="2110"/>
      <c r="N131" s="2191"/>
      <c r="O131" s="2232"/>
      <c r="P131" s="2232"/>
    </row>
    <row r="132" spans="2:16" ht="29.25" customHeight="1">
      <c r="B132" s="75" t="s">
        <v>493</v>
      </c>
      <c r="C132" s="2241" t="s">
        <v>2555</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2556</v>
      </c>
      <c r="D133" s="1978"/>
      <c r="E133" s="1978"/>
      <c r="F133" s="1979"/>
      <c r="G133" s="3711" t="s">
        <v>3580</v>
      </c>
      <c r="H133" s="3712"/>
      <c r="I133" s="3712"/>
      <c r="J133" s="3712"/>
      <c r="K133" s="3712"/>
      <c r="L133" s="3712"/>
      <c r="M133" s="3712"/>
      <c r="N133" s="3713"/>
      <c r="O133" s="2243"/>
      <c r="P133" s="2243"/>
    </row>
    <row r="134" spans="2:16" ht="25.5" customHeight="1" thickBot="1">
      <c r="B134" s="1894" t="s">
        <v>1101</v>
      </c>
      <c r="C134" s="1895"/>
      <c r="D134" s="1895"/>
      <c r="E134" s="1895"/>
      <c r="F134" s="1895"/>
      <c r="G134" s="1895"/>
      <c r="H134" s="1895"/>
      <c r="I134" s="1895"/>
      <c r="J134" s="1895"/>
      <c r="K134" s="1895"/>
      <c r="L134" s="1895"/>
      <c r="M134" s="1895"/>
      <c r="N134" s="1895"/>
      <c r="O134" s="1895"/>
      <c r="P134" s="1896"/>
    </row>
    <row r="135" spans="2:16" ht="184.5" customHeight="1">
      <c r="B135" s="28" t="s">
        <v>607</v>
      </c>
      <c r="C135" s="2111" t="s">
        <v>1576</v>
      </c>
      <c r="D135" s="2111"/>
      <c r="E135" s="2111"/>
      <c r="F135" s="2111"/>
      <c r="G135" s="1531" t="s">
        <v>1442</v>
      </c>
      <c r="H135" s="3386" t="s">
        <v>1577</v>
      </c>
      <c r="I135" s="2387"/>
      <c r="J135" s="2238" t="s">
        <v>3581</v>
      </c>
      <c r="K135" s="2239"/>
      <c r="L135" s="2239"/>
      <c r="M135" s="2239"/>
      <c r="N135" s="2240"/>
      <c r="O135" s="1628" t="s">
        <v>3015</v>
      </c>
      <c r="P135" s="1540"/>
    </row>
    <row r="136" spans="2:16" ht="15.75" customHeight="1">
      <c r="B136" s="2227" t="s">
        <v>2560</v>
      </c>
      <c r="C136" s="2228"/>
      <c r="D136" s="2228"/>
      <c r="E136" s="2228"/>
      <c r="F136" s="2228"/>
      <c r="G136" s="2228"/>
      <c r="H136" s="2228"/>
      <c r="I136" s="2228"/>
      <c r="J136" s="2228"/>
      <c r="K136" s="2228"/>
      <c r="L136" s="2228"/>
      <c r="M136" s="2228"/>
      <c r="N136" s="2228"/>
      <c r="O136" s="2228"/>
      <c r="P136" s="2229"/>
    </row>
    <row r="137" spans="2:16" ht="31.5" customHeight="1">
      <c r="B137" s="1490" t="s">
        <v>611</v>
      </c>
      <c r="C137" s="2028" t="s">
        <v>1582</v>
      </c>
      <c r="D137" s="2028"/>
      <c r="E137" s="2028"/>
      <c r="F137" s="2028"/>
      <c r="G137" s="2028"/>
      <c r="H137" s="1999" t="s">
        <v>3582</v>
      </c>
      <c r="I137" s="2027"/>
      <c r="J137" s="2027"/>
      <c r="K137" s="2169" t="s">
        <v>1521</v>
      </c>
      <c r="L137" s="2230"/>
      <c r="M137" s="2230"/>
      <c r="N137" s="2022"/>
      <c r="O137" s="2231"/>
      <c r="P137" s="2231"/>
    </row>
    <row r="138" spans="2:16" ht="19.5" customHeight="1">
      <c r="B138" s="1490" t="s">
        <v>441</v>
      </c>
      <c r="C138" s="2028" t="s">
        <v>2565</v>
      </c>
      <c r="D138" s="2028"/>
      <c r="E138" s="2028"/>
      <c r="F138" s="2028"/>
      <c r="G138" s="2028"/>
      <c r="H138" s="1999" t="s">
        <v>3583</v>
      </c>
      <c r="I138" s="2027"/>
      <c r="J138" s="2027"/>
      <c r="K138" s="2169"/>
      <c r="L138" s="2048"/>
      <c r="M138" s="2048"/>
      <c r="N138" s="2024"/>
      <c r="O138" s="2232"/>
      <c r="P138" s="2232"/>
    </row>
    <row r="139" spans="2:16" ht="19.5" customHeight="1">
      <c r="B139" s="1490" t="s">
        <v>443</v>
      </c>
      <c r="C139" s="2028" t="s">
        <v>2567</v>
      </c>
      <c r="D139" s="2028"/>
      <c r="E139" s="2028"/>
      <c r="F139" s="2028"/>
      <c r="G139" s="2028"/>
      <c r="H139" s="1999" t="s">
        <v>1442</v>
      </c>
      <c r="I139" s="2027"/>
      <c r="J139" s="2027"/>
      <c r="K139" s="2169"/>
      <c r="L139" s="2049"/>
      <c r="M139" s="2049"/>
      <c r="N139" s="2026"/>
      <c r="O139" s="2232"/>
      <c r="P139" s="2232"/>
    </row>
    <row r="140" spans="2:16" ht="34.5" customHeight="1">
      <c r="B140" s="1490" t="s">
        <v>445</v>
      </c>
      <c r="C140" s="2028" t="s">
        <v>2568</v>
      </c>
      <c r="D140" s="2028"/>
      <c r="E140" s="2028"/>
      <c r="F140" s="2028"/>
      <c r="G140" s="2029"/>
      <c r="H140" s="1999" t="s">
        <v>1442</v>
      </c>
      <c r="I140" s="2027"/>
      <c r="J140" s="2027"/>
      <c r="K140" s="2169"/>
      <c r="L140" s="2222"/>
      <c r="M140" s="2223"/>
      <c r="N140" s="2224"/>
      <c r="O140" s="2233"/>
      <c r="P140" s="2233"/>
    </row>
    <row r="141" spans="2:16" ht="51.75" customHeight="1">
      <c r="B141" s="23" t="s">
        <v>616</v>
      </c>
      <c r="C141" s="2028" t="s">
        <v>3245</v>
      </c>
      <c r="D141" s="2028"/>
      <c r="E141" s="2028"/>
      <c r="F141" s="2028"/>
      <c r="G141" s="2028"/>
      <c r="H141" s="1999" t="s">
        <v>57</v>
      </c>
      <c r="I141" s="2027"/>
      <c r="J141" s="2027"/>
      <c r="K141" s="2169"/>
      <c r="L141" s="2039"/>
      <c r="M141" s="2039"/>
      <c r="N141" s="2225"/>
      <c r="O141" s="2051" t="s">
        <v>3022</v>
      </c>
      <c r="P141" s="2051"/>
    </row>
    <row r="142" spans="2:16" ht="72.599999999999994" customHeight="1">
      <c r="B142" s="76" t="s">
        <v>435</v>
      </c>
      <c r="C142" s="2028" t="s">
        <v>2573</v>
      </c>
      <c r="D142" s="2028"/>
      <c r="E142" s="2028"/>
      <c r="F142" s="2028"/>
      <c r="G142" s="2029"/>
      <c r="H142" s="1999"/>
      <c r="I142" s="2027"/>
      <c r="J142" s="2027"/>
      <c r="K142" s="2169"/>
      <c r="L142" s="2056"/>
      <c r="M142" s="2056"/>
      <c r="N142" s="2226"/>
      <c r="O142" s="2197"/>
      <c r="P142" s="2197"/>
    </row>
    <row r="143" spans="2:16" ht="75" customHeight="1">
      <c r="B143" s="23" t="s">
        <v>619</v>
      </c>
      <c r="C143" s="2028" t="s">
        <v>3246</v>
      </c>
      <c r="D143" s="2028"/>
      <c r="E143" s="2028"/>
      <c r="F143" s="2028"/>
      <c r="G143" s="2028"/>
      <c r="H143" s="1999" t="s">
        <v>57</v>
      </c>
      <c r="I143" s="2027"/>
      <c r="J143" s="2027"/>
      <c r="K143" s="2169"/>
      <c r="L143" s="2153"/>
      <c r="M143" s="2153"/>
      <c r="N143" s="2234"/>
      <c r="O143" s="2051" t="s">
        <v>3022</v>
      </c>
      <c r="P143" s="2051"/>
    </row>
    <row r="144" spans="2:16" ht="80.45" customHeight="1" thickBot="1">
      <c r="B144" s="22" t="s">
        <v>435</v>
      </c>
      <c r="C144" s="1855" t="s">
        <v>2573</v>
      </c>
      <c r="D144" s="1855"/>
      <c r="E144" s="1855"/>
      <c r="F144" s="1855"/>
      <c r="G144" s="2098"/>
      <c r="H144" s="1999"/>
      <c r="I144" s="2027"/>
      <c r="J144" s="2027"/>
      <c r="K144" s="2169"/>
      <c r="L144" s="2156"/>
      <c r="M144" s="2156"/>
      <c r="N144" s="2235"/>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1679</v>
      </c>
      <c r="P146" s="2006"/>
    </row>
    <row r="147" spans="2:16" ht="83.25" customHeight="1">
      <c r="B147" s="76" t="s">
        <v>611</v>
      </c>
      <c r="C147" s="1885" t="s">
        <v>1550</v>
      </c>
      <c r="D147" s="1885"/>
      <c r="E147" s="1885"/>
      <c r="F147" s="2148"/>
      <c r="G147" s="2108" t="s">
        <v>1612</v>
      </c>
      <c r="H147" s="2110"/>
      <c r="I147" s="2109"/>
      <c r="J147" s="2108" t="s">
        <v>1606</v>
      </c>
      <c r="K147" s="2110"/>
      <c r="L147" s="2109"/>
      <c r="M147" s="2162"/>
      <c r="N147" s="2196"/>
      <c r="O147" s="2165"/>
      <c r="P147" s="2165"/>
    </row>
    <row r="148" spans="2:16" ht="42" customHeight="1">
      <c r="B148" s="76" t="s">
        <v>441</v>
      </c>
      <c r="C148" s="1885" t="s">
        <v>3231</v>
      </c>
      <c r="D148" s="1885"/>
      <c r="E148" s="1885"/>
      <c r="F148" s="2148"/>
      <c r="G148" s="2108" t="s">
        <v>1612</v>
      </c>
      <c r="H148" s="2110"/>
      <c r="I148" s="2109"/>
      <c r="J148" s="2108" t="s">
        <v>1606</v>
      </c>
      <c r="K148" s="2110"/>
      <c r="L148" s="2109"/>
      <c r="M148" s="2162"/>
      <c r="N148" s="2196"/>
      <c r="O148" s="2165"/>
      <c r="P148" s="2165"/>
    </row>
    <row r="149" spans="2:16" ht="31.5" customHeight="1">
      <c r="B149" s="76" t="s">
        <v>443</v>
      </c>
      <c r="C149" s="79" t="s">
        <v>458</v>
      </c>
      <c r="D149" s="1885" t="s">
        <v>3249</v>
      </c>
      <c r="E149" s="1885"/>
      <c r="F149" s="2148"/>
      <c r="G149" s="2108" t="s">
        <v>2583</v>
      </c>
      <c r="H149" s="2110"/>
      <c r="I149" s="2109"/>
      <c r="J149" s="2108" t="s">
        <v>1606</v>
      </c>
      <c r="K149" s="2110"/>
      <c r="L149" s="2109"/>
      <c r="M149" s="2162"/>
      <c r="N149" s="2196"/>
      <c r="O149" s="2165"/>
      <c r="P149" s="2165"/>
    </row>
    <row r="150" spans="2:16" ht="32.25" customHeight="1">
      <c r="B150" s="76"/>
      <c r="C150" s="1528" t="s">
        <v>489</v>
      </c>
      <c r="D150" s="1885" t="s">
        <v>3250</v>
      </c>
      <c r="E150" s="1885"/>
      <c r="F150" s="2148"/>
      <c r="G150" s="2108" t="s">
        <v>2583</v>
      </c>
      <c r="H150" s="2110"/>
      <c r="I150" s="2109"/>
      <c r="J150" s="2108" t="s">
        <v>1606</v>
      </c>
      <c r="K150" s="2110"/>
      <c r="L150" s="2109"/>
      <c r="M150" s="1533"/>
      <c r="N150" s="1539"/>
      <c r="O150" s="2165"/>
      <c r="P150" s="2165"/>
    </row>
    <row r="151" spans="2:16" ht="41.25" customHeight="1">
      <c r="B151" s="76" t="s">
        <v>445</v>
      </c>
      <c r="C151" s="1885" t="s">
        <v>3233</v>
      </c>
      <c r="D151" s="1885"/>
      <c r="E151" s="1885"/>
      <c r="F151" s="2148"/>
      <c r="G151" s="2108" t="s">
        <v>3584</v>
      </c>
      <c r="H151" s="2110"/>
      <c r="I151" s="2109"/>
      <c r="J151" s="2108" t="s">
        <v>1614</v>
      </c>
      <c r="K151" s="2110"/>
      <c r="L151" s="2109"/>
      <c r="M151" s="2162"/>
      <c r="N151" s="2196"/>
      <c r="O151" s="2165"/>
      <c r="P151" s="2165"/>
    </row>
    <row r="152" spans="2:16" ht="29.25" customHeight="1">
      <c r="B152" s="76" t="s">
        <v>448</v>
      </c>
      <c r="C152" s="1885" t="s">
        <v>3251</v>
      </c>
      <c r="D152" s="1885"/>
      <c r="E152" s="1885"/>
      <c r="F152" s="2148"/>
      <c r="G152" s="2108" t="s">
        <v>1614</v>
      </c>
      <c r="H152" s="2110"/>
      <c r="I152" s="2109"/>
      <c r="J152" s="2108" t="s">
        <v>1614</v>
      </c>
      <c r="K152" s="2110"/>
      <c r="L152" s="2109"/>
      <c r="M152" s="2162"/>
      <c r="N152" s="2196"/>
      <c r="O152" s="2165"/>
      <c r="P152" s="2165"/>
    </row>
    <row r="153" spans="2:16" ht="28.5" customHeight="1">
      <c r="B153" s="76" t="s">
        <v>450</v>
      </c>
      <c r="C153" s="1885" t="s">
        <v>2432</v>
      </c>
      <c r="D153" s="1885"/>
      <c r="E153" s="1885"/>
      <c r="F153" s="2148"/>
      <c r="G153" s="2108" t="s">
        <v>1612</v>
      </c>
      <c r="H153" s="2110"/>
      <c r="I153" s="2109"/>
      <c r="J153" s="2108" t="s">
        <v>2583</v>
      </c>
      <c r="K153" s="2110"/>
      <c r="L153" s="2109"/>
      <c r="M153" s="2162"/>
      <c r="N153" s="2196"/>
      <c r="O153" s="2165"/>
      <c r="P153" s="2165"/>
    </row>
    <row r="154" spans="2:16" ht="28.5" customHeight="1">
      <c r="B154" s="76" t="s">
        <v>453</v>
      </c>
      <c r="C154" s="1885" t="s">
        <v>2433</v>
      </c>
      <c r="D154" s="1885"/>
      <c r="E154" s="1885"/>
      <c r="F154" s="2148"/>
      <c r="G154" s="2108" t="s">
        <v>1612</v>
      </c>
      <c r="H154" s="2110"/>
      <c r="I154" s="2109"/>
      <c r="J154" s="2108" t="s">
        <v>2583</v>
      </c>
      <c r="K154" s="2110"/>
      <c r="L154" s="2109"/>
      <c r="M154" s="2162"/>
      <c r="N154" s="2196"/>
      <c r="O154" s="2165"/>
      <c r="P154" s="2165"/>
    </row>
    <row r="155" spans="2:16" ht="28.5" customHeight="1">
      <c r="B155" s="76" t="s">
        <v>456</v>
      </c>
      <c r="C155" s="1885" t="s">
        <v>3252</v>
      </c>
      <c r="D155" s="1885"/>
      <c r="E155" s="1885"/>
      <c r="F155" s="2148"/>
      <c r="G155" s="2108" t="s">
        <v>1340</v>
      </c>
      <c r="H155" s="2110"/>
      <c r="I155" s="2109"/>
      <c r="J155" s="2108" t="s">
        <v>1612</v>
      </c>
      <c r="K155" s="2110"/>
      <c r="L155" s="2109"/>
      <c r="M155" s="2163"/>
      <c r="N155" s="2196"/>
      <c r="O155" s="2017"/>
      <c r="P155" s="2017"/>
    </row>
    <row r="156" spans="2:16" ht="28.5" customHeight="1">
      <c r="B156" s="76" t="s">
        <v>458</v>
      </c>
      <c r="C156" s="1885" t="s">
        <v>3236</v>
      </c>
      <c r="D156" s="1885"/>
      <c r="E156" s="1885"/>
      <c r="F156" s="2148"/>
      <c r="G156" s="2108" t="s">
        <v>1340</v>
      </c>
      <c r="H156" s="2110"/>
      <c r="I156" s="2109"/>
      <c r="J156" s="2108" t="s">
        <v>1614</v>
      </c>
      <c r="K156" s="2110"/>
      <c r="L156" s="2109"/>
      <c r="M156" s="2163"/>
      <c r="N156" s="2196"/>
      <c r="O156" s="2017"/>
      <c r="P156" s="2017"/>
    </row>
    <row r="157" spans="2:16" ht="28.5" customHeight="1">
      <c r="B157" s="22" t="s">
        <v>594</v>
      </c>
      <c r="C157" s="1885" t="s">
        <v>3237</v>
      </c>
      <c r="D157" s="1885"/>
      <c r="E157" s="1885"/>
      <c r="F157" s="2148"/>
      <c r="G157" s="2108" t="s">
        <v>1340</v>
      </c>
      <c r="H157" s="2110"/>
      <c r="I157" s="2109"/>
      <c r="J157" s="2108" t="s">
        <v>1614</v>
      </c>
      <c r="K157" s="2110"/>
      <c r="L157" s="2109"/>
      <c r="M157" s="2163"/>
      <c r="N157" s="2196"/>
      <c r="O157" s="2017"/>
      <c r="P157" s="2017"/>
    </row>
    <row r="158" spans="2:16" ht="28.5" customHeight="1">
      <c r="B158" s="22" t="s">
        <v>596</v>
      </c>
      <c r="C158" s="1885" t="s">
        <v>3238</v>
      </c>
      <c r="D158" s="1885"/>
      <c r="E158" s="1885"/>
      <c r="F158" s="2148"/>
      <c r="G158" s="2108" t="s">
        <v>1340</v>
      </c>
      <c r="H158" s="2110"/>
      <c r="I158" s="2109"/>
      <c r="J158" s="2108" t="s">
        <v>1612</v>
      </c>
      <c r="K158" s="2110"/>
      <c r="L158" s="2109"/>
      <c r="M158" s="2163"/>
      <c r="N158" s="2196"/>
      <c r="O158" s="2017"/>
      <c r="P158" s="2017"/>
    </row>
    <row r="159" spans="2:16" ht="33" customHeight="1">
      <c r="B159" s="22" t="s">
        <v>598</v>
      </c>
      <c r="C159" s="1885" t="s">
        <v>3239</v>
      </c>
      <c r="D159" s="1885"/>
      <c r="E159" s="1885"/>
      <c r="F159" s="2148"/>
      <c r="G159" s="2108" t="s">
        <v>1340</v>
      </c>
      <c r="H159" s="2110"/>
      <c r="I159" s="2109"/>
      <c r="J159" s="2108" t="s">
        <v>1614</v>
      </c>
      <c r="K159" s="2110"/>
      <c r="L159" s="2109"/>
      <c r="M159" s="2163"/>
      <c r="N159" s="2196"/>
      <c r="O159" s="2017"/>
      <c r="P159" s="2017"/>
    </row>
    <row r="160" spans="2:16" ht="28.5" customHeight="1">
      <c r="B160" s="22" t="s">
        <v>600</v>
      </c>
      <c r="C160" s="1885" t="s">
        <v>3076</v>
      </c>
      <c r="D160" s="1885"/>
      <c r="E160" s="1885"/>
      <c r="F160" s="2148"/>
      <c r="G160" s="2108" t="s">
        <v>1340</v>
      </c>
      <c r="H160" s="2110"/>
      <c r="I160" s="2109"/>
      <c r="J160" s="2108" t="s">
        <v>3584</v>
      </c>
      <c r="K160" s="2110"/>
      <c r="L160" s="2109"/>
      <c r="M160" s="2163"/>
      <c r="N160" s="2196"/>
      <c r="O160" s="2017"/>
      <c r="P160" s="2017"/>
    </row>
    <row r="161" spans="1:16" ht="47.25" customHeight="1" thickBot="1">
      <c r="B161" s="80" t="s">
        <v>602</v>
      </c>
      <c r="C161" s="2206" t="s">
        <v>3253</v>
      </c>
      <c r="D161" s="2206"/>
      <c r="E161" s="2206"/>
      <c r="F161" s="229" t="s">
        <v>1616</v>
      </c>
      <c r="G161" s="82"/>
      <c r="H161" s="2207"/>
      <c r="I161" s="2208"/>
      <c r="J161" s="2207"/>
      <c r="K161" s="2209"/>
      <c r="L161" s="2208"/>
      <c r="M161" s="2181"/>
      <c r="N161" s="2182"/>
      <c r="O161" s="2017"/>
      <c r="P161" s="2017"/>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3255</v>
      </c>
      <c r="D163" s="2028"/>
      <c r="E163" s="2029"/>
      <c r="F163" s="1542" t="s">
        <v>2593</v>
      </c>
      <c r="G163" s="2198" t="s">
        <v>2594</v>
      </c>
      <c r="H163" s="2199"/>
      <c r="I163" s="2199"/>
      <c r="J163" s="2199"/>
      <c r="K163" s="2200"/>
      <c r="L163" s="2201" t="s">
        <v>2595</v>
      </c>
      <c r="M163" s="2202"/>
      <c r="N163" s="2202"/>
      <c r="O163" s="2204" t="s">
        <v>3585</v>
      </c>
      <c r="P163" s="2204"/>
    </row>
    <row r="164" spans="1:16" ht="33.75" customHeight="1">
      <c r="A164" s="166"/>
      <c r="B164" s="1492" t="s">
        <v>435</v>
      </c>
      <c r="C164" s="1997" t="s">
        <v>2597</v>
      </c>
      <c r="D164" s="1997"/>
      <c r="E164" s="1998"/>
      <c r="F164" s="1523" t="s">
        <v>1442</v>
      </c>
      <c r="G164" s="2188" t="s">
        <v>3586</v>
      </c>
      <c r="H164" s="2189"/>
      <c r="I164" s="2189"/>
      <c r="J164" s="2189"/>
      <c r="K164" s="2190"/>
      <c r="L164" s="2108" t="s">
        <v>1442</v>
      </c>
      <c r="M164" s="2110"/>
      <c r="N164" s="2191"/>
      <c r="O164" s="2204"/>
      <c r="P164" s="2204"/>
    </row>
    <row r="165" spans="1:16" ht="33.75" customHeight="1">
      <c r="A165" s="166"/>
      <c r="B165" s="1492" t="s">
        <v>441</v>
      </c>
      <c r="C165" s="1997" t="s">
        <v>2599</v>
      </c>
      <c r="D165" s="1997"/>
      <c r="E165" s="1998"/>
      <c r="F165" s="1523" t="s">
        <v>1442</v>
      </c>
      <c r="G165" s="2188" t="s">
        <v>3586</v>
      </c>
      <c r="H165" s="2189"/>
      <c r="I165" s="2189"/>
      <c r="J165" s="2189"/>
      <c r="K165" s="2190"/>
      <c r="L165" s="2108" t="s">
        <v>1442</v>
      </c>
      <c r="M165" s="2110"/>
      <c r="N165" s="2191"/>
      <c r="O165" s="2204"/>
      <c r="P165" s="2204"/>
    </row>
    <row r="166" spans="1:16" ht="33.75" customHeight="1">
      <c r="A166" s="166"/>
      <c r="B166" s="1492" t="s">
        <v>443</v>
      </c>
      <c r="C166" s="1997" t="s">
        <v>2601</v>
      </c>
      <c r="D166" s="1997"/>
      <c r="E166" s="1998"/>
      <c r="F166" s="1523" t="s">
        <v>1442</v>
      </c>
      <c r="G166" s="2188" t="s">
        <v>3586</v>
      </c>
      <c r="H166" s="2189"/>
      <c r="I166" s="2189"/>
      <c r="J166" s="2189"/>
      <c r="K166" s="2190"/>
      <c r="L166" s="2108" t="s">
        <v>1442</v>
      </c>
      <c r="M166" s="2110"/>
      <c r="N166" s="2191"/>
      <c r="O166" s="2204"/>
      <c r="P166" s="2204"/>
    </row>
    <row r="167" spans="1:16" ht="33.75" customHeight="1">
      <c r="A167" s="166"/>
      <c r="B167" s="1492" t="s">
        <v>445</v>
      </c>
      <c r="C167" s="1997" t="s">
        <v>2602</v>
      </c>
      <c r="D167" s="1997"/>
      <c r="E167" s="1998"/>
      <c r="F167" s="1523" t="s">
        <v>1442</v>
      </c>
      <c r="G167" s="2188" t="s">
        <v>3586</v>
      </c>
      <c r="H167" s="2189"/>
      <c r="I167" s="2189"/>
      <c r="J167" s="2189"/>
      <c r="K167" s="2190"/>
      <c r="L167" s="2108" t="s">
        <v>1442</v>
      </c>
      <c r="M167" s="2110"/>
      <c r="N167" s="2191"/>
      <c r="O167" s="2204"/>
      <c r="P167" s="2204"/>
    </row>
    <row r="168" spans="1:16" ht="33.75" customHeight="1">
      <c r="A168" s="166"/>
      <c r="B168" s="76" t="s">
        <v>448</v>
      </c>
      <c r="C168" s="1997" t="s">
        <v>2603</v>
      </c>
      <c r="D168" s="1997"/>
      <c r="E168" s="1998"/>
      <c r="F168" s="1523" t="s">
        <v>1442</v>
      </c>
      <c r="G168" s="2188" t="s">
        <v>3586</v>
      </c>
      <c r="H168" s="2189"/>
      <c r="I168" s="2189"/>
      <c r="J168" s="2189"/>
      <c r="K168" s="2190"/>
      <c r="L168" s="2108" t="s">
        <v>1442</v>
      </c>
      <c r="M168" s="2110"/>
      <c r="N168" s="2191"/>
      <c r="O168" s="2204"/>
      <c r="P168" s="2204"/>
    </row>
    <row r="169" spans="1:16" ht="33.75" customHeight="1">
      <c r="A169" s="166"/>
      <c r="B169" s="84" t="s">
        <v>450</v>
      </c>
      <c r="C169" s="1997" t="s">
        <v>3258</v>
      </c>
      <c r="D169" s="1997"/>
      <c r="E169" s="1998"/>
      <c r="F169" s="1523" t="s">
        <v>1442</v>
      </c>
      <c r="G169" s="2188" t="s">
        <v>3586</v>
      </c>
      <c r="H169" s="2189"/>
      <c r="I169" s="2189"/>
      <c r="J169" s="2189"/>
      <c r="K169" s="2190"/>
      <c r="L169" s="2108" t="s">
        <v>1442</v>
      </c>
      <c r="M169" s="2110"/>
      <c r="N169" s="2191"/>
      <c r="O169" s="2204"/>
      <c r="P169" s="2204"/>
    </row>
    <row r="170" spans="1:16" ht="33.75" customHeight="1">
      <c r="A170" s="166"/>
      <c r="B170" s="84" t="s">
        <v>453</v>
      </c>
      <c r="C170" s="1997" t="s">
        <v>2605</v>
      </c>
      <c r="D170" s="1997"/>
      <c r="E170" s="1998"/>
      <c r="F170" s="1523" t="s">
        <v>1442</v>
      </c>
      <c r="G170" s="2188" t="s">
        <v>3586</v>
      </c>
      <c r="H170" s="2189"/>
      <c r="I170" s="2189"/>
      <c r="J170" s="2189"/>
      <c r="K170" s="2190"/>
      <c r="L170" s="2108" t="s">
        <v>1442</v>
      </c>
      <c r="M170" s="2110"/>
      <c r="N170" s="2191"/>
      <c r="O170" s="2204"/>
      <c r="P170" s="2204"/>
    </row>
    <row r="171" spans="1:16" ht="33.75" customHeight="1">
      <c r="A171" s="166"/>
      <c r="B171" s="84" t="s">
        <v>456</v>
      </c>
      <c r="C171" s="1997" t="s">
        <v>2606</v>
      </c>
      <c r="D171" s="1997"/>
      <c r="E171" s="1998"/>
      <c r="F171" s="1523" t="s">
        <v>1442</v>
      </c>
      <c r="G171" s="2188" t="s">
        <v>3586</v>
      </c>
      <c r="H171" s="2189"/>
      <c r="I171" s="2189"/>
      <c r="J171" s="2189"/>
      <c r="K171" s="2190"/>
      <c r="L171" s="2108" t="s">
        <v>1442</v>
      </c>
      <c r="M171" s="2110"/>
      <c r="N171" s="2191"/>
      <c r="O171" s="2204"/>
      <c r="P171" s="2204"/>
    </row>
    <row r="172" spans="1:16" ht="33.75" customHeight="1">
      <c r="A172" s="166"/>
      <c r="B172" s="84" t="s">
        <v>458</v>
      </c>
      <c r="C172" s="1997" t="s">
        <v>1653</v>
      </c>
      <c r="D172" s="1997"/>
      <c r="E172" s="1998"/>
      <c r="F172" s="1523" t="s">
        <v>1442</v>
      </c>
      <c r="G172" s="2188" t="s">
        <v>3586</v>
      </c>
      <c r="H172" s="2189"/>
      <c r="I172" s="2189"/>
      <c r="J172" s="2189"/>
      <c r="K172" s="2190"/>
      <c r="L172" s="2108" t="s">
        <v>1442</v>
      </c>
      <c r="M172" s="2110"/>
      <c r="N172" s="2191"/>
      <c r="O172" s="2204"/>
      <c r="P172" s="2204"/>
    </row>
    <row r="173" spans="1:16" ht="33.75" customHeight="1">
      <c r="A173" s="166"/>
      <c r="B173" s="84" t="s">
        <v>594</v>
      </c>
      <c r="C173" s="1997" t="s">
        <v>3259</v>
      </c>
      <c r="D173" s="1997"/>
      <c r="E173" s="1998"/>
      <c r="F173" s="1523" t="s">
        <v>1442</v>
      </c>
      <c r="G173" s="2188" t="s">
        <v>3586</v>
      </c>
      <c r="H173" s="2189"/>
      <c r="I173" s="2189"/>
      <c r="J173" s="2189"/>
      <c r="K173" s="2190"/>
      <c r="L173" s="2108" t="s">
        <v>1442</v>
      </c>
      <c r="M173" s="2110"/>
      <c r="N173" s="2191"/>
      <c r="O173" s="2204"/>
      <c r="P173" s="2204"/>
    </row>
    <row r="174" spans="1:16" ht="33.75" customHeight="1">
      <c r="A174" s="166"/>
      <c r="B174" s="76" t="s">
        <v>596</v>
      </c>
      <c r="C174" s="1997" t="s">
        <v>3260</v>
      </c>
      <c r="D174" s="1997"/>
      <c r="E174" s="1998"/>
      <c r="F174" s="1523" t="s">
        <v>1442</v>
      </c>
      <c r="G174" s="2188" t="s">
        <v>3586</v>
      </c>
      <c r="H174" s="2189"/>
      <c r="I174" s="2189"/>
      <c r="J174" s="2189"/>
      <c r="K174" s="2190"/>
      <c r="L174" s="2108" t="s">
        <v>1442</v>
      </c>
      <c r="M174" s="2110"/>
      <c r="N174" s="2191"/>
      <c r="O174" s="2205"/>
      <c r="P174" s="2205"/>
    </row>
    <row r="175" spans="1:16" ht="51" customHeight="1">
      <c r="A175" s="166"/>
      <c r="B175" s="1549" t="s">
        <v>192</v>
      </c>
      <c r="C175" s="2028" t="s">
        <v>3261</v>
      </c>
      <c r="D175" s="2028"/>
      <c r="E175" s="2029"/>
      <c r="F175" s="1542" t="s">
        <v>2593</v>
      </c>
      <c r="G175" s="2192" t="s">
        <v>2612</v>
      </c>
      <c r="H175" s="2193"/>
      <c r="I175" s="2193"/>
      <c r="J175" s="2193"/>
      <c r="K175" s="2193"/>
      <c r="L175" s="2193"/>
      <c r="M175" s="2193"/>
      <c r="N175" s="2194"/>
      <c r="O175" s="2051" t="s">
        <v>1643</v>
      </c>
      <c r="P175" s="2074"/>
    </row>
    <row r="176" spans="1:16" ht="18.75" customHeight="1">
      <c r="A176" s="166"/>
      <c r="B176" s="1492" t="s">
        <v>435</v>
      </c>
      <c r="C176" s="1997" t="s">
        <v>2597</v>
      </c>
      <c r="D176" s="1997"/>
      <c r="E176" s="1998"/>
      <c r="F176" s="1523" t="s">
        <v>1442</v>
      </c>
      <c r="G176" s="2170" t="s">
        <v>3587</v>
      </c>
      <c r="H176" s="2171"/>
      <c r="I176" s="2171"/>
      <c r="J176" s="2171"/>
      <c r="K176" s="2171"/>
      <c r="L176" s="2171"/>
      <c r="M176" s="2171"/>
      <c r="N176" s="2179"/>
      <c r="O176" s="2124"/>
      <c r="P176" s="2081"/>
    </row>
    <row r="177" spans="1:16" ht="18.75" customHeight="1">
      <c r="A177" s="166"/>
      <c r="B177" s="1492" t="s">
        <v>441</v>
      </c>
      <c r="C177" s="1997" t="s">
        <v>2599</v>
      </c>
      <c r="D177" s="1997"/>
      <c r="E177" s="1998"/>
      <c r="F177" s="1523" t="s">
        <v>1442</v>
      </c>
      <c r="G177" s="2170" t="s">
        <v>3587</v>
      </c>
      <c r="H177" s="2171"/>
      <c r="I177" s="2171"/>
      <c r="J177" s="2171"/>
      <c r="K177" s="2171"/>
      <c r="L177" s="2171"/>
      <c r="M177" s="2171"/>
      <c r="N177" s="2179"/>
      <c r="O177" s="2124"/>
      <c r="P177" s="2081"/>
    </row>
    <row r="178" spans="1:16" ht="18.75" customHeight="1">
      <c r="A178" s="166"/>
      <c r="B178" s="1492" t="s">
        <v>443</v>
      </c>
      <c r="C178" s="1997" t="s">
        <v>2601</v>
      </c>
      <c r="D178" s="1997"/>
      <c r="E178" s="1998"/>
      <c r="F178" s="1523" t="s">
        <v>1442</v>
      </c>
      <c r="G178" s="2170" t="s">
        <v>3587</v>
      </c>
      <c r="H178" s="2171"/>
      <c r="I178" s="2171"/>
      <c r="J178" s="2171"/>
      <c r="K178" s="2171"/>
      <c r="L178" s="2171"/>
      <c r="M178" s="2171"/>
      <c r="N178" s="2179"/>
      <c r="O178" s="2124"/>
      <c r="P178" s="2081"/>
    </row>
    <row r="179" spans="1:16" ht="18.75" customHeight="1">
      <c r="A179" s="166"/>
      <c r="B179" s="1492" t="s">
        <v>445</v>
      </c>
      <c r="C179" s="1997" t="s">
        <v>2602</v>
      </c>
      <c r="D179" s="1997"/>
      <c r="E179" s="1998"/>
      <c r="F179" s="1523" t="s">
        <v>1442</v>
      </c>
      <c r="G179" s="2170" t="s">
        <v>3587</v>
      </c>
      <c r="H179" s="2171"/>
      <c r="I179" s="2171"/>
      <c r="J179" s="2171"/>
      <c r="K179" s="2171"/>
      <c r="L179" s="2171"/>
      <c r="M179" s="2171"/>
      <c r="N179" s="2179"/>
      <c r="O179" s="2124"/>
      <c r="P179" s="2081"/>
    </row>
    <row r="180" spans="1:16" ht="18.75" customHeight="1">
      <c r="A180" s="166"/>
      <c r="B180" s="76" t="s">
        <v>448</v>
      </c>
      <c r="C180" s="1997" t="s">
        <v>2603</v>
      </c>
      <c r="D180" s="1997"/>
      <c r="E180" s="1998"/>
      <c r="F180" s="1523" t="s">
        <v>1442</v>
      </c>
      <c r="G180" s="2170" t="s">
        <v>3587</v>
      </c>
      <c r="H180" s="2171"/>
      <c r="I180" s="2171"/>
      <c r="J180" s="2171"/>
      <c r="K180" s="2171"/>
      <c r="L180" s="2171"/>
      <c r="M180" s="2171"/>
      <c r="N180" s="2179"/>
      <c r="O180" s="2124"/>
      <c r="P180" s="2081"/>
    </row>
    <row r="181" spans="1:16" ht="33.75" customHeight="1">
      <c r="A181" s="166"/>
      <c r="B181" s="84" t="s">
        <v>450</v>
      </c>
      <c r="C181" s="1997" t="s">
        <v>3258</v>
      </c>
      <c r="D181" s="1997"/>
      <c r="E181" s="1998"/>
      <c r="F181" s="1523" t="s">
        <v>1442</v>
      </c>
      <c r="G181" s="2170" t="s">
        <v>3587</v>
      </c>
      <c r="H181" s="2171"/>
      <c r="I181" s="2171"/>
      <c r="J181" s="2171"/>
      <c r="K181" s="2171"/>
      <c r="L181" s="2171"/>
      <c r="M181" s="2171"/>
      <c r="N181" s="2179"/>
      <c r="O181" s="2124"/>
      <c r="P181" s="2081"/>
    </row>
    <row r="182" spans="1:16" ht="18.75" customHeight="1">
      <c r="A182" s="166"/>
      <c r="B182" s="84" t="s">
        <v>453</v>
      </c>
      <c r="C182" s="1997" t="s">
        <v>2605</v>
      </c>
      <c r="D182" s="1997"/>
      <c r="E182" s="1998"/>
      <c r="F182" s="1523" t="s">
        <v>1442</v>
      </c>
      <c r="G182" s="2170" t="s">
        <v>3587</v>
      </c>
      <c r="H182" s="2171"/>
      <c r="I182" s="2171"/>
      <c r="J182" s="2171"/>
      <c r="K182" s="2171"/>
      <c r="L182" s="2171"/>
      <c r="M182" s="2171"/>
      <c r="N182" s="2179"/>
      <c r="O182" s="2124"/>
      <c r="P182" s="2081"/>
    </row>
    <row r="183" spans="1:16" ht="18.75" customHeight="1">
      <c r="A183" s="166"/>
      <c r="B183" s="84" t="s">
        <v>456</v>
      </c>
      <c r="C183" s="1997" t="s">
        <v>2606</v>
      </c>
      <c r="D183" s="1997"/>
      <c r="E183" s="1998"/>
      <c r="F183" s="1523" t="s">
        <v>1442</v>
      </c>
      <c r="G183" s="2170" t="s">
        <v>3587</v>
      </c>
      <c r="H183" s="2171"/>
      <c r="I183" s="2171"/>
      <c r="J183" s="2171"/>
      <c r="K183" s="2171"/>
      <c r="L183" s="2171"/>
      <c r="M183" s="2171"/>
      <c r="N183" s="2179"/>
      <c r="O183" s="2124"/>
      <c r="P183" s="2081"/>
    </row>
    <row r="184" spans="1:16" ht="18.75" customHeight="1">
      <c r="A184" s="166"/>
      <c r="B184" s="84" t="s">
        <v>458</v>
      </c>
      <c r="C184" s="1997" t="s">
        <v>1653</v>
      </c>
      <c r="D184" s="1997"/>
      <c r="E184" s="1998"/>
      <c r="F184" s="1523" t="s">
        <v>1442</v>
      </c>
      <c r="G184" s="2170" t="s">
        <v>3587</v>
      </c>
      <c r="H184" s="2171"/>
      <c r="I184" s="2171"/>
      <c r="J184" s="2171"/>
      <c r="K184" s="2171"/>
      <c r="L184" s="2171"/>
      <c r="M184" s="2171"/>
      <c r="N184" s="2179"/>
      <c r="O184" s="2124"/>
      <c r="P184" s="2081"/>
    </row>
    <row r="185" spans="1:16" ht="18.75" customHeight="1">
      <c r="A185" s="166"/>
      <c r="B185" s="84" t="s">
        <v>594</v>
      </c>
      <c r="C185" s="1997" t="s">
        <v>3259</v>
      </c>
      <c r="D185" s="1997"/>
      <c r="E185" s="1998"/>
      <c r="F185" s="1523" t="s">
        <v>1442</v>
      </c>
      <c r="G185" s="2170" t="s">
        <v>3587</v>
      </c>
      <c r="H185" s="2171"/>
      <c r="I185" s="2171"/>
      <c r="J185" s="2171"/>
      <c r="K185" s="2171"/>
      <c r="L185" s="2171"/>
      <c r="M185" s="2171"/>
      <c r="N185" s="2179"/>
      <c r="O185" s="2124"/>
      <c r="P185" s="2081"/>
    </row>
    <row r="186" spans="1:16" ht="18.75" customHeight="1">
      <c r="A186" s="166"/>
      <c r="B186" s="76" t="s">
        <v>596</v>
      </c>
      <c r="C186" s="1997" t="s">
        <v>3260</v>
      </c>
      <c r="D186" s="1997"/>
      <c r="E186" s="1998"/>
      <c r="F186" s="1523" t="s">
        <v>1807</v>
      </c>
      <c r="G186" s="2162"/>
      <c r="H186" s="2163"/>
      <c r="I186" s="2163"/>
      <c r="J186" s="2163"/>
      <c r="K186" s="2163"/>
      <c r="L186" s="2163"/>
      <c r="M186" s="2163"/>
      <c r="N186" s="2196"/>
      <c r="O186" s="2197"/>
      <c r="P186" s="2084"/>
    </row>
    <row r="187" spans="1:16" ht="50.25" customHeight="1">
      <c r="A187" s="166"/>
      <c r="B187" s="1549" t="s">
        <v>643</v>
      </c>
      <c r="C187" s="2028" t="s">
        <v>3263</v>
      </c>
      <c r="D187" s="2028"/>
      <c r="E187" s="2029"/>
      <c r="F187" s="1542" t="s">
        <v>2593</v>
      </c>
      <c r="G187" s="2198" t="s">
        <v>2620</v>
      </c>
      <c r="H187" s="2199"/>
      <c r="I187" s="2199"/>
      <c r="J187" s="2199"/>
      <c r="K187" s="2200"/>
      <c r="L187" s="2201" t="s">
        <v>2595</v>
      </c>
      <c r="M187" s="2202"/>
      <c r="N187" s="2203"/>
      <c r="O187" s="2051" t="s">
        <v>2596</v>
      </c>
      <c r="P187" s="2051"/>
    </row>
    <row r="188" spans="1:16" ht="20.25" customHeight="1">
      <c r="A188" s="166"/>
      <c r="B188" s="1489" t="s">
        <v>435</v>
      </c>
      <c r="C188" s="1997" t="s">
        <v>2597</v>
      </c>
      <c r="D188" s="1997"/>
      <c r="E188" s="1998"/>
      <c r="F188" s="1523" t="s">
        <v>57</v>
      </c>
      <c r="G188" s="2188"/>
      <c r="H188" s="2189"/>
      <c r="I188" s="2189"/>
      <c r="J188" s="2189"/>
      <c r="K188" s="2190"/>
      <c r="L188" s="2108"/>
      <c r="M188" s="2110"/>
      <c r="N188" s="2191"/>
      <c r="O188" s="2124"/>
      <c r="P188" s="2124"/>
    </row>
    <row r="189" spans="1:16" ht="20.25" customHeight="1">
      <c r="A189" s="166"/>
      <c r="B189" s="1489" t="s">
        <v>441</v>
      </c>
      <c r="C189" s="1997" t="s">
        <v>2599</v>
      </c>
      <c r="D189" s="1997"/>
      <c r="E189" s="1998"/>
      <c r="F189" s="1523" t="s">
        <v>57</v>
      </c>
      <c r="G189" s="2188"/>
      <c r="H189" s="2189"/>
      <c r="I189" s="2189"/>
      <c r="J189" s="2189"/>
      <c r="K189" s="2190"/>
      <c r="L189" s="2108"/>
      <c r="M189" s="2110"/>
      <c r="N189" s="2191"/>
      <c r="O189" s="2124"/>
      <c r="P189" s="2124"/>
    </row>
    <row r="190" spans="1:16" ht="20.25" customHeight="1">
      <c r="A190" s="166"/>
      <c r="B190" s="1489" t="s">
        <v>443</v>
      </c>
      <c r="C190" s="1997" t="s">
        <v>2601</v>
      </c>
      <c r="D190" s="1997"/>
      <c r="E190" s="1998"/>
      <c r="F190" s="1523" t="s">
        <v>57</v>
      </c>
      <c r="G190" s="2188"/>
      <c r="H190" s="2189"/>
      <c r="I190" s="2189"/>
      <c r="J190" s="2189"/>
      <c r="K190" s="2190"/>
      <c r="L190" s="2108"/>
      <c r="M190" s="2110"/>
      <c r="N190" s="2191"/>
      <c r="O190" s="2124"/>
      <c r="P190" s="2124"/>
    </row>
    <row r="191" spans="1:16" ht="20.25" customHeight="1">
      <c r="A191" s="166"/>
      <c r="B191" s="1489" t="s">
        <v>445</v>
      </c>
      <c r="C191" s="1997" t="s">
        <v>2602</v>
      </c>
      <c r="D191" s="1997"/>
      <c r="E191" s="1998"/>
      <c r="F191" s="1523" t="s">
        <v>57</v>
      </c>
      <c r="G191" s="2188"/>
      <c r="H191" s="2189"/>
      <c r="I191" s="2189"/>
      <c r="J191" s="2189"/>
      <c r="K191" s="2190"/>
      <c r="L191" s="2108"/>
      <c r="M191" s="2110"/>
      <c r="N191" s="2191"/>
      <c r="O191" s="2124"/>
      <c r="P191" s="2124"/>
    </row>
    <row r="192" spans="1:16" ht="20.25" customHeight="1">
      <c r="A192" s="166"/>
      <c r="B192" s="1489" t="s">
        <v>448</v>
      </c>
      <c r="C192" s="1997" t="s">
        <v>2603</v>
      </c>
      <c r="D192" s="1997"/>
      <c r="E192" s="1998"/>
      <c r="F192" s="1523" t="s">
        <v>57</v>
      </c>
      <c r="G192" s="2188"/>
      <c r="H192" s="2189"/>
      <c r="I192" s="2189"/>
      <c r="J192" s="2189"/>
      <c r="K192" s="2190"/>
      <c r="L192" s="2108"/>
      <c r="M192" s="2110"/>
      <c r="N192" s="2191"/>
      <c r="O192" s="2124"/>
      <c r="P192" s="2124"/>
    </row>
    <row r="193" spans="1:16" ht="30.75" customHeight="1">
      <c r="A193" s="166"/>
      <c r="B193" s="1494" t="s">
        <v>450</v>
      </c>
      <c r="C193" s="1997" t="s">
        <v>3258</v>
      </c>
      <c r="D193" s="1997"/>
      <c r="E193" s="1998"/>
      <c r="F193" s="1523" t="s">
        <v>57</v>
      </c>
      <c r="G193" s="2188"/>
      <c r="H193" s="2189"/>
      <c r="I193" s="2189"/>
      <c r="J193" s="2189"/>
      <c r="K193" s="2190"/>
      <c r="L193" s="2108"/>
      <c r="M193" s="2110"/>
      <c r="N193" s="2191"/>
      <c r="O193" s="2124"/>
      <c r="P193" s="2124"/>
    </row>
    <row r="194" spans="1:16" ht="20.25" customHeight="1">
      <c r="A194" s="166"/>
      <c r="B194" s="1494" t="s">
        <v>453</v>
      </c>
      <c r="C194" s="1997" t="s">
        <v>2605</v>
      </c>
      <c r="D194" s="1997"/>
      <c r="E194" s="1998"/>
      <c r="F194" s="1523" t="s">
        <v>57</v>
      </c>
      <c r="G194" s="2188"/>
      <c r="H194" s="2189"/>
      <c r="I194" s="2189"/>
      <c r="J194" s="2189"/>
      <c r="K194" s="2190"/>
      <c r="L194" s="2108"/>
      <c r="M194" s="2110"/>
      <c r="N194" s="2191"/>
      <c r="O194" s="2124"/>
      <c r="P194" s="2124"/>
    </row>
    <row r="195" spans="1:16" ht="20.25" customHeight="1">
      <c r="A195" s="166"/>
      <c r="B195" s="1494" t="s">
        <v>456</v>
      </c>
      <c r="C195" s="1997" t="s">
        <v>2606</v>
      </c>
      <c r="D195" s="1997"/>
      <c r="E195" s="1998"/>
      <c r="F195" s="1523" t="s">
        <v>57</v>
      </c>
      <c r="G195" s="2188"/>
      <c r="H195" s="2189"/>
      <c r="I195" s="2189"/>
      <c r="J195" s="2189"/>
      <c r="K195" s="2190"/>
      <c r="L195" s="2108"/>
      <c r="M195" s="2110"/>
      <c r="N195" s="2191"/>
      <c r="O195" s="2124"/>
      <c r="P195" s="2124"/>
    </row>
    <row r="196" spans="1:16" ht="20.25" customHeight="1">
      <c r="A196" s="166"/>
      <c r="B196" s="1494" t="s">
        <v>458</v>
      </c>
      <c r="C196" s="1997" t="s">
        <v>1653</v>
      </c>
      <c r="D196" s="1997"/>
      <c r="E196" s="1998"/>
      <c r="F196" s="1523" t="s">
        <v>57</v>
      </c>
      <c r="G196" s="2188"/>
      <c r="H196" s="2189"/>
      <c r="I196" s="2189"/>
      <c r="J196" s="2189"/>
      <c r="K196" s="2190"/>
      <c r="L196" s="2108"/>
      <c r="M196" s="2110"/>
      <c r="N196" s="2191"/>
      <c r="O196" s="2124"/>
      <c r="P196" s="2124"/>
    </row>
    <row r="197" spans="1:16" ht="20.25" customHeight="1">
      <c r="A197" s="166"/>
      <c r="B197" s="1494" t="s">
        <v>594</v>
      </c>
      <c r="C197" s="1997" t="s">
        <v>3259</v>
      </c>
      <c r="D197" s="1997"/>
      <c r="E197" s="1998"/>
      <c r="F197" s="1523" t="s">
        <v>57</v>
      </c>
      <c r="G197" s="2188"/>
      <c r="H197" s="2189"/>
      <c r="I197" s="2189"/>
      <c r="J197" s="2189"/>
      <c r="K197" s="2190"/>
      <c r="L197" s="2108"/>
      <c r="M197" s="2110"/>
      <c r="N197" s="2191"/>
      <c r="O197" s="2124"/>
      <c r="P197" s="2124"/>
    </row>
    <row r="198" spans="1:16" ht="20.25" customHeight="1">
      <c r="A198" s="166"/>
      <c r="B198" s="1490" t="s">
        <v>596</v>
      </c>
      <c r="C198" s="1997" t="s">
        <v>3260</v>
      </c>
      <c r="D198" s="1997"/>
      <c r="E198" s="1998"/>
      <c r="F198" s="1523" t="s">
        <v>57</v>
      </c>
      <c r="G198" s="2188"/>
      <c r="H198" s="2189"/>
      <c r="I198" s="2189"/>
      <c r="J198" s="2189"/>
      <c r="K198" s="2190"/>
      <c r="L198" s="2108"/>
      <c r="M198" s="2110"/>
      <c r="N198" s="2191"/>
      <c r="O198" s="2197"/>
      <c r="P198" s="2197"/>
    </row>
    <row r="199" spans="1:16" ht="61.5" customHeight="1">
      <c r="A199" s="166"/>
      <c r="B199" s="85" t="s">
        <v>200</v>
      </c>
      <c r="C199" s="2028" t="s">
        <v>3039</v>
      </c>
      <c r="D199" s="2028"/>
      <c r="E199" s="2029"/>
      <c r="F199" s="1542" t="s">
        <v>2593</v>
      </c>
      <c r="G199" s="2192" t="s">
        <v>2623</v>
      </c>
      <c r="H199" s="2193"/>
      <c r="I199" s="2193"/>
      <c r="J199" s="2193"/>
      <c r="K199" s="2193"/>
      <c r="L199" s="2193"/>
      <c r="M199" s="2193"/>
      <c r="N199" s="2194"/>
      <c r="O199" s="2051" t="s">
        <v>1643</v>
      </c>
      <c r="P199" s="2051"/>
    </row>
    <row r="200" spans="1:16" ht="21" customHeight="1">
      <c r="A200" s="166"/>
      <c r="B200" s="1489" t="s">
        <v>435</v>
      </c>
      <c r="C200" s="1997" t="s">
        <v>2597</v>
      </c>
      <c r="D200" s="1997"/>
      <c r="E200" s="1998"/>
      <c r="F200" s="1523" t="s">
        <v>1442</v>
      </c>
      <c r="G200" s="2170" t="s">
        <v>3588</v>
      </c>
      <c r="H200" s="2171"/>
      <c r="I200" s="2171"/>
      <c r="J200" s="2171"/>
      <c r="K200" s="2171"/>
      <c r="L200" s="2171"/>
      <c r="M200" s="2171"/>
      <c r="N200" s="2179"/>
      <c r="O200" s="2124"/>
      <c r="P200" s="2124"/>
    </row>
    <row r="201" spans="1:16" ht="21" customHeight="1">
      <c r="A201" s="166"/>
      <c r="B201" s="1489" t="s">
        <v>441</v>
      </c>
      <c r="C201" s="1997" t="s">
        <v>2599</v>
      </c>
      <c r="D201" s="1997"/>
      <c r="E201" s="1998"/>
      <c r="F201" s="1523" t="s">
        <v>1442</v>
      </c>
      <c r="G201" s="2170" t="s">
        <v>3588</v>
      </c>
      <c r="H201" s="2171"/>
      <c r="I201" s="2171"/>
      <c r="J201" s="2171"/>
      <c r="K201" s="2171"/>
      <c r="L201" s="2171"/>
      <c r="M201" s="2171"/>
      <c r="N201" s="2179"/>
      <c r="O201" s="2124"/>
      <c r="P201" s="2124"/>
    </row>
    <row r="202" spans="1:16" ht="21" customHeight="1">
      <c r="A202" s="166"/>
      <c r="B202" s="1489" t="s">
        <v>443</v>
      </c>
      <c r="C202" s="1997" t="s">
        <v>2601</v>
      </c>
      <c r="D202" s="1997"/>
      <c r="E202" s="1998"/>
      <c r="F202" s="1523" t="s">
        <v>1442</v>
      </c>
      <c r="G202" s="2170" t="s">
        <v>3588</v>
      </c>
      <c r="H202" s="2171"/>
      <c r="I202" s="2171"/>
      <c r="J202" s="2171"/>
      <c r="K202" s="2171"/>
      <c r="L202" s="2171"/>
      <c r="M202" s="2171"/>
      <c r="N202" s="2179"/>
      <c r="O202" s="2124"/>
      <c r="P202" s="2124"/>
    </row>
    <row r="203" spans="1:16" ht="21" customHeight="1">
      <c r="A203" s="166"/>
      <c r="B203" s="1489" t="s">
        <v>445</v>
      </c>
      <c r="C203" s="1997" t="s">
        <v>2602</v>
      </c>
      <c r="D203" s="1997"/>
      <c r="E203" s="1998"/>
      <c r="F203" s="1523" t="s">
        <v>1442</v>
      </c>
      <c r="G203" s="2170" t="s">
        <v>3588</v>
      </c>
      <c r="H203" s="2171"/>
      <c r="I203" s="2171"/>
      <c r="J203" s="2171"/>
      <c r="K203" s="2171"/>
      <c r="L203" s="2171"/>
      <c r="M203" s="2171"/>
      <c r="N203" s="2179"/>
      <c r="O203" s="2124"/>
      <c r="P203" s="2124"/>
    </row>
    <row r="204" spans="1:16" ht="21" customHeight="1">
      <c r="A204" s="166"/>
      <c r="B204" s="1490" t="s">
        <v>448</v>
      </c>
      <c r="C204" s="1997" t="s">
        <v>2603</v>
      </c>
      <c r="D204" s="1997"/>
      <c r="E204" s="1998"/>
      <c r="F204" s="1523" t="s">
        <v>1442</v>
      </c>
      <c r="G204" s="2170" t="s">
        <v>3588</v>
      </c>
      <c r="H204" s="2171"/>
      <c r="I204" s="2171"/>
      <c r="J204" s="2171"/>
      <c r="K204" s="2171"/>
      <c r="L204" s="2171"/>
      <c r="M204" s="2171"/>
      <c r="N204" s="2179"/>
      <c r="O204" s="2081"/>
      <c r="P204" s="2124"/>
    </row>
    <row r="205" spans="1:16" ht="36" customHeight="1">
      <c r="A205" s="166"/>
      <c r="B205" s="1494" t="s">
        <v>450</v>
      </c>
      <c r="C205" s="1997" t="s">
        <v>3258</v>
      </c>
      <c r="D205" s="1997"/>
      <c r="E205" s="1998"/>
      <c r="F205" s="1523" t="s">
        <v>1442</v>
      </c>
      <c r="G205" s="2170" t="s">
        <v>3588</v>
      </c>
      <c r="H205" s="2171"/>
      <c r="I205" s="2171"/>
      <c r="J205" s="2171"/>
      <c r="K205" s="2171"/>
      <c r="L205" s="2171"/>
      <c r="M205" s="2171"/>
      <c r="N205" s="2179"/>
      <c r="O205" s="2081"/>
      <c r="P205" s="2124"/>
    </row>
    <row r="206" spans="1:16" ht="21" customHeight="1">
      <c r="A206" s="166"/>
      <c r="B206" s="1494" t="s">
        <v>453</v>
      </c>
      <c r="C206" s="1997" t="s">
        <v>2605</v>
      </c>
      <c r="D206" s="1997"/>
      <c r="E206" s="1998"/>
      <c r="F206" s="1523" t="s">
        <v>1442</v>
      </c>
      <c r="G206" s="2170" t="s">
        <v>3588</v>
      </c>
      <c r="H206" s="2171"/>
      <c r="I206" s="2171"/>
      <c r="J206" s="2171"/>
      <c r="K206" s="2171"/>
      <c r="L206" s="2171"/>
      <c r="M206" s="2171"/>
      <c r="N206" s="2179"/>
      <c r="O206" s="2081"/>
      <c r="P206" s="2124"/>
    </row>
    <row r="207" spans="1:16" ht="21" customHeight="1">
      <c r="A207" s="166"/>
      <c r="B207" s="1494" t="s">
        <v>456</v>
      </c>
      <c r="C207" s="1997" t="s">
        <v>2606</v>
      </c>
      <c r="D207" s="1997"/>
      <c r="E207" s="1998"/>
      <c r="F207" s="1523" t="s">
        <v>1442</v>
      </c>
      <c r="G207" s="2170" t="s">
        <v>3588</v>
      </c>
      <c r="H207" s="2171"/>
      <c r="I207" s="2171"/>
      <c r="J207" s="2171"/>
      <c r="K207" s="2171"/>
      <c r="L207" s="2171"/>
      <c r="M207" s="2171"/>
      <c r="N207" s="2179"/>
      <c r="O207" s="2081"/>
      <c r="P207" s="2124"/>
    </row>
    <row r="208" spans="1:16" ht="21" customHeight="1">
      <c r="A208" s="166"/>
      <c r="B208" s="1494" t="s">
        <v>458</v>
      </c>
      <c r="C208" s="1997" t="s">
        <v>1653</v>
      </c>
      <c r="D208" s="1997"/>
      <c r="E208" s="1998"/>
      <c r="F208" s="1523" t="s">
        <v>1442</v>
      </c>
      <c r="G208" s="2170" t="s">
        <v>3588</v>
      </c>
      <c r="H208" s="2171"/>
      <c r="I208" s="2171"/>
      <c r="J208" s="2171"/>
      <c r="K208" s="2171"/>
      <c r="L208" s="2171"/>
      <c r="M208" s="2171"/>
      <c r="N208" s="2179"/>
      <c r="O208" s="2081"/>
      <c r="P208" s="2124"/>
    </row>
    <row r="209" spans="1:16" ht="21" customHeight="1">
      <c r="A209" s="166"/>
      <c r="B209" s="1494" t="s">
        <v>594</v>
      </c>
      <c r="C209" s="1997" t="s">
        <v>3259</v>
      </c>
      <c r="D209" s="1997"/>
      <c r="E209" s="1998"/>
      <c r="F209" s="1523" t="s">
        <v>1442</v>
      </c>
      <c r="G209" s="2170" t="s">
        <v>3588</v>
      </c>
      <c r="H209" s="2171"/>
      <c r="I209" s="2171"/>
      <c r="J209" s="2171"/>
      <c r="K209" s="2171"/>
      <c r="L209" s="2171"/>
      <c r="M209" s="2171"/>
      <c r="N209" s="2179"/>
      <c r="O209" s="2081"/>
      <c r="P209" s="2124"/>
    </row>
    <row r="210" spans="1:16" ht="21" customHeight="1" thickBot="1">
      <c r="A210" s="166"/>
      <c r="B210" s="39" t="s">
        <v>596</v>
      </c>
      <c r="C210" s="1978" t="s">
        <v>3260</v>
      </c>
      <c r="D210" s="1978"/>
      <c r="E210" s="1979"/>
      <c r="F210" s="86" t="s">
        <v>1807</v>
      </c>
      <c r="G210" s="2180"/>
      <c r="H210" s="2181"/>
      <c r="I210" s="2181"/>
      <c r="J210" s="2181"/>
      <c r="K210" s="2181"/>
      <c r="L210" s="2181"/>
      <c r="M210" s="2181"/>
      <c r="N210" s="2182"/>
      <c r="O210" s="2195"/>
      <c r="P210" s="2124"/>
    </row>
    <row r="211" spans="1:16" ht="34.5" customHeight="1">
      <c r="B211" s="23" t="s">
        <v>648</v>
      </c>
      <c r="C211" s="1997" t="s">
        <v>2630</v>
      </c>
      <c r="D211" s="1997"/>
      <c r="E211" s="1997"/>
      <c r="F211" s="1997"/>
      <c r="G211" s="1998"/>
      <c r="H211" s="2183" t="s">
        <v>1442</v>
      </c>
      <c r="I211" s="2184"/>
      <c r="J211" s="2185"/>
      <c r="K211" s="2186" t="s">
        <v>1521</v>
      </c>
      <c r="L211" s="2170" t="s">
        <v>3589</v>
      </c>
      <c r="M211" s="2171"/>
      <c r="N211" s="2179"/>
      <c r="O211" s="1991" t="s">
        <v>3590</v>
      </c>
      <c r="P211" s="1991"/>
    </row>
    <row r="212" spans="1:16" ht="25.5" customHeight="1">
      <c r="B212" s="1490" t="s">
        <v>435</v>
      </c>
      <c r="C212" s="1997" t="s">
        <v>2634</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2635</v>
      </c>
      <c r="E213" s="2158"/>
      <c r="F213" s="2158"/>
      <c r="G213" s="2159"/>
      <c r="H213" s="2108" t="s">
        <v>1442</v>
      </c>
      <c r="I213" s="2110"/>
      <c r="J213" s="2109"/>
      <c r="K213" s="2187"/>
      <c r="L213" s="2172"/>
      <c r="M213" s="2173"/>
      <c r="N213" s="2174"/>
      <c r="O213" s="2017"/>
      <c r="P213" s="2017"/>
    </row>
    <row r="214" spans="1:16" ht="20.25" customHeight="1">
      <c r="B214" s="1490"/>
      <c r="C214" s="1549" t="s">
        <v>489</v>
      </c>
      <c r="D214" s="1997" t="s">
        <v>1177</v>
      </c>
      <c r="E214" s="1997"/>
      <c r="F214" s="1997"/>
      <c r="G214" s="1998"/>
      <c r="H214" s="2108" t="s">
        <v>1807</v>
      </c>
      <c r="I214" s="2110"/>
      <c r="J214" s="2109"/>
      <c r="K214" s="2187"/>
      <c r="L214" s="2172"/>
      <c r="M214" s="2173"/>
      <c r="N214" s="2174"/>
      <c r="O214" s="2017"/>
      <c r="P214" s="2017"/>
    </row>
    <row r="215" spans="1:16" ht="20.25" customHeight="1">
      <c r="B215" s="1490"/>
      <c r="C215" s="1549" t="s">
        <v>493</v>
      </c>
      <c r="D215" s="1997" t="s">
        <v>2636</v>
      </c>
      <c r="E215" s="1997"/>
      <c r="F215" s="1997"/>
      <c r="G215" s="1998"/>
      <c r="H215" s="2108" t="s">
        <v>1442</v>
      </c>
      <c r="I215" s="2110"/>
      <c r="J215" s="2109"/>
      <c r="K215" s="2187"/>
      <c r="L215" s="2172"/>
      <c r="M215" s="2173"/>
      <c r="N215" s="2174"/>
      <c r="O215" s="2017"/>
      <c r="P215" s="2017"/>
    </row>
    <row r="216" spans="1:16" ht="20.25" customHeight="1">
      <c r="B216" s="1490"/>
      <c r="C216" s="1549" t="s">
        <v>498</v>
      </c>
      <c r="D216" s="1997" t="s">
        <v>2541</v>
      </c>
      <c r="E216" s="1997"/>
      <c r="F216" s="1997"/>
      <c r="G216" s="1998"/>
      <c r="H216" s="2108" t="s">
        <v>1442</v>
      </c>
      <c r="I216" s="2110"/>
      <c r="J216" s="2109"/>
      <c r="K216" s="2187"/>
      <c r="L216" s="2172"/>
      <c r="M216" s="2173"/>
      <c r="N216" s="2174"/>
      <c r="O216" s="2017"/>
      <c r="P216" s="2017"/>
    </row>
    <row r="217" spans="1:16" ht="23.25" customHeight="1" thickBot="1">
      <c r="B217" s="1490" t="s">
        <v>441</v>
      </c>
      <c r="C217" s="1830" t="s">
        <v>2637</v>
      </c>
      <c r="D217" s="1830"/>
      <c r="E217" s="1830"/>
      <c r="F217" s="1830"/>
      <c r="G217" s="1831"/>
      <c r="H217" s="2152">
        <v>0.15</v>
      </c>
      <c r="I217" s="2153"/>
      <c r="J217" s="2178"/>
      <c r="K217" s="2187"/>
      <c r="L217" s="2172"/>
      <c r="M217" s="2173"/>
      <c r="N217" s="2174"/>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t="s">
        <v>1672</v>
      </c>
      <c r="P218" s="2050"/>
    </row>
    <row r="219" spans="1:16" ht="21.75" customHeight="1">
      <c r="B219" s="1490" t="s">
        <v>435</v>
      </c>
      <c r="C219" s="1997" t="s">
        <v>2640</v>
      </c>
      <c r="D219" s="1997"/>
      <c r="E219" s="1998"/>
      <c r="F219" s="1995" t="s">
        <v>57</v>
      </c>
      <c r="G219" s="2160"/>
      <c r="H219" s="2160"/>
      <c r="I219" s="2160"/>
      <c r="J219" s="2013"/>
      <c r="K219" s="2169" t="s">
        <v>1521</v>
      </c>
      <c r="L219" s="2170"/>
      <c r="M219" s="2171"/>
      <c r="N219" s="2171"/>
      <c r="O219" s="2017"/>
      <c r="P219" s="2017"/>
    </row>
    <row r="220" spans="1:16" ht="21.75" customHeight="1">
      <c r="B220" s="1490" t="s">
        <v>441</v>
      </c>
      <c r="C220" s="1997" t="s">
        <v>2642</v>
      </c>
      <c r="D220" s="1997"/>
      <c r="E220" s="1998"/>
      <c r="F220" s="1995" t="s">
        <v>57</v>
      </c>
      <c r="G220" s="2160"/>
      <c r="H220" s="2160"/>
      <c r="I220" s="2160"/>
      <c r="J220" s="2013"/>
      <c r="K220" s="2169"/>
      <c r="L220" s="2172"/>
      <c r="M220" s="2173"/>
      <c r="N220" s="2173"/>
      <c r="O220" s="2017"/>
      <c r="P220" s="2017"/>
    </row>
    <row r="221" spans="1:16" ht="35.25" customHeight="1">
      <c r="B221" s="1490" t="s">
        <v>443</v>
      </c>
      <c r="C221" s="1997" t="s">
        <v>2643</v>
      </c>
      <c r="D221" s="1997"/>
      <c r="E221" s="1998"/>
      <c r="F221" s="1999" t="s">
        <v>1340</v>
      </c>
      <c r="G221" s="2027"/>
      <c r="H221" s="2027"/>
      <c r="I221" s="2027"/>
      <c r="J221" s="2000"/>
      <c r="K221" s="2169"/>
      <c r="L221" s="2172"/>
      <c r="M221" s="2173"/>
      <c r="N221" s="2173"/>
      <c r="O221" s="2017"/>
      <c r="P221" s="2017"/>
    </row>
    <row r="222" spans="1:16" ht="30" customHeight="1">
      <c r="B222" s="23"/>
      <c r="C222" s="1997" t="s">
        <v>2644</v>
      </c>
      <c r="D222" s="1997"/>
      <c r="E222" s="1998"/>
      <c r="F222" s="2162" t="s">
        <v>330</v>
      </c>
      <c r="G222" s="2163"/>
      <c r="H222" s="2163"/>
      <c r="I222" s="2163"/>
      <c r="J222" s="2164"/>
      <c r="K222" s="2169"/>
      <c r="L222" s="2172"/>
      <c r="M222" s="2173"/>
      <c r="N222" s="2173"/>
      <c r="O222" s="1992"/>
      <c r="P222" s="1992"/>
    </row>
    <row r="223" spans="1:16" ht="33" customHeight="1">
      <c r="B223" s="1490" t="s">
        <v>445</v>
      </c>
      <c r="C223" s="2028" t="s">
        <v>2645</v>
      </c>
      <c r="D223" s="2028"/>
      <c r="E223" s="2029"/>
      <c r="F223" s="1995" t="s">
        <v>57</v>
      </c>
      <c r="G223" s="2160"/>
      <c r="H223" s="2160"/>
      <c r="I223" s="2160"/>
      <c r="J223" s="2013"/>
      <c r="K223" s="2169"/>
      <c r="L223" s="2172"/>
      <c r="M223" s="2173"/>
      <c r="N223" s="2174"/>
      <c r="O223" s="2006" t="s">
        <v>1679</v>
      </c>
      <c r="P223" s="1991"/>
    </row>
    <row r="224" spans="1:16" ht="27.75" customHeight="1">
      <c r="B224" s="87"/>
      <c r="C224" s="1997" t="s">
        <v>2646</v>
      </c>
      <c r="D224" s="1997"/>
      <c r="E224" s="1998"/>
      <c r="F224" s="2162" t="s">
        <v>330</v>
      </c>
      <c r="G224" s="2163"/>
      <c r="H224" s="2163"/>
      <c r="I224" s="2163"/>
      <c r="J224" s="2164"/>
      <c r="K224" s="2169"/>
      <c r="L224" s="2172"/>
      <c r="M224" s="2173"/>
      <c r="N224" s="2174"/>
      <c r="O224" s="2161"/>
      <c r="P224" s="1992"/>
    </row>
    <row r="225" spans="2:16" ht="36.75" customHeight="1">
      <c r="B225" s="1519" t="s">
        <v>662</v>
      </c>
      <c r="C225" s="1853" t="s">
        <v>2647</v>
      </c>
      <c r="D225" s="1853"/>
      <c r="E225" s="1853"/>
      <c r="F225" s="1853"/>
      <c r="G225" s="1853"/>
      <c r="H225" s="1999" t="s">
        <v>1340</v>
      </c>
      <c r="I225" s="2027"/>
      <c r="J225" s="2000"/>
      <c r="K225" s="2169"/>
      <c r="L225" s="2172"/>
      <c r="M225" s="2173"/>
      <c r="N225" s="2174"/>
      <c r="O225" s="2165" t="s">
        <v>3510</v>
      </c>
      <c r="P225" s="2017"/>
    </row>
    <row r="226" spans="2:16" ht="27" customHeight="1">
      <c r="B226" s="22" t="s">
        <v>435</v>
      </c>
      <c r="C226" s="1997" t="s">
        <v>2649</v>
      </c>
      <c r="D226" s="1997"/>
      <c r="E226" s="1997"/>
      <c r="F226" s="1997"/>
      <c r="G226" s="1997"/>
      <c r="H226" s="2166" t="s">
        <v>330</v>
      </c>
      <c r="I226" s="2167"/>
      <c r="J226" s="2168"/>
      <c r="K226" s="2169"/>
      <c r="L226" s="2175"/>
      <c r="M226" s="2176"/>
      <c r="N226" s="2177"/>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t="s">
        <v>1687</v>
      </c>
      <c r="P227" s="1991"/>
    </row>
    <row r="228" spans="2:16" ht="57.75" customHeight="1">
      <c r="B228" s="88" t="s">
        <v>435</v>
      </c>
      <c r="C228" s="1885" t="s">
        <v>1550</v>
      </c>
      <c r="D228" s="1885"/>
      <c r="E228" s="1885"/>
      <c r="F228" s="1885"/>
      <c r="G228" s="1885"/>
      <c r="H228" s="1885"/>
      <c r="I228" s="1885"/>
      <c r="J228" s="2148"/>
      <c r="K228" s="1522" t="s">
        <v>1442</v>
      </c>
      <c r="L228" s="2149" t="s">
        <v>1521</v>
      </c>
      <c r="M228" s="2152" t="s">
        <v>3591</v>
      </c>
      <c r="N228" s="2153"/>
      <c r="O228" s="2017"/>
      <c r="P228" s="2017"/>
    </row>
    <row r="229" spans="2:16" ht="31.5" customHeight="1">
      <c r="B229" s="88" t="s">
        <v>441</v>
      </c>
      <c r="C229" s="1885" t="s">
        <v>3231</v>
      </c>
      <c r="D229" s="1885"/>
      <c r="E229" s="1885"/>
      <c r="F229" s="1885"/>
      <c r="G229" s="1885"/>
      <c r="H229" s="1885"/>
      <c r="I229" s="1885"/>
      <c r="J229" s="2148"/>
      <c r="K229" s="1522" t="s">
        <v>1442</v>
      </c>
      <c r="L229" s="2150"/>
      <c r="M229" s="2154"/>
      <c r="N229" s="2107"/>
      <c r="O229" s="2017"/>
      <c r="P229" s="2017"/>
    </row>
    <row r="230" spans="2:16" ht="46.5" customHeight="1">
      <c r="B230" s="88" t="s">
        <v>443</v>
      </c>
      <c r="C230" s="1885" t="s">
        <v>3232</v>
      </c>
      <c r="D230" s="1885"/>
      <c r="E230" s="1885"/>
      <c r="F230" s="1885"/>
      <c r="G230" s="1885"/>
      <c r="H230" s="1885"/>
      <c r="I230" s="1885"/>
      <c r="J230" s="2148"/>
      <c r="K230" s="1522" t="s">
        <v>1442</v>
      </c>
      <c r="L230" s="2150"/>
      <c r="M230" s="2154"/>
      <c r="N230" s="2107"/>
      <c r="O230" s="2017"/>
      <c r="P230" s="2017"/>
    </row>
    <row r="231" spans="2:16" ht="21.75" customHeight="1">
      <c r="B231" s="88" t="s">
        <v>445</v>
      </c>
      <c r="C231" s="1885" t="s">
        <v>3265</v>
      </c>
      <c r="D231" s="1885"/>
      <c r="E231" s="1885"/>
      <c r="F231" s="1885"/>
      <c r="G231" s="1885"/>
      <c r="H231" s="1885"/>
      <c r="I231" s="1885"/>
      <c r="J231" s="2148"/>
      <c r="K231" s="1522" t="s">
        <v>1442</v>
      </c>
      <c r="L231" s="2150"/>
      <c r="M231" s="2154"/>
      <c r="N231" s="2107"/>
      <c r="O231" s="2017"/>
      <c r="P231" s="2017"/>
    </row>
    <row r="232" spans="2:16" ht="21.75" customHeight="1">
      <c r="B232" s="88" t="s">
        <v>448</v>
      </c>
      <c r="C232" s="1885" t="s">
        <v>3266</v>
      </c>
      <c r="D232" s="1885"/>
      <c r="E232" s="1885"/>
      <c r="F232" s="1885"/>
      <c r="G232" s="1885"/>
      <c r="H232" s="1885"/>
      <c r="I232" s="1885"/>
      <c r="J232" s="2148"/>
      <c r="K232" s="1522" t="s">
        <v>1442</v>
      </c>
      <c r="L232" s="2150"/>
      <c r="M232" s="2154"/>
      <c r="N232" s="2107"/>
      <c r="O232" s="2017"/>
      <c r="P232" s="2017"/>
    </row>
    <row r="233" spans="2:16" ht="21.75" customHeight="1">
      <c r="B233" s="88" t="s">
        <v>450</v>
      </c>
      <c r="C233" s="1885" t="s">
        <v>3267</v>
      </c>
      <c r="D233" s="1885"/>
      <c r="E233" s="1885"/>
      <c r="F233" s="1885"/>
      <c r="G233" s="1885"/>
      <c r="H233" s="1885"/>
      <c r="I233" s="1885"/>
      <c r="J233" s="2148"/>
      <c r="K233" s="1522" t="s">
        <v>1442</v>
      </c>
      <c r="L233" s="2150"/>
      <c r="M233" s="2154"/>
      <c r="N233" s="2107"/>
      <c r="O233" s="2017"/>
      <c r="P233" s="2017"/>
    </row>
    <row r="234" spans="2:16" ht="21.75" customHeight="1">
      <c r="B234" s="88" t="s">
        <v>453</v>
      </c>
      <c r="C234" s="1885" t="s">
        <v>2432</v>
      </c>
      <c r="D234" s="1885"/>
      <c r="E234" s="1885"/>
      <c r="F234" s="1885"/>
      <c r="G234" s="1885"/>
      <c r="H234" s="1885"/>
      <c r="I234" s="1885"/>
      <c r="J234" s="2148"/>
      <c r="K234" s="1522" t="s">
        <v>1442</v>
      </c>
      <c r="L234" s="2150"/>
      <c r="M234" s="2154"/>
      <c r="N234" s="2107"/>
      <c r="O234" s="2017"/>
      <c r="P234" s="2017"/>
    </row>
    <row r="235" spans="2:16" ht="21.75" customHeight="1">
      <c r="B235" s="88" t="s">
        <v>456</v>
      </c>
      <c r="C235" s="1885" t="s">
        <v>2433</v>
      </c>
      <c r="D235" s="1885"/>
      <c r="E235" s="1885"/>
      <c r="F235" s="1885"/>
      <c r="G235" s="1885"/>
      <c r="H235" s="1885"/>
      <c r="I235" s="1885"/>
      <c r="J235" s="2148"/>
      <c r="K235" s="1522" t="s">
        <v>1442</v>
      </c>
      <c r="L235" s="2150"/>
      <c r="M235" s="2154"/>
      <c r="N235" s="2107"/>
      <c r="O235" s="2017"/>
      <c r="P235" s="2017"/>
    </row>
    <row r="236" spans="2:16" ht="21.75" customHeight="1">
      <c r="B236" s="88" t="s">
        <v>458</v>
      </c>
      <c r="C236" s="1885" t="s">
        <v>3268</v>
      </c>
      <c r="D236" s="1885"/>
      <c r="E236" s="1885"/>
      <c r="F236" s="1885"/>
      <c r="G236" s="1885"/>
      <c r="H236" s="1885"/>
      <c r="I236" s="1885"/>
      <c r="J236" s="2148"/>
      <c r="K236" s="1522" t="s">
        <v>1442</v>
      </c>
      <c r="L236" s="2150"/>
      <c r="M236" s="2154"/>
      <c r="N236" s="2107"/>
      <c r="O236" s="2017"/>
      <c r="P236" s="2017"/>
    </row>
    <row r="237" spans="2:16" ht="21.75" customHeight="1">
      <c r="B237" s="88" t="s">
        <v>594</v>
      </c>
      <c r="C237" s="1885" t="s">
        <v>3238</v>
      </c>
      <c r="D237" s="1885"/>
      <c r="E237" s="1885"/>
      <c r="F237" s="1885"/>
      <c r="G237" s="1885"/>
      <c r="H237" s="1885"/>
      <c r="I237" s="1885"/>
      <c r="J237" s="2148"/>
      <c r="K237" s="1522" t="s">
        <v>1442</v>
      </c>
      <c r="L237" s="2150"/>
      <c r="M237" s="2154"/>
      <c r="N237" s="2107"/>
      <c r="O237" s="2017"/>
      <c r="P237" s="2017"/>
    </row>
    <row r="238" spans="2:16" ht="21.75" customHeight="1">
      <c r="B238" s="88" t="s">
        <v>596</v>
      </c>
      <c r="C238" s="1885" t="s">
        <v>3269</v>
      </c>
      <c r="D238" s="1885"/>
      <c r="E238" s="1885"/>
      <c r="F238" s="1885"/>
      <c r="G238" s="1885"/>
      <c r="H238" s="1885"/>
      <c r="I238" s="1885"/>
      <c r="J238" s="2148"/>
      <c r="K238" s="1522" t="s">
        <v>1442</v>
      </c>
      <c r="L238" s="2150"/>
      <c r="M238" s="2154"/>
      <c r="N238" s="2107"/>
      <c r="O238" s="2017"/>
      <c r="P238" s="2017"/>
    </row>
    <row r="239" spans="2:16" ht="21.75" customHeight="1">
      <c r="B239" s="88" t="s">
        <v>673</v>
      </c>
      <c r="C239" s="1885" t="s">
        <v>3076</v>
      </c>
      <c r="D239" s="1885"/>
      <c r="E239" s="1885"/>
      <c r="F239" s="1885"/>
      <c r="G239" s="1885"/>
      <c r="H239" s="1885"/>
      <c r="I239" s="1885"/>
      <c r="J239" s="2148"/>
      <c r="K239" s="1522" t="s">
        <v>1442</v>
      </c>
      <c r="L239" s="2150"/>
      <c r="M239" s="2154"/>
      <c r="N239" s="2107"/>
      <c r="O239" s="2017"/>
      <c r="P239" s="2017"/>
    </row>
    <row r="240" spans="2:16" ht="24" customHeight="1">
      <c r="B240" s="89" t="s">
        <v>600</v>
      </c>
      <c r="C240" s="1997" t="s">
        <v>3270</v>
      </c>
      <c r="D240" s="1997"/>
      <c r="E240" s="1997"/>
      <c r="F240" s="1997"/>
      <c r="G240" s="1997"/>
      <c r="H240" s="1997"/>
      <c r="I240" s="1997"/>
      <c r="J240" s="1998"/>
      <c r="K240" s="1522" t="s">
        <v>57</v>
      </c>
      <c r="L240" s="2150"/>
      <c r="M240" s="2154"/>
      <c r="N240" s="2107"/>
      <c r="O240" s="2017"/>
      <c r="P240" s="2017"/>
    </row>
    <row r="241" spans="2:16" ht="34.5" customHeight="1">
      <c r="B241" s="88"/>
      <c r="C241" s="1997" t="s">
        <v>2656</v>
      </c>
      <c r="D241" s="1997"/>
      <c r="E241" s="1998"/>
      <c r="F241" s="2093"/>
      <c r="G241" s="2157"/>
      <c r="H241" s="2157"/>
      <c r="I241" s="2157"/>
      <c r="J241" s="2157"/>
      <c r="K241" s="2157"/>
      <c r="L241" s="2150"/>
      <c r="M241" s="2154"/>
      <c r="N241" s="2107"/>
      <c r="O241" s="2017"/>
      <c r="P241" s="2017"/>
    </row>
    <row r="242" spans="2:16" ht="23.25" customHeight="1">
      <c r="B242" s="90" t="s">
        <v>676</v>
      </c>
      <c r="C242" s="2158" t="s">
        <v>1698</v>
      </c>
      <c r="D242" s="2158"/>
      <c r="E242" s="2158"/>
      <c r="F242" s="2158"/>
      <c r="G242" s="2158"/>
      <c r="H242" s="2158"/>
      <c r="I242" s="2158"/>
      <c r="J242" s="2159"/>
      <c r="K242" s="91">
        <v>42370</v>
      </c>
      <c r="L242" s="2150"/>
      <c r="M242" s="2154"/>
      <c r="N242" s="2107"/>
      <c r="O242" s="2017"/>
      <c r="P242" s="2017"/>
    </row>
    <row r="243" spans="2:16" ht="23.25" customHeight="1">
      <c r="B243" s="90" t="s">
        <v>678</v>
      </c>
      <c r="C243" s="1997" t="s">
        <v>2657</v>
      </c>
      <c r="D243" s="1997"/>
      <c r="E243" s="1998"/>
      <c r="F243" s="1995" t="s">
        <v>3592</v>
      </c>
      <c r="G243" s="2160"/>
      <c r="H243" s="2160"/>
      <c r="I243" s="2160"/>
      <c r="J243" s="2160"/>
      <c r="K243" s="2160"/>
      <c r="L243" s="2151"/>
      <c r="M243" s="2155"/>
      <c r="N243" s="2156"/>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1704</v>
      </c>
      <c r="P244" s="1991"/>
    </row>
    <row r="245" spans="2:16" ht="28.5" customHeight="1">
      <c r="B245" s="89" t="s">
        <v>435</v>
      </c>
      <c r="C245" s="1903" t="s">
        <v>2543</v>
      </c>
      <c r="D245" s="1903"/>
      <c r="E245" s="2138"/>
      <c r="F245" s="1754" t="s">
        <v>2661</v>
      </c>
      <c r="G245" s="1755"/>
      <c r="H245" s="2139" t="s">
        <v>1521</v>
      </c>
      <c r="I245" s="2141"/>
      <c r="J245" s="2142"/>
      <c r="K245" s="2142"/>
      <c r="L245" s="2142"/>
      <c r="M245" s="2142"/>
      <c r="N245" s="2143"/>
      <c r="O245" s="2017"/>
      <c r="P245" s="2017"/>
    </row>
    <row r="246" spans="2:16" ht="27.75" customHeight="1">
      <c r="B246" s="89" t="s">
        <v>441</v>
      </c>
      <c r="C246" s="1903" t="s">
        <v>2664</v>
      </c>
      <c r="D246" s="1903"/>
      <c r="E246" s="2138"/>
      <c r="F246" s="1754" t="s">
        <v>1708</v>
      </c>
      <c r="G246" s="1755"/>
      <c r="H246" s="1811"/>
      <c r="I246" s="2144"/>
      <c r="J246" s="2117"/>
      <c r="K246" s="2117"/>
      <c r="L246" s="2117"/>
      <c r="M246" s="2117"/>
      <c r="N246" s="2118"/>
      <c r="O246" s="2017"/>
      <c r="P246" s="2017"/>
    </row>
    <row r="247" spans="2:16" ht="34.5" customHeight="1">
      <c r="B247" s="89" t="s">
        <v>443</v>
      </c>
      <c r="C247" s="1903" t="s">
        <v>2665</v>
      </c>
      <c r="D247" s="1903"/>
      <c r="E247" s="2138"/>
      <c r="F247" s="1754" t="s">
        <v>1710</v>
      </c>
      <c r="G247" s="1755"/>
      <c r="H247" s="1811"/>
      <c r="I247" s="2144"/>
      <c r="J247" s="2117"/>
      <c r="K247" s="2117"/>
      <c r="L247" s="2117"/>
      <c r="M247" s="2117"/>
      <c r="N247" s="2118"/>
      <c r="O247" s="2017"/>
      <c r="P247" s="2017"/>
    </row>
    <row r="248" spans="2:16" ht="28.5" customHeight="1">
      <c r="B248" s="89" t="s">
        <v>445</v>
      </c>
      <c r="C248" s="1903" t="s">
        <v>2666</v>
      </c>
      <c r="D248" s="1903"/>
      <c r="E248" s="2138"/>
      <c r="F248" s="1754" t="s">
        <v>1712</v>
      </c>
      <c r="G248" s="1755"/>
      <c r="H248" s="1811"/>
      <c r="I248" s="2144"/>
      <c r="J248" s="2117"/>
      <c r="K248" s="2117"/>
      <c r="L248" s="2117"/>
      <c r="M248" s="2117"/>
      <c r="N248" s="2118"/>
      <c r="O248" s="2017"/>
      <c r="P248" s="2017"/>
    </row>
    <row r="249" spans="2:16" ht="23.25" customHeight="1">
      <c r="B249" s="89" t="s">
        <v>448</v>
      </c>
      <c r="C249" s="1903" t="s">
        <v>2667</v>
      </c>
      <c r="D249" s="1903"/>
      <c r="E249" s="2138"/>
      <c r="F249" s="1754" t="s">
        <v>57</v>
      </c>
      <c r="G249" s="1755"/>
      <c r="H249" s="1811"/>
      <c r="I249" s="2144"/>
      <c r="J249" s="2117"/>
      <c r="K249" s="2117"/>
      <c r="L249" s="2117"/>
      <c r="M249" s="2117"/>
      <c r="N249" s="2118"/>
      <c r="O249" s="2017"/>
      <c r="P249" s="2017"/>
    </row>
    <row r="250" spans="2:16" ht="23.25" customHeight="1">
      <c r="B250" s="90"/>
      <c r="C250" s="1903" t="s">
        <v>2668</v>
      </c>
      <c r="D250" s="1903"/>
      <c r="E250" s="2138"/>
      <c r="F250" s="1754"/>
      <c r="G250" s="1755"/>
      <c r="H250" s="2140"/>
      <c r="I250" s="2145"/>
      <c r="J250" s="2119"/>
      <c r="K250" s="2119"/>
      <c r="L250" s="2119"/>
      <c r="M250" s="2119"/>
      <c r="N250" s="2120"/>
      <c r="O250" s="2017"/>
      <c r="P250" s="1992"/>
    </row>
    <row r="251" spans="2:16" ht="52.5" customHeight="1">
      <c r="B251" s="90" t="s">
        <v>684</v>
      </c>
      <c r="C251" s="1997" t="s">
        <v>1716</v>
      </c>
      <c r="D251" s="1997"/>
      <c r="E251" s="1997"/>
      <c r="F251" s="1997"/>
      <c r="G251" s="92" t="s">
        <v>236</v>
      </c>
      <c r="H251" s="1527" t="s">
        <v>1521</v>
      </c>
      <c r="I251" s="2121"/>
      <c r="J251" s="2122"/>
      <c r="K251" s="2122"/>
      <c r="L251" s="2122"/>
      <c r="M251" s="2122"/>
      <c r="N251" s="2123"/>
      <c r="O251" s="93" t="s">
        <v>1719</v>
      </c>
      <c r="P251" s="1504"/>
    </row>
    <row r="252" spans="2:16" ht="33" customHeight="1">
      <c r="B252" s="90" t="s">
        <v>686</v>
      </c>
      <c r="C252" s="1997" t="s">
        <v>2672</v>
      </c>
      <c r="D252" s="1997"/>
      <c r="E252" s="1997"/>
      <c r="F252" s="1471" t="s">
        <v>57</v>
      </c>
      <c r="G252" s="1634" t="s">
        <v>1521</v>
      </c>
      <c r="H252" s="2146" t="s">
        <v>3593</v>
      </c>
      <c r="I252" s="2146"/>
      <c r="J252" s="2146"/>
      <c r="K252" s="2146"/>
      <c r="L252" s="2146"/>
      <c r="M252" s="2146"/>
      <c r="N252" s="2147"/>
      <c r="O252" s="2135" t="s">
        <v>1723</v>
      </c>
      <c r="P252" s="2135"/>
    </row>
    <row r="253" spans="2:16" ht="27"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136"/>
      <c r="P254" s="2136"/>
    </row>
    <row r="255" spans="2:16" ht="28.5" customHeight="1">
      <c r="B255" s="22"/>
      <c r="C255" s="1505" t="s">
        <v>458</v>
      </c>
      <c r="D255" s="1997" t="s">
        <v>2679</v>
      </c>
      <c r="E255" s="1997"/>
      <c r="F255" s="2121" t="s">
        <v>3594</v>
      </c>
      <c r="G255" s="2122"/>
      <c r="H255" s="2122"/>
      <c r="I255" s="2122"/>
      <c r="J255" s="2122"/>
      <c r="K255" s="2122"/>
      <c r="L255" s="2122"/>
      <c r="M255" s="2122"/>
      <c r="N255" s="2123"/>
      <c r="O255" s="2136"/>
      <c r="P255" s="2136"/>
    </row>
    <row r="256" spans="2:16" ht="27" customHeight="1">
      <c r="B256" s="27" t="s">
        <v>441</v>
      </c>
      <c r="C256" s="1997" t="s">
        <v>2681</v>
      </c>
      <c r="D256" s="1997"/>
      <c r="E256" s="1997"/>
      <c r="F256" s="33" t="s">
        <v>1340</v>
      </c>
      <c r="G256" s="1634" t="s">
        <v>1521</v>
      </c>
      <c r="H256" s="2121"/>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136"/>
      <c r="P258" s="2136"/>
    </row>
    <row r="259" spans="2:16" ht="25.5" customHeight="1">
      <c r="B259" s="22"/>
      <c r="C259" s="1505" t="s">
        <v>458</v>
      </c>
      <c r="D259" s="1997" t="s">
        <v>2679</v>
      </c>
      <c r="E259" s="1997"/>
      <c r="F259" s="2121"/>
      <c r="G259" s="2122"/>
      <c r="H259" s="2122"/>
      <c r="I259" s="2122"/>
      <c r="J259" s="2122"/>
      <c r="K259" s="2122"/>
      <c r="L259" s="2122"/>
      <c r="M259" s="2122"/>
      <c r="N259" s="2123"/>
      <c r="O259" s="2137"/>
      <c r="P259" s="2136"/>
    </row>
    <row r="260" spans="2:16" ht="39.75" customHeight="1">
      <c r="B260" s="94" t="s">
        <v>694</v>
      </c>
      <c r="C260" s="1997" t="s">
        <v>2683</v>
      </c>
      <c r="D260" s="1997"/>
      <c r="E260" s="1997"/>
      <c r="F260" s="1471" t="s">
        <v>1807</v>
      </c>
      <c r="G260" s="2126" t="s">
        <v>1521</v>
      </c>
      <c r="H260" s="2014"/>
      <c r="I260" s="2015"/>
      <c r="J260" s="2015"/>
      <c r="K260" s="2015"/>
      <c r="L260" s="2015"/>
      <c r="M260" s="2015"/>
      <c r="N260" s="2128"/>
      <c r="O260" s="2124" t="s">
        <v>1732</v>
      </c>
      <c r="P260" s="2051"/>
    </row>
    <row r="261" spans="2:16" ht="39.75" customHeight="1">
      <c r="B261" s="89" t="s">
        <v>435</v>
      </c>
      <c r="C261" s="1997" t="s">
        <v>2686</v>
      </c>
      <c r="D261" s="1997"/>
      <c r="E261" s="1998"/>
      <c r="F261" s="33" t="s">
        <v>1807</v>
      </c>
      <c r="G261" s="2113"/>
      <c r="H261" s="2129"/>
      <c r="I261" s="2130"/>
      <c r="J261" s="2130"/>
      <c r="K261" s="2130"/>
      <c r="L261" s="2130"/>
      <c r="M261" s="2130"/>
      <c r="N261" s="2131"/>
      <c r="O261" s="2124"/>
      <c r="P261" s="2124"/>
    </row>
    <row r="262" spans="2:16" ht="30" customHeight="1">
      <c r="B262" s="89" t="s">
        <v>441</v>
      </c>
      <c r="C262" s="1997" t="s">
        <v>2687</v>
      </c>
      <c r="D262" s="1997"/>
      <c r="E262" s="1998"/>
      <c r="F262" s="33" t="s">
        <v>1807</v>
      </c>
      <c r="G262" s="2113"/>
      <c r="H262" s="2129"/>
      <c r="I262" s="2130"/>
      <c r="J262" s="2130"/>
      <c r="K262" s="2130"/>
      <c r="L262" s="2130"/>
      <c r="M262" s="2130"/>
      <c r="N262" s="2131"/>
      <c r="O262" s="2124"/>
      <c r="P262" s="2124"/>
    </row>
    <row r="263" spans="2:16" ht="39.75" customHeight="1">
      <c r="B263" s="89" t="s">
        <v>443</v>
      </c>
      <c r="C263" s="1997" t="s">
        <v>2688</v>
      </c>
      <c r="D263" s="1997"/>
      <c r="E263" s="1998"/>
      <c r="F263" s="33" t="s">
        <v>1807</v>
      </c>
      <c r="G263" s="2113"/>
      <c r="H263" s="2129"/>
      <c r="I263" s="2130"/>
      <c r="J263" s="2130"/>
      <c r="K263" s="2130"/>
      <c r="L263" s="2130"/>
      <c r="M263" s="2130"/>
      <c r="N263" s="2131"/>
      <c r="O263" s="2124"/>
      <c r="P263" s="2124"/>
    </row>
    <row r="264" spans="2:16" ht="39.75" customHeight="1" thickBot="1">
      <c r="B264" s="117" t="s">
        <v>445</v>
      </c>
      <c r="C264" s="1978" t="s">
        <v>2689</v>
      </c>
      <c r="D264" s="1978"/>
      <c r="E264" s="1979"/>
      <c r="F264" s="1523" t="s">
        <v>1807</v>
      </c>
      <c r="G264" s="2127"/>
      <c r="H264" s="2132"/>
      <c r="I264" s="2133"/>
      <c r="J264" s="2133"/>
      <c r="K264" s="2133"/>
      <c r="L264" s="2133"/>
      <c r="M264" s="2133"/>
      <c r="N264" s="2134"/>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2115"/>
      <c r="J266" s="2115"/>
      <c r="K266" s="2115"/>
      <c r="L266" s="2115"/>
      <c r="M266" s="2115"/>
      <c r="N266" s="2116"/>
      <c r="O266" s="2050" t="s">
        <v>3595</v>
      </c>
      <c r="P266" s="2050"/>
    </row>
    <row r="267" spans="2:16" ht="38.25" customHeight="1">
      <c r="B267" s="27" t="s">
        <v>435</v>
      </c>
      <c r="C267" s="1997" t="s">
        <v>2694</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2635</v>
      </c>
      <c r="E268" s="2043"/>
      <c r="F268" s="2108" t="s">
        <v>2695</v>
      </c>
      <c r="G268" s="2109"/>
      <c r="H268" s="2113"/>
      <c r="I268" s="2117"/>
      <c r="J268" s="2117"/>
      <c r="K268" s="2117"/>
      <c r="L268" s="2117"/>
      <c r="M268" s="2117"/>
      <c r="N268" s="2118"/>
      <c r="O268" s="2017"/>
      <c r="P268" s="2017"/>
    </row>
    <row r="269" spans="2:16" ht="28.5" customHeight="1">
      <c r="B269" s="1490"/>
      <c r="C269" s="1491" t="s">
        <v>489</v>
      </c>
      <c r="D269" s="1997" t="s">
        <v>2696</v>
      </c>
      <c r="E269" s="1998"/>
      <c r="F269" s="2110" t="s">
        <v>1745</v>
      </c>
      <c r="G269" s="2109"/>
      <c r="H269" s="2113"/>
      <c r="I269" s="2117"/>
      <c r="J269" s="2117"/>
      <c r="K269" s="2117"/>
      <c r="L269" s="2117"/>
      <c r="M269" s="2117"/>
      <c r="N269" s="2118"/>
      <c r="O269" s="2017"/>
      <c r="P269" s="2017"/>
    </row>
    <row r="270" spans="2:16" ht="28.5" customHeight="1">
      <c r="B270" s="1490"/>
      <c r="C270" s="1491" t="s">
        <v>493</v>
      </c>
      <c r="D270" s="1997" t="s">
        <v>2697</v>
      </c>
      <c r="E270" s="1998"/>
      <c r="F270" s="2110" t="s">
        <v>1745</v>
      </c>
      <c r="G270" s="2109"/>
      <c r="H270" s="2113"/>
      <c r="I270" s="2117"/>
      <c r="J270" s="2117"/>
      <c r="K270" s="2117"/>
      <c r="L270" s="2117"/>
      <c r="M270" s="2117"/>
      <c r="N270" s="2118"/>
      <c r="O270" s="2017"/>
      <c r="P270" s="2017"/>
    </row>
    <row r="271" spans="2:16" ht="29.25" customHeight="1">
      <c r="B271" s="1494"/>
      <c r="C271" s="1491" t="s">
        <v>498</v>
      </c>
      <c r="D271" s="1997" t="s">
        <v>2698</v>
      </c>
      <c r="E271" s="1997"/>
      <c r="F271" s="2108" t="s">
        <v>1745</v>
      </c>
      <c r="G271" s="2109"/>
      <c r="H271" s="2114"/>
      <c r="I271" s="2119"/>
      <c r="J271" s="2119"/>
      <c r="K271" s="2119"/>
      <c r="L271" s="2119"/>
      <c r="M271" s="2119"/>
      <c r="N271" s="2120"/>
      <c r="O271" s="2017"/>
      <c r="P271" s="2017"/>
    </row>
    <row r="272" spans="2:16" ht="39" customHeight="1">
      <c r="B272" s="1493" t="s">
        <v>441</v>
      </c>
      <c r="C272" s="1997" t="s">
        <v>1748</v>
      </c>
      <c r="D272" s="1997"/>
      <c r="E272" s="1998"/>
      <c r="F272" s="2110" t="s">
        <v>2699</v>
      </c>
      <c r="G272" s="2109"/>
      <c r="H272" s="1634" t="s">
        <v>1521</v>
      </c>
      <c r="I272" s="2121" t="s">
        <v>3596</v>
      </c>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129.75" customHeight="1">
      <c r="B274" s="2097"/>
      <c r="C274" s="2099"/>
      <c r="D274" s="2099"/>
      <c r="E274" s="2099"/>
      <c r="F274" s="2099"/>
      <c r="G274" s="2100"/>
      <c r="H274" s="98" t="s">
        <v>3279</v>
      </c>
      <c r="I274" s="656" t="s">
        <v>2706</v>
      </c>
      <c r="J274" s="656" t="s">
        <v>3280</v>
      </c>
      <c r="K274" s="98" t="s">
        <v>3281</v>
      </c>
      <c r="L274" s="98" t="s">
        <v>3063</v>
      </c>
      <c r="M274" s="656" t="s">
        <v>3282</v>
      </c>
      <c r="N274" s="99" t="s">
        <v>1381</v>
      </c>
      <c r="O274" s="1504" t="s">
        <v>1762</v>
      </c>
      <c r="P274" s="1504"/>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4.75" customHeight="1">
      <c r="B276" s="84" t="s">
        <v>458</v>
      </c>
      <c r="C276" s="2091" t="s">
        <v>3064</v>
      </c>
      <c r="D276" s="2091"/>
      <c r="E276" s="2091"/>
      <c r="F276" s="2091"/>
      <c r="G276" s="2092"/>
      <c r="H276" s="118">
        <v>6</v>
      </c>
      <c r="I276" s="119">
        <v>24</v>
      </c>
      <c r="J276" s="120">
        <f t="shared" ref="J276:J295" si="1">MIN(H276/I276,1)</f>
        <v>0.25</v>
      </c>
      <c r="K276" s="234" t="s">
        <v>61</v>
      </c>
      <c r="L276" s="1546" t="s">
        <v>61</v>
      </c>
      <c r="M276" s="107" t="s">
        <v>61</v>
      </c>
      <c r="N276" s="3630" t="s">
        <v>3597</v>
      </c>
      <c r="O276" s="2089"/>
      <c r="P276" s="2089"/>
    </row>
    <row r="277" spans="2:16" ht="24.75" customHeight="1">
      <c r="B277" s="84" t="s">
        <v>489</v>
      </c>
      <c r="C277" s="2091" t="s">
        <v>3065</v>
      </c>
      <c r="D277" s="2091"/>
      <c r="E277" s="2091"/>
      <c r="F277" s="2091"/>
      <c r="G277" s="2092"/>
      <c r="H277" s="118">
        <v>8</v>
      </c>
      <c r="I277" s="119">
        <v>24</v>
      </c>
      <c r="J277" s="120">
        <f t="shared" si="1"/>
        <v>0.33333333333333331</v>
      </c>
      <c r="K277" s="234" t="s">
        <v>61</v>
      </c>
      <c r="L277" s="1546" t="s">
        <v>61</v>
      </c>
      <c r="M277" s="107" t="s">
        <v>61</v>
      </c>
      <c r="N277" s="3631"/>
      <c r="O277" s="2017" t="s">
        <v>1762</v>
      </c>
      <c r="P277" s="2017" t="s">
        <v>1762</v>
      </c>
    </row>
    <row r="278" spans="2:16" ht="39.75" customHeight="1">
      <c r="B278" s="84" t="s">
        <v>493</v>
      </c>
      <c r="C278" s="2091" t="s">
        <v>3598</v>
      </c>
      <c r="D278" s="2091"/>
      <c r="E278" s="2092"/>
      <c r="F278" s="2093" t="s">
        <v>3561</v>
      </c>
      <c r="G278" s="2094"/>
      <c r="H278" s="118">
        <v>10</v>
      </c>
      <c r="I278" s="119">
        <v>24</v>
      </c>
      <c r="J278" s="120">
        <f t="shared" si="1"/>
        <v>0.41666666666666669</v>
      </c>
      <c r="K278" s="234" t="s">
        <v>61</v>
      </c>
      <c r="L278" s="1546" t="s">
        <v>61</v>
      </c>
      <c r="M278" s="107" t="s">
        <v>61</v>
      </c>
      <c r="N278" s="3631"/>
      <c r="O278" s="2017"/>
      <c r="P278" s="2017"/>
    </row>
    <row r="279" spans="2:16" ht="42.75" customHeight="1">
      <c r="B279" s="104" t="s">
        <v>441</v>
      </c>
      <c r="C279" s="2068" t="s">
        <v>3068</v>
      </c>
      <c r="D279" s="2068"/>
      <c r="E279" s="2068"/>
      <c r="F279" s="2068"/>
      <c r="G279" s="2095"/>
      <c r="H279" s="234" t="s">
        <v>61</v>
      </c>
      <c r="I279" s="1546" t="s">
        <v>61</v>
      </c>
      <c r="J279" s="107" t="s">
        <v>61</v>
      </c>
      <c r="K279" s="234" t="s">
        <v>61</v>
      </c>
      <c r="L279" s="1546" t="s">
        <v>61</v>
      </c>
      <c r="M279" s="107" t="s">
        <v>61</v>
      </c>
      <c r="N279" s="3632"/>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2088"/>
      <c r="P280" s="2088"/>
    </row>
    <row r="281" spans="2:16" ht="24.75" customHeight="1">
      <c r="B281" s="76" t="s">
        <v>458</v>
      </c>
      <c r="C281" s="2091" t="s">
        <v>3069</v>
      </c>
      <c r="D281" s="2091"/>
      <c r="E281" s="2091"/>
      <c r="F281" s="2091"/>
      <c r="G281" s="2092"/>
      <c r="H281" s="118">
        <v>4</v>
      </c>
      <c r="I281" s="119">
        <v>12</v>
      </c>
      <c r="J281" s="120">
        <f t="shared" si="1"/>
        <v>0.33333333333333331</v>
      </c>
      <c r="K281" s="234" t="s">
        <v>61</v>
      </c>
      <c r="L281" s="1546" t="s">
        <v>61</v>
      </c>
      <c r="M281" s="107" t="s">
        <v>61</v>
      </c>
      <c r="N281" s="2478"/>
      <c r="O281" s="2089"/>
      <c r="P281" s="2089"/>
    </row>
    <row r="282" spans="2:16" ht="24.75" customHeight="1">
      <c r="B282" s="76" t="s">
        <v>489</v>
      </c>
      <c r="C282" s="2091" t="s">
        <v>3070</v>
      </c>
      <c r="D282" s="2091"/>
      <c r="E282" s="2091"/>
      <c r="F282" s="2091"/>
      <c r="G282" s="1518"/>
      <c r="H282" s="234" t="s">
        <v>61</v>
      </c>
      <c r="I282" s="1546" t="s">
        <v>61</v>
      </c>
      <c r="J282" s="107" t="s">
        <v>61</v>
      </c>
      <c r="K282" s="234" t="s">
        <v>61</v>
      </c>
      <c r="L282" s="1546" t="s">
        <v>61</v>
      </c>
      <c r="M282" s="107" t="s">
        <v>61</v>
      </c>
      <c r="N282" s="2479"/>
      <c r="O282" s="2089"/>
      <c r="P282" s="2089"/>
    </row>
    <row r="283" spans="2:16" ht="24.75" customHeight="1">
      <c r="B283" s="76" t="s">
        <v>493</v>
      </c>
      <c r="C283" s="2091" t="s">
        <v>3071</v>
      </c>
      <c r="D283" s="2091"/>
      <c r="E283" s="2091"/>
      <c r="F283" s="2091"/>
      <c r="G283" s="2092"/>
      <c r="H283" s="118">
        <v>4</v>
      </c>
      <c r="I283" s="119">
        <v>12</v>
      </c>
      <c r="J283" s="120">
        <f t="shared" si="1"/>
        <v>0.33333333333333331</v>
      </c>
      <c r="K283" s="234" t="s">
        <v>61</v>
      </c>
      <c r="L283" s="1546" t="s">
        <v>61</v>
      </c>
      <c r="M283" s="107" t="s">
        <v>61</v>
      </c>
      <c r="N283" s="2479"/>
      <c r="O283" s="2089"/>
      <c r="P283" s="2089"/>
    </row>
    <row r="284" spans="2:16" ht="18" customHeight="1">
      <c r="B284" s="104" t="s">
        <v>445</v>
      </c>
      <c r="C284" s="2068" t="s">
        <v>2425</v>
      </c>
      <c r="D284" s="2068"/>
      <c r="E284" s="2068"/>
      <c r="F284" s="2068"/>
      <c r="G284" s="2068"/>
      <c r="H284" s="2068"/>
      <c r="I284" s="2068"/>
      <c r="J284" s="2068"/>
      <c r="K284" s="2068"/>
      <c r="L284" s="2068"/>
      <c r="M284" s="2068"/>
      <c r="N284" s="2085"/>
      <c r="O284" s="2089"/>
      <c r="P284" s="2089"/>
    </row>
    <row r="285" spans="2:16" ht="22.5" customHeight="1">
      <c r="B285" s="76" t="s">
        <v>458</v>
      </c>
      <c r="C285" s="2091" t="s">
        <v>3072</v>
      </c>
      <c r="D285" s="2091"/>
      <c r="E285" s="2091"/>
      <c r="F285" s="2091"/>
      <c r="G285" s="2092"/>
      <c r="H285" s="118">
        <v>6</v>
      </c>
      <c r="I285" s="119">
        <v>12</v>
      </c>
      <c r="J285" s="120">
        <f t="shared" si="1"/>
        <v>0.5</v>
      </c>
      <c r="K285" s="234" t="s">
        <v>61</v>
      </c>
      <c r="L285" s="1546" t="s">
        <v>61</v>
      </c>
      <c r="M285" s="107" t="s">
        <v>61</v>
      </c>
      <c r="N285" s="2480"/>
      <c r="O285" s="2089"/>
      <c r="P285" s="2089"/>
    </row>
    <row r="286" spans="2:16" ht="22.5" customHeight="1">
      <c r="B286" s="76" t="s">
        <v>489</v>
      </c>
      <c r="C286" s="2091" t="s">
        <v>3073</v>
      </c>
      <c r="D286" s="2091"/>
      <c r="E286" s="2091"/>
      <c r="F286" s="2091"/>
      <c r="G286" s="2092"/>
      <c r="H286" s="118">
        <v>4</v>
      </c>
      <c r="I286" s="119">
        <v>12</v>
      </c>
      <c r="J286" s="120">
        <f t="shared" si="1"/>
        <v>0.33333333333333331</v>
      </c>
      <c r="K286" s="234" t="s">
        <v>61</v>
      </c>
      <c r="L286" s="1546" t="s">
        <v>61</v>
      </c>
      <c r="M286" s="107" t="s">
        <v>61</v>
      </c>
      <c r="N286" s="2481"/>
      <c r="O286" s="2089"/>
      <c r="P286" s="2089"/>
    </row>
    <row r="287" spans="2:16" ht="22.5" customHeight="1">
      <c r="B287" s="104" t="s">
        <v>448</v>
      </c>
      <c r="C287" s="2068" t="s">
        <v>3074</v>
      </c>
      <c r="D287" s="2068"/>
      <c r="E287" s="2068"/>
      <c r="F287" s="2068"/>
      <c r="G287" s="2068"/>
      <c r="H287" s="118">
        <v>2</v>
      </c>
      <c r="I287" s="119">
        <v>12</v>
      </c>
      <c r="J287" s="120">
        <f t="shared" si="1"/>
        <v>0.16666666666666666</v>
      </c>
      <c r="K287" s="234" t="s">
        <v>61</v>
      </c>
      <c r="L287" s="1546" t="s">
        <v>61</v>
      </c>
      <c r="M287" s="345" t="s">
        <v>61</v>
      </c>
      <c r="N287" s="105"/>
      <c r="O287" s="2089"/>
      <c r="P287" s="2089"/>
    </row>
    <row r="288" spans="2:16" ht="22.5" customHeight="1">
      <c r="B288" s="104" t="s">
        <v>450</v>
      </c>
      <c r="C288" s="2068" t="s">
        <v>3075</v>
      </c>
      <c r="D288" s="2068"/>
      <c r="E288" s="2068"/>
      <c r="F288" s="2068"/>
      <c r="G288" s="2068"/>
      <c r="H288" s="234" t="s">
        <v>61</v>
      </c>
      <c r="I288" s="1546" t="s">
        <v>61</v>
      </c>
      <c r="J288" s="107" t="s">
        <v>61</v>
      </c>
      <c r="K288" s="234" t="s">
        <v>61</v>
      </c>
      <c r="L288" s="1546" t="s">
        <v>61</v>
      </c>
      <c r="M288" s="345" t="s">
        <v>61</v>
      </c>
      <c r="N288" s="105"/>
      <c r="O288" s="2089"/>
      <c r="P288" s="2089"/>
    </row>
    <row r="289" spans="2:16" ht="22.5" customHeight="1">
      <c r="B289" s="104" t="s">
        <v>453</v>
      </c>
      <c r="C289" s="2068" t="s">
        <v>2432</v>
      </c>
      <c r="D289" s="2068"/>
      <c r="E289" s="2068"/>
      <c r="F289" s="2068"/>
      <c r="G289" s="2068"/>
      <c r="H289" s="118">
        <v>2</v>
      </c>
      <c r="I289" s="119">
        <v>12</v>
      </c>
      <c r="J289" s="120">
        <f t="shared" si="1"/>
        <v>0.16666666666666666</v>
      </c>
      <c r="K289" s="234" t="s">
        <v>61</v>
      </c>
      <c r="L289" s="1546" t="s">
        <v>61</v>
      </c>
      <c r="M289" s="345" t="s">
        <v>61</v>
      </c>
      <c r="N289" s="105"/>
      <c r="O289" s="2089"/>
      <c r="P289" s="2089"/>
    </row>
    <row r="290" spans="2:16" ht="22.5" customHeight="1">
      <c r="B290" s="104" t="s">
        <v>456</v>
      </c>
      <c r="C290" s="2068" t="s">
        <v>2433</v>
      </c>
      <c r="D290" s="2068"/>
      <c r="E290" s="2068"/>
      <c r="F290" s="2068"/>
      <c r="G290" s="2068"/>
      <c r="H290" s="118">
        <v>10</v>
      </c>
      <c r="I290" s="119">
        <v>12</v>
      </c>
      <c r="J290" s="120">
        <f t="shared" si="1"/>
        <v>0.83333333333333337</v>
      </c>
      <c r="K290" s="234" t="s">
        <v>61</v>
      </c>
      <c r="L290" s="1546" t="s">
        <v>61</v>
      </c>
      <c r="M290" s="345" t="s">
        <v>61</v>
      </c>
      <c r="N290" s="105"/>
      <c r="O290" s="2089"/>
      <c r="P290" s="2089"/>
    </row>
    <row r="291" spans="2:16" ht="18.75" customHeight="1">
      <c r="B291" s="104" t="s">
        <v>458</v>
      </c>
      <c r="C291" s="2068" t="s">
        <v>2434</v>
      </c>
      <c r="D291" s="2068"/>
      <c r="E291" s="2068"/>
      <c r="F291" s="2068"/>
      <c r="G291" s="2068"/>
      <c r="H291" s="2068"/>
      <c r="I291" s="2068"/>
      <c r="J291" s="2068"/>
      <c r="K291" s="2068"/>
      <c r="L291" s="2068"/>
      <c r="M291" s="2068"/>
      <c r="N291" s="2085"/>
      <c r="O291" s="2089"/>
      <c r="P291" s="2089"/>
    </row>
    <row r="292" spans="2:16" ht="22.5" customHeight="1">
      <c r="B292" s="76" t="s">
        <v>458</v>
      </c>
      <c r="C292" s="2086" t="s">
        <v>2435</v>
      </c>
      <c r="D292" s="2086"/>
      <c r="E292" s="2086"/>
      <c r="F292" s="2086"/>
      <c r="G292" s="2087"/>
      <c r="H292" s="234" t="s">
        <v>61</v>
      </c>
      <c r="I292" s="1546" t="s">
        <v>61</v>
      </c>
      <c r="J292" s="107" t="s">
        <v>61</v>
      </c>
      <c r="K292" s="234" t="s">
        <v>61</v>
      </c>
      <c r="L292" s="1546" t="s">
        <v>61</v>
      </c>
      <c r="M292" s="107" t="s">
        <v>61</v>
      </c>
      <c r="N292" s="2480"/>
      <c r="O292" s="2089"/>
      <c r="P292" s="2089"/>
    </row>
    <row r="293" spans="2:16" ht="22.5" customHeight="1">
      <c r="B293" s="76" t="s">
        <v>489</v>
      </c>
      <c r="C293" s="2086" t="s">
        <v>2436</v>
      </c>
      <c r="D293" s="2086"/>
      <c r="E293" s="2086"/>
      <c r="F293" s="2086"/>
      <c r="G293" s="2087"/>
      <c r="H293" s="234" t="s">
        <v>61</v>
      </c>
      <c r="I293" s="1546" t="s">
        <v>61</v>
      </c>
      <c r="J293" s="107" t="s">
        <v>61</v>
      </c>
      <c r="K293" s="234" t="s">
        <v>61</v>
      </c>
      <c r="L293" s="1546" t="s">
        <v>61</v>
      </c>
      <c r="M293" s="107" t="s">
        <v>61</v>
      </c>
      <c r="N293" s="2481"/>
      <c r="O293" s="2089"/>
      <c r="P293" s="2089"/>
    </row>
    <row r="294" spans="2:16" ht="22.5" customHeight="1">
      <c r="B294" s="104" t="s">
        <v>594</v>
      </c>
      <c r="C294" s="2068" t="s">
        <v>3076</v>
      </c>
      <c r="D294" s="2068"/>
      <c r="E294" s="2068"/>
      <c r="F294" s="2068"/>
      <c r="G294" s="2068"/>
      <c r="H294" s="234" t="s">
        <v>61</v>
      </c>
      <c r="I294" s="1546" t="s">
        <v>61</v>
      </c>
      <c r="J294" s="107" t="s">
        <v>61</v>
      </c>
      <c r="K294" s="234" t="s">
        <v>61</v>
      </c>
      <c r="L294" s="1546" t="s">
        <v>61</v>
      </c>
      <c r="M294" s="345" t="s">
        <v>61</v>
      </c>
      <c r="N294" s="105"/>
      <c r="O294" s="2089"/>
      <c r="P294" s="2089"/>
    </row>
    <row r="295" spans="2:16" ht="43.5" customHeight="1" thickBot="1">
      <c r="B295" s="27" t="s">
        <v>596</v>
      </c>
      <c r="C295" s="1997" t="s">
        <v>3285</v>
      </c>
      <c r="D295" s="1997"/>
      <c r="E295" s="1997"/>
      <c r="F295" s="1997"/>
      <c r="G295" s="1998"/>
      <c r="H295" s="127">
        <f>SUM(H276+H277+H278+H281+H283+H285+H286+H287+H289+H290)</f>
        <v>56</v>
      </c>
      <c r="I295" s="127">
        <f>SUM(I276+I277+I278+I281+I283+I285+I286+I287+I289+I290)</f>
        <v>156</v>
      </c>
      <c r="J295" s="120">
        <f t="shared" si="1"/>
        <v>0.35897435897435898</v>
      </c>
      <c r="K295" s="235" t="s">
        <v>61</v>
      </c>
      <c r="L295" s="235" t="s">
        <v>61</v>
      </c>
      <c r="M295" s="139" t="s">
        <v>61</v>
      </c>
      <c r="N295" s="105"/>
      <c r="O295" s="2090"/>
      <c r="P295" s="2090"/>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51" customHeight="1">
      <c r="B297" s="70" t="s">
        <v>339</v>
      </c>
      <c r="C297" s="1997" t="s">
        <v>2722</v>
      </c>
      <c r="D297" s="1997"/>
      <c r="E297" s="1997"/>
      <c r="F297" s="1997"/>
      <c r="G297" s="1998"/>
      <c r="H297" s="1999" t="s">
        <v>1442</v>
      </c>
      <c r="I297" s="2027"/>
      <c r="J297" s="2000"/>
      <c r="K297" s="108" t="s">
        <v>1521</v>
      </c>
      <c r="L297" s="2069" t="s">
        <v>3599</v>
      </c>
      <c r="M297" s="2070"/>
      <c r="N297" s="2071"/>
      <c r="O297" s="109" t="s">
        <v>1784</v>
      </c>
      <c r="P297" s="1507"/>
    </row>
    <row r="298" spans="2:16" ht="34.5" customHeight="1">
      <c r="B298" s="110" t="s">
        <v>341</v>
      </c>
      <c r="C298" s="1997" t="s">
        <v>2724</v>
      </c>
      <c r="D298" s="1997"/>
      <c r="E298" s="1997"/>
      <c r="F298" s="1997"/>
      <c r="G298" s="1998"/>
      <c r="H298" s="1999" t="s">
        <v>1442</v>
      </c>
      <c r="I298" s="2027"/>
      <c r="J298" s="2000"/>
      <c r="K298" s="2030" t="s">
        <v>1521</v>
      </c>
      <c r="L298" s="2072"/>
      <c r="M298" s="2073"/>
      <c r="N298" s="2074"/>
      <c r="O298" s="2017" t="s">
        <v>2736</v>
      </c>
      <c r="P298" s="1991"/>
    </row>
    <row r="299" spans="2:16" ht="37.5" customHeight="1">
      <c r="B299" s="1494" t="s">
        <v>435</v>
      </c>
      <c r="C299" s="2043" t="s">
        <v>2725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2726</v>
      </c>
      <c r="D300" s="1997"/>
      <c r="E300" s="1997"/>
      <c r="F300" s="1997"/>
      <c r="G300" s="1998"/>
      <c r="H300" s="1999" t="s">
        <v>330</v>
      </c>
      <c r="I300" s="2027"/>
      <c r="J300" s="2000"/>
      <c r="K300" s="2078"/>
      <c r="L300" s="2082"/>
      <c r="M300" s="2083"/>
      <c r="N300" s="2084"/>
      <c r="O300" s="2017"/>
      <c r="P300" s="2017"/>
    </row>
    <row r="301" spans="2:16" ht="37.5" customHeight="1">
      <c r="B301" s="44" t="s">
        <v>737</v>
      </c>
      <c r="C301" s="1997" t="s">
        <v>2727</v>
      </c>
      <c r="D301" s="1997"/>
      <c r="E301" s="1997"/>
      <c r="F301" s="1997"/>
      <c r="G301" s="1998"/>
      <c r="H301" s="1999" t="s">
        <v>1793</v>
      </c>
      <c r="I301" s="2027"/>
      <c r="J301" s="2000"/>
      <c r="K301" s="1535" t="s">
        <v>1521</v>
      </c>
      <c r="L301" s="2072"/>
      <c r="M301" s="2073"/>
      <c r="N301" s="2074"/>
      <c r="O301" s="2017"/>
      <c r="P301" s="2017"/>
    </row>
    <row r="302" spans="2:16" ht="37.5" customHeight="1">
      <c r="B302" s="110" t="s">
        <v>350</v>
      </c>
      <c r="C302" s="1997" t="s">
        <v>1796</v>
      </c>
      <c r="D302" s="1997"/>
      <c r="E302" s="1997"/>
      <c r="F302" s="1997"/>
      <c r="G302" s="1998"/>
      <c r="H302" s="1999" t="s">
        <v>1442</v>
      </c>
      <c r="I302" s="2027"/>
      <c r="J302" s="2000"/>
      <c r="K302" s="1535" t="s">
        <v>1521</v>
      </c>
      <c r="L302" s="2075" t="s">
        <v>3600</v>
      </c>
      <c r="M302" s="2076"/>
      <c r="N302" s="2077"/>
      <c r="O302" s="2017"/>
      <c r="P302" s="1992"/>
    </row>
    <row r="303" spans="2:16" ht="39" customHeight="1">
      <c r="B303" s="28" t="s">
        <v>357</v>
      </c>
      <c r="C303" s="2043" t="s">
        <v>1799</v>
      </c>
      <c r="D303" s="2043"/>
      <c r="E303" s="2043"/>
      <c r="F303" s="2043"/>
      <c r="G303" s="2054"/>
      <c r="H303" s="1999" t="s">
        <v>1442</v>
      </c>
      <c r="I303" s="2027"/>
      <c r="J303" s="2000"/>
      <c r="K303" s="2030" t="s">
        <v>1521</v>
      </c>
      <c r="L303" s="2059" t="s">
        <v>3601</v>
      </c>
      <c r="M303" s="2060"/>
      <c r="N303" s="2061"/>
      <c r="O303" s="1991" t="s">
        <v>3602</v>
      </c>
      <c r="P303" s="1991"/>
    </row>
    <row r="304" spans="2:16" ht="39" customHeight="1">
      <c r="B304" s="23" t="s">
        <v>366</v>
      </c>
      <c r="C304" s="1997" t="s">
        <v>2730</v>
      </c>
      <c r="D304" s="1997"/>
      <c r="E304" s="1997"/>
      <c r="F304" s="1997"/>
      <c r="G304" s="1998"/>
      <c r="H304" s="1999" t="s">
        <v>1807</v>
      </c>
      <c r="I304" s="2027"/>
      <c r="J304" s="2000"/>
      <c r="K304" s="2031"/>
      <c r="L304" s="2062"/>
      <c r="M304" s="2063"/>
      <c r="N304" s="2064"/>
      <c r="O304" s="2017"/>
      <c r="P304" s="2017"/>
    </row>
    <row r="305" spans="1:16" ht="39" customHeight="1">
      <c r="B305" s="1520" t="s">
        <v>742</v>
      </c>
      <c r="C305" s="1997" t="s">
        <v>1806</v>
      </c>
      <c r="D305" s="1997"/>
      <c r="E305" s="1997"/>
      <c r="F305" s="1997"/>
      <c r="G305" s="1998"/>
      <c r="H305" s="1999" t="s">
        <v>2733</v>
      </c>
      <c r="I305" s="2027"/>
      <c r="J305" s="2000"/>
      <c r="K305" s="2031"/>
      <c r="L305" s="2062"/>
      <c r="M305" s="2063"/>
      <c r="N305" s="2064"/>
      <c r="O305" s="2017"/>
      <c r="P305" s="2017"/>
    </row>
    <row r="306" spans="1:16" ht="39" customHeight="1">
      <c r="B306" s="1493" t="s">
        <v>435</v>
      </c>
      <c r="C306" s="1997" t="s">
        <v>1809</v>
      </c>
      <c r="D306" s="1997"/>
      <c r="E306" s="1997"/>
      <c r="F306" s="1997"/>
      <c r="G306" s="1998"/>
      <c r="H306" s="1999" t="s">
        <v>2733</v>
      </c>
      <c r="I306" s="2027"/>
      <c r="J306" s="2000"/>
      <c r="K306" s="2031"/>
      <c r="L306" s="2062"/>
      <c r="M306" s="2063"/>
      <c r="N306" s="2064"/>
      <c r="O306" s="2017"/>
      <c r="P306" s="1992"/>
    </row>
    <row r="307" spans="1:16" ht="51" customHeight="1">
      <c r="B307" s="70" t="s">
        <v>745</v>
      </c>
      <c r="C307" s="1997" t="s">
        <v>3083</v>
      </c>
      <c r="D307" s="1997"/>
      <c r="E307" s="1997"/>
      <c r="F307" s="1997"/>
      <c r="G307" s="1998"/>
      <c r="H307" s="2038" t="s">
        <v>1807</v>
      </c>
      <c r="I307" s="2039"/>
      <c r="J307" s="2040"/>
      <c r="K307" s="2031"/>
      <c r="L307" s="2062"/>
      <c r="M307" s="2063"/>
      <c r="N307" s="2064"/>
      <c r="O307" s="2051" t="s">
        <v>2736</v>
      </c>
      <c r="P307" s="2051"/>
    </row>
    <row r="308" spans="1:16" ht="40.5" customHeight="1" thickBot="1">
      <c r="B308" s="39" t="s">
        <v>435</v>
      </c>
      <c r="C308" s="1978" t="s">
        <v>2737</v>
      </c>
      <c r="D308" s="1978"/>
      <c r="E308" s="1978"/>
      <c r="F308" s="1978"/>
      <c r="G308" s="1979"/>
      <c r="H308" s="2053" t="s">
        <v>1807</v>
      </c>
      <c r="I308" s="2053"/>
      <c r="J308" s="1981"/>
      <c r="K308" s="2058"/>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1807</v>
      </c>
      <c r="I310" s="2027"/>
      <c r="J310" s="2027"/>
      <c r="K310" s="2044" t="s">
        <v>1521</v>
      </c>
      <c r="L310" s="2045"/>
      <c r="M310" s="2046"/>
      <c r="N310" s="2047"/>
      <c r="O310" s="2050" t="s">
        <v>3287</v>
      </c>
      <c r="P310" s="2050"/>
    </row>
    <row r="311" spans="1:16" ht="30.75" customHeight="1">
      <c r="B311" s="1494" t="s">
        <v>435</v>
      </c>
      <c r="C311" s="2043" t="s">
        <v>2740</v>
      </c>
      <c r="D311" s="2043"/>
      <c r="E311" s="2043"/>
      <c r="F311" s="2043"/>
      <c r="G311" s="2043"/>
      <c r="H311" s="2038" t="s">
        <v>1807</v>
      </c>
      <c r="I311" s="2039"/>
      <c r="J311" s="2040"/>
      <c r="K311" s="2031"/>
      <c r="L311" s="2023"/>
      <c r="M311" s="2048"/>
      <c r="N311" s="2024"/>
      <c r="O311" s="2017"/>
      <c r="P311" s="2017"/>
    </row>
    <row r="312" spans="1:16" ht="39" customHeight="1">
      <c r="B312" s="1494" t="s">
        <v>441</v>
      </c>
      <c r="C312" s="1997" t="s">
        <v>2741</v>
      </c>
      <c r="D312" s="1997"/>
      <c r="E312" s="1997"/>
      <c r="F312" s="1997"/>
      <c r="G312" s="1998"/>
      <c r="H312" s="1999" t="s">
        <v>1807</v>
      </c>
      <c r="I312" s="2027"/>
      <c r="J312" s="2000"/>
      <c r="K312" s="2031"/>
      <c r="L312" s="2023"/>
      <c r="M312" s="2048"/>
      <c r="N312" s="2024"/>
      <c r="O312" s="2017"/>
      <c r="P312" s="2017"/>
    </row>
    <row r="313" spans="1:16" ht="35.25" customHeight="1">
      <c r="B313" s="1520" t="s">
        <v>381</v>
      </c>
      <c r="C313" s="2028" t="s">
        <v>2742</v>
      </c>
      <c r="D313" s="2028"/>
      <c r="E313" s="2028"/>
      <c r="F313" s="2028"/>
      <c r="G313" s="2029"/>
      <c r="H313" s="2038" t="s">
        <v>1807</v>
      </c>
      <c r="I313" s="2039"/>
      <c r="J313" s="2040"/>
      <c r="K313" s="2031"/>
      <c r="L313" s="2025"/>
      <c r="M313" s="2049"/>
      <c r="N313" s="2026"/>
      <c r="O313" s="2017"/>
      <c r="P313" s="2017"/>
    </row>
    <row r="314" spans="1:16" ht="39" customHeight="1">
      <c r="B314" s="1494" t="s">
        <v>435</v>
      </c>
      <c r="C314" s="1997" t="s">
        <v>2743</v>
      </c>
      <c r="D314" s="1997"/>
      <c r="E314" s="1997"/>
      <c r="F314" s="1997"/>
      <c r="G314" s="1998"/>
      <c r="H314" s="1999"/>
      <c r="I314" s="2027"/>
      <c r="J314" s="2000"/>
      <c r="K314" s="2030" t="s">
        <v>1521</v>
      </c>
      <c r="L314" s="2032"/>
      <c r="M314" s="2033"/>
      <c r="N314" s="2034"/>
      <c r="O314" s="2017"/>
      <c r="P314" s="2017"/>
    </row>
    <row r="315" spans="1:16" ht="31.5" customHeight="1">
      <c r="B315" s="1490" t="s">
        <v>441</v>
      </c>
      <c r="C315" s="1997" t="s">
        <v>2745</v>
      </c>
      <c r="D315" s="1997"/>
      <c r="E315" s="1997"/>
      <c r="F315" s="1997"/>
      <c r="G315" s="1998"/>
      <c r="H315" s="2038" t="s">
        <v>1807</v>
      </c>
      <c r="I315" s="2039"/>
      <c r="J315" s="2040"/>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1784</v>
      </c>
      <c r="P316" s="1991"/>
    </row>
    <row r="317" spans="1:16" ht="47.25" customHeight="1">
      <c r="A317" s="166"/>
      <c r="B317" s="111" t="s">
        <v>435</v>
      </c>
      <c r="C317" s="1830" t="s">
        <v>3288</v>
      </c>
      <c r="D317" s="1830"/>
      <c r="E317" s="1830"/>
      <c r="F317" s="1830"/>
      <c r="G317" s="1830"/>
      <c r="H317" s="1830"/>
      <c r="I317" s="1830"/>
      <c r="J317" s="1830"/>
      <c r="K317" s="1830"/>
      <c r="L317" s="2018" t="s">
        <v>1521</v>
      </c>
      <c r="M317" s="2021"/>
      <c r="N317" s="2022"/>
      <c r="O317" s="2017"/>
      <c r="P317" s="2017"/>
    </row>
    <row r="318" spans="1:16" ht="28.5" customHeight="1">
      <c r="A318" s="166"/>
      <c r="B318" s="111"/>
      <c r="C318" s="1491" t="s">
        <v>458</v>
      </c>
      <c r="D318" s="1997" t="s">
        <v>2748</v>
      </c>
      <c r="E318" s="1997"/>
      <c r="F318" s="1997"/>
      <c r="G318" s="1997"/>
      <c r="H318" s="1997"/>
      <c r="I318" s="1998"/>
      <c r="J318" s="1999" t="s">
        <v>1807</v>
      </c>
      <c r="K318" s="2000"/>
      <c r="L318" s="2019"/>
      <c r="M318" s="2023"/>
      <c r="N318" s="2024"/>
      <c r="O318" s="2017"/>
      <c r="P318" s="2017"/>
    </row>
    <row r="319" spans="1:16" ht="40.5" customHeight="1">
      <c r="A319" s="166"/>
      <c r="B319" s="111"/>
      <c r="C319" s="111" t="s">
        <v>489</v>
      </c>
      <c r="D319" s="1997" t="s">
        <v>1830</v>
      </c>
      <c r="E319" s="1997"/>
      <c r="F319" s="1997"/>
      <c r="G319" s="1997"/>
      <c r="H319" s="1830"/>
      <c r="I319" s="1831"/>
      <c r="J319" s="1999" t="s">
        <v>1807</v>
      </c>
      <c r="K319" s="2000"/>
      <c r="L319" s="2019"/>
      <c r="M319" s="2023"/>
      <c r="N319" s="2024"/>
      <c r="O319" s="2017"/>
      <c r="P319" s="2017"/>
    </row>
    <row r="320" spans="1:16" ht="28.5" customHeight="1">
      <c r="A320" s="166"/>
      <c r="B320" s="111"/>
      <c r="C320" s="111" t="s">
        <v>493</v>
      </c>
      <c r="D320" s="1997" t="s">
        <v>2750</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2752</v>
      </c>
      <c r="E321" s="1997"/>
      <c r="F321" s="1997"/>
      <c r="G321" s="1997"/>
      <c r="H321" s="1997"/>
      <c r="I321" s="1997"/>
      <c r="J321" s="1999" t="s">
        <v>1807</v>
      </c>
      <c r="K321" s="2000"/>
      <c r="L321" s="2019"/>
      <c r="M321" s="2023"/>
      <c r="N321" s="2024"/>
      <c r="O321" s="2017"/>
      <c r="P321" s="2017"/>
    </row>
    <row r="322" spans="1:16" ht="34.5" customHeight="1">
      <c r="A322" s="166"/>
      <c r="B322" s="111" t="s">
        <v>441</v>
      </c>
      <c r="C322" s="1830" t="s">
        <v>3290</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2748</v>
      </c>
      <c r="E323" s="1997"/>
      <c r="F323" s="1997"/>
      <c r="G323" s="1997"/>
      <c r="H323" s="1997"/>
      <c r="I323" s="1998"/>
      <c r="J323" s="1999" t="s">
        <v>1807</v>
      </c>
      <c r="K323" s="2000"/>
      <c r="L323" s="2019"/>
      <c r="M323" s="2023"/>
      <c r="N323" s="2024"/>
      <c r="O323" s="2017"/>
      <c r="P323" s="2017"/>
    </row>
    <row r="324" spans="1:16" ht="28.5" customHeight="1">
      <c r="A324" s="166"/>
      <c r="B324" s="111"/>
      <c r="C324" s="111" t="s">
        <v>489</v>
      </c>
      <c r="D324" s="1997" t="s">
        <v>1846</v>
      </c>
      <c r="E324" s="1997"/>
      <c r="F324" s="1997"/>
      <c r="G324" s="1997"/>
      <c r="H324" s="1997"/>
      <c r="I324" s="1998"/>
      <c r="J324" s="1999" t="s">
        <v>1807</v>
      </c>
      <c r="K324" s="2000"/>
      <c r="L324" s="2019"/>
      <c r="M324" s="2023"/>
      <c r="N324" s="2024"/>
      <c r="O324" s="2017"/>
      <c r="P324" s="2017"/>
    </row>
    <row r="325" spans="1:16" ht="28.5" customHeight="1">
      <c r="A325" s="166"/>
      <c r="B325" s="111"/>
      <c r="C325" s="111" t="s">
        <v>493</v>
      </c>
      <c r="D325" s="1830" t="s">
        <v>2750</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2755</v>
      </c>
      <c r="E326" s="1997"/>
      <c r="F326" s="1997"/>
      <c r="G326" s="1997"/>
      <c r="H326" s="1997"/>
      <c r="I326" s="1997"/>
      <c r="J326" s="1999" t="s">
        <v>1807</v>
      </c>
      <c r="K326" s="2000"/>
      <c r="L326" s="2019"/>
      <c r="M326" s="2023"/>
      <c r="N326" s="2024"/>
      <c r="O326" s="2017"/>
      <c r="P326" s="2017"/>
    </row>
    <row r="327" spans="1:16" ht="48" customHeight="1">
      <c r="A327" s="166"/>
      <c r="B327" s="111" t="s">
        <v>443</v>
      </c>
      <c r="C327" s="1997" t="s">
        <v>3292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2748</v>
      </c>
      <c r="E328" s="1997"/>
      <c r="F328" s="1997"/>
      <c r="G328" s="1997"/>
      <c r="H328" s="1997"/>
      <c r="I328" s="1998"/>
      <c r="J328" s="1999" t="s">
        <v>1807</v>
      </c>
      <c r="K328" s="2000"/>
      <c r="L328" s="2019"/>
      <c r="M328" s="2023"/>
      <c r="N328" s="2024"/>
      <c r="O328" s="2017"/>
      <c r="P328" s="2017"/>
    </row>
    <row r="329" spans="1:16" ht="28.5" customHeight="1">
      <c r="A329" s="166"/>
      <c r="B329" s="27"/>
      <c r="C329" s="111" t="s">
        <v>489</v>
      </c>
      <c r="D329" s="1997" t="s">
        <v>1846</v>
      </c>
      <c r="E329" s="1997"/>
      <c r="F329" s="1997"/>
      <c r="G329" s="1997"/>
      <c r="H329" s="1997"/>
      <c r="I329" s="1998"/>
      <c r="J329" s="1999" t="s">
        <v>1807</v>
      </c>
      <c r="K329" s="2000"/>
      <c r="L329" s="2019"/>
      <c r="M329" s="2023"/>
      <c r="N329" s="2024"/>
      <c r="O329" s="2017"/>
      <c r="P329" s="2017"/>
    </row>
    <row r="330" spans="1:16" ht="28.5" customHeight="1">
      <c r="A330" s="166"/>
      <c r="B330" s="1490"/>
      <c r="C330" s="111" t="s">
        <v>493</v>
      </c>
      <c r="D330" s="1997" t="s">
        <v>2750</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2758</v>
      </c>
      <c r="E331" s="1997"/>
      <c r="F331" s="1997"/>
      <c r="G331" s="1997"/>
      <c r="H331" s="1997"/>
      <c r="I331" s="1997"/>
      <c r="J331" s="1999" t="s">
        <v>1807</v>
      </c>
      <c r="K331" s="2000"/>
      <c r="L331" s="2019"/>
      <c r="M331" s="2023"/>
      <c r="N331" s="2024"/>
      <c r="O331" s="2017"/>
      <c r="P331" s="2017"/>
    </row>
    <row r="332" spans="1:16" ht="39.75" customHeight="1">
      <c r="A332" s="166"/>
      <c r="B332" s="27" t="s">
        <v>445</v>
      </c>
      <c r="C332" s="1830" t="s">
        <v>3294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2748</v>
      </c>
      <c r="E333" s="1997"/>
      <c r="F333" s="1997"/>
      <c r="G333" s="1997"/>
      <c r="H333" s="1997"/>
      <c r="I333" s="1998"/>
      <c r="J333" s="1999" t="s">
        <v>1807</v>
      </c>
      <c r="K333" s="2000"/>
      <c r="L333" s="2019"/>
      <c r="M333" s="2023"/>
      <c r="N333" s="2024"/>
      <c r="O333" s="2017"/>
      <c r="P333" s="2017"/>
    </row>
    <row r="334" spans="1:16" ht="28.5" customHeight="1">
      <c r="A334" s="166"/>
      <c r="B334" s="27"/>
      <c r="C334" s="111" t="s">
        <v>489</v>
      </c>
      <c r="D334" s="1997" t="s">
        <v>1846</v>
      </c>
      <c r="E334" s="1997"/>
      <c r="F334" s="1997"/>
      <c r="G334" s="1997"/>
      <c r="H334" s="1997"/>
      <c r="I334" s="1998"/>
      <c r="J334" s="1999" t="s">
        <v>1807</v>
      </c>
      <c r="K334" s="2000"/>
      <c r="L334" s="2019"/>
      <c r="M334" s="2023"/>
      <c r="N334" s="2024"/>
      <c r="O334" s="2017"/>
      <c r="P334" s="2017"/>
    </row>
    <row r="335" spans="1:16" ht="28.5" customHeight="1">
      <c r="A335" s="166"/>
      <c r="B335" s="1490"/>
      <c r="C335" s="111" t="s">
        <v>493</v>
      </c>
      <c r="D335" s="1997" t="s">
        <v>2750</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1848</v>
      </c>
      <c r="E336" s="1997"/>
      <c r="F336" s="1997"/>
      <c r="G336" s="1997"/>
      <c r="H336" s="1997"/>
      <c r="I336" s="1997"/>
      <c r="J336" s="1999" t="s">
        <v>1807</v>
      </c>
      <c r="K336" s="2000"/>
      <c r="L336" s="2019"/>
      <c r="M336" s="2023"/>
      <c r="N336" s="2024"/>
      <c r="O336" s="2017"/>
      <c r="P336" s="2017"/>
    </row>
    <row r="337" spans="1:16" ht="39.75" customHeight="1">
      <c r="A337" s="166"/>
      <c r="B337" s="27" t="s">
        <v>448</v>
      </c>
      <c r="C337" s="1997" t="s">
        <v>3296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2748</v>
      </c>
      <c r="E338" s="1997"/>
      <c r="F338" s="1997"/>
      <c r="G338" s="1997"/>
      <c r="H338" s="1997"/>
      <c r="I338" s="1998"/>
      <c r="J338" s="1999" t="s">
        <v>1807</v>
      </c>
      <c r="K338" s="2000"/>
      <c r="L338" s="2019"/>
      <c r="M338" s="2023"/>
      <c r="N338" s="2024"/>
      <c r="O338" s="2017"/>
      <c r="P338" s="2017"/>
    </row>
    <row r="339" spans="1:16" ht="28.5" customHeight="1">
      <c r="A339" s="166"/>
      <c r="B339" s="27"/>
      <c r="C339" s="111" t="s">
        <v>489</v>
      </c>
      <c r="D339" s="1997" t="s">
        <v>1846</v>
      </c>
      <c r="E339" s="1997"/>
      <c r="F339" s="1997"/>
      <c r="G339" s="1997"/>
      <c r="H339" s="1997"/>
      <c r="I339" s="1998"/>
      <c r="J339" s="1999" t="s">
        <v>1807</v>
      </c>
      <c r="K339" s="2000"/>
      <c r="L339" s="2019"/>
      <c r="M339" s="2023"/>
      <c r="N339" s="2024"/>
      <c r="O339" s="2017"/>
      <c r="P339" s="2017"/>
    </row>
    <row r="340" spans="1:16" ht="28.5" customHeight="1">
      <c r="A340" s="166"/>
      <c r="B340" s="1490"/>
      <c r="C340" s="111" t="s">
        <v>493</v>
      </c>
      <c r="D340" s="1997" t="s">
        <v>2750</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1848</v>
      </c>
      <c r="E341" s="1997"/>
      <c r="F341" s="1997"/>
      <c r="G341" s="1997"/>
      <c r="H341" s="1997"/>
      <c r="I341" s="1997"/>
      <c r="J341" s="1999" t="s">
        <v>1807</v>
      </c>
      <c r="K341" s="2000"/>
      <c r="L341" s="2019"/>
      <c r="M341" s="2023"/>
      <c r="N341" s="2024"/>
      <c r="O341" s="2017"/>
      <c r="P341" s="2017"/>
    </row>
    <row r="342" spans="1:16" ht="25.5" customHeight="1">
      <c r="A342" s="166"/>
      <c r="B342" s="27" t="s">
        <v>450</v>
      </c>
      <c r="C342" s="1997" t="s">
        <v>2432</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2748</v>
      </c>
      <c r="E343" s="1997"/>
      <c r="F343" s="1997"/>
      <c r="G343" s="1997"/>
      <c r="H343" s="1997"/>
      <c r="I343" s="1998"/>
      <c r="J343" s="1999" t="s">
        <v>1807</v>
      </c>
      <c r="K343" s="2000"/>
      <c r="L343" s="2019"/>
      <c r="M343" s="2023"/>
      <c r="N343" s="2024"/>
      <c r="O343" s="2017"/>
      <c r="P343" s="2017"/>
    </row>
    <row r="344" spans="1:16" ht="28.5" customHeight="1">
      <c r="A344" s="166"/>
      <c r="B344" s="27"/>
      <c r="C344" s="111" t="s">
        <v>489</v>
      </c>
      <c r="D344" s="1997" t="s">
        <v>1846</v>
      </c>
      <c r="E344" s="1997"/>
      <c r="F344" s="1997"/>
      <c r="G344" s="1997"/>
      <c r="H344" s="1997"/>
      <c r="I344" s="1998"/>
      <c r="J344" s="1999" t="s">
        <v>1807</v>
      </c>
      <c r="K344" s="2000"/>
      <c r="L344" s="2019"/>
      <c r="M344" s="2023"/>
      <c r="N344" s="2024"/>
      <c r="O344" s="2017"/>
      <c r="P344" s="2017"/>
    </row>
    <row r="345" spans="1:16" ht="28.5" customHeight="1">
      <c r="A345" s="166"/>
      <c r="B345" s="27"/>
      <c r="C345" s="111" t="s">
        <v>493</v>
      </c>
      <c r="D345" s="1997" t="s">
        <v>2750</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2764</v>
      </c>
      <c r="E346" s="1997"/>
      <c r="F346" s="1997"/>
      <c r="G346" s="1997"/>
      <c r="H346" s="1997"/>
      <c r="I346" s="1997"/>
      <c r="J346" s="1999" t="s">
        <v>1807</v>
      </c>
      <c r="K346" s="2000"/>
      <c r="L346" s="2019"/>
      <c r="M346" s="2023"/>
      <c r="N346" s="2024"/>
      <c r="O346" s="2017"/>
      <c r="P346" s="2017"/>
    </row>
    <row r="347" spans="1:16" ht="25.5" customHeight="1">
      <c r="A347" s="166"/>
      <c r="B347" s="27" t="s">
        <v>453</v>
      </c>
      <c r="C347" s="1997" t="s">
        <v>2433</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2748</v>
      </c>
      <c r="E348" s="1997"/>
      <c r="F348" s="1997"/>
      <c r="G348" s="1997"/>
      <c r="H348" s="1997"/>
      <c r="I348" s="1998"/>
      <c r="J348" s="1999" t="s">
        <v>1807</v>
      </c>
      <c r="K348" s="2000"/>
      <c r="L348" s="2019"/>
      <c r="M348" s="2023"/>
      <c r="N348" s="2024"/>
      <c r="O348" s="2017"/>
      <c r="P348" s="2017"/>
    </row>
    <row r="349" spans="1:16" ht="28.5" customHeight="1">
      <c r="A349" s="166"/>
      <c r="B349" s="27"/>
      <c r="C349" s="111" t="s">
        <v>489</v>
      </c>
      <c r="D349" s="1997" t="s">
        <v>1846</v>
      </c>
      <c r="E349" s="1997"/>
      <c r="F349" s="1997"/>
      <c r="G349" s="1997"/>
      <c r="H349" s="1997"/>
      <c r="I349" s="1998"/>
      <c r="J349" s="1999" t="s">
        <v>1807</v>
      </c>
      <c r="K349" s="2000"/>
      <c r="L349" s="2019"/>
      <c r="M349" s="2023"/>
      <c r="N349" s="2024"/>
      <c r="O349" s="2017"/>
      <c r="P349" s="2017"/>
    </row>
    <row r="350" spans="1:16" ht="28.5" customHeight="1">
      <c r="A350" s="166"/>
      <c r="B350" s="27"/>
      <c r="C350" s="111" t="s">
        <v>493</v>
      </c>
      <c r="D350" s="1997" t="s">
        <v>2750</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2766</v>
      </c>
      <c r="E351" s="1997"/>
      <c r="F351" s="1997"/>
      <c r="G351" s="1997"/>
      <c r="H351" s="1997"/>
      <c r="I351" s="1997"/>
      <c r="J351" s="1999" t="s">
        <v>1807</v>
      </c>
      <c r="K351" s="2000"/>
      <c r="L351" s="2019"/>
      <c r="M351" s="2023"/>
      <c r="N351" s="2024"/>
      <c r="O351" s="2017"/>
      <c r="P351" s="2017"/>
    </row>
    <row r="352" spans="1:16" ht="39.75" customHeight="1">
      <c r="A352" s="166"/>
      <c r="B352" s="1490" t="s">
        <v>456</v>
      </c>
      <c r="C352" s="1997" t="s">
        <v>3299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2748</v>
      </c>
      <c r="E353" s="1997"/>
      <c r="F353" s="1997"/>
      <c r="G353" s="1997"/>
      <c r="H353" s="1997"/>
      <c r="I353" s="1998"/>
      <c r="J353" s="1999" t="s">
        <v>1807</v>
      </c>
      <c r="K353" s="2000"/>
      <c r="L353" s="2019"/>
      <c r="M353" s="2023"/>
      <c r="N353" s="2024"/>
      <c r="O353" s="2017"/>
      <c r="P353" s="2017"/>
    </row>
    <row r="354" spans="1:16" ht="28.5" customHeight="1">
      <c r="A354" s="166"/>
      <c r="B354" s="27"/>
      <c r="C354" s="111" t="s">
        <v>489</v>
      </c>
      <c r="D354" s="1997" t="s">
        <v>1846</v>
      </c>
      <c r="E354" s="1997"/>
      <c r="F354" s="1997"/>
      <c r="G354" s="1997"/>
      <c r="H354" s="1997"/>
      <c r="I354" s="1998"/>
      <c r="J354" s="1999" t="s">
        <v>1807</v>
      </c>
      <c r="K354" s="2000"/>
      <c r="L354" s="2019"/>
      <c r="M354" s="2023"/>
      <c r="N354" s="2024"/>
      <c r="O354" s="2017"/>
      <c r="P354" s="2017"/>
    </row>
    <row r="355" spans="1:16" ht="28.5" customHeight="1">
      <c r="A355" s="166"/>
      <c r="B355" s="1490"/>
      <c r="C355" s="1491" t="s">
        <v>493</v>
      </c>
      <c r="D355" s="1997" t="s">
        <v>2750</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2769</v>
      </c>
      <c r="E356" s="1997"/>
      <c r="F356" s="1997"/>
      <c r="G356" s="1997"/>
      <c r="H356" s="1997"/>
      <c r="I356" s="1997"/>
      <c r="J356" s="1999" t="s">
        <v>1807</v>
      </c>
      <c r="K356" s="2000"/>
      <c r="L356" s="2020"/>
      <c r="M356" s="2025"/>
      <c r="N356" s="2026"/>
      <c r="O356" s="1992"/>
      <c r="P356" s="1992"/>
    </row>
    <row r="357" spans="1:16" ht="54" customHeight="1">
      <c r="A357" s="166"/>
      <c r="B357" s="1481" t="s">
        <v>402</v>
      </c>
      <c r="C357" s="1997" t="s">
        <v>2770</v>
      </c>
      <c r="D357" s="1997"/>
      <c r="E357" s="1997"/>
      <c r="F357" s="1997"/>
      <c r="G357" s="1997"/>
      <c r="H357" s="33" t="s">
        <v>1807</v>
      </c>
      <c r="I357" s="114" t="s">
        <v>2771</v>
      </c>
      <c r="J357" s="2008"/>
      <c r="K357" s="2008"/>
      <c r="L357" s="2008"/>
      <c r="M357" s="2008"/>
      <c r="N357" s="2009"/>
      <c r="O357" s="1507"/>
      <c r="P357" s="1507"/>
    </row>
    <row r="358" spans="1:16" ht="107.25" customHeight="1">
      <c r="A358" s="166"/>
      <c r="B358" s="1481" t="s">
        <v>404</v>
      </c>
      <c r="C358" s="1830" t="s">
        <v>3098</v>
      </c>
      <c r="D358" s="1830"/>
      <c r="E358" s="1830"/>
      <c r="F358" s="1830"/>
      <c r="G358" s="1831"/>
      <c r="H358" s="158" t="s">
        <v>1807</v>
      </c>
      <c r="I358" s="1535" t="s">
        <v>1521</v>
      </c>
      <c r="J358" s="2010"/>
      <c r="K358" s="2010"/>
      <c r="L358" s="2010"/>
      <c r="M358" s="2010"/>
      <c r="N358" s="2011"/>
      <c r="O358" s="1991"/>
      <c r="P358" s="1991"/>
    </row>
    <row r="359" spans="1:16" ht="65.25" customHeight="1">
      <c r="A359" s="166"/>
      <c r="B359" s="1490" t="s">
        <v>435</v>
      </c>
      <c r="C359" s="1831" t="s">
        <v>1863</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2774</v>
      </c>
      <c r="D360" s="1997"/>
      <c r="E360" s="1997"/>
      <c r="F360" s="1997"/>
      <c r="G360" s="1998"/>
      <c r="H360" s="1999" t="s">
        <v>1807</v>
      </c>
      <c r="I360" s="2000"/>
      <c r="J360" s="2001" t="s">
        <v>1521</v>
      </c>
      <c r="K360" s="2039"/>
      <c r="L360" s="2039"/>
      <c r="M360" s="2039"/>
      <c r="N360" s="2225"/>
      <c r="O360" s="1991"/>
      <c r="P360" s="1991"/>
    </row>
    <row r="361" spans="1:16" ht="42" customHeight="1" thickBot="1">
      <c r="A361" s="166"/>
      <c r="B361" s="113" t="s">
        <v>435</v>
      </c>
      <c r="C361" s="1978" t="s">
        <v>1868</v>
      </c>
      <c r="D361" s="1978"/>
      <c r="E361" s="1978"/>
      <c r="F361" s="1978"/>
      <c r="G361" s="1979"/>
      <c r="H361" s="1980" t="s">
        <v>1807</v>
      </c>
      <c r="I361" s="1981"/>
      <c r="J361" s="2002"/>
      <c r="K361" s="3353"/>
      <c r="L361" s="3353"/>
      <c r="M361" s="3353"/>
      <c r="N361" s="3354"/>
      <c r="O361" s="2005"/>
      <c r="P361" s="2005"/>
    </row>
    <row r="362" spans="1:16" ht="72" customHeight="1" thickBot="1">
      <c r="B362" s="1982" t="s">
        <v>1870</v>
      </c>
      <c r="C362" s="1983"/>
      <c r="D362" s="1983"/>
      <c r="E362" s="1983"/>
      <c r="F362" s="1983"/>
      <c r="G362" s="1984"/>
      <c r="H362" s="3708" t="s">
        <v>3603</v>
      </c>
      <c r="I362" s="3709"/>
      <c r="J362" s="3709"/>
      <c r="K362" s="3709"/>
      <c r="L362" s="3709"/>
      <c r="M362" s="3709"/>
      <c r="N362" s="3710"/>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dataConsolidate/>
  <mergeCells count="885">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I15:N15"/>
    <mergeCell ref="C16:E16"/>
    <mergeCell ref="G16:H16"/>
    <mergeCell ref="I16:N16"/>
    <mergeCell ref="C12:E12"/>
    <mergeCell ref="G12:H12"/>
    <mergeCell ref="C17:E17"/>
    <mergeCell ref="G17:H17"/>
    <mergeCell ref="C18:E18"/>
    <mergeCell ref="G18:H18"/>
    <mergeCell ref="C19:E19"/>
    <mergeCell ref="G19:H19"/>
    <mergeCell ref="B28:B29"/>
    <mergeCell ref="C28:F29"/>
    <mergeCell ref="C13:E13"/>
    <mergeCell ref="G13:H13"/>
    <mergeCell ref="C14:E14"/>
    <mergeCell ref="G14:H14"/>
    <mergeCell ref="C20:H20"/>
    <mergeCell ref="C21:H21"/>
    <mergeCell ref="C22:H22"/>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J20:J24"/>
    <mergeCell ref="K20:N2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I19:N19"/>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s>
  <conditionalFormatting sqref="I11:N11">
    <cfRule type="expression" dxfId="5446" priority="166">
      <formula>$F$17="Not applicable"</formula>
    </cfRule>
    <cfRule type="expression" dxfId="5445" priority="167">
      <formula>$F$17="Don't know"</formula>
    </cfRule>
    <cfRule type="expression" dxfId="5444" priority="168">
      <formula>$F$17="No"</formula>
    </cfRule>
  </conditionalFormatting>
  <conditionalFormatting sqref="I12:N14 I17:N18 I15:I16 I19">
    <cfRule type="expression" dxfId="5443" priority="163">
      <formula>$F12="Not applicable"</formula>
    </cfRule>
    <cfRule type="expression" dxfId="5442" priority="164">
      <formula>$F12="Don't know"</formula>
    </cfRule>
    <cfRule type="expression" dxfId="5441" priority="165">
      <formula>$F12="No"</formula>
    </cfRule>
  </conditionalFormatting>
  <conditionalFormatting sqref="F9:N9 I11:N14 I17:N18 I15:I16 I19">
    <cfRule type="expression" dxfId="5440" priority="162">
      <formula>$N$14="Don't know"</formula>
    </cfRule>
  </conditionalFormatting>
  <conditionalFormatting sqref="F9:N9 I11:N14 I17:N18 I15:I16 I19">
    <cfRule type="expression" dxfId="5439" priority="161">
      <formula>$N$14="Not applicable"</formula>
    </cfRule>
  </conditionalFormatting>
  <conditionalFormatting sqref="F9:N9 I11:N14 I17:N18 I15:I16 I19">
    <cfRule type="expression" dxfId="5438" priority="160">
      <formula>$N$14="No"</formula>
    </cfRule>
  </conditionalFormatting>
  <conditionalFormatting sqref="L188:M198">
    <cfRule type="expression" dxfId="5437" priority="158">
      <formula>$F$221="Don't know"</formula>
    </cfRule>
    <cfRule type="expression" dxfId="5436" priority="159">
      <formula>$F$221="No"</formula>
    </cfRule>
  </conditionalFormatting>
  <conditionalFormatting sqref="H26 G63 H106 H276:I279 H281:I281 H285:I287 O274 J42:K42 H297:H299 O310 H358 H301 O297:O298 H28:H31 O277 O303 O307 L188:N198 H304:H307 G116:J128 L116:N128 F81:J81 F79:F80 F77:J78 H283:I283 H289:I290 J44:K44">
    <cfRule type="containsBlanks" dxfId="5435" priority="157">
      <formula>LEN(TRIM(F26))=0</formula>
    </cfRule>
  </conditionalFormatting>
  <conditionalFormatting sqref="F9:N9">
    <cfRule type="containsBlanks" dxfId="5434" priority="156">
      <formula>LEN(TRIM(F9))=0</formula>
    </cfRule>
  </conditionalFormatting>
  <conditionalFormatting sqref="O60 O88:O92 O106 O113 O135 O141 O143 O218 O260 O58 O225:O227 O146:O161 J35:K37 J39:K39 J47:K48 J57:K57 O20:O22 O26:O27 O187 O31:O32 J50:K50 J52:K53">
    <cfRule type="containsBlanks" dxfId="5433" priority="155">
      <formula>LEN(TRIM(J20))=0</formula>
    </cfRule>
  </conditionalFormatting>
  <conditionalFormatting sqref="I63:J64">
    <cfRule type="containsBlanks" dxfId="5432" priority="154">
      <formula>LEN(TRIM(I63))=0</formula>
    </cfRule>
  </conditionalFormatting>
  <conditionalFormatting sqref="F243 H137:H139 K137 F210 K219 H225 F219:F221 G147:G160 J147:J160 K228:K240">
    <cfRule type="containsBlanks" dxfId="5431" priority="153">
      <formula>LEN(TRIM(F137))=0</formula>
    </cfRule>
  </conditionalFormatting>
  <conditionalFormatting sqref="J27">
    <cfRule type="containsBlanks" dxfId="5430" priority="151">
      <formula>LEN(TRIM(J27))=0</formula>
    </cfRule>
  </conditionalFormatting>
  <conditionalFormatting sqref="G135">
    <cfRule type="containsBlanks" dxfId="5429" priority="152">
      <formula>LEN(TRIM(G135))=0</formula>
    </cfRule>
  </conditionalFormatting>
  <conditionalFormatting sqref="J58">
    <cfRule type="containsBlanks" dxfId="5428" priority="150">
      <formula>LEN(TRIM(J58))=0</formula>
    </cfRule>
  </conditionalFormatting>
  <conditionalFormatting sqref="J26">
    <cfRule type="containsBlanks" dxfId="5427" priority="149">
      <formula>LEN(TRIM(J26))=0</formula>
    </cfRule>
  </conditionalFormatting>
  <conditionalFormatting sqref="J60">
    <cfRule type="containsBlanks" dxfId="5426" priority="148">
      <formula>LEN(TRIM(J60))=0</formula>
    </cfRule>
  </conditionalFormatting>
  <conditionalFormatting sqref="K242">
    <cfRule type="containsBlanks" dxfId="5425" priority="138">
      <formula>LEN(TRIM(K242))=0</formula>
    </cfRule>
  </conditionalFormatting>
  <conditionalFormatting sqref="H140">
    <cfRule type="containsBlanks" dxfId="5424" priority="147">
      <formula>LEN(TRIM(H140))=0</formula>
    </cfRule>
  </conditionalFormatting>
  <conditionalFormatting sqref="H143 K137 H137:H140">
    <cfRule type="expression" dxfId="5423" priority="145">
      <formula>#REF!="Don't know"</formula>
    </cfRule>
    <cfRule type="expression" dxfId="5422" priority="146">
      <formula>#REF!="No"</formula>
    </cfRule>
  </conditionalFormatting>
  <conditionalFormatting sqref="H143">
    <cfRule type="containsBlanks" dxfId="5421" priority="144">
      <formula>LEN(TRIM(H143))=0</formula>
    </cfRule>
  </conditionalFormatting>
  <conditionalFormatting sqref="H141">
    <cfRule type="expression" dxfId="5420" priority="142">
      <formula>#REF!="Don't know"</formula>
    </cfRule>
    <cfRule type="expression" dxfId="5419" priority="143">
      <formula>#REF!="No"</formula>
    </cfRule>
  </conditionalFormatting>
  <conditionalFormatting sqref="H141">
    <cfRule type="containsBlanks" dxfId="5418" priority="141">
      <formula>LEN(TRIM(H141))=0</formula>
    </cfRule>
  </conditionalFormatting>
  <conditionalFormatting sqref="L188:M198">
    <cfRule type="expression" dxfId="5417" priority="139">
      <formula>$F$221="Don't know"</formula>
    </cfRule>
    <cfRule type="expression" dxfId="5416" priority="140">
      <formula>$F$221="No"</formula>
    </cfRule>
  </conditionalFormatting>
  <conditionalFormatting sqref="O8">
    <cfRule type="containsBlanks" dxfId="5415" priority="136">
      <formula>LEN(TRIM(O8))=0</formula>
    </cfRule>
  </conditionalFormatting>
  <conditionalFormatting sqref="H310">
    <cfRule type="containsBlanks" dxfId="5414" priority="137">
      <formula>LEN(TRIM(H310))=0</formula>
    </cfRule>
  </conditionalFormatting>
  <conditionalFormatting sqref="O67">
    <cfRule type="containsBlanks" dxfId="5413" priority="135">
      <formula>LEN(TRIM(O67))=0</formula>
    </cfRule>
  </conditionalFormatting>
  <conditionalFormatting sqref="O199">
    <cfRule type="containsBlanks" dxfId="5412" priority="134">
      <formula>LEN(TRIM(O199))=0</formula>
    </cfRule>
  </conditionalFormatting>
  <conditionalFormatting sqref="O223:O224">
    <cfRule type="containsBlanks" dxfId="5411" priority="133">
      <formula>LEN(TRIM(O223))=0</formula>
    </cfRule>
  </conditionalFormatting>
  <conditionalFormatting sqref="O252">
    <cfRule type="containsBlanks" dxfId="5410" priority="132">
      <formula>LEN(TRIM(O252))=0</formula>
    </cfRule>
  </conditionalFormatting>
  <conditionalFormatting sqref="I67">
    <cfRule type="containsBlanks" dxfId="5409" priority="131">
      <formula>LEN(TRIM(I67))=0</formula>
    </cfRule>
  </conditionalFormatting>
  <conditionalFormatting sqref="G266">
    <cfRule type="containsBlanks" dxfId="5408" priority="110">
      <formula>LEN(TRIM(G266))=0</formula>
    </cfRule>
  </conditionalFormatting>
  <conditionalFormatting sqref="F252">
    <cfRule type="containsBlanks" dxfId="5407" priority="130">
      <formula>LEN(TRIM(F252))=0</formula>
    </cfRule>
  </conditionalFormatting>
  <conditionalFormatting sqref="F260">
    <cfRule type="containsBlanks" dxfId="5406" priority="129">
      <formula>LEN(TRIM(F260))=0</formula>
    </cfRule>
  </conditionalFormatting>
  <conditionalFormatting sqref="F264">
    <cfRule type="containsBlanks" dxfId="5405" priority="128">
      <formula>LEN(TRIM(F264))=0</formula>
    </cfRule>
  </conditionalFormatting>
  <conditionalFormatting sqref="F254">
    <cfRule type="containsBlanks" dxfId="5404" priority="127">
      <formula>LEN(TRIM(F254))=0</formula>
    </cfRule>
  </conditionalFormatting>
  <conditionalFormatting sqref="F164:F174">
    <cfRule type="containsBlanks" dxfId="5403" priority="126">
      <formula>LEN(TRIM(F164))=0</formula>
    </cfRule>
  </conditionalFormatting>
  <conditionalFormatting sqref="O175">
    <cfRule type="containsBlanks" dxfId="5402" priority="125">
      <formula>LEN(TRIM(O175))=0</formula>
    </cfRule>
  </conditionalFormatting>
  <conditionalFormatting sqref="F95:F97">
    <cfRule type="containsBlanks" dxfId="5401" priority="124">
      <formula>LEN(TRIM(F95))=0</formula>
    </cfRule>
  </conditionalFormatting>
  <conditionalFormatting sqref="F99:F102">
    <cfRule type="containsBlanks" dxfId="5400" priority="123">
      <formula>LEN(TRIM(F99))=0</formula>
    </cfRule>
  </conditionalFormatting>
  <conditionalFormatting sqref="H213:H216">
    <cfRule type="expression" dxfId="5399" priority="121">
      <formula>$H$144="Don't know"</formula>
    </cfRule>
    <cfRule type="expression" dxfId="5398" priority="122">
      <formula>$H$144="no"</formula>
    </cfRule>
  </conditionalFormatting>
  <conditionalFormatting sqref="O211">
    <cfRule type="containsBlanks" dxfId="5397" priority="120">
      <formula>LEN(TRIM(O211))=0</formula>
    </cfRule>
  </conditionalFormatting>
  <conditionalFormatting sqref="H213:H216">
    <cfRule type="containsBlanks" dxfId="5396" priority="119">
      <formula>LEN(TRIM(H213))=0</formula>
    </cfRule>
  </conditionalFormatting>
  <conditionalFormatting sqref="H211">
    <cfRule type="expression" dxfId="5395" priority="117">
      <formula>#REF!="Don't know"</formula>
    </cfRule>
    <cfRule type="expression" dxfId="5394" priority="118">
      <formula>#REF!="No"</formula>
    </cfRule>
  </conditionalFormatting>
  <conditionalFormatting sqref="H211">
    <cfRule type="containsBlanks" dxfId="5393" priority="116">
      <formula>LEN(TRIM(H211))=0</formula>
    </cfRule>
  </conditionalFormatting>
  <conditionalFormatting sqref="H360:I360 H361">
    <cfRule type="containsBlanks" dxfId="5392" priority="114">
      <formula>LEN(TRIM(H360))=0</formula>
    </cfRule>
    <cfRule type="containsBlanks" priority="115">
      <formula>LEN(TRIM(H360))=0</formula>
    </cfRule>
  </conditionalFormatting>
  <conditionalFormatting sqref="F268:F272">
    <cfRule type="containsBlanks" dxfId="5391" priority="111">
      <formula>LEN(TRIM(F268))=0</formula>
    </cfRule>
  </conditionalFormatting>
  <conditionalFormatting sqref="O266">
    <cfRule type="containsBlanks" dxfId="5390" priority="113">
      <formula>LEN(TRIM(O266))=0</formula>
    </cfRule>
  </conditionalFormatting>
  <conditionalFormatting sqref="G93:J93">
    <cfRule type="containsBlanks" dxfId="5389" priority="105">
      <formula>LEN(TRIM(G93))=0</formula>
    </cfRule>
  </conditionalFormatting>
  <conditionalFormatting sqref="O163">
    <cfRule type="containsBlanks" dxfId="5388" priority="112">
      <formula>LEN(TRIM(O163))=0</formula>
    </cfRule>
  </conditionalFormatting>
  <conditionalFormatting sqref="F245:G245 F247:G247 F246 F249:G249 F248">
    <cfRule type="containsBlanks" dxfId="5387" priority="104">
      <formula>LEN(TRIM(F245))=0</formula>
    </cfRule>
  </conditionalFormatting>
  <conditionalFormatting sqref="I22">
    <cfRule type="containsBlanks" dxfId="5386" priority="106">
      <formula>LEN(TRIM(I22))=0</formula>
    </cfRule>
    <cfRule type="expression" dxfId="5385" priority="109">
      <formula>$M$14="Don't know"</formula>
    </cfRule>
  </conditionalFormatting>
  <conditionalFormatting sqref="I22">
    <cfRule type="expression" dxfId="5384" priority="108">
      <formula>$M$14="Not applicable"</formula>
    </cfRule>
  </conditionalFormatting>
  <conditionalFormatting sqref="I22">
    <cfRule type="expression" dxfId="5383" priority="107">
      <formula>$M$14="No"</formula>
    </cfRule>
  </conditionalFormatting>
  <conditionalFormatting sqref="O95">
    <cfRule type="containsBlanks" dxfId="5382" priority="88">
      <formula>LEN(TRIM(O95))=0</formula>
    </cfRule>
  </conditionalFormatting>
  <conditionalFormatting sqref="G251">
    <cfRule type="containsBlanks" dxfId="5381" priority="103">
      <formula>LEN(TRIM(G251))=0</formula>
    </cfRule>
  </conditionalFormatting>
  <conditionalFormatting sqref="O244 O251">
    <cfRule type="containsBlanks" dxfId="5380" priority="102">
      <formula>LEN(TRIM(O244))=0</formula>
    </cfRule>
  </conditionalFormatting>
  <conditionalFormatting sqref="J28">
    <cfRule type="containsBlanks" dxfId="5379" priority="95">
      <formula>LEN(TRIM(J28))=0</formula>
    </cfRule>
  </conditionalFormatting>
  <conditionalFormatting sqref="K20:N24">
    <cfRule type="containsBlanks" dxfId="5378" priority="96">
      <formula>LEN(TRIM(K20))=0</formula>
    </cfRule>
  </conditionalFormatting>
  <conditionalFormatting sqref="J318">
    <cfRule type="containsBlanks" dxfId="5377" priority="101">
      <formula>LEN(TRIM(J318))=0</formula>
    </cfRule>
  </conditionalFormatting>
  <conditionalFormatting sqref="J319">
    <cfRule type="containsBlanks" dxfId="5376" priority="100">
      <formula>LEN(TRIM(J319))=0</formula>
    </cfRule>
  </conditionalFormatting>
  <conditionalFormatting sqref="J29">
    <cfRule type="containsBlanks" dxfId="5375" priority="94">
      <formula>LEN(TRIM(J29))=0</formula>
    </cfRule>
  </conditionalFormatting>
  <conditionalFormatting sqref="O316:O356">
    <cfRule type="containsBlanks" dxfId="5374" priority="98">
      <formula>LEN(TRIM(O316))=0</formula>
    </cfRule>
  </conditionalFormatting>
  <conditionalFormatting sqref="H308:J308">
    <cfRule type="containsBlanks" dxfId="5373" priority="93">
      <formula>LEN(TRIM(H308))=0</formula>
    </cfRule>
  </conditionalFormatting>
  <conditionalFormatting sqref="H357">
    <cfRule type="containsBlanks" dxfId="5372" priority="97">
      <formula>LEN(TRIM(H357))=0</formula>
    </cfRule>
  </conditionalFormatting>
  <conditionalFormatting sqref="H312:J312">
    <cfRule type="containsBlanks" dxfId="5371" priority="92">
      <formula>LEN(TRIM(H312))=0</formula>
    </cfRule>
  </conditionalFormatting>
  <conditionalFormatting sqref="J321">
    <cfRule type="containsBlanks" dxfId="5370" priority="99">
      <formula>LEN(TRIM(J321))=0</formula>
    </cfRule>
  </conditionalFormatting>
  <conditionalFormatting sqref="F256">
    <cfRule type="containsBlanks" dxfId="5369" priority="41">
      <formula>LEN(TRIM(F256))=0</formula>
    </cfRule>
  </conditionalFormatting>
  <conditionalFormatting sqref="O77">
    <cfRule type="containsBlanks" dxfId="5368" priority="91">
      <formula>LEN(TRIM(O77))=0</formula>
    </cfRule>
  </conditionalFormatting>
  <conditionalFormatting sqref="O78">
    <cfRule type="containsBlanks" dxfId="5367" priority="90">
      <formula>LEN(TRIM(O78))=0</formula>
    </cfRule>
  </conditionalFormatting>
  <conditionalFormatting sqref="O81">
    <cfRule type="containsBlanks" dxfId="5366" priority="89">
      <formula>LEN(TRIM(O81))=0</formula>
    </cfRule>
  </conditionalFormatting>
  <conditionalFormatting sqref="O69:O74">
    <cfRule type="containsBlanks" dxfId="5365" priority="87">
      <formula>LEN(TRIM(O69))=0</formula>
    </cfRule>
  </conditionalFormatting>
  <conditionalFormatting sqref="H8">
    <cfRule type="containsBlanks" dxfId="5364" priority="86">
      <formula>LEN(TRIM(H8))=0</formula>
    </cfRule>
  </conditionalFormatting>
  <conditionalFormatting sqref="H8">
    <cfRule type="expression" dxfId="5363" priority="85">
      <formula>$N$14="Don't know"</formula>
    </cfRule>
  </conditionalFormatting>
  <conditionalFormatting sqref="H8">
    <cfRule type="expression" dxfId="5362" priority="84">
      <formula>$N$14="Not applicable"</formula>
    </cfRule>
  </conditionalFormatting>
  <conditionalFormatting sqref="H8">
    <cfRule type="expression" dxfId="5361" priority="83">
      <formula>$N$14="No"</formula>
    </cfRule>
  </conditionalFormatting>
  <conditionalFormatting sqref="F11:F19">
    <cfRule type="containsBlanks" dxfId="5360" priority="82">
      <formula>LEN(TRIM(F11))=0</formula>
    </cfRule>
  </conditionalFormatting>
  <conditionalFormatting sqref="F11:F19">
    <cfRule type="expression" dxfId="5359" priority="81">
      <formula>$N$14="Don't know"</formula>
    </cfRule>
  </conditionalFormatting>
  <conditionalFormatting sqref="F11:F19">
    <cfRule type="expression" dxfId="5358" priority="80">
      <formula>$N$14="Not applicable"</formula>
    </cfRule>
  </conditionalFormatting>
  <conditionalFormatting sqref="F11:F19">
    <cfRule type="expression" dxfId="5357" priority="79">
      <formula>$N$14="No"</formula>
    </cfRule>
  </conditionalFormatting>
  <conditionalFormatting sqref="I20">
    <cfRule type="containsBlanks" dxfId="5356" priority="78">
      <formula>LEN(TRIM(I20))=0</formula>
    </cfRule>
  </conditionalFormatting>
  <conditionalFormatting sqref="I20">
    <cfRule type="expression" dxfId="5355" priority="77">
      <formula>$N$14="Don't know"</formula>
    </cfRule>
  </conditionalFormatting>
  <conditionalFormatting sqref="I20">
    <cfRule type="expression" dxfId="5354" priority="76">
      <formula>$N$14="Not applicable"</formula>
    </cfRule>
  </conditionalFormatting>
  <conditionalFormatting sqref="I20">
    <cfRule type="expression" dxfId="5353" priority="75">
      <formula>$N$14="No"</formula>
    </cfRule>
  </conditionalFormatting>
  <conditionalFormatting sqref="I21">
    <cfRule type="containsBlanks" dxfId="5352" priority="74">
      <formula>LEN(TRIM(I21))=0</formula>
    </cfRule>
  </conditionalFormatting>
  <conditionalFormatting sqref="I21">
    <cfRule type="expression" dxfId="5351" priority="73">
      <formula>$N$14="Don't know"</formula>
    </cfRule>
  </conditionalFormatting>
  <conditionalFormatting sqref="I21">
    <cfRule type="expression" dxfId="5350" priority="72">
      <formula>$N$14="Not applicable"</formula>
    </cfRule>
  </conditionalFormatting>
  <conditionalFormatting sqref="I21">
    <cfRule type="expression" dxfId="5349" priority="71">
      <formula>$N$14="No"</formula>
    </cfRule>
  </conditionalFormatting>
  <conditionalFormatting sqref="I23">
    <cfRule type="containsBlanks" dxfId="5348" priority="70">
      <formula>LEN(TRIM(I23))=0</formula>
    </cfRule>
  </conditionalFormatting>
  <conditionalFormatting sqref="I23">
    <cfRule type="expression" dxfId="5347" priority="69">
      <formula>$N$14="Don't know"</formula>
    </cfRule>
  </conditionalFormatting>
  <conditionalFormatting sqref="I23">
    <cfRule type="expression" dxfId="5346" priority="68">
      <formula>$N$14="Not applicable"</formula>
    </cfRule>
  </conditionalFormatting>
  <conditionalFormatting sqref="I23">
    <cfRule type="expression" dxfId="5345" priority="67">
      <formula>$N$14="No"</formula>
    </cfRule>
  </conditionalFormatting>
  <conditionalFormatting sqref="I24">
    <cfRule type="containsBlanks" dxfId="5344" priority="66">
      <formula>LEN(TRIM(I24))=0</formula>
    </cfRule>
  </conditionalFormatting>
  <conditionalFormatting sqref="I24">
    <cfRule type="expression" dxfId="5343" priority="65">
      <formula>$N$14="Don't know"</formula>
    </cfRule>
  </conditionalFormatting>
  <conditionalFormatting sqref="I24">
    <cfRule type="expression" dxfId="5342" priority="64">
      <formula>$N$14="Not applicable"</formula>
    </cfRule>
  </conditionalFormatting>
  <conditionalFormatting sqref="I24">
    <cfRule type="expression" dxfId="5341" priority="63">
      <formula>$N$14="No"</formula>
    </cfRule>
  </conditionalFormatting>
  <conditionalFormatting sqref="F70">
    <cfRule type="containsBlanks" dxfId="5340" priority="62">
      <formula>LEN(TRIM(F70))=0</formula>
    </cfRule>
  </conditionalFormatting>
  <conditionalFormatting sqref="F70">
    <cfRule type="expression" dxfId="5339" priority="61">
      <formula>$N$14="Don't know"</formula>
    </cfRule>
  </conditionalFormatting>
  <conditionalFormatting sqref="F70">
    <cfRule type="expression" dxfId="5338" priority="60">
      <formula>$N$14="Not applicable"</formula>
    </cfRule>
  </conditionalFormatting>
  <conditionalFormatting sqref="F70">
    <cfRule type="expression" dxfId="5337" priority="59">
      <formula>$N$14="No"</formula>
    </cfRule>
  </conditionalFormatting>
  <conditionalFormatting sqref="F72">
    <cfRule type="containsBlanks" dxfId="5336" priority="58">
      <formula>LEN(TRIM(F72))=0</formula>
    </cfRule>
  </conditionalFormatting>
  <conditionalFormatting sqref="F72">
    <cfRule type="expression" dxfId="5335" priority="57">
      <formula>$N$14="Don't know"</formula>
    </cfRule>
  </conditionalFormatting>
  <conditionalFormatting sqref="F72">
    <cfRule type="expression" dxfId="5334" priority="56">
      <formula>$N$14="Not applicable"</formula>
    </cfRule>
  </conditionalFormatting>
  <conditionalFormatting sqref="F72">
    <cfRule type="expression" dxfId="5333" priority="55">
      <formula>$N$14="No"</formula>
    </cfRule>
  </conditionalFormatting>
  <conditionalFormatting sqref="J89:J92">
    <cfRule type="containsBlanks" dxfId="5332" priority="54">
      <formula>LEN(TRIM(J89))=0</formula>
    </cfRule>
  </conditionalFormatting>
  <conditionalFormatting sqref="J89:J92">
    <cfRule type="expression" dxfId="5331" priority="53">
      <formula>$N$14="Don't know"</formula>
    </cfRule>
  </conditionalFormatting>
  <conditionalFormatting sqref="J89:J92">
    <cfRule type="expression" dxfId="5330" priority="52">
      <formula>$N$14="Not applicable"</formula>
    </cfRule>
  </conditionalFormatting>
  <conditionalFormatting sqref="J89:J92">
    <cfRule type="expression" dxfId="5329" priority="51">
      <formula>$N$14="No"</formula>
    </cfRule>
  </conditionalFormatting>
  <conditionalFormatting sqref="F176:F186">
    <cfRule type="containsBlanks" dxfId="5328" priority="50">
      <formula>LEN(TRIM(F176))=0</formula>
    </cfRule>
  </conditionalFormatting>
  <conditionalFormatting sqref="F188:F198">
    <cfRule type="containsBlanks" dxfId="5327" priority="49">
      <formula>LEN(TRIM(F188))=0</formula>
    </cfRule>
  </conditionalFormatting>
  <conditionalFormatting sqref="F200">
    <cfRule type="containsBlanks" dxfId="5326" priority="48">
      <formula>LEN(TRIM(F200))=0</formula>
    </cfRule>
  </conditionalFormatting>
  <conditionalFormatting sqref="L164:M164">
    <cfRule type="expression" dxfId="5325" priority="46">
      <formula>$F$221="Don't know"</formula>
    </cfRule>
    <cfRule type="expression" dxfId="5324" priority="47">
      <formula>$F$221="No"</formula>
    </cfRule>
  </conditionalFormatting>
  <conditionalFormatting sqref="L164:N164">
    <cfRule type="containsBlanks" dxfId="5323" priority="45">
      <formula>LEN(TRIM(L164))=0</formula>
    </cfRule>
  </conditionalFormatting>
  <conditionalFormatting sqref="L164:M164">
    <cfRule type="expression" dxfId="5322" priority="43">
      <formula>$F$221="Don't know"</formula>
    </cfRule>
    <cfRule type="expression" dxfId="5321" priority="44">
      <formula>$F$221="No"</formula>
    </cfRule>
  </conditionalFormatting>
  <conditionalFormatting sqref="F223">
    <cfRule type="containsBlanks" dxfId="5320" priority="42">
      <formula>LEN(TRIM(F223))=0</formula>
    </cfRule>
  </conditionalFormatting>
  <conditionalFormatting sqref="F258">
    <cfRule type="containsBlanks" dxfId="5319" priority="40">
      <formula>LEN(TRIM(F258))=0</formula>
    </cfRule>
  </conditionalFormatting>
  <conditionalFormatting sqref="F261:F263">
    <cfRule type="containsBlanks" dxfId="5318" priority="39">
      <formula>LEN(TRIM(F261))=0</formula>
    </cfRule>
  </conditionalFormatting>
  <conditionalFormatting sqref="H302:H303">
    <cfRule type="containsBlanks" dxfId="5317" priority="38">
      <formula>LEN(TRIM(H302))=0</formula>
    </cfRule>
  </conditionalFormatting>
  <conditionalFormatting sqref="H311">
    <cfRule type="containsBlanks" dxfId="5316" priority="37">
      <formula>LEN(TRIM(H311))=0</formula>
    </cfRule>
  </conditionalFormatting>
  <conditionalFormatting sqref="H313">
    <cfRule type="containsBlanks" dxfId="5315" priority="36">
      <formula>LEN(TRIM(H313))=0</formula>
    </cfRule>
  </conditionalFormatting>
  <conditionalFormatting sqref="H315">
    <cfRule type="containsBlanks" dxfId="5314" priority="35">
      <formula>LEN(TRIM(H315))=0</formula>
    </cfRule>
  </conditionalFormatting>
  <conditionalFormatting sqref="J328">
    <cfRule type="containsBlanks" dxfId="5313" priority="34">
      <formula>LEN(TRIM(J328))=0</formula>
    </cfRule>
  </conditionalFormatting>
  <conditionalFormatting sqref="J324">
    <cfRule type="containsBlanks" dxfId="5312" priority="33">
      <formula>LEN(TRIM(J324))=0</formula>
    </cfRule>
  </conditionalFormatting>
  <conditionalFormatting sqref="J326">
    <cfRule type="containsBlanks" dxfId="5311" priority="32">
      <formula>LEN(TRIM(J326))=0</formula>
    </cfRule>
  </conditionalFormatting>
  <conditionalFormatting sqref="J323">
    <cfRule type="containsBlanks" dxfId="5310" priority="31">
      <formula>LEN(TRIM(J323))=0</formula>
    </cfRule>
  </conditionalFormatting>
  <conditionalFormatting sqref="F201:F209">
    <cfRule type="containsBlanks" dxfId="5309" priority="30">
      <formula>LEN(TRIM(F201))=0</formula>
    </cfRule>
  </conditionalFormatting>
  <conditionalFormatting sqref="L165:M165">
    <cfRule type="expression" dxfId="5308" priority="28">
      <formula>$F$221="Don't know"</formula>
    </cfRule>
    <cfRule type="expression" dxfId="5307" priority="29">
      <formula>$F$221="No"</formula>
    </cfRule>
  </conditionalFormatting>
  <conditionalFormatting sqref="L165:N165">
    <cfRule type="containsBlanks" dxfId="5306" priority="27">
      <formula>LEN(TRIM(L165))=0</formula>
    </cfRule>
  </conditionalFormatting>
  <conditionalFormatting sqref="L165:M165">
    <cfRule type="expression" dxfId="5305" priority="25">
      <formula>$F$221="Don't know"</formula>
    </cfRule>
    <cfRule type="expression" dxfId="5304" priority="26">
      <formula>$F$221="No"</formula>
    </cfRule>
  </conditionalFormatting>
  <conditionalFormatting sqref="L166:M174">
    <cfRule type="expression" dxfId="5303" priority="23">
      <formula>$F$221="Don't know"</formula>
    </cfRule>
    <cfRule type="expression" dxfId="5302" priority="24">
      <formula>$F$221="No"</formula>
    </cfRule>
  </conditionalFormatting>
  <conditionalFormatting sqref="L166:N174">
    <cfRule type="containsBlanks" dxfId="5301" priority="22">
      <formula>LEN(TRIM(L166))=0</formula>
    </cfRule>
  </conditionalFormatting>
  <conditionalFormatting sqref="L166:M174">
    <cfRule type="expression" dxfId="5300" priority="20">
      <formula>$F$221="Don't know"</formula>
    </cfRule>
    <cfRule type="expression" dxfId="5299" priority="21">
      <formula>$F$221="No"</formula>
    </cfRule>
  </conditionalFormatting>
  <conditionalFormatting sqref="J333:J334 J331 J329">
    <cfRule type="containsBlanks" dxfId="5298" priority="19">
      <formula>LEN(TRIM(J329))=0</formula>
    </cfRule>
  </conditionalFormatting>
  <conditionalFormatting sqref="J356 J353:J354 J351 J348:J349 J346 J343:J344 J341 J338:J339 J336">
    <cfRule type="containsBlanks" dxfId="5297" priority="18">
      <formula>LEN(TRIM(J336))=0</formula>
    </cfRule>
  </conditionalFormatting>
  <conditionalFormatting sqref="K116:K128">
    <cfRule type="containsBlanks" dxfId="5296" priority="17">
      <formula>LEN(TRIM(K116))=0</formula>
    </cfRule>
  </conditionalFormatting>
  <conditionalFormatting sqref="G64:H64 H63">
    <cfRule type="containsBlanks" dxfId="5295" priority="16">
      <formula>LEN(TRIM(G63))=0</formula>
    </cfRule>
  </conditionalFormatting>
  <conditionalFormatting sqref="G70:J70">
    <cfRule type="containsBlanks" dxfId="5294" priority="15">
      <formula>LEN(TRIM(G70))=0</formula>
    </cfRule>
  </conditionalFormatting>
  <conditionalFormatting sqref="F71">
    <cfRule type="containsBlanks" dxfId="5293" priority="14">
      <formula>LEN(TRIM(F71))=0</formula>
    </cfRule>
  </conditionalFormatting>
  <conditionalFormatting sqref="K276:L279">
    <cfRule type="containsBlanks" dxfId="5292" priority="13">
      <formula>LEN(TRIM(K276))=0</formula>
    </cfRule>
  </conditionalFormatting>
  <conditionalFormatting sqref="K281:L283">
    <cfRule type="containsBlanks" dxfId="5291" priority="12">
      <formula>LEN(TRIM(K281))=0</formula>
    </cfRule>
  </conditionalFormatting>
  <conditionalFormatting sqref="K285:L290">
    <cfRule type="containsBlanks" dxfId="5290" priority="11">
      <formula>LEN(TRIM(K285))=0</formula>
    </cfRule>
  </conditionalFormatting>
  <conditionalFormatting sqref="K292:L294">
    <cfRule type="containsBlanks" dxfId="5289" priority="10">
      <formula>LEN(TRIM(K292))=0</formula>
    </cfRule>
  </conditionalFormatting>
  <conditionalFormatting sqref="H282:I282">
    <cfRule type="containsBlanks" dxfId="5288" priority="9">
      <formula>LEN(TRIM(H282))=0</formula>
    </cfRule>
  </conditionalFormatting>
  <conditionalFormatting sqref="H288:I288">
    <cfRule type="containsBlanks" dxfId="5287" priority="8">
      <formula>LEN(TRIM(H288))=0</formula>
    </cfRule>
  </conditionalFormatting>
  <conditionalFormatting sqref="H292:I294">
    <cfRule type="containsBlanks" dxfId="5286" priority="7">
      <formula>LEN(TRIM(H292))=0</formula>
    </cfRule>
  </conditionalFormatting>
  <conditionalFormatting sqref="J55:K56">
    <cfRule type="containsBlanks" dxfId="5285" priority="1">
      <formula>LEN(TRIM(J55))=0</formula>
    </cfRule>
  </conditionalFormatting>
  <conditionalFormatting sqref="J40:K40">
    <cfRule type="containsBlanks" dxfId="5284" priority="6">
      <formula>LEN(TRIM(J40))=0</formula>
    </cfRule>
  </conditionalFormatting>
  <conditionalFormatting sqref="J43:K43">
    <cfRule type="containsBlanks" dxfId="5283" priority="5">
      <formula>LEN(TRIM(J43))=0</formula>
    </cfRule>
  </conditionalFormatting>
  <conditionalFormatting sqref="J45:K45">
    <cfRule type="containsBlanks" dxfId="5282" priority="4">
      <formula>LEN(TRIM(J45))=0</formula>
    </cfRule>
  </conditionalFormatting>
  <conditionalFormatting sqref="J49:K49">
    <cfRule type="containsBlanks" dxfId="5281" priority="3">
      <formula>LEN(TRIM(J49))=0</formula>
    </cfRule>
  </conditionalFormatting>
  <conditionalFormatting sqref="J51:K51">
    <cfRule type="containsBlanks" dxfId="5280" priority="2">
      <formula>LEN(TRIM(J51))=0</formula>
    </cfRule>
  </conditionalFormatting>
  <dataValidations count="34">
    <dataValidation type="list" allowBlank="1" showInputMessage="1" showErrorMessage="1" sqref="H361:I361" xr:uid="{9C6EB74D-4A19-4E51-B613-74E65E5AC832}">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xr:uid="{E26287D9-6ABC-4BD7-8FBF-DA0F42AB2D15}">
      <formula1>"Precalificados por la OMS, SRA, Precalificados por la OMS y SRA,No se registraron productos precalificados por la OMS o SRA,No sé"</formula1>
    </dataValidation>
    <dataValidation type="list" allowBlank="1" showInputMessage="1" showErrorMessage="1" sqref="J321:K321 J326:K326" xr:uid="{10AC7CAD-3E6C-4192-BFA2-BE0EEC8E0881}">
      <formula1>"0,1,2 o más,No sé"</formula1>
    </dataValidation>
    <dataValidation type="list" allowBlank="1" showInputMessage="1" showErrorMessage="1" sqref="J319:K319 J324:K324" xr:uid="{05E74898-8E89-4F9E-8168-14619426520C}">
      <formula1>"0,1,2-3,Más de 3,No sé"</formula1>
    </dataValidation>
    <dataValidation type="list" allowBlank="1" showInputMessage="1" showErrorMessage="1" sqref="J328:K329 J331:K331 J333:K334 J336:K336 J338:K339 J341:K341 J343:K344 J346:K346 J348:K349 J351:K351 J353:K354 J356:K356" xr:uid="{BD73BF21-7335-4A7F-957A-56DC0505DE9E}">
      <formula1>"Precalificados por la OMS, SRA, Precalificados por la OMS y SRA,No se registraron productos precalificados por la OMS o SRA,No sé, No aplica"</formula1>
    </dataValidation>
    <dataValidation type="list" allowBlank="1" showInputMessage="1" showErrorMessage="1" sqref="G147:L160" xr:uid="{1374613F-F6A5-4AE5-9E4A-D210143D608E}">
      <formula1>"Trabajador sanitario comunitario (o equivalente),Auxiliar de enfermería,Partera auxiliar de enfermería,Enfermero,Oficial clínico,Médico,No sé,No aplica"</formula1>
    </dataValidation>
    <dataValidation type="list" allowBlank="1" showInputMessage="1" showErrorMessage="1" sqref="F95:G97" xr:uid="{4A810694-759D-4271-A907-C86C879767C1}">
      <formula1>"Sí,No,No sé,No aplica"</formula1>
    </dataValidation>
    <dataValidation type="list" allowBlank="1" showInputMessage="1" showErrorMessage="1" sqref="F77:F81" xr:uid="{02CA4C6C-315B-4A6A-89BB-E995497F6D46}">
      <formula1>"En especie, En efectivo, No sé, No aplica"</formula1>
    </dataValidation>
    <dataValidation type="list" allowBlank="1" showInputMessage="1" showErrorMessage="1" sqref="H8 F11:F19 I20:I21 I23:I24 F70 F72 J89:J92 H298:J299 H139:J139 L188:N198 L164:N174 F219:J221 F223:J223 H225:J225 F254 F256 F258 F261:F264 G130:N132 H302:J303 H307:J307 H311:J311 H313:J313 H315:J315 G116:N128" xr:uid="{EFDF5B52-5765-4B95-9828-DD271EF84205}">
      <formula1>"Sí, No, No sé, No aplica"</formula1>
    </dataValidation>
    <dataValidation type="list" allowBlank="1" showInputMessage="1" showErrorMessage="1" sqref="H29 J29" xr:uid="{1F72602F-D629-4A6A-86E2-D0B610249878}">
      <formula1>"2015,2016,2017,2018,2019"</formula1>
    </dataValidation>
    <dataValidation type="list" allowBlank="1" showInputMessage="1" showErrorMessage="1" sqref="H304:J304" xr:uid="{E7C825A4-D17E-4208-8A59-A9E76440357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16706070-2B9A-415C-BD62-565FC48DC45B}">
      <formula1>"Sí: Intensa movilización/participación comunitaria,Sí: Moderada movilización/participación comunitaria,No,No sé"</formula1>
    </dataValidation>
    <dataValidation type="list" allowBlank="1" showInputMessage="1" showErrorMessage="1" sqref="F246:G246" xr:uid="{4DE89D20-2930-48EF-B1ED-A67CEF4FD317}">
      <formula1>"Sí: Numerosas actividades en medios de comunicación,Sí: Algunas actividades en medios de comunicación,No,No sé"</formula1>
    </dataValidation>
    <dataValidation type="list" allowBlank="1" showInputMessage="1" showErrorMessage="1" sqref="H140:J140" xr:uid="{9422E0E9-DC5E-45BE-B986-0037BBB9853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B7376F45-2C1F-4C5C-AA2C-2956B1D7AE9D}">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7641FE5-51A7-45CA-849F-3136BB5A4252}">
      <formula1>"Solo impreso, Teléfono móvil/SMS,Formato electrónico,Combinación, No sé, No aplica (no hay un LMIS)"</formula1>
    </dataValidation>
    <dataValidation type="list" allowBlank="1" showInputMessage="1" showErrorMessage="1" sqref="G251" xr:uid="{91671F06-E9A7-4CB6-82FF-D2D1C3AB30CF}">
      <formula1>"0 %,1-10 %,11-20 %,21-30 %,31-40 %,41-50 %,51-60 %,61-70 %,71-80 %,81-100 %,No sé,No aplica"</formula1>
    </dataValidation>
    <dataValidation type="list" allowBlank="1" showInputMessage="1" showErrorMessage="1" sqref="F249:G249 F99:G102 H213:J216" xr:uid="{111B9D45-3DAA-48D8-ABE9-00DFA59DEEC8}">
      <formula1>"Sí,No,No sé"</formula1>
    </dataValidation>
    <dataValidation type="list" allowBlank="1" showInputMessage="1" showErrorMessage="1" sqref="F247:G247" xr:uid="{83BEDEB9-BA1C-42BD-A0FD-06C382D28487}">
      <formula1>"Sí: Numerosas actividades de promoción/educación móvil,Sí: Algunas actividades de promoción/educación móvil,No,No sé"</formula1>
    </dataValidation>
    <dataValidation type="list" allowBlank="1" showInputMessage="1" showErrorMessage="1" sqref="F245:G245" xr:uid="{0139327A-B342-42E3-8F07-032FA24AA868}">
      <formula1>"Sí: Numerosas actividades de mercadeo social,Sí: Algunas actividades de mercadeo social,No,No sé"</formula1>
    </dataValidation>
    <dataValidation allowBlank="1" showInputMessage="1" showErrorMessage="1" error="Seleccione una opción de la lista desplegable." sqref="K20:N24" xr:uid="{5C81231A-1BC5-40E6-9CC9-075D3EDA23B4}"/>
    <dataValidation type="list" allowBlank="1" showInputMessage="1" showErrorMessage="1" sqref="F269:G271" xr:uid="{925077F9-4CE2-4135-97DE-1D8FC92437A8}">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578F485-599A-45F5-B6C6-EF3D18EB6F8C}">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958EFC52-D2E0-4E06-B01F-D113521F1EB9}">
      <formula1>"Sí (Plan de PSE con componente de FP/RH),No hay plan de PSE iniciado/desarrollado,Sí hay un plan de PSE, pero sin componentes de FP/RH,No sé"</formula1>
    </dataValidation>
    <dataValidation type="list" allowBlank="1" showInputMessage="1" showErrorMessage="1" sqref="H312:J312" xr:uid="{FC15FF27-893E-4776-90F6-FD3370C69CF4}">
      <formula1>"0-25 %,26-50 %,51-75 %,76-100 %, No sé, No aplica"</formula1>
    </dataValidation>
    <dataValidation type="list" allowBlank="1" showInputMessage="1" showErrorMessage="1" sqref="H308:J308" xr:uid="{2F382B3E-B4BA-4FC1-A764-CE5CF655C5C2}">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D3EC1F64-7344-42D9-AAFD-D26468675335}">
      <formula1>"0,1,2-3,Más de 3, No sé"</formula1>
    </dataValidation>
    <dataValidation type="list" allowBlank="1" showInputMessage="1" showErrorMessage="1" sqref="H301:J301" xr:uid="{48BC4923-3508-4AA9-81FF-AF1FE65B117D}">
      <formula1>"Menos de 6 meses, De 6 meses a menos de 1 año, De 1 año a 18 meses, Más de 18 meses,No sé"</formula1>
    </dataValidation>
    <dataValidation type="list" allowBlank="1" showInputMessage="1" showErrorMessage="1" sqref="H305:J306" xr:uid="{44299DD1-9900-4520-B6CC-12A52A7E0F7F}">
      <formula1>"La mayoría fueron examinados, Algunos fueron examinados, Ninguno fue examinado, No sé, No aplica"</formula1>
    </dataValidation>
    <dataValidation type="list" allowBlank="1" showInputMessage="1" showErrorMessage="1" sqref="H161 J161:L161" xr:uid="{C74EF8B3-4F18-4673-875A-3EEA6629715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G266 F164:F174 F176:F186 F200:F210 H211:J211 F188:F198 F252 F260 K228:K240" xr:uid="{485E0CDD-0172-4E1B-8841-02A604B90BC4}">
      <formula1>"Sí, No, No sé"</formula1>
    </dataValidation>
    <dataValidation type="list" allowBlank="1" showInputMessage="1" showErrorMessage="1" sqref="H31:J31" xr:uid="{C887D84A-5D48-46E4-B6A2-5DB0921C4D61}">
      <formula1>"Menos que una vez al año,Anualmente,Bianualmente (dos veces al año),Trimestralmente,Mensualmente,Ad hoc"</formula1>
    </dataValidation>
    <dataValidation type="list" allowBlank="1" showInputMessage="1" showErrorMessage="1" sqref="H26 J26 H28 J28" xr:uid="{3C73F191-129C-47F4-881B-049271AED0E8}">
      <formula1>"Enero, Febrero, Marzo, Abril, Mayo, Junio, Julio, Agosto, Septiembre, Octubre, Noviembre, Diciembre"</formula1>
    </dataValidation>
    <dataValidation type="list" allowBlank="1" showInputMessage="1" showErrorMessage="1" error="Seleccione una opción de la lista desplegable." sqref="I22" xr:uid="{775270C4-FFDC-41E6-9FBB-916F3D22DB7F}">
      <formula1>"0 veces, 1 vez, 2-3 veces, 4 o más veces, No sé"</formula1>
    </dataValidation>
  </dataValidations>
  <hyperlinks>
    <hyperlink ref="L1:M1" location="'All Countries Summary (2019)'!A1" display="go to summary" xr:uid="{67F974E3-EE82-4FCF-BC6F-5EA3FE3198ED}"/>
  </hyperlinks>
  <pageMargins left="0.7" right="0.7" top="0.75" bottom="0.75" header="0.3" footer="0.3"/>
  <pageSetup scale="23" orientation="portrait" r:id="rId1"/>
  <rowBreaks count="1" manualBreakCount="1">
    <brk id="82"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E8883050-EADD-4E91-89EB-A7097DC5EECC}">
          <x14:formula1>
            <xm:f>'\\chemonics.sharepoint.com@SSL\DavWWWRoot\sites\FO000\1300_CL\Monitoring and Evaluation\CS Indicators and Index\Validated Surveys - 2019\Validation_final\[CS Indicators Survey_2019_El Salvador_final.xlsx]Data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A0E02FF8-6CB4-4368-882B-69A9EE45D8C3}">
          <x14:formula1>
            <xm:f>'\\chemonics.sharepoint.com@SSL\DavWWWRoot\sites\FO000\1300_CL\Monitoring and Evaluation\CS Indicators and Index\Validated Surveys - 2019\Validation_final\[CS Indicators Survey_2019_El Salvador_final.xlsx]Data sources for dropdown list'!#REF!</xm:f>
          </x14:formula1>
          <xm:sqref>O8:P19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ACFE-CAF9-414C-8D98-190930EF773B}">
  <sheetPr>
    <tabColor theme="6" tint="0.39997558519241921"/>
  </sheetPr>
  <dimension ref="A1:Q363"/>
  <sheetViews>
    <sheetView showGridLines="0" view="pageBreakPreview" zoomScaleNormal="70" zoomScaleSheetLayoutView="100" workbookViewId="0">
      <selection activeCell="C32" sqref="C32:N32"/>
    </sheetView>
  </sheetViews>
  <sheetFormatPr defaultRowHeight="15"/>
  <cols>
    <col min="1" max="1" width="2.140625" customWidth="1"/>
    <col min="3" max="3" width="3.28515625" customWidth="1"/>
    <col min="4" max="4" width="16.140625" customWidth="1"/>
    <col min="5" max="5" width="61" customWidth="1"/>
    <col min="6" max="6" width="14.5703125" customWidth="1"/>
    <col min="7" max="7" width="20" customWidth="1"/>
    <col min="8" max="8" width="18.28515625" customWidth="1"/>
    <col min="9" max="9" width="17" customWidth="1"/>
    <col min="10" max="10" width="18.140625" customWidth="1"/>
    <col min="11" max="11" width="19.7109375" customWidth="1"/>
    <col min="12" max="12" width="17.140625" customWidth="1"/>
    <col min="13" max="13" width="17.42578125" customWidth="1"/>
    <col min="14" max="14" width="18.5703125" customWidth="1"/>
    <col min="15" max="15" width="60.28515625" customWidth="1"/>
    <col min="16" max="16" width="60.42578125" customWidth="1"/>
  </cols>
  <sheetData>
    <row r="1" spans="2:16" ht="58.5" customHeight="1">
      <c r="F1" s="2402"/>
      <c r="G1" s="2402"/>
      <c r="H1" s="2402"/>
      <c r="I1" s="2402"/>
      <c r="J1" s="2402"/>
      <c r="K1" s="2402"/>
      <c r="L1" s="2402"/>
      <c r="M1" s="2402"/>
      <c r="N1" s="2402"/>
    </row>
    <row r="2" spans="2:16" ht="37.5" customHeight="1" thickBot="1">
      <c r="B2" s="1" t="s">
        <v>425</v>
      </c>
      <c r="C2" s="2"/>
      <c r="D2" s="2"/>
      <c r="E2" s="2"/>
      <c r="F2" s="3"/>
      <c r="G2" s="4"/>
      <c r="H2" s="3"/>
      <c r="I2" s="3"/>
      <c r="J2" s="3"/>
      <c r="K2" s="14"/>
      <c r="L2" s="14"/>
      <c r="M2" s="14"/>
      <c r="N2" s="5"/>
    </row>
    <row r="3" spans="2:16" ht="36.75" customHeight="1" thickBot="1">
      <c r="B3" s="1"/>
      <c r="C3" s="6"/>
      <c r="D3" s="15" t="s">
        <v>426</v>
      </c>
      <c r="E3" s="7"/>
      <c r="F3" s="16" t="s">
        <v>427</v>
      </c>
      <c r="G3" s="4"/>
      <c r="H3" s="3"/>
      <c r="I3" s="3"/>
      <c r="J3" s="3"/>
      <c r="K3" s="14"/>
      <c r="L3" s="14"/>
      <c r="M3" s="14"/>
      <c r="N3" s="5"/>
    </row>
    <row r="4" spans="2:16" ht="39" customHeight="1">
      <c r="B4" s="2403" t="s">
        <v>428</v>
      </c>
      <c r="C4" s="2403"/>
      <c r="D4" s="2403"/>
      <c r="E4" s="2403"/>
      <c r="F4" s="2403"/>
      <c r="G4" s="2403"/>
      <c r="H4" s="2403"/>
      <c r="I4" s="2403"/>
      <c r="J4" s="2403"/>
      <c r="K4" s="2403"/>
      <c r="L4" s="2403"/>
      <c r="M4" s="2403"/>
      <c r="N4" s="2403"/>
    </row>
    <row r="5" spans="2:16" ht="136.5" customHeight="1" thickBot="1">
      <c r="B5" s="2404" t="s">
        <v>429</v>
      </c>
      <c r="C5" s="2405"/>
      <c r="D5" s="2405"/>
      <c r="E5" s="2405"/>
      <c r="F5" s="2405"/>
      <c r="G5" s="2405"/>
      <c r="H5" s="2405"/>
      <c r="I5" s="2405"/>
      <c r="J5" s="2405"/>
      <c r="K5" s="2405"/>
      <c r="L5" s="2405"/>
      <c r="M5" s="2405"/>
      <c r="N5" s="2405"/>
    </row>
    <row r="6" spans="2:16" ht="17.25" customHeight="1" thickBot="1">
      <c r="B6" s="2406"/>
      <c r="C6" s="2406"/>
      <c r="D6" s="2406"/>
      <c r="E6" s="2406"/>
      <c r="F6" s="2406"/>
      <c r="G6" s="2406"/>
      <c r="H6" s="2406"/>
      <c r="I6" s="2406"/>
      <c r="J6" s="2406"/>
      <c r="K6" s="2406"/>
      <c r="L6" s="2406"/>
      <c r="M6" s="17"/>
      <c r="N6" s="1552"/>
      <c r="O6" s="18" t="s">
        <v>430</v>
      </c>
      <c r="P6" s="19" t="s">
        <v>431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c r="I8" s="21" t="s">
        <v>434</v>
      </c>
      <c r="J8" s="2408"/>
      <c r="K8" s="2409"/>
      <c r="L8" s="2409"/>
      <c r="M8" s="2409"/>
      <c r="N8" s="2410"/>
      <c r="O8" s="2245"/>
      <c r="P8" s="2245"/>
    </row>
    <row r="9" spans="2:16" ht="21.75" customHeight="1">
      <c r="B9" s="22" t="s">
        <v>435</v>
      </c>
      <c r="C9" s="1997" t="s">
        <v>436</v>
      </c>
      <c r="D9" s="1997"/>
      <c r="E9" s="1998"/>
      <c r="F9" s="2411"/>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c r="G11" s="2397" t="s">
        <v>440</v>
      </c>
      <c r="H11" s="2138"/>
      <c r="I11" s="1637"/>
      <c r="J11" s="1637"/>
      <c r="K11" s="1637"/>
      <c r="L11" s="1637"/>
      <c r="M11" s="1637"/>
      <c r="N11" s="1637"/>
      <c r="O11" s="2124"/>
      <c r="P11" s="2124"/>
    </row>
    <row r="12" spans="2:16" ht="39.75" customHeight="1">
      <c r="B12" s="1490" t="s">
        <v>441</v>
      </c>
      <c r="C12" s="1997" t="s">
        <v>442</v>
      </c>
      <c r="D12" s="1997"/>
      <c r="E12" s="1998"/>
      <c r="F12" s="1622"/>
      <c r="G12" s="2397" t="s">
        <v>440</v>
      </c>
      <c r="H12" s="2138"/>
      <c r="I12" s="1637"/>
      <c r="J12" s="1637"/>
      <c r="K12" s="1637"/>
      <c r="L12" s="1637"/>
      <c r="M12" s="1637"/>
      <c r="N12" s="1637"/>
      <c r="O12" s="2124"/>
      <c r="P12" s="2124"/>
    </row>
    <row r="13" spans="2:16" ht="31.5" customHeight="1">
      <c r="B13" s="1490" t="s">
        <v>443</v>
      </c>
      <c r="C13" s="1997" t="s">
        <v>444</v>
      </c>
      <c r="D13" s="1997"/>
      <c r="E13" s="1998"/>
      <c r="F13" s="1622"/>
      <c r="G13" s="2397" t="s">
        <v>440</v>
      </c>
      <c r="H13" s="2138"/>
      <c r="I13" s="1637"/>
      <c r="J13" s="1637"/>
      <c r="K13" s="1637"/>
      <c r="L13" s="1637"/>
      <c r="M13" s="1637"/>
      <c r="N13" s="1637"/>
      <c r="O13" s="2124"/>
      <c r="P13" s="2124"/>
    </row>
    <row r="14" spans="2:16" ht="33" customHeight="1">
      <c r="B14" s="1490" t="s">
        <v>445</v>
      </c>
      <c r="C14" s="1997" t="s">
        <v>446</v>
      </c>
      <c r="D14" s="1997"/>
      <c r="E14" s="1998"/>
      <c r="F14" s="1622"/>
      <c r="G14" s="2397" t="s">
        <v>447</v>
      </c>
      <c r="H14" s="2138"/>
      <c r="I14" s="1637"/>
      <c r="J14" s="1637"/>
      <c r="K14" s="1637"/>
      <c r="L14" s="1637"/>
      <c r="M14" s="1637"/>
      <c r="N14" s="1637"/>
      <c r="O14" s="2124"/>
      <c r="P14" s="2124"/>
    </row>
    <row r="15" spans="2:16" ht="33" customHeight="1">
      <c r="B15" s="1490" t="s">
        <v>448</v>
      </c>
      <c r="C15" s="1997" t="s">
        <v>67</v>
      </c>
      <c r="D15" s="1997"/>
      <c r="E15" s="1998"/>
      <c r="F15" s="1622"/>
      <c r="G15" s="2397" t="s">
        <v>449</v>
      </c>
      <c r="H15" s="2138"/>
      <c r="I15" s="1637"/>
      <c r="J15" s="1637"/>
      <c r="K15" s="1637"/>
      <c r="L15" s="1637"/>
      <c r="M15" s="1637"/>
      <c r="N15" s="1637"/>
      <c r="O15" s="2124"/>
      <c r="P15" s="2124"/>
    </row>
    <row r="16" spans="2:16" ht="44.25" customHeight="1">
      <c r="B16" s="1490" t="s">
        <v>450</v>
      </c>
      <c r="C16" s="1997" t="s">
        <v>451</v>
      </c>
      <c r="D16" s="1997"/>
      <c r="E16" s="1998"/>
      <c r="F16" s="1622"/>
      <c r="G16" s="2397" t="s">
        <v>452</v>
      </c>
      <c r="H16" s="2138"/>
      <c r="I16" s="1637"/>
      <c r="J16" s="1637"/>
      <c r="K16" s="1637"/>
      <c r="L16" s="1637"/>
      <c r="M16" s="1637"/>
      <c r="N16" s="1637"/>
      <c r="O16" s="2124"/>
      <c r="P16" s="2124"/>
    </row>
    <row r="17" spans="2:16" ht="26.25" customHeight="1">
      <c r="B17" s="1490" t="s">
        <v>453</v>
      </c>
      <c r="C17" s="2043" t="s">
        <v>454</v>
      </c>
      <c r="D17" s="2043"/>
      <c r="E17" s="2043"/>
      <c r="F17" s="1622"/>
      <c r="G17" s="2397" t="s">
        <v>455</v>
      </c>
      <c r="H17" s="2138"/>
      <c r="I17" s="1637"/>
      <c r="J17" s="1637"/>
      <c r="K17" s="1637"/>
      <c r="L17" s="1637"/>
      <c r="M17" s="1637"/>
      <c r="N17" s="1637"/>
      <c r="O17" s="2124"/>
      <c r="P17" s="2124"/>
    </row>
    <row r="18" spans="2:16" ht="26.25" customHeight="1">
      <c r="B18" s="1490" t="s">
        <v>456</v>
      </c>
      <c r="C18" s="2043" t="s">
        <v>457</v>
      </c>
      <c r="D18" s="2043"/>
      <c r="E18" s="2043"/>
      <c r="F18" s="1622"/>
      <c r="G18" s="2397" t="s">
        <v>455</v>
      </c>
      <c r="H18" s="2138"/>
      <c r="I18" s="1637"/>
      <c r="J18" s="1637"/>
      <c r="K18" s="1637"/>
      <c r="L18" s="1637"/>
      <c r="M18" s="1637"/>
      <c r="N18" s="1637"/>
      <c r="O18" s="2124"/>
      <c r="P18" s="2124"/>
    </row>
    <row r="19" spans="2:16" ht="24.75" customHeight="1">
      <c r="B19" s="1490" t="s">
        <v>458</v>
      </c>
      <c r="C19" s="2043" t="s">
        <v>459</v>
      </c>
      <c r="D19" s="2043"/>
      <c r="E19" s="2043"/>
      <c r="F19" s="1622"/>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c r="J20" s="1993" t="s">
        <v>461</v>
      </c>
      <c r="K20" s="2170"/>
      <c r="L20" s="2171"/>
      <c r="M20" s="2171"/>
      <c r="N20" s="2179"/>
      <c r="O20" s="25"/>
      <c r="P20" s="26"/>
    </row>
    <row r="21" spans="2:16" ht="24" customHeight="1">
      <c r="B21" s="23" t="s">
        <v>81</v>
      </c>
      <c r="C21" s="1997" t="s">
        <v>462</v>
      </c>
      <c r="D21" s="1997"/>
      <c r="E21" s="1997"/>
      <c r="F21" s="1997"/>
      <c r="G21" s="1997"/>
      <c r="H21" s="1997"/>
      <c r="I21" s="1522"/>
      <c r="J21" s="2398"/>
      <c r="K21" s="2172"/>
      <c r="L21" s="2173"/>
      <c r="M21" s="2173"/>
      <c r="N21" s="2174"/>
      <c r="O21" s="25"/>
      <c r="P21" s="26"/>
    </row>
    <row r="22" spans="2:16" ht="24" customHeight="1">
      <c r="B22" s="23" t="s">
        <v>91</v>
      </c>
      <c r="C22" s="1997" t="s">
        <v>463</v>
      </c>
      <c r="D22" s="1997"/>
      <c r="E22" s="1997"/>
      <c r="F22" s="1997"/>
      <c r="G22" s="1997"/>
      <c r="H22" s="1997"/>
      <c r="I22" s="1522"/>
      <c r="J22" s="2398"/>
      <c r="K22" s="2172"/>
      <c r="L22" s="2173"/>
      <c r="M22" s="2173"/>
      <c r="N22" s="2174"/>
      <c r="O22" s="2051"/>
      <c r="P22" s="2051"/>
    </row>
    <row r="23" spans="2:16" ht="27" customHeight="1">
      <c r="B23" s="23" t="s">
        <v>464</v>
      </c>
      <c r="C23" s="1997" t="s">
        <v>465</v>
      </c>
      <c r="D23" s="1997"/>
      <c r="E23" s="1997"/>
      <c r="F23" s="1997"/>
      <c r="G23" s="1997"/>
      <c r="H23" s="1997"/>
      <c r="I23" s="1622"/>
      <c r="J23" s="2398"/>
      <c r="K23" s="2172"/>
      <c r="L23" s="2173"/>
      <c r="M23" s="2173"/>
      <c r="N23" s="2174"/>
      <c r="O23" s="2124"/>
      <c r="P23" s="2124"/>
    </row>
    <row r="24" spans="2:16" ht="31.5" customHeight="1" thickBot="1">
      <c r="B24" s="27" t="s">
        <v>435</v>
      </c>
      <c r="C24" s="1978" t="s">
        <v>466</v>
      </c>
      <c r="D24" s="1978"/>
      <c r="E24" s="1978"/>
      <c r="F24" s="1978"/>
      <c r="G24" s="1978"/>
      <c r="H24" s="1978"/>
      <c r="I24" s="1622"/>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c r="I26" s="1524" t="s">
        <v>470</v>
      </c>
      <c r="J26" s="1645"/>
      <c r="K26" s="2112" t="s">
        <v>471</v>
      </c>
      <c r="L26" s="2388"/>
      <c r="M26" s="2389"/>
      <c r="N26" s="2390"/>
      <c r="O26" s="30"/>
      <c r="P26" s="1515"/>
    </row>
    <row r="27" spans="2:16" ht="89.25" customHeight="1">
      <c r="B27" s="23" t="s">
        <v>472</v>
      </c>
      <c r="C27" s="2028" t="s">
        <v>473</v>
      </c>
      <c r="D27" s="2028"/>
      <c r="E27" s="2028"/>
      <c r="F27" s="2028"/>
      <c r="G27" s="2028"/>
      <c r="H27" s="2028"/>
      <c r="I27" s="2029"/>
      <c r="J27" s="31"/>
      <c r="K27" s="2113"/>
      <c r="L27" s="2391"/>
      <c r="M27" s="2392"/>
      <c r="N27" s="2393"/>
      <c r="O27" s="2051"/>
      <c r="P27" s="2051"/>
    </row>
    <row r="28" spans="2:16" ht="19.5" customHeight="1">
      <c r="B28" s="2096" t="s">
        <v>120</v>
      </c>
      <c r="C28" s="1830" t="s">
        <v>474</v>
      </c>
      <c r="D28" s="1830"/>
      <c r="E28" s="1830"/>
      <c r="F28" s="1830"/>
      <c r="G28" s="1634" t="s">
        <v>469</v>
      </c>
      <c r="H28" s="1531"/>
      <c r="I28" s="32" t="s">
        <v>470</v>
      </c>
      <c r="J28" s="33"/>
      <c r="K28" s="2113"/>
      <c r="L28" s="2391"/>
      <c r="M28" s="2392"/>
      <c r="N28" s="2393"/>
      <c r="O28" s="2124"/>
      <c r="P28" s="2124"/>
    </row>
    <row r="29" spans="2:16" ht="19.5" customHeight="1">
      <c r="B29" s="2097"/>
      <c r="C29" s="2043"/>
      <c r="D29" s="2043"/>
      <c r="E29" s="2043"/>
      <c r="F29" s="2043"/>
      <c r="G29" s="1634" t="s">
        <v>475</v>
      </c>
      <c r="H29" s="1510"/>
      <c r="I29" s="32" t="s">
        <v>476</v>
      </c>
      <c r="J29" s="1510"/>
      <c r="K29" s="2113"/>
      <c r="L29" s="2391"/>
      <c r="M29" s="2392"/>
      <c r="N29" s="2393"/>
      <c r="O29" s="2124"/>
      <c r="P29" s="2124"/>
    </row>
    <row r="30" spans="2:16" ht="25.5" customHeight="1">
      <c r="B30" s="1490" t="s">
        <v>435</v>
      </c>
      <c r="C30" s="1997" t="s">
        <v>477</v>
      </c>
      <c r="D30" s="1997"/>
      <c r="E30" s="1997"/>
      <c r="F30" s="1997"/>
      <c r="G30" s="1998"/>
      <c r="H30" s="2381"/>
      <c r="I30" s="2382"/>
      <c r="J30" s="2383"/>
      <c r="K30" s="2113"/>
      <c r="L30" s="2391"/>
      <c r="M30" s="2392"/>
      <c r="N30" s="2393"/>
      <c r="O30" s="2197"/>
      <c r="P30" s="2197"/>
    </row>
    <row r="31" spans="2:16" ht="23.25" customHeight="1">
      <c r="B31" s="1490" t="s">
        <v>441</v>
      </c>
      <c r="C31" s="1997" t="s">
        <v>478</v>
      </c>
      <c r="D31" s="1997"/>
      <c r="E31" s="1997"/>
      <c r="F31" s="1997"/>
      <c r="G31" s="1998"/>
      <c r="H31" s="2384"/>
      <c r="I31" s="2385"/>
      <c r="J31" s="2386"/>
      <c r="K31" s="2114"/>
      <c r="L31" s="2394"/>
      <c r="M31" s="2395"/>
      <c r="N31" s="2396"/>
      <c r="O31" s="1513"/>
      <c r="P31" s="26"/>
    </row>
    <row r="32" spans="2:16" ht="76.5" customHeight="1">
      <c r="B32" s="1490" t="s">
        <v>443</v>
      </c>
      <c r="C32" s="2028" t="s">
        <v>479</v>
      </c>
      <c r="D32" s="2028"/>
      <c r="E32" s="2028"/>
      <c r="F32" s="2028"/>
      <c r="G32" s="2028"/>
      <c r="H32" s="2028"/>
      <c r="I32" s="2028"/>
      <c r="J32" s="2028"/>
      <c r="K32" s="2028"/>
      <c r="L32" s="2028"/>
      <c r="M32" s="2028"/>
      <c r="N32" s="2372"/>
      <c r="O32" s="2074"/>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c r="K35" s="35"/>
      <c r="L35" s="2361" t="e">
        <f t="shared" ref="L35:L57" si="0">ABS(J35-K35)/J35</f>
        <v>#DIV/0!</v>
      </c>
      <c r="M35" s="2362"/>
      <c r="N35" s="2363"/>
      <c r="O35" s="2380"/>
      <c r="P35" s="2380"/>
    </row>
    <row r="36" spans="2:16" ht="21" customHeight="1">
      <c r="B36" s="27"/>
      <c r="C36" s="2091" t="s">
        <v>486</v>
      </c>
      <c r="D36" s="2091"/>
      <c r="E36" s="2091"/>
      <c r="F36" s="2091"/>
      <c r="G36" s="2091"/>
      <c r="H36" s="2091"/>
      <c r="I36" s="2092"/>
      <c r="J36" s="34"/>
      <c r="K36" s="35"/>
      <c r="L36" s="2361" t="e">
        <f t="shared" si="0"/>
        <v>#DIV/0!</v>
      </c>
      <c r="M36" s="2362"/>
      <c r="N36" s="2363"/>
      <c r="O36" s="2380"/>
      <c r="P36" s="2380"/>
    </row>
    <row r="37" spans="2:16" ht="31.5" customHeight="1">
      <c r="B37" s="27"/>
      <c r="C37" s="2091" t="s">
        <v>487</v>
      </c>
      <c r="D37" s="2091"/>
      <c r="E37" s="2091"/>
      <c r="F37" s="38" t="s">
        <v>488</v>
      </c>
      <c r="G37" s="1754"/>
      <c r="H37" s="2008"/>
      <c r="I37" s="1755"/>
      <c r="J37" s="34"/>
      <c r="K37" s="35"/>
      <c r="L37" s="2361" t="e">
        <f t="shared" si="0"/>
        <v>#DIV/0!</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c r="K39" s="35"/>
      <c r="L39" s="2369" t="e">
        <f>ABS(J39-K39)/J39</f>
        <v>#DIV/0!</v>
      </c>
      <c r="M39" s="2370"/>
      <c r="N39" s="2371"/>
      <c r="O39" s="2380"/>
      <c r="P39" s="2380"/>
    </row>
    <row r="40" spans="2:16" ht="27.75" customHeight="1">
      <c r="B40" s="27"/>
      <c r="C40" s="2091" t="s">
        <v>492</v>
      </c>
      <c r="D40" s="2091"/>
      <c r="E40" s="2091"/>
      <c r="F40" s="38" t="s">
        <v>488</v>
      </c>
      <c r="G40" s="1754"/>
      <c r="H40" s="2008"/>
      <c r="I40" s="1755"/>
      <c r="J40" s="34"/>
      <c r="K40" s="35"/>
      <c r="L40" s="2369" t="e">
        <f t="shared" si="0"/>
        <v>#DIV/0!</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c r="K42" s="35"/>
      <c r="L42" s="2361" t="e">
        <f t="shared" si="0"/>
        <v>#DIV/0!</v>
      </c>
      <c r="M42" s="2362"/>
      <c r="N42" s="2363"/>
      <c r="O42" s="2380"/>
      <c r="P42" s="2380"/>
    </row>
    <row r="43" spans="2:16" ht="21" customHeight="1">
      <c r="B43" s="27"/>
      <c r="C43" s="2091" t="s">
        <v>495</v>
      </c>
      <c r="D43" s="2091"/>
      <c r="E43" s="2091"/>
      <c r="F43" s="2091"/>
      <c r="G43" s="2091"/>
      <c r="H43" s="2091"/>
      <c r="I43" s="2092"/>
      <c r="J43" s="34"/>
      <c r="K43" s="35"/>
      <c r="L43" s="2361" t="e">
        <f t="shared" si="0"/>
        <v>#DIV/0!</v>
      </c>
      <c r="M43" s="2362"/>
      <c r="N43" s="2363"/>
      <c r="O43" s="2380"/>
      <c r="P43" s="2380"/>
    </row>
    <row r="44" spans="2:16" ht="21" customHeight="1">
      <c r="B44" s="27"/>
      <c r="C44" s="2091" t="s">
        <v>496</v>
      </c>
      <c r="D44" s="2091"/>
      <c r="E44" s="2091"/>
      <c r="F44" s="2091"/>
      <c r="G44" s="2091"/>
      <c r="H44" s="2091"/>
      <c r="I44" s="2092"/>
      <c r="J44" s="34"/>
      <c r="K44" s="35"/>
      <c r="L44" s="2361" t="e">
        <f t="shared" si="0"/>
        <v>#DIV/0!</v>
      </c>
      <c r="M44" s="2362"/>
      <c r="N44" s="2363"/>
      <c r="O44" s="2380"/>
      <c r="P44" s="2380"/>
    </row>
    <row r="45" spans="2:16" ht="32.25" customHeight="1">
      <c r="B45" s="27"/>
      <c r="C45" s="2091" t="s">
        <v>497</v>
      </c>
      <c r="D45" s="2091"/>
      <c r="E45" s="2091"/>
      <c r="F45" s="38" t="s">
        <v>488</v>
      </c>
      <c r="G45" s="1754"/>
      <c r="H45" s="2008"/>
      <c r="I45" s="1755"/>
      <c r="J45" s="34"/>
      <c r="K45" s="35"/>
      <c r="L45" s="2369" t="e">
        <f t="shared" si="0"/>
        <v>#DIV/0!</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4"/>
      <c r="K47" s="35"/>
      <c r="L47" s="2361" t="e">
        <f t="shared" si="0"/>
        <v>#DIV/0!</v>
      </c>
      <c r="M47" s="2362"/>
      <c r="N47" s="2363"/>
      <c r="O47" s="2380"/>
      <c r="P47" s="2380"/>
    </row>
    <row r="48" spans="2:16" ht="21" customHeight="1">
      <c r="B48" s="27"/>
      <c r="C48" s="2091" t="s">
        <v>500</v>
      </c>
      <c r="D48" s="2091"/>
      <c r="E48" s="2091"/>
      <c r="F48" s="2091"/>
      <c r="G48" s="2091"/>
      <c r="H48" s="2091"/>
      <c r="I48" s="2092"/>
      <c r="J48" s="34"/>
      <c r="K48" s="35"/>
      <c r="L48" s="2361" t="e">
        <f t="shared" si="0"/>
        <v>#DIV/0!</v>
      </c>
      <c r="M48" s="2362"/>
      <c r="N48" s="2363"/>
      <c r="O48" s="2380"/>
      <c r="P48" s="2380"/>
    </row>
    <row r="49" spans="2:16" ht="30" customHeight="1">
      <c r="B49" s="27"/>
      <c r="C49" s="2091" t="s">
        <v>501</v>
      </c>
      <c r="D49" s="2091"/>
      <c r="E49" s="2091"/>
      <c r="F49" s="38" t="s">
        <v>488</v>
      </c>
      <c r="G49" s="2093"/>
      <c r="H49" s="2157"/>
      <c r="I49" s="2094"/>
      <c r="J49" s="34"/>
      <c r="K49" s="35"/>
      <c r="L49" s="2369" t="e">
        <f t="shared" si="0"/>
        <v>#DIV/0!</v>
      </c>
      <c r="M49" s="2370"/>
      <c r="N49" s="2371"/>
      <c r="O49" s="2380"/>
      <c r="P49" s="2380"/>
    </row>
    <row r="50" spans="2:16" ht="21" customHeight="1">
      <c r="B50" s="27" t="s">
        <v>502</v>
      </c>
      <c r="C50" s="2091" t="s">
        <v>503</v>
      </c>
      <c r="D50" s="2091"/>
      <c r="E50" s="2091"/>
      <c r="F50" s="2091"/>
      <c r="G50" s="2091"/>
      <c r="H50" s="2091"/>
      <c r="I50" s="2092"/>
      <c r="J50" s="34"/>
      <c r="K50" s="35"/>
      <c r="L50" s="2361" t="e">
        <f t="shared" si="0"/>
        <v>#DIV/0!</v>
      </c>
      <c r="M50" s="2362"/>
      <c r="N50" s="2363"/>
      <c r="O50" s="2380"/>
      <c r="P50" s="2380"/>
    </row>
    <row r="51" spans="2:16" ht="21" customHeight="1">
      <c r="B51" s="27" t="s">
        <v>504</v>
      </c>
      <c r="C51" s="2091" t="s">
        <v>505</v>
      </c>
      <c r="D51" s="2091"/>
      <c r="E51" s="2091"/>
      <c r="F51" s="2091"/>
      <c r="G51" s="2091"/>
      <c r="H51" s="2091"/>
      <c r="I51" s="2092"/>
      <c r="J51" s="34"/>
      <c r="K51" s="35"/>
      <c r="L51" s="2361" t="e">
        <f t="shared" si="0"/>
        <v>#DIV/0!</v>
      </c>
      <c r="M51" s="2362"/>
      <c r="N51" s="2363"/>
      <c r="O51" s="2380"/>
      <c r="P51" s="2380"/>
    </row>
    <row r="52" spans="2:16" ht="21" customHeight="1">
      <c r="B52" s="27" t="s">
        <v>506</v>
      </c>
      <c r="C52" s="2091" t="s">
        <v>131</v>
      </c>
      <c r="D52" s="2091"/>
      <c r="E52" s="2091"/>
      <c r="F52" s="2091"/>
      <c r="G52" s="2091"/>
      <c r="H52" s="2091"/>
      <c r="I52" s="2092"/>
      <c r="J52" s="34"/>
      <c r="K52" s="35"/>
      <c r="L52" s="2361" t="e">
        <f t="shared" si="0"/>
        <v>#DIV/0!</v>
      </c>
      <c r="M52" s="2362"/>
      <c r="N52" s="2363"/>
      <c r="O52" s="2380"/>
      <c r="P52" s="2380"/>
    </row>
    <row r="53" spans="2:16" ht="21" customHeight="1">
      <c r="B53" s="27" t="s">
        <v>507</v>
      </c>
      <c r="C53" s="2091" t="s">
        <v>132</v>
      </c>
      <c r="D53" s="2091"/>
      <c r="E53" s="2091"/>
      <c r="F53" s="2091"/>
      <c r="G53" s="2091"/>
      <c r="H53" s="2091"/>
      <c r="I53" s="2092"/>
      <c r="J53" s="34"/>
      <c r="K53" s="35"/>
      <c r="L53" s="2361" t="e">
        <f t="shared" si="0"/>
        <v>#DIV/0!</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4"/>
      <c r="K55" s="35"/>
      <c r="L55" s="2361" t="e">
        <f t="shared" si="0"/>
        <v>#DIV/0!</v>
      </c>
      <c r="M55" s="2362"/>
      <c r="N55" s="2363"/>
      <c r="O55" s="2380"/>
      <c r="P55" s="2380"/>
    </row>
    <row r="56" spans="2:16" ht="21" customHeight="1">
      <c r="B56" s="27"/>
      <c r="C56" s="2091" t="s">
        <v>300</v>
      </c>
      <c r="D56" s="2091"/>
      <c r="E56" s="2091"/>
      <c r="F56" s="2091"/>
      <c r="G56" s="2091"/>
      <c r="H56" s="2091"/>
      <c r="I56" s="2092"/>
      <c r="J56" s="34"/>
      <c r="K56" s="35"/>
      <c r="L56" s="2361" t="e">
        <f t="shared" si="0"/>
        <v>#DIV/0!</v>
      </c>
      <c r="M56" s="2362"/>
      <c r="N56" s="2363"/>
      <c r="O56" s="2380"/>
      <c r="P56" s="2380"/>
    </row>
    <row r="57" spans="2:16" ht="21" customHeight="1" thickBot="1">
      <c r="B57" s="39" t="s">
        <v>510</v>
      </c>
      <c r="C57" s="2364" t="s">
        <v>511</v>
      </c>
      <c r="D57" s="2364"/>
      <c r="E57" s="2364"/>
      <c r="F57" s="2364"/>
      <c r="G57" s="2364"/>
      <c r="H57" s="2364"/>
      <c r="I57" s="2365"/>
      <c r="J57" s="203"/>
      <c r="K57" s="204"/>
      <c r="L57" s="2366" t="e">
        <f t="shared" si="0"/>
        <v>#DIV/0!</v>
      </c>
      <c r="M57" s="2367"/>
      <c r="N57" s="2368"/>
      <c r="O57" s="2380"/>
      <c r="P57" s="2380"/>
    </row>
    <row r="58" spans="2:16" ht="51" customHeight="1" thickBot="1">
      <c r="B58" s="40" t="s">
        <v>512</v>
      </c>
      <c r="C58" s="2351" t="s">
        <v>513</v>
      </c>
      <c r="D58" s="2351"/>
      <c r="E58" s="2351"/>
      <c r="F58" s="2351"/>
      <c r="G58" s="2351"/>
      <c r="H58" s="2351"/>
      <c r="I58" s="2351"/>
      <c r="J58" s="41"/>
      <c r="K58" s="42" t="s">
        <v>514</v>
      </c>
      <c r="L58" s="2352"/>
      <c r="M58" s="2353"/>
      <c r="N58" s="2354"/>
      <c r="O58" s="43"/>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c r="K60" s="2358"/>
      <c r="L60" s="45" t="s">
        <v>514</v>
      </c>
      <c r="M60" s="2359"/>
      <c r="N60" s="2360"/>
      <c r="O60" s="1627"/>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c r="H63" s="116"/>
      <c r="I63" s="2317"/>
      <c r="J63" s="2318"/>
      <c r="K63" s="2340"/>
      <c r="L63" s="2341"/>
      <c r="M63" s="2341"/>
      <c r="N63" s="2342"/>
      <c r="O63" s="2349"/>
      <c r="P63" s="2349"/>
    </row>
    <row r="64" spans="2:16" ht="54" customHeight="1">
      <c r="B64" s="1490" t="s">
        <v>441</v>
      </c>
      <c r="C64" s="1997" t="s">
        <v>525</v>
      </c>
      <c r="D64" s="1997"/>
      <c r="E64" s="1997"/>
      <c r="F64" s="1998"/>
      <c r="G64" s="48"/>
      <c r="H64" s="116"/>
      <c r="I64" s="2317"/>
      <c r="J64" s="2318"/>
      <c r="K64" s="2340"/>
      <c r="L64" s="2341"/>
      <c r="M64" s="2341"/>
      <c r="N64" s="2342"/>
      <c r="O64" s="2349"/>
      <c r="P64" s="2349"/>
    </row>
    <row r="65" spans="2:17" ht="54" customHeight="1" thickBot="1">
      <c r="B65" s="27" t="s">
        <v>443</v>
      </c>
      <c r="C65" s="1830" t="s">
        <v>526</v>
      </c>
      <c r="D65" s="1830"/>
      <c r="E65" s="1830"/>
      <c r="F65" s="1831"/>
      <c r="G65" s="50">
        <f>G63+G64</f>
        <v>0</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c r="J67" s="54" t="s">
        <v>514</v>
      </c>
      <c r="K67" s="2331"/>
      <c r="L67" s="2332"/>
      <c r="M67" s="2332"/>
      <c r="N67" s="2333"/>
      <c r="O67" s="1627"/>
      <c r="P67" s="1511"/>
    </row>
    <row r="68" spans="2:17" ht="21.75" customHeight="1">
      <c r="B68" s="2334" t="s">
        <v>530</v>
      </c>
      <c r="C68" s="2335"/>
      <c r="D68" s="2335"/>
      <c r="E68" s="2335"/>
      <c r="F68" s="2335"/>
      <c r="G68" s="2335"/>
      <c r="H68" s="2335"/>
      <c r="I68" s="2335"/>
      <c r="J68" s="2335"/>
      <c r="K68" s="2335"/>
      <c r="L68" s="2335"/>
      <c r="M68" s="2335"/>
      <c r="N68" s="2335"/>
      <c r="O68" s="2335"/>
      <c r="P68" s="233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523"/>
      <c r="G70" s="2315"/>
      <c r="H70" s="2316"/>
      <c r="I70" s="2317"/>
      <c r="J70" s="2318"/>
      <c r="K70" s="2340"/>
      <c r="L70" s="2341"/>
      <c r="M70" s="2341"/>
      <c r="N70" s="2342"/>
      <c r="O70" s="2124"/>
      <c r="P70" s="2124"/>
    </row>
    <row r="71" spans="2:17" ht="31.5" customHeight="1">
      <c r="B71" s="56"/>
      <c r="C71" s="2338" t="s">
        <v>538</v>
      </c>
      <c r="D71" s="2338"/>
      <c r="E71" s="2339"/>
      <c r="F71" s="2162"/>
      <c r="G71" s="2163"/>
      <c r="H71" s="2163"/>
      <c r="I71" s="2163"/>
      <c r="J71" s="2163"/>
      <c r="K71" s="2340"/>
      <c r="L71" s="2341"/>
      <c r="M71" s="2341"/>
      <c r="N71" s="2342"/>
      <c r="O71" s="2124"/>
      <c r="P71" s="2124"/>
    </row>
    <row r="72" spans="2:17" ht="65.25" customHeight="1">
      <c r="B72" s="1490" t="s">
        <v>441</v>
      </c>
      <c r="C72" s="2338" t="s">
        <v>539</v>
      </c>
      <c r="D72" s="2338"/>
      <c r="E72" s="2339"/>
      <c r="F72" s="1523"/>
      <c r="G72" s="2315"/>
      <c r="H72" s="2316"/>
      <c r="I72" s="2317"/>
      <c r="J72" s="2318"/>
      <c r="K72" s="2340"/>
      <c r="L72" s="2341"/>
      <c r="M72" s="2341"/>
      <c r="N72" s="2342"/>
      <c r="O72" s="2124"/>
      <c r="P72" s="2124"/>
    </row>
    <row r="73" spans="2:17" ht="35.25" customHeight="1">
      <c r="B73" s="56"/>
      <c r="C73" s="2338" t="s">
        <v>540</v>
      </c>
      <c r="D73" s="2338"/>
      <c r="E73" s="2339"/>
      <c r="F73" s="2162"/>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c r="G77" s="2315"/>
      <c r="H77" s="2316"/>
      <c r="I77" s="2317"/>
      <c r="J77" s="2318"/>
      <c r="K77" s="2284"/>
      <c r="L77" s="2285"/>
      <c r="M77" s="2285"/>
      <c r="N77" s="2286"/>
      <c r="O77" s="25"/>
      <c r="P77" s="26"/>
    </row>
    <row r="78" spans="2:17" s="13" customFormat="1" ht="32.25" customHeight="1">
      <c r="B78" s="1490" t="s">
        <v>441</v>
      </c>
      <c r="C78" s="1997" t="s">
        <v>67</v>
      </c>
      <c r="D78" s="1997"/>
      <c r="E78" s="1998"/>
      <c r="F78" s="1523"/>
      <c r="G78" s="2315"/>
      <c r="H78" s="2316"/>
      <c r="I78" s="2317"/>
      <c r="J78" s="2318"/>
      <c r="K78" s="2284"/>
      <c r="L78" s="2285"/>
      <c r="M78" s="2285"/>
      <c r="N78" s="2286"/>
      <c r="O78" s="25"/>
      <c r="P78" s="26"/>
    </row>
    <row r="79" spans="2:17" s="13" customFormat="1" ht="32.25" customHeight="1">
      <c r="B79" s="1490" t="s">
        <v>443</v>
      </c>
      <c r="C79" s="1997" t="s">
        <v>115</v>
      </c>
      <c r="D79" s="1997"/>
      <c r="E79" s="1998"/>
      <c r="F79" s="1523"/>
      <c r="G79" s="2315"/>
      <c r="H79" s="2316"/>
      <c r="I79" s="2317"/>
      <c r="J79" s="2318"/>
      <c r="K79" s="2284"/>
      <c r="L79" s="2285"/>
      <c r="M79" s="2285"/>
      <c r="N79" s="2286"/>
      <c r="O79" s="25"/>
      <c r="P79" s="26"/>
    </row>
    <row r="80" spans="2:17" s="13" customFormat="1" ht="32.25" customHeight="1">
      <c r="B80" s="1490" t="s">
        <v>445</v>
      </c>
      <c r="C80" s="1997" t="s">
        <v>116</v>
      </c>
      <c r="D80" s="1997"/>
      <c r="E80" s="1998"/>
      <c r="F80" s="1523"/>
      <c r="G80" s="2315"/>
      <c r="H80" s="2316"/>
      <c r="I80" s="2315"/>
      <c r="J80" s="2316"/>
      <c r="K80" s="2315"/>
      <c r="L80" s="2319"/>
      <c r="M80" s="2319"/>
      <c r="N80" s="2320"/>
      <c r="O80" s="2051"/>
      <c r="P80" s="2051"/>
    </row>
    <row r="81" spans="1:16" s="13" customFormat="1" ht="32.25" customHeight="1">
      <c r="B81" s="1490" t="s">
        <v>448</v>
      </c>
      <c r="C81" s="1997" t="s">
        <v>328</v>
      </c>
      <c r="D81" s="1997"/>
      <c r="E81" s="1998"/>
      <c r="F81" s="1523"/>
      <c r="G81" s="2315"/>
      <c r="H81" s="2316"/>
      <c r="I81" s="2317"/>
      <c r="J81" s="2318"/>
      <c r="K81" s="2284"/>
      <c r="L81" s="2285"/>
      <c r="M81" s="2285"/>
      <c r="N81" s="2286"/>
      <c r="O81" s="2197"/>
      <c r="P81" s="2197"/>
    </row>
    <row r="82" spans="1:16" ht="53.25" customHeight="1" thickBot="1">
      <c r="B82" s="27" t="s">
        <v>450</v>
      </c>
      <c r="C82" s="1830" t="s">
        <v>549</v>
      </c>
      <c r="D82" s="1830"/>
      <c r="E82" s="1831"/>
      <c r="F82" s="61"/>
      <c r="G82" s="2307">
        <f>G77+G78+G79+G80+G81</f>
        <v>0</v>
      </c>
      <c r="H82" s="2308"/>
      <c r="I82" s="2309"/>
      <c r="J82" s="2310"/>
      <c r="K82" s="2309"/>
      <c r="L82" s="2311"/>
      <c r="M82" s="2311"/>
      <c r="N82" s="2312"/>
      <c r="O82" s="62"/>
      <c r="P82" s="62"/>
    </row>
    <row r="83" spans="1:16" ht="54.75" customHeight="1">
      <c r="A83" s="9"/>
      <c r="B83" s="2313" t="s">
        <v>550</v>
      </c>
      <c r="C83" s="2314"/>
      <c r="D83" s="2314"/>
      <c r="E83" s="2314"/>
      <c r="F83" s="2314"/>
      <c r="G83" s="2314"/>
      <c r="H83" s="2314"/>
      <c r="I83" s="2314"/>
      <c r="J83" s="2314"/>
      <c r="K83" s="2314"/>
      <c r="L83" s="2314"/>
      <c r="M83" s="2314"/>
      <c r="N83" s="2314"/>
      <c r="O83" s="657"/>
      <c r="P83" s="658"/>
    </row>
    <row r="84" spans="1:16" ht="64.5" customHeight="1">
      <c r="B84" s="63" t="s">
        <v>551</v>
      </c>
      <c r="C84" s="2302" t="s">
        <v>552</v>
      </c>
      <c r="D84" s="2302"/>
      <c r="E84" s="2302"/>
      <c r="F84" s="2302"/>
      <c r="G84" s="2302"/>
      <c r="H84" s="2302"/>
      <c r="I84" s="2303"/>
      <c r="J84" s="64" t="e">
        <f>G74/(G74+G82)</f>
        <v>#DIV/0!</v>
      </c>
      <c r="K84" s="65" t="s">
        <v>434</v>
      </c>
      <c r="L84" s="2304"/>
      <c r="M84" s="2305"/>
      <c r="N84" s="2306"/>
      <c r="O84" s="2231"/>
      <c r="P84" s="2231"/>
    </row>
    <row r="85" spans="1:16" ht="49.5" customHeight="1">
      <c r="B85" s="66" t="s">
        <v>553</v>
      </c>
      <c r="C85" s="2302" t="s">
        <v>554</v>
      </c>
      <c r="D85" s="2302"/>
      <c r="E85" s="2302"/>
      <c r="F85" s="2302"/>
      <c r="G85" s="2302"/>
      <c r="H85" s="2302"/>
      <c r="I85" s="2303"/>
      <c r="J85" s="64" t="e">
        <f>G70/G74</f>
        <v>#DIV/0!</v>
      </c>
      <c r="K85" s="65" t="s">
        <v>514</v>
      </c>
      <c r="L85" s="2304"/>
      <c r="M85" s="2305"/>
      <c r="N85" s="2306"/>
      <c r="O85" s="2232"/>
      <c r="P85" s="2232"/>
    </row>
    <row r="86" spans="1:16" ht="50.25" customHeight="1">
      <c r="B86" s="66" t="s">
        <v>555</v>
      </c>
      <c r="C86" s="2028" t="s">
        <v>556</v>
      </c>
      <c r="D86" s="2028"/>
      <c r="E86" s="2028"/>
      <c r="F86" s="2028"/>
      <c r="G86" s="2028"/>
      <c r="H86" s="2028"/>
      <c r="I86" s="2029"/>
      <c r="J86" s="64" t="e">
        <f>(G74+G82)/J27</f>
        <v>#DIV/0!</v>
      </c>
      <c r="K86" s="65" t="s">
        <v>434</v>
      </c>
      <c r="L86" s="2304"/>
      <c r="M86" s="2305"/>
      <c r="N86" s="2306"/>
      <c r="O86" s="2232"/>
      <c r="P86" s="2232"/>
    </row>
    <row r="87" spans="1:16" ht="34.5" customHeight="1">
      <c r="B87" s="67" t="s">
        <v>557</v>
      </c>
      <c r="C87" s="2302" t="s">
        <v>558</v>
      </c>
      <c r="D87" s="2302"/>
      <c r="E87" s="2302"/>
      <c r="F87" s="2302"/>
      <c r="G87" s="2302"/>
      <c r="H87" s="2302"/>
      <c r="I87" s="2303"/>
      <c r="J87" s="68" t="e">
        <f>IF(J86&lt;0.99,"Funding gap","No funding gap")</f>
        <v>#DIV/0!</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c r="P88" s="2051"/>
    </row>
    <row r="89" spans="1:16" ht="21" customHeight="1">
      <c r="B89" s="1490" t="s">
        <v>435</v>
      </c>
      <c r="C89" s="2301" t="s">
        <v>561</v>
      </c>
      <c r="D89" s="2301"/>
      <c r="E89" s="2301"/>
      <c r="F89" s="2301"/>
      <c r="G89" s="2301"/>
      <c r="H89" s="2301"/>
      <c r="I89" s="2301"/>
      <c r="J89" s="158"/>
      <c r="K89" s="2290"/>
      <c r="L89" s="2295"/>
      <c r="M89" s="2296"/>
      <c r="N89" s="2297"/>
      <c r="O89" s="2124"/>
      <c r="P89" s="2124"/>
    </row>
    <row r="90" spans="1:16" ht="21" customHeight="1">
      <c r="B90" s="1490" t="s">
        <v>441</v>
      </c>
      <c r="C90" s="2301" t="s">
        <v>562</v>
      </c>
      <c r="D90" s="2301"/>
      <c r="E90" s="2301"/>
      <c r="F90" s="2301"/>
      <c r="G90" s="2301"/>
      <c r="H90" s="2301"/>
      <c r="I90" s="2301"/>
      <c r="J90" s="158"/>
      <c r="K90" s="2290"/>
      <c r="L90" s="2295"/>
      <c r="M90" s="2296"/>
      <c r="N90" s="2297"/>
      <c r="O90" s="2124"/>
      <c r="P90" s="2124"/>
    </row>
    <row r="91" spans="1:16" ht="21" customHeight="1">
      <c r="B91" s="1490" t="s">
        <v>443</v>
      </c>
      <c r="C91" s="2301" t="s">
        <v>563</v>
      </c>
      <c r="D91" s="2301"/>
      <c r="E91" s="2301"/>
      <c r="F91" s="2301"/>
      <c r="G91" s="2301"/>
      <c r="H91" s="2301"/>
      <c r="I91" s="2301"/>
      <c r="J91" s="158"/>
      <c r="K91" s="2290"/>
      <c r="L91" s="2295"/>
      <c r="M91" s="2296"/>
      <c r="N91" s="2297"/>
      <c r="O91" s="2124"/>
      <c r="P91" s="2124"/>
    </row>
    <row r="92" spans="1:16" ht="21" customHeight="1">
      <c r="B92" s="1490" t="s">
        <v>445</v>
      </c>
      <c r="C92" s="2301" t="s">
        <v>328</v>
      </c>
      <c r="D92" s="2301"/>
      <c r="E92" s="2301"/>
      <c r="F92" s="2301"/>
      <c r="G92" s="2301"/>
      <c r="H92" s="2301"/>
      <c r="I92" s="2301"/>
      <c r="J92" s="158"/>
      <c r="K92" s="2290"/>
      <c r="L92" s="2295"/>
      <c r="M92" s="2296"/>
      <c r="N92" s="2297"/>
      <c r="O92" s="2124"/>
      <c r="P92" s="2124"/>
    </row>
    <row r="93" spans="1:16" ht="21" customHeight="1">
      <c r="B93" s="1490" t="s">
        <v>448</v>
      </c>
      <c r="C93" s="1903" t="s">
        <v>564</v>
      </c>
      <c r="D93" s="1903"/>
      <c r="E93" s="1903"/>
      <c r="F93" s="1903"/>
      <c r="G93" s="1754"/>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c r="G95" s="2040"/>
      <c r="H95" s="2289" t="s">
        <v>514</v>
      </c>
      <c r="I95" s="2021"/>
      <c r="J95" s="2230"/>
      <c r="K95" s="2230"/>
      <c r="L95" s="2230"/>
      <c r="M95" s="2230"/>
      <c r="N95" s="2022"/>
      <c r="O95" s="2051"/>
      <c r="P95" s="2051"/>
    </row>
    <row r="96" spans="1:16" ht="20.25" customHeight="1">
      <c r="B96" s="1519"/>
      <c r="C96" s="1903" t="s">
        <v>567</v>
      </c>
      <c r="D96" s="1903"/>
      <c r="E96" s="1903"/>
      <c r="F96" s="1999"/>
      <c r="G96" s="2000"/>
      <c r="H96" s="2290"/>
      <c r="I96" s="2023"/>
      <c r="J96" s="2048"/>
      <c r="K96" s="2048"/>
      <c r="L96" s="2048"/>
      <c r="M96" s="2048"/>
      <c r="N96" s="2024"/>
      <c r="O96" s="2124"/>
      <c r="P96" s="2124"/>
    </row>
    <row r="97" spans="2:16" ht="20.25" customHeight="1">
      <c r="B97" s="1519"/>
      <c r="C97" s="1903" t="s">
        <v>323</v>
      </c>
      <c r="D97" s="1903"/>
      <c r="E97" s="1903"/>
      <c r="F97" s="1999"/>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c r="G99" s="2040"/>
      <c r="H99" s="2290"/>
      <c r="I99" s="2023"/>
      <c r="J99" s="2048"/>
      <c r="K99" s="2048"/>
      <c r="L99" s="2048"/>
      <c r="M99" s="2048"/>
      <c r="N99" s="2024"/>
      <c r="O99" s="2124"/>
      <c r="P99" s="2124"/>
    </row>
    <row r="100" spans="2:16" ht="21" customHeight="1">
      <c r="B100" s="27"/>
      <c r="C100" s="1903" t="s">
        <v>567</v>
      </c>
      <c r="D100" s="1903"/>
      <c r="E100" s="2138"/>
      <c r="F100" s="2038"/>
      <c r="G100" s="2040"/>
      <c r="H100" s="2290"/>
      <c r="I100" s="2023"/>
      <c r="J100" s="2048"/>
      <c r="K100" s="2048"/>
      <c r="L100" s="2048"/>
      <c r="M100" s="2048"/>
      <c r="N100" s="2024"/>
      <c r="O100" s="2124"/>
      <c r="P100" s="2124"/>
    </row>
    <row r="101" spans="2:16" ht="21" customHeight="1">
      <c r="B101" s="27"/>
      <c r="C101" s="1903" t="s">
        <v>327</v>
      </c>
      <c r="D101" s="1903"/>
      <c r="E101" s="2138"/>
      <c r="F101" s="2038"/>
      <c r="G101" s="2040"/>
      <c r="H101" s="2290"/>
      <c r="I101" s="2023"/>
      <c r="J101" s="2048"/>
      <c r="K101" s="2048"/>
      <c r="L101" s="2048"/>
      <c r="M101" s="2048"/>
      <c r="N101" s="2024"/>
      <c r="O101" s="2124"/>
      <c r="P101" s="2124"/>
    </row>
    <row r="102" spans="2:16" ht="21" customHeight="1">
      <c r="B102" s="27"/>
      <c r="C102" s="1903" t="s">
        <v>328</v>
      </c>
      <c r="D102" s="1903"/>
      <c r="E102" s="2138"/>
      <c r="F102" s="2038"/>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31.5"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c r="I106" s="2260" t="s">
        <v>514</v>
      </c>
      <c r="J106" s="2261"/>
      <c r="K106" s="2262"/>
      <c r="L106" s="2263"/>
      <c r="M106" s="2263"/>
      <c r="N106" s="2264"/>
      <c r="O106" s="25"/>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3.75" customHeight="1">
      <c r="B113" s="72" t="s">
        <v>578</v>
      </c>
      <c r="C113" s="2244" t="s">
        <v>579</v>
      </c>
      <c r="D113" s="2244"/>
      <c r="E113" s="2244"/>
      <c r="F113" s="2244"/>
      <c r="G113" s="2244"/>
      <c r="H113" s="2244"/>
      <c r="I113" s="2244"/>
      <c r="J113" s="2244"/>
      <c r="K113" s="2244"/>
      <c r="L113" s="2244"/>
      <c r="M113" s="2244"/>
      <c r="N113" s="2244"/>
      <c r="O113" s="2245"/>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22.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c r="H116" s="2109"/>
      <c r="I116" s="2108"/>
      <c r="J116" s="2109"/>
      <c r="K116" s="1522"/>
      <c r="L116" s="2108"/>
      <c r="M116" s="2110"/>
      <c r="N116" s="2191"/>
      <c r="O116" s="2231"/>
      <c r="P116" s="2231"/>
    </row>
    <row r="117" spans="2:16" ht="42" customHeight="1">
      <c r="B117" s="73" t="s">
        <v>441</v>
      </c>
      <c r="C117" s="1885" t="s">
        <v>585</v>
      </c>
      <c r="D117" s="1885"/>
      <c r="E117" s="1885"/>
      <c r="F117" s="2148"/>
      <c r="G117" s="2108"/>
      <c r="H117" s="2109"/>
      <c r="I117" s="2108"/>
      <c r="J117" s="2109"/>
      <c r="K117" s="1522"/>
      <c r="L117" s="2108"/>
      <c r="M117" s="2110"/>
      <c r="N117" s="2191"/>
      <c r="O117" s="2232"/>
      <c r="P117" s="2232"/>
    </row>
    <row r="118" spans="2:16" ht="54.75" customHeight="1">
      <c r="B118" s="73" t="s">
        <v>586</v>
      </c>
      <c r="C118" s="1885" t="s">
        <v>587</v>
      </c>
      <c r="D118" s="1885"/>
      <c r="E118" s="1885"/>
      <c r="F118" s="2148"/>
      <c r="G118" s="2108"/>
      <c r="H118" s="2109"/>
      <c r="I118" s="2108"/>
      <c r="J118" s="2109"/>
      <c r="K118" s="1522"/>
      <c r="L118" s="2108"/>
      <c r="M118" s="2110"/>
      <c r="N118" s="2191"/>
      <c r="O118" s="2232"/>
      <c r="P118" s="2232"/>
    </row>
    <row r="119" spans="2:16" ht="42.75" customHeight="1">
      <c r="B119" s="73" t="s">
        <v>588</v>
      </c>
      <c r="C119" s="1885" t="s">
        <v>589</v>
      </c>
      <c r="D119" s="1885"/>
      <c r="E119" s="1885"/>
      <c r="F119" s="2148"/>
      <c r="G119" s="2108"/>
      <c r="H119" s="2109"/>
      <c r="I119" s="2108"/>
      <c r="J119" s="2109"/>
      <c r="K119" s="1522"/>
      <c r="L119" s="2108"/>
      <c r="M119" s="2110"/>
      <c r="N119" s="2191"/>
      <c r="O119" s="2232"/>
      <c r="P119" s="2232"/>
    </row>
    <row r="120" spans="2:16" ht="26.25" customHeight="1">
      <c r="B120" s="73" t="s">
        <v>590</v>
      </c>
      <c r="C120" s="1885" t="s">
        <v>591</v>
      </c>
      <c r="D120" s="1885"/>
      <c r="E120" s="1885"/>
      <c r="F120" s="2148"/>
      <c r="G120" s="2108"/>
      <c r="H120" s="2109"/>
      <c r="I120" s="2108"/>
      <c r="J120" s="2109"/>
      <c r="K120" s="1522"/>
      <c r="L120" s="2108"/>
      <c r="M120" s="2110"/>
      <c r="N120" s="2191"/>
      <c r="O120" s="2232"/>
      <c r="P120" s="2232"/>
    </row>
    <row r="121" spans="2:16" ht="24.75" customHeight="1">
      <c r="B121" s="73" t="s">
        <v>450</v>
      </c>
      <c r="C121" s="1885" t="s">
        <v>131</v>
      </c>
      <c r="D121" s="1885"/>
      <c r="E121" s="1885"/>
      <c r="F121" s="2148"/>
      <c r="G121" s="2108"/>
      <c r="H121" s="2109"/>
      <c r="I121" s="2108"/>
      <c r="J121" s="2109"/>
      <c r="K121" s="1522"/>
      <c r="L121" s="2108"/>
      <c r="M121" s="2110"/>
      <c r="N121" s="2191"/>
      <c r="O121" s="2232"/>
      <c r="P121" s="2232"/>
    </row>
    <row r="122" spans="2:16" ht="24.75" customHeight="1">
      <c r="B122" s="73" t="s">
        <v>453</v>
      </c>
      <c r="C122" s="1885" t="s">
        <v>132</v>
      </c>
      <c r="D122" s="1885"/>
      <c r="E122" s="1885"/>
      <c r="F122" s="2148"/>
      <c r="G122" s="2108"/>
      <c r="H122" s="2109"/>
      <c r="I122" s="2108"/>
      <c r="J122" s="2109"/>
      <c r="K122" s="1522"/>
      <c r="L122" s="2108"/>
      <c r="M122" s="2110"/>
      <c r="N122" s="2191"/>
      <c r="O122" s="2232"/>
      <c r="P122" s="2232"/>
    </row>
    <row r="123" spans="2:16" ht="24" customHeight="1">
      <c r="B123" s="73" t="s">
        <v>456</v>
      </c>
      <c r="C123" s="1885" t="s">
        <v>592</v>
      </c>
      <c r="D123" s="1885"/>
      <c r="E123" s="1885"/>
      <c r="F123" s="2148"/>
      <c r="G123" s="2108"/>
      <c r="H123" s="2109"/>
      <c r="I123" s="2108"/>
      <c r="J123" s="2109"/>
      <c r="K123" s="1522"/>
      <c r="L123" s="2108"/>
      <c r="M123" s="2110"/>
      <c r="N123" s="2191"/>
      <c r="O123" s="2232"/>
      <c r="P123" s="2232"/>
    </row>
    <row r="124" spans="2:16" ht="24" customHeight="1">
      <c r="B124" s="73" t="s">
        <v>458</v>
      </c>
      <c r="C124" s="1885" t="s">
        <v>593</v>
      </c>
      <c r="D124" s="1885"/>
      <c r="E124" s="1885"/>
      <c r="F124" s="2148"/>
      <c r="G124" s="2108"/>
      <c r="H124" s="2109"/>
      <c r="I124" s="2108"/>
      <c r="J124" s="2109"/>
      <c r="K124" s="1522"/>
      <c r="L124" s="2108"/>
      <c r="M124" s="2110"/>
      <c r="N124" s="2191"/>
      <c r="O124" s="2232"/>
      <c r="P124" s="2232"/>
    </row>
    <row r="125" spans="2:16" ht="24" customHeight="1">
      <c r="B125" s="73" t="s">
        <v>594</v>
      </c>
      <c r="C125" s="1885" t="s">
        <v>595</v>
      </c>
      <c r="D125" s="1885"/>
      <c r="E125" s="1885"/>
      <c r="F125" s="2148"/>
      <c r="G125" s="2108"/>
      <c r="H125" s="2109"/>
      <c r="I125" s="2108"/>
      <c r="J125" s="2109"/>
      <c r="K125" s="1522"/>
      <c r="L125" s="2108"/>
      <c r="M125" s="2110"/>
      <c r="N125" s="2191"/>
      <c r="O125" s="2232"/>
      <c r="P125" s="2232"/>
    </row>
    <row r="126" spans="2:16" ht="21" customHeight="1">
      <c r="B126" s="73" t="s">
        <v>596</v>
      </c>
      <c r="C126" s="1885" t="s">
        <v>597</v>
      </c>
      <c r="D126" s="1885"/>
      <c r="E126" s="1885"/>
      <c r="F126" s="2148"/>
      <c r="G126" s="2108"/>
      <c r="H126" s="2109"/>
      <c r="I126" s="2108"/>
      <c r="J126" s="2109"/>
      <c r="K126" s="1522"/>
      <c r="L126" s="2108"/>
      <c r="M126" s="2110"/>
      <c r="N126" s="2191"/>
      <c r="O126" s="2232"/>
      <c r="P126" s="2232"/>
    </row>
    <row r="127" spans="2:16" ht="29.25" customHeight="1">
      <c r="B127" s="73" t="s">
        <v>598</v>
      </c>
      <c r="C127" s="1885" t="s">
        <v>599</v>
      </c>
      <c r="D127" s="1885"/>
      <c r="E127" s="1885"/>
      <c r="F127" s="2148"/>
      <c r="G127" s="2108"/>
      <c r="H127" s="2109"/>
      <c r="I127" s="2108"/>
      <c r="J127" s="2109"/>
      <c r="K127" s="1522"/>
      <c r="L127" s="2108"/>
      <c r="M127" s="2110"/>
      <c r="N127" s="2191"/>
      <c r="O127" s="2232"/>
      <c r="P127" s="2232"/>
    </row>
    <row r="128" spans="2:16" ht="21" customHeight="1">
      <c r="B128" s="73" t="s">
        <v>600</v>
      </c>
      <c r="C128" s="1885" t="s">
        <v>601</v>
      </c>
      <c r="D128" s="1885"/>
      <c r="E128" s="1885"/>
      <c r="F128" s="2148"/>
      <c r="G128" s="2108"/>
      <c r="H128" s="2109"/>
      <c r="I128" s="2108"/>
      <c r="J128" s="2109"/>
      <c r="K128" s="1522"/>
      <c r="L128" s="2108"/>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c r="H135" s="2236" t="s">
        <v>609</v>
      </c>
      <c r="I135" s="2237"/>
      <c r="J135" s="2238"/>
      <c r="K135" s="2239"/>
      <c r="L135" s="2239"/>
      <c r="M135" s="2239"/>
      <c r="N135" s="2240"/>
      <c r="O135" s="1628"/>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612</v>
      </c>
      <c r="D137" s="2028"/>
      <c r="E137" s="2028"/>
      <c r="F137" s="2028"/>
      <c r="G137" s="2028"/>
      <c r="H137" s="1999"/>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c r="I138" s="2027"/>
      <c r="J138" s="2027"/>
      <c r="K138" s="2169"/>
      <c r="L138" s="2048"/>
      <c r="M138" s="2048"/>
      <c r="N138" s="2024"/>
      <c r="O138" s="2232"/>
      <c r="P138" s="2232"/>
    </row>
    <row r="139" spans="1:16" ht="19.5" customHeight="1">
      <c r="B139" s="1490" t="s">
        <v>443</v>
      </c>
      <c r="C139" s="2028" t="s">
        <v>614</v>
      </c>
      <c r="D139" s="2028"/>
      <c r="E139" s="2028"/>
      <c r="F139" s="2028"/>
      <c r="G139" s="2028"/>
      <c r="H139" s="1999"/>
      <c r="I139" s="2027"/>
      <c r="J139" s="2027"/>
      <c r="K139" s="2169"/>
      <c r="L139" s="2049"/>
      <c r="M139" s="2049"/>
      <c r="N139" s="2026"/>
      <c r="O139" s="2232"/>
      <c r="P139" s="2232"/>
    </row>
    <row r="140" spans="1:16" ht="34.5" customHeight="1">
      <c r="B140" s="1490" t="s">
        <v>445</v>
      </c>
      <c r="C140" s="2028" t="s">
        <v>615</v>
      </c>
      <c r="D140" s="2028"/>
      <c r="E140" s="2028"/>
      <c r="F140" s="2028"/>
      <c r="G140" s="2029"/>
      <c r="H140" s="1999"/>
      <c r="I140" s="2027"/>
      <c r="J140" s="2027"/>
      <c r="K140" s="2169"/>
      <c r="L140" s="2222"/>
      <c r="M140" s="2223"/>
      <c r="N140" s="2224"/>
      <c r="O140" s="2233"/>
      <c r="P140" s="2233"/>
    </row>
    <row r="141" spans="1:16" ht="50.25" customHeight="1">
      <c r="B141" s="23" t="s">
        <v>616</v>
      </c>
      <c r="C141" s="2028" t="s">
        <v>617</v>
      </c>
      <c r="D141" s="2028"/>
      <c r="E141" s="2028"/>
      <c r="F141" s="2028"/>
      <c r="G141" s="2028"/>
      <c r="H141" s="1999"/>
      <c r="I141" s="2027"/>
      <c r="J141" s="2027"/>
      <c r="K141" s="2169"/>
      <c r="L141" s="2039"/>
      <c r="M141" s="2039"/>
      <c r="N141" s="2225"/>
      <c r="O141" s="2051"/>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c r="I143" s="2027"/>
      <c r="J143" s="2027"/>
      <c r="K143" s="2169"/>
      <c r="L143" s="2153"/>
      <c r="M143" s="2153"/>
      <c r="N143" s="2234"/>
      <c r="O143" s="2051"/>
      <c r="P143" s="2051"/>
    </row>
    <row r="144" spans="1:16" ht="80.45" customHeight="1" thickBot="1">
      <c r="A144" s="77"/>
      <c r="B144" s="22" t="s">
        <v>435</v>
      </c>
      <c r="C144" s="1855" t="s">
        <v>618</v>
      </c>
      <c r="D144" s="1855"/>
      <c r="E144" s="1855"/>
      <c r="F144" s="1855"/>
      <c r="G144" s="2098"/>
      <c r="H144" s="1999"/>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c r="P146" s="2006"/>
    </row>
    <row r="147" spans="2:16" ht="83.25" customHeight="1">
      <c r="B147" s="76" t="s">
        <v>611</v>
      </c>
      <c r="C147" s="1885" t="s">
        <v>584</v>
      </c>
      <c r="D147" s="1885"/>
      <c r="E147" s="1885"/>
      <c r="F147" s="2148"/>
      <c r="G147" s="2108"/>
      <c r="H147" s="2110"/>
      <c r="I147" s="2109"/>
      <c r="J147" s="2108"/>
      <c r="K147" s="2110"/>
      <c r="L147" s="2109"/>
      <c r="M147" s="2162"/>
      <c r="N147" s="2196"/>
      <c r="O147" s="2165"/>
      <c r="P147" s="2165"/>
    </row>
    <row r="148" spans="2:16" ht="42" customHeight="1">
      <c r="B148" s="76" t="s">
        <v>441</v>
      </c>
      <c r="C148" s="1885" t="s">
        <v>585</v>
      </c>
      <c r="D148" s="1885"/>
      <c r="E148" s="1885"/>
      <c r="F148" s="2148"/>
      <c r="G148" s="2108"/>
      <c r="H148" s="2110"/>
      <c r="I148" s="2109"/>
      <c r="J148" s="2108"/>
      <c r="K148" s="2110"/>
      <c r="L148" s="2109"/>
      <c r="M148" s="2162"/>
      <c r="N148" s="2196"/>
      <c r="O148" s="2165"/>
      <c r="P148" s="2165"/>
    </row>
    <row r="149" spans="2:16" ht="31.5" customHeight="1">
      <c r="B149" s="76" t="s">
        <v>443</v>
      </c>
      <c r="C149" s="79" t="s">
        <v>458</v>
      </c>
      <c r="D149" s="1885" t="s">
        <v>626</v>
      </c>
      <c r="E149" s="1885"/>
      <c r="F149" s="2148"/>
      <c r="G149" s="2108"/>
      <c r="H149" s="2110"/>
      <c r="I149" s="2109"/>
      <c r="J149" s="2108"/>
      <c r="K149" s="2110"/>
      <c r="L149" s="2109"/>
      <c r="M149" s="2162"/>
      <c r="N149" s="2196"/>
      <c r="O149" s="2165"/>
      <c r="P149" s="2165"/>
    </row>
    <row r="150" spans="2:16" ht="32.25" customHeight="1">
      <c r="B150" s="76"/>
      <c r="C150" s="1528" t="s">
        <v>489</v>
      </c>
      <c r="D150" s="1885" t="s">
        <v>627</v>
      </c>
      <c r="E150" s="1885"/>
      <c r="F150" s="2148"/>
      <c r="G150" s="2108"/>
      <c r="H150" s="2110"/>
      <c r="I150" s="2109"/>
      <c r="J150" s="2108"/>
      <c r="K150" s="2110"/>
      <c r="L150" s="2109"/>
      <c r="M150" s="1533"/>
      <c r="N150" s="1539"/>
      <c r="O150" s="2165"/>
      <c r="P150" s="2165"/>
    </row>
    <row r="151" spans="2:16" ht="41.25" customHeight="1">
      <c r="B151" s="76" t="s">
        <v>445</v>
      </c>
      <c r="C151" s="1885" t="s">
        <v>589</v>
      </c>
      <c r="D151" s="1885"/>
      <c r="E151" s="1885"/>
      <c r="F151" s="2148"/>
      <c r="G151" s="2108"/>
      <c r="H151" s="2110"/>
      <c r="I151" s="2109"/>
      <c r="J151" s="2108"/>
      <c r="K151" s="2110"/>
      <c r="L151" s="2109"/>
      <c r="M151" s="2162"/>
      <c r="N151" s="2196"/>
      <c r="O151" s="2165"/>
      <c r="P151" s="2165"/>
    </row>
    <row r="152" spans="2:16" ht="29.25" customHeight="1">
      <c r="B152" s="76" t="s">
        <v>448</v>
      </c>
      <c r="C152" s="1885" t="s">
        <v>628</v>
      </c>
      <c r="D152" s="1885"/>
      <c r="E152" s="1885"/>
      <c r="F152" s="2148"/>
      <c r="G152" s="2108"/>
      <c r="H152" s="2110"/>
      <c r="I152" s="2109"/>
      <c r="J152" s="2108"/>
      <c r="K152" s="2110"/>
      <c r="L152" s="2109"/>
      <c r="M152" s="2162"/>
      <c r="N152" s="2196"/>
      <c r="O152" s="2165"/>
      <c r="P152" s="2165"/>
    </row>
    <row r="153" spans="2:16" ht="28.5" customHeight="1">
      <c r="B153" s="76" t="s">
        <v>450</v>
      </c>
      <c r="C153" s="1885" t="s">
        <v>131</v>
      </c>
      <c r="D153" s="1885"/>
      <c r="E153" s="1885"/>
      <c r="F153" s="2148"/>
      <c r="G153" s="2108"/>
      <c r="H153" s="2110"/>
      <c r="I153" s="2109"/>
      <c r="J153" s="2108"/>
      <c r="K153" s="2110"/>
      <c r="L153" s="2109"/>
      <c r="M153" s="2162"/>
      <c r="N153" s="2196"/>
      <c r="O153" s="2165"/>
      <c r="P153" s="2165"/>
    </row>
    <row r="154" spans="2:16" ht="28.5" customHeight="1">
      <c r="B154" s="76" t="s">
        <v>453</v>
      </c>
      <c r="C154" s="1885" t="s">
        <v>132</v>
      </c>
      <c r="D154" s="1885"/>
      <c r="E154" s="1885"/>
      <c r="F154" s="2148"/>
      <c r="G154" s="2108"/>
      <c r="H154" s="2110"/>
      <c r="I154" s="2109"/>
      <c r="J154" s="2108"/>
      <c r="K154" s="2110"/>
      <c r="L154" s="2109"/>
      <c r="M154" s="2162"/>
      <c r="N154" s="2196"/>
      <c r="O154" s="2165"/>
      <c r="P154" s="2165"/>
    </row>
    <row r="155" spans="2:16" ht="28.5" customHeight="1">
      <c r="B155" s="76" t="s">
        <v>456</v>
      </c>
      <c r="C155" s="1885" t="s">
        <v>629</v>
      </c>
      <c r="D155" s="1885"/>
      <c r="E155" s="1885"/>
      <c r="F155" s="2148"/>
      <c r="G155" s="2108"/>
      <c r="H155" s="2110"/>
      <c r="I155" s="2109"/>
      <c r="J155" s="2108"/>
      <c r="K155" s="2110"/>
      <c r="L155" s="2109"/>
      <c r="M155" s="2163"/>
      <c r="N155" s="2196"/>
      <c r="O155" s="2017"/>
      <c r="P155" s="2017"/>
    </row>
    <row r="156" spans="2:16" ht="28.5" customHeight="1">
      <c r="B156" s="76" t="s">
        <v>458</v>
      </c>
      <c r="C156" s="1885" t="s">
        <v>593</v>
      </c>
      <c r="D156" s="1885"/>
      <c r="E156" s="1885"/>
      <c r="F156" s="2148"/>
      <c r="G156" s="2108"/>
      <c r="H156" s="2110"/>
      <c r="I156" s="2109"/>
      <c r="J156" s="2108"/>
      <c r="K156" s="2110"/>
      <c r="L156" s="2109"/>
      <c r="M156" s="2163"/>
      <c r="N156" s="2196"/>
      <c r="O156" s="2017"/>
      <c r="P156" s="2017"/>
    </row>
    <row r="157" spans="2:16" ht="28.5" customHeight="1">
      <c r="B157" s="22" t="s">
        <v>594</v>
      </c>
      <c r="C157" s="1885" t="s">
        <v>595</v>
      </c>
      <c r="D157" s="1885"/>
      <c r="E157" s="1885"/>
      <c r="F157" s="2148"/>
      <c r="G157" s="2108"/>
      <c r="H157" s="2110"/>
      <c r="I157" s="2109"/>
      <c r="J157" s="2108"/>
      <c r="K157" s="2110"/>
      <c r="L157" s="2109"/>
      <c r="M157" s="2163"/>
      <c r="N157" s="2196"/>
      <c r="O157" s="2017"/>
      <c r="P157" s="2017"/>
    </row>
    <row r="158" spans="2:16" ht="28.5" customHeight="1">
      <c r="B158" s="22" t="s">
        <v>596</v>
      </c>
      <c r="C158" s="1885" t="s">
        <v>597</v>
      </c>
      <c r="D158" s="1885"/>
      <c r="E158" s="1885"/>
      <c r="F158" s="2148"/>
      <c r="G158" s="2108"/>
      <c r="H158" s="2110"/>
      <c r="I158" s="2109"/>
      <c r="J158" s="2108"/>
      <c r="K158" s="2110"/>
      <c r="L158" s="2109"/>
      <c r="M158" s="2163"/>
      <c r="N158" s="2196"/>
      <c r="O158" s="2017"/>
      <c r="P158" s="2017"/>
    </row>
    <row r="159" spans="2:16" ht="28.5" customHeight="1">
      <c r="B159" s="22" t="s">
        <v>598</v>
      </c>
      <c r="C159" s="1885" t="s">
        <v>599</v>
      </c>
      <c r="D159" s="1885"/>
      <c r="E159" s="1885"/>
      <c r="F159" s="2148"/>
      <c r="G159" s="2108"/>
      <c r="H159" s="2110"/>
      <c r="I159" s="2109"/>
      <c r="J159" s="2108"/>
      <c r="K159" s="2110"/>
      <c r="L159" s="2109"/>
      <c r="M159" s="2163"/>
      <c r="N159" s="2196"/>
      <c r="O159" s="2017"/>
      <c r="P159" s="2017"/>
    </row>
    <row r="160" spans="2:16" ht="28.5" customHeight="1">
      <c r="B160" s="22" t="s">
        <v>600</v>
      </c>
      <c r="C160" s="1885" t="s">
        <v>601</v>
      </c>
      <c r="D160" s="1885"/>
      <c r="E160" s="1885"/>
      <c r="F160" s="2148"/>
      <c r="G160" s="2108"/>
      <c r="H160" s="2110"/>
      <c r="I160" s="2109"/>
      <c r="J160" s="2108"/>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c r="P163" s="2204"/>
    </row>
    <row r="164" spans="1:16" ht="19.5" customHeight="1">
      <c r="A164" s="9"/>
      <c r="B164" s="1492" t="s">
        <v>435</v>
      </c>
      <c r="C164" s="1997" t="s">
        <v>175</v>
      </c>
      <c r="D164" s="1997"/>
      <c r="E164" s="1998"/>
      <c r="F164" s="1523"/>
      <c r="G164" s="2188"/>
      <c r="H164" s="2189"/>
      <c r="I164" s="2189"/>
      <c r="J164" s="2189"/>
      <c r="K164" s="2190"/>
      <c r="L164" s="2108"/>
      <c r="M164" s="2110"/>
      <c r="N164" s="2110"/>
      <c r="O164" s="2204"/>
      <c r="P164" s="2204"/>
    </row>
    <row r="165" spans="1:16" ht="19.5" customHeight="1">
      <c r="A165" s="9"/>
      <c r="B165" s="1492" t="s">
        <v>441</v>
      </c>
      <c r="C165" s="1997" t="s">
        <v>176</v>
      </c>
      <c r="D165" s="1997"/>
      <c r="E165" s="1998"/>
      <c r="F165" s="1523"/>
      <c r="G165" s="2188"/>
      <c r="H165" s="2189"/>
      <c r="I165" s="2189"/>
      <c r="J165" s="2189"/>
      <c r="K165" s="2190"/>
      <c r="L165" s="2108"/>
      <c r="M165" s="2110"/>
      <c r="N165" s="2110"/>
      <c r="O165" s="2204"/>
      <c r="P165" s="2204"/>
    </row>
    <row r="166" spans="1:16" ht="19.5" customHeight="1">
      <c r="A166" s="9"/>
      <c r="B166" s="1492" t="s">
        <v>443</v>
      </c>
      <c r="C166" s="1997" t="s">
        <v>177</v>
      </c>
      <c r="D166" s="1997"/>
      <c r="E166" s="1998"/>
      <c r="F166" s="1523"/>
      <c r="G166" s="2188"/>
      <c r="H166" s="2189"/>
      <c r="I166" s="2189"/>
      <c r="J166" s="2189"/>
      <c r="K166" s="2190"/>
      <c r="L166" s="2108"/>
      <c r="M166" s="2110"/>
      <c r="N166" s="2110"/>
      <c r="O166" s="2204"/>
      <c r="P166" s="2204"/>
    </row>
    <row r="167" spans="1:16" ht="19.5" customHeight="1">
      <c r="A167" s="9"/>
      <c r="B167" s="1492" t="s">
        <v>445</v>
      </c>
      <c r="C167" s="1997" t="s">
        <v>178</v>
      </c>
      <c r="D167" s="1997"/>
      <c r="E167" s="1998"/>
      <c r="F167" s="1523"/>
      <c r="G167" s="2188"/>
      <c r="H167" s="2189"/>
      <c r="I167" s="2189"/>
      <c r="J167" s="2189"/>
      <c r="K167" s="2190"/>
      <c r="L167" s="2108"/>
      <c r="M167" s="2110"/>
      <c r="N167" s="2110"/>
      <c r="O167" s="2204"/>
      <c r="P167" s="2204"/>
    </row>
    <row r="168" spans="1:16" ht="19.5" customHeight="1">
      <c r="A168" s="9"/>
      <c r="B168" s="76" t="s">
        <v>448</v>
      </c>
      <c r="C168" s="1997" t="s">
        <v>179</v>
      </c>
      <c r="D168" s="1997"/>
      <c r="E168" s="1998"/>
      <c r="F168" s="1532"/>
      <c r="G168" s="2188"/>
      <c r="H168" s="2189"/>
      <c r="I168" s="2189"/>
      <c r="J168" s="2189"/>
      <c r="K168" s="2190"/>
      <c r="L168" s="2108"/>
      <c r="M168" s="2110"/>
      <c r="N168" s="2110"/>
      <c r="O168" s="2204"/>
      <c r="P168" s="2204"/>
    </row>
    <row r="169" spans="1:16" ht="19.5" customHeight="1">
      <c r="A169" s="9"/>
      <c r="B169" s="84" t="s">
        <v>450</v>
      </c>
      <c r="C169" s="1997" t="s">
        <v>638</v>
      </c>
      <c r="D169" s="1997"/>
      <c r="E169" s="1998"/>
      <c r="F169" s="1532"/>
      <c r="G169" s="2188"/>
      <c r="H169" s="2189"/>
      <c r="I169" s="2189"/>
      <c r="J169" s="2189"/>
      <c r="K169" s="2190"/>
      <c r="L169" s="2108"/>
      <c r="M169" s="2110"/>
      <c r="N169" s="2110"/>
      <c r="O169" s="2204"/>
      <c r="P169" s="2204"/>
    </row>
    <row r="170" spans="1:16" ht="19.5" customHeight="1">
      <c r="A170" s="9"/>
      <c r="B170" s="84" t="s">
        <v>453</v>
      </c>
      <c r="C170" s="1997" t="s">
        <v>181</v>
      </c>
      <c r="D170" s="1997"/>
      <c r="E170" s="1998"/>
      <c r="F170" s="1532"/>
      <c r="G170" s="2188"/>
      <c r="H170" s="2189"/>
      <c r="I170" s="2189"/>
      <c r="J170" s="2189"/>
      <c r="K170" s="2190"/>
      <c r="L170" s="2108"/>
      <c r="M170" s="2110"/>
      <c r="N170" s="2110"/>
      <c r="O170" s="2204"/>
      <c r="P170" s="2204"/>
    </row>
    <row r="171" spans="1:16" ht="19.5" customHeight="1">
      <c r="A171" s="9"/>
      <c r="B171" s="84" t="s">
        <v>456</v>
      </c>
      <c r="C171" s="1997" t="s">
        <v>182</v>
      </c>
      <c r="D171" s="1997"/>
      <c r="E171" s="1998"/>
      <c r="F171" s="1532"/>
      <c r="G171" s="2188"/>
      <c r="H171" s="2189"/>
      <c r="I171" s="2189"/>
      <c r="J171" s="2189"/>
      <c r="K171" s="2190"/>
      <c r="L171" s="2108"/>
      <c r="M171" s="2110"/>
      <c r="N171" s="2110"/>
      <c r="O171" s="2204"/>
      <c r="P171" s="2204"/>
    </row>
    <row r="172" spans="1:16" ht="19.5" customHeight="1">
      <c r="A172" s="9"/>
      <c r="B172" s="84" t="s">
        <v>458</v>
      </c>
      <c r="C172" s="1997" t="s">
        <v>183</v>
      </c>
      <c r="D172" s="1997"/>
      <c r="E172" s="1998"/>
      <c r="F172" s="1532"/>
      <c r="G172" s="2188"/>
      <c r="H172" s="2189"/>
      <c r="I172" s="2189"/>
      <c r="J172" s="2189"/>
      <c r="K172" s="2190"/>
      <c r="L172" s="2108"/>
      <c r="M172" s="2110"/>
      <c r="N172" s="2191"/>
      <c r="O172" s="2204"/>
      <c r="P172" s="2204"/>
    </row>
    <row r="173" spans="1:16" ht="19.5" customHeight="1">
      <c r="A173" s="9"/>
      <c r="B173" s="84" t="s">
        <v>594</v>
      </c>
      <c r="C173" s="1997" t="s">
        <v>639</v>
      </c>
      <c r="D173" s="1997"/>
      <c r="E173" s="1998"/>
      <c r="F173" s="1532"/>
      <c r="G173" s="2188"/>
      <c r="H173" s="2189"/>
      <c r="I173" s="2189"/>
      <c r="J173" s="2189"/>
      <c r="K173" s="2190"/>
      <c r="L173" s="2108"/>
      <c r="M173" s="2110"/>
      <c r="N173" s="2110"/>
      <c r="O173" s="2204"/>
      <c r="P173" s="2204"/>
    </row>
    <row r="174" spans="1:16" ht="19.5" customHeight="1">
      <c r="A174" s="9"/>
      <c r="B174" s="76" t="s">
        <v>596</v>
      </c>
      <c r="C174" s="1997" t="s">
        <v>640</v>
      </c>
      <c r="D174" s="1997"/>
      <c r="E174" s="1998"/>
      <c r="F174" s="1532"/>
      <c r="G174" s="2188"/>
      <c r="H174" s="2189"/>
      <c r="I174" s="2189"/>
      <c r="J174" s="2189"/>
      <c r="K174" s="2190"/>
      <c r="L174" s="2108"/>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c r="P175" s="2074"/>
    </row>
    <row r="176" spans="1:16" ht="18.75" customHeight="1">
      <c r="A176" s="9"/>
      <c r="B176" s="1492" t="s">
        <v>435</v>
      </c>
      <c r="C176" s="1997" t="s">
        <v>175</v>
      </c>
      <c r="D176" s="1997"/>
      <c r="E176" s="1998"/>
      <c r="F176" s="33"/>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c r="P187" s="2051"/>
    </row>
    <row r="188" spans="1:16" ht="20.25" customHeight="1">
      <c r="A188" s="9"/>
      <c r="B188" s="1489" t="s">
        <v>435</v>
      </c>
      <c r="C188" s="1997" t="s">
        <v>175</v>
      </c>
      <c r="D188" s="1997"/>
      <c r="E188" s="1998"/>
      <c r="F188" s="1523"/>
      <c r="G188" s="2188"/>
      <c r="H188" s="2189"/>
      <c r="I188" s="2189"/>
      <c r="J188" s="2189"/>
      <c r="K188" s="2190"/>
      <c r="L188" s="2108"/>
      <c r="M188" s="2110"/>
      <c r="N188" s="2191"/>
      <c r="O188" s="2124"/>
      <c r="P188" s="2124"/>
    </row>
    <row r="189" spans="1:16" ht="20.25" customHeight="1">
      <c r="A189" s="9"/>
      <c r="B189" s="1489" t="s">
        <v>441</v>
      </c>
      <c r="C189" s="1997" t="s">
        <v>176</v>
      </c>
      <c r="D189" s="1997"/>
      <c r="E189" s="1998"/>
      <c r="F189" s="1523"/>
      <c r="G189" s="2188"/>
      <c r="H189" s="2189"/>
      <c r="I189" s="2189"/>
      <c r="J189" s="2189"/>
      <c r="K189" s="2190"/>
      <c r="L189" s="2108"/>
      <c r="M189" s="2110"/>
      <c r="N189" s="2191"/>
      <c r="O189" s="2124"/>
      <c r="P189" s="2124"/>
    </row>
    <row r="190" spans="1:16" ht="20.25" customHeight="1">
      <c r="A190" s="9"/>
      <c r="B190" s="1489" t="s">
        <v>443</v>
      </c>
      <c r="C190" s="1997" t="s">
        <v>177</v>
      </c>
      <c r="D190" s="1997"/>
      <c r="E190" s="1998"/>
      <c r="F190" s="1523"/>
      <c r="G190" s="2188"/>
      <c r="H190" s="2189"/>
      <c r="I190" s="2189"/>
      <c r="J190" s="2189"/>
      <c r="K190" s="2190"/>
      <c r="L190" s="2108"/>
      <c r="M190" s="2110"/>
      <c r="N190" s="2191"/>
      <c r="O190" s="2124"/>
      <c r="P190" s="2124"/>
    </row>
    <row r="191" spans="1:16" ht="20.25" customHeight="1">
      <c r="A191" s="9"/>
      <c r="B191" s="1489" t="s">
        <v>445</v>
      </c>
      <c r="C191" s="1997" t="s">
        <v>178</v>
      </c>
      <c r="D191" s="1997"/>
      <c r="E191" s="1998"/>
      <c r="F191" s="1523"/>
      <c r="G191" s="2188"/>
      <c r="H191" s="2189"/>
      <c r="I191" s="2189"/>
      <c r="J191" s="2189"/>
      <c r="K191" s="2190"/>
      <c r="L191" s="2108"/>
      <c r="M191" s="2110"/>
      <c r="N191" s="2191"/>
      <c r="O191" s="2124"/>
      <c r="P191" s="2124"/>
    </row>
    <row r="192" spans="1:16" ht="20.25" customHeight="1">
      <c r="A192" s="9"/>
      <c r="B192" s="1489" t="s">
        <v>448</v>
      </c>
      <c r="C192" s="1997" t="s">
        <v>179</v>
      </c>
      <c r="D192" s="1997"/>
      <c r="E192" s="1998"/>
      <c r="F192" s="1532"/>
      <c r="G192" s="2188"/>
      <c r="H192" s="2189"/>
      <c r="I192" s="2189"/>
      <c r="J192" s="2189"/>
      <c r="K192" s="2190"/>
      <c r="L192" s="2108"/>
      <c r="M192" s="2110"/>
      <c r="N192" s="2191"/>
      <c r="O192" s="2124"/>
      <c r="P192" s="2124"/>
    </row>
    <row r="193" spans="1:16" ht="20.25" customHeight="1">
      <c r="A193" s="9"/>
      <c r="B193" s="1494" t="s">
        <v>450</v>
      </c>
      <c r="C193" s="1997" t="s">
        <v>638</v>
      </c>
      <c r="D193" s="1997"/>
      <c r="E193" s="1998"/>
      <c r="F193" s="1532"/>
      <c r="G193" s="2188"/>
      <c r="H193" s="2189"/>
      <c r="I193" s="2189"/>
      <c r="J193" s="2189"/>
      <c r="K193" s="2190"/>
      <c r="L193" s="2108"/>
      <c r="M193" s="2110"/>
      <c r="N193" s="2191"/>
      <c r="O193" s="2124"/>
      <c r="P193" s="2124"/>
    </row>
    <row r="194" spans="1:16" ht="20.25" customHeight="1">
      <c r="A194" s="9"/>
      <c r="B194" s="1494" t="s">
        <v>453</v>
      </c>
      <c r="C194" s="1997" t="s">
        <v>181</v>
      </c>
      <c r="D194" s="1997"/>
      <c r="E194" s="1998"/>
      <c r="F194" s="1532"/>
      <c r="G194" s="2188"/>
      <c r="H194" s="2189"/>
      <c r="I194" s="2189"/>
      <c r="J194" s="2189"/>
      <c r="K194" s="2190"/>
      <c r="L194" s="2108"/>
      <c r="M194" s="2110"/>
      <c r="N194" s="2191"/>
      <c r="O194" s="2124"/>
      <c r="P194" s="2124"/>
    </row>
    <row r="195" spans="1:16" ht="20.25" customHeight="1">
      <c r="A195" s="9"/>
      <c r="B195" s="1494" t="s">
        <v>456</v>
      </c>
      <c r="C195" s="1997" t="s">
        <v>182</v>
      </c>
      <c r="D195" s="1997"/>
      <c r="E195" s="1998"/>
      <c r="F195" s="1532"/>
      <c r="G195" s="2188"/>
      <c r="H195" s="2189"/>
      <c r="I195" s="2189"/>
      <c r="J195" s="2189"/>
      <c r="K195" s="2190"/>
      <c r="L195" s="2108"/>
      <c r="M195" s="2110"/>
      <c r="N195" s="2191"/>
      <c r="O195" s="2124"/>
      <c r="P195" s="2124"/>
    </row>
    <row r="196" spans="1:16" ht="20.25" customHeight="1">
      <c r="A196" s="9"/>
      <c r="B196" s="1494" t="s">
        <v>458</v>
      </c>
      <c r="C196" s="1997" t="s">
        <v>183</v>
      </c>
      <c r="D196" s="1997"/>
      <c r="E196" s="1998"/>
      <c r="F196" s="1532"/>
      <c r="G196" s="2188"/>
      <c r="H196" s="2189"/>
      <c r="I196" s="2189"/>
      <c r="J196" s="2189"/>
      <c r="K196" s="2190"/>
      <c r="L196" s="2108"/>
      <c r="M196" s="2110"/>
      <c r="N196" s="2191"/>
      <c r="O196" s="2124"/>
      <c r="P196" s="2124"/>
    </row>
    <row r="197" spans="1:16" ht="20.25" customHeight="1">
      <c r="A197" s="9"/>
      <c r="B197" s="1494" t="s">
        <v>594</v>
      </c>
      <c r="C197" s="1997" t="s">
        <v>639</v>
      </c>
      <c r="D197" s="1997"/>
      <c r="E197" s="1998"/>
      <c r="F197" s="1532"/>
      <c r="G197" s="2188"/>
      <c r="H197" s="2189"/>
      <c r="I197" s="2189"/>
      <c r="J197" s="2189"/>
      <c r="K197" s="2190"/>
      <c r="L197" s="2108"/>
      <c r="M197" s="2110"/>
      <c r="N197" s="2191"/>
      <c r="O197" s="2124"/>
      <c r="P197" s="2124"/>
    </row>
    <row r="198" spans="1:16" ht="20.25" customHeight="1">
      <c r="A198" s="9"/>
      <c r="B198" s="1490" t="s">
        <v>596</v>
      </c>
      <c r="C198" s="1997" t="s">
        <v>640</v>
      </c>
      <c r="D198" s="1997"/>
      <c r="E198" s="1998"/>
      <c r="F198" s="1532"/>
      <c r="G198" s="2188"/>
      <c r="H198" s="2189"/>
      <c r="I198" s="2189"/>
      <c r="J198" s="2189"/>
      <c r="K198" s="2190"/>
      <c r="L198" s="2108"/>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c r="P199" s="2051"/>
    </row>
    <row r="200" spans="1:16" ht="21" customHeight="1">
      <c r="A200" s="9"/>
      <c r="B200" s="1489" t="s">
        <v>435</v>
      </c>
      <c r="C200" s="1997" t="s">
        <v>175</v>
      </c>
      <c r="D200" s="1997"/>
      <c r="E200" s="1998"/>
      <c r="F200" s="33"/>
      <c r="G200" s="2170"/>
      <c r="H200" s="2171"/>
      <c r="I200" s="2171"/>
      <c r="J200" s="2171"/>
      <c r="K200" s="2171"/>
      <c r="L200" s="2171"/>
      <c r="M200" s="2171"/>
      <c r="N200" s="2179"/>
      <c r="O200" s="2124"/>
      <c r="P200" s="2124"/>
    </row>
    <row r="201" spans="1:16" ht="21" customHeight="1">
      <c r="A201" s="9"/>
      <c r="B201" s="1489" t="s">
        <v>441</v>
      </c>
      <c r="C201" s="1997" t="s">
        <v>176</v>
      </c>
      <c r="D201" s="1997"/>
      <c r="E201" s="1998"/>
      <c r="F201" s="33"/>
      <c r="G201" s="2162"/>
      <c r="H201" s="2163"/>
      <c r="I201" s="2163"/>
      <c r="J201" s="2163"/>
      <c r="K201" s="2163"/>
      <c r="L201" s="2163"/>
      <c r="M201" s="2163"/>
      <c r="N201" s="2196"/>
      <c r="O201" s="2124"/>
      <c r="P201" s="2124"/>
    </row>
    <row r="202" spans="1:16" ht="21" customHeight="1">
      <c r="A202" s="9"/>
      <c r="B202" s="1489" t="s">
        <v>443</v>
      </c>
      <c r="C202" s="1997" t="s">
        <v>177</v>
      </c>
      <c r="D202" s="1997"/>
      <c r="E202" s="1998"/>
      <c r="F202" s="33"/>
      <c r="G202" s="2162"/>
      <c r="H202" s="2163"/>
      <c r="I202" s="2163"/>
      <c r="J202" s="2163"/>
      <c r="K202" s="2163"/>
      <c r="L202" s="2163"/>
      <c r="M202" s="2163"/>
      <c r="N202" s="2196"/>
      <c r="O202" s="2124"/>
      <c r="P202" s="2124"/>
    </row>
    <row r="203" spans="1:16" ht="21" customHeight="1">
      <c r="A203" s="9"/>
      <c r="B203" s="1489" t="s">
        <v>445</v>
      </c>
      <c r="C203" s="1997" t="s">
        <v>178</v>
      </c>
      <c r="D203" s="1997"/>
      <c r="E203" s="1998"/>
      <c r="F203" s="33"/>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c r="I211" s="2184"/>
      <c r="J211" s="2185"/>
      <c r="K211" s="2186" t="s">
        <v>514</v>
      </c>
      <c r="L211" s="2170"/>
      <c r="M211" s="2171"/>
      <c r="N211" s="2179"/>
      <c r="O211" s="1991"/>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c r="I213" s="2110"/>
      <c r="J213" s="2109"/>
      <c r="K213" s="2187"/>
      <c r="L213" s="2172"/>
      <c r="M213" s="2173"/>
      <c r="N213" s="2174"/>
      <c r="O213" s="2017"/>
      <c r="P213" s="2017"/>
    </row>
    <row r="214" spans="1:16" ht="20.25" customHeight="1">
      <c r="B214" s="1490"/>
      <c r="C214" s="1549" t="s">
        <v>489</v>
      </c>
      <c r="D214" s="1997" t="s">
        <v>148</v>
      </c>
      <c r="E214" s="1997"/>
      <c r="F214" s="1997"/>
      <c r="G214" s="1998"/>
      <c r="H214" s="2108"/>
      <c r="I214" s="2110"/>
      <c r="J214" s="2109"/>
      <c r="K214" s="2187"/>
      <c r="L214" s="2172"/>
      <c r="M214" s="2173"/>
      <c r="N214" s="2174"/>
      <c r="O214" s="2017"/>
      <c r="P214" s="2017"/>
    </row>
    <row r="215" spans="1:16" ht="20.25" customHeight="1">
      <c r="B215" s="1490"/>
      <c r="C215" s="1549" t="s">
        <v>493</v>
      </c>
      <c r="D215" s="1997" t="s">
        <v>151</v>
      </c>
      <c r="E215" s="1997"/>
      <c r="F215" s="1997"/>
      <c r="G215" s="1998"/>
      <c r="H215" s="2108"/>
      <c r="I215" s="2110"/>
      <c r="J215" s="2109"/>
      <c r="K215" s="2187"/>
      <c r="L215" s="2172"/>
      <c r="M215" s="2173"/>
      <c r="N215" s="2174"/>
      <c r="O215" s="2017"/>
      <c r="P215" s="2017"/>
    </row>
    <row r="216" spans="1:16" ht="20.25" customHeight="1">
      <c r="B216" s="1490"/>
      <c r="C216" s="1549" t="s">
        <v>498</v>
      </c>
      <c r="D216" s="1997" t="s">
        <v>125</v>
      </c>
      <c r="E216" s="1997"/>
      <c r="F216" s="1997"/>
      <c r="G216" s="1998"/>
      <c r="H216" s="2108"/>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5"/>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c r="G220" s="2160"/>
      <c r="H220" s="2160"/>
      <c r="I220" s="2160"/>
      <c r="J220" s="2013"/>
      <c r="K220" s="2169"/>
      <c r="L220" s="2172"/>
      <c r="M220" s="2173"/>
      <c r="N220" s="2173"/>
      <c r="O220" s="2017"/>
      <c r="P220" s="2017"/>
    </row>
    <row r="221" spans="1:16" ht="21.75" customHeight="1">
      <c r="B221" s="1490" t="s">
        <v>443</v>
      </c>
      <c r="C221" s="1997" t="s">
        <v>658</v>
      </c>
      <c r="D221" s="1997"/>
      <c r="E221" s="1998"/>
      <c r="F221" s="1995"/>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c r="G223" s="2160"/>
      <c r="H223" s="2160"/>
      <c r="I223" s="2160"/>
      <c r="J223" s="2013"/>
      <c r="K223" s="2169"/>
      <c r="L223" s="2172"/>
      <c r="M223" s="2173"/>
      <c r="N223" s="2174"/>
      <c r="O223" s="2006"/>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c r="I225" s="2160"/>
      <c r="J225" s="2013"/>
      <c r="K225" s="2169"/>
      <c r="L225" s="2172"/>
      <c r="M225" s="2173"/>
      <c r="N225" s="2174"/>
      <c r="O225" s="2165"/>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c r="P227" s="1991"/>
    </row>
    <row r="228" spans="2:16" ht="57.75" customHeight="1">
      <c r="B228" s="88" t="s">
        <v>435</v>
      </c>
      <c r="C228" s="1885" t="s">
        <v>584</v>
      </c>
      <c r="D228" s="1885"/>
      <c r="E228" s="1885"/>
      <c r="F228" s="1885"/>
      <c r="G228" s="1885"/>
      <c r="H228" s="1885"/>
      <c r="I228" s="1885"/>
      <c r="J228" s="2148"/>
      <c r="K228" s="1522"/>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c r="L229" s="2150"/>
      <c r="M229" s="2154"/>
      <c r="N229" s="2107"/>
      <c r="O229" s="2017"/>
      <c r="P229" s="2017"/>
    </row>
    <row r="230" spans="2:16" ht="42.75" customHeight="1">
      <c r="B230" s="88" t="s">
        <v>443</v>
      </c>
      <c r="C230" s="1885" t="s">
        <v>667</v>
      </c>
      <c r="D230" s="1885"/>
      <c r="E230" s="1885"/>
      <c r="F230" s="1885"/>
      <c r="G230" s="1885"/>
      <c r="H230" s="1885"/>
      <c r="I230" s="1885"/>
      <c r="J230" s="2148"/>
      <c r="K230" s="1522"/>
      <c r="L230" s="2150"/>
      <c r="M230" s="2154"/>
      <c r="N230" s="2107"/>
      <c r="O230" s="2017"/>
      <c r="P230" s="2017"/>
    </row>
    <row r="231" spans="2:16" ht="21.75" customHeight="1">
      <c r="B231" s="88" t="s">
        <v>445</v>
      </c>
      <c r="C231" s="1885" t="s">
        <v>668</v>
      </c>
      <c r="D231" s="1885"/>
      <c r="E231" s="1885"/>
      <c r="F231" s="1885"/>
      <c r="G231" s="1885"/>
      <c r="H231" s="1885"/>
      <c r="I231" s="1885"/>
      <c r="J231" s="2148"/>
      <c r="K231" s="1522"/>
      <c r="L231" s="2150"/>
      <c r="M231" s="2154"/>
      <c r="N231" s="2107"/>
      <c r="O231" s="2017"/>
      <c r="P231" s="2017"/>
    </row>
    <row r="232" spans="2:16" ht="21.75" customHeight="1">
      <c r="B232" s="88" t="s">
        <v>448</v>
      </c>
      <c r="C232" s="1885" t="s">
        <v>669</v>
      </c>
      <c r="D232" s="1885"/>
      <c r="E232" s="1885"/>
      <c r="F232" s="1885"/>
      <c r="G232" s="1885"/>
      <c r="H232" s="1885"/>
      <c r="I232" s="1885"/>
      <c r="J232" s="2148"/>
      <c r="K232" s="1522"/>
      <c r="L232" s="2150"/>
      <c r="M232" s="2154"/>
      <c r="N232" s="2107"/>
      <c r="O232" s="2017"/>
      <c r="P232" s="2017"/>
    </row>
    <row r="233" spans="2:16" ht="21.75" customHeight="1">
      <c r="B233" s="88" t="s">
        <v>450</v>
      </c>
      <c r="C233" s="1885" t="s">
        <v>670</v>
      </c>
      <c r="D233" s="1885"/>
      <c r="E233" s="1885"/>
      <c r="F233" s="1885"/>
      <c r="G233" s="1885"/>
      <c r="H233" s="1885"/>
      <c r="I233" s="1885"/>
      <c r="J233" s="2148"/>
      <c r="K233" s="1522"/>
      <c r="L233" s="2150"/>
      <c r="M233" s="2154"/>
      <c r="N233" s="2107"/>
      <c r="O233" s="2017"/>
      <c r="P233" s="2017"/>
    </row>
    <row r="234" spans="2:16" ht="21.75" customHeight="1">
      <c r="B234" s="88" t="s">
        <v>453</v>
      </c>
      <c r="C234" s="1885" t="s">
        <v>131</v>
      </c>
      <c r="D234" s="1885"/>
      <c r="E234" s="1885"/>
      <c r="F234" s="1885"/>
      <c r="G234" s="1885"/>
      <c r="H234" s="1885"/>
      <c r="I234" s="1885"/>
      <c r="J234" s="2148"/>
      <c r="K234" s="1522"/>
      <c r="L234" s="2150"/>
      <c r="M234" s="2154"/>
      <c r="N234" s="2107"/>
      <c r="O234" s="2017"/>
      <c r="P234" s="2017"/>
    </row>
    <row r="235" spans="2:16" ht="21.75" customHeight="1">
      <c r="B235" s="88" t="s">
        <v>456</v>
      </c>
      <c r="C235" s="1885" t="s">
        <v>132</v>
      </c>
      <c r="D235" s="1885"/>
      <c r="E235" s="1885"/>
      <c r="F235" s="1885"/>
      <c r="G235" s="1885"/>
      <c r="H235" s="1885"/>
      <c r="I235" s="1885"/>
      <c r="J235" s="2148"/>
      <c r="K235" s="1522"/>
      <c r="L235" s="2150"/>
      <c r="M235" s="2154"/>
      <c r="N235" s="2107"/>
      <c r="O235" s="2017"/>
      <c r="P235" s="2017"/>
    </row>
    <row r="236" spans="2:16" ht="21.75" customHeight="1">
      <c r="B236" s="88" t="s">
        <v>458</v>
      </c>
      <c r="C236" s="1885" t="s">
        <v>671</v>
      </c>
      <c r="D236" s="1885"/>
      <c r="E236" s="1885"/>
      <c r="F236" s="1885"/>
      <c r="G236" s="1885"/>
      <c r="H236" s="1885"/>
      <c r="I236" s="1885"/>
      <c r="J236" s="2148"/>
      <c r="K236" s="1522"/>
      <c r="L236" s="2150"/>
      <c r="M236" s="2154"/>
      <c r="N236" s="2107"/>
      <c r="O236" s="2017"/>
      <c r="P236" s="2017"/>
    </row>
    <row r="237" spans="2:16" ht="21.75" customHeight="1">
      <c r="B237" s="88" t="s">
        <v>594</v>
      </c>
      <c r="C237" s="1885" t="s">
        <v>597</v>
      </c>
      <c r="D237" s="1885"/>
      <c r="E237" s="1885"/>
      <c r="F237" s="1885"/>
      <c r="G237" s="1885"/>
      <c r="H237" s="1885"/>
      <c r="I237" s="1885"/>
      <c r="J237" s="2148"/>
      <c r="K237" s="1522"/>
      <c r="L237" s="2150"/>
      <c r="M237" s="2154"/>
      <c r="N237" s="2107"/>
      <c r="O237" s="2017"/>
      <c r="P237" s="2017"/>
    </row>
    <row r="238" spans="2:16" ht="21.75" customHeight="1">
      <c r="B238" s="88" t="s">
        <v>596</v>
      </c>
      <c r="C238" s="1885" t="s">
        <v>672</v>
      </c>
      <c r="D238" s="1885"/>
      <c r="E238" s="1885"/>
      <c r="F238" s="1885"/>
      <c r="G238" s="1885"/>
      <c r="H238" s="1885"/>
      <c r="I238" s="1885"/>
      <c r="J238" s="2148"/>
      <c r="K238" s="1522"/>
      <c r="L238" s="2150"/>
      <c r="M238" s="2154"/>
      <c r="N238" s="2107"/>
      <c r="O238" s="2017"/>
      <c r="P238" s="2017"/>
    </row>
    <row r="239" spans="2:16" ht="21.75" customHeight="1">
      <c r="B239" s="88" t="s">
        <v>673</v>
      </c>
      <c r="C239" s="1885" t="s">
        <v>601</v>
      </c>
      <c r="D239" s="1885"/>
      <c r="E239" s="1885"/>
      <c r="F239" s="1885"/>
      <c r="G239" s="1885"/>
      <c r="H239" s="1885"/>
      <c r="I239" s="1885"/>
      <c r="J239" s="2148"/>
      <c r="K239" s="1522"/>
      <c r="L239" s="2150"/>
      <c r="M239" s="2154"/>
      <c r="N239" s="2107"/>
      <c r="O239" s="2017"/>
      <c r="P239" s="2017"/>
    </row>
    <row r="240" spans="2:16" ht="24" customHeight="1">
      <c r="B240" s="89" t="s">
        <v>600</v>
      </c>
      <c r="C240" s="1997" t="s">
        <v>674</v>
      </c>
      <c r="D240" s="1997"/>
      <c r="E240" s="1997"/>
      <c r="F240" s="1997"/>
      <c r="G240" s="1997"/>
      <c r="H240" s="1997"/>
      <c r="I240" s="1997"/>
      <c r="J240" s="1998"/>
      <c r="K240" s="1522"/>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c r="L242" s="2150"/>
      <c r="M242" s="2154"/>
      <c r="N242" s="2107"/>
      <c r="O242" s="2017"/>
      <c r="P242" s="2017"/>
    </row>
    <row r="243" spans="2:16" ht="23.25" customHeight="1">
      <c r="B243" s="90" t="s">
        <v>678</v>
      </c>
      <c r="C243" s="1997" t="s">
        <v>679</v>
      </c>
      <c r="D243" s="1997"/>
      <c r="E243" s="1998"/>
      <c r="F243" s="1995"/>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c r="P244" s="1991"/>
    </row>
    <row r="245" spans="2:16" ht="23.25" customHeight="1">
      <c r="B245" s="89" t="s">
        <v>435</v>
      </c>
      <c r="C245" s="1903" t="s">
        <v>209</v>
      </c>
      <c r="D245" s="1903"/>
      <c r="E245" s="2138"/>
      <c r="F245" s="1754"/>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c r="G246" s="1755"/>
      <c r="H246" s="1811"/>
      <c r="I246" s="2144"/>
      <c r="J246" s="2117"/>
      <c r="K246" s="2117"/>
      <c r="L246" s="2117"/>
      <c r="M246" s="2117"/>
      <c r="N246" s="2118"/>
      <c r="O246" s="2017"/>
      <c r="P246" s="2017"/>
    </row>
    <row r="247" spans="2:16" ht="28.5" customHeight="1">
      <c r="B247" s="89" t="s">
        <v>443</v>
      </c>
      <c r="C247" s="1903" t="s">
        <v>218</v>
      </c>
      <c r="D247" s="1903"/>
      <c r="E247" s="2138"/>
      <c r="F247" s="1754"/>
      <c r="G247" s="1755"/>
      <c r="H247" s="1811"/>
      <c r="I247" s="2144"/>
      <c r="J247" s="2117"/>
      <c r="K247" s="2117"/>
      <c r="L247" s="2117"/>
      <c r="M247" s="2117"/>
      <c r="N247" s="2118"/>
      <c r="O247" s="2017"/>
      <c r="P247" s="2017"/>
    </row>
    <row r="248" spans="2:16" ht="28.5" customHeight="1">
      <c r="B248" s="89" t="s">
        <v>445</v>
      </c>
      <c r="C248" s="1903" t="s">
        <v>221</v>
      </c>
      <c r="D248" s="1903"/>
      <c r="E248" s="2138"/>
      <c r="F248" s="1754"/>
      <c r="G248" s="1755"/>
      <c r="H248" s="1811"/>
      <c r="I248" s="2144"/>
      <c r="J248" s="2117"/>
      <c r="K248" s="2117"/>
      <c r="L248" s="2117"/>
      <c r="M248" s="2117"/>
      <c r="N248" s="2118"/>
      <c r="O248" s="2017"/>
      <c r="P248" s="2017"/>
    </row>
    <row r="249" spans="2:16" ht="23.25" customHeight="1">
      <c r="B249" s="89" t="s">
        <v>448</v>
      </c>
      <c r="C249" s="1903" t="s">
        <v>682</v>
      </c>
      <c r="D249" s="1903"/>
      <c r="E249" s="2138"/>
      <c r="F249" s="1754"/>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c r="H251" s="1527" t="s">
        <v>514</v>
      </c>
      <c r="I251" s="2121"/>
      <c r="J251" s="2122"/>
      <c r="K251" s="2122"/>
      <c r="L251" s="2122"/>
      <c r="M251" s="2122"/>
      <c r="N251" s="2123"/>
      <c r="O251" s="93"/>
      <c r="P251" s="1504"/>
    </row>
    <row r="252" spans="2:16" ht="33" customHeight="1">
      <c r="B252" s="90" t="s">
        <v>686</v>
      </c>
      <c r="C252" s="1997" t="s">
        <v>687</v>
      </c>
      <c r="D252" s="1997"/>
      <c r="E252" s="1997"/>
      <c r="F252" s="1471"/>
      <c r="G252" s="1634" t="s">
        <v>514</v>
      </c>
      <c r="H252" s="2146"/>
      <c r="I252" s="2146"/>
      <c r="J252" s="2146"/>
      <c r="K252" s="2146"/>
      <c r="L252" s="2146"/>
      <c r="M252" s="2146"/>
      <c r="N252" s="2147"/>
      <c r="O252" s="2135"/>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c r="G260" s="2126" t="s">
        <v>514</v>
      </c>
      <c r="H260" s="2014"/>
      <c r="I260" s="2015"/>
      <c r="J260" s="2015"/>
      <c r="K260" s="2015"/>
      <c r="L260" s="2015"/>
      <c r="M260" s="2015"/>
      <c r="N260" s="2128"/>
      <c r="O260" s="2124"/>
      <c r="P260" s="2051"/>
    </row>
    <row r="261" spans="2:16" ht="30" customHeight="1">
      <c r="B261" s="89" t="s">
        <v>435</v>
      </c>
      <c r="C261" s="1997" t="s">
        <v>696</v>
      </c>
      <c r="D261" s="1997"/>
      <c r="E261" s="1998"/>
      <c r="F261" s="1523"/>
      <c r="G261" s="2113"/>
      <c r="H261" s="2129"/>
      <c r="I261" s="2130"/>
      <c r="J261" s="2130"/>
      <c r="K261" s="2130"/>
      <c r="L261" s="2130"/>
      <c r="M261" s="2130"/>
      <c r="N261" s="2131"/>
      <c r="O261" s="2124"/>
      <c r="P261" s="2124"/>
    </row>
    <row r="262" spans="2:16" ht="30" customHeight="1">
      <c r="B262" s="89" t="s">
        <v>441</v>
      </c>
      <c r="C262" s="1997" t="s">
        <v>697</v>
      </c>
      <c r="D262" s="1997"/>
      <c r="E262" s="1998"/>
      <c r="F262" s="1523"/>
      <c r="G262" s="2113"/>
      <c r="H262" s="2129"/>
      <c r="I262" s="2130"/>
      <c r="J262" s="2130"/>
      <c r="K262" s="2130"/>
      <c r="L262" s="2130"/>
      <c r="M262" s="2130"/>
      <c r="N262" s="2131"/>
      <c r="O262" s="2124"/>
      <c r="P262" s="2124"/>
    </row>
    <row r="263" spans="2:16" ht="30" customHeight="1">
      <c r="B263" s="89" t="s">
        <v>443</v>
      </c>
      <c r="C263" s="1997" t="s">
        <v>698</v>
      </c>
      <c r="D263" s="1997"/>
      <c r="E263" s="1998"/>
      <c r="F263" s="1523"/>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c r="H266" s="2112" t="s">
        <v>514</v>
      </c>
      <c r="I266" s="2115"/>
      <c r="J266" s="2115"/>
      <c r="K266" s="2115"/>
      <c r="L266" s="2115"/>
      <c r="M266" s="2115"/>
      <c r="N266" s="2116"/>
      <c r="O266" s="2050"/>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c r="G268" s="2109"/>
      <c r="H268" s="2113"/>
      <c r="I268" s="2117"/>
      <c r="J268" s="2117"/>
      <c r="K268" s="2117"/>
      <c r="L268" s="2117"/>
      <c r="M268" s="2117"/>
      <c r="N268" s="2118"/>
      <c r="O268" s="2017"/>
      <c r="P268" s="2017"/>
    </row>
    <row r="269" spans="2:16" ht="28.5" customHeight="1">
      <c r="B269" s="1490"/>
      <c r="C269" s="1491" t="s">
        <v>489</v>
      </c>
      <c r="D269" s="1997" t="s">
        <v>704</v>
      </c>
      <c r="E269" s="1998"/>
      <c r="F269" s="2110"/>
      <c r="G269" s="2109"/>
      <c r="H269" s="2113"/>
      <c r="I269" s="2117"/>
      <c r="J269" s="2117"/>
      <c r="K269" s="2117"/>
      <c r="L269" s="2117"/>
      <c r="M269" s="2117"/>
      <c r="N269" s="2118"/>
      <c r="O269" s="2017"/>
      <c r="P269" s="2017"/>
    </row>
    <row r="270" spans="2:16" ht="28.5" customHeight="1">
      <c r="B270" s="1490"/>
      <c r="C270" s="1491" t="s">
        <v>493</v>
      </c>
      <c r="D270" s="1997" t="s">
        <v>705</v>
      </c>
      <c r="E270" s="1998"/>
      <c r="F270" s="2107"/>
      <c r="G270" s="2107"/>
      <c r="H270" s="2113"/>
      <c r="I270" s="2117"/>
      <c r="J270" s="2117"/>
      <c r="K270" s="2117"/>
      <c r="L270" s="2117"/>
      <c r="M270" s="2117"/>
      <c r="N270" s="2118"/>
      <c r="O270" s="2017"/>
      <c r="P270" s="2017"/>
    </row>
    <row r="271" spans="2:16" ht="29.25" customHeight="1">
      <c r="B271" s="1494"/>
      <c r="C271" s="1491" t="s">
        <v>498</v>
      </c>
      <c r="D271" s="1997" t="s">
        <v>706</v>
      </c>
      <c r="E271" s="1997"/>
      <c r="F271" s="2108"/>
      <c r="G271" s="2109"/>
      <c r="H271" s="2114"/>
      <c r="I271" s="2119"/>
      <c r="J271" s="2119"/>
      <c r="K271" s="2119"/>
      <c r="L271" s="2119"/>
      <c r="M271" s="2119"/>
      <c r="N271" s="2120"/>
      <c r="O271" s="2017"/>
      <c r="P271" s="2017"/>
    </row>
    <row r="272" spans="2:16" ht="39" customHeight="1">
      <c r="B272" s="1493" t="s">
        <v>441</v>
      </c>
      <c r="C272" s="1997" t="s">
        <v>707</v>
      </c>
      <c r="D272" s="1997"/>
      <c r="E272" s="1998"/>
      <c r="F272" s="2110"/>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c r="I276" s="119"/>
      <c r="J276" s="120" t="e">
        <f t="shared" ref="J276:J295" si="1">MIN(H276/I276,1)</f>
        <v>#DIV/0!</v>
      </c>
      <c r="K276" s="118"/>
      <c r="L276" s="118"/>
      <c r="M276" s="121" t="e">
        <f>MIN(K276/L276,1)</f>
        <v>#DIV/0!</v>
      </c>
      <c r="N276" s="122"/>
      <c r="O276" s="2089"/>
      <c r="P276" s="2089"/>
    </row>
    <row r="277" spans="2:16" ht="24.75" customHeight="1">
      <c r="B277" s="84" t="s">
        <v>489</v>
      </c>
      <c r="C277" s="2091" t="s">
        <v>722</v>
      </c>
      <c r="D277" s="2091"/>
      <c r="E277" s="2091"/>
      <c r="F277" s="2091"/>
      <c r="G277" s="2092"/>
      <c r="H277" s="118"/>
      <c r="I277" s="119"/>
      <c r="J277" s="120" t="e">
        <f t="shared" si="1"/>
        <v>#DIV/0!</v>
      </c>
      <c r="K277" s="118"/>
      <c r="L277" s="118"/>
      <c r="M277" s="121" t="e">
        <f>MIN(K277/L277,1)</f>
        <v>#DIV/0!</v>
      </c>
      <c r="N277" s="123"/>
      <c r="O277" s="2017"/>
      <c r="P277" s="2017"/>
    </row>
    <row r="278" spans="2:16" ht="36" customHeight="1">
      <c r="B278" s="84" t="s">
        <v>493</v>
      </c>
      <c r="C278" s="2091" t="s">
        <v>723</v>
      </c>
      <c r="D278" s="2091"/>
      <c r="E278" s="2092"/>
      <c r="F278" s="2093"/>
      <c r="G278" s="2094"/>
      <c r="H278" s="118"/>
      <c r="I278" s="119"/>
      <c r="J278" s="120"/>
      <c r="K278" s="118"/>
      <c r="L278" s="118"/>
      <c r="M278" s="121"/>
      <c r="N278" s="123"/>
      <c r="O278" s="2017"/>
      <c r="P278" s="2017"/>
    </row>
    <row r="279" spans="2:16" ht="20.25" customHeight="1">
      <c r="B279" s="104" t="s">
        <v>441</v>
      </c>
      <c r="C279" s="2068" t="s">
        <v>724</v>
      </c>
      <c r="D279" s="2068"/>
      <c r="E279" s="2068"/>
      <c r="F279" s="2068"/>
      <c r="G279" s="2095"/>
      <c r="H279" s="118"/>
      <c r="I279" s="119"/>
      <c r="J279" s="120" t="e">
        <f t="shared" si="1"/>
        <v>#DIV/0!</v>
      </c>
      <c r="K279" s="118"/>
      <c r="L279" s="118"/>
      <c r="M279" s="121" t="e">
        <f>MIN(K279/L279,1)</f>
        <v>#DIV/0!</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c r="I281" s="119"/>
      <c r="J281" s="120" t="e">
        <f t="shared" si="1"/>
        <v>#DIV/0!</v>
      </c>
      <c r="K281" s="118"/>
      <c r="L281" s="118"/>
      <c r="M281" s="121" t="e">
        <f>MIN(K281/L281,1)</f>
        <v>#DIV/0!</v>
      </c>
      <c r="N281" s="124"/>
      <c r="O281" s="2089"/>
      <c r="P281" s="2089"/>
    </row>
    <row r="282" spans="2:16" ht="24.75" customHeight="1">
      <c r="B282" s="76" t="s">
        <v>489</v>
      </c>
      <c r="C282" s="2091" t="s">
        <v>726</v>
      </c>
      <c r="D282" s="2091"/>
      <c r="E282" s="2091"/>
      <c r="F282" s="2091"/>
      <c r="G282" s="1518"/>
      <c r="H282" s="118"/>
      <c r="I282" s="119"/>
      <c r="J282" s="120" t="e">
        <f t="shared" si="1"/>
        <v>#DIV/0!</v>
      </c>
      <c r="K282" s="118"/>
      <c r="L282" s="118"/>
      <c r="M282" s="121" t="e">
        <f>MIN(K282/L282,1)</f>
        <v>#DIV/0!</v>
      </c>
      <c r="N282" s="124"/>
      <c r="O282" s="2089"/>
      <c r="P282" s="2089"/>
    </row>
    <row r="283" spans="2:16" ht="24.75" customHeight="1">
      <c r="B283" s="76" t="s">
        <v>493</v>
      </c>
      <c r="C283" s="2091" t="s">
        <v>727</v>
      </c>
      <c r="D283" s="2091"/>
      <c r="E283" s="2091"/>
      <c r="F283" s="2091"/>
      <c r="G283" s="2092"/>
      <c r="H283" s="118"/>
      <c r="I283" s="119"/>
      <c r="J283" s="120" t="e">
        <f t="shared" si="1"/>
        <v>#DIV/0!</v>
      </c>
      <c r="K283" s="118"/>
      <c r="L283" s="118"/>
      <c r="M283" s="121" t="e">
        <f>MIN(K283/L283,1)</f>
        <v>#DIV/0!</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c r="I285" s="119"/>
      <c r="J285" s="120" t="e">
        <f t="shared" si="1"/>
        <v>#DIV/0!</v>
      </c>
      <c r="K285" s="118"/>
      <c r="L285" s="118"/>
      <c r="M285" s="121" t="e">
        <f>MIN(K285/L285,1)</f>
        <v>#DIV/0!</v>
      </c>
      <c r="N285" s="126"/>
      <c r="O285" s="2089"/>
      <c r="P285" s="2089"/>
    </row>
    <row r="286" spans="2:16" ht="22.5" customHeight="1">
      <c r="B286" s="76" t="s">
        <v>489</v>
      </c>
      <c r="C286" s="2091" t="s">
        <v>729</v>
      </c>
      <c r="D286" s="2091"/>
      <c r="E286" s="2091"/>
      <c r="F286" s="2091"/>
      <c r="G286" s="2092"/>
      <c r="H286" s="118"/>
      <c r="I286" s="119"/>
      <c r="J286" s="120" t="e">
        <f t="shared" si="1"/>
        <v>#DIV/0!</v>
      </c>
      <c r="K286" s="118"/>
      <c r="L286" s="118"/>
      <c r="M286" s="121" t="e">
        <f>MIN(K286/L286,1)</f>
        <v>#DIV/0!</v>
      </c>
      <c r="N286" s="124"/>
      <c r="O286" s="2089"/>
      <c r="P286" s="2089"/>
    </row>
    <row r="287" spans="2:16" ht="22.5" customHeight="1">
      <c r="B287" s="104" t="s">
        <v>448</v>
      </c>
      <c r="C287" s="2068" t="s">
        <v>503</v>
      </c>
      <c r="D287" s="2068"/>
      <c r="E287" s="2068"/>
      <c r="F287" s="2068"/>
      <c r="G287" s="2068"/>
      <c r="H287" s="118"/>
      <c r="I287" s="119"/>
      <c r="J287" s="120" t="e">
        <f t="shared" si="1"/>
        <v>#DIV/0!</v>
      </c>
      <c r="K287" s="118"/>
      <c r="L287" s="118"/>
      <c r="M287" s="121" t="e">
        <f>MIN(K287/L287,1)</f>
        <v>#DIV/0!</v>
      </c>
      <c r="N287" s="105"/>
      <c r="O287" s="2089"/>
      <c r="P287" s="2089"/>
    </row>
    <row r="288" spans="2:16" ht="22.5" customHeight="1">
      <c r="B288" s="104" t="s">
        <v>450</v>
      </c>
      <c r="C288" s="2068" t="s">
        <v>730</v>
      </c>
      <c r="D288" s="2068"/>
      <c r="E288" s="2068"/>
      <c r="F288" s="2068"/>
      <c r="G288" s="2068"/>
      <c r="H288" s="118"/>
      <c r="I288" s="119"/>
      <c r="J288" s="120" t="e">
        <f t="shared" si="1"/>
        <v>#DIV/0!</v>
      </c>
      <c r="K288" s="118"/>
      <c r="L288" s="118"/>
      <c r="M288" s="121" t="e">
        <f>MIN(K288/L288,1)</f>
        <v>#DIV/0!</v>
      </c>
      <c r="N288" s="105"/>
      <c r="O288" s="2089"/>
      <c r="P288" s="2089"/>
    </row>
    <row r="289" spans="2:16" ht="22.5" customHeight="1">
      <c r="B289" s="104" t="s">
        <v>453</v>
      </c>
      <c r="C289" s="2068" t="s">
        <v>131</v>
      </c>
      <c r="D289" s="2068"/>
      <c r="E289" s="2068"/>
      <c r="F289" s="2068"/>
      <c r="G289" s="2068"/>
      <c r="H289" s="118"/>
      <c r="I289" s="119"/>
      <c r="J289" s="120" t="e">
        <f t="shared" si="1"/>
        <v>#DIV/0!</v>
      </c>
      <c r="K289" s="118"/>
      <c r="L289" s="118"/>
      <c r="M289" s="121" t="e">
        <f t="shared" ref="M289:M294" si="2">MIN(K289/L289,1)</f>
        <v>#DIV/0!</v>
      </c>
      <c r="N289" s="105"/>
      <c r="O289" s="2089"/>
      <c r="P289" s="2089"/>
    </row>
    <row r="290" spans="2:16" ht="22.5" customHeight="1">
      <c r="B290" s="104" t="s">
        <v>456</v>
      </c>
      <c r="C290" s="2068" t="s">
        <v>132</v>
      </c>
      <c r="D290" s="2068"/>
      <c r="E290" s="2068"/>
      <c r="F290" s="2068"/>
      <c r="G290" s="2068"/>
      <c r="H290" s="118"/>
      <c r="I290" s="119"/>
      <c r="J290" s="120" t="e">
        <f t="shared" si="1"/>
        <v>#DIV/0!</v>
      </c>
      <c r="K290" s="118"/>
      <c r="L290" s="118"/>
      <c r="M290" s="121" t="e">
        <f t="shared" si="2"/>
        <v>#DIV/0!</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c r="I292" s="119"/>
      <c r="J292" s="120" t="e">
        <f t="shared" si="1"/>
        <v>#DIV/0!</v>
      </c>
      <c r="K292" s="118"/>
      <c r="L292" s="118"/>
      <c r="M292" s="120" t="e">
        <f>MIN(K292/L292,1)</f>
        <v>#DIV/0!</v>
      </c>
      <c r="N292" s="126"/>
      <c r="O292" s="2089"/>
      <c r="P292" s="2089"/>
    </row>
    <row r="293" spans="2:16" ht="22.5" customHeight="1">
      <c r="B293" s="76" t="s">
        <v>489</v>
      </c>
      <c r="C293" s="2086" t="s">
        <v>300</v>
      </c>
      <c r="D293" s="2086"/>
      <c r="E293" s="2086"/>
      <c r="F293" s="2086"/>
      <c r="G293" s="2087"/>
      <c r="H293" s="118"/>
      <c r="I293" s="119"/>
      <c r="J293" s="120" t="e">
        <f t="shared" si="1"/>
        <v>#DIV/0!</v>
      </c>
      <c r="K293" s="118"/>
      <c r="L293" s="118"/>
      <c r="M293" s="121" t="e">
        <f>MIN(K293/L293,1)</f>
        <v>#DIV/0!</v>
      </c>
      <c r="N293" s="124"/>
      <c r="O293" s="2089"/>
      <c r="P293" s="2089"/>
    </row>
    <row r="294" spans="2:16" ht="22.5" customHeight="1">
      <c r="B294" s="104" t="s">
        <v>594</v>
      </c>
      <c r="C294" s="2068" t="s">
        <v>731</v>
      </c>
      <c r="D294" s="2068"/>
      <c r="E294" s="2068"/>
      <c r="F294" s="2068"/>
      <c r="G294" s="2068"/>
      <c r="H294" s="118"/>
      <c r="I294" s="119"/>
      <c r="J294" s="120" t="e">
        <f t="shared" si="1"/>
        <v>#DIV/0!</v>
      </c>
      <c r="K294" s="118"/>
      <c r="L294" s="118"/>
      <c r="M294" s="121" t="e">
        <f t="shared" si="2"/>
        <v>#DIV/0!</v>
      </c>
      <c r="N294" s="105"/>
      <c r="O294" s="2089"/>
      <c r="P294" s="2089"/>
    </row>
    <row r="295" spans="2:16" ht="43.5" customHeight="1" thickBot="1">
      <c r="B295" s="27" t="s">
        <v>596</v>
      </c>
      <c r="C295" s="1997" t="s">
        <v>732</v>
      </c>
      <c r="D295" s="1997"/>
      <c r="E295" s="1997"/>
      <c r="F295" s="1997"/>
      <c r="G295" s="1998"/>
      <c r="H295" s="127">
        <f>SUM(H276+H277+H279+H281+H282+H283+H285+H286+H287+H288+H289+H290+H292+H293+H294)</f>
        <v>0</v>
      </c>
      <c r="I295" s="127">
        <f>SUM(I276+I277+I279+I281+I282+I283+I285+I286+I287+I288+I289+I290+I292+I293+I294)</f>
        <v>0</v>
      </c>
      <c r="J295" s="120" t="e">
        <f t="shared" si="1"/>
        <v>#DIV/0!</v>
      </c>
      <c r="K295" s="127">
        <f>SUM(K276+K277+K279+K281+K282+K283+K285+K286+K287+K288+K289+K290+K292+K293+K294)</f>
        <v>0</v>
      </c>
      <c r="L295" s="127">
        <f>SUM(L276+L277+L279+L281+L282+L283+L285+L286+L287+L288+L289+L290+L292+L293+L294)</f>
        <v>0</v>
      </c>
      <c r="M295" s="121" t="e">
        <f>MIN(K295/L295,1)</f>
        <v>#DIV/0!</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c r="I297" s="2027"/>
      <c r="J297" s="2000"/>
      <c r="K297" s="108" t="s">
        <v>514</v>
      </c>
      <c r="L297" s="2069"/>
      <c r="M297" s="2070"/>
      <c r="N297" s="2071"/>
      <c r="O297" s="109"/>
      <c r="P297" s="1507"/>
    </row>
    <row r="298" spans="2:16" ht="34.5" customHeight="1">
      <c r="B298" s="110" t="s">
        <v>341</v>
      </c>
      <c r="C298" s="1997" t="s">
        <v>734</v>
      </c>
      <c r="D298" s="1997"/>
      <c r="E298" s="1997"/>
      <c r="F298" s="1997"/>
      <c r="G298" s="1998"/>
      <c r="H298" s="1999"/>
      <c r="I298" s="2027"/>
      <c r="J298" s="2000"/>
      <c r="K298" s="2030" t="s">
        <v>514</v>
      </c>
      <c r="L298" s="2072"/>
      <c r="M298" s="2073"/>
      <c r="N298" s="2074"/>
      <c r="O298" s="2017"/>
      <c r="P298" s="1991"/>
    </row>
    <row r="299" spans="2:16" ht="37.5" customHeight="1">
      <c r="B299" s="1494" t="s">
        <v>435</v>
      </c>
      <c r="C299" s="2043" t="s">
        <v>735</v>
      </c>
      <c r="D299" s="2043"/>
      <c r="E299" s="2043"/>
      <c r="F299" s="2043"/>
      <c r="G299" s="2054"/>
      <c r="H299" s="1999"/>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c r="I303" s="2056"/>
      <c r="J303" s="2057"/>
      <c r="K303" s="2030" t="s">
        <v>514</v>
      </c>
      <c r="L303" s="2059"/>
      <c r="M303" s="2060"/>
      <c r="N303" s="2061"/>
      <c r="O303" s="1991"/>
      <c r="P303" s="1991"/>
    </row>
    <row r="304" spans="2:16" ht="39" customHeight="1">
      <c r="B304" s="23" t="s">
        <v>366</v>
      </c>
      <c r="C304" s="1997" t="s">
        <v>741</v>
      </c>
      <c r="D304" s="1997"/>
      <c r="E304" s="1997"/>
      <c r="F304" s="1997"/>
      <c r="G304" s="1998"/>
      <c r="H304" s="1999"/>
      <c r="I304" s="2027"/>
      <c r="J304" s="2000"/>
      <c r="K304" s="2031"/>
      <c r="L304" s="2062"/>
      <c r="M304" s="2063"/>
      <c r="N304" s="2064"/>
      <c r="O304" s="2017"/>
      <c r="P304" s="2017"/>
    </row>
    <row r="305" spans="1:16" ht="39" customHeight="1">
      <c r="B305" s="1520" t="s">
        <v>742</v>
      </c>
      <c r="C305" s="1997" t="s">
        <v>743</v>
      </c>
      <c r="D305" s="1997"/>
      <c r="E305" s="1997"/>
      <c r="F305" s="1997"/>
      <c r="G305" s="1998"/>
      <c r="H305" s="1999"/>
      <c r="I305" s="2027"/>
      <c r="J305" s="2000"/>
      <c r="K305" s="2031"/>
      <c r="L305" s="2062"/>
      <c r="M305" s="2063"/>
      <c r="N305" s="2064"/>
      <c r="O305" s="2017"/>
      <c r="P305" s="2017"/>
    </row>
    <row r="306" spans="1:16" ht="39" customHeight="1">
      <c r="B306" s="1493" t="s">
        <v>435</v>
      </c>
      <c r="C306" s="1997" t="s">
        <v>744</v>
      </c>
      <c r="D306" s="1997"/>
      <c r="E306" s="1997"/>
      <c r="F306" s="1997"/>
      <c r="G306" s="1998"/>
      <c r="H306" s="1999"/>
      <c r="I306" s="2027"/>
      <c r="J306" s="2000"/>
      <c r="K306" s="2031"/>
      <c r="L306" s="2062"/>
      <c r="M306" s="2063"/>
      <c r="N306" s="2064"/>
      <c r="O306" s="2017"/>
      <c r="P306" s="1992"/>
    </row>
    <row r="307" spans="1:16" ht="51" customHeight="1">
      <c r="B307" s="70" t="s">
        <v>745</v>
      </c>
      <c r="C307" s="1997" t="s">
        <v>746</v>
      </c>
      <c r="D307" s="1997"/>
      <c r="E307" s="1997"/>
      <c r="F307" s="1997"/>
      <c r="G307" s="1998"/>
      <c r="H307" s="2038"/>
      <c r="I307" s="2039"/>
      <c r="J307" s="2040"/>
      <c r="K307" s="2031"/>
      <c r="L307" s="2062"/>
      <c r="M307" s="2063"/>
      <c r="N307" s="2064"/>
      <c r="O307" s="2051"/>
      <c r="P307" s="2051"/>
    </row>
    <row r="308" spans="1:16" ht="32.25" customHeight="1" thickBot="1">
      <c r="B308" s="39" t="s">
        <v>435</v>
      </c>
      <c r="C308" s="1978" t="s">
        <v>368</v>
      </c>
      <c r="D308" s="1978"/>
      <c r="E308" s="1978"/>
      <c r="F308" s="1978"/>
      <c r="G308" s="1979"/>
      <c r="H308" s="2053"/>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c r="I310" s="2027"/>
      <c r="J310" s="2027"/>
      <c r="K310" s="2044" t="s">
        <v>514</v>
      </c>
      <c r="L310" s="2045"/>
      <c r="M310" s="2046"/>
      <c r="N310" s="2047"/>
      <c r="O310" s="2050"/>
      <c r="P310" s="2050"/>
    </row>
    <row r="311" spans="1:16" ht="30.75" customHeight="1">
      <c r="B311" s="1494" t="s">
        <v>435</v>
      </c>
      <c r="C311" s="2043" t="s">
        <v>748</v>
      </c>
      <c r="D311" s="2043"/>
      <c r="E311" s="2043"/>
      <c r="F311" s="2043"/>
      <c r="G311" s="2043"/>
      <c r="H311" s="1999"/>
      <c r="I311" s="2027"/>
      <c r="J311" s="2000"/>
      <c r="K311" s="2031"/>
      <c r="L311" s="2023"/>
      <c r="M311" s="2048"/>
      <c r="N311" s="2024"/>
      <c r="O311" s="2017"/>
      <c r="P311" s="2017"/>
    </row>
    <row r="312" spans="1:16" ht="39" customHeight="1">
      <c r="B312" s="1494" t="s">
        <v>441</v>
      </c>
      <c r="C312" s="1997" t="s">
        <v>749</v>
      </c>
      <c r="D312" s="1997"/>
      <c r="E312" s="1997"/>
      <c r="F312" s="1997"/>
      <c r="G312" s="1998"/>
      <c r="H312" s="1999"/>
      <c r="I312" s="2027"/>
      <c r="J312" s="2000"/>
      <c r="K312" s="2031"/>
      <c r="L312" s="2023"/>
      <c r="M312" s="2048"/>
      <c r="N312" s="2024"/>
      <c r="O312" s="2017"/>
      <c r="P312" s="2017"/>
    </row>
    <row r="313" spans="1:16" ht="35.25" customHeight="1">
      <c r="B313" s="1520" t="s">
        <v>381</v>
      </c>
      <c r="C313" s="2028" t="s">
        <v>750</v>
      </c>
      <c r="D313" s="2028"/>
      <c r="E313" s="2028"/>
      <c r="F313" s="2028"/>
      <c r="G313" s="2029"/>
      <c r="H313" s="1999"/>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c r="I315" s="2039"/>
      <c r="J315" s="2040"/>
      <c r="K315" s="2031"/>
      <c r="L315" s="2035"/>
      <c r="M315" s="2036"/>
      <c r="N315" s="2037"/>
      <c r="O315" s="1992"/>
      <c r="P315" s="1992"/>
    </row>
    <row r="316" spans="1:16" ht="111" customHeight="1">
      <c r="B316" s="44" t="s">
        <v>389</v>
      </c>
      <c r="C316" s="1997" t="s">
        <v>753</v>
      </c>
      <c r="D316" s="1997"/>
      <c r="E316" s="1997"/>
      <c r="F316" s="1997"/>
      <c r="G316" s="1997"/>
      <c r="H316" s="1997"/>
      <c r="I316" s="1997"/>
      <c r="J316" s="1997"/>
      <c r="K316" s="1997"/>
      <c r="L316" s="1997"/>
      <c r="M316" s="1997"/>
      <c r="N316" s="2041"/>
      <c r="O316" s="1991"/>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5"/>
      <c r="K324" s="201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3.25" customHeight="1">
      <c r="A328" s="9"/>
      <c r="B328" s="27"/>
      <c r="C328" s="111" t="s">
        <v>458</v>
      </c>
      <c r="D328" s="1997" t="s">
        <v>755</v>
      </c>
      <c r="E328" s="1997"/>
      <c r="F328" s="1997"/>
      <c r="G328" s="1997"/>
      <c r="H328" s="1997"/>
      <c r="I328" s="1998"/>
      <c r="J328" s="1999"/>
      <c r="K328" s="2000"/>
      <c r="L328" s="2019"/>
      <c r="M328" s="2023"/>
      <c r="N328" s="2024"/>
      <c r="O328" s="2017"/>
      <c r="P328" s="2017"/>
    </row>
    <row r="329" spans="1:16" ht="28.5" customHeight="1">
      <c r="A329" s="9"/>
      <c r="B329" s="27"/>
      <c r="C329" s="111" t="s">
        <v>489</v>
      </c>
      <c r="D329" s="1997" t="s">
        <v>760</v>
      </c>
      <c r="E329" s="1997"/>
      <c r="F329" s="1997"/>
      <c r="G329" s="1997"/>
      <c r="H329" s="1997"/>
      <c r="I329" s="1998"/>
      <c r="J329" s="2012"/>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4.75" customHeight="1">
      <c r="A331" s="9"/>
      <c r="B331" s="27"/>
      <c r="C331" s="111" t="s">
        <v>498</v>
      </c>
      <c r="D331" s="1997" t="s">
        <v>763</v>
      </c>
      <c r="E331" s="1997"/>
      <c r="F331" s="1997"/>
      <c r="G331" s="1997"/>
      <c r="H331" s="1997"/>
      <c r="I331" s="1997"/>
      <c r="J331" s="1999"/>
      <c r="K331" s="2000"/>
      <c r="L331" s="2019"/>
      <c r="M331" s="2023"/>
      <c r="N331" s="2024"/>
      <c r="O331" s="2017"/>
      <c r="P331" s="2017"/>
    </row>
    <row r="332" spans="1:16" ht="39.75" customHeight="1">
      <c r="A332" s="9"/>
      <c r="B332" s="27" t="s">
        <v>445</v>
      </c>
      <c r="C332" s="1997" t="s">
        <v>764</v>
      </c>
      <c r="D332" s="1997"/>
      <c r="E332" s="1997"/>
      <c r="F332" s="1997"/>
      <c r="G332" s="1997"/>
      <c r="H332" s="1997"/>
      <c r="I332" s="1997"/>
      <c r="J332" s="1997"/>
      <c r="K332" s="1998"/>
      <c r="L332" s="2019"/>
      <c r="M332" s="2023"/>
      <c r="N332" s="2024"/>
      <c r="O332" s="2017"/>
      <c r="P332" s="2017"/>
    </row>
    <row r="333" spans="1:16" ht="28.5" customHeight="1">
      <c r="A333" s="9"/>
      <c r="B333" s="27"/>
      <c r="C333" s="111" t="s">
        <v>458</v>
      </c>
      <c r="D333" s="1997" t="s">
        <v>755</v>
      </c>
      <c r="E333" s="1997"/>
      <c r="F333" s="1997"/>
      <c r="G333" s="1997"/>
      <c r="H333" s="1997"/>
      <c r="I333" s="1998"/>
      <c r="J333" s="1999"/>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c r="K334" s="2000"/>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7"/>
      <c r="K337" s="1998"/>
      <c r="L337" s="2019"/>
      <c r="M337" s="2023"/>
      <c r="N337" s="2024"/>
      <c r="O337" s="2017"/>
      <c r="P337" s="2017"/>
    </row>
    <row r="338" spans="1:16" ht="28.5" customHeight="1">
      <c r="A338" s="9"/>
      <c r="B338" s="27"/>
      <c r="C338" s="113" t="s">
        <v>458</v>
      </c>
      <c r="D338" s="1997" t="s">
        <v>755</v>
      </c>
      <c r="E338" s="1997"/>
      <c r="F338" s="1997"/>
      <c r="G338" s="1997"/>
      <c r="H338" s="1997"/>
      <c r="I338" s="1998"/>
      <c r="J338" s="1999"/>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7"/>
      <c r="K342" s="1998"/>
      <c r="L342" s="2019"/>
      <c r="M342" s="2023"/>
      <c r="N342" s="2024"/>
      <c r="O342" s="2017"/>
      <c r="P342" s="2017"/>
    </row>
    <row r="343" spans="1:16" ht="28.5" customHeight="1">
      <c r="A343" s="9"/>
      <c r="B343" s="27"/>
      <c r="C343" s="113" t="s">
        <v>458</v>
      </c>
      <c r="D343" s="1997" t="s">
        <v>755</v>
      </c>
      <c r="E343" s="1997"/>
      <c r="F343" s="1997"/>
      <c r="G343" s="1997"/>
      <c r="H343" s="1997"/>
      <c r="I343" s="1998"/>
      <c r="J343" s="1999"/>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7"/>
      <c r="K347" s="1998"/>
      <c r="L347" s="2019"/>
      <c r="M347" s="2023"/>
      <c r="N347" s="2024"/>
      <c r="O347" s="2017"/>
      <c r="P347" s="2017"/>
    </row>
    <row r="348" spans="1:16" ht="28.5" customHeight="1">
      <c r="A348" s="9"/>
      <c r="B348" s="27"/>
      <c r="C348" s="113" t="s">
        <v>458</v>
      </c>
      <c r="D348" s="1997" t="s">
        <v>755</v>
      </c>
      <c r="E348" s="1997"/>
      <c r="F348" s="1997"/>
      <c r="G348" s="1997"/>
      <c r="H348" s="1997"/>
      <c r="I348" s="1998"/>
      <c r="J348" s="1999"/>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7"/>
      <c r="K352" s="1998"/>
      <c r="L352" s="2019"/>
      <c r="M352" s="2023"/>
      <c r="N352" s="2024"/>
      <c r="O352" s="2017"/>
      <c r="P352" s="2017"/>
    </row>
    <row r="353" spans="1:16" ht="28.5" customHeight="1">
      <c r="A353" s="9"/>
      <c r="B353" s="27"/>
      <c r="C353" s="113" t="s">
        <v>458</v>
      </c>
      <c r="D353" s="1997" t="s">
        <v>755</v>
      </c>
      <c r="E353" s="1997"/>
      <c r="F353" s="1997"/>
      <c r="G353" s="1997"/>
      <c r="H353" s="1997"/>
      <c r="I353" s="1998"/>
      <c r="J353" s="1999"/>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c r="K356" s="2000"/>
      <c r="L356" s="2020"/>
      <c r="M356" s="2025"/>
      <c r="N356" s="2026"/>
      <c r="O356" s="1992"/>
      <c r="P356" s="1992"/>
    </row>
    <row r="357" spans="1:16" ht="54" customHeight="1">
      <c r="A357" s="9"/>
      <c r="B357" s="1481" t="s">
        <v>402</v>
      </c>
      <c r="C357" s="1997" t="s">
        <v>771</v>
      </c>
      <c r="D357" s="1997"/>
      <c r="E357" s="1997"/>
      <c r="F357" s="1997"/>
      <c r="G357" s="1997"/>
      <c r="H357" s="33"/>
      <c r="I357" s="114" t="s">
        <v>772</v>
      </c>
      <c r="J357" s="2008"/>
      <c r="K357" s="2008"/>
      <c r="L357" s="2008"/>
      <c r="M357" s="2008"/>
      <c r="N357" s="2009"/>
      <c r="O357" s="1507"/>
      <c r="P357" s="1507"/>
    </row>
    <row r="358" spans="1:16" ht="87.75" customHeight="1">
      <c r="A358" s="9"/>
      <c r="B358" s="1481" t="s">
        <v>404</v>
      </c>
      <c r="C358" s="1830" t="s">
        <v>773</v>
      </c>
      <c r="D358" s="1830"/>
      <c r="E358" s="1830"/>
      <c r="F358" s="1830"/>
      <c r="G358" s="1831"/>
      <c r="H358" s="158"/>
      <c r="I358" s="1535" t="s">
        <v>514</v>
      </c>
      <c r="J358" s="2010"/>
      <c r="K358" s="2010"/>
      <c r="L358" s="2010"/>
      <c r="M358" s="2010"/>
      <c r="N358" s="2011"/>
      <c r="O358" s="1991"/>
      <c r="P358" s="1991"/>
    </row>
    <row r="359" spans="1:16" ht="65.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c r="I360" s="2000"/>
      <c r="J360" s="2001" t="s">
        <v>514</v>
      </c>
      <c r="K360" s="2003"/>
      <c r="L360" s="2003"/>
      <c r="M360" s="2003"/>
      <c r="N360" s="2004"/>
      <c r="O360" s="1991"/>
      <c r="P360" s="2006"/>
    </row>
    <row r="361" spans="1:16" ht="42.75" customHeight="1" thickBot="1">
      <c r="A361" s="9"/>
      <c r="B361" s="113" t="s">
        <v>435</v>
      </c>
      <c r="C361" s="1978" t="s">
        <v>776</v>
      </c>
      <c r="D361" s="1978"/>
      <c r="E361" s="1978"/>
      <c r="F361" s="1978"/>
      <c r="G361" s="1979"/>
      <c r="H361" s="1980"/>
      <c r="I361" s="1981"/>
      <c r="J361" s="2002"/>
      <c r="K361" s="1636"/>
      <c r="L361" s="1636"/>
      <c r="M361" s="1636"/>
      <c r="N361" s="1636"/>
      <c r="O361" s="2005"/>
      <c r="P361" s="2007"/>
    </row>
    <row r="362" spans="1:16" ht="44.25"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1989" t="s">
        <v>778</v>
      </c>
      <c r="C363" s="1990"/>
      <c r="D363" s="1990"/>
      <c r="E363" s="1990"/>
      <c r="F363" s="1990"/>
      <c r="G363" s="1990"/>
      <c r="H363" s="1990"/>
      <c r="I363" s="1990"/>
      <c r="J363" s="1990"/>
      <c r="K363" s="1990"/>
      <c r="L363" s="1990"/>
      <c r="M363" s="1990"/>
      <c r="N363" s="1990"/>
      <c r="O363" s="1990"/>
      <c r="P363" s="115"/>
    </row>
  </sheetData>
  <dataConsolidate/>
  <mergeCells count="878">
    <mergeCell ref="F1:N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C20:H20"/>
    <mergeCell ref="J20:J24"/>
    <mergeCell ref="K20:N24"/>
    <mergeCell ref="C21:H21"/>
    <mergeCell ref="C22:H22"/>
    <mergeCell ref="C16:E16"/>
    <mergeCell ref="G16:H16"/>
    <mergeCell ref="C17:E17"/>
    <mergeCell ref="G17:H17"/>
    <mergeCell ref="C18:E18"/>
    <mergeCell ref="G18:H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O84:O87"/>
    <mergeCell ref="P84:P87"/>
    <mergeCell ref="C85:I85"/>
    <mergeCell ref="L85:N85"/>
    <mergeCell ref="C86:I86"/>
    <mergeCell ref="L86:N86"/>
    <mergeCell ref="C87:I87"/>
    <mergeCell ref="L87:N87"/>
    <mergeCell ref="C82:E82"/>
    <mergeCell ref="G82:H82"/>
    <mergeCell ref="I82:J82"/>
    <mergeCell ref="K82:N82"/>
    <mergeCell ref="B83:N83"/>
    <mergeCell ref="C84:I84"/>
    <mergeCell ref="L84:N84"/>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L189:L198">
    <cfRule type="expression" dxfId="7975" priority="139">
      <formula>$F$221="Don't know"</formula>
    </cfRule>
    <cfRule type="expression" dxfId="7974" priority="140">
      <formula>$F$221="No"</formula>
    </cfRule>
  </conditionalFormatting>
  <conditionalFormatting sqref="I11:N11">
    <cfRule type="expression" dxfId="7973" priority="136">
      <formula>$F$17="Not applicable"</formula>
    </cfRule>
    <cfRule type="expression" dxfId="7972" priority="137">
      <formula>$F$17="Don't know"</formula>
    </cfRule>
    <cfRule type="expression" dxfId="7971" priority="138">
      <formula>$F$17="No"</formula>
    </cfRule>
  </conditionalFormatting>
  <conditionalFormatting sqref="I12:N19">
    <cfRule type="expression" dxfId="7970" priority="133">
      <formula>$F12="Not applicable"</formula>
    </cfRule>
    <cfRule type="expression" dxfId="7969" priority="134">
      <formula>$F12="Don't know"</formula>
    </cfRule>
    <cfRule type="expression" dxfId="7968" priority="135">
      <formula>$F12="No"</formula>
    </cfRule>
  </conditionalFormatting>
  <conditionalFormatting sqref="F9:N9 F11:F19 I11:N19">
    <cfRule type="expression" dxfId="7967" priority="132">
      <formula>$N$14="Don't know"</formula>
    </cfRule>
  </conditionalFormatting>
  <conditionalFormatting sqref="F9:N9 F11:F19 I11:N19">
    <cfRule type="expression" dxfId="7966" priority="131">
      <formula>$N$14="Not applicable"</formula>
    </cfRule>
  </conditionalFormatting>
  <conditionalFormatting sqref="F9:N9 F11:F19 I11:N19">
    <cfRule type="expression" dxfId="7965" priority="130">
      <formula>$N$14="No"</formula>
    </cfRule>
  </conditionalFormatting>
  <conditionalFormatting sqref="L188:M188">
    <cfRule type="expression" dxfId="7964" priority="128">
      <formula>$F$221="Don't know"</formula>
    </cfRule>
    <cfRule type="expression" dxfId="7963" priority="129">
      <formula>$F$221="No"</formula>
    </cfRule>
  </conditionalFormatting>
  <conditionalFormatting sqref="H26 G63:H64 F70:J70 F72:J72 H106 H276:I277 K276:L279 K281:L283 H281:I283 H285:I290 K285:L290 K292:L294 H292:I294 F11:F19 F77:J81 G116:N128 O274 J42:K45 L188:N188 F188:F198 F71 F73 H297:H299 O310 O358 H358 H301:H307 O297:O298 L189:L198 H28:H31 O277 O303 O307 H279:I279">
    <cfRule type="containsBlanks" dxfId="7962" priority="127">
      <formula>LEN(TRIM(F11))=0</formula>
    </cfRule>
  </conditionalFormatting>
  <conditionalFormatting sqref="F9:N9">
    <cfRule type="containsBlanks" dxfId="7961" priority="126">
      <formula>LEN(TRIM(F9))=0</formula>
    </cfRule>
  </conditionalFormatting>
  <conditionalFormatting sqref="O60 O88:O92 O106 O113 O135 O141 O143 O218 O260 O58 O225:O227 O146:O161 J35:K37 J39:K40 J47:K53 J55:K57 O20:O22 O26:O27 O187 O31:O32">
    <cfRule type="containsBlanks" dxfId="7960" priority="125">
      <formula>LEN(TRIM(J20))=0</formula>
    </cfRule>
  </conditionalFormatting>
  <conditionalFormatting sqref="I63:J64">
    <cfRule type="containsBlanks" dxfId="7959" priority="124">
      <formula>LEN(TRIM(I63))=0</formula>
    </cfRule>
  </conditionalFormatting>
  <conditionalFormatting sqref="F243 H137:H139 K137 F200:F210 K219 F219:F221 H225 K228:K240 G147:G160 J147:J160">
    <cfRule type="containsBlanks" dxfId="7958" priority="123">
      <formula>LEN(TRIM(F137))=0</formula>
    </cfRule>
  </conditionalFormatting>
  <conditionalFormatting sqref="J27">
    <cfRule type="containsBlanks" dxfId="7957" priority="121">
      <formula>LEN(TRIM(J27))=0</formula>
    </cfRule>
  </conditionalFormatting>
  <conditionalFormatting sqref="G135">
    <cfRule type="containsBlanks" dxfId="7956" priority="122">
      <formula>LEN(TRIM(G135))=0</formula>
    </cfRule>
  </conditionalFormatting>
  <conditionalFormatting sqref="J58">
    <cfRule type="containsBlanks" dxfId="7955" priority="120">
      <formula>LEN(TRIM(J58))=0</formula>
    </cfRule>
  </conditionalFormatting>
  <conditionalFormatting sqref="J26">
    <cfRule type="containsBlanks" dxfId="7954" priority="119">
      <formula>LEN(TRIM(J26))=0</formula>
    </cfRule>
  </conditionalFormatting>
  <conditionalFormatting sqref="J60">
    <cfRule type="containsBlanks" dxfId="7953" priority="118">
      <formula>LEN(TRIM(J60))=0</formula>
    </cfRule>
  </conditionalFormatting>
  <conditionalFormatting sqref="F223">
    <cfRule type="containsBlanks" dxfId="7952" priority="108">
      <formula>LEN(TRIM(F223))=0</formula>
    </cfRule>
  </conditionalFormatting>
  <conditionalFormatting sqref="K242">
    <cfRule type="containsBlanks" dxfId="7951" priority="107">
      <formula>LEN(TRIM(K242))=0</formula>
    </cfRule>
  </conditionalFormatting>
  <conditionalFormatting sqref="H140">
    <cfRule type="containsBlanks" dxfId="7950" priority="117">
      <formula>LEN(TRIM(H140))=0</formula>
    </cfRule>
  </conditionalFormatting>
  <conditionalFormatting sqref="H143 K137 H137:H140">
    <cfRule type="expression" dxfId="7949" priority="115">
      <formula>#REF!="Don't know"</formula>
    </cfRule>
    <cfRule type="expression" dxfId="7948" priority="116">
      <formula>#REF!="No"</formula>
    </cfRule>
  </conditionalFormatting>
  <conditionalFormatting sqref="H143">
    <cfRule type="containsBlanks" dxfId="7947" priority="114">
      <formula>LEN(TRIM(H143))=0</formula>
    </cfRule>
  </conditionalFormatting>
  <conditionalFormatting sqref="H141">
    <cfRule type="expression" dxfId="7946" priority="112">
      <formula>#REF!="Don't know"</formula>
    </cfRule>
    <cfRule type="expression" dxfId="7945" priority="113">
      <formula>#REF!="No"</formula>
    </cfRule>
  </conditionalFormatting>
  <conditionalFormatting sqref="H141">
    <cfRule type="containsBlanks" dxfId="7944" priority="111">
      <formula>LEN(TRIM(H141))=0</formula>
    </cfRule>
  </conditionalFormatting>
  <conditionalFormatting sqref="L188:M188">
    <cfRule type="expression" dxfId="7943" priority="109">
      <formula>$F$221="Don't know"</formula>
    </cfRule>
    <cfRule type="expression" dxfId="7942" priority="110">
      <formula>$F$221="No"</formula>
    </cfRule>
  </conditionalFormatting>
  <conditionalFormatting sqref="O8">
    <cfRule type="containsBlanks" dxfId="7941" priority="105">
      <formula>LEN(TRIM(O8))=0</formula>
    </cfRule>
  </conditionalFormatting>
  <conditionalFormatting sqref="H310:H311">
    <cfRule type="containsBlanks" dxfId="7940" priority="106">
      <formula>LEN(TRIM(H310))=0</formula>
    </cfRule>
  </conditionalFormatting>
  <conditionalFormatting sqref="O67">
    <cfRule type="containsBlanks" dxfId="7939" priority="104">
      <formula>LEN(TRIM(O67))=0</formula>
    </cfRule>
  </conditionalFormatting>
  <conditionalFormatting sqref="O199">
    <cfRule type="containsBlanks" dxfId="7938" priority="103">
      <formula>LEN(TRIM(O199))=0</formula>
    </cfRule>
  </conditionalFormatting>
  <conditionalFormatting sqref="O223:O224">
    <cfRule type="containsBlanks" dxfId="7937" priority="102">
      <formula>LEN(TRIM(O223))=0</formula>
    </cfRule>
  </conditionalFormatting>
  <conditionalFormatting sqref="O252">
    <cfRule type="containsBlanks" dxfId="7936" priority="101">
      <formula>LEN(TRIM(O252))=0</formula>
    </cfRule>
  </conditionalFormatting>
  <conditionalFormatting sqref="I67">
    <cfRule type="containsBlanks" dxfId="7935" priority="100">
      <formula>LEN(TRIM(I67))=0</formula>
    </cfRule>
  </conditionalFormatting>
  <conditionalFormatting sqref="H313">
    <cfRule type="containsBlanks" dxfId="7934" priority="99">
      <formula>LEN(TRIM(H313))=0</formula>
    </cfRule>
  </conditionalFormatting>
  <conditionalFormatting sqref="H8">
    <cfRule type="containsBlanks" dxfId="7933" priority="98">
      <formula>LEN(TRIM(H8))=0</formula>
    </cfRule>
  </conditionalFormatting>
  <conditionalFormatting sqref="H8">
    <cfRule type="expression" dxfId="7932" priority="97">
      <formula>$N$14="Don't know"</formula>
    </cfRule>
  </conditionalFormatting>
  <conditionalFormatting sqref="H8">
    <cfRule type="expression" dxfId="7931" priority="96">
      <formula>$N$14="Not applicable"</formula>
    </cfRule>
  </conditionalFormatting>
  <conditionalFormatting sqref="H8">
    <cfRule type="expression" dxfId="7930" priority="95">
      <formula>$N$14="No"</formula>
    </cfRule>
  </conditionalFormatting>
  <conditionalFormatting sqref="F252">
    <cfRule type="containsBlanks" dxfId="7929" priority="94">
      <formula>LEN(TRIM(F252))=0</formula>
    </cfRule>
  </conditionalFormatting>
  <conditionalFormatting sqref="F260">
    <cfRule type="containsBlanks" dxfId="7928" priority="93">
      <formula>LEN(TRIM(F260))=0</formula>
    </cfRule>
  </conditionalFormatting>
  <conditionalFormatting sqref="F261:F264">
    <cfRule type="containsBlanks" dxfId="7927" priority="92">
      <formula>LEN(TRIM(F261))=0</formula>
    </cfRule>
  </conditionalFormatting>
  <conditionalFormatting sqref="F254">
    <cfRule type="containsBlanks" dxfId="7926" priority="91">
      <formula>LEN(TRIM(F254))=0</formula>
    </cfRule>
  </conditionalFormatting>
  <conditionalFormatting sqref="F256">
    <cfRule type="containsBlanks" dxfId="7925" priority="90">
      <formula>LEN(TRIM(F256))=0</formula>
    </cfRule>
  </conditionalFormatting>
  <conditionalFormatting sqref="F258">
    <cfRule type="containsBlanks" dxfId="7924" priority="89">
      <formula>LEN(TRIM(F258))=0</formula>
    </cfRule>
  </conditionalFormatting>
  <conditionalFormatting sqref="L165:L174">
    <cfRule type="expression" dxfId="7923" priority="87">
      <formula>$F$221="Don't know"</formula>
    </cfRule>
    <cfRule type="expression" dxfId="7922" priority="88">
      <formula>$F$221="No"</formula>
    </cfRule>
  </conditionalFormatting>
  <conditionalFormatting sqref="L164:M164">
    <cfRule type="expression" dxfId="7921" priority="85">
      <formula>$F$221="Don't know"</formula>
    </cfRule>
    <cfRule type="expression" dxfId="7920" priority="86">
      <formula>$F$221="No"</formula>
    </cfRule>
  </conditionalFormatting>
  <conditionalFormatting sqref="L164:N164 F164:F174 L165:L174">
    <cfRule type="containsBlanks" dxfId="7919" priority="84">
      <formula>LEN(TRIM(F164))=0</formula>
    </cfRule>
  </conditionalFormatting>
  <conditionalFormatting sqref="F176:F186">
    <cfRule type="containsBlanks" dxfId="7918" priority="83">
      <formula>LEN(TRIM(F176))=0</formula>
    </cfRule>
  </conditionalFormatting>
  <conditionalFormatting sqref="L164:M164">
    <cfRule type="expression" dxfId="7917" priority="81">
      <formula>$F$221="Don't know"</formula>
    </cfRule>
    <cfRule type="expression" dxfId="7916" priority="82">
      <formula>$F$221="No"</formula>
    </cfRule>
  </conditionalFormatting>
  <conditionalFormatting sqref="O175">
    <cfRule type="containsBlanks" dxfId="7915" priority="80">
      <formula>LEN(TRIM(O175))=0</formula>
    </cfRule>
  </conditionalFormatting>
  <conditionalFormatting sqref="F95:F97">
    <cfRule type="containsBlanks" dxfId="7914" priority="79">
      <formula>LEN(TRIM(F95))=0</formula>
    </cfRule>
  </conditionalFormatting>
  <conditionalFormatting sqref="F99:F102">
    <cfRule type="containsBlanks" dxfId="7913" priority="78">
      <formula>LEN(TRIM(F99))=0</formula>
    </cfRule>
  </conditionalFormatting>
  <conditionalFormatting sqref="H213:H216">
    <cfRule type="expression" dxfId="7912" priority="76">
      <formula>$H$144="Don't know"</formula>
    </cfRule>
    <cfRule type="expression" dxfId="7911" priority="77">
      <formula>$H$144="no"</formula>
    </cfRule>
  </conditionalFormatting>
  <conditionalFormatting sqref="O211">
    <cfRule type="containsBlanks" dxfId="7910" priority="75">
      <formula>LEN(TRIM(O211))=0</formula>
    </cfRule>
  </conditionalFormatting>
  <conditionalFormatting sqref="H213:H216">
    <cfRule type="containsBlanks" dxfId="7909" priority="74">
      <formula>LEN(TRIM(H213))=0</formula>
    </cfRule>
  </conditionalFormatting>
  <conditionalFormatting sqref="H211">
    <cfRule type="expression" dxfId="7908" priority="72">
      <formula>#REF!="Don't know"</formula>
    </cfRule>
    <cfRule type="expression" dxfId="7907" priority="73">
      <formula>#REF!="No"</formula>
    </cfRule>
  </conditionalFormatting>
  <conditionalFormatting sqref="H211">
    <cfRule type="containsBlanks" dxfId="7906" priority="71">
      <formula>LEN(TRIM(H211))=0</formula>
    </cfRule>
  </conditionalFormatting>
  <conditionalFormatting sqref="H360:I360 H361">
    <cfRule type="containsBlanks" dxfId="7905" priority="69">
      <formula>LEN(TRIM(H360))=0</formula>
    </cfRule>
    <cfRule type="containsBlanks" priority="70">
      <formula>LEN(TRIM(H360))=0</formula>
    </cfRule>
  </conditionalFormatting>
  <conditionalFormatting sqref="F268:F272">
    <cfRule type="containsBlanks" dxfId="7904" priority="66">
      <formula>LEN(TRIM(F268))=0</formula>
    </cfRule>
  </conditionalFormatting>
  <conditionalFormatting sqref="O266">
    <cfRule type="containsBlanks" dxfId="7903" priority="68">
      <formula>LEN(TRIM(O266))=0</formula>
    </cfRule>
  </conditionalFormatting>
  <conditionalFormatting sqref="G93:J93">
    <cfRule type="containsBlanks" dxfId="7902" priority="45">
      <formula>LEN(TRIM(G93))=0</formula>
    </cfRule>
  </conditionalFormatting>
  <conditionalFormatting sqref="O163">
    <cfRule type="containsBlanks" dxfId="7901" priority="67">
      <formula>LEN(TRIM(O163))=0</formula>
    </cfRule>
  </conditionalFormatting>
  <conditionalFormatting sqref="F245:G245 F247:G247 F246 F249:G249 F248">
    <cfRule type="containsBlanks" dxfId="7900" priority="44">
      <formula>LEN(TRIM(F245))=0</formula>
    </cfRule>
  </conditionalFormatting>
  <conditionalFormatting sqref="G266">
    <cfRule type="containsBlanks" dxfId="7899" priority="65">
      <formula>LEN(TRIM(G266))=0</formula>
    </cfRule>
  </conditionalFormatting>
  <conditionalFormatting sqref="I20">
    <cfRule type="containsBlanks" dxfId="7898" priority="61">
      <formula>LEN(TRIM(I20))=0</formula>
    </cfRule>
    <cfRule type="expression" dxfId="7897" priority="64">
      <formula>$M$14="Don't know"</formula>
    </cfRule>
  </conditionalFormatting>
  <conditionalFormatting sqref="I20">
    <cfRule type="expression" dxfId="7896" priority="63">
      <formula>$M$14="Not applicable"</formula>
    </cfRule>
  </conditionalFormatting>
  <conditionalFormatting sqref="I20">
    <cfRule type="expression" dxfId="7895" priority="62">
      <formula>$M$14="No"</formula>
    </cfRule>
  </conditionalFormatting>
  <conditionalFormatting sqref="I21">
    <cfRule type="containsBlanks" dxfId="7894" priority="57">
      <formula>LEN(TRIM(I21))=0</formula>
    </cfRule>
    <cfRule type="expression" dxfId="7893" priority="60">
      <formula>$M$14="Don't know"</formula>
    </cfRule>
  </conditionalFormatting>
  <conditionalFormatting sqref="I21">
    <cfRule type="expression" dxfId="7892" priority="59">
      <formula>$M$14="Not applicable"</formula>
    </cfRule>
  </conditionalFormatting>
  <conditionalFormatting sqref="I21">
    <cfRule type="expression" dxfId="7891" priority="58">
      <formula>$M$14="No"</formula>
    </cfRule>
  </conditionalFormatting>
  <conditionalFormatting sqref="I22">
    <cfRule type="containsBlanks" dxfId="7890" priority="53">
      <formula>LEN(TRIM(I22))=0</formula>
    </cfRule>
    <cfRule type="expression" dxfId="7889" priority="56">
      <formula>$M$14="Don't know"</formula>
    </cfRule>
  </conditionalFormatting>
  <conditionalFormatting sqref="I22">
    <cfRule type="expression" dxfId="7888" priority="55">
      <formula>$M$14="Not applicable"</formula>
    </cfRule>
  </conditionalFormatting>
  <conditionalFormatting sqref="I22">
    <cfRule type="expression" dxfId="7887" priority="54">
      <formula>$M$14="No"</formula>
    </cfRule>
  </conditionalFormatting>
  <conditionalFormatting sqref="I23">
    <cfRule type="expression" dxfId="7886" priority="50">
      <formula>$N$14="No"</formula>
    </cfRule>
  </conditionalFormatting>
  <conditionalFormatting sqref="I23">
    <cfRule type="expression" dxfId="7885" priority="52">
      <formula>$N$14="Don't know"</formula>
    </cfRule>
  </conditionalFormatting>
  <conditionalFormatting sqref="I23">
    <cfRule type="expression" dxfId="7884" priority="51">
      <formula>$N$14="Not applicable"</formula>
    </cfRule>
  </conditionalFormatting>
  <conditionalFormatting sqref="I23">
    <cfRule type="containsBlanks" dxfId="7883" priority="49">
      <formula>LEN(TRIM(I23))=0</formula>
    </cfRule>
  </conditionalFormatting>
  <conditionalFormatting sqref="I23">
    <cfRule type="expression" dxfId="7882" priority="48">
      <formula>$N$14="Don't know"</formula>
    </cfRule>
  </conditionalFormatting>
  <conditionalFormatting sqref="I23">
    <cfRule type="expression" dxfId="7881" priority="47">
      <formula>$N$14="Not applicable"</formula>
    </cfRule>
  </conditionalFormatting>
  <conditionalFormatting sqref="I23">
    <cfRule type="expression" dxfId="7880" priority="46">
      <formula>$N$14="No"</formula>
    </cfRule>
  </conditionalFormatting>
  <conditionalFormatting sqref="G251">
    <cfRule type="containsBlanks" dxfId="7879" priority="43">
      <formula>LEN(TRIM(G251))=0</formula>
    </cfRule>
  </conditionalFormatting>
  <conditionalFormatting sqref="O244 O251">
    <cfRule type="containsBlanks" dxfId="7878" priority="42">
      <formula>LEN(TRIM(O244))=0</formula>
    </cfRule>
  </conditionalFormatting>
  <conditionalFormatting sqref="J354">
    <cfRule type="containsBlanks" dxfId="7877" priority="33">
      <formula>LEN(TRIM(J354))=0</formula>
    </cfRule>
  </conditionalFormatting>
  <conditionalFormatting sqref="J344">
    <cfRule type="containsBlanks" dxfId="7876" priority="35">
      <formula>LEN(TRIM(J344))=0</formula>
    </cfRule>
  </conditionalFormatting>
  <conditionalFormatting sqref="J318">
    <cfRule type="containsBlanks" dxfId="7875" priority="41">
      <formula>LEN(TRIM(J318))=0</formula>
    </cfRule>
  </conditionalFormatting>
  <conditionalFormatting sqref="J319">
    <cfRule type="containsBlanks" dxfId="7874" priority="40">
      <formula>LEN(TRIM(J319))=0</formula>
    </cfRule>
  </conditionalFormatting>
  <conditionalFormatting sqref="J324">
    <cfRule type="containsBlanks" dxfId="7873" priority="39">
      <formula>LEN(TRIM(J324))=0</formula>
    </cfRule>
  </conditionalFormatting>
  <conditionalFormatting sqref="J329">
    <cfRule type="containsBlanks" dxfId="7872" priority="38">
      <formula>LEN(TRIM(J329))=0</formula>
    </cfRule>
  </conditionalFormatting>
  <conditionalFormatting sqref="J334">
    <cfRule type="containsBlanks" dxfId="7871" priority="37">
      <formula>LEN(TRIM(J334))=0</formula>
    </cfRule>
  </conditionalFormatting>
  <conditionalFormatting sqref="J339">
    <cfRule type="containsBlanks" dxfId="7870" priority="36">
      <formula>LEN(TRIM(J339))=0</formula>
    </cfRule>
  </conditionalFormatting>
  <conditionalFormatting sqref="J349">
    <cfRule type="containsBlanks" dxfId="7869" priority="34">
      <formula>LEN(TRIM(J349))=0</formula>
    </cfRule>
  </conditionalFormatting>
  <conditionalFormatting sqref="J89:J92">
    <cfRule type="containsBlanks" dxfId="7868" priority="32">
      <formula>LEN(TRIM(J89))=0</formula>
    </cfRule>
  </conditionalFormatting>
  <conditionalFormatting sqref="J321">
    <cfRule type="containsBlanks" dxfId="7867" priority="31">
      <formula>LEN(TRIM(J321))=0</formula>
    </cfRule>
  </conditionalFormatting>
  <conditionalFormatting sqref="J326">
    <cfRule type="containsBlanks" dxfId="7866" priority="30">
      <formula>LEN(TRIM(J326))=0</formula>
    </cfRule>
  </conditionalFormatting>
  <conditionalFormatting sqref="J331">
    <cfRule type="containsBlanks" dxfId="7865" priority="29">
      <formula>LEN(TRIM(J331))=0</formula>
    </cfRule>
  </conditionalFormatting>
  <conditionalFormatting sqref="J336">
    <cfRule type="containsBlanks" dxfId="7864" priority="28">
      <formula>LEN(TRIM(J336))=0</formula>
    </cfRule>
  </conditionalFormatting>
  <conditionalFormatting sqref="J346">
    <cfRule type="containsBlanks" dxfId="7863" priority="27">
      <formula>LEN(TRIM(J346))=0</formula>
    </cfRule>
  </conditionalFormatting>
  <conditionalFormatting sqref="J351">
    <cfRule type="containsBlanks" dxfId="7862" priority="26">
      <formula>LEN(TRIM(J351))=0</formula>
    </cfRule>
  </conditionalFormatting>
  <conditionalFormatting sqref="O316:O357">
    <cfRule type="containsBlanks" dxfId="7861" priority="24">
      <formula>LEN(TRIM(O316))=0</formula>
    </cfRule>
  </conditionalFormatting>
  <conditionalFormatting sqref="J356">
    <cfRule type="containsBlanks" dxfId="7860" priority="25">
      <formula>LEN(TRIM(J356))=0</formula>
    </cfRule>
  </conditionalFormatting>
  <conditionalFormatting sqref="H357">
    <cfRule type="containsBlanks" dxfId="7859" priority="23">
      <formula>LEN(TRIM(H357))=0</formula>
    </cfRule>
  </conditionalFormatting>
  <conditionalFormatting sqref="K20:N24">
    <cfRule type="containsBlanks" dxfId="7858" priority="22">
      <formula>LEN(TRIM(K20))=0</formula>
    </cfRule>
  </conditionalFormatting>
  <conditionalFormatting sqref="J29">
    <cfRule type="containsBlanks" dxfId="7857" priority="20">
      <formula>LEN(TRIM(J29))=0</formula>
    </cfRule>
  </conditionalFormatting>
  <conditionalFormatting sqref="J28">
    <cfRule type="containsBlanks" dxfId="7856" priority="21">
      <formula>LEN(TRIM(J28))=0</formula>
    </cfRule>
  </conditionalFormatting>
  <conditionalFormatting sqref="J341">
    <cfRule type="containsBlanks" dxfId="7855" priority="19">
      <formula>LEN(TRIM(J341))=0</formula>
    </cfRule>
  </conditionalFormatting>
  <conditionalFormatting sqref="H308:J308">
    <cfRule type="containsBlanks" dxfId="7854" priority="18">
      <formula>LEN(TRIM(H308))=0</formula>
    </cfRule>
  </conditionalFormatting>
  <conditionalFormatting sqref="H312:J312">
    <cfRule type="containsBlanks" dxfId="7853" priority="17">
      <formula>LEN(TRIM(H312))=0</formula>
    </cfRule>
  </conditionalFormatting>
  <conditionalFormatting sqref="H315:J315">
    <cfRule type="containsBlanks" dxfId="7852" priority="16">
      <formula>LEN(TRIM(H315))=0</formula>
    </cfRule>
  </conditionalFormatting>
  <conditionalFormatting sqref="I24">
    <cfRule type="containsBlanks" dxfId="7851" priority="15">
      <formula>LEN(TRIM(I24))=0</formula>
    </cfRule>
  </conditionalFormatting>
  <conditionalFormatting sqref="O77">
    <cfRule type="containsBlanks" dxfId="7850" priority="14">
      <formula>LEN(TRIM(O77))=0</formula>
    </cfRule>
  </conditionalFormatting>
  <conditionalFormatting sqref="O78">
    <cfRule type="containsBlanks" dxfId="7849" priority="13">
      <formula>LEN(TRIM(O78))=0</formula>
    </cfRule>
  </conditionalFormatting>
  <conditionalFormatting sqref="O79">
    <cfRule type="containsBlanks" dxfId="7848" priority="12">
      <formula>LEN(TRIM(O79))=0</formula>
    </cfRule>
  </conditionalFormatting>
  <conditionalFormatting sqref="O80">
    <cfRule type="containsBlanks" dxfId="7847" priority="11">
      <formula>LEN(TRIM(O80))=0</formula>
    </cfRule>
  </conditionalFormatting>
  <conditionalFormatting sqref="O95">
    <cfRule type="containsBlanks" dxfId="7846" priority="10">
      <formula>LEN(TRIM(O95))=0</formula>
    </cfRule>
  </conditionalFormatting>
  <conditionalFormatting sqref="O69:O74">
    <cfRule type="containsBlanks" dxfId="7845" priority="9">
      <formula>LEN(TRIM(O69))=0</formula>
    </cfRule>
  </conditionalFormatting>
  <conditionalFormatting sqref="O360">
    <cfRule type="containsBlanks" dxfId="7844" priority="8">
      <formula>LEN(TRIM(O360))=0</formula>
    </cfRule>
  </conditionalFormatting>
  <conditionalFormatting sqref="J323">
    <cfRule type="containsBlanks" dxfId="7843" priority="7">
      <formula>LEN(TRIM(J323))=0</formula>
    </cfRule>
  </conditionalFormatting>
  <conditionalFormatting sqref="J328">
    <cfRule type="containsBlanks" dxfId="7842" priority="6">
      <formula>LEN(TRIM(J328))=0</formula>
    </cfRule>
  </conditionalFormatting>
  <conditionalFormatting sqref="J333">
    <cfRule type="containsBlanks" dxfId="7841" priority="5">
      <formula>LEN(TRIM(J333))=0</formula>
    </cfRule>
  </conditionalFormatting>
  <conditionalFormatting sqref="J338">
    <cfRule type="containsBlanks" dxfId="7840" priority="4">
      <formula>LEN(TRIM(J338))=0</formula>
    </cfRule>
  </conditionalFormatting>
  <conditionalFormatting sqref="J343">
    <cfRule type="containsBlanks" dxfId="7839" priority="3">
      <formula>LEN(TRIM(J343))=0</formula>
    </cfRule>
  </conditionalFormatting>
  <conditionalFormatting sqref="J348">
    <cfRule type="containsBlanks" dxfId="7838" priority="2">
      <formula>LEN(TRIM(J348))=0</formula>
    </cfRule>
  </conditionalFormatting>
  <conditionalFormatting sqref="J353">
    <cfRule type="containsBlanks" dxfId="7837" priority="1">
      <formula>LEN(TRIM(J353))=0</formula>
    </cfRule>
  </conditionalFormatting>
  <dataValidations count="45">
    <dataValidation type="list" allowBlank="1" showInputMessage="1" showErrorMessage="1" sqref="J329:K329" xr:uid="{B1F9F9AD-D6C7-45AA-B21F-E3A0FD2874FD}">
      <formula1>"0,'1,'2-3,More than 3,Don't know"</formula1>
    </dataValidation>
    <dataValidation type="list" allowBlank="1" showInputMessage="1" showErrorMessage="1" sqref="J353:K353 J323:K323 J328:K328 J333:K333 J338:K338 J343:K343 J348:K348 J318:K318" xr:uid="{E547240D-FEEC-4F66-827E-5463C87CC4CA}">
      <formula1>"WHO-prequalified, SRA, Both WHO-PQ and SRA,No SRA or WHO-PQ products registered,Don’t know"</formula1>
    </dataValidation>
    <dataValidation type="list" allowBlank="1" showInputMessage="1" showErrorMessage="1" sqref="H361:I361" xr:uid="{FB269184-A33B-42ED-B2B6-D3C26554EFA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0D6426C-A5C7-44F8-A01C-6021000B3605}">
      <formula1>"Yes, No, Don’t know"</formula1>
    </dataValidation>
    <dataValidation type="list" allowBlank="1" showInputMessage="1" showErrorMessage="1" sqref="H29 J29" xr:uid="{9DE29F86-EA13-4810-A471-098F71D2D644}">
      <formula1>"2015,2016,2017,2018,2019"</formula1>
    </dataValidation>
    <dataValidation type="list" allowBlank="1" showInputMessage="1" showErrorMessage="1" sqref="J321:K321 J326:K326 J331:K331 J336:K336 J346:K346 J351:K351 J356:K356 J341:K341" xr:uid="{AB753A62-D116-48DD-AFAB-65684A46CBB3}">
      <formula1>"0,1,2 or more,Don't know"</formula1>
    </dataValidation>
    <dataValidation type="list" allowBlank="1" showInputMessage="1" showErrorMessage="1" sqref="H304:J304" xr:uid="{5DEBF419-96D3-4FA2-9237-BC77E1652783}">
      <formula1>"Yes - ISO certified, Yes - WHO-PQ, Yes - both ISO certified and WHO-PQ,Neither, Don’t know, Not applicable"</formula1>
    </dataValidation>
    <dataValidation type="list" allowBlank="1" showInputMessage="1" showErrorMessage="1" sqref="F248:G248" xr:uid="{2A1608D9-480A-4552-98CC-009D109D7BB2}">
      <formula1>"Yes: Extensive community mobilization/engagement,Yes: Some community mobilization/engagement,No,Don't know"</formula1>
    </dataValidation>
    <dataValidation type="list" allowBlank="1" showInputMessage="1" showErrorMessage="1" sqref="F246:G246" xr:uid="{F62658B5-35B6-4A6E-8793-34DE5E1885DD}">
      <formula1>"Yes: Extensive mass media,Yes: Some mass media,No,Don't know"</formula1>
    </dataValidation>
    <dataValidation type="list" allowBlank="1" showInputMessage="1" showErrorMessage="1" sqref="H148:I149 H151:I160 K151:L160 J147:J160 K147:L149 G148:G160 G147:I147" xr:uid="{4B47D18D-D50E-4650-AFE2-DD20A8FED6AF}">
      <formula1>"Community Health Worker (or equivalent),Auxiliary Nurse,Auxiliary Nurse Midwife,Nurse,Clinical Officer,Doctor,Don't know,Not applicable"</formula1>
    </dataValidation>
    <dataValidation type="list" allowBlank="1" showInputMessage="1" showErrorMessage="1" sqref="H140:J140" xr:uid="{7FE56CED-EF77-4BE7-9515-AB483FDF3FAE}">
      <formula1>"Yes - high level of implementation, Yes - some implementation,Minimal or no implementation, Don't know, Not applicable (no strategy)"</formula1>
    </dataValidation>
    <dataValidation type="list" allowBlank="1" showInputMessage="1" showErrorMessage="1" sqref="J89:J92" xr:uid="{2C9B30FD-3B59-430E-B360-4293F623D76D}">
      <formula1>"Yes, No, Don't Know,Not applicable"</formula1>
    </dataValidation>
    <dataValidation type="list" allowBlank="1" showInputMessage="1" showErrorMessage="1" error="Please choose from the dropdown list." prompt="Please select from the dropdown list" sqref="G90:I92" xr:uid="{B6D503A3-6763-476B-A603-624EE76CE27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4F486F7-B3DD-4A17-A56D-03CC8B3A5F56}">
      <formula1>"Ministry of Finance, Ministry of Planning,Both,Neither,Don't know, Not applicable"</formula1>
    </dataValidation>
    <dataValidation type="list" allowBlank="1" showInputMessage="1" showErrorMessage="1" sqref="F99:G102" xr:uid="{B61975CD-F1F1-465F-ABC9-D7C7D5194557}">
      <formula1>"Yes,No,Don't Know"</formula1>
    </dataValidation>
    <dataValidation type="list" allowBlank="1" showInputMessage="1" showErrorMessage="1" sqref="F272:G272" xr:uid="{8953DBEE-1889-4419-9C72-ACD244E42B39}">
      <formula1>"Paper only, Mobile phone/SMS,Electronic,Combination, Don't know, Not applicable (no LMIS)"</formula1>
    </dataValidation>
    <dataValidation type="list" allowBlank="1" showInputMessage="1" showErrorMessage="1" sqref="G251" xr:uid="{B60C6673-85A1-490A-B736-B4D5B67B69AF}">
      <formula1>"0%,1-10%,11-20%,21-30%,31-40%,41-50%,51-60%,61-70%,71-80%,81-100%,Don't know,Not applicable"</formula1>
    </dataValidation>
    <dataValidation type="list" allowBlank="1" showInputMessage="1" showErrorMessage="1" sqref="F249:G249 H213:J216" xr:uid="{49D42BB8-3DBE-43A9-B545-F7AF08DE8667}">
      <formula1>"Yes,No,Don't know"</formula1>
    </dataValidation>
    <dataValidation type="list" allowBlank="1" showInputMessage="1" showErrorMessage="1" sqref="F247:G247" xr:uid="{ED271F02-D6E9-470E-B2FA-3A182AE978E3}">
      <formula1>"Yes: Extensive mobile outreach/education,Yes: Some mobile outreach/education,No,Don't know"</formula1>
    </dataValidation>
    <dataValidation type="list" allowBlank="1" showInputMessage="1" showErrorMessage="1" sqref="F245:G245" xr:uid="{73D894A9-EAC7-4F84-9CA4-1BC75EF09C06}">
      <formula1>"Yes: Extensive social marketing,Yes: Some social marketing,No,Don't know"</formula1>
    </dataValidation>
    <dataValidation allowBlank="1" showInputMessage="1" showErrorMessage="1" error="Please choose from the dropdown list." sqref="K20:N24" xr:uid="{A38B7E45-2707-4EA0-8940-970C7C188E3A}"/>
    <dataValidation type="list" allowBlank="1" showInputMessage="1" showErrorMessage="1" sqref="F271:G271" xr:uid="{7BE908FC-7E8A-485F-AB04-EFAA4EFF228D}">
      <formula1>"Yes: All social marketing sites included, Yes: Some social marketing sites included,None, Don't know, Not applicable (no LMIS)"</formula1>
    </dataValidation>
    <dataValidation type="list" allowBlank="1" showInputMessage="1" showErrorMessage="1" sqref="F270:G270" xr:uid="{D133DEA5-5B21-4411-8358-3B3B0EDF13BD}">
      <formula1>"Yes: All NGO facilities included, Yes: Some NGO facilities included,None, Don't know, Not applicable (no LMIS)"</formula1>
    </dataValidation>
    <dataValidation type="list" allowBlank="1" showInputMessage="1" showErrorMessage="1" sqref="F269:G269" xr:uid="{79DEF10E-0CE3-48FE-829C-7469AD4D7946}">
      <formula1>"Yes: All private sector facilities included, Yes: Some private sector facilities included,None, Don't know, Not applicable (no LMIS)"</formula1>
    </dataValidation>
    <dataValidation type="list" allowBlank="1" showInputMessage="1" showErrorMessage="1" sqref="F268:G268" xr:uid="{1592A1F9-5F73-4DDF-81E8-DFC059306442}">
      <formula1>"Yes: All public sector facilities included, Yes: Some public sector facilities included,None, Don't know, Not applicable (no LMIS)"</formula1>
    </dataValidation>
    <dataValidation type="list" allowBlank="1" showInputMessage="1" showErrorMessage="1" sqref="H360:I360" xr:uid="{31A79CD6-242E-4F83-B699-D35BB212547B}">
      <formula1>"Yes (PSE plan with FP/RH component),No PSE plan started/developed,Yes PSE plan but no FP/RH component,Don't know"</formula1>
    </dataValidation>
    <dataValidation type="list" allowBlank="1" showInputMessage="1" showErrorMessage="1" sqref="H312:J312" xr:uid="{B7734A0E-1740-4D72-9EE9-136EC5F0B9E6}">
      <formula1>"0-25%,26-50%,51-75%,76-100%, Don’t know, Not applicable"</formula1>
    </dataValidation>
    <dataValidation type="list" allowBlank="1" showInputMessage="1" showErrorMessage="1" sqref="F95:F97" xr:uid="{D50E3ED4-BC42-4FF7-9518-7472EE7D6121}">
      <formula1>"Yes,No,Don't Know,Not Applicable"</formula1>
    </dataValidation>
    <dataValidation type="list" allowBlank="1" showInputMessage="1" showErrorMessage="1" sqref="H302:J302" xr:uid="{19D3CE8A-15A9-4B21-89BC-8A64F40A5ACA}">
      <formula1>"Yes,No,Don't know,Not applicable"</formula1>
    </dataValidation>
    <dataValidation type="list" allowBlank="1" showInputMessage="1" showErrorMessage="1" sqref="H308:J308" xr:uid="{F716E4D4-0426-44AD-AD18-F4B85DA8461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BAAFE90-401F-4BA9-9D40-9034E8FE6F46}">
      <formula1>"0,1,2-3,More than 3, Don’t know"</formula1>
    </dataValidation>
    <dataValidation type="list" allowBlank="1" showInputMessage="1" showErrorMessage="1" sqref="J349 J354 J324 J319 J334 J339 J344" xr:uid="{07333D96-346B-437B-9EA8-31D803130C63}">
      <formula1>"0,1,2-3,More than 3,Don't know"</formula1>
    </dataValidation>
    <dataValidation type="list" allowBlank="1" showInputMessage="1" showErrorMessage="1" sqref="H302" xr:uid="{68AB9B5D-170F-4199-A1F7-BD9A2CD93543}">
      <formula1>"Yes,No,Don’t know, Not applicable"</formula1>
    </dataValidation>
    <dataValidation type="list" allowBlank="1" showInputMessage="1" showErrorMessage="1" sqref="H301:J301" xr:uid="{BA485A74-A634-4BDF-8EEE-EAA2B0BF8C23}">
      <formula1>"Less than 6 months, 6 months to under 1 year, 1 year to 18 months, More than 18 months,Don’t know"</formula1>
    </dataValidation>
    <dataValidation type="list" allowBlank="1" showInputMessage="1" showErrorMessage="1" error="Please choose from the dropdown list." sqref="I20:I21" xr:uid="{A147C4D7-6F8B-46AB-9B0C-839EDCD7E786}">
      <formula1>"Yes, No, Don't know, Not applicable"</formula1>
    </dataValidation>
    <dataValidation type="list" allowBlank="1" showInputMessage="1" showErrorMessage="1" sqref="H305:J306" xr:uid="{970ED77B-7EB8-44AD-892D-CBFBA03F8B71}">
      <formula1>"Most were tested, Some were tested, None were tested, Don't know, Not applicable"</formula1>
    </dataValidation>
    <dataValidation type="list" allowBlank="1" showInputMessage="1" showErrorMessage="1" sqref="H315 H303 H307 H313 H311 H298:H299" xr:uid="{8A57F641-DD73-4E77-8B40-433B7C58BBC2}">
      <formula1>"Yes, No, Don’t know, Not applicable"</formula1>
    </dataValidation>
    <dataValidation type="list" allowBlank="1" showInputMessage="1" showErrorMessage="1" sqref="H161 J161:L161" xr:uid="{37B52F37-C7C4-4DFF-869B-2B280F131BD5}">
      <formula1>"Community Health Worker (or equivalent), Nurse, Auxiliary Nurse, Auxiliary Nurse Midwife, Clinical Officer, Doctor, Don't know, Not applicable"</formula1>
    </dataValidation>
    <dataValidation type="list" allowBlank="1" showInputMessage="1" showErrorMessage="1" sqref="H106" xr:uid="{7AB47DA3-B75F-49C1-894E-883CB4E1B564}">
      <formula1>"Yes, No, Don't Know"</formula1>
    </dataValidation>
    <dataValidation type="list" allowBlank="1" showInputMessage="1" showErrorMessage="1" sqref="F77:F81" xr:uid="{A30E1BA7-263F-40C4-8F58-3BBED3090FE4}">
      <formula1>"In-kind, Cash, Don't know, Not applicable"</formula1>
    </dataValidation>
    <dataValidation type="list" allowBlank="1" showInputMessage="1" showErrorMessage="1" sqref="F164:F174 J60:K60 I67 F188:F198 K228:K240 F252 G135 H143:J143 H141:J141 J58 F260 F176:F186 F200:F210 H211:J211 G266 H357:H358" xr:uid="{0CFE49B3-9301-4269-8B0D-08B7A61A7628}">
      <formula1>"Yes, No, Don't know"</formula1>
    </dataValidation>
    <dataValidation type="list" allowBlank="1" showInputMessage="1" showErrorMessage="1" sqref="H31:J31" xr:uid="{A4C5639F-68C4-4E1F-8931-4D7237E20E7B}">
      <formula1>"Less than annually,Annually,Bi-annually (twice a year),Quarterly,Monthly,Ad hoc"</formula1>
    </dataValidation>
    <dataValidation type="list" allowBlank="1" showInputMessage="1" showErrorMessage="1" sqref="H26 J26 H28 J28" xr:uid="{8C63B425-F3B3-4BF8-B918-C2D2FD6F35A1}">
      <formula1>"January, February, March, April, May, June, July, August, September, October, November, December"</formula1>
    </dataValidation>
    <dataValidation type="list" allowBlank="1" showInputMessage="1" showErrorMessage="1" error="Please choose from the dropdown list." sqref="I22" xr:uid="{7285BFC1-9CE2-4D90-9BCD-8EE81F8B8BBD}">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CC5EAA95-47B8-4D0C-8B03-78474C7337C7}">
      <formula1>"Yes, No, Don't know, Not applicable"</formula1>
    </dataValidation>
  </dataValidations>
  <pageMargins left="0.25" right="0.25" top="0.75" bottom="0.75" header="0.3" footer="0.3"/>
  <pageSetup paperSize="17" scale="74" orientation="landscape" r:id="rId1"/>
  <rowBreaks count="13" manualBreakCount="13">
    <brk id="24" max="16383" man="1"/>
    <brk id="57" max="16383" man="1"/>
    <brk id="75" max="15" man="1"/>
    <brk id="103" max="16383" man="1"/>
    <brk id="144" max="15" man="1"/>
    <brk id="174" max="15" man="1"/>
    <brk id="210" max="15" man="1"/>
    <brk id="243" max="15" man="1"/>
    <brk id="264" max="15" man="1"/>
    <brk id="295" max="15" man="1"/>
    <brk id="308" max="15" man="1"/>
    <brk id="336" max="15" man="1"/>
    <brk id="362" max="13" man="1"/>
  </rowBreaks>
  <colBreaks count="1" manualBreakCount="1">
    <brk id="14"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054A31E-77A6-4488-813E-AE6852936107}">
          <x14:formula1>
            <xm:f>'https://chemonics.sharepoint.com/sites/FO000/1300_CL/Monitoring and Evaluation/CS Indicators and Index/[CS Indicators Survey_2019_Final.xlsx]Data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834F80B-03E6-4757-A1B3-905C2D9A66FC}">
          <x14:formula1>
            <xm:f>'https://chemonics.sharepoint.com/sites/FO000/1300_CL/Monitoring and Evaluation/CS Indicators and Index/[CS Indicators Survey_2019_Final.xlsx]Data sources for dropdown list'!#REF!</xm:f>
          </x14:formula1>
          <xm:sqref>O8:P19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F6DB-1E83-432E-80C9-EF05CCB75391}">
  <sheetPr>
    <tabColor theme="5" tint="-0.249977111117893"/>
  </sheetPr>
  <dimension ref="A1:Q363"/>
  <sheetViews>
    <sheetView showGridLines="0" zoomScaleNormal="100" workbookViewId="0">
      <selection activeCell="O1" sqref="O1"/>
    </sheetView>
  </sheetViews>
  <sheetFormatPr defaultRowHeight="15"/>
  <cols>
    <col min="1" max="1" width="2.140625" customWidth="1"/>
    <col min="3" max="3" width="3.42578125" customWidth="1"/>
    <col min="4" max="4" width="14.140625" customWidth="1"/>
    <col min="5" max="5" width="40.42578125" customWidth="1"/>
    <col min="6" max="6" width="13.42578125" customWidth="1"/>
    <col min="7" max="7" width="18.85546875" customWidth="1"/>
    <col min="8" max="8" width="17.140625" customWidth="1"/>
    <col min="9" max="9" width="16.42578125" customWidth="1"/>
    <col min="10" max="10" width="16.140625" customWidth="1"/>
    <col min="11" max="11" width="18.42578125" customWidth="1"/>
    <col min="12" max="12" width="15.42578125" customWidth="1"/>
    <col min="13" max="13" width="13.5703125" customWidth="1"/>
    <col min="14" max="14" width="15.140625" customWidth="1"/>
    <col min="15" max="15" width="29.5703125" customWidth="1"/>
    <col min="16" max="16" width="33.85546875" customWidth="1"/>
  </cols>
  <sheetData>
    <row r="1" spans="2:16" ht="67.5" customHeight="1">
      <c r="B1" s="140"/>
      <c r="C1" s="140"/>
      <c r="D1" s="140"/>
      <c r="E1" s="140"/>
      <c r="F1" s="643"/>
      <c r="G1" s="643"/>
      <c r="H1" s="643"/>
      <c r="I1" s="643"/>
      <c r="J1" s="643"/>
      <c r="K1" s="643"/>
      <c r="L1" s="643"/>
      <c r="M1" s="2508" t="s">
        <v>828</v>
      </c>
      <c r="N1" s="2508"/>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3604</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75" customHeight="1" thickBot="1">
      <c r="B5" s="2430" t="s">
        <v>830</v>
      </c>
      <c r="C5" s="2431"/>
      <c r="D5" s="2431"/>
      <c r="E5" s="2431"/>
      <c r="F5" s="2431"/>
      <c r="G5" s="2431"/>
      <c r="H5" s="2431"/>
      <c r="I5" s="2431"/>
      <c r="J5" s="2431"/>
      <c r="K5" s="2431"/>
      <c r="L5" s="2431"/>
      <c r="M5" s="2431"/>
      <c r="N5" s="2431"/>
      <c r="O5" s="140"/>
      <c r="P5" s="140"/>
    </row>
    <row r="6" spans="2:16" ht="34.5"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834</v>
      </c>
      <c r="P8" s="2245" t="s">
        <v>3605</v>
      </c>
    </row>
    <row r="9" spans="2:16" ht="21.75" customHeight="1">
      <c r="B9" s="22" t="s">
        <v>435</v>
      </c>
      <c r="C9" s="1997" t="s">
        <v>436</v>
      </c>
      <c r="D9" s="1997"/>
      <c r="E9" s="1998"/>
      <c r="F9" s="2411" t="s">
        <v>3606</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3607</v>
      </c>
      <c r="J11" s="2774"/>
      <c r="K11" s="2774"/>
      <c r="L11" s="2774"/>
      <c r="M11" s="2774"/>
      <c r="N11" s="2775"/>
      <c r="O11" s="2124"/>
      <c r="P11" s="2124"/>
    </row>
    <row r="12" spans="2:16" ht="39.75" customHeight="1">
      <c r="B12" s="1490" t="s">
        <v>441</v>
      </c>
      <c r="C12" s="1997" t="s">
        <v>442</v>
      </c>
      <c r="D12" s="1997"/>
      <c r="E12" s="1998"/>
      <c r="F12" s="1622" t="s">
        <v>56</v>
      </c>
      <c r="G12" s="2397" t="s">
        <v>440</v>
      </c>
      <c r="H12" s="2138"/>
      <c r="I12" s="2773" t="s">
        <v>3608</v>
      </c>
      <c r="J12" s="2774"/>
      <c r="K12" s="2774"/>
      <c r="L12" s="2774"/>
      <c r="M12" s="2774"/>
      <c r="N12" s="2775"/>
      <c r="O12" s="2124"/>
      <c r="P12" s="2124"/>
    </row>
    <row r="13" spans="2:16" ht="37.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37" t="s">
        <v>957</v>
      </c>
      <c r="J14" s="1637"/>
      <c r="K14" s="1637"/>
      <c r="L14" s="1637"/>
      <c r="M14" s="1637"/>
      <c r="N14" s="1637"/>
      <c r="O14" s="2124"/>
      <c r="P14" s="2124"/>
    </row>
    <row r="15" spans="2:16" ht="33" customHeight="1">
      <c r="B15" s="1490" t="s">
        <v>448</v>
      </c>
      <c r="C15" s="1997" t="s">
        <v>67</v>
      </c>
      <c r="D15" s="1997"/>
      <c r="E15" s="1998"/>
      <c r="F15" s="1622" t="s">
        <v>56</v>
      </c>
      <c r="G15" s="2397" t="s">
        <v>449</v>
      </c>
      <c r="H15" s="2138"/>
      <c r="I15" s="1637" t="s">
        <v>957</v>
      </c>
      <c r="J15" s="1637"/>
      <c r="K15" s="1637"/>
      <c r="L15" s="1637"/>
      <c r="M15" s="1637"/>
      <c r="N15" s="1637"/>
      <c r="O15" s="2124"/>
      <c r="P15" s="2124"/>
    </row>
    <row r="16" spans="2:16" ht="52.5" customHeight="1">
      <c r="B16" s="1490" t="s">
        <v>450</v>
      </c>
      <c r="C16" s="1997" t="s">
        <v>451</v>
      </c>
      <c r="D16" s="1997"/>
      <c r="E16" s="1998"/>
      <c r="F16" s="1622" t="s">
        <v>56</v>
      </c>
      <c r="G16" s="2397" t="s">
        <v>452</v>
      </c>
      <c r="H16" s="2138"/>
      <c r="I16" s="2773" t="s">
        <v>3609</v>
      </c>
      <c r="J16" s="2774"/>
      <c r="K16" s="2774"/>
      <c r="L16" s="2774"/>
      <c r="M16" s="2774"/>
      <c r="N16" s="2775"/>
      <c r="O16" s="2124"/>
      <c r="P16" s="2124"/>
    </row>
    <row r="17" spans="2:16" ht="23.25" customHeight="1">
      <c r="B17" s="1490" t="s">
        <v>453</v>
      </c>
      <c r="C17" s="2043" t="s">
        <v>454</v>
      </c>
      <c r="D17" s="2043"/>
      <c r="E17" s="2043"/>
      <c r="F17" s="1622" t="s">
        <v>56</v>
      </c>
      <c r="G17" s="2397" t="s">
        <v>455</v>
      </c>
      <c r="H17" s="2138"/>
      <c r="I17" s="2773" t="s">
        <v>3610</v>
      </c>
      <c r="J17" s="2774"/>
      <c r="K17" s="2774"/>
      <c r="L17" s="2774"/>
      <c r="M17" s="2774"/>
      <c r="N17" s="2775"/>
      <c r="O17" s="2124"/>
      <c r="P17" s="2124"/>
    </row>
    <row r="18" spans="2:16" ht="26.25" customHeight="1">
      <c r="B18" s="1490" t="s">
        <v>456</v>
      </c>
      <c r="C18" s="2043" t="s">
        <v>457</v>
      </c>
      <c r="D18" s="2043"/>
      <c r="E18" s="2043"/>
      <c r="F18" s="1622" t="s">
        <v>71</v>
      </c>
      <c r="G18" s="2397" t="s">
        <v>455</v>
      </c>
      <c r="H18" s="2138"/>
      <c r="I18" s="1639"/>
      <c r="J18" s="1639"/>
      <c r="K18" s="1639"/>
      <c r="L18" s="1639"/>
      <c r="M18" s="1639"/>
      <c r="N18" s="1639"/>
      <c r="O18" s="2124"/>
      <c r="P18" s="2124"/>
    </row>
    <row r="19" spans="2:16" ht="24.75" customHeight="1">
      <c r="B19" s="1490" t="s">
        <v>458</v>
      </c>
      <c r="C19" s="2043" t="s">
        <v>459</v>
      </c>
      <c r="D19" s="2043"/>
      <c r="E19" s="2043"/>
      <c r="F19" s="1622" t="s">
        <v>57</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57</v>
      </c>
      <c r="J20" s="1993" t="s">
        <v>461</v>
      </c>
      <c r="K20" s="2465" t="s">
        <v>3611</v>
      </c>
      <c r="L20" s="2466"/>
      <c r="M20" s="2466"/>
      <c r="N20" s="2467"/>
      <c r="O20" s="25" t="s">
        <v>914</v>
      </c>
      <c r="P20" s="26"/>
    </row>
    <row r="21" spans="2:16" ht="29.25" customHeight="1">
      <c r="B21" s="23" t="s">
        <v>81</v>
      </c>
      <c r="C21" s="1997" t="s">
        <v>462</v>
      </c>
      <c r="D21" s="1997"/>
      <c r="E21" s="1997"/>
      <c r="F21" s="1997"/>
      <c r="G21" s="1997"/>
      <c r="H21" s="1997"/>
      <c r="I21" s="1522" t="s">
        <v>56</v>
      </c>
      <c r="J21" s="2398"/>
      <c r="K21" s="2469"/>
      <c r="L21" s="2470"/>
      <c r="M21" s="2470"/>
      <c r="N21" s="2471"/>
      <c r="O21" s="25" t="s">
        <v>845</v>
      </c>
      <c r="P21" s="26"/>
    </row>
    <row r="22" spans="2:16" ht="27" customHeight="1">
      <c r="B22" s="23" t="s">
        <v>91</v>
      </c>
      <c r="C22" s="1997" t="s">
        <v>463</v>
      </c>
      <c r="D22" s="1997"/>
      <c r="E22" s="1997"/>
      <c r="F22" s="1997"/>
      <c r="G22" s="1997"/>
      <c r="H22" s="1997"/>
      <c r="I22" s="1522" t="s">
        <v>88</v>
      </c>
      <c r="J22" s="2398"/>
      <c r="K22" s="2469"/>
      <c r="L22" s="2470"/>
      <c r="M22" s="2470"/>
      <c r="N22" s="2471"/>
      <c r="O22" s="2051" t="s">
        <v>834</v>
      </c>
      <c r="P22" s="2051"/>
    </row>
    <row r="23" spans="2:16" ht="29.25" customHeight="1">
      <c r="B23" s="23" t="s">
        <v>464</v>
      </c>
      <c r="C23" s="1997" t="s">
        <v>465</v>
      </c>
      <c r="D23" s="1997"/>
      <c r="E23" s="1997"/>
      <c r="F23" s="1997"/>
      <c r="G23" s="1997"/>
      <c r="H23" s="1997"/>
      <c r="I23" s="1622" t="s">
        <v>56</v>
      </c>
      <c r="J23" s="2398"/>
      <c r="K23" s="2469"/>
      <c r="L23" s="2470"/>
      <c r="M23" s="2470"/>
      <c r="N23" s="2471"/>
      <c r="O23" s="2124"/>
      <c r="P23" s="2124"/>
    </row>
    <row r="24" spans="2:16" ht="31.5"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7.75" customHeight="1">
      <c r="B26" s="28" t="s">
        <v>98</v>
      </c>
      <c r="C26" s="2111" t="s">
        <v>468</v>
      </c>
      <c r="D26" s="2111"/>
      <c r="E26" s="2111"/>
      <c r="F26" s="2387"/>
      <c r="G26" s="29" t="s">
        <v>469</v>
      </c>
      <c r="H26" s="1645" t="s">
        <v>1883</v>
      </c>
      <c r="I26" s="1524" t="s">
        <v>470</v>
      </c>
      <c r="J26" s="1645" t="s">
        <v>1884</v>
      </c>
      <c r="K26" s="2112" t="s">
        <v>471</v>
      </c>
      <c r="L26" s="2829" t="s">
        <v>3612</v>
      </c>
      <c r="M26" s="2830"/>
      <c r="N26" s="2831"/>
      <c r="O26" s="30" t="s">
        <v>3613</v>
      </c>
      <c r="P26" s="1515"/>
    </row>
    <row r="27" spans="2:16" ht="89.25" customHeight="1">
      <c r="B27" s="23" t="s">
        <v>472</v>
      </c>
      <c r="C27" s="2028" t="s">
        <v>473</v>
      </c>
      <c r="D27" s="2028"/>
      <c r="E27" s="2028"/>
      <c r="F27" s="2028"/>
      <c r="G27" s="2028"/>
      <c r="H27" s="2028"/>
      <c r="I27" s="2029"/>
      <c r="J27" s="31">
        <v>28798491.460000001</v>
      </c>
      <c r="K27" s="2113"/>
      <c r="L27" s="2832"/>
      <c r="M27" s="2833"/>
      <c r="N27" s="2834"/>
      <c r="O27" s="2051" t="s">
        <v>3614</v>
      </c>
      <c r="P27" s="2051" t="s">
        <v>850</v>
      </c>
    </row>
    <row r="28" spans="2:16" ht="19.5" customHeight="1">
      <c r="B28" s="2096" t="s">
        <v>120</v>
      </c>
      <c r="C28" s="1830" t="s">
        <v>474</v>
      </c>
      <c r="D28" s="1830"/>
      <c r="E28" s="1830"/>
      <c r="F28" s="1830"/>
      <c r="G28" s="1634" t="s">
        <v>469</v>
      </c>
      <c r="H28" s="1531" t="s">
        <v>1883</v>
      </c>
      <c r="I28" s="32" t="s">
        <v>470</v>
      </c>
      <c r="J28" s="33" t="s">
        <v>1884</v>
      </c>
      <c r="K28" s="2113"/>
      <c r="L28" s="2832"/>
      <c r="M28" s="2833"/>
      <c r="N28" s="2834"/>
      <c r="O28" s="2124"/>
      <c r="P28" s="2124"/>
    </row>
    <row r="29" spans="2:16" ht="19.5" customHeight="1">
      <c r="B29" s="2097"/>
      <c r="C29" s="2043"/>
      <c r="D29" s="2043"/>
      <c r="E29" s="2043"/>
      <c r="F29" s="2043"/>
      <c r="G29" s="1634" t="s">
        <v>475</v>
      </c>
      <c r="H29" s="1510">
        <v>2018</v>
      </c>
      <c r="I29" s="32" t="s">
        <v>476</v>
      </c>
      <c r="J29" s="1510">
        <v>2019</v>
      </c>
      <c r="K29" s="2113"/>
      <c r="L29" s="2832"/>
      <c r="M29" s="2833"/>
      <c r="N29" s="2834"/>
      <c r="O29" s="2124"/>
      <c r="P29" s="2124"/>
    </row>
    <row r="30" spans="2:16" ht="37.5" customHeight="1">
      <c r="B30" s="1490" t="s">
        <v>435</v>
      </c>
      <c r="C30" s="1997" t="s">
        <v>477</v>
      </c>
      <c r="D30" s="1997"/>
      <c r="E30" s="1997"/>
      <c r="F30" s="1997"/>
      <c r="G30" s="1998"/>
      <c r="H30" s="2381" t="s">
        <v>3615</v>
      </c>
      <c r="I30" s="2382"/>
      <c r="J30" s="2383"/>
      <c r="K30" s="2113"/>
      <c r="L30" s="2832"/>
      <c r="M30" s="2833"/>
      <c r="N30" s="2834"/>
      <c r="O30" s="2197"/>
      <c r="P30" s="2197"/>
    </row>
    <row r="31" spans="2:16" ht="32.25" customHeight="1">
      <c r="B31" s="1490" t="s">
        <v>441</v>
      </c>
      <c r="C31" s="1997" t="s">
        <v>478</v>
      </c>
      <c r="D31" s="1997"/>
      <c r="E31" s="1997"/>
      <c r="F31" s="1997"/>
      <c r="G31" s="1998"/>
      <c r="H31" s="2384" t="s">
        <v>852</v>
      </c>
      <c r="I31" s="2385"/>
      <c r="J31" s="2386"/>
      <c r="K31" s="2114"/>
      <c r="L31" s="2835"/>
      <c r="M31" s="2836"/>
      <c r="N31" s="2837"/>
      <c r="O31" s="1513" t="s">
        <v>1888</v>
      </c>
      <c r="P31" s="26"/>
    </row>
    <row r="32" spans="2:16" ht="63.75" customHeight="1">
      <c r="B32" s="1490" t="s">
        <v>443</v>
      </c>
      <c r="C32" s="2028" t="s">
        <v>853</v>
      </c>
      <c r="D32" s="2028"/>
      <c r="E32" s="2028"/>
      <c r="F32" s="2028"/>
      <c r="G32" s="2028"/>
      <c r="H32" s="2028"/>
      <c r="I32" s="2028"/>
      <c r="J32" s="2028"/>
      <c r="K32" s="2028"/>
      <c r="L32" s="2028"/>
      <c r="M32" s="2028"/>
      <c r="N32" s="2372"/>
      <c r="O32" s="2074" t="s">
        <v>3136</v>
      </c>
      <c r="P32" s="2074"/>
    </row>
    <row r="33" spans="2:16" ht="43.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5">
        <v>2234328</v>
      </c>
      <c r="K35" s="35">
        <v>2171044</v>
      </c>
      <c r="L35" s="2361">
        <f t="shared" ref="L35:L55" si="0">ABS(J35-K35)/J35</f>
        <v>2.8323504874843801E-2</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5">
        <v>426591</v>
      </c>
      <c r="K39" s="129">
        <v>438798</v>
      </c>
      <c r="L39" s="2361">
        <f t="shared" ref="L39" si="1">ABS(J39-K39)/J39</f>
        <v>2.8615230982369528E-2</v>
      </c>
      <c r="M39" s="2362"/>
      <c r="N39" s="2363"/>
      <c r="O39" s="2380"/>
      <c r="P39" s="2380"/>
    </row>
    <row r="40" spans="2:16" ht="27.75" customHeight="1">
      <c r="B40" s="27"/>
      <c r="C40" s="2091" t="s">
        <v>492</v>
      </c>
      <c r="D40" s="2091"/>
      <c r="E40" s="2091"/>
      <c r="F40" s="38" t="s">
        <v>488</v>
      </c>
      <c r="G40" s="1754"/>
      <c r="H40" s="2008"/>
      <c r="I40" s="1755"/>
      <c r="J40" s="36" t="s">
        <v>61</v>
      </c>
      <c r="K40" s="37" t="s">
        <v>61</v>
      </c>
      <c r="L40" s="2369" t="s">
        <v>61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6" t="s">
        <v>61</v>
      </c>
      <c r="K42" s="37" t="s">
        <v>61</v>
      </c>
      <c r="L42" s="2361" t="s">
        <v>61</v>
      </c>
      <c r="M42" s="2362"/>
      <c r="N42" s="2363"/>
      <c r="O42" s="2380"/>
      <c r="P42" s="2380"/>
    </row>
    <row r="43" spans="2:16" ht="21" customHeight="1">
      <c r="B43" s="27"/>
      <c r="C43" s="2091" t="s">
        <v>495</v>
      </c>
      <c r="D43" s="2091"/>
      <c r="E43" s="2091"/>
      <c r="F43" s="2091"/>
      <c r="G43" s="2091"/>
      <c r="H43" s="2091"/>
      <c r="I43" s="2092"/>
      <c r="J43" s="35">
        <v>8362777</v>
      </c>
      <c r="K43" s="35">
        <v>10960397</v>
      </c>
      <c r="L43" s="2361">
        <f t="shared" si="0"/>
        <v>0.31061691588810753</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9" t="s">
        <v>61</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5">
        <v>405066</v>
      </c>
      <c r="K47" s="35">
        <v>393387</v>
      </c>
      <c r="L47" s="2361">
        <f t="shared" si="0"/>
        <v>2.8832338433736726E-2</v>
      </c>
      <c r="M47" s="2362"/>
      <c r="N47" s="2363"/>
      <c r="O47" s="2380"/>
      <c r="P47" s="2380"/>
    </row>
    <row r="48" spans="2:16" ht="21" customHeight="1">
      <c r="B48" s="27"/>
      <c r="C48" s="2091" t="s">
        <v>500</v>
      </c>
      <c r="D48" s="2091"/>
      <c r="E48" s="2091"/>
      <c r="F48" s="2091"/>
      <c r="G48" s="2091"/>
      <c r="H48" s="2091"/>
      <c r="I48" s="2092"/>
      <c r="J48" s="35">
        <v>1162412</v>
      </c>
      <c r="K48" s="35">
        <v>1204384</v>
      </c>
      <c r="L48" s="2361">
        <f t="shared" si="0"/>
        <v>3.6107679549075546E-2</v>
      </c>
      <c r="M48" s="2362"/>
      <c r="N48" s="2363"/>
      <c r="O48" s="2380"/>
      <c r="P48" s="2380"/>
    </row>
    <row r="49" spans="2:16" ht="30" customHeight="1">
      <c r="B49" s="27"/>
      <c r="C49" s="2091" t="s">
        <v>501</v>
      </c>
      <c r="D49" s="2091"/>
      <c r="E49" s="2091"/>
      <c r="F49" s="38" t="s">
        <v>488</v>
      </c>
      <c r="G49" s="2093"/>
      <c r="H49" s="2157"/>
      <c r="I49" s="2094"/>
      <c r="J49" s="36" t="s">
        <v>61</v>
      </c>
      <c r="K49" s="37" t="s">
        <v>61</v>
      </c>
      <c r="L49" s="2369" t="s">
        <v>61</v>
      </c>
      <c r="M49" s="2370"/>
      <c r="N49" s="2371"/>
      <c r="O49" s="2380"/>
      <c r="P49" s="2380"/>
    </row>
    <row r="50" spans="2:16" ht="21" customHeight="1">
      <c r="B50" s="27" t="s">
        <v>502</v>
      </c>
      <c r="C50" s="2091" t="s">
        <v>503</v>
      </c>
      <c r="D50" s="2091"/>
      <c r="E50" s="2091"/>
      <c r="F50" s="2091"/>
      <c r="G50" s="2091"/>
      <c r="H50" s="2091"/>
      <c r="I50" s="2092"/>
      <c r="J50" s="35">
        <v>267572</v>
      </c>
      <c r="K50" s="35">
        <v>380450</v>
      </c>
      <c r="L50" s="2361">
        <f t="shared" si="0"/>
        <v>0.42186028433468375</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130">
        <v>36608458</v>
      </c>
      <c r="K52" s="129">
        <v>24305278</v>
      </c>
      <c r="L52" s="2361">
        <f t="shared" ref="L52" si="2">ABS(J52-K52)/J52</f>
        <v>0.33607479451879674</v>
      </c>
      <c r="M52" s="2362"/>
      <c r="N52" s="2363"/>
      <c r="O52" s="2380"/>
      <c r="P52" s="2380"/>
    </row>
    <row r="53" spans="2:16" ht="21" customHeight="1">
      <c r="B53" s="27" t="s">
        <v>507</v>
      </c>
      <c r="C53" s="2091" t="s">
        <v>132</v>
      </c>
      <c r="D53" s="2091"/>
      <c r="E53" s="2091"/>
      <c r="F53" s="2091"/>
      <c r="G53" s="2091"/>
      <c r="H53" s="2091"/>
      <c r="I53" s="2092"/>
      <c r="J53" s="36" t="s">
        <v>61</v>
      </c>
      <c r="K53" s="37"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5">
        <v>431169</v>
      </c>
      <c r="K55" s="35">
        <v>251728</v>
      </c>
      <c r="L55" s="2361">
        <f t="shared" si="0"/>
        <v>0.41617324065505634</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131" t="s">
        <v>61</v>
      </c>
      <c r="K57" s="132" t="s">
        <v>61</v>
      </c>
      <c r="L57" s="2366" t="s">
        <v>61</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3616</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65.25" customHeight="1" thickBot="1">
      <c r="B60" s="44" t="s">
        <v>516</v>
      </c>
      <c r="C60" s="2330" t="s">
        <v>3617</v>
      </c>
      <c r="D60" s="2330"/>
      <c r="E60" s="2330"/>
      <c r="F60" s="2330"/>
      <c r="G60" s="2330"/>
      <c r="H60" s="2330"/>
      <c r="I60" s="2330"/>
      <c r="J60" s="2357" t="s">
        <v>56</v>
      </c>
      <c r="K60" s="2358"/>
      <c r="L60" s="45" t="s">
        <v>514</v>
      </c>
      <c r="M60" s="2359"/>
      <c r="N60" s="2360"/>
      <c r="O60" s="1627" t="s">
        <v>856</v>
      </c>
      <c r="P60" s="1511" t="s">
        <v>3618</v>
      </c>
    </row>
    <row r="61" spans="2:16" ht="26.25" customHeight="1">
      <c r="B61" s="2344" t="s">
        <v>518</v>
      </c>
      <c r="C61" s="2345"/>
      <c r="D61" s="2345"/>
      <c r="E61" s="2345"/>
      <c r="F61" s="2345"/>
      <c r="G61" s="2345"/>
      <c r="H61" s="2345"/>
      <c r="I61" s="2345"/>
      <c r="J61" s="2345"/>
      <c r="K61" s="2345"/>
      <c r="L61" s="2345"/>
      <c r="M61" s="2345"/>
      <c r="N61" s="2345"/>
      <c r="O61" s="2345"/>
      <c r="P61" s="2346"/>
    </row>
    <row r="62" spans="2:16" ht="51.7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965517.24</v>
      </c>
      <c r="H63" s="116" t="s">
        <v>1894</v>
      </c>
      <c r="I63" s="2317" t="s">
        <v>3619</v>
      </c>
      <c r="J63" s="2318"/>
      <c r="K63" s="2340"/>
      <c r="L63" s="2341"/>
      <c r="M63" s="2341"/>
      <c r="N63" s="2342"/>
      <c r="O63" s="2349"/>
      <c r="P63" s="2349"/>
    </row>
    <row r="64" spans="2:16" ht="81.75" customHeight="1">
      <c r="B64" s="1490" t="s">
        <v>441</v>
      </c>
      <c r="C64" s="1997" t="s">
        <v>525</v>
      </c>
      <c r="D64" s="1997"/>
      <c r="E64" s="1997"/>
      <c r="F64" s="1998"/>
      <c r="G64" s="48">
        <v>27586206.899999999</v>
      </c>
      <c r="H64" s="116" t="s">
        <v>1894</v>
      </c>
      <c r="I64" s="2317" t="s">
        <v>3619</v>
      </c>
      <c r="J64" s="2318"/>
      <c r="K64" s="2340"/>
      <c r="L64" s="2341"/>
      <c r="M64" s="2341"/>
      <c r="N64" s="2342"/>
      <c r="O64" s="2349"/>
      <c r="P64" s="2349"/>
    </row>
    <row r="65" spans="2:17" ht="54" customHeight="1" thickBot="1">
      <c r="B65" s="27" t="s">
        <v>443</v>
      </c>
      <c r="C65" s="1830" t="s">
        <v>526</v>
      </c>
      <c r="D65" s="1830"/>
      <c r="E65" s="1830"/>
      <c r="F65" s="1831"/>
      <c r="G65" s="50">
        <f>G63+G64</f>
        <v>28551724.139999997</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1893</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75.599999999999994" customHeight="1">
      <c r="B69" s="28" t="s">
        <v>531</v>
      </c>
      <c r="C69" s="2326" t="s">
        <v>532</v>
      </c>
      <c r="D69" s="2326"/>
      <c r="E69" s="2337"/>
      <c r="F69" s="55" t="s">
        <v>533</v>
      </c>
      <c r="G69" s="2329" t="s">
        <v>534</v>
      </c>
      <c r="H69" s="2328"/>
      <c r="I69" s="2329" t="s">
        <v>535</v>
      </c>
      <c r="J69" s="2328"/>
      <c r="K69" s="2271" t="s">
        <v>3620</v>
      </c>
      <c r="L69" s="2272"/>
      <c r="M69" s="2272"/>
      <c r="N69" s="2274"/>
      <c r="O69" s="2051" t="s">
        <v>3140</v>
      </c>
      <c r="P69" s="2051" t="s">
        <v>3618</v>
      </c>
    </row>
    <row r="70" spans="2:17" ht="38.25" customHeight="1">
      <c r="B70" s="1490" t="s">
        <v>435</v>
      </c>
      <c r="C70" s="2338" t="s">
        <v>537</v>
      </c>
      <c r="D70" s="2338"/>
      <c r="E70" s="2339"/>
      <c r="F70" s="1523" t="s">
        <v>56</v>
      </c>
      <c r="G70" s="2315">
        <v>965517.24</v>
      </c>
      <c r="H70" s="2316"/>
      <c r="I70" s="2317" t="s">
        <v>1894</v>
      </c>
      <c r="J70" s="2318"/>
      <c r="K70" s="2340" t="s">
        <v>3621</v>
      </c>
      <c r="L70" s="2341"/>
      <c r="M70" s="2341"/>
      <c r="N70" s="2342"/>
      <c r="O70" s="2124"/>
      <c r="P70" s="2124"/>
    </row>
    <row r="71" spans="2:17" ht="33" customHeight="1">
      <c r="B71" s="56"/>
      <c r="C71" s="2338" t="s">
        <v>538</v>
      </c>
      <c r="D71" s="2338"/>
      <c r="E71" s="2339"/>
      <c r="F71" s="2162" t="s">
        <v>3622</v>
      </c>
      <c r="G71" s="2163"/>
      <c r="H71" s="2163"/>
      <c r="I71" s="2163"/>
      <c r="J71" s="2163"/>
      <c r="K71" s="2340"/>
      <c r="L71" s="2341"/>
      <c r="M71" s="2341"/>
      <c r="N71" s="2342"/>
      <c r="O71" s="2124"/>
      <c r="P71" s="2124"/>
    </row>
    <row r="72" spans="2:17" ht="138" customHeight="1">
      <c r="B72" s="1490" t="s">
        <v>441</v>
      </c>
      <c r="C72" s="2338" t="s">
        <v>539</v>
      </c>
      <c r="D72" s="2338"/>
      <c r="E72" s="2339"/>
      <c r="F72" s="1523" t="s">
        <v>56</v>
      </c>
      <c r="G72" s="2315">
        <v>16811260.050000001</v>
      </c>
      <c r="H72" s="2316"/>
      <c r="I72" s="2317" t="s">
        <v>3623</v>
      </c>
      <c r="J72" s="2318"/>
      <c r="K72" s="2457" t="s">
        <v>3624</v>
      </c>
      <c r="L72" s="2458"/>
      <c r="M72" s="2458"/>
      <c r="N72" s="2459"/>
      <c r="O72" s="2124"/>
      <c r="P72" s="2124"/>
    </row>
    <row r="73" spans="2:17" ht="93.75" customHeight="1">
      <c r="B73" s="56"/>
      <c r="C73" s="2338" t="s">
        <v>540</v>
      </c>
      <c r="D73" s="2338"/>
      <c r="E73" s="2339"/>
      <c r="F73" s="2162" t="s">
        <v>3625</v>
      </c>
      <c r="G73" s="2163"/>
      <c r="H73" s="2163"/>
      <c r="I73" s="2163"/>
      <c r="J73" s="2163"/>
      <c r="K73" s="2457" t="s">
        <v>3626</v>
      </c>
      <c r="L73" s="2458"/>
      <c r="M73" s="2458"/>
      <c r="N73" s="2459"/>
      <c r="O73" s="2124"/>
      <c r="P73" s="2124"/>
    </row>
    <row r="74" spans="2:17" ht="51" customHeight="1" thickBot="1">
      <c r="B74" s="39" t="s">
        <v>443</v>
      </c>
      <c r="C74" s="2321" t="s">
        <v>541</v>
      </c>
      <c r="D74" s="2321"/>
      <c r="E74" s="2322"/>
      <c r="F74" s="57"/>
      <c r="G74" s="2307">
        <f>G70+G72</f>
        <v>17776777.289999999</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865</v>
      </c>
      <c r="G77" s="2315">
        <v>570218</v>
      </c>
      <c r="H77" s="2316"/>
      <c r="I77" s="2317" t="s">
        <v>1894</v>
      </c>
      <c r="J77" s="2318"/>
      <c r="K77" s="2284" t="s">
        <v>3627</v>
      </c>
      <c r="L77" s="2285"/>
      <c r="M77" s="2285"/>
      <c r="N77" s="2286"/>
      <c r="O77" s="25" t="s">
        <v>864</v>
      </c>
      <c r="P77" s="26"/>
    </row>
    <row r="78" spans="2:17" s="13" customFormat="1" ht="47.25" customHeight="1">
      <c r="B78" s="1490" t="s">
        <v>441</v>
      </c>
      <c r="C78" s="1997" t="s">
        <v>67</v>
      </c>
      <c r="D78" s="1997"/>
      <c r="E78" s="1998"/>
      <c r="F78" s="1523" t="s">
        <v>865</v>
      </c>
      <c r="G78" s="2315">
        <v>10972274</v>
      </c>
      <c r="H78" s="2316"/>
      <c r="I78" s="2317" t="s">
        <v>1894</v>
      </c>
      <c r="J78" s="2318"/>
      <c r="K78" s="2284" t="s">
        <v>3628</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1894</v>
      </c>
      <c r="J79" s="2318"/>
      <c r="K79" s="2284"/>
      <c r="L79" s="2285"/>
      <c r="M79" s="2285"/>
      <c r="N79" s="2286"/>
      <c r="O79" s="25"/>
      <c r="P79" s="26"/>
    </row>
    <row r="80" spans="2:17" s="13" customFormat="1" ht="32.25" customHeight="1">
      <c r="B80" s="1490" t="s">
        <v>445</v>
      </c>
      <c r="C80" s="1997" t="s">
        <v>116</v>
      </c>
      <c r="D80" s="1997"/>
      <c r="E80" s="1998"/>
      <c r="F80" s="1523" t="s">
        <v>62</v>
      </c>
      <c r="G80" s="2315">
        <v>0</v>
      </c>
      <c r="H80" s="2316"/>
      <c r="I80" s="2317" t="s">
        <v>1894</v>
      </c>
      <c r="J80" s="2318"/>
      <c r="K80" s="2315"/>
      <c r="L80" s="2319"/>
      <c r="M80" s="2319"/>
      <c r="N80" s="2320"/>
      <c r="O80" s="2051" t="s">
        <v>3629</v>
      </c>
      <c r="P80" s="2051" t="s">
        <v>867</v>
      </c>
    </row>
    <row r="81" spans="1:16" s="13" customFormat="1" ht="46.5" customHeight="1">
      <c r="B81" s="1490" t="s">
        <v>448</v>
      </c>
      <c r="C81" s="1997" t="s">
        <v>328</v>
      </c>
      <c r="D81" s="1997"/>
      <c r="E81" s="1998"/>
      <c r="F81" s="1523" t="s">
        <v>865</v>
      </c>
      <c r="G81" s="3567">
        <f>4707895+109287</f>
        <v>4817182</v>
      </c>
      <c r="H81" s="3568"/>
      <c r="I81" s="2317" t="s">
        <v>1894</v>
      </c>
      <c r="J81" s="2318"/>
      <c r="K81" s="2284" t="s">
        <v>3630</v>
      </c>
      <c r="L81" s="2285"/>
      <c r="M81" s="2285"/>
      <c r="N81" s="2286"/>
      <c r="O81" s="2197"/>
      <c r="P81" s="2197"/>
    </row>
    <row r="82" spans="1:16" ht="53.25" customHeight="1" thickBot="1">
      <c r="B82" s="27" t="s">
        <v>450</v>
      </c>
      <c r="C82" s="1830" t="s">
        <v>549</v>
      </c>
      <c r="D82" s="1830"/>
      <c r="E82" s="1831"/>
      <c r="F82" s="61"/>
      <c r="G82" s="2307">
        <f>G77+G78+G79+G80+G81</f>
        <v>16359674</v>
      </c>
      <c r="H82" s="2308"/>
      <c r="I82" s="3717"/>
      <c r="J82" s="3718"/>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0.52075645294763151</v>
      </c>
      <c r="K84" s="65" t="s">
        <v>434</v>
      </c>
      <c r="L84" s="2304"/>
      <c r="M84" s="2305"/>
      <c r="N84" s="2306"/>
      <c r="O84" s="2231"/>
      <c r="P84" s="2231"/>
    </row>
    <row r="85" spans="1:16" ht="49.5" customHeight="1">
      <c r="B85" s="66" t="s">
        <v>553</v>
      </c>
      <c r="C85" s="2302" t="s">
        <v>3631</v>
      </c>
      <c r="D85" s="2302"/>
      <c r="E85" s="2302"/>
      <c r="F85" s="2302"/>
      <c r="G85" s="2302"/>
      <c r="H85" s="2302"/>
      <c r="I85" s="2303"/>
      <c r="J85" s="64">
        <f>G70/G74</f>
        <v>5.4313401369050961E-2</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1.1853555363278045</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47.25" customHeight="1">
      <c r="B88" s="23" t="s">
        <v>559</v>
      </c>
      <c r="C88" s="1997" t="s">
        <v>560</v>
      </c>
      <c r="D88" s="1997"/>
      <c r="E88" s="1997"/>
      <c r="F88" s="1997"/>
      <c r="G88" s="1997"/>
      <c r="H88" s="1997"/>
      <c r="I88" s="1997"/>
      <c r="J88" s="1998"/>
      <c r="K88" s="2289" t="s">
        <v>514</v>
      </c>
      <c r="L88" s="2292" t="s">
        <v>3632</v>
      </c>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56</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3622</v>
      </c>
      <c r="G108" s="2276"/>
      <c r="H108" s="2277"/>
      <c r="I108" s="2278">
        <v>965517.24</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3147</v>
      </c>
      <c r="P113" s="2245" t="s">
        <v>1914</v>
      </c>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31.5"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56</v>
      </c>
      <c r="M125" s="2110"/>
      <c r="N125" s="2191"/>
      <c r="O125" s="2232"/>
      <c r="P125" s="2232"/>
    </row>
    <row r="126" spans="2:16" ht="30.75"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56</v>
      </c>
      <c r="H128" s="2109"/>
      <c r="I128" s="2108" t="s">
        <v>56</v>
      </c>
      <c r="J128" s="2109"/>
      <c r="K128" s="1522" t="s">
        <v>56</v>
      </c>
      <c r="L128" s="2108" t="s">
        <v>56</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51" customHeight="1" thickBot="1">
      <c r="B133" s="70" t="s">
        <v>605</v>
      </c>
      <c r="C133" s="1978" t="s">
        <v>606</v>
      </c>
      <c r="D133" s="1978"/>
      <c r="E133" s="1978"/>
      <c r="F133" s="1979"/>
      <c r="G133" s="2033" t="s">
        <v>3633</v>
      </c>
      <c r="H133" s="2033"/>
      <c r="I133" s="2033"/>
      <c r="J133" s="2033"/>
      <c r="K133" s="2033"/>
      <c r="L133" s="2033"/>
      <c r="M133" s="2033"/>
      <c r="N133" s="2033"/>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97.5" customHeight="1">
      <c r="B135" s="28" t="s">
        <v>607</v>
      </c>
      <c r="C135" s="2111" t="s">
        <v>608</v>
      </c>
      <c r="D135" s="2111"/>
      <c r="E135" s="2111"/>
      <c r="F135" s="2111"/>
      <c r="G135" s="1531" t="s">
        <v>56</v>
      </c>
      <c r="H135" s="3386" t="s">
        <v>609</v>
      </c>
      <c r="I135" s="2387"/>
      <c r="J135" s="2238" t="s">
        <v>3634</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46.5" customHeight="1">
      <c r="B137" s="1490" t="s">
        <v>611</v>
      </c>
      <c r="C137" s="2028" t="s">
        <v>612</v>
      </c>
      <c r="D137" s="2028"/>
      <c r="E137" s="2028"/>
      <c r="F137" s="2028"/>
      <c r="G137" s="2028"/>
      <c r="H137" s="1999" t="s">
        <v>3635</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3636</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1:16" ht="48.6" customHeight="1">
      <c r="B141" s="23" t="s">
        <v>616</v>
      </c>
      <c r="C141" s="2028" t="s">
        <v>617</v>
      </c>
      <c r="D141" s="2028"/>
      <c r="E141" s="2028"/>
      <c r="F141" s="2028"/>
      <c r="G141" s="2028"/>
      <c r="H141" s="1999" t="s">
        <v>57</v>
      </c>
      <c r="I141" s="2027"/>
      <c r="J141" s="2027"/>
      <c r="K141" s="2169"/>
      <c r="L141" s="2039"/>
      <c r="M141" s="2039"/>
      <c r="N141" s="2225"/>
      <c r="O141" s="2051" t="s">
        <v>878</v>
      </c>
      <c r="P141" s="2051" t="s">
        <v>3638</v>
      </c>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79.349999999999994" customHeight="1">
      <c r="B143" s="23" t="s">
        <v>619</v>
      </c>
      <c r="C143" s="2028" t="s">
        <v>620</v>
      </c>
      <c r="D143" s="2028"/>
      <c r="E143" s="2028"/>
      <c r="F143" s="2028"/>
      <c r="G143" s="2028"/>
      <c r="H143" s="1999" t="s">
        <v>56</v>
      </c>
      <c r="I143" s="2027"/>
      <c r="J143" s="2027"/>
      <c r="K143" s="2169"/>
      <c r="L143" s="2153"/>
      <c r="M143" s="2153"/>
      <c r="N143" s="2234"/>
      <c r="O143" s="2051" t="s">
        <v>1919</v>
      </c>
      <c r="P143" s="2051" t="s">
        <v>878</v>
      </c>
    </row>
    <row r="144" spans="1:16" ht="261" customHeight="1" thickBot="1">
      <c r="A144" s="77"/>
      <c r="B144" s="22" t="s">
        <v>435</v>
      </c>
      <c r="C144" s="1855" t="s">
        <v>618</v>
      </c>
      <c r="D144" s="1855"/>
      <c r="E144" s="1855"/>
      <c r="F144" s="1855"/>
      <c r="G144" s="2098"/>
      <c r="H144" s="2773" t="s">
        <v>3639</v>
      </c>
      <c r="I144" s="2774"/>
      <c r="J144" s="2774"/>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t="s">
        <v>849</v>
      </c>
    </row>
    <row r="147" spans="2:16" ht="83.25" customHeight="1">
      <c r="B147" s="76" t="s">
        <v>611</v>
      </c>
      <c r="C147" s="1885" t="s">
        <v>584</v>
      </c>
      <c r="D147" s="1885"/>
      <c r="E147" s="1885"/>
      <c r="F147" s="2148"/>
      <c r="G147" s="2108" t="s">
        <v>168</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62</v>
      </c>
      <c r="H149" s="2110"/>
      <c r="I149" s="2109"/>
      <c r="J149" s="2108" t="s">
        <v>165</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168</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165</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165</v>
      </c>
      <c r="K154" s="2110"/>
      <c r="L154" s="2109"/>
      <c r="M154" s="2162"/>
      <c r="N154" s="2196"/>
      <c r="O154" s="2165"/>
      <c r="P154" s="2165"/>
    </row>
    <row r="155" spans="2:16" ht="28.5" customHeight="1">
      <c r="B155" s="76" t="s">
        <v>456</v>
      </c>
      <c r="C155" s="1885" t="s">
        <v>629</v>
      </c>
      <c r="D155" s="1885"/>
      <c r="E155" s="1885"/>
      <c r="F155" s="2148"/>
      <c r="G155" s="2108" t="s">
        <v>168</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165</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59" customHeight="1">
      <c r="A164" s="9"/>
      <c r="B164" s="1492" t="s">
        <v>435</v>
      </c>
      <c r="C164" s="1997" t="s">
        <v>175</v>
      </c>
      <c r="D164" s="1997"/>
      <c r="E164" s="1998"/>
      <c r="F164" s="1523" t="s">
        <v>56</v>
      </c>
      <c r="G164" s="2462" t="s">
        <v>3640</v>
      </c>
      <c r="H164" s="2463"/>
      <c r="I164" s="2463"/>
      <c r="J164" s="2463"/>
      <c r="K164" s="2464"/>
      <c r="L164" s="2108" t="s">
        <v>56</v>
      </c>
      <c r="M164" s="2110"/>
      <c r="N164" s="2110"/>
      <c r="O164" s="2204"/>
      <c r="P164" s="2204"/>
    </row>
    <row r="165" spans="1:16" ht="30" customHeight="1">
      <c r="A165" s="9"/>
      <c r="B165" s="1492" t="s">
        <v>441</v>
      </c>
      <c r="C165" s="1997" t="s">
        <v>176</v>
      </c>
      <c r="D165" s="1997"/>
      <c r="E165" s="1998"/>
      <c r="F165" s="1523" t="s">
        <v>56</v>
      </c>
      <c r="G165" s="2462" t="s">
        <v>3641</v>
      </c>
      <c r="H165" s="2463"/>
      <c r="I165" s="2463"/>
      <c r="J165" s="2463"/>
      <c r="K165" s="2464"/>
      <c r="L165" s="2108" t="s">
        <v>56</v>
      </c>
      <c r="M165" s="2110"/>
      <c r="N165" s="2110"/>
      <c r="O165" s="2204"/>
      <c r="P165" s="2204"/>
    </row>
    <row r="166" spans="1:16" ht="30" customHeight="1">
      <c r="A166" s="9"/>
      <c r="B166" s="1492" t="s">
        <v>443</v>
      </c>
      <c r="C166" s="1997" t="s">
        <v>177</v>
      </c>
      <c r="D166" s="1997"/>
      <c r="E166" s="1998"/>
      <c r="F166" s="1523" t="s">
        <v>56</v>
      </c>
      <c r="G166" s="2462" t="s">
        <v>3641</v>
      </c>
      <c r="H166" s="2463"/>
      <c r="I166" s="2463"/>
      <c r="J166" s="2463"/>
      <c r="K166" s="2464"/>
      <c r="L166" s="2108" t="s">
        <v>56</v>
      </c>
      <c r="M166" s="2110"/>
      <c r="N166" s="2110"/>
      <c r="O166" s="2204"/>
      <c r="P166" s="2204"/>
    </row>
    <row r="167" spans="1:16" ht="30" customHeight="1">
      <c r="A167" s="9"/>
      <c r="B167" s="1492" t="s">
        <v>445</v>
      </c>
      <c r="C167" s="1997" t="s">
        <v>178</v>
      </c>
      <c r="D167" s="1997"/>
      <c r="E167" s="1998"/>
      <c r="F167" s="1523" t="s">
        <v>56</v>
      </c>
      <c r="G167" s="2462" t="s">
        <v>3641</v>
      </c>
      <c r="H167" s="2463"/>
      <c r="I167" s="2463"/>
      <c r="J167" s="2463"/>
      <c r="K167" s="2464"/>
      <c r="L167" s="2108" t="s">
        <v>56</v>
      </c>
      <c r="M167" s="2110"/>
      <c r="N167" s="2110"/>
      <c r="O167" s="2204"/>
      <c r="P167" s="2204"/>
    </row>
    <row r="168" spans="1:16" ht="140.25" customHeight="1">
      <c r="A168" s="9"/>
      <c r="B168" s="76" t="s">
        <v>448</v>
      </c>
      <c r="C168" s="1997" t="s">
        <v>179</v>
      </c>
      <c r="D168" s="1997"/>
      <c r="E168" s="1998"/>
      <c r="F168" s="1532" t="s">
        <v>56</v>
      </c>
      <c r="G168" s="2462" t="s">
        <v>3642</v>
      </c>
      <c r="H168" s="2463"/>
      <c r="I168" s="2463"/>
      <c r="J168" s="2463"/>
      <c r="K168" s="2464"/>
      <c r="L168" s="2108" t="s">
        <v>56</v>
      </c>
      <c r="M168" s="2110"/>
      <c r="N168" s="2110"/>
      <c r="O168" s="2204"/>
      <c r="P168" s="2204"/>
    </row>
    <row r="169" spans="1:16" ht="136.5" customHeight="1">
      <c r="A169" s="9"/>
      <c r="B169" s="84" t="s">
        <v>450</v>
      </c>
      <c r="C169" s="1997" t="s">
        <v>638</v>
      </c>
      <c r="D169" s="1997"/>
      <c r="E169" s="1998"/>
      <c r="F169" s="1532" t="s">
        <v>56</v>
      </c>
      <c r="G169" s="2462" t="s">
        <v>3642</v>
      </c>
      <c r="H169" s="2463"/>
      <c r="I169" s="2463"/>
      <c r="J169" s="2463"/>
      <c r="K169" s="2464"/>
      <c r="L169" s="2108" t="s">
        <v>56</v>
      </c>
      <c r="M169" s="2110"/>
      <c r="N169" s="2110"/>
      <c r="O169" s="2204"/>
      <c r="P169" s="2204"/>
    </row>
    <row r="170" spans="1:16" ht="27" customHeight="1">
      <c r="A170" s="9"/>
      <c r="B170" s="84" t="s">
        <v>453</v>
      </c>
      <c r="C170" s="1997" t="s">
        <v>181</v>
      </c>
      <c r="D170" s="1997"/>
      <c r="E170" s="1998"/>
      <c r="F170" s="1532" t="s">
        <v>56</v>
      </c>
      <c r="G170" s="2462" t="s">
        <v>3641</v>
      </c>
      <c r="H170" s="2463"/>
      <c r="I170" s="2463"/>
      <c r="J170" s="2463"/>
      <c r="K170" s="2464"/>
      <c r="L170" s="2108" t="s">
        <v>56</v>
      </c>
      <c r="M170" s="2110"/>
      <c r="N170" s="2110"/>
      <c r="O170" s="2204"/>
      <c r="P170" s="2204"/>
    </row>
    <row r="171" spans="1:16" ht="27" customHeight="1">
      <c r="A171" s="9"/>
      <c r="B171" s="84" t="s">
        <v>456</v>
      </c>
      <c r="C171" s="1997" t="s">
        <v>182</v>
      </c>
      <c r="D171" s="1997"/>
      <c r="E171" s="1998"/>
      <c r="F171" s="1532" t="s">
        <v>56</v>
      </c>
      <c r="G171" s="2462" t="s">
        <v>3641</v>
      </c>
      <c r="H171" s="2463"/>
      <c r="I171" s="2463"/>
      <c r="J171" s="2463"/>
      <c r="K171" s="2464"/>
      <c r="L171" s="2108" t="s">
        <v>56</v>
      </c>
      <c r="M171" s="2110"/>
      <c r="N171" s="2110"/>
      <c r="O171" s="2204"/>
      <c r="P171" s="2204"/>
    </row>
    <row r="172" spans="1:16" ht="127.5" customHeight="1">
      <c r="A172" s="9"/>
      <c r="B172" s="84" t="s">
        <v>458</v>
      </c>
      <c r="C172" s="1997" t="s">
        <v>183</v>
      </c>
      <c r="D172" s="1997"/>
      <c r="E172" s="1998"/>
      <c r="F172" s="1532" t="s">
        <v>56</v>
      </c>
      <c r="G172" s="2462" t="s">
        <v>3643</v>
      </c>
      <c r="H172" s="2463"/>
      <c r="I172" s="2463"/>
      <c r="J172" s="2463"/>
      <c r="K172" s="2464"/>
      <c r="L172" s="2108" t="s">
        <v>56</v>
      </c>
      <c r="M172" s="2110"/>
      <c r="N172" s="2191"/>
      <c r="O172" s="2204"/>
      <c r="P172" s="2204"/>
    </row>
    <row r="173" spans="1:16" ht="139.5" customHeight="1">
      <c r="A173" s="9"/>
      <c r="B173" s="84" t="s">
        <v>594</v>
      </c>
      <c r="C173" s="1997" t="s">
        <v>639</v>
      </c>
      <c r="D173" s="1997"/>
      <c r="E173" s="1998"/>
      <c r="F173" s="1532" t="s">
        <v>56</v>
      </c>
      <c r="G173" s="2462" t="s">
        <v>3642</v>
      </c>
      <c r="H173" s="2463"/>
      <c r="I173" s="2463"/>
      <c r="J173" s="2463"/>
      <c r="K173" s="2464"/>
      <c r="L173" s="2108" t="s">
        <v>56</v>
      </c>
      <c r="M173" s="2110"/>
      <c r="N173" s="2110"/>
      <c r="O173" s="2204"/>
      <c r="P173" s="2204"/>
    </row>
    <row r="174" spans="1:16" ht="261.75" customHeight="1">
      <c r="A174" s="9"/>
      <c r="B174" s="76" t="s">
        <v>596</v>
      </c>
      <c r="C174" s="1997" t="s">
        <v>640</v>
      </c>
      <c r="D174" s="1997"/>
      <c r="E174" s="1998"/>
      <c r="F174" s="1532" t="s">
        <v>65</v>
      </c>
      <c r="G174" s="2462" t="s">
        <v>3644</v>
      </c>
      <c r="H174" s="2463"/>
      <c r="I174" s="2463"/>
      <c r="J174" s="2463"/>
      <c r="K174" s="2464"/>
      <c r="L174" s="2108" t="s">
        <v>65</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328</v>
      </c>
      <c r="P175" s="2074"/>
    </row>
    <row r="176" spans="1:16" s="134" customFormat="1" ht="50.25" customHeight="1">
      <c r="A176" s="133"/>
      <c r="B176" s="1521" t="s">
        <v>435</v>
      </c>
      <c r="C176" s="1997" t="s">
        <v>175</v>
      </c>
      <c r="D176" s="1997"/>
      <c r="E176" s="1998"/>
      <c r="F176" s="33" t="s">
        <v>56</v>
      </c>
      <c r="G176" s="2465" t="s">
        <v>3645</v>
      </c>
      <c r="H176" s="2466"/>
      <c r="I176" s="2466"/>
      <c r="J176" s="2466"/>
      <c r="K176" s="2466"/>
      <c r="L176" s="2466"/>
      <c r="M176" s="2466"/>
      <c r="N176" s="2467"/>
      <c r="O176" s="2124"/>
      <c r="P176" s="2081"/>
    </row>
    <row r="177" spans="1:16" s="134" customFormat="1" ht="28.5" customHeight="1">
      <c r="A177" s="133"/>
      <c r="B177" s="1521" t="s">
        <v>441</v>
      </c>
      <c r="C177" s="1997" t="s">
        <v>176</v>
      </c>
      <c r="D177" s="1997"/>
      <c r="E177" s="1998"/>
      <c r="F177" s="33" t="s">
        <v>56</v>
      </c>
      <c r="G177" s="2465" t="s">
        <v>3641</v>
      </c>
      <c r="H177" s="2466"/>
      <c r="I177" s="2466"/>
      <c r="J177" s="2466"/>
      <c r="K177" s="2466"/>
      <c r="L177" s="2466"/>
      <c r="M177" s="2466"/>
      <c r="N177" s="2467"/>
      <c r="O177" s="2124"/>
      <c r="P177" s="2081"/>
    </row>
    <row r="178" spans="1:16" s="134" customFormat="1" ht="28.5" customHeight="1">
      <c r="A178" s="133"/>
      <c r="B178" s="1521" t="s">
        <v>443</v>
      </c>
      <c r="C178" s="1997" t="s">
        <v>177</v>
      </c>
      <c r="D178" s="1997"/>
      <c r="E178" s="1998"/>
      <c r="F178" s="33" t="s">
        <v>56</v>
      </c>
      <c r="G178" s="2465" t="s">
        <v>3641</v>
      </c>
      <c r="H178" s="2466"/>
      <c r="I178" s="2466"/>
      <c r="J178" s="2466"/>
      <c r="K178" s="2466"/>
      <c r="L178" s="2466"/>
      <c r="M178" s="2466"/>
      <c r="N178" s="2467"/>
      <c r="O178" s="2124"/>
      <c r="P178" s="2081"/>
    </row>
    <row r="179" spans="1:16" s="134" customFormat="1" ht="28.5" customHeight="1">
      <c r="A179" s="133"/>
      <c r="B179" s="1521" t="s">
        <v>445</v>
      </c>
      <c r="C179" s="1997" t="s">
        <v>178</v>
      </c>
      <c r="D179" s="1997"/>
      <c r="E179" s="1998"/>
      <c r="F179" s="33" t="s">
        <v>56</v>
      </c>
      <c r="G179" s="2465" t="s">
        <v>3641</v>
      </c>
      <c r="H179" s="2466"/>
      <c r="I179" s="2466"/>
      <c r="J179" s="2466"/>
      <c r="K179" s="2466"/>
      <c r="L179" s="2466"/>
      <c r="M179" s="2466"/>
      <c r="N179" s="2467"/>
      <c r="O179" s="2124"/>
      <c r="P179" s="2081"/>
    </row>
    <row r="180" spans="1:16" s="134" customFormat="1" ht="28.5" customHeight="1">
      <c r="A180" s="133"/>
      <c r="B180" s="135" t="s">
        <v>448</v>
      </c>
      <c r="C180" s="1997" t="s">
        <v>179</v>
      </c>
      <c r="D180" s="1997"/>
      <c r="E180" s="1998"/>
      <c r="F180" s="33" t="s">
        <v>56</v>
      </c>
      <c r="G180" s="2465" t="s">
        <v>3641</v>
      </c>
      <c r="H180" s="2466"/>
      <c r="I180" s="2466"/>
      <c r="J180" s="2466"/>
      <c r="K180" s="2466"/>
      <c r="L180" s="2466"/>
      <c r="M180" s="2466"/>
      <c r="N180" s="2467"/>
      <c r="O180" s="2124"/>
      <c r="P180" s="2081"/>
    </row>
    <row r="181" spans="1:16" s="134" customFormat="1" ht="28.5" customHeight="1">
      <c r="A181" s="133"/>
      <c r="B181" s="1581" t="s">
        <v>450</v>
      </c>
      <c r="C181" s="1997" t="s">
        <v>638</v>
      </c>
      <c r="D181" s="1997"/>
      <c r="E181" s="1998"/>
      <c r="F181" s="33" t="s">
        <v>56</v>
      </c>
      <c r="G181" s="2465" t="s">
        <v>3641</v>
      </c>
      <c r="H181" s="2466"/>
      <c r="I181" s="2466"/>
      <c r="J181" s="2466"/>
      <c r="K181" s="2466"/>
      <c r="L181" s="2466"/>
      <c r="M181" s="2466"/>
      <c r="N181" s="2467"/>
      <c r="O181" s="2124"/>
      <c r="P181" s="2081"/>
    </row>
    <row r="182" spans="1:16" s="134" customFormat="1" ht="28.5" customHeight="1">
      <c r="A182" s="133"/>
      <c r="B182" s="1581" t="s">
        <v>453</v>
      </c>
      <c r="C182" s="1997" t="s">
        <v>181</v>
      </c>
      <c r="D182" s="1997"/>
      <c r="E182" s="1998"/>
      <c r="F182" s="33" t="s">
        <v>56</v>
      </c>
      <c r="G182" s="2465" t="s">
        <v>3641</v>
      </c>
      <c r="H182" s="2466"/>
      <c r="I182" s="2466"/>
      <c r="J182" s="2466"/>
      <c r="K182" s="2466"/>
      <c r="L182" s="2466"/>
      <c r="M182" s="2466"/>
      <c r="N182" s="2467"/>
      <c r="O182" s="2124"/>
      <c r="P182" s="2081"/>
    </row>
    <row r="183" spans="1:16" s="134" customFormat="1" ht="28.5" customHeight="1">
      <c r="A183" s="133"/>
      <c r="B183" s="1581" t="s">
        <v>456</v>
      </c>
      <c r="C183" s="1997" t="s">
        <v>182</v>
      </c>
      <c r="D183" s="1997"/>
      <c r="E183" s="1998"/>
      <c r="F183" s="33" t="s">
        <v>56</v>
      </c>
      <c r="G183" s="2465" t="s">
        <v>3641</v>
      </c>
      <c r="H183" s="2466"/>
      <c r="I183" s="2466"/>
      <c r="J183" s="2466"/>
      <c r="K183" s="2466"/>
      <c r="L183" s="2466"/>
      <c r="M183" s="2466"/>
      <c r="N183" s="2467"/>
      <c r="O183" s="2124"/>
      <c r="P183" s="2081"/>
    </row>
    <row r="184" spans="1:16" s="134" customFormat="1" ht="28.5" customHeight="1">
      <c r="A184" s="133"/>
      <c r="B184" s="1581" t="s">
        <v>458</v>
      </c>
      <c r="C184" s="1997" t="s">
        <v>183</v>
      </c>
      <c r="D184" s="1997"/>
      <c r="E184" s="1998"/>
      <c r="F184" s="33" t="s">
        <v>56</v>
      </c>
      <c r="G184" s="2465" t="s">
        <v>3641</v>
      </c>
      <c r="H184" s="2466"/>
      <c r="I184" s="2466"/>
      <c r="J184" s="2466"/>
      <c r="K184" s="2466"/>
      <c r="L184" s="2466"/>
      <c r="M184" s="2466"/>
      <c r="N184" s="2467"/>
      <c r="O184" s="2124"/>
      <c r="P184" s="2081"/>
    </row>
    <row r="185" spans="1:16" s="134" customFormat="1" ht="28.5" customHeight="1">
      <c r="A185" s="133"/>
      <c r="B185" s="1581" t="s">
        <v>594</v>
      </c>
      <c r="C185" s="1997" t="s">
        <v>639</v>
      </c>
      <c r="D185" s="1997"/>
      <c r="E185" s="1998"/>
      <c r="F185" s="33" t="s">
        <v>56</v>
      </c>
      <c r="G185" s="2465" t="s">
        <v>3641</v>
      </c>
      <c r="H185" s="2466"/>
      <c r="I185" s="2466"/>
      <c r="J185" s="2466"/>
      <c r="K185" s="2466"/>
      <c r="L185" s="2466"/>
      <c r="M185" s="2466"/>
      <c r="N185" s="2467"/>
      <c r="O185" s="2124"/>
      <c r="P185" s="2081"/>
    </row>
    <row r="186" spans="1:16" ht="96.75" customHeight="1">
      <c r="A186" s="9"/>
      <c r="B186" s="110" t="s">
        <v>596</v>
      </c>
      <c r="C186" s="1997" t="s">
        <v>640</v>
      </c>
      <c r="D186" s="1997"/>
      <c r="E186" s="1998"/>
      <c r="F186" s="33" t="s">
        <v>56</v>
      </c>
      <c r="G186" s="2411" t="s">
        <v>3646</v>
      </c>
      <c r="H186" s="2412"/>
      <c r="I186" s="2412"/>
      <c r="J186" s="2412"/>
      <c r="K186" s="2412"/>
      <c r="L186" s="2412"/>
      <c r="M186" s="2412"/>
      <c r="N186" s="2468"/>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20.25" customHeight="1">
      <c r="A188" s="9"/>
      <c r="B188" s="1489" t="s">
        <v>435</v>
      </c>
      <c r="C188" s="1997" t="s">
        <v>175</v>
      </c>
      <c r="D188" s="1997"/>
      <c r="E188" s="1998"/>
      <c r="F188" s="1523" t="s">
        <v>57</v>
      </c>
      <c r="G188" s="2188"/>
      <c r="H188" s="2189"/>
      <c r="I188" s="2189"/>
      <c r="J188" s="2189"/>
      <c r="K188" s="2190"/>
      <c r="L188" s="2108" t="s">
        <v>62</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29.2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21" customHeight="1">
      <c r="A200" s="9"/>
      <c r="B200" s="1489" t="s">
        <v>435</v>
      </c>
      <c r="C200" s="1997" t="s">
        <v>175</v>
      </c>
      <c r="D200" s="1997"/>
      <c r="E200" s="1998"/>
      <c r="F200" s="33" t="s">
        <v>56</v>
      </c>
      <c r="G200" s="2170" t="s">
        <v>3647</v>
      </c>
      <c r="H200" s="2171"/>
      <c r="I200" s="2171"/>
      <c r="J200" s="2171"/>
      <c r="K200" s="2171"/>
      <c r="L200" s="2171"/>
      <c r="M200" s="2171"/>
      <c r="N200" s="2179"/>
      <c r="O200" s="2124"/>
      <c r="P200" s="2124"/>
    </row>
    <row r="201" spans="1:16" ht="21" customHeight="1">
      <c r="A201" s="9"/>
      <c r="B201" s="1489" t="s">
        <v>441</v>
      </c>
      <c r="C201" s="1997" t="s">
        <v>176</v>
      </c>
      <c r="D201" s="1997"/>
      <c r="E201" s="1998"/>
      <c r="F201" s="33" t="s">
        <v>56</v>
      </c>
      <c r="G201" s="2162" t="s">
        <v>3648</v>
      </c>
      <c r="H201" s="2163"/>
      <c r="I201" s="2163"/>
      <c r="J201" s="2163"/>
      <c r="K201" s="2163"/>
      <c r="L201" s="2163"/>
      <c r="M201" s="2163"/>
      <c r="N201" s="2196"/>
      <c r="O201" s="2124"/>
      <c r="P201" s="2124"/>
    </row>
    <row r="202" spans="1:16" ht="21" customHeight="1">
      <c r="A202" s="9"/>
      <c r="B202" s="1489" t="s">
        <v>443</v>
      </c>
      <c r="C202" s="1997" t="s">
        <v>177</v>
      </c>
      <c r="D202" s="1997"/>
      <c r="E202" s="1998"/>
      <c r="F202" s="33" t="s">
        <v>56</v>
      </c>
      <c r="G202" s="2170" t="s">
        <v>3647</v>
      </c>
      <c r="H202" s="2171"/>
      <c r="I202" s="2171"/>
      <c r="J202" s="2171"/>
      <c r="K202" s="2171"/>
      <c r="L202" s="2171"/>
      <c r="M202" s="2171"/>
      <c r="N202" s="2179"/>
      <c r="O202" s="2124"/>
      <c r="P202" s="2124"/>
    </row>
    <row r="203" spans="1:16" ht="21" customHeight="1">
      <c r="A203" s="9"/>
      <c r="B203" s="1489" t="s">
        <v>445</v>
      </c>
      <c r="C203" s="1997" t="s">
        <v>178</v>
      </c>
      <c r="D203" s="1997"/>
      <c r="E203" s="1998"/>
      <c r="F203" s="33" t="s">
        <v>56</v>
      </c>
      <c r="G203" s="2162" t="s">
        <v>3648</v>
      </c>
      <c r="H203" s="2163"/>
      <c r="I203" s="2163"/>
      <c r="J203" s="2163"/>
      <c r="K203" s="2163"/>
      <c r="L203" s="2163"/>
      <c r="M203" s="2163"/>
      <c r="N203" s="2196"/>
      <c r="O203" s="2124"/>
      <c r="P203" s="2124"/>
    </row>
    <row r="204" spans="1:16" ht="32.25" customHeight="1">
      <c r="A204" s="9"/>
      <c r="B204" s="1490" t="s">
        <v>448</v>
      </c>
      <c r="C204" s="1997" t="s">
        <v>179</v>
      </c>
      <c r="D204" s="1997"/>
      <c r="E204" s="1998"/>
      <c r="F204" s="33" t="s">
        <v>56</v>
      </c>
      <c r="G204" s="2162" t="s">
        <v>3649</v>
      </c>
      <c r="H204" s="2163"/>
      <c r="I204" s="2163"/>
      <c r="J204" s="2163"/>
      <c r="K204" s="2163"/>
      <c r="L204" s="2163"/>
      <c r="M204" s="2163"/>
      <c r="N204" s="2196"/>
      <c r="O204" s="2081"/>
      <c r="P204" s="2124"/>
    </row>
    <row r="205" spans="1:16" ht="28.5" customHeight="1">
      <c r="A205" s="9"/>
      <c r="B205" s="1494" t="s">
        <v>450</v>
      </c>
      <c r="C205" s="1997" t="s">
        <v>638</v>
      </c>
      <c r="D205" s="1997"/>
      <c r="E205" s="1998"/>
      <c r="F205" s="33" t="s">
        <v>56</v>
      </c>
      <c r="G205" s="2170" t="s">
        <v>3650</v>
      </c>
      <c r="H205" s="2171"/>
      <c r="I205" s="2171"/>
      <c r="J205" s="2171"/>
      <c r="K205" s="2171"/>
      <c r="L205" s="2171"/>
      <c r="M205" s="2171"/>
      <c r="N205" s="2179"/>
      <c r="O205" s="2081"/>
      <c r="P205" s="2124"/>
    </row>
    <row r="206" spans="1:16" ht="21" customHeight="1">
      <c r="A206" s="9"/>
      <c r="B206" s="1494" t="s">
        <v>453</v>
      </c>
      <c r="C206" s="1997" t="s">
        <v>181</v>
      </c>
      <c r="D206" s="1997"/>
      <c r="E206" s="1998"/>
      <c r="F206" s="33" t="s">
        <v>56</v>
      </c>
      <c r="G206" s="2162" t="s">
        <v>3650</v>
      </c>
      <c r="H206" s="2163"/>
      <c r="I206" s="2163"/>
      <c r="J206" s="2163"/>
      <c r="K206" s="2163"/>
      <c r="L206" s="2163"/>
      <c r="M206" s="2163"/>
      <c r="N206" s="2196"/>
      <c r="O206" s="2081"/>
      <c r="P206" s="2124"/>
    </row>
    <row r="207" spans="1:16" ht="21" customHeight="1">
      <c r="A207" s="9"/>
      <c r="B207" s="1494" t="s">
        <v>456</v>
      </c>
      <c r="C207" s="1997" t="s">
        <v>182</v>
      </c>
      <c r="D207" s="1997"/>
      <c r="E207" s="1998"/>
      <c r="F207" s="33" t="s">
        <v>56</v>
      </c>
      <c r="G207" s="2162" t="s">
        <v>3650</v>
      </c>
      <c r="H207" s="2163"/>
      <c r="I207" s="2163"/>
      <c r="J207" s="2163"/>
      <c r="K207" s="2163"/>
      <c r="L207" s="2163"/>
      <c r="M207" s="2163"/>
      <c r="N207" s="2196"/>
      <c r="O207" s="2081"/>
      <c r="P207" s="2124"/>
    </row>
    <row r="208" spans="1:16" ht="21" customHeight="1">
      <c r="A208" s="9"/>
      <c r="B208" s="1494" t="s">
        <v>458</v>
      </c>
      <c r="C208" s="1997" t="s">
        <v>183</v>
      </c>
      <c r="D208" s="1997"/>
      <c r="E208" s="1998"/>
      <c r="F208" s="33" t="s">
        <v>56</v>
      </c>
      <c r="G208" s="2162" t="s">
        <v>3650</v>
      </c>
      <c r="H208" s="2163"/>
      <c r="I208" s="2163"/>
      <c r="J208" s="2163"/>
      <c r="K208" s="2163"/>
      <c r="L208" s="2163"/>
      <c r="M208" s="2163"/>
      <c r="N208" s="2196"/>
      <c r="O208" s="2081"/>
      <c r="P208" s="2124"/>
    </row>
    <row r="209" spans="1:16" ht="21" customHeight="1">
      <c r="A209" s="9"/>
      <c r="B209" s="1494" t="s">
        <v>594</v>
      </c>
      <c r="C209" s="1997" t="s">
        <v>639</v>
      </c>
      <c r="D209" s="1997"/>
      <c r="E209" s="1998"/>
      <c r="F209" s="33" t="s">
        <v>56</v>
      </c>
      <c r="G209" s="2162" t="s">
        <v>3650</v>
      </c>
      <c r="H209" s="2163"/>
      <c r="I209" s="2163"/>
      <c r="J209" s="2163"/>
      <c r="K209" s="2163"/>
      <c r="L209" s="2163"/>
      <c r="M209" s="2163"/>
      <c r="N209" s="2196"/>
      <c r="O209" s="2081"/>
      <c r="P209" s="2124"/>
    </row>
    <row r="210" spans="1:16" ht="37.5" customHeight="1" thickBot="1">
      <c r="A210" s="9"/>
      <c r="B210" s="39" t="s">
        <v>596</v>
      </c>
      <c r="C210" s="1978" t="s">
        <v>640</v>
      </c>
      <c r="D210" s="1978"/>
      <c r="E210" s="1979"/>
      <c r="F210" s="86" t="s">
        <v>57</v>
      </c>
      <c r="G210" s="2180" t="s">
        <v>3651</v>
      </c>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330</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7.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21"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3157</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36.75" customHeight="1">
      <c r="B242" s="90" t="s">
        <v>676</v>
      </c>
      <c r="C242" s="2158" t="s">
        <v>677</v>
      </c>
      <c r="D242" s="2158"/>
      <c r="E242" s="2158"/>
      <c r="F242" s="2158"/>
      <c r="G242" s="2158"/>
      <c r="H242" s="2158"/>
      <c r="I242" s="2158"/>
      <c r="J242" s="2159"/>
      <c r="K242" s="91" t="s">
        <v>3652</v>
      </c>
      <c r="L242" s="2150"/>
      <c r="M242" s="2154"/>
      <c r="N242" s="2107"/>
      <c r="O242" s="2017"/>
      <c r="P242" s="2017"/>
    </row>
    <row r="243" spans="2:16" ht="23.25" customHeight="1">
      <c r="B243" s="90" t="s">
        <v>678</v>
      </c>
      <c r="C243" s="1997" t="s">
        <v>679</v>
      </c>
      <c r="D243" s="1997"/>
      <c r="E243" s="1998"/>
      <c r="F243" s="1995" t="s">
        <v>3653</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23.25" customHeight="1">
      <c r="B250" s="90"/>
      <c r="C250" s="1903" t="s">
        <v>683</v>
      </c>
      <c r="D250" s="1903"/>
      <c r="E250" s="2138"/>
      <c r="F250" s="1754" t="s">
        <v>3654</v>
      </c>
      <c r="G250" s="1755"/>
      <c r="H250" s="2140"/>
      <c r="I250" s="2145"/>
      <c r="J250" s="2119"/>
      <c r="K250" s="2119"/>
      <c r="L250" s="2119"/>
      <c r="M250" s="2119"/>
      <c r="N250" s="2120"/>
      <c r="O250" s="2017"/>
      <c r="P250" s="1992"/>
    </row>
    <row r="251" spans="2:16" ht="59.25" customHeight="1">
      <c r="B251" s="90" t="s">
        <v>684</v>
      </c>
      <c r="C251" s="1997" t="s">
        <v>685</v>
      </c>
      <c r="D251" s="1997"/>
      <c r="E251" s="1997"/>
      <c r="F251" s="1997"/>
      <c r="G251" s="92" t="s">
        <v>65</v>
      </c>
      <c r="H251" s="1527" t="s">
        <v>514</v>
      </c>
      <c r="I251" s="2121" t="s">
        <v>3655</v>
      </c>
      <c r="J251" s="2122"/>
      <c r="K251" s="2122"/>
      <c r="L251" s="2122"/>
      <c r="M251" s="2122"/>
      <c r="N251" s="2123"/>
      <c r="O251" s="93" t="s">
        <v>3656</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65.25" customHeight="1">
      <c r="B255" s="22"/>
      <c r="C255" s="1505" t="s">
        <v>458</v>
      </c>
      <c r="D255" s="1997" t="s">
        <v>691</v>
      </c>
      <c r="E255" s="1997"/>
      <c r="F255" s="2121" t="s">
        <v>3658</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43.5" customHeight="1">
      <c r="B257" s="22"/>
      <c r="C257" s="1505" t="s">
        <v>458</v>
      </c>
      <c r="D257" s="1997" t="s">
        <v>691</v>
      </c>
      <c r="E257" s="1997"/>
      <c r="F257" s="2121" t="s">
        <v>3659</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70.5" customHeight="1">
      <c r="B259" s="22"/>
      <c r="C259" s="1505" t="s">
        <v>458</v>
      </c>
      <c r="D259" s="1997" t="s">
        <v>691</v>
      </c>
      <c r="E259" s="1997"/>
      <c r="F259" s="2121" t="s">
        <v>3660</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c r="I260" s="2015"/>
      <c r="J260" s="2015"/>
      <c r="K260" s="2015"/>
      <c r="L260" s="2015"/>
      <c r="M260" s="2015"/>
      <c r="N260" s="2128"/>
      <c r="O260" s="2124" t="s">
        <v>3661</v>
      </c>
      <c r="P260" s="2051"/>
    </row>
    <row r="261" spans="2:16" ht="30" customHeight="1">
      <c r="B261" s="89" t="s">
        <v>435</v>
      </c>
      <c r="C261" s="1997" t="s">
        <v>696</v>
      </c>
      <c r="D261" s="1997"/>
      <c r="E261" s="1998"/>
      <c r="F261" s="1523" t="s">
        <v>56</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56</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56</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56</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3160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282</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20" customHeight="1">
      <c r="B274" s="2097"/>
      <c r="C274" s="2099"/>
      <c r="D274" s="2099"/>
      <c r="E274" s="2099"/>
      <c r="F274" s="2099"/>
      <c r="G274" s="2100"/>
      <c r="H274" s="98" t="s">
        <v>713</v>
      </c>
      <c r="I274" s="656" t="s">
        <v>714</v>
      </c>
      <c r="J274" s="656" t="s">
        <v>715</v>
      </c>
      <c r="K274" s="98" t="s">
        <v>716</v>
      </c>
      <c r="L274" s="98" t="s">
        <v>3662</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17.25" customHeight="1">
      <c r="B276" s="84" t="s">
        <v>458</v>
      </c>
      <c r="C276" s="2091" t="s">
        <v>721</v>
      </c>
      <c r="D276" s="2091"/>
      <c r="E276" s="2091"/>
      <c r="F276" s="2091"/>
      <c r="G276" s="2092"/>
      <c r="H276" s="118">
        <v>0</v>
      </c>
      <c r="I276" s="119">
        <v>9</v>
      </c>
      <c r="J276" s="120">
        <f t="shared" ref="J276:J295" si="3">MIN(H276/I276,1)</f>
        <v>0</v>
      </c>
      <c r="K276" s="118">
        <v>169</v>
      </c>
      <c r="L276" s="119">
        <v>2772</v>
      </c>
      <c r="M276" s="121">
        <f>MIN(K276/L276,1)</f>
        <v>6.0966810966810968E-2</v>
      </c>
      <c r="N276" s="1653"/>
      <c r="O276" s="2089"/>
      <c r="P276" s="2089"/>
    </row>
    <row r="277" spans="2:16" ht="24.75" customHeight="1">
      <c r="B277" s="84" t="s">
        <v>489</v>
      </c>
      <c r="C277" s="2091" t="s">
        <v>722</v>
      </c>
      <c r="D277" s="2091"/>
      <c r="E277" s="2091"/>
      <c r="F277" s="2091"/>
      <c r="G277" s="2092"/>
      <c r="H277" s="118" t="s">
        <v>61</v>
      </c>
      <c r="I277" s="118" t="s">
        <v>61</v>
      </c>
      <c r="J277" s="103" t="s">
        <v>61</v>
      </c>
      <c r="K277" s="118" t="s">
        <v>61</v>
      </c>
      <c r="L277" s="118" t="s">
        <v>61</v>
      </c>
      <c r="M277" s="103" t="s">
        <v>61</v>
      </c>
      <c r="N277" s="136" t="s">
        <v>61</v>
      </c>
      <c r="O277" s="2017" t="s">
        <v>1933</v>
      </c>
      <c r="P277" s="2017" t="s">
        <v>3663</v>
      </c>
    </row>
    <row r="278" spans="2:16" ht="48.75" customHeight="1">
      <c r="B278" s="84" t="s">
        <v>493</v>
      </c>
      <c r="C278" s="2091" t="s">
        <v>723</v>
      </c>
      <c r="D278" s="2091"/>
      <c r="E278" s="2092"/>
      <c r="F278" s="2093"/>
      <c r="G278" s="2094"/>
      <c r="H278" s="118" t="s">
        <v>61</v>
      </c>
      <c r="I278" s="118" t="s">
        <v>61</v>
      </c>
      <c r="J278" s="120"/>
      <c r="K278" s="118" t="s">
        <v>61</v>
      </c>
      <c r="L278" s="118" t="s">
        <v>61</v>
      </c>
      <c r="M278" s="121"/>
      <c r="N278" s="136" t="s">
        <v>61</v>
      </c>
      <c r="O278" s="2017"/>
      <c r="P278" s="2017"/>
    </row>
    <row r="279" spans="2:16" ht="20.25" customHeight="1">
      <c r="B279" s="104" t="s">
        <v>441</v>
      </c>
      <c r="C279" s="2068" t="s">
        <v>724</v>
      </c>
      <c r="D279" s="2068"/>
      <c r="E279" s="2068"/>
      <c r="F279" s="2068"/>
      <c r="G279" s="2095"/>
      <c r="H279" s="118">
        <v>3</v>
      </c>
      <c r="I279" s="119">
        <v>9</v>
      </c>
      <c r="J279" s="120">
        <f t="shared" si="3"/>
        <v>0.33333333333333331</v>
      </c>
      <c r="K279" s="118">
        <v>159</v>
      </c>
      <c r="L279" s="119">
        <v>2318</v>
      </c>
      <c r="M279" s="121">
        <f>MIN(K279/L279,1)</f>
        <v>6.8593615185504747E-2</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61</v>
      </c>
      <c r="I281" s="118" t="s">
        <v>61</v>
      </c>
      <c r="J281" s="103" t="s">
        <v>61</v>
      </c>
      <c r="K281" s="118" t="s">
        <v>61</v>
      </c>
      <c r="L281" s="118" t="s">
        <v>61</v>
      </c>
      <c r="M281" s="103" t="s">
        <v>61</v>
      </c>
      <c r="N281" s="137"/>
      <c r="O281" s="2089"/>
      <c r="P281" s="2089"/>
    </row>
    <row r="282" spans="2:16" ht="24.75" customHeight="1">
      <c r="B282" s="76" t="s">
        <v>489</v>
      </c>
      <c r="C282" s="2091" t="s">
        <v>726</v>
      </c>
      <c r="D282" s="2091"/>
      <c r="E282" s="2091"/>
      <c r="F282" s="2091"/>
      <c r="G282" s="1518"/>
      <c r="H282" s="118">
        <v>0</v>
      </c>
      <c r="I282" s="119">
        <v>9</v>
      </c>
      <c r="J282" s="120">
        <f t="shared" si="3"/>
        <v>0</v>
      </c>
      <c r="K282" s="118">
        <v>83</v>
      </c>
      <c r="L282" s="119">
        <v>3025</v>
      </c>
      <c r="M282" s="121">
        <f>MIN(K282/L282,1)</f>
        <v>2.7438016528925621E-2</v>
      </c>
      <c r="N282" s="137"/>
      <c r="O282" s="2089"/>
      <c r="P282" s="2089"/>
    </row>
    <row r="283" spans="2:16" ht="24.75" customHeight="1">
      <c r="B283" s="76" t="s">
        <v>493</v>
      </c>
      <c r="C283" s="2091" t="s">
        <v>727</v>
      </c>
      <c r="D283" s="2091"/>
      <c r="E283" s="2091"/>
      <c r="F283" s="2091"/>
      <c r="G283" s="2092"/>
      <c r="H283" s="118" t="s">
        <v>61</v>
      </c>
      <c r="I283" s="118" t="s">
        <v>61</v>
      </c>
      <c r="J283" s="103" t="s">
        <v>61</v>
      </c>
      <c r="K283" s="118" t="s">
        <v>61</v>
      </c>
      <c r="L283" s="118" t="s">
        <v>61</v>
      </c>
      <c r="M283" s="103" t="s">
        <v>61</v>
      </c>
      <c r="N283" s="530"/>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1</v>
      </c>
      <c r="I285" s="119">
        <v>9</v>
      </c>
      <c r="J285" s="120">
        <f t="shared" si="3"/>
        <v>0.1111111111111111</v>
      </c>
      <c r="K285" s="118">
        <v>110</v>
      </c>
      <c r="L285" s="119">
        <v>2034</v>
      </c>
      <c r="M285" s="121">
        <f>MIN(K285/L285,1)</f>
        <v>5.4080629301868237E-2</v>
      </c>
      <c r="N285" s="1556"/>
      <c r="O285" s="2089"/>
      <c r="P285" s="2089"/>
    </row>
    <row r="286" spans="2:16" ht="22.5" customHeight="1">
      <c r="B286" s="76" t="s">
        <v>489</v>
      </c>
      <c r="C286" s="2091" t="s">
        <v>729</v>
      </c>
      <c r="D286" s="2091"/>
      <c r="E286" s="2091"/>
      <c r="F286" s="2091"/>
      <c r="G286" s="2092"/>
      <c r="H286" s="118">
        <v>0</v>
      </c>
      <c r="I286" s="119">
        <v>9</v>
      </c>
      <c r="J286" s="120">
        <f t="shared" si="3"/>
        <v>0</v>
      </c>
      <c r="K286" s="118">
        <v>277</v>
      </c>
      <c r="L286" s="119">
        <v>2639</v>
      </c>
      <c r="M286" s="121">
        <f>MIN(K286/L286,1)</f>
        <v>0.10496400151572566</v>
      </c>
      <c r="N286" s="137"/>
      <c r="O286" s="2089"/>
      <c r="P286" s="2089"/>
    </row>
    <row r="287" spans="2:16" ht="22.5" customHeight="1">
      <c r="B287" s="104" t="s">
        <v>448</v>
      </c>
      <c r="C287" s="2068" t="s">
        <v>503</v>
      </c>
      <c r="D287" s="2068"/>
      <c r="E287" s="2068"/>
      <c r="F287" s="2068"/>
      <c r="G287" s="2068"/>
      <c r="H287" s="118">
        <v>0</v>
      </c>
      <c r="I287" s="119">
        <v>9</v>
      </c>
      <c r="J287" s="120">
        <f t="shared" si="3"/>
        <v>0</v>
      </c>
      <c r="K287" s="118">
        <v>55</v>
      </c>
      <c r="L287" s="119">
        <v>2466</v>
      </c>
      <c r="M287" s="121">
        <f>MIN(K287/L287,1)</f>
        <v>2.2303325223033254E-2</v>
      </c>
      <c r="N287" s="138"/>
      <c r="O287" s="2089"/>
      <c r="P287" s="2089"/>
    </row>
    <row r="288" spans="2:16" ht="22.5" customHeight="1">
      <c r="B288" s="104" t="s">
        <v>450</v>
      </c>
      <c r="C288" s="2068" t="s">
        <v>730</v>
      </c>
      <c r="D288" s="2068"/>
      <c r="E288" s="2068"/>
      <c r="F288" s="2068"/>
      <c r="G288" s="2068"/>
      <c r="H288" s="118" t="s">
        <v>61</v>
      </c>
      <c r="I288" s="118" t="s">
        <v>61</v>
      </c>
      <c r="J288" s="103" t="s">
        <v>61</v>
      </c>
      <c r="K288" s="118" t="s">
        <v>61</v>
      </c>
      <c r="L288" s="118" t="s">
        <v>61</v>
      </c>
      <c r="M288" s="139" t="s">
        <v>61</v>
      </c>
      <c r="N288" s="138" t="s">
        <v>61</v>
      </c>
      <c r="O288" s="2089"/>
      <c r="P288" s="2089"/>
    </row>
    <row r="289" spans="2:16" ht="22.5" customHeight="1">
      <c r="B289" s="104" t="s">
        <v>453</v>
      </c>
      <c r="C289" s="2068" t="s">
        <v>131</v>
      </c>
      <c r="D289" s="2068"/>
      <c r="E289" s="2068"/>
      <c r="F289" s="2068"/>
      <c r="G289" s="2068"/>
      <c r="H289" s="118">
        <v>3</v>
      </c>
      <c r="I289" s="119">
        <v>9</v>
      </c>
      <c r="J289" s="120">
        <f t="shared" si="3"/>
        <v>0.33333333333333331</v>
      </c>
      <c r="K289" s="118">
        <v>97</v>
      </c>
      <c r="L289" s="119">
        <v>2064</v>
      </c>
      <c r="M289" s="121">
        <f t="shared" ref="M289" si="4">MIN(K289/L289,1)</f>
        <v>4.6996124031007752E-2</v>
      </c>
      <c r="N289" s="138"/>
      <c r="O289" s="2089"/>
      <c r="P289" s="2089"/>
    </row>
    <row r="290" spans="2:16" ht="22.5" customHeight="1">
      <c r="B290" s="104" t="s">
        <v>456</v>
      </c>
      <c r="C290" s="2068" t="s">
        <v>132</v>
      </c>
      <c r="D290" s="2068"/>
      <c r="E290" s="2068"/>
      <c r="F290" s="2068"/>
      <c r="G290" s="2068"/>
      <c r="H290" s="118" t="s">
        <v>61</v>
      </c>
      <c r="I290" s="118" t="s">
        <v>61</v>
      </c>
      <c r="J290" s="103" t="s">
        <v>61</v>
      </c>
      <c r="K290" s="118" t="s">
        <v>61</v>
      </c>
      <c r="L290" s="118" t="s">
        <v>61</v>
      </c>
      <c r="M290" s="139" t="s">
        <v>61</v>
      </c>
      <c r="N290" s="138" t="s">
        <v>61</v>
      </c>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1</v>
      </c>
      <c r="I292" s="119">
        <v>9</v>
      </c>
      <c r="J292" s="120">
        <f t="shared" si="3"/>
        <v>0.1111111111111111</v>
      </c>
      <c r="K292" s="118">
        <v>208</v>
      </c>
      <c r="L292" s="119">
        <v>2527</v>
      </c>
      <c r="M292" s="120">
        <f>MIN(K292/L292,1)</f>
        <v>8.2311040759794216E-2</v>
      </c>
      <c r="N292" s="1556"/>
      <c r="O292" s="2089"/>
      <c r="P292" s="2089"/>
    </row>
    <row r="293" spans="2:16" ht="22.5" customHeight="1">
      <c r="B293" s="76" t="s">
        <v>489</v>
      </c>
      <c r="C293" s="2086" t="s">
        <v>300</v>
      </c>
      <c r="D293" s="2086"/>
      <c r="E293" s="2086"/>
      <c r="F293" s="2086"/>
      <c r="G293" s="2087"/>
      <c r="H293" s="118" t="s">
        <v>61</v>
      </c>
      <c r="I293" s="118" t="s">
        <v>61</v>
      </c>
      <c r="J293" s="103" t="s">
        <v>61</v>
      </c>
      <c r="K293" s="118" t="s">
        <v>61</v>
      </c>
      <c r="L293" s="118" t="s">
        <v>61</v>
      </c>
      <c r="M293" s="103" t="s">
        <v>61</v>
      </c>
      <c r="N293" s="137" t="s">
        <v>61</v>
      </c>
      <c r="O293" s="2089"/>
      <c r="P293" s="2089"/>
    </row>
    <row r="294" spans="2:16" ht="22.5" customHeight="1">
      <c r="B294" s="104" t="s">
        <v>594</v>
      </c>
      <c r="C294" s="2068" t="s">
        <v>731</v>
      </c>
      <c r="D294" s="2068"/>
      <c r="E294" s="2068"/>
      <c r="F294" s="2068"/>
      <c r="G294" s="2068"/>
      <c r="H294" s="118" t="s">
        <v>61</v>
      </c>
      <c r="I294" s="118" t="s">
        <v>61</v>
      </c>
      <c r="J294" s="103" t="s">
        <v>61</v>
      </c>
      <c r="K294" s="118" t="s">
        <v>61</v>
      </c>
      <c r="L294" s="118" t="s">
        <v>61</v>
      </c>
      <c r="M294" s="103" t="s">
        <v>61</v>
      </c>
      <c r="N294" s="137" t="s">
        <v>61</v>
      </c>
      <c r="O294" s="2089"/>
      <c r="P294" s="2089"/>
    </row>
    <row r="295" spans="2:16" ht="47.25" customHeight="1" thickBot="1">
      <c r="B295" s="27" t="s">
        <v>596</v>
      </c>
      <c r="C295" s="1997" t="s">
        <v>732</v>
      </c>
      <c r="D295" s="1997"/>
      <c r="E295" s="1997"/>
      <c r="F295" s="1997"/>
      <c r="G295" s="1998"/>
      <c r="H295" s="127">
        <f>SUM(H276+H279+H282+H285+H286+H287+H289+H292)</f>
        <v>8</v>
      </c>
      <c r="I295" s="127">
        <f>SUM(I276+I279+I282+I285+I286+I287+I289+I292)</f>
        <v>72</v>
      </c>
      <c r="J295" s="120">
        <f t="shared" si="3"/>
        <v>0.1111111111111111</v>
      </c>
      <c r="K295" s="127">
        <f>SUM(K276+K279+K282+K285+K286+K287+K289+K292)</f>
        <v>1158</v>
      </c>
      <c r="L295" s="127">
        <f>SUM(L276+L279+L282+L285+L286+L287+L289+L292)</f>
        <v>19845</v>
      </c>
      <c r="M295" s="121">
        <f>MIN(K295/L295,1)</f>
        <v>5.8352229780801207E-2</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3664</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3664</v>
      </c>
      <c r="P298" s="1991"/>
    </row>
    <row r="299" spans="2:16" ht="32.2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3665</v>
      </c>
      <c r="P303" s="1991"/>
    </row>
    <row r="304" spans="2:16" ht="39" customHeight="1">
      <c r="B304" s="23" t="s">
        <v>366</v>
      </c>
      <c r="C304" s="1997" t="s">
        <v>741</v>
      </c>
      <c r="D304" s="1997"/>
      <c r="E304" s="1997"/>
      <c r="F304" s="1997"/>
      <c r="G304" s="1998"/>
      <c r="H304" s="1999" t="s">
        <v>363</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354</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3664</v>
      </c>
      <c r="P307" s="2051"/>
    </row>
    <row r="308" spans="1:16" ht="32.25" customHeight="1" thickBot="1">
      <c r="B308" s="39" t="s">
        <v>435</v>
      </c>
      <c r="C308" s="1978" t="s">
        <v>368</v>
      </c>
      <c r="D308" s="1978"/>
      <c r="E308" s="1978"/>
      <c r="F308" s="1978"/>
      <c r="G308" s="1979"/>
      <c r="H308" s="2053" t="s">
        <v>369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t="s">
        <v>3165</v>
      </c>
      <c r="P310" s="2050"/>
    </row>
    <row r="311" spans="1:16" ht="30.75" customHeight="1">
      <c r="B311" s="1494" t="s">
        <v>435</v>
      </c>
      <c r="C311" s="2043" t="s">
        <v>748</v>
      </c>
      <c r="D311" s="2043"/>
      <c r="E311" s="2043"/>
      <c r="F311" s="2043"/>
      <c r="G311" s="2043"/>
      <c r="H311" s="1999" t="s">
        <v>56</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383</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26.75"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v>1</v>
      </c>
      <c r="K319" s="2000"/>
      <c r="L319" s="2019"/>
      <c r="M319" s="2023"/>
      <c r="N319" s="2024"/>
      <c r="O319" s="2017"/>
      <c r="P319" s="2017"/>
    </row>
    <row r="320" spans="1:16" ht="28.5" customHeight="1">
      <c r="A320" s="9"/>
      <c r="B320" s="111"/>
      <c r="C320" s="111" t="s">
        <v>493</v>
      </c>
      <c r="D320" s="1997" t="s">
        <v>757</v>
      </c>
      <c r="E320" s="1997"/>
      <c r="F320" s="1997"/>
      <c r="G320" s="1997"/>
      <c r="H320" s="1754" t="s">
        <v>3666</v>
      </c>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391</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5">
        <v>1</v>
      </c>
      <c r="K324" s="2013"/>
      <c r="L324" s="2019"/>
      <c r="M324" s="2023"/>
      <c r="N324" s="2024"/>
      <c r="O324" s="2017"/>
      <c r="P324" s="2017"/>
    </row>
    <row r="325" spans="1:16" ht="28.5" customHeight="1">
      <c r="A325" s="9"/>
      <c r="B325" s="111"/>
      <c r="C325" s="111" t="s">
        <v>493</v>
      </c>
      <c r="D325" s="1830" t="s">
        <v>757</v>
      </c>
      <c r="E325" s="1830"/>
      <c r="F325" s="1830"/>
      <c r="G325" s="1830"/>
      <c r="H325" s="2014" t="s">
        <v>3667</v>
      </c>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391</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1999" t="s">
        <v>378</v>
      </c>
      <c r="K329" s="2000"/>
      <c r="L329" s="2019"/>
      <c r="M329" s="2023"/>
      <c r="N329" s="2024"/>
      <c r="O329" s="2017"/>
      <c r="P329" s="2017"/>
    </row>
    <row r="330" spans="1:16" ht="47.25" customHeight="1">
      <c r="A330" s="9"/>
      <c r="B330" s="1490"/>
      <c r="C330" s="111" t="s">
        <v>493</v>
      </c>
      <c r="D330" s="1997" t="s">
        <v>757</v>
      </c>
      <c r="E330" s="1997"/>
      <c r="F330" s="1997"/>
      <c r="G330" s="1997"/>
      <c r="H330" s="1754" t="s">
        <v>3668</v>
      </c>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395</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t="s">
        <v>378</v>
      </c>
      <c r="K334" s="2000"/>
      <c r="L334" s="2019"/>
      <c r="M334" s="2023"/>
      <c r="N334" s="2024"/>
      <c r="O334" s="2017"/>
      <c r="P334" s="2017"/>
    </row>
    <row r="335" spans="1:16" ht="28.5" customHeight="1">
      <c r="A335" s="9"/>
      <c r="B335" s="1490"/>
      <c r="C335" s="111" t="s">
        <v>493</v>
      </c>
      <c r="D335" s="1997" t="s">
        <v>757</v>
      </c>
      <c r="E335" s="1997"/>
      <c r="F335" s="1997"/>
      <c r="G335" s="1997"/>
      <c r="H335" s="1754" t="s">
        <v>3669</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3719">
        <v>0</v>
      </c>
      <c r="K339" s="372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2488" t="s">
        <v>378</v>
      </c>
      <c r="K344" s="2000"/>
      <c r="L344" s="2019"/>
      <c r="M344" s="2023"/>
      <c r="N344" s="2024"/>
      <c r="O344" s="2017"/>
      <c r="P344" s="2017"/>
    </row>
    <row r="345" spans="1:16" ht="28.5" customHeight="1">
      <c r="A345" s="9"/>
      <c r="B345" s="27"/>
      <c r="C345" s="111" t="s">
        <v>493</v>
      </c>
      <c r="D345" s="1997" t="s">
        <v>757</v>
      </c>
      <c r="E345" s="1997"/>
      <c r="F345" s="1997"/>
      <c r="G345" s="1997"/>
      <c r="H345" s="1754" t="s">
        <v>3670</v>
      </c>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391</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v>1</v>
      </c>
      <c r="K349" s="2000"/>
      <c r="L349" s="2019"/>
      <c r="M349" s="2023"/>
      <c r="N349" s="2024"/>
      <c r="O349" s="2017"/>
      <c r="P349" s="2017"/>
    </row>
    <row r="350" spans="1:16" ht="28.5" customHeight="1">
      <c r="A350" s="9"/>
      <c r="B350" s="27"/>
      <c r="C350" s="111" t="s">
        <v>493</v>
      </c>
      <c r="D350" s="1997" t="s">
        <v>757</v>
      </c>
      <c r="E350" s="1997"/>
      <c r="F350" s="1997"/>
      <c r="G350" s="1997"/>
      <c r="H350" s="1754" t="s">
        <v>3671</v>
      </c>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393</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v>1</v>
      </c>
      <c r="K354" s="2000"/>
      <c r="L354" s="2019"/>
      <c r="M354" s="2023"/>
      <c r="N354" s="2024"/>
      <c r="O354" s="2017"/>
      <c r="P354" s="2017"/>
    </row>
    <row r="355" spans="1:16" ht="28.5" customHeight="1">
      <c r="A355" s="9"/>
      <c r="B355" s="1490"/>
      <c r="C355" s="1491" t="s">
        <v>493</v>
      </c>
      <c r="D355" s="1997" t="s">
        <v>757</v>
      </c>
      <c r="E355" s="1997"/>
      <c r="F355" s="1997"/>
      <c r="G355" s="1997"/>
      <c r="H355" s="1754" t="s">
        <v>3672</v>
      </c>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t="s">
        <v>3673</v>
      </c>
      <c r="P357" s="1507"/>
    </row>
    <row r="358" spans="1:16" ht="114.75" customHeight="1">
      <c r="A358" s="9"/>
      <c r="B358" s="1481" t="s">
        <v>404</v>
      </c>
      <c r="C358" s="1830" t="s">
        <v>773</v>
      </c>
      <c r="D358" s="1830"/>
      <c r="E358" s="1830"/>
      <c r="F358" s="1830"/>
      <c r="G358" s="1831"/>
      <c r="H358" s="158" t="s">
        <v>56</v>
      </c>
      <c r="I358" s="1535" t="s">
        <v>514</v>
      </c>
      <c r="J358" s="2010"/>
      <c r="K358" s="2010"/>
      <c r="L358" s="2010"/>
      <c r="M358" s="2010"/>
      <c r="N358" s="2011"/>
      <c r="O358" s="1991" t="s">
        <v>927</v>
      </c>
      <c r="P358" s="1991"/>
    </row>
    <row r="359" spans="1:16" ht="65.25" customHeight="1">
      <c r="A359" s="9"/>
      <c r="B359" s="1490" t="s">
        <v>435</v>
      </c>
      <c r="C359" s="1831" t="s">
        <v>774</v>
      </c>
      <c r="D359" s="1993"/>
      <c r="E359" s="1993"/>
      <c r="F359" s="1993"/>
      <c r="G359" s="1993"/>
      <c r="H359" s="1994" t="s">
        <v>3674</v>
      </c>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409</v>
      </c>
      <c r="I360" s="2000"/>
      <c r="J360" s="2001" t="s">
        <v>514</v>
      </c>
      <c r="K360" s="2003"/>
      <c r="L360" s="2003"/>
      <c r="M360" s="2003"/>
      <c r="N360" s="2004"/>
      <c r="O360" s="1991" t="s">
        <v>927</v>
      </c>
      <c r="P360" s="2006"/>
    </row>
    <row r="361" spans="1:16" ht="42.75" customHeight="1" thickBot="1">
      <c r="A361" s="9"/>
      <c r="B361" s="113" t="s">
        <v>435</v>
      </c>
      <c r="C361" s="1978" t="s">
        <v>776</v>
      </c>
      <c r="D361" s="1978"/>
      <c r="E361" s="1978"/>
      <c r="F361" s="1978"/>
      <c r="G361" s="1979"/>
      <c r="H361" s="1980" t="s">
        <v>420</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C12:E12"/>
    <mergeCell ref="G12:H12"/>
    <mergeCell ref="I12:N12"/>
    <mergeCell ref="C13:E13"/>
    <mergeCell ref="G13:H13"/>
    <mergeCell ref="C14:E14"/>
    <mergeCell ref="G14:H14"/>
    <mergeCell ref="K20:N24"/>
    <mergeCell ref="C21:H21"/>
    <mergeCell ref="C22:H22"/>
    <mergeCell ref="M1:N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s>
  <conditionalFormatting sqref="L198">
    <cfRule type="expression" dxfId="5279" priority="148">
      <formula>$F$221="Don't know"</formula>
    </cfRule>
    <cfRule type="expression" dxfId="5278" priority="149">
      <formula>$F$221="No"</formula>
    </cfRule>
  </conditionalFormatting>
  <conditionalFormatting sqref="I11">
    <cfRule type="expression" dxfId="5277" priority="145">
      <formula>$F$17="Not applicable"</formula>
    </cfRule>
    <cfRule type="expression" dxfId="5276" priority="146">
      <formula>$F$17="Don't know"</formula>
    </cfRule>
    <cfRule type="expression" dxfId="5275" priority="147">
      <formula>$F$17="No"</formula>
    </cfRule>
  </conditionalFormatting>
  <conditionalFormatting sqref="I13:N15 I12 I18:N19 I16:I17">
    <cfRule type="expression" dxfId="5274" priority="142">
      <formula>$F12="Not applicable"</formula>
    </cfRule>
    <cfRule type="expression" dxfId="5273" priority="143">
      <formula>$F12="Don't know"</formula>
    </cfRule>
    <cfRule type="expression" dxfId="5272" priority="144">
      <formula>$F12="No"</formula>
    </cfRule>
  </conditionalFormatting>
  <conditionalFormatting sqref="F9:N9 F11:F19 I13:N15 I11:I12 I18:N19 I16:I17">
    <cfRule type="expression" dxfId="5271" priority="141">
      <formula>$N$14="Don't know"</formula>
    </cfRule>
  </conditionalFormatting>
  <conditionalFormatting sqref="F9:N9 F11:F19 I13:N15 I11:I12 I18:N19 I16:I17">
    <cfRule type="expression" dxfId="5270" priority="140">
      <formula>$N$14="Not applicable"</formula>
    </cfRule>
  </conditionalFormatting>
  <conditionalFormatting sqref="F9:N9 F11:F19 I13:N15 I11:I12 I18:N19 I16:I17">
    <cfRule type="expression" dxfId="5269" priority="139">
      <formula>$N$14="No"</formula>
    </cfRule>
  </conditionalFormatting>
  <conditionalFormatting sqref="L188:M197">
    <cfRule type="expression" dxfId="5268" priority="137">
      <formula>$F$221="Don't know"</formula>
    </cfRule>
    <cfRule type="expression" dxfId="5267" priority="138">
      <formula>$F$221="No"</formula>
    </cfRule>
  </conditionalFormatting>
  <conditionalFormatting sqref="H26 F70:J70 F72:J72 H106 F11:F19 G116:N128 O274 F188:F198 F71 F73 H297:H299 O310 O358 H358 H301:H307 O297:O298 L198 H28:H31 O277 O303 O307 H279:I279 J42:K42 G63:H64 J44:K45 L188:N197 F77:J81 H276:I277 K276:L279 H281:I283 K281:L283 H285:I290 K285:L290 H292:I294 K292:L294">
    <cfRule type="containsBlanks" dxfId="5266" priority="136">
      <formula>LEN(TRIM(F11))=0</formula>
    </cfRule>
  </conditionalFormatting>
  <conditionalFormatting sqref="F9:N9">
    <cfRule type="containsBlanks" dxfId="5265" priority="135">
      <formula>LEN(TRIM(F9))=0</formula>
    </cfRule>
  </conditionalFormatting>
  <conditionalFormatting sqref="O60 O88:O92 O106 O113 O135 O141 O143 O218 O260 O58 O225:O227 O146:O161 O20:O22 O26:O27 O187 O31:O32 J57:K57 J35:K37 J39:K40">
    <cfRule type="containsBlanks" dxfId="5264" priority="134">
      <formula>LEN(TRIM(J20))=0</formula>
    </cfRule>
  </conditionalFormatting>
  <conditionalFormatting sqref="I63:J64">
    <cfRule type="containsBlanks" dxfId="5263" priority="133">
      <formula>LEN(TRIM(I63))=0</formula>
    </cfRule>
  </conditionalFormatting>
  <conditionalFormatting sqref="F243 H137:H139 K137 K219 F219:F221 H225 G147:G160 J147:J160 F200:F210 K228:K240">
    <cfRule type="containsBlanks" dxfId="5262" priority="132">
      <formula>LEN(TRIM(F137))=0</formula>
    </cfRule>
  </conditionalFormatting>
  <conditionalFormatting sqref="J27">
    <cfRule type="containsBlanks" dxfId="5261" priority="130">
      <formula>LEN(TRIM(J27))=0</formula>
    </cfRule>
  </conditionalFormatting>
  <conditionalFormatting sqref="G135">
    <cfRule type="containsBlanks" dxfId="5260" priority="131">
      <formula>LEN(TRIM(G135))=0</formula>
    </cfRule>
  </conditionalFormatting>
  <conditionalFormatting sqref="J58">
    <cfRule type="containsBlanks" dxfId="5259" priority="129">
      <formula>LEN(TRIM(J58))=0</formula>
    </cfRule>
  </conditionalFormatting>
  <conditionalFormatting sqref="J26">
    <cfRule type="containsBlanks" dxfId="5258" priority="128">
      <formula>LEN(TRIM(J26))=0</formula>
    </cfRule>
  </conditionalFormatting>
  <conditionalFormatting sqref="J60">
    <cfRule type="containsBlanks" dxfId="5257" priority="127">
      <formula>LEN(TRIM(J60))=0</formula>
    </cfRule>
  </conditionalFormatting>
  <conditionalFormatting sqref="F223">
    <cfRule type="containsBlanks" dxfId="5256" priority="117">
      <formula>LEN(TRIM(F223))=0</formula>
    </cfRule>
  </conditionalFormatting>
  <conditionalFormatting sqref="K242">
    <cfRule type="containsBlanks" dxfId="5255" priority="116">
      <formula>LEN(TRIM(K242))=0</formula>
    </cfRule>
  </conditionalFormatting>
  <conditionalFormatting sqref="H140">
    <cfRule type="containsBlanks" dxfId="5254" priority="126">
      <formula>LEN(TRIM(H140))=0</formula>
    </cfRule>
  </conditionalFormatting>
  <conditionalFormatting sqref="H143 K137 H137:H140">
    <cfRule type="expression" dxfId="5253" priority="124">
      <formula>#REF!="Don't know"</formula>
    </cfRule>
    <cfRule type="expression" dxfId="5252" priority="125">
      <formula>#REF!="No"</formula>
    </cfRule>
  </conditionalFormatting>
  <conditionalFormatting sqref="H143">
    <cfRule type="containsBlanks" dxfId="5251" priority="123">
      <formula>LEN(TRIM(H143))=0</formula>
    </cfRule>
  </conditionalFormatting>
  <conditionalFormatting sqref="H141">
    <cfRule type="expression" dxfId="5250" priority="121">
      <formula>#REF!="Don't know"</formula>
    </cfRule>
    <cfRule type="expression" dxfId="5249" priority="122">
      <formula>#REF!="No"</formula>
    </cfRule>
  </conditionalFormatting>
  <conditionalFormatting sqref="H141">
    <cfRule type="containsBlanks" dxfId="5248" priority="120">
      <formula>LEN(TRIM(H141))=0</formula>
    </cfRule>
  </conditionalFormatting>
  <conditionalFormatting sqref="L188:M197">
    <cfRule type="expression" dxfId="5247" priority="118">
      <formula>$F$221="Don't know"</formula>
    </cfRule>
    <cfRule type="expression" dxfId="5246" priority="119">
      <formula>$F$221="No"</formula>
    </cfRule>
  </conditionalFormatting>
  <conditionalFormatting sqref="O8">
    <cfRule type="containsBlanks" dxfId="5245" priority="114">
      <formula>LEN(TRIM(O8))=0</formula>
    </cfRule>
  </conditionalFormatting>
  <conditionalFormatting sqref="H310:H311">
    <cfRule type="containsBlanks" dxfId="5244" priority="115">
      <formula>LEN(TRIM(H310))=0</formula>
    </cfRule>
  </conditionalFormatting>
  <conditionalFormatting sqref="O67">
    <cfRule type="containsBlanks" dxfId="5243" priority="113">
      <formula>LEN(TRIM(O67))=0</formula>
    </cfRule>
  </conditionalFormatting>
  <conditionalFormatting sqref="O199">
    <cfRule type="containsBlanks" dxfId="5242" priority="112">
      <formula>LEN(TRIM(O199))=0</formula>
    </cfRule>
  </conditionalFormatting>
  <conditionalFormatting sqref="O223:O224">
    <cfRule type="containsBlanks" dxfId="5241" priority="111">
      <formula>LEN(TRIM(O223))=0</formula>
    </cfRule>
  </conditionalFormatting>
  <conditionalFormatting sqref="O252">
    <cfRule type="containsBlanks" dxfId="5240" priority="110">
      <formula>LEN(TRIM(O252))=0</formula>
    </cfRule>
  </conditionalFormatting>
  <conditionalFormatting sqref="I67">
    <cfRule type="containsBlanks" dxfId="5239" priority="109">
      <formula>LEN(TRIM(I67))=0</formula>
    </cfRule>
  </conditionalFormatting>
  <conditionalFormatting sqref="H313">
    <cfRule type="containsBlanks" dxfId="5238" priority="108">
      <formula>LEN(TRIM(H313))=0</formula>
    </cfRule>
  </conditionalFormatting>
  <conditionalFormatting sqref="H8">
    <cfRule type="containsBlanks" dxfId="5237" priority="107">
      <formula>LEN(TRIM(H8))=0</formula>
    </cfRule>
  </conditionalFormatting>
  <conditionalFormatting sqref="H8">
    <cfRule type="expression" dxfId="5236" priority="106">
      <formula>$N$14="Don't know"</formula>
    </cfRule>
  </conditionalFormatting>
  <conditionalFormatting sqref="H8">
    <cfRule type="expression" dxfId="5235" priority="105">
      <formula>$N$14="Not applicable"</formula>
    </cfRule>
  </conditionalFormatting>
  <conditionalFormatting sqref="H8">
    <cfRule type="expression" dxfId="5234" priority="104">
      <formula>$N$14="No"</formula>
    </cfRule>
  </conditionalFormatting>
  <conditionalFormatting sqref="F252">
    <cfRule type="containsBlanks" dxfId="5233" priority="103">
      <formula>LEN(TRIM(F252))=0</formula>
    </cfRule>
  </conditionalFormatting>
  <conditionalFormatting sqref="F260">
    <cfRule type="containsBlanks" dxfId="5232" priority="102">
      <formula>LEN(TRIM(F260))=0</formula>
    </cfRule>
  </conditionalFormatting>
  <conditionalFormatting sqref="F261:F264">
    <cfRule type="containsBlanks" dxfId="5231" priority="101">
      <formula>LEN(TRIM(F261))=0</formula>
    </cfRule>
  </conditionalFormatting>
  <conditionalFormatting sqref="F254">
    <cfRule type="containsBlanks" dxfId="5230" priority="100">
      <formula>LEN(TRIM(F254))=0</formula>
    </cfRule>
  </conditionalFormatting>
  <conditionalFormatting sqref="F256">
    <cfRule type="containsBlanks" dxfId="5229" priority="99">
      <formula>LEN(TRIM(F256))=0</formula>
    </cfRule>
  </conditionalFormatting>
  <conditionalFormatting sqref="F258">
    <cfRule type="containsBlanks" dxfId="5228" priority="98">
      <formula>LEN(TRIM(F258))=0</formula>
    </cfRule>
  </conditionalFormatting>
  <conditionalFormatting sqref="L165:L174">
    <cfRule type="expression" dxfId="5227" priority="96">
      <formula>$F$221="Don't know"</formula>
    </cfRule>
    <cfRule type="expression" dxfId="5226" priority="97">
      <formula>$F$221="No"</formula>
    </cfRule>
  </conditionalFormatting>
  <conditionalFormatting sqref="L164:M164">
    <cfRule type="expression" dxfId="5225" priority="94">
      <formula>$F$221="Don't know"</formula>
    </cfRule>
    <cfRule type="expression" dxfId="5224" priority="95">
      <formula>$F$221="No"</formula>
    </cfRule>
  </conditionalFormatting>
  <conditionalFormatting sqref="L164:N164 F164:F174 L165:L174">
    <cfRule type="containsBlanks" dxfId="5223" priority="93">
      <formula>LEN(TRIM(F164))=0</formula>
    </cfRule>
  </conditionalFormatting>
  <conditionalFormatting sqref="F176:F186">
    <cfRule type="containsBlanks" dxfId="5222" priority="92">
      <formula>LEN(TRIM(F176))=0</formula>
    </cfRule>
  </conditionalFormatting>
  <conditionalFormatting sqref="L164:M164">
    <cfRule type="expression" dxfId="5221" priority="90">
      <formula>$F$221="Don't know"</formula>
    </cfRule>
    <cfRule type="expression" dxfId="5220" priority="91">
      <formula>$F$221="No"</formula>
    </cfRule>
  </conditionalFormatting>
  <conditionalFormatting sqref="O175">
    <cfRule type="containsBlanks" dxfId="5219" priority="89">
      <formula>LEN(TRIM(O175))=0</formula>
    </cfRule>
  </conditionalFormatting>
  <conditionalFormatting sqref="F95:F97">
    <cfRule type="containsBlanks" dxfId="5218" priority="88">
      <formula>LEN(TRIM(F95))=0</formula>
    </cfRule>
  </conditionalFormatting>
  <conditionalFormatting sqref="F99:F102">
    <cfRule type="containsBlanks" dxfId="5217" priority="87">
      <formula>LEN(TRIM(F99))=0</formula>
    </cfRule>
  </conditionalFormatting>
  <conditionalFormatting sqref="H213:H216">
    <cfRule type="expression" dxfId="5216" priority="85">
      <formula>$H$144="Don't know"</formula>
    </cfRule>
    <cfRule type="expression" dxfId="5215" priority="86">
      <formula>$H$144="no"</formula>
    </cfRule>
  </conditionalFormatting>
  <conditionalFormatting sqref="O211">
    <cfRule type="containsBlanks" dxfId="5214" priority="84">
      <formula>LEN(TRIM(O211))=0</formula>
    </cfRule>
  </conditionalFormatting>
  <conditionalFormatting sqref="H213:H216">
    <cfRule type="containsBlanks" dxfId="5213" priority="83">
      <formula>LEN(TRIM(H213))=0</formula>
    </cfRule>
  </conditionalFormatting>
  <conditionalFormatting sqref="H211">
    <cfRule type="expression" dxfId="5212" priority="81">
      <formula>#REF!="Don't know"</formula>
    </cfRule>
    <cfRule type="expression" dxfId="5211" priority="82">
      <formula>#REF!="No"</formula>
    </cfRule>
  </conditionalFormatting>
  <conditionalFormatting sqref="H211">
    <cfRule type="containsBlanks" dxfId="5210" priority="80">
      <formula>LEN(TRIM(H211))=0</formula>
    </cfRule>
  </conditionalFormatting>
  <conditionalFormatting sqref="H360:I360 H361">
    <cfRule type="containsBlanks" dxfId="5209" priority="78">
      <formula>LEN(TRIM(H360))=0</formula>
    </cfRule>
    <cfRule type="containsBlanks" priority="79">
      <formula>LEN(TRIM(H360))=0</formula>
    </cfRule>
  </conditionalFormatting>
  <conditionalFormatting sqref="F268:F272">
    <cfRule type="containsBlanks" dxfId="5208" priority="75">
      <formula>LEN(TRIM(F268))=0</formula>
    </cfRule>
  </conditionalFormatting>
  <conditionalFormatting sqref="O266">
    <cfRule type="containsBlanks" dxfId="5207" priority="77">
      <formula>LEN(TRIM(O266))=0</formula>
    </cfRule>
  </conditionalFormatting>
  <conditionalFormatting sqref="G93:J93">
    <cfRule type="containsBlanks" dxfId="5206" priority="54">
      <formula>LEN(TRIM(G93))=0</formula>
    </cfRule>
  </conditionalFormatting>
  <conditionalFormatting sqref="O163">
    <cfRule type="containsBlanks" dxfId="5205" priority="76">
      <formula>LEN(TRIM(O163))=0</formula>
    </cfRule>
  </conditionalFormatting>
  <conditionalFormatting sqref="F245:G245 F247:G247 F246 F249:G249 F248">
    <cfRule type="containsBlanks" dxfId="5204" priority="53">
      <formula>LEN(TRIM(F245))=0</formula>
    </cfRule>
  </conditionalFormatting>
  <conditionalFormatting sqref="G266">
    <cfRule type="containsBlanks" dxfId="5203" priority="74">
      <formula>LEN(TRIM(G266))=0</formula>
    </cfRule>
  </conditionalFormatting>
  <conditionalFormatting sqref="I20">
    <cfRule type="containsBlanks" dxfId="5202" priority="70">
      <formula>LEN(TRIM(I20))=0</formula>
    </cfRule>
    <cfRule type="expression" dxfId="5201" priority="73">
      <formula>$M$14="Don't know"</formula>
    </cfRule>
  </conditionalFormatting>
  <conditionalFormatting sqref="I20">
    <cfRule type="expression" dxfId="5200" priority="72">
      <formula>$M$14="Not applicable"</formula>
    </cfRule>
  </conditionalFormatting>
  <conditionalFormatting sqref="I20">
    <cfRule type="expression" dxfId="5199" priority="71">
      <formula>$M$14="No"</formula>
    </cfRule>
  </conditionalFormatting>
  <conditionalFormatting sqref="I21">
    <cfRule type="containsBlanks" dxfId="5198" priority="66">
      <formula>LEN(TRIM(I21))=0</formula>
    </cfRule>
    <cfRule type="expression" dxfId="5197" priority="69">
      <formula>$M$14="Don't know"</formula>
    </cfRule>
  </conditionalFormatting>
  <conditionalFormatting sqref="I21">
    <cfRule type="expression" dxfId="5196" priority="68">
      <formula>$M$14="Not applicable"</formula>
    </cfRule>
  </conditionalFormatting>
  <conditionalFormatting sqref="I21">
    <cfRule type="expression" dxfId="5195" priority="67">
      <formula>$M$14="No"</formula>
    </cfRule>
  </conditionalFormatting>
  <conditionalFormatting sqref="I22">
    <cfRule type="containsBlanks" dxfId="5194" priority="62">
      <formula>LEN(TRIM(I22))=0</formula>
    </cfRule>
    <cfRule type="expression" dxfId="5193" priority="65">
      <formula>$M$14="Don't know"</formula>
    </cfRule>
  </conditionalFormatting>
  <conditionalFormatting sqref="I22">
    <cfRule type="expression" dxfId="5192" priority="64">
      <formula>$M$14="Not applicable"</formula>
    </cfRule>
  </conditionalFormatting>
  <conditionalFormatting sqref="I22">
    <cfRule type="expression" dxfId="5191" priority="63">
      <formula>$M$14="No"</formula>
    </cfRule>
  </conditionalFormatting>
  <conditionalFormatting sqref="I23">
    <cfRule type="expression" dxfId="5190" priority="59">
      <formula>$N$14="No"</formula>
    </cfRule>
  </conditionalFormatting>
  <conditionalFormatting sqref="I23">
    <cfRule type="expression" dxfId="5189" priority="61">
      <formula>$N$14="Don't know"</formula>
    </cfRule>
  </conditionalFormatting>
  <conditionalFormatting sqref="I23">
    <cfRule type="expression" dxfId="5188" priority="60">
      <formula>$N$14="Not applicable"</formula>
    </cfRule>
  </conditionalFormatting>
  <conditionalFormatting sqref="I23">
    <cfRule type="containsBlanks" dxfId="5187" priority="58">
      <formula>LEN(TRIM(I23))=0</formula>
    </cfRule>
  </conditionalFormatting>
  <conditionalFormatting sqref="I23">
    <cfRule type="expression" dxfId="5186" priority="57">
      <formula>$N$14="Don't know"</formula>
    </cfRule>
  </conditionalFormatting>
  <conditionalFormatting sqref="I23">
    <cfRule type="expression" dxfId="5185" priority="56">
      <formula>$N$14="Not applicable"</formula>
    </cfRule>
  </conditionalFormatting>
  <conditionalFormatting sqref="I23">
    <cfRule type="expression" dxfId="5184" priority="55">
      <formula>$N$14="No"</formula>
    </cfRule>
  </conditionalFormatting>
  <conditionalFormatting sqref="G251">
    <cfRule type="containsBlanks" dxfId="5183" priority="52">
      <formula>LEN(TRIM(G251))=0</formula>
    </cfRule>
  </conditionalFormatting>
  <conditionalFormatting sqref="O244 O251">
    <cfRule type="containsBlanks" dxfId="5182" priority="51">
      <formula>LEN(TRIM(O244))=0</formula>
    </cfRule>
  </conditionalFormatting>
  <conditionalFormatting sqref="J354">
    <cfRule type="containsBlanks" dxfId="5181" priority="42">
      <formula>LEN(TRIM(J354))=0</formula>
    </cfRule>
  </conditionalFormatting>
  <conditionalFormatting sqref="J344">
    <cfRule type="containsBlanks" dxfId="5180" priority="44">
      <formula>LEN(TRIM(J344))=0</formula>
    </cfRule>
  </conditionalFormatting>
  <conditionalFormatting sqref="J318">
    <cfRule type="containsBlanks" dxfId="5179" priority="50">
      <formula>LEN(TRIM(J318))=0</formula>
    </cfRule>
  </conditionalFormatting>
  <conditionalFormatting sqref="J319">
    <cfRule type="containsBlanks" dxfId="5178" priority="49">
      <formula>LEN(TRIM(J319))=0</formula>
    </cfRule>
  </conditionalFormatting>
  <conditionalFormatting sqref="J324">
    <cfRule type="containsBlanks" dxfId="5177" priority="48">
      <formula>LEN(TRIM(J324))=0</formula>
    </cfRule>
  </conditionalFormatting>
  <conditionalFormatting sqref="J329">
    <cfRule type="containsBlanks" dxfId="5176" priority="47">
      <formula>LEN(TRIM(J329))=0</formula>
    </cfRule>
  </conditionalFormatting>
  <conditionalFormatting sqref="J334">
    <cfRule type="containsBlanks" dxfId="5175" priority="46">
      <formula>LEN(TRIM(J334))=0</formula>
    </cfRule>
  </conditionalFormatting>
  <conditionalFormatting sqref="J339">
    <cfRule type="containsBlanks" dxfId="5174" priority="45">
      <formula>LEN(TRIM(J339))=0</formula>
    </cfRule>
  </conditionalFormatting>
  <conditionalFormatting sqref="J349">
    <cfRule type="containsBlanks" dxfId="5173" priority="43">
      <formula>LEN(TRIM(J349))=0</formula>
    </cfRule>
  </conditionalFormatting>
  <conditionalFormatting sqref="J89:J92">
    <cfRule type="containsBlanks" dxfId="5172" priority="41">
      <formula>LEN(TRIM(J89))=0</formula>
    </cfRule>
  </conditionalFormatting>
  <conditionalFormatting sqref="J321">
    <cfRule type="containsBlanks" dxfId="5171" priority="40">
      <formula>LEN(TRIM(J321))=0</formula>
    </cfRule>
  </conditionalFormatting>
  <conditionalFormatting sqref="J326">
    <cfRule type="containsBlanks" dxfId="5170" priority="39">
      <formula>LEN(TRIM(J326))=0</formula>
    </cfRule>
  </conditionalFormatting>
  <conditionalFormatting sqref="J331">
    <cfRule type="containsBlanks" dxfId="5169" priority="38">
      <formula>LEN(TRIM(J331))=0</formula>
    </cfRule>
  </conditionalFormatting>
  <conditionalFormatting sqref="J336">
    <cfRule type="containsBlanks" dxfId="5168" priority="37">
      <formula>LEN(TRIM(J336))=0</formula>
    </cfRule>
  </conditionalFormatting>
  <conditionalFormatting sqref="J346">
    <cfRule type="containsBlanks" dxfId="5167" priority="36">
      <formula>LEN(TRIM(J346))=0</formula>
    </cfRule>
  </conditionalFormatting>
  <conditionalFormatting sqref="J351">
    <cfRule type="containsBlanks" dxfId="5166" priority="35">
      <formula>LEN(TRIM(J351))=0</formula>
    </cfRule>
  </conditionalFormatting>
  <conditionalFormatting sqref="O316:O357">
    <cfRule type="containsBlanks" dxfId="5165" priority="33">
      <formula>LEN(TRIM(O316))=0</formula>
    </cfRule>
  </conditionalFormatting>
  <conditionalFormatting sqref="J356">
    <cfRule type="containsBlanks" dxfId="5164" priority="34">
      <formula>LEN(TRIM(J356))=0</formula>
    </cfRule>
  </conditionalFormatting>
  <conditionalFormatting sqref="H357">
    <cfRule type="containsBlanks" dxfId="5163" priority="32">
      <formula>LEN(TRIM(H357))=0</formula>
    </cfRule>
  </conditionalFormatting>
  <conditionalFormatting sqref="K20:N24">
    <cfRule type="containsBlanks" dxfId="5162" priority="31">
      <formula>LEN(TRIM(K20))=0</formula>
    </cfRule>
  </conditionalFormatting>
  <conditionalFormatting sqref="J29">
    <cfRule type="containsBlanks" dxfId="5161" priority="29">
      <formula>LEN(TRIM(J29))=0</formula>
    </cfRule>
  </conditionalFormatting>
  <conditionalFormatting sqref="J28">
    <cfRule type="containsBlanks" dxfId="5160" priority="30">
      <formula>LEN(TRIM(J28))=0</formula>
    </cfRule>
  </conditionalFormatting>
  <conditionalFormatting sqref="J341">
    <cfRule type="containsBlanks" dxfId="5159" priority="28">
      <formula>LEN(TRIM(J341))=0</formula>
    </cfRule>
  </conditionalFormatting>
  <conditionalFormatting sqref="H308:J308">
    <cfRule type="containsBlanks" dxfId="5158" priority="27">
      <formula>LEN(TRIM(H308))=0</formula>
    </cfRule>
  </conditionalFormatting>
  <conditionalFormatting sqref="H312:J312">
    <cfRule type="containsBlanks" dxfId="5157" priority="26">
      <formula>LEN(TRIM(H312))=0</formula>
    </cfRule>
  </conditionalFormatting>
  <conditionalFormatting sqref="H315:J315">
    <cfRule type="containsBlanks" dxfId="5156" priority="25">
      <formula>LEN(TRIM(H315))=0</formula>
    </cfRule>
  </conditionalFormatting>
  <conditionalFormatting sqref="I24">
    <cfRule type="containsBlanks" dxfId="5155" priority="24">
      <formula>LEN(TRIM(I24))=0</formula>
    </cfRule>
  </conditionalFormatting>
  <conditionalFormatting sqref="O77">
    <cfRule type="containsBlanks" dxfId="5154" priority="23">
      <formula>LEN(TRIM(O77))=0</formula>
    </cfRule>
  </conditionalFormatting>
  <conditionalFormatting sqref="O78">
    <cfRule type="containsBlanks" dxfId="5153" priority="22">
      <formula>LEN(TRIM(O78))=0</formula>
    </cfRule>
  </conditionalFormatting>
  <conditionalFormatting sqref="O80">
    <cfRule type="containsBlanks" dxfId="5152" priority="21">
      <formula>LEN(TRIM(O80))=0</formula>
    </cfRule>
  </conditionalFormatting>
  <conditionalFormatting sqref="O95">
    <cfRule type="containsBlanks" dxfId="5151" priority="20">
      <formula>LEN(TRIM(O95))=0</formula>
    </cfRule>
  </conditionalFormatting>
  <conditionalFormatting sqref="O69:O74">
    <cfRule type="containsBlanks" dxfId="5150" priority="19">
      <formula>LEN(TRIM(O69))=0</formula>
    </cfRule>
  </conditionalFormatting>
  <conditionalFormatting sqref="O360">
    <cfRule type="containsBlanks" dxfId="5149" priority="18">
      <formula>LEN(TRIM(O360))=0</formula>
    </cfRule>
  </conditionalFormatting>
  <conditionalFormatting sqref="J323">
    <cfRule type="containsBlanks" dxfId="5148" priority="17">
      <formula>LEN(TRIM(J323))=0</formula>
    </cfRule>
  </conditionalFormatting>
  <conditionalFormatting sqref="J328">
    <cfRule type="containsBlanks" dxfId="5147" priority="16">
      <formula>LEN(TRIM(J328))=0</formula>
    </cfRule>
  </conditionalFormatting>
  <conditionalFormatting sqref="J333">
    <cfRule type="containsBlanks" dxfId="5146" priority="15">
      <formula>LEN(TRIM(J333))=0</formula>
    </cfRule>
  </conditionalFormatting>
  <conditionalFormatting sqref="J338">
    <cfRule type="containsBlanks" dxfId="5145" priority="14">
      <formula>LEN(TRIM(J338))=0</formula>
    </cfRule>
  </conditionalFormatting>
  <conditionalFormatting sqref="J343">
    <cfRule type="containsBlanks" dxfId="5144" priority="13">
      <formula>LEN(TRIM(J343))=0</formula>
    </cfRule>
  </conditionalFormatting>
  <conditionalFormatting sqref="J348">
    <cfRule type="containsBlanks" dxfId="5143" priority="12">
      <formula>LEN(TRIM(J348))=0</formula>
    </cfRule>
  </conditionalFormatting>
  <conditionalFormatting sqref="J353">
    <cfRule type="containsBlanks" dxfId="5142" priority="11">
      <formula>LEN(TRIM(J353))=0</formula>
    </cfRule>
  </conditionalFormatting>
  <conditionalFormatting sqref="J49:K49">
    <cfRule type="containsBlanks" dxfId="5141" priority="10">
      <formula>LEN(TRIM(J49))=0</formula>
    </cfRule>
  </conditionalFormatting>
  <conditionalFormatting sqref="J51:K51 J52:J53 K52">
    <cfRule type="containsBlanks" dxfId="5140" priority="9">
      <formula>LEN(TRIM(J51))=0</formula>
    </cfRule>
  </conditionalFormatting>
  <conditionalFormatting sqref="J56:K56">
    <cfRule type="containsBlanks" dxfId="5139" priority="8">
      <formula>LEN(TRIM(J56))=0</formula>
    </cfRule>
  </conditionalFormatting>
  <conditionalFormatting sqref="K53">
    <cfRule type="containsBlanks" dxfId="5138" priority="7">
      <formula>LEN(TRIM(K53))=0</formula>
    </cfRule>
  </conditionalFormatting>
  <conditionalFormatting sqref="J43">
    <cfRule type="containsBlanks" dxfId="5137" priority="6">
      <formula>LEN(TRIM(J43))=0</formula>
    </cfRule>
  </conditionalFormatting>
  <conditionalFormatting sqref="K43">
    <cfRule type="containsBlanks" dxfId="5136" priority="5">
      <formula>LEN(TRIM(K43))=0</formula>
    </cfRule>
  </conditionalFormatting>
  <conditionalFormatting sqref="J47:K48">
    <cfRule type="containsBlanks" dxfId="5135" priority="4">
      <formula>LEN(TRIM(J47))=0</formula>
    </cfRule>
  </conditionalFormatting>
  <conditionalFormatting sqref="J50:K50">
    <cfRule type="containsBlanks" dxfId="5134" priority="3">
      <formula>LEN(TRIM(J50))=0</formula>
    </cfRule>
  </conditionalFormatting>
  <conditionalFormatting sqref="J55:K55">
    <cfRule type="containsBlanks" dxfId="5133" priority="2">
      <formula>LEN(TRIM(J55))=0</formula>
    </cfRule>
  </conditionalFormatting>
  <conditionalFormatting sqref="H278:I278">
    <cfRule type="containsBlanks" dxfId="5132" priority="1">
      <formula>LEN(TRIM(H278))=0</formula>
    </cfRule>
  </conditionalFormatting>
  <dataValidations count="44">
    <dataValidation type="list" allowBlank="1" showInputMessage="1" showErrorMessage="1" sqref="J318:K318 J323:K323 J328:K328 J333:K333 J338:K338 J343:K343 J348:K348 J353:K353" xr:uid="{A205F320-A45A-4C82-8B42-B50F2C2CF0F8}">
      <formula1>"WHO-prequalified, SRA, Both WHO-PQ and SRA,No SRA or WHO-PQ products registered,Don’t know"</formula1>
    </dataValidation>
    <dataValidation type="list" allowBlank="1" showInputMessage="1" showErrorMessage="1" sqref="H361:I361" xr:uid="{65996E3F-54BF-4309-9B3B-92757329162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81F48776-8A3A-4621-9FD0-7316EF9DA98E}">
      <formula1>"Yes, No, Don’t know"</formula1>
    </dataValidation>
    <dataValidation type="list" allowBlank="1" showInputMessage="1" showErrorMessage="1" sqref="H29 J29" xr:uid="{4C27E006-2840-4F93-B89A-85174A57A266}">
      <formula1>"2015,2016,2017,2018,2019"</formula1>
    </dataValidation>
    <dataValidation type="list" allowBlank="1" showInputMessage="1" showErrorMessage="1" sqref="J321:K321 J326:K326 J331:K331 J336:K336 J346:K346 J351:K351 J356:K356 J341:K341" xr:uid="{AB3CB47A-3890-4EAA-B405-11EE91AA050F}">
      <formula1>"0,1,2 or more,Don't know"</formula1>
    </dataValidation>
    <dataValidation type="list" allowBlank="1" showInputMessage="1" showErrorMessage="1" sqref="H304:J304" xr:uid="{CCAD7C00-5BED-44B1-A503-3C656459E492}">
      <formula1>"Yes - ISO certified, Yes - WHO-PQ, Yes - both ISO certified and WHO-PQ,Neither, Don’t know, Not applicable"</formula1>
    </dataValidation>
    <dataValidation type="list" allowBlank="1" showInputMessage="1" showErrorMessage="1" sqref="F248:G248" xr:uid="{5195DD5C-98A1-4EF4-936D-6D4363734777}">
      <formula1>"Yes: Extensive community mobilization/engagement,Yes: Some community mobilization/engagement,No,Don't know"</formula1>
    </dataValidation>
    <dataValidation type="list" allowBlank="1" showInputMessage="1" showErrorMessage="1" sqref="F246:G246" xr:uid="{4300275C-DECD-400F-913A-E79F1787C0FB}">
      <formula1>"Yes: Extensive mass media,Yes: Some mass media,No,Don't know"</formula1>
    </dataValidation>
    <dataValidation type="list" allowBlank="1" showInputMessage="1" showErrorMessage="1" sqref="G147:G160 H151:I160 H147:I149 J147:J160 K147:L149 K151:L160" xr:uid="{9B862909-E350-4FF6-AD88-F9987B2366EB}">
      <formula1>"Community Health Worker (or equivalent),Auxiliary Nurse,Auxiliary Nurse Midwife,Nurse,Clinical Officer,Doctor,Don't know,Not applicable"</formula1>
    </dataValidation>
    <dataValidation type="list" allowBlank="1" showInputMessage="1" showErrorMessage="1" sqref="H140:J140" xr:uid="{72E8F91A-6EFE-41F0-9949-F99493837131}">
      <formula1>"Yes - high level of implementation, Yes - some implementation,Minimal or no implementation, Don't know, Not applicable (no strategy)"</formula1>
    </dataValidation>
    <dataValidation type="list" allowBlank="1" showInputMessage="1" showErrorMessage="1" sqref="J89:J92" xr:uid="{293A1841-75CB-4EED-9C9C-AFCF8C03832C}">
      <formula1>"Yes, No, Don't Know,Not applicable"</formula1>
    </dataValidation>
    <dataValidation type="list" allowBlank="1" showInputMessage="1" showErrorMessage="1" error="Please choose from the dropdown list." prompt="Please select from the dropdown list" sqref="G90:I92" xr:uid="{DBCA4D72-9D93-4431-9D07-0F7B4D117E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D38F1BD-45D3-43C6-8B8A-7FE001D435D2}">
      <formula1>"Ministry of Finance, Ministry of Planning,Both,Neither,Don't know, Not applicable"</formula1>
    </dataValidation>
    <dataValidation type="list" allowBlank="1" showInputMessage="1" showErrorMessage="1" sqref="F99:G102" xr:uid="{A2EF98AF-015B-46B7-93B6-AFEE864FD1BD}">
      <formula1>"Yes,No,Don't Know"</formula1>
    </dataValidation>
    <dataValidation type="list" allowBlank="1" showInputMessage="1" showErrorMessage="1" sqref="F272:G272" xr:uid="{19E9D53B-D7A9-46A8-9597-D9A786C4835A}">
      <formula1>"Paper only, Mobile phone/SMS,Electronic,Combination, Don't know, Not applicable (no LMIS)"</formula1>
    </dataValidation>
    <dataValidation type="list" allowBlank="1" showInputMessage="1" showErrorMessage="1" sqref="G251" xr:uid="{6E65BFC7-6614-450A-BE4B-D6ECF491FFD4}">
      <formula1>"0%,1-10%,11-20%,21-30%,31-40%,41-50%,51-60%,61-70%,71-80%,81-100%,Don't know,Not applicable"</formula1>
    </dataValidation>
    <dataValidation type="list" allowBlank="1" showInputMessage="1" showErrorMessage="1" sqref="F249:G249 H213:J216" xr:uid="{78570193-C25B-4270-BA61-1E166A465FA7}">
      <formula1>"Yes,No,Don't know"</formula1>
    </dataValidation>
    <dataValidation type="list" allowBlank="1" showInputMessage="1" showErrorMessage="1" sqref="F247:G247" xr:uid="{D163DFE4-11EC-4C32-82F6-CADAFDFA3B98}">
      <formula1>"Yes: Extensive mobile outreach/education,Yes: Some mobile outreach/education,No,Don't know"</formula1>
    </dataValidation>
    <dataValidation type="list" allowBlank="1" showInputMessage="1" showErrorMessage="1" sqref="F245:G245" xr:uid="{3EAFC194-7D89-4C08-BDC7-F7FAFC374CC6}">
      <formula1>"Yes: Extensive social marketing,Yes: Some social marketing,No,Don't know"</formula1>
    </dataValidation>
    <dataValidation allowBlank="1" showInputMessage="1" showErrorMessage="1" error="Please choose from the dropdown list." sqref="K20:N24" xr:uid="{DAD6F6FD-A12F-4608-8E7B-E633B3819D32}"/>
    <dataValidation type="list" allowBlank="1" showInputMessage="1" showErrorMessage="1" sqref="F271:G271" xr:uid="{24DA9450-1FEE-4D11-8E19-83C3105AA60C}">
      <formula1>"Yes: All social marketing sites included, Yes: Some social marketing sites included,None, Don't know, Not applicable (no LMIS)"</formula1>
    </dataValidation>
    <dataValidation type="list" allowBlank="1" showInputMessage="1" showErrorMessage="1" sqref="F270:G270" xr:uid="{9E48F229-899E-4F4E-A0DB-3B5B5FBEA9C6}">
      <formula1>"Yes: All NGO facilities included, Yes: Some NGO facilities included,None, Don't know, Not applicable (no LMIS)"</formula1>
    </dataValidation>
    <dataValidation type="list" allowBlank="1" showInputMessage="1" showErrorMessage="1" sqref="F269:G269" xr:uid="{674F0720-C104-42DF-8654-0CE3578C4A4A}">
      <formula1>"Yes: All private sector facilities included, Yes: Some private sector facilities included,None, Don't know, Not applicable (no LMIS)"</formula1>
    </dataValidation>
    <dataValidation type="list" allowBlank="1" showInputMessage="1" showErrorMessage="1" sqref="F268:G268" xr:uid="{06B0ADB8-4CB4-421A-BA25-A49D507A3EC2}">
      <formula1>"Yes: All public sector facilities included, Yes: Some public sector facilities included,None, Don't know, Not applicable (no LMIS)"</formula1>
    </dataValidation>
    <dataValidation type="list" allowBlank="1" showInputMessage="1" showErrorMessage="1" sqref="H360:I360" xr:uid="{158DF3A6-DF53-4D33-98E9-8F2DAFF3ECC7}">
      <formula1>"Yes (PSE plan with FP/RH component),No PSE plan started/developed,Yes PSE plan but no FP/RH component,Don't know"</formula1>
    </dataValidation>
    <dataValidation type="list" allowBlank="1" showInputMessage="1" showErrorMessage="1" sqref="H312:J312" xr:uid="{5F7D9FA5-D128-44A7-AF70-53F22D21B469}">
      <formula1>"0-25%,26-50%,51-75%,76-100%, Don’t know, Not applicable"</formula1>
    </dataValidation>
    <dataValidation type="list" allowBlank="1" showInputMessage="1" showErrorMessage="1" sqref="F95:F97" xr:uid="{001C5E0A-A7EE-45E6-825D-7B3B6D147D35}">
      <formula1>"Yes,No,Don't Know,Not Applicable"</formula1>
    </dataValidation>
    <dataValidation type="list" allowBlank="1" showInputMessage="1" showErrorMessage="1" sqref="H302:J302" xr:uid="{E803D6E2-6C27-4B8D-8357-D2774B6081FE}">
      <formula1>"Yes,No,Don't know,Not applicable"</formula1>
    </dataValidation>
    <dataValidation type="list" allowBlank="1" showInputMessage="1" showErrorMessage="1" sqref="H308:J308" xr:uid="{65C0E5E7-A5AD-46E0-AC82-AD5E0ACC229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B2589A1-6828-4D1F-9D24-14710FD9FB67}">
      <formula1>"0,1,2-3,More than 3, Don’t know"</formula1>
    </dataValidation>
    <dataValidation type="list" allowBlank="1" showInputMessage="1" showErrorMessage="1" sqref="J349 J354 J324 J329 J334 J339 J344 J319" xr:uid="{05289281-6960-4465-9A92-2255895C16B2}">
      <formula1>"0,1,2-3,More than 3,Don't know"</formula1>
    </dataValidation>
    <dataValidation type="list" allowBlank="1" showInputMessage="1" showErrorMessage="1" sqref="H302" xr:uid="{F2670A69-28F1-43B8-B8F9-9E39FCEE51A6}">
      <formula1>"Yes,No,Don’t know, Not applicable"</formula1>
    </dataValidation>
    <dataValidation type="list" allowBlank="1" showInputMessage="1" showErrorMessage="1" sqref="H301:J301" xr:uid="{B0CA17BC-817E-4E0C-8681-8DA7ABC019A3}">
      <formula1>"Less than 6 months, 6 months to under 1 year, 1 year to 18 months, More than 18 months,Don’t know"</formula1>
    </dataValidation>
    <dataValidation type="list" allowBlank="1" showInputMessage="1" showErrorMessage="1" error="Please choose from the dropdown list." sqref="I20:I21" xr:uid="{2D1A9449-9866-449B-A548-DD11AA387A2A}">
      <formula1>"Yes, No, Don't know, Not applicable"</formula1>
    </dataValidation>
    <dataValidation type="list" allowBlank="1" showInputMessage="1" showErrorMessage="1" sqref="H305:J306" xr:uid="{A582ED43-7D6F-460C-9A01-775A3A8E8A90}">
      <formula1>"Most were tested, Some were tested, None were tested, Don't know, Not applicable"</formula1>
    </dataValidation>
    <dataValidation type="list" allowBlank="1" showInputMessage="1" showErrorMessage="1" sqref="H315 H303 H307 H313 H311 H298:H299" xr:uid="{2A4137F4-C28C-43E1-B9C1-068316BD0FDB}">
      <formula1>"Yes, No, Don’t know, Not applicable"</formula1>
    </dataValidation>
    <dataValidation type="list" allowBlank="1" showInputMessage="1" showErrorMessage="1" sqref="H161 J161:L161" xr:uid="{604B95FF-B9F5-4F96-8400-635D87EB3315}">
      <formula1>"Community Health Worker (or equivalent), Nurse, Auxiliary Nurse, Auxiliary Nurse Midwife, Clinical Officer, Doctor, Don't know, Not applicable"</formula1>
    </dataValidation>
    <dataValidation type="list" allowBlank="1" showInputMessage="1" showErrorMessage="1" sqref="H106" xr:uid="{DD75611B-F032-488B-875E-6995ADBA1F5F}">
      <formula1>"Yes, No, Don't Know"</formula1>
    </dataValidation>
    <dataValidation type="list" allowBlank="1" showInputMessage="1" showErrorMessage="1" sqref="F77:F81" xr:uid="{3416A5FC-B9EB-4039-982D-1D00C04D05CA}">
      <formula1>"In-kind, Cash, Don't know, Not applicable"</formula1>
    </dataValidation>
    <dataValidation type="list" allowBlank="1" showInputMessage="1" showErrorMessage="1" sqref="F164:F174 J60:K60 I67 F188:F198 F200:F210 F252 G135 H143:J143 H141:J141 J58 F260 F176:F186 H357:H358 H211:J211 G266 K228:K240" xr:uid="{E977E383-D3E0-4000-8C7B-4B3769D06C45}">
      <formula1>"Yes, No, Don't know"</formula1>
    </dataValidation>
    <dataValidation type="list" allowBlank="1" showInputMessage="1" showErrorMessage="1" sqref="H31:J31" xr:uid="{4F9FCA1E-FB16-42BF-8633-701B074AB9FC}">
      <formula1>"Less than annually,Annually,Bi-annually (twice a year),Quarterly,Monthly,Ad hoc"</formula1>
    </dataValidation>
    <dataValidation type="list" allowBlank="1" showInputMessage="1" showErrorMessage="1" sqref="H26 J26 H28 J28" xr:uid="{CBCDDB98-1A87-4205-856B-0E240CA453C5}">
      <formula1>"January, February, March, April, May, June, July, August, September, October, November, December"</formula1>
    </dataValidation>
    <dataValidation type="list" allowBlank="1" showInputMessage="1" showErrorMessage="1" error="Please choose from the dropdown list." sqref="I22" xr:uid="{CB140676-0E3C-43E2-A2DE-F43339152F5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6537B5CD-84C4-44E7-9819-4E696E6508B0}">
      <formula1>"Yes, No, Don't know, Not applicable"</formula1>
    </dataValidation>
  </dataValidations>
  <hyperlinks>
    <hyperlink ref="M1:N1" location="'All Countries Summary (2019)'!A1" display="go to summary" xr:uid="{ECB0EDF5-8D2A-4378-9A81-3FE0652C936A}"/>
  </hyperlinks>
  <pageMargins left="0.7" right="0.7" top="0.75" bottom="0.75" header="0.3" footer="0.3"/>
  <pageSetup scale="31" orientation="portrait" r:id="rId1"/>
  <rowBreaks count="1" manualBreakCount="1">
    <brk id="67"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538625C-BEA0-446F-854B-44FA5596C00B}">
          <x14:formula1>
            <xm:f>'\\chemonics.sharepoint.com@SSL\DavWWWRoot\sites\FO000\1300_CL\Monitoring and Evaluation\CS Indicators and Index\Validated Surveys - 2019\Validation_final\[CS Indicators Survey_2019_Ethiopia_Final.xlsx]Data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E299A8C7-8E1C-4E9F-B4D3-47EF7F6E7FAA}">
          <x14:formula1>
            <xm:f>'\\chemonics.sharepoint.com@SSL\DavWWWRoot\sites\FO000\1300_CL\Monitoring and Evaluation\CS Indicators and Index\Validated Surveys - 2019\Validation_final\[CS Indicators Survey_2019_Ethiopia_Final.xlsx]Data sources for dropdown list'!#REF!</xm:f>
          </x14:formula1>
          <xm:sqref>O8:P19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C8220-8A80-40B9-B1FD-E0225FC1525F}">
  <sheetPr>
    <tabColor theme="7" tint="0.79998168889431442"/>
  </sheetPr>
  <dimension ref="A1:Q363"/>
  <sheetViews>
    <sheetView showGridLines="0" zoomScaleNormal="100" workbookViewId="0">
      <selection activeCell="D343" sqref="D343:I343"/>
    </sheetView>
  </sheetViews>
  <sheetFormatPr defaultRowHeight="15"/>
  <cols>
    <col min="1" max="1" width="2.140625" customWidth="1"/>
    <col min="3" max="3" width="3.42578125" customWidth="1"/>
    <col min="4" max="4" width="10.42578125" customWidth="1"/>
    <col min="5" max="5" width="39.5703125" customWidth="1"/>
    <col min="6" max="6" width="14.5703125" customWidth="1"/>
    <col min="7" max="7" width="16" customWidth="1"/>
    <col min="8" max="8" width="13.5703125" customWidth="1"/>
    <col min="9" max="9" width="14.42578125" customWidth="1"/>
    <col min="10" max="10" width="16.85546875" customWidth="1"/>
    <col min="11" max="11" width="19.42578125" customWidth="1"/>
    <col min="12" max="12" width="17.5703125" customWidth="1"/>
    <col min="13" max="13" width="15.140625" customWidth="1"/>
    <col min="14" max="14" width="18.5703125" customWidth="1"/>
    <col min="15" max="15" width="31.42578125" customWidth="1"/>
    <col min="16" max="16" width="36.5703125" customWidth="1"/>
  </cols>
  <sheetData>
    <row r="1" spans="2:16" ht="67.5" customHeight="1">
      <c r="B1" s="140"/>
      <c r="C1" s="140"/>
      <c r="D1" s="140"/>
      <c r="E1" s="140"/>
      <c r="F1" s="643"/>
      <c r="G1" s="643"/>
      <c r="H1" s="643"/>
      <c r="I1" s="643"/>
      <c r="J1" s="643"/>
      <c r="K1" s="643"/>
      <c r="L1" s="643"/>
      <c r="M1" s="2508" t="s">
        <v>828</v>
      </c>
      <c r="N1" s="2508"/>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3675</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2.25" customHeight="1" thickBot="1">
      <c r="B5" s="2430" t="s">
        <v>830</v>
      </c>
      <c r="C5" s="2431"/>
      <c r="D5" s="2431"/>
      <c r="E5" s="2431"/>
      <c r="F5" s="2431"/>
      <c r="G5" s="2431"/>
      <c r="H5" s="2431"/>
      <c r="I5" s="2431"/>
      <c r="J5" s="2431"/>
      <c r="K5" s="2431"/>
      <c r="L5" s="2431"/>
      <c r="M5" s="2431"/>
      <c r="N5" s="2431"/>
      <c r="O5" s="140"/>
      <c r="P5" s="140"/>
    </row>
    <row r="6" spans="2:16" ht="36"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59.25" customHeight="1">
      <c r="B8" s="20" t="s">
        <v>432</v>
      </c>
      <c r="C8" s="2407" t="s">
        <v>433</v>
      </c>
      <c r="D8" s="2407"/>
      <c r="E8" s="2407"/>
      <c r="F8" s="2407"/>
      <c r="G8" s="2407"/>
      <c r="H8" s="1622" t="s">
        <v>56</v>
      </c>
      <c r="I8" s="21" t="s">
        <v>434</v>
      </c>
      <c r="J8" s="2408"/>
      <c r="K8" s="2409"/>
      <c r="L8" s="2409"/>
      <c r="M8" s="2409"/>
      <c r="N8" s="2410"/>
      <c r="O8" s="2245" t="s">
        <v>3605</v>
      </c>
      <c r="P8" s="2245"/>
    </row>
    <row r="9" spans="2:16" ht="21.75" customHeight="1">
      <c r="B9" s="22" t="s">
        <v>435</v>
      </c>
      <c r="C9" s="1997" t="s">
        <v>436</v>
      </c>
      <c r="D9" s="1997"/>
      <c r="E9" s="1998"/>
      <c r="F9" s="2411" t="s">
        <v>3676</v>
      </c>
      <c r="G9" s="2412"/>
      <c r="H9" s="2412"/>
      <c r="I9" s="2412"/>
      <c r="J9" s="2412"/>
      <c r="K9" s="2412"/>
      <c r="L9" s="2412"/>
      <c r="M9" s="2412"/>
      <c r="N9" s="2412"/>
      <c r="O9" s="2124"/>
      <c r="P9" s="2124"/>
    </row>
    <row r="10" spans="2:16" ht="33"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3677</v>
      </c>
      <c r="J11" s="2774"/>
      <c r="K11" s="2774"/>
      <c r="L11" s="2774"/>
      <c r="M11" s="2774"/>
      <c r="N11" s="2775"/>
      <c r="O11" s="2124"/>
      <c r="P11" s="2124"/>
    </row>
    <row r="12" spans="2:16" ht="49.5" customHeight="1">
      <c r="B12" s="1490" t="s">
        <v>441</v>
      </c>
      <c r="C12" s="1997" t="s">
        <v>442</v>
      </c>
      <c r="D12" s="1997"/>
      <c r="E12" s="1998"/>
      <c r="F12" s="1622" t="s">
        <v>56</v>
      </c>
      <c r="G12" s="2397" t="s">
        <v>440</v>
      </c>
      <c r="H12" s="2138"/>
      <c r="I12" s="2773" t="s">
        <v>3678</v>
      </c>
      <c r="J12" s="2774"/>
      <c r="K12" s="2774"/>
      <c r="L12" s="2774"/>
      <c r="M12" s="2774"/>
      <c r="N12" s="2775"/>
      <c r="O12" s="2124"/>
      <c r="P12" s="2124"/>
    </row>
    <row r="13" spans="2:16" ht="4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2773" t="s">
        <v>3110</v>
      </c>
      <c r="J14" s="2774"/>
      <c r="K14" s="2774"/>
      <c r="L14" s="2774"/>
      <c r="M14" s="2774"/>
      <c r="N14" s="2775"/>
      <c r="O14" s="2124"/>
      <c r="P14" s="2124"/>
    </row>
    <row r="15" spans="2:16" ht="33" customHeight="1">
      <c r="B15" s="1490" t="s">
        <v>448</v>
      </c>
      <c r="C15" s="1997" t="s">
        <v>67</v>
      </c>
      <c r="D15" s="1997"/>
      <c r="E15" s="1998"/>
      <c r="F15" s="1622" t="s">
        <v>56</v>
      </c>
      <c r="G15" s="2397" t="s">
        <v>449</v>
      </c>
      <c r="H15" s="2138"/>
      <c r="I15" s="2773" t="s">
        <v>957</v>
      </c>
      <c r="J15" s="2774"/>
      <c r="K15" s="2774"/>
      <c r="L15" s="2774"/>
      <c r="M15" s="2774"/>
      <c r="N15" s="2775"/>
      <c r="O15" s="2124"/>
      <c r="P15" s="2124"/>
    </row>
    <row r="16" spans="2:16" ht="60" customHeight="1">
      <c r="B16" s="1490" t="s">
        <v>450</v>
      </c>
      <c r="C16" s="1997" t="s">
        <v>451</v>
      </c>
      <c r="D16" s="1997"/>
      <c r="E16" s="1998"/>
      <c r="F16" s="1622" t="s">
        <v>56</v>
      </c>
      <c r="G16" s="2397" t="s">
        <v>452</v>
      </c>
      <c r="H16" s="2138"/>
      <c r="I16" s="2773" t="s">
        <v>3679</v>
      </c>
      <c r="J16" s="2774"/>
      <c r="K16" s="2774"/>
      <c r="L16" s="2774"/>
      <c r="M16" s="2774"/>
      <c r="N16" s="2775"/>
      <c r="O16" s="2124"/>
      <c r="P16" s="2124"/>
    </row>
    <row r="17" spans="2:16" ht="26.25" customHeight="1">
      <c r="B17" s="1490" t="s">
        <v>453</v>
      </c>
      <c r="C17" s="2043" t="s">
        <v>454</v>
      </c>
      <c r="D17" s="2043"/>
      <c r="E17" s="2043"/>
      <c r="F17" s="1622" t="s">
        <v>56</v>
      </c>
      <c r="G17" s="2397" t="s">
        <v>455</v>
      </c>
      <c r="H17" s="2138"/>
      <c r="I17" s="2773" t="s">
        <v>3680</v>
      </c>
      <c r="J17" s="2774"/>
      <c r="K17" s="2774"/>
      <c r="L17" s="2774"/>
      <c r="M17" s="2774"/>
      <c r="N17" s="2775"/>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24.75" customHeight="1">
      <c r="B19" s="1490" t="s">
        <v>458</v>
      </c>
      <c r="C19" s="2043" t="s">
        <v>459</v>
      </c>
      <c r="D19" s="2043"/>
      <c r="E19" s="2043"/>
      <c r="F19" s="1622" t="s">
        <v>57</v>
      </c>
      <c r="G19" s="2397" t="s">
        <v>455</v>
      </c>
      <c r="H19" s="2138"/>
      <c r="I19" s="1637"/>
      <c r="J19" s="1637"/>
      <c r="K19" s="1637"/>
      <c r="L19" s="1637"/>
      <c r="M19" s="1637"/>
      <c r="N19" s="1637"/>
      <c r="O19" s="2197"/>
      <c r="P19" s="2197"/>
    </row>
    <row r="20" spans="2:16" ht="31.5" customHeight="1">
      <c r="B20" s="23" t="s">
        <v>78</v>
      </c>
      <c r="C20" s="1997" t="s">
        <v>460</v>
      </c>
      <c r="D20" s="1997"/>
      <c r="E20" s="1997"/>
      <c r="F20" s="1997"/>
      <c r="G20" s="1997"/>
      <c r="H20" s="1997"/>
      <c r="I20" s="1522" t="s">
        <v>56</v>
      </c>
      <c r="J20" s="1993" t="s">
        <v>461</v>
      </c>
      <c r="K20" s="3477" t="s">
        <v>3681</v>
      </c>
      <c r="L20" s="3478"/>
      <c r="M20" s="3478"/>
      <c r="N20" s="3479"/>
      <c r="O20" s="25"/>
      <c r="P20" s="26"/>
    </row>
    <row r="21" spans="2:16" ht="32.25" customHeight="1">
      <c r="B21" s="23" t="s">
        <v>81</v>
      </c>
      <c r="C21" s="1997" t="s">
        <v>462</v>
      </c>
      <c r="D21" s="1997"/>
      <c r="E21" s="1997"/>
      <c r="F21" s="1997"/>
      <c r="G21" s="1997"/>
      <c r="H21" s="1997"/>
      <c r="I21" s="1522" t="s">
        <v>56</v>
      </c>
      <c r="J21" s="2398"/>
      <c r="K21" s="3480"/>
      <c r="L21" s="3481"/>
      <c r="M21" s="3481"/>
      <c r="N21" s="3482"/>
      <c r="O21" s="25"/>
      <c r="P21" s="26"/>
    </row>
    <row r="22" spans="2:16" ht="39" customHeight="1">
      <c r="B22" s="23" t="s">
        <v>91</v>
      </c>
      <c r="C22" s="1997" t="s">
        <v>463</v>
      </c>
      <c r="D22" s="1997"/>
      <c r="E22" s="1997"/>
      <c r="F22" s="1997"/>
      <c r="G22" s="1997"/>
      <c r="H22" s="1997"/>
      <c r="I22" s="1522" t="s">
        <v>88</v>
      </c>
      <c r="J22" s="2398"/>
      <c r="K22" s="3480"/>
      <c r="L22" s="3481"/>
      <c r="M22" s="3481"/>
      <c r="N22" s="3482"/>
      <c r="O22" s="2051"/>
      <c r="P22" s="2051"/>
    </row>
    <row r="23" spans="2:16" ht="36" customHeight="1">
      <c r="B23" s="23" t="s">
        <v>464</v>
      </c>
      <c r="C23" s="1997" t="s">
        <v>465</v>
      </c>
      <c r="D23" s="1997"/>
      <c r="E23" s="1997"/>
      <c r="F23" s="1997"/>
      <c r="G23" s="1997"/>
      <c r="H23" s="1997"/>
      <c r="I23" s="1622" t="s">
        <v>56</v>
      </c>
      <c r="J23" s="2398"/>
      <c r="K23" s="3480"/>
      <c r="L23" s="3481"/>
      <c r="M23" s="3481"/>
      <c r="N23" s="3482"/>
      <c r="O23" s="2124"/>
      <c r="P23" s="2124"/>
    </row>
    <row r="24" spans="2:16" ht="256.5" customHeight="1" thickBot="1">
      <c r="B24" s="27" t="s">
        <v>435</v>
      </c>
      <c r="C24" s="1978" t="s">
        <v>466</v>
      </c>
      <c r="D24" s="1978"/>
      <c r="E24" s="1978"/>
      <c r="F24" s="1978"/>
      <c r="G24" s="1978"/>
      <c r="H24" s="1978"/>
      <c r="I24" s="1622" t="s">
        <v>56</v>
      </c>
      <c r="J24" s="2398"/>
      <c r="K24" s="3765"/>
      <c r="L24" s="3766"/>
      <c r="M24" s="3766"/>
      <c r="N24" s="376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35.25" customHeight="1">
      <c r="B26" s="28" t="s">
        <v>98</v>
      </c>
      <c r="C26" s="2111" t="s">
        <v>468</v>
      </c>
      <c r="D26" s="2111"/>
      <c r="E26" s="2111"/>
      <c r="F26" s="2387"/>
      <c r="G26" s="29" t="s">
        <v>469</v>
      </c>
      <c r="H26" s="1645" t="s">
        <v>846</v>
      </c>
      <c r="I26" s="1524" t="s">
        <v>470</v>
      </c>
      <c r="J26" s="1645" t="s">
        <v>847</v>
      </c>
      <c r="K26" s="2112" t="s">
        <v>471</v>
      </c>
      <c r="L26" s="2465" t="s">
        <v>3682</v>
      </c>
      <c r="M26" s="2466"/>
      <c r="N26" s="2466"/>
      <c r="O26" s="30" t="s">
        <v>3133</v>
      </c>
      <c r="P26" s="1515"/>
    </row>
    <row r="27" spans="2:16" ht="89.25" customHeight="1">
      <c r="B27" s="23" t="s">
        <v>472</v>
      </c>
      <c r="C27" s="2028" t="s">
        <v>473</v>
      </c>
      <c r="D27" s="2028"/>
      <c r="E27" s="2028"/>
      <c r="F27" s="2028"/>
      <c r="G27" s="2028"/>
      <c r="H27" s="2028"/>
      <c r="I27" s="2029"/>
      <c r="J27" s="31">
        <v>7689318</v>
      </c>
      <c r="K27" s="2113"/>
      <c r="L27" s="2469"/>
      <c r="M27" s="2470"/>
      <c r="N27" s="2470"/>
      <c r="O27" s="2051" t="s">
        <v>3134</v>
      </c>
      <c r="P27" s="2051"/>
    </row>
    <row r="28" spans="2:16" ht="33.75" customHeight="1">
      <c r="B28" s="2096" t="s">
        <v>120</v>
      </c>
      <c r="C28" s="1830" t="s">
        <v>474</v>
      </c>
      <c r="D28" s="1830"/>
      <c r="E28" s="1830"/>
      <c r="F28" s="1830"/>
      <c r="G28" s="1634" t="s">
        <v>469</v>
      </c>
      <c r="H28" s="1531" t="s">
        <v>846</v>
      </c>
      <c r="I28" s="32" t="s">
        <v>470</v>
      </c>
      <c r="J28" s="33" t="s">
        <v>847</v>
      </c>
      <c r="K28" s="2113"/>
      <c r="L28" s="2469"/>
      <c r="M28" s="2470"/>
      <c r="N28" s="2470"/>
      <c r="O28" s="2124"/>
      <c r="P28" s="2124"/>
    </row>
    <row r="29" spans="2:16" ht="19.5" customHeight="1">
      <c r="B29" s="2097"/>
      <c r="C29" s="2043"/>
      <c r="D29" s="2043"/>
      <c r="E29" s="2043"/>
      <c r="F29" s="2043"/>
      <c r="G29" s="1634" t="s">
        <v>475</v>
      </c>
      <c r="H29" s="1510">
        <v>2018</v>
      </c>
      <c r="I29" s="32" t="s">
        <v>476</v>
      </c>
      <c r="J29" s="1510">
        <v>2018</v>
      </c>
      <c r="K29" s="2113"/>
      <c r="L29" s="2469"/>
      <c r="M29" s="2470"/>
      <c r="N29" s="2470"/>
      <c r="O29" s="2124"/>
      <c r="P29" s="2124"/>
    </row>
    <row r="30" spans="2:16" ht="42.75" customHeight="1" thickBot="1">
      <c r="B30" s="1490" t="s">
        <v>435</v>
      </c>
      <c r="C30" s="1997" t="s">
        <v>477</v>
      </c>
      <c r="D30" s="1997"/>
      <c r="E30" s="1997"/>
      <c r="F30" s="1997"/>
      <c r="G30" s="1998"/>
      <c r="H30" s="2890" t="s">
        <v>3683</v>
      </c>
      <c r="I30" s="2904"/>
      <c r="J30" s="3764"/>
      <c r="K30" s="2113"/>
      <c r="L30" s="2505"/>
      <c r="M30" s="2506"/>
      <c r="N30" s="2506"/>
      <c r="O30" s="2197"/>
      <c r="P30" s="2197"/>
    </row>
    <row r="31" spans="2:16" ht="49.5" customHeight="1">
      <c r="B31" s="1490" t="s">
        <v>441</v>
      </c>
      <c r="C31" s="1997" t="s">
        <v>478</v>
      </c>
      <c r="D31" s="1997"/>
      <c r="E31" s="1997"/>
      <c r="F31" s="1997"/>
      <c r="G31" s="1998"/>
      <c r="H31" s="2384" t="s">
        <v>852</v>
      </c>
      <c r="I31" s="2385"/>
      <c r="J31" s="2386"/>
      <c r="K31" s="2114"/>
      <c r="L31" s="2465" t="s">
        <v>3684</v>
      </c>
      <c r="M31" s="2466"/>
      <c r="N31" s="2466"/>
      <c r="O31" s="26"/>
      <c r="P31" s="26"/>
    </row>
    <row r="32" spans="2:16" ht="76.5" customHeight="1">
      <c r="B32" s="1490" t="s">
        <v>443</v>
      </c>
      <c r="C32" s="2028" t="s">
        <v>479</v>
      </c>
      <c r="D32" s="2028"/>
      <c r="E32" s="2028"/>
      <c r="F32" s="2028"/>
      <c r="G32" s="2028"/>
      <c r="H32" s="2028"/>
      <c r="I32" s="2028"/>
      <c r="J32" s="2028"/>
      <c r="K32" s="2028"/>
      <c r="L32" s="2028"/>
      <c r="M32" s="2028"/>
      <c r="N32" s="2372"/>
      <c r="O32" s="2074"/>
      <c r="P32" s="2074"/>
    </row>
    <row r="33" spans="2:16" ht="44.2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3762" t="s">
        <v>3685</v>
      </c>
      <c r="P34" s="2379"/>
    </row>
    <row r="35" spans="2:16" ht="21" customHeight="1">
      <c r="B35" s="27"/>
      <c r="C35" s="2091" t="s">
        <v>485</v>
      </c>
      <c r="D35" s="2091"/>
      <c r="E35" s="2091"/>
      <c r="F35" s="2091"/>
      <c r="G35" s="2091"/>
      <c r="H35" s="2091"/>
      <c r="I35" s="2092"/>
      <c r="J35" s="35">
        <v>418601</v>
      </c>
      <c r="K35" s="35">
        <v>445515</v>
      </c>
      <c r="L35" s="2361">
        <f>ABS(J35-K35)/J35</f>
        <v>6.4295116351848175E-2</v>
      </c>
      <c r="M35" s="2362"/>
      <c r="N35" s="2363"/>
      <c r="O35" s="3763"/>
      <c r="P35" s="2380"/>
    </row>
    <row r="36" spans="2:16" ht="21" customHeight="1">
      <c r="B36" s="27"/>
      <c r="C36" s="2091" t="s">
        <v>486</v>
      </c>
      <c r="D36" s="2091"/>
      <c r="E36" s="2091"/>
      <c r="F36" s="2091"/>
      <c r="G36" s="2091"/>
      <c r="H36" s="2091"/>
      <c r="I36" s="2092"/>
      <c r="J36" s="236" t="s">
        <v>61</v>
      </c>
      <c r="K36" s="237" t="s">
        <v>61</v>
      </c>
      <c r="L36" s="2369" t="s">
        <v>61</v>
      </c>
      <c r="M36" s="2370"/>
      <c r="N36" s="2371"/>
      <c r="O36" s="3763"/>
      <c r="P36" s="2380"/>
    </row>
    <row r="37" spans="2:16" ht="31.5" customHeight="1">
      <c r="B37" s="27"/>
      <c r="C37" s="2091" t="s">
        <v>487</v>
      </c>
      <c r="D37" s="2091"/>
      <c r="E37" s="2091"/>
      <c r="F37" s="38" t="s">
        <v>488</v>
      </c>
      <c r="G37" s="1754"/>
      <c r="H37" s="2008"/>
      <c r="I37" s="1755"/>
      <c r="J37" s="236" t="s">
        <v>61</v>
      </c>
      <c r="K37" s="237" t="s">
        <v>61</v>
      </c>
      <c r="L37" s="2369" t="s">
        <v>61</v>
      </c>
      <c r="M37" s="2370"/>
      <c r="N37" s="2371"/>
      <c r="O37" s="3763"/>
      <c r="P37" s="2380"/>
    </row>
    <row r="38" spans="2:16" ht="21" customHeight="1">
      <c r="B38" s="27" t="s">
        <v>489</v>
      </c>
      <c r="C38" s="1997" t="s">
        <v>490</v>
      </c>
      <c r="D38" s="1997"/>
      <c r="E38" s="1997"/>
      <c r="F38" s="1997"/>
      <c r="G38" s="1997"/>
      <c r="H38" s="1997"/>
      <c r="I38" s="1997"/>
      <c r="J38" s="1997"/>
      <c r="K38" s="1997"/>
      <c r="L38" s="1997"/>
      <c r="M38" s="1997"/>
      <c r="N38" s="2041"/>
      <c r="O38" s="3763"/>
      <c r="P38" s="2380"/>
    </row>
    <row r="39" spans="2:16" ht="21" customHeight="1">
      <c r="B39" s="27"/>
      <c r="C39" s="2091" t="s">
        <v>491</v>
      </c>
      <c r="D39" s="2091"/>
      <c r="E39" s="2091"/>
      <c r="F39" s="2091"/>
      <c r="G39" s="2091"/>
      <c r="H39" s="2091"/>
      <c r="I39" s="2092"/>
      <c r="J39" s="34">
        <v>111456</v>
      </c>
      <c r="K39" s="35">
        <v>121016</v>
      </c>
      <c r="L39" s="2369">
        <f>ABS(J39-K39)/J39</f>
        <v>8.5773758254378413E-2</v>
      </c>
      <c r="M39" s="2370"/>
      <c r="N39" s="2371"/>
      <c r="O39" s="3763"/>
      <c r="P39" s="2380"/>
    </row>
    <row r="40" spans="2:16" ht="27.75" customHeight="1">
      <c r="B40" s="27"/>
      <c r="C40" s="2091" t="s">
        <v>492</v>
      </c>
      <c r="D40" s="2091"/>
      <c r="E40" s="2091"/>
      <c r="F40" s="38" t="s">
        <v>488</v>
      </c>
      <c r="G40" s="1754"/>
      <c r="H40" s="2008"/>
      <c r="I40" s="1755"/>
      <c r="J40" s="236" t="s">
        <v>61</v>
      </c>
      <c r="K40" s="237" t="s">
        <v>61</v>
      </c>
      <c r="L40" s="2369" t="s">
        <v>61</v>
      </c>
      <c r="M40" s="2370"/>
      <c r="N40" s="2371"/>
      <c r="O40" s="3763"/>
      <c r="P40" s="2380"/>
    </row>
    <row r="41" spans="2:16" ht="21" customHeight="1">
      <c r="B41" s="27" t="s">
        <v>493</v>
      </c>
      <c r="C41" s="1997" t="s">
        <v>333</v>
      </c>
      <c r="D41" s="1997"/>
      <c r="E41" s="1997"/>
      <c r="F41" s="1997"/>
      <c r="G41" s="1997"/>
      <c r="H41" s="1997"/>
      <c r="I41" s="1997"/>
      <c r="J41" s="1997"/>
      <c r="K41" s="1997"/>
      <c r="L41" s="1997"/>
      <c r="M41" s="1997"/>
      <c r="N41" s="2041"/>
      <c r="O41" s="3763"/>
      <c r="P41" s="2380"/>
    </row>
    <row r="42" spans="2:16" ht="21" customHeight="1">
      <c r="B42" s="27"/>
      <c r="C42" s="2091" t="s">
        <v>494</v>
      </c>
      <c r="D42" s="2091"/>
      <c r="E42" s="2091"/>
      <c r="F42" s="2091"/>
      <c r="G42" s="2091"/>
      <c r="H42" s="2091"/>
      <c r="I42" s="2092"/>
      <c r="J42" s="236" t="s">
        <v>61</v>
      </c>
      <c r="K42" s="237" t="s">
        <v>61</v>
      </c>
      <c r="L42" s="2369" t="s">
        <v>61</v>
      </c>
      <c r="M42" s="2370"/>
      <c r="N42" s="2371"/>
      <c r="O42" s="3763"/>
      <c r="P42" s="2380"/>
    </row>
    <row r="43" spans="2:16" ht="21" customHeight="1">
      <c r="B43" s="27"/>
      <c r="C43" s="2091" t="s">
        <v>495</v>
      </c>
      <c r="D43" s="2091"/>
      <c r="E43" s="2091"/>
      <c r="F43" s="2091"/>
      <c r="G43" s="2091"/>
      <c r="H43" s="2091"/>
      <c r="I43" s="2092"/>
      <c r="J43" s="34">
        <v>1782915</v>
      </c>
      <c r="K43" s="34">
        <v>2092038</v>
      </c>
      <c r="L43" s="2361">
        <f t="shared" ref="L43:L53" si="0">ABS(J43-K43)/J43</f>
        <v>0.17338067154070722</v>
      </c>
      <c r="M43" s="2362"/>
      <c r="N43" s="2363"/>
      <c r="O43" s="3763"/>
      <c r="P43" s="2380"/>
    </row>
    <row r="44" spans="2:16" ht="21" customHeight="1">
      <c r="B44" s="27"/>
      <c r="C44" s="2091" t="s">
        <v>496</v>
      </c>
      <c r="D44" s="2091"/>
      <c r="E44" s="2091"/>
      <c r="F44" s="2091"/>
      <c r="G44" s="2091"/>
      <c r="H44" s="2091"/>
      <c r="I44" s="2092"/>
      <c r="J44" s="34">
        <v>255951</v>
      </c>
      <c r="K44" s="34">
        <v>426099</v>
      </c>
      <c r="L44" s="2361">
        <f t="shared" si="0"/>
        <v>0.6647678657242988</v>
      </c>
      <c r="M44" s="2362"/>
      <c r="N44" s="2363"/>
      <c r="O44" s="3763"/>
      <c r="P44" s="2380"/>
    </row>
    <row r="45" spans="2:16" ht="32.25" customHeight="1">
      <c r="B45" s="27"/>
      <c r="C45" s="2091" t="s">
        <v>497</v>
      </c>
      <c r="D45" s="2091"/>
      <c r="E45" s="2091"/>
      <c r="F45" s="38" t="s">
        <v>488</v>
      </c>
      <c r="G45" s="1754"/>
      <c r="H45" s="2008"/>
      <c r="I45" s="1755"/>
      <c r="J45" s="236" t="s">
        <v>61</v>
      </c>
      <c r="K45" s="237" t="s">
        <v>61</v>
      </c>
      <c r="L45" s="2369" t="s">
        <v>61</v>
      </c>
      <c r="M45" s="2370"/>
      <c r="N45" s="2371"/>
      <c r="O45" s="3763"/>
      <c r="P45" s="2380"/>
    </row>
    <row r="46" spans="2:16" ht="21" customHeight="1">
      <c r="B46" s="27" t="s">
        <v>498</v>
      </c>
      <c r="C46" s="1997" t="s">
        <v>334</v>
      </c>
      <c r="D46" s="1997"/>
      <c r="E46" s="1997"/>
      <c r="F46" s="1997"/>
      <c r="G46" s="1997"/>
      <c r="H46" s="1997"/>
      <c r="I46" s="1997"/>
      <c r="J46" s="1997"/>
      <c r="K46" s="1997"/>
      <c r="L46" s="1997"/>
      <c r="M46" s="1997"/>
      <c r="N46" s="2041"/>
      <c r="O46" s="3763"/>
      <c r="P46" s="2380"/>
    </row>
    <row r="47" spans="2:16" ht="21" customHeight="1">
      <c r="B47" s="27"/>
      <c r="C47" s="2091" t="s">
        <v>499</v>
      </c>
      <c r="D47" s="2091"/>
      <c r="E47" s="2091"/>
      <c r="F47" s="2091"/>
      <c r="G47" s="2091"/>
      <c r="H47" s="2091"/>
      <c r="I47" s="2092"/>
      <c r="J47" s="34">
        <v>171287</v>
      </c>
      <c r="K47" s="35">
        <v>199522</v>
      </c>
      <c r="L47" s="2361">
        <f t="shared" si="0"/>
        <v>0.16484029727883612</v>
      </c>
      <c r="M47" s="2362"/>
      <c r="N47" s="2363"/>
      <c r="O47" s="3763"/>
      <c r="P47" s="2380"/>
    </row>
    <row r="48" spans="2:16" s="77" customFormat="1" ht="21" customHeight="1">
      <c r="B48" s="27"/>
      <c r="C48" s="2091" t="s">
        <v>500</v>
      </c>
      <c r="D48" s="2091"/>
      <c r="E48" s="2091"/>
      <c r="F48" s="2091"/>
      <c r="G48" s="2091"/>
      <c r="H48" s="2091"/>
      <c r="I48" s="2092"/>
      <c r="J48" s="34">
        <v>137004</v>
      </c>
      <c r="K48" s="35">
        <v>140294</v>
      </c>
      <c r="L48" s="2361">
        <f t="shared" si="0"/>
        <v>2.4013897404455344E-2</v>
      </c>
      <c r="M48" s="2362"/>
      <c r="N48" s="2363"/>
      <c r="O48" s="3763"/>
      <c r="P48" s="2380"/>
    </row>
    <row r="49" spans="2:16" ht="30" customHeight="1">
      <c r="B49" s="27"/>
      <c r="C49" s="2091" t="s">
        <v>501</v>
      </c>
      <c r="D49" s="2091"/>
      <c r="E49" s="2091"/>
      <c r="F49" s="38" t="s">
        <v>488</v>
      </c>
      <c r="G49" s="2093"/>
      <c r="H49" s="2157"/>
      <c r="I49" s="2094"/>
      <c r="J49" s="236" t="s">
        <v>61</v>
      </c>
      <c r="K49" s="237" t="s">
        <v>61</v>
      </c>
      <c r="L49" s="2369" t="s">
        <v>61</v>
      </c>
      <c r="M49" s="2370"/>
      <c r="N49" s="2371"/>
      <c r="O49" s="3763"/>
      <c r="P49" s="2380"/>
    </row>
    <row r="50" spans="2:16" ht="21" customHeight="1">
      <c r="B50" s="27" t="s">
        <v>502</v>
      </c>
      <c r="C50" s="2091" t="s">
        <v>503</v>
      </c>
      <c r="D50" s="2091"/>
      <c r="E50" s="2091"/>
      <c r="F50" s="2091"/>
      <c r="G50" s="2091"/>
      <c r="H50" s="2091"/>
      <c r="I50" s="2092"/>
      <c r="J50" s="34">
        <v>20378</v>
      </c>
      <c r="K50" s="35">
        <v>19858</v>
      </c>
      <c r="L50" s="2361">
        <f t="shared" si="0"/>
        <v>2.5517715183040534E-2</v>
      </c>
      <c r="M50" s="2362"/>
      <c r="N50" s="2363"/>
      <c r="O50" s="3763"/>
      <c r="P50" s="2380"/>
    </row>
    <row r="51" spans="2:16" ht="21" customHeight="1">
      <c r="B51" s="27" t="s">
        <v>504</v>
      </c>
      <c r="C51" s="2091" t="s">
        <v>505</v>
      </c>
      <c r="D51" s="2091"/>
      <c r="E51" s="2091"/>
      <c r="F51" s="2091"/>
      <c r="G51" s="2091"/>
      <c r="H51" s="2091"/>
      <c r="I51" s="2092"/>
      <c r="J51" s="236" t="s">
        <v>61</v>
      </c>
      <c r="K51" s="237" t="s">
        <v>61</v>
      </c>
      <c r="L51" s="2369" t="s">
        <v>61</v>
      </c>
      <c r="M51" s="2370"/>
      <c r="N51" s="2371"/>
      <c r="O51" s="3763"/>
      <c r="P51" s="2380"/>
    </row>
    <row r="52" spans="2:16" ht="21" customHeight="1">
      <c r="B52" s="27" t="s">
        <v>506</v>
      </c>
      <c r="C52" s="2091" t="s">
        <v>131</v>
      </c>
      <c r="D52" s="2091"/>
      <c r="E52" s="2091"/>
      <c r="F52" s="2091"/>
      <c r="G52" s="2091"/>
      <c r="H52" s="2091"/>
      <c r="I52" s="2092"/>
      <c r="J52" s="34">
        <v>13467687</v>
      </c>
      <c r="K52" s="35">
        <v>24077358</v>
      </c>
      <c r="L52" s="2361">
        <f t="shared" si="0"/>
        <v>0.78778716790789693</v>
      </c>
      <c r="M52" s="2362"/>
      <c r="N52" s="2363"/>
      <c r="O52" s="3763"/>
      <c r="P52" s="2380"/>
    </row>
    <row r="53" spans="2:16" ht="21" customHeight="1">
      <c r="B53" s="27" t="s">
        <v>507</v>
      </c>
      <c r="C53" s="2091" t="s">
        <v>132</v>
      </c>
      <c r="D53" s="2091"/>
      <c r="E53" s="2091"/>
      <c r="F53" s="2091"/>
      <c r="G53" s="2091"/>
      <c r="H53" s="2091"/>
      <c r="I53" s="2092"/>
      <c r="J53" s="34">
        <v>191781</v>
      </c>
      <c r="K53" s="35">
        <v>277891</v>
      </c>
      <c r="L53" s="2361">
        <f t="shared" si="0"/>
        <v>0.4490017259269688</v>
      </c>
      <c r="M53" s="2362"/>
      <c r="N53" s="2363"/>
      <c r="O53" s="3763"/>
      <c r="P53" s="2380"/>
    </row>
    <row r="54" spans="2:16" ht="21" customHeight="1">
      <c r="B54" s="27" t="s">
        <v>508</v>
      </c>
      <c r="C54" s="1997" t="s">
        <v>509</v>
      </c>
      <c r="D54" s="1997"/>
      <c r="E54" s="1997"/>
      <c r="F54" s="1997"/>
      <c r="G54" s="1997"/>
      <c r="H54" s="1997"/>
      <c r="I54" s="1997"/>
      <c r="J54" s="1997"/>
      <c r="K54" s="1997"/>
      <c r="L54" s="1997"/>
      <c r="M54" s="1997"/>
      <c r="N54" s="2041"/>
      <c r="O54" s="3763"/>
      <c r="P54" s="2380"/>
    </row>
    <row r="55" spans="2:16">
      <c r="B55" s="27"/>
      <c r="C55" s="2091" t="s">
        <v>299</v>
      </c>
      <c r="D55" s="2091"/>
      <c r="E55" s="2091"/>
      <c r="F55" s="2091"/>
      <c r="G55" s="2091"/>
      <c r="H55" s="2091"/>
      <c r="I55" s="2092"/>
      <c r="J55" s="236">
        <v>22385</v>
      </c>
      <c r="K55" s="237">
        <v>19958</v>
      </c>
      <c r="L55" s="2361">
        <f t="shared" ref="L55" si="1">ABS(J55-K55)/J55</f>
        <v>0.10842081751172661</v>
      </c>
      <c r="M55" s="2362"/>
      <c r="N55" s="2363"/>
      <c r="O55" s="3763"/>
      <c r="P55" s="2380"/>
    </row>
    <row r="56" spans="2:16" ht="21" customHeight="1">
      <c r="B56" s="27"/>
      <c r="C56" s="2091" t="s">
        <v>300</v>
      </c>
      <c r="D56" s="2091"/>
      <c r="E56" s="2091"/>
      <c r="F56" s="2091"/>
      <c r="G56" s="2091"/>
      <c r="H56" s="2091"/>
      <c r="I56" s="2092"/>
      <c r="J56" s="236" t="s">
        <v>61</v>
      </c>
      <c r="K56" s="237" t="s">
        <v>61</v>
      </c>
      <c r="L56" s="2369" t="s">
        <v>61</v>
      </c>
      <c r="M56" s="2370"/>
      <c r="N56" s="2371"/>
      <c r="O56" s="3763"/>
      <c r="P56" s="2380"/>
    </row>
    <row r="57" spans="2:16" ht="21" customHeight="1" thickBot="1">
      <c r="B57" s="39" t="s">
        <v>510</v>
      </c>
      <c r="C57" s="2364" t="s">
        <v>511</v>
      </c>
      <c r="D57" s="2364"/>
      <c r="E57" s="2364"/>
      <c r="F57" s="2364"/>
      <c r="G57" s="2364"/>
      <c r="H57" s="2364"/>
      <c r="I57" s="2365"/>
      <c r="J57" s="131">
        <v>10636</v>
      </c>
      <c r="K57" s="132">
        <v>15000</v>
      </c>
      <c r="L57" s="2361">
        <f>ABS(J57-K57)/J57</f>
        <v>0.4103046257991726</v>
      </c>
      <c r="M57" s="2362"/>
      <c r="N57" s="2363"/>
      <c r="O57" s="3763"/>
      <c r="P57" s="2380"/>
    </row>
    <row r="58" spans="2:16" ht="51" customHeight="1" thickBot="1">
      <c r="B58" s="40" t="s">
        <v>512</v>
      </c>
      <c r="C58" s="2351" t="s">
        <v>513</v>
      </c>
      <c r="D58" s="2351"/>
      <c r="E58" s="2351"/>
      <c r="F58" s="2351"/>
      <c r="G58" s="2351"/>
      <c r="H58" s="2351"/>
      <c r="I58" s="2351"/>
      <c r="J58" s="41" t="s">
        <v>57</v>
      </c>
      <c r="K58" s="42" t="s">
        <v>514</v>
      </c>
      <c r="L58" s="2352" t="s">
        <v>3686</v>
      </c>
      <c r="M58" s="2353"/>
      <c r="N58" s="2354"/>
      <c r="O58" s="43"/>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78.75" customHeight="1" thickBot="1">
      <c r="B60" s="44" t="s">
        <v>516</v>
      </c>
      <c r="C60" s="2330" t="s">
        <v>517</v>
      </c>
      <c r="D60" s="2330"/>
      <c r="E60" s="2330"/>
      <c r="F60" s="2330"/>
      <c r="G60" s="2330"/>
      <c r="H60" s="2330"/>
      <c r="I60" s="2330"/>
      <c r="J60" s="2357" t="s">
        <v>56</v>
      </c>
      <c r="K60" s="2358"/>
      <c r="L60" s="45" t="s">
        <v>514</v>
      </c>
      <c r="M60" s="2359"/>
      <c r="N60" s="2360"/>
      <c r="O60" s="1627"/>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51.7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0</v>
      </c>
      <c r="H63" s="116" t="s">
        <v>862</v>
      </c>
      <c r="I63" s="2317"/>
      <c r="J63" s="2318"/>
      <c r="K63" s="2340" t="s">
        <v>3687</v>
      </c>
      <c r="L63" s="2341"/>
      <c r="M63" s="2341"/>
      <c r="N63" s="2342"/>
      <c r="O63" s="2349"/>
      <c r="P63" s="2349"/>
    </row>
    <row r="64" spans="2:16" ht="133.5" customHeight="1">
      <c r="B64" s="1490" t="s">
        <v>441</v>
      </c>
      <c r="C64" s="1997" t="s">
        <v>525</v>
      </c>
      <c r="D64" s="1997"/>
      <c r="E64" s="1997"/>
      <c r="F64" s="1998"/>
      <c r="G64" s="48">
        <v>2542386</v>
      </c>
      <c r="H64" s="116" t="s">
        <v>862</v>
      </c>
      <c r="I64" s="2317"/>
      <c r="J64" s="2318"/>
      <c r="K64" s="2457" t="s">
        <v>3688</v>
      </c>
      <c r="L64" s="2458"/>
      <c r="M64" s="2458"/>
      <c r="N64" s="2459"/>
      <c r="O64" s="2349"/>
      <c r="P64" s="2349"/>
    </row>
    <row r="65" spans="2:17" ht="54" customHeight="1" thickBot="1">
      <c r="B65" s="27" t="s">
        <v>443</v>
      </c>
      <c r="C65" s="1830" t="s">
        <v>526</v>
      </c>
      <c r="D65" s="1830"/>
      <c r="E65" s="1830"/>
      <c r="F65" s="1831"/>
      <c r="G65" s="50">
        <f>G63+G64</f>
        <v>2542386</v>
      </c>
      <c r="H65" s="51" t="s">
        <v>3689</v>
      </c>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73.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523" t="s">
        <v>57</v>
      </c>
      <c r="G70" s="2315">
        <v>0</v>
      </c>
      <c r="H70" s="2316"/>
      <c r="I70" s="2317" t="s">
        <v>862</v>
      </c>
      <c r="J70" s="2318"/>
      <c r="K70" s="2340"/>
      <c r="L70" s="2341"/>
      <c r="M70" s="2341"/>
      <c r="N70" s="2342"/>
      <c r="O70" s="2124"/>
      <c r="P70" s="2124"/>
    </row>
    <row r="71" spans="2:17" ht="31.5" customHeight="1">
      <c r="B71" s="56"/>
      <c r="C71" s="2338" t="s">
        <v>538</v>
      </c>
      <c r="D71" s="2338"/>
      <c r="E71" s="2339"/>
      <c r="F71" s="2162" t="s">
        <v>330</v>
      </c>
      <c r="G71" s="2163"/>
      <c r="H71" s="2163"/>
      <c r="I71" s="2163"/>
      <c r="J71" s="2163"/>
      <c r="K71" s="2340" t="s">
        <v>3690</v>
      </c>
      <c r="L71" s="2341"/>
      <c r="M71" s="2341"/>
      <c r="N71" s="2342"/>
      <c r="O71" s="2124"/>
      <c r="P71" s="2124"/>
    </row>
    <row r="72" spans="2:17" ht="88.5" customHeight="1">
      <c r="B72" s="1490" t="s">
        <v>441</v>
      </c>
      <c r="C72" s="2338" t="s">
        <v>539</v>
      </c>
      <c r="D72" s="2338"/>
      <c r="E72" s="2339"/>
      <c r="F72" s="1523" t="s">
        <v>56</v>
      </c>
      <c r="G72" s="2315">
        <v>809416.4</v>
      </c>
      <c r="H72" s="2316"/>
      <c r="I72" s="2317" t="s">
        <v>862</v>
      </c>
      <c r="J72" s="2318"/>
      <c r="K72" s="2340" t="s">
        <v>3691</v>
      </c>
      <c r="L72" s="2341"/>
      <c r="M72" s="2341"/>
      <c r="N72" s="2342"/>
      <c r="O72" s="2124"/>
      <c r="P72" s="2124"/>
    </row>
    <row r="73" spans="2:17" ht="43.5" customHeight="1">
      <c r="B73" s="56"/>
      <c r="C73" s="2338" t="s">
        <v>540</v>
      </c>
      <c r="D73" s="2338"/>
      <c r="E73" s="2339"/>
      <c r="F73" s="2162" t="s">
        <v>330</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809416.4</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68.25"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56.25" customHeight="1">
      <c r="B77" s="1490" t="s">
        <v>435</v>
      </c>
      <c r="C77" s="1997" t="s">
        <v>113</v>
      </c>
      <c r="D77" s="1997"/>
      <c r="E77" s="1998"/>
      <c r="F77" s="1523" t="s">
        <v>865</v>
      </c>
      <c r="G77" s="2315">
        <v>4637973.58</v>
      </c>
      <c r="H77" s="2316"/>
      <c r="I77" s="2317" t="s">
        <v>862</v>
      </c>
      <c r="J77" s="2318"/>
      <c r="K77" s="2284" t="s">
        <v>3692</v>
      </c>
      <c r="L77" s="2285"/>
      <c r="M77" s="2285"/>
      <c r="N77" s="2286"/>
      <c r="O77" s="25" t="s">
        <v>864</v>
      </c>
      <c r="P77" s="26"/>
    </row>
    <row r="78" spans="2:17" s="13" customFormat="1" ht="47.25" customHeight="1">
      <c r="B78" s="1490" t="s">
        <v>441</v>
      </c>
      <c r="C78" s="1997" t="s">
        <v>67</v>
      </c>
      <c r="D78" s="1997"/>
      <c r="E78" s="1998"/>
      <c r="F78" s="1523" t="s">
        <v>865</v>
      </c>
      <c r="G78" s="2315">
        <v>1492472</v>
      </c>
      <c r="H78" s="2316"/>
      <c r="I78" s="2317" t="s">
        <v>862</v>
      </c>
      <c r="J78" s="2318"/>
      <c r="K78" s="2284" t="s">
        <v>3693</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62</v>
      </c>
      <c r="J79" s="2318"/>
      <c r="K79" s="2284"/>
      <c r="L79" s="2285"/>
      <c r="M79" s="2285"/>
      <c r="N79" s="2286"/>
      <c r="O79" s="25"/>
      <c r="P79" s="26"/>
    </row>
    <row r="80" spans="2:17" s="13" customFormat="1" ht="32.25" customHeight="1">
      <c r="B80" s="1490" t="s">
        <v>445</v>
      </c>
      <c r="C80" s="1997" t="s">
        <v>116</v>
      </c>
      <c r="D80" s="1997"/>
      <c r="E80" s="1998"/>
      <c r="F80" s="1523" t="s">
        <v>62</v>
      </c>
      <c r="G80" s="2315">
        <v>0</v>
      </c>
      <c r="H80" s="2316"/>
      <c r="I80" s="2315" t="s">
        <v>62</v>
      </c>
      <c r="J80" s="2316"/>
      <c r="K80" s="2315"/>
      <c r="L80" s="2319"/>
      <c r="M80" s="2319"/>
      <c r="N80" s="2320"/>
      <c r="O80" s="238"/>
      <c r="P80" s="2051"/>
    </row>
    <row r="81" spans="1:16" s="13" customFormat="1" ht="54" customHeight="1">
      <c r="B81" s="1490" t="s">
        <v>448</v>
      </c>
      <c r="C81" s="1997" t="s">
        <v>328</v>
      </c>
      <c r="D81" s="1997"/>
      <c r="E81" s="1998"/>
      <c r="F81" s="1523" t="s">
        <v>62</v>
      </c>
      <c r="G81" s="2315">
        <v>0</v>
      </c>
      <c r="H81" s="2316"/>
      <c r="I81" s="2317" t="s">
        <v>862</v>
      </c>
      <c r="J81" s="2318"/>
      <c r="K81" s="2284"/>
      <c r="L81" s="2285"/>
      <c r="M81" s="2285"/>
      <c r="N81" s="2286"/>
      <c r="O81" s="25" t="s">
        <v>867</v>
      </c>
      <c r="P81" s="2197"/>
    </row>
    <row r="82" spans="1:16" ht="53.25" customHeight="1" thickBot="1">
      <c r="B82" s="27" t="s">
        <v>450</v>
      </c>
      <c r="C82" s="1830" t="s">
        <v>549</v>
      </c>
      <c r="D82" s="1830"/>
      <c r="E82" s="1831"/>
      <c r="F82" s="61"/>
      <c r="G82" s="2307">
        <f>G77+G78+G79+G80+G81</f>
        <v>6130445.5800000001</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0.11663292473721501</v>
      </c>
      <c r="K84" s="65" t="s">
        <v>434</v>
      </c>
      <c r="L84" s="2304"/>
      <c r="M84" s="2305"/>
      <c r="N84" s="2306"/>
      <c r="O84" s="2231"/>
      <c r="P84" s="2231"/>
    </row>
    <row r="85" spans="1:16" ht="49.5" customHeight="1">
      <c r="B85" s="66" t="s">
        <v>553</v>
      </c>
      <c r="C85" s="2302" t="s">
        <v>554</v>
      </c>
      <c r="D85" s="2302"/>
      <c r="E85" s="2302"/>
      <c r="F85" s="2302"/>
      <c r="G85" s="2302"/>
      <c r="H85" s="2302"/>
      <c r="I85" s="2303"/>
      <c r="J85" s="64">
        <f>G70/G74</f>
        <v>0</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0.90253283581196675</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46.5" customHeight="1">
      <c r="B88" s="23" t="s">
        <v>559</v>
      </c>
      <c r="C88" s="1997" t="s">
        <v>560</v>
      </c>
      <c r="D88" s="1997"/>
      <c r="E88" s="1997"/>
      <c r="F88" s="1997"/>
      <c r="G88" s="1997"/>
      <c r="H88" s="1997"/>
      <c r="I88" s="1997"/>
      <c r="J88" s="1998"/>
      <c r="K88" s="2289" t="s">
        <v>514</v>
      </c>
      <c r="L88" s="2292" t="s">
        <v>3694</v>
      </c>
      <c r="M88" s="2293"/>
      <c r="N88" s="2294"/>
      <c r="O88" s="2051"/>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3761"/>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8.25" customHeight="1">
      <c r="B106" s="23" t="s">
        <v>573</v>
      </c>
      <c r="C106" s="1997" t="s">
        <v>574</v>
      </c>
      <c r="D106" s="1997"/>
      <c r="E106" s="1997"/>
      <c r="F106" s="1997"/>
      <c r="G106" s="1998"/>
      <c r="H106" s="71" t="s">
        <v>56</v>
      </c>
      <c r="I106" s="2260" t="s">
        <v>514</v>
      </c>
      <c r="J106" s="2261"/>
      <c r="K106" s="2790" t="s">
        <v>3695</v>
      </c>
      <c r="L106" s="2791"/>
      <c r="M106" s="2791"/>
      <c r="N106" s="2792"/>
      <c r="O106" s="25" t="s">
        <v>3696</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61.5" customHeight="1">
      <c r="B108" s="1810"/>
      <c r="C108" s="1811"/>
      <c r="D108" s="1811"/>
      <c r="E108" s="2267"/>
      <c r="F108" s="2790" t="s">
        <v>3697</v>
      </c>
      <c r="G108" s="2791"/>
      <c r="H108" s="2792"/>
      <c r="I108" s="3759">
        <v>798786</v>
      </c>
      <c r="J108" s="3760"/>
      <c r="K108" s="2790" t="s">
        <v>3698</v>
      </c>
      <c r="L108" s="2791"/>
      <c r="M108" s="2791"/>
      <c r="N108" s="2792"/>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104.25"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54.75" customHeight="1">
      <c r="B117" s="73" t="s">
        <v>441</v>
      </c>
      <c r="C117" s="1885" t="s">
        <v>585</v>
      </c>
      <c r="D117" s="1885"/>
      <c r="E117" s="1885"/>
      <c r="F117" s="2148"/>
      <c r="G117" s="2108" t="s">
        <v>57</v>
      </c>
      <c r="H117" s="2109"/>
      <c r="I117" s="2108" t="s">
        <v>56</v>
      </c>
      <c r="J117" s="2109"/>
      <c r="K117" s="1522" t="s">
        <v>57</v>
      </c>
      <c r="L117" s="2108" t="s">
        <v>57</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31.5" customHeight="1">
      <c r="B120" s="73" t="s">
        <v>590</v>
      </c>
      <c r="C120" s="1885" t="s">
        <v>591</v>
      </c>
      <c r="D120" s="1885"/>
      <c r="E120" s="1885"/>
      <c r="F120" s="2148"/>
      <c r="G120" s="2108" t="s">
        <v>56</v>
      </c>
      <c r="H120" s="2109"/>
      <c r="I120" s="2108" t="s">
        <v>56</v>
      </c>
      <c r="J120" s="2109"/>
      <c r="K120" s="1522" t="s">
        <v>56</v>
      </c>
      <c r="L120" s="2108" t="s">
        <v>57</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57</v>
      </c>
      <c r="H122" s="2109"/>
      <c r="I122" s="2108" t="s">
        <v>56</v>
      </c>
      <c r="J122" s="2109"/>
      <c r="K122" s="1522" t="s">
        <v>56</v>
      </c>
      <c r="L122" s="2108" t="s">
        <v>56</v>
      </c>
      <c r="M122" s="2110"/>
      <c r="N122" s="2191"/>
      <c r="O122" s="2232"/>
      <c r="P122" s="2232"/>
    </row>
    <row r="123" spans="2:16" ht="30.75"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57</v>
      </c>
      <c r="M125" s="2110"/>
      <c r="N125" s="2191"/>
      <c r="O125" s="2232"/>
      <c r="P125" s="2232"/>
    </row>
    <row r="126" spans="2:16" ht="30"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30.7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56</v>
      </c>
      <c r="J128" s="2109"/>
      <c r="K128" s="1522" t="s">
        <v>57</v>
      </c>
      <c r="L128" s="2108" t="s">
        <v>57</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08" customHeight="1">
      <c r="B135" s="28" t="s">
        <v>607</v>
      </c>
      <c r="C135" s="2111" t="s">
        <v>608</v>
      </c>
      <c r="D135" s="2111"/>
      <c r="E135" s="2111"/>
      <c r="F135" s="2111"/>
      <c r="G135" s="1531" t="s">
        <v>56</v>
      </c>
      <c r="H135" s="2236" t="s">
        <v>609</v>
      </c>
      <c r="I135" s="2237"/>
      <c r="J135" s="2238" t="s">
        <v>3699</v>
      </c>
      <c r="K135" s="2239"/>
      <c r="L135" s="2239"/>
      <c r="M135" s="2239"/>
      <c r="N135" s="2240"/>
      <c r="O135" s="1628" t="s">
        <v>1916</v>
      </c>
      <c r="P135" s="1540" t="s">
        <v>1916</v>
      </c>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34.5" customHeight="1">
      <c r="B137" s="1490" t="s">
        <v>611</v>
      </c>
      <c r="C137" s="2028" t="s">
        <v>612</v>
      </c>
      <c r="D137" s="2028"/>
      <c r="E137" s="2028"/>
      <c r="F137" s="2028"/>
      <c r="G137" s="2028"/>
      <c r="H137" s="1999" t="s">
        <v>3700</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3123</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1:16" ht="51" customHeight="1">
      <c r="B141" s="23" t="s">
        <v>616</v>
      </c>
      <c r="C141" s="2028" t="s">
        <v>617</v>
      </c>
      <c r="D141" s="2028"/>
      <c r="E141" s="2028"/>
      <c r="F141" s="2028"/>
      <c r="G141" s="2028"/>
      <c r="H141" s="1999" t="s">
        <v>56</v>
      </c>
      <c r="I141" s="2027"/>
      <c r="J141" s="2027"/>
      <c r="K141" s="2169"/>
      <c r="L141" s="2039"/>
      <c r="M141" s="2039"/>
      <c r="N141" s="2225"/>
      <c r="O141" s="2051" t="s">
        <v>914</v>
      </c>
      <c r="P141" s="2051"/>
    </row>
    <row r="142" spans="1:16" ht="61.5" customHeight="1">
      <c r="B142" s="76" t="s">
        <v>435</v>
      </c>
      <c r="C142" s="2028" t="s">
        <v>618</v>
      </c>
      <c r="D142" s="2028"/>
      <c r="E142" s="2028"/>
      <c r="F142" s="2028"/>
      <c r="G142" s="2029"/>
      <c r="H142" s="1999" t="s">
        <v>3701</v>
      </c>
      <c r="I142" s="2027"/>
      <c r="J142" s="2027"/>
      <c r="K142" s="2169"/>
      <c r="L142" s="2056"/>
      <c r="M142" s="2056"/>
      <c r="N142" s="2226"/>
      <c r="O142" s="2197"/>
      <c r="P142" s="2197"/>
    </row>
    <row r="143" spans="1:16" ht="78.75" customHeight="1">
      <c r="B143" s="23" t="s">
        <v>619</v>
      </c>
      <c r="C143" s="2028" t="s">
        <v>620</v>
      </c>
      <c r="D143" s="2028"/>
      <c r="E143" s="2028"/>
      <c r="F143" s="2028"/>
      <c r="G143" s="2028"/>
      <c r="H143" s="1999" t="s">
        <v>56</v>
      </c>
      <c r="I143" s="2027"/>
      <c r="J143" s="2027"/>
      <c r="K143" s="2169"/>
      <c r="L143" s="2153"/>
      <c r="M143" s="2153"/>
      <c r="N143" s="2234"/>
      <c r="O143" s="2051" t="s">
        <v>914</v>
      </c>
      <c r="P143" s="2051" t="s">
        <v>878</v>
      </c>
    </row>
    <row r="144" spans="1:16" ht="80.45" customHeight="1" thickBot="1">
      <c r="A144" s="77"/>
      <c r="B144" s="22" t="s">
        <v>435</v>
      </c>
      <c r="C144" s="1855" t="s">
        <v>618</v>
      </c>
      <c r="D144" s="1855"/>
      <c r="E144" s="1855"/>
      <c r="F144" s="1855"/>
      <c r="G144" s="2098"/>
      <c r="H144" s="2384" t="s">
        <v>3702</v>
      </c>
      <c r="I144" s="2385"/>
      <c r="J144" s="2385"/>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t="s">
        <v>880</v>
      </c>
    </row>
    <row r="147" spans="2:16" ht="108" customHeight="1">
      <c r="B147" s="76" t="s">
        <v>611</v>
      </c>
      <c r="C147" s="1885" t="s">
        <v>584</v>
      </c>
      <c r="D147" s="1885"/>
      <c r="E147" s="1885"/>
      <c r="F147" s="2148"/>
      <c r="G147" s="2108" t="s">
        <v>168</v>
      </c>
      <c r="H147" s="2110"/>
      <c r="I147" s="2109"/>
      <c r="J147" s="2108" t="s">
        <v>168</v>
      </c>
      <c r="K147" s="2110"/>
      <c r="L147" s="2109"/>
      <c r="M147" s="2162" t="s">
        <v>3703</v>
      </c>
      <c r="N147" s="2196"/>
      <c r="O147" s="2165"/>
      <c r="P147" s="2165"/>
    </row>
    <row r="148" spans="2:16" ht="56.25" customHeight="1">
      <c r="B148" s="76" t="s">
        <v>441</v>
      </c>
      <c r="C148" s="1885" t="s">
        <v>585</v>
      </c>
      <c r="D148" s="1885"/>
      <c r="E148" s="1885"/>
      <c r="F148" s="2148"/>
      <c r="G148" s="2108" t="s">
        <v>168</v>
      </c>
      <c r="H148" s="2110"/>
      <c r="I148" s="2109"/>
      <c r="J148" s="2108" t="s">
        <v>168</v>
      </c>
      <c r="K148" s="2110"/>
      <c r="L148" s="2109"/>
      <c r="M148" s="2162" t="s">
        <v>3703</v>
      </c>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t="s">
        <v>3703</v>
      </c>
      <c r="N149" s="2196"/>
      <c r="O149" s="2165"/>
      <c r="P149" s="2165"/>
    </row>
    <row r="150" spans="2:16" ht="32.25" customHeight="1">
      <c r="B150" s="76"/>
      <c r="C150" s="1528" t="s">
        <v>489</v>
      </c>
      <c r="D150" s="1885" t="s">
        <v>627</v>
      </c>
      <c r="E150" s="1885"/>
      <c r="F150" s="2148"/>
      <c r="G150" s="2108" t="s">
        <v>168</v>
      </c>
      <c r="H150" s="2110"/>
      <c r="I150" s="2109"/>
      <c r="J150" s="2108" t="s">
        <v>168</v>
      </c>
      <c r="K150" s="2110"/>
      <c r="L150" s="2109"/>
      <c r="M150" s="2162" t="s">
        <v>3703</v>
      </c>
      <c r="N150" s="2196"/>
      <c r="O150" s="2165"/>
      <c r="P150" s="2165"/>
    </row>
    <row r="151" spans="2:16" ht="41.25" customHeight="1">
      <c r="B151" s="76" t="s">
        <v>445</v>
      </c>
      <c r="C151" s="1885" t="s">
        <v>589</v>
      </c>
      <c r="D151" s="1885"/>
      <c r="E151" s="1885"/>
      <c r="F151" s="2148"/>
      <c r="G151" s="2108" t="s">
        <v>168</v>
      </c>
      <c r="H151" s="2110"/>
      <c r="I151" s="2109"/>
      <c r="J151" s="2108" t="s">
        <v>168</v>
      </c>
      <c r="K151" s="2110"/>
      <c r="L151" s="2109"/>
      <c r="M151" s="2162" t="s">
        <v>3703</v>
      </c>
      <c r="N151" s="2196"/>
      <c r="O151" s="2165"/>
      <c r="P151" s="2165"/>
    </row>
    <row r="152" spans="2:16" ht="45.75" customHeight="1">
      <c r="B152" s="76" t="s">
        <v>448</v>
      </c>
      <c r="C152" s="1885" t="s">
        <v>628</v>
      </c>
      <c r="D152" s="1885"/>
      <c r="E152" s="1885"/>
      <c r="F152" s="2148"/>
      <c r="G152" s="2108" t="s">
        <v>164</v>
      </c>
      <c r="H152" s="2110"/>
      <c r="I152" s="2109"/>
      <c r="J152" s="2108" t="s">
        <v>164</v>
      </c>
      <c r="K152" s="2110"/>
      <c r="L152" s="2109"/>
      <c r="M152" s="2162" t="s">
        <v>3703</v>
      </c>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t="s">
        <v>3703</v>
      </c>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t="s">
        <v>3703</v>
      </c>
      <c r="N154" s="2196"/>
      <c r="O154" s="2165"/>
      <c r="P154" s="2165"/>
    </row>
    <row r="155" spans="2:16" ht="31.5" customHeight="1">
      <c r="B155" s="76" t="s">
        <v>456</v>
      </c>
      <c r="C155" s="1885" t="s">
        <v>629</v>
      </c>
      <c r="D155" s="1885"/>
      <c r="E155" s="1885"/>
      <c r="F155" s="2148"/>
      <c r="G155" s="2108" t="s">
        <v>168</v>
      </c>
      <c r="H155" s="2110"/>
      <c r="I155" s="2109"/>
      <c r="J155" s="2108" t="s">
        <v>168</v>
      </c>
      <c r="K155" s="2110"/>
      <c r="L155" s="2109"/>
      <c r="M155" s="2162" t="s">
        <v>3703</v>
      </c>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2" t="s">
        <v>3703</v>
      </c>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2" t="s">
        <v>3703</v>
      </c>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2" t="s">
        <v>3703</v>
      </c>
      <c r="N160" s="2196"/>
      <c r="O160" s="2017"/>
      <c r="P160" s="2017"/>
    </row>
    <row r="161" spans="1:16" ht="55.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s="240" customFormat="1" ht="49.5" customHeight="1">
      <c r="A163" s="239"/>
      <c r="B163" s="1549" t="s">
        <v>633</v>
      </c>
      <c r="C163" s="2028" t="s">
        <v>634</v>
      </c>
      <c r="D163" s="2028"/>
      <c r="E163" s="2029"/>
      <c r="F163" s="1542" t="s">
        <v>635</v>
      </c>
      <c r="G163" s="2220" t="s">
        <v>636</v>
      </c>
      <c r="H163" s="3757"/>
      <c r="I163" s="3757"/>
      <c r="J163" s="3757"/>
      <c r="K163" s="3758"/>
      <c r="L163" s="2253" t="s">
        <v>637</v>
      </c>
      <c r="M163" s="2255"/>
      <c r="N163" s="2255"/>
      <c r="O163" s="2204" t="s">
        <v>3148</v>
      </c>
      <c r="P163" s="2204"/>
    </row>
    <row r="164" spans="1:16" s="240" customFormat="1" ht="33.75" customHeight="1">
      <c r="A164" s="239"/>
      <c r="B164" s="1489" t="s">
        <v>435</v>
      </c>
      <c r="C164" s="1997" t="s">
        <v>175</v>
      </c>
      <c r="D164" s="1997"/>
      <c r="E164" s="1998"/>
      <c r="F164" s="1623" t="s">
        <v>56</v>
      </c>
      <c r="G164" s="3747" t="s">
        <v>3704</v>
      </c>
      <c r="H164" s="3748"/>
      <c r="I164" s="3748"/>
      <c r="J164" s="3748"/>
      <c r="K164" s="3749"/>
      <c r="L164" s="2108" t="s">
        <v>56</v>
      </c>
      <c r="M164" s="2110"/>
      <c r="N164" s="2110"/>
      <c r="O164" s="2204"/>
      <c r="P164" s="2204"/>
    </row>
    <row r="165" spans="1:16" s="240" customFormat="1" ht="32.25" customHeight="1">
      <c r="A165" s="239"/>
      <c r="B165" s="1489" t="s">
        <v>441</v>
      </c>
      <c r="C165" s="1997" t="s">
        <v>176</v>
      </c>
      <c r="D165" s="1997"/>
      <c r="E165" s="1998"/>
      <c r="F165" s="1623" t="s">
        <v>56</v>
      </c>
      <c r="G165" s="3747" t="s">
        <v>3704</v>
      </c>
      <c r="H165" s="3748"/>
      <c r="I165" s="3748"/>
      <c r="J165" s="3748"/>
      <c r="K165" s="3749"/>
      <c r="L165" s="2108" t="s">
        <v>56</v>
      </c>
      <c r="M165" s="2110"/>
      <c r="N165" s="2110"/>
      <c r="O165" s="2204"/>
      <c r="P165" s="2204"/>
    </row>
    <row r="166" spans="1:16" s="240" customFormat="1" ht="29.25" customHeight="1">
      <c r="A166" s="239"/>
      <c r="B166" s="1489" t="s">
        <v>443</v>
      </c>
      <c r="C166" s="1997" t="s">
        <v>177</v>
      </c>
      <c r="D166" s="1997"/>
      <c r="E166" s="1998"/>
      <c r="F166" s="1623" t="s">
        <v>56</v>
      </c>
      <c r="G166" s="3747" t="s">
        <v>3704</v>
      </c>
      <c r="H166" s="3748"/>
      <c r="I166" s="3748"/>
      <c r="J166" s="3748"/>
      <c r="K166" s="3749"/>
      <c r="L166" s="2108" t="s">
        <v>56</v>
      </c>
      <c r="M166" s="2110"/>
      <c r="N166" s="2110"/>
      <c r="O166" s="2204"/>
      <c r="P166" s="2204"/>
    </row>
    <row r="167" spans="1:16" s="240" customFormat="1" ht="32.25" customHeight="1">
      <c r="A167" s="239"/>
      <c r="B167" s="1489" t="s">
        <v>445</v>
      </c>
      <c r="C167" s="1997" t="s">
        <v>178</v>
      </c>
      <c r="D167" s="1997"/>
      <c r="E167" s="1998"/>
      <c r="F167" s="1623" t="s">
        <v>56</v>
      </c>
      <c r="G167" s="3747" t="s">
        <v>3704</v>
      </c>
      <c r="H167" s="3748"/>
      <c r="I167" s="3748"/>
      <c r="J167" s="3748"/>
      <c r="K167" s="3749"/>
      <c r="L167" s="2108" t="s">
        <v>56</v>
      </c>
      <c r="M167" s="2110"/>
      <c r="N167" s="2110"/>
      <c r="O167" s="2204"/>
      <c r="P167" s="2204"/>
    </row>
    <row r="168" spans="1:16" s="240" customFormat="1" ht="31.5" customHeight="1">
      <c r="A168" s="239"/>
      <c r="B168" s="1490" t="s">
        <v>448</v>
      </c>
      <c r="C168" s="1997" t="s">
        <v>179</v>
      </c>
      <c r="D168" s="1997"/>
      <c r="E168" s="1998"/>
      <c r="F168" s="241" t="s">
        <v>56</v>
      </c>
      <c r="G168" s="3747" t="s">
        <v>3704</v>
      </c>
      <c r="H168" s="3748"/>
      <c r="I168" s="3748"/>
      <c r="J168" s="3748"/>
      <c r="K168" s="3749"/>
      <c r="L168" s="2108" t="s">
        <v>56</v>
      </c>
      <c r="M168" s="2110"/>
      <c r="N168" s="2110"/>
      <c r="O168" s="2204"/>
      <c r="P168" s="2204"/>
    </row>
    <row r="169" spans="1:16" s="240" customFormat="1" ht="31.5" customHeight="1">
      <c r="A169" s="239"/>
      <c r="B169" s="1494" t="s">
        <v>450</v>
      </c>
      <c r="C169" s="1997" t="s">
        <v>638</v>
      </c>
      <c r="D169" s="1997"/>
      <c r="E169" s="1998"/>
      <c r="F169" s="241" t="s">
        <v>56</v>
      </c>
      <c r="G169" s="3747" t="s">
        <v>3704</v>
      </c>
      <c r="H169" s="3748"/>
      <c r="I169" s="3748"/>
      <c r="J169" s="3748"/>
      <c r="K169" s="3749"/>
      <c r="L169" s="2108" t="s">
        <v>56</v>
      </c>
      <c r="M169" s="2110"/>
      <c r="N169" s="2110"/>
      <c r="O169" s="2204"/>
      <c r="P169" s="2204"/>
    </row>
    <row r="170" spans="1:16" s="240" customFormat="1" ht="33" customHeight="1">
      <c r="A170" s="239"/>
      <c r="B170" s="1494" t="s">
        <v>453</v>
      </c>
      <c r="C170" s="1997" t="s">
        <v>181</v>
      </c>
      <c r="D170" s="1997"/>
      <c r="E170" s="1998"/>
      <c r="F170" s="241" t="s">
        <v>56</v>
      </c>
      <c r="G170" s="3747" t="s">
        <v>3704</v>
      </c>
      <c r="H170" s="3748"/>
      <c r="I170" s="3748"/>
      <c r="J170" s="3748"/>
      <c r="K170" s="3749"/>
      <c r="L170" s="2108" t="s">
        <v>56</v>
      </c>
      <c r="M170" s="2110"/>
      <c r="N170" s="2110"/>
      <c r="O170" s="2204"/>
      <c r="P170" s="2204"/>
    </row>
    <row r="171" spans="1:16" s="240" customFormat="1" ht="31.5" customHeight="1">
      <c r="A171" s="239"/>
      <c r="B171" s="1494" t="s">
        <v>456</v>
      </c>
      <c r="C171" s="1997" t="s">
        <v>182</v>
      </c>
      <c r="D171" s="1997"/>
      <c r="E171" s="1998"/>
      <c r="F171" s="241" t="s">
        <v>56</v>
      </c>
      <c r="G171" s="3747" t="s">
        <v>3704</v>
      </c>
      <c r="H171" s="3748"/>
      <c r="I171" s="3748"/>
      <c r="J171" s="3748"/>
      <c r="K171" s="3749"/>
      <c r="L171" s="2108" t="s">
        <v>56</v>
      </c>
      <c r="M171" s="2110"/>
      <c r="N171" s="2110"/>
      <c r="O171" s="2204"/>
      <c r="P171" s="2204"/>
    </row>
    <row r="172" spans="1:16" s="240" customFormat="1" ht="31.5" customHeight="1">
      <c r="A172" s="239"/>
      <c r="B172" s="1494" t="s">
        <v>458</v>
      </c>
      <c r="C172" s="1997" t="s">
        <v>183</v>
      </c>
      <c r="D172" s="1997"/>
      <c r="E172" s="1998"/>
      <c r="F172" s="241" t="s">
        <v>56</v>
      </c>
      <c r="G172" s="3747" t="s">
        <v>3704</v>
      </c>
      <c r="H172" s="3748"/>
      <c r="I172" s="3748"/>
      <c r="J172" s="3748"/>
      <c r="K172" s="3749"/>
      <c r="L172" s="2108" t="s">
        <v>56</v>
      </c>
      <c r="M172" s="2110"/>
      <c r="N172" s="2191"/>
      <c r="O172" s="2204"/>
      <c r="P172" s="2204"/>
    </row>
    <row r="173" spans="1:16" s="240" customFormat="1" ht="33.75" customHeight="1">
      <c r="A173" s="239"/>
      <c r="B173" s="1494" t="s">
        <v>594</v>
      </c>
      <c r="C173" s="1997" t="s">
        <v>639</v>
      </c>
      <c r="D173" s="1997"/>
      <c r="E173" s="1998"/>
      <c r="F173" s="241" t="s">
        <v>56</v>
      </c>
      <c r="G173" s="3747" t="s">
        <v>3704</v>
      </c>
      <c r="H173" s="3748"/>
      <c r="I173" s="3748"/>
      <c r="J173" s="3748"/>
      <c r="K173" s="3749"/>
      <c r="L173" s="2108" t="s">
        <v>56</v>
      </c>
      <c r="M173" s="2110"/>
      <c r="N173" s="2110"/>
      <c r="O173" s="2204"/>
      <c r="P173" s="2204"/>
    </row>
    <row r="174" spans="1:16" s="240" customFormat="1" ht="33" customHeight="1">
      <c r="A174" s="239"/>
      <c r="B174" s="1490" t="s">
        <v>596</v>
      </c>
      <c r="C174" s="1997" t="s">
        <v>640</v>
      </c>
      <c r="D174" s="1997"/>
      <c r="E174" s="1998"/>
      <c r="F174" s="241" t="s">
        <v>56</v>
      </c>
      <c r="G174" s="3747" t="s">
        <v>3704</v>
      </c>
      <c r="H174" s="3748"/>
      <c r="I174" s="3748"/>
      <c r="J174" s="3748"/>
      <c r="K174" s="3749"/>
      <c r="L174" s="2108" t="s">
        <v>56</v>
      </c>
      <c r="M174" s="2110"/>
      <c r="N174" s="2110"/>
      <c r="O174" s="2205"/>
      <c r="P174" s="2205"/>
    </row>
    <row r="175" spans="1:16" s="240" customFormat="1" ht="66" customHeight="1">
      <c r="A175" s="239"/>
      <c r="B175" s="1549" t="s">
        <v>192</v>
      </c>
      <c r="C175" s="2028" t="s">
        <v>641</v>
      </c>
      <c r="D175" s="2028"/>
      <c r="E175" s="2029"/>
      <c r="F175" s="1542" t="s">
        <v>635</v>
      </c>
      <c r="G175" s="3751" t="s">
        <v>642</v>
      </c>
      <c r="H175" s="3752"/>
      <c r="I175" s="3752"/>
      <c r="J175" s="3752"/>
      <c r="K175" s="3752"/>
      <c r="L175" s="3752"/>
      <c r="M175" s="3752"/>
      <c r="N175" s="3753"/>
      <c r="O175" s="3018"/>
      <c r="P175" s="3021"/>
    </row>
    <row r="176" spans="1:16" s="240" customFormat="1" ht="47.25" customHeight="1">
      <c r="A176" s="239"/>
      <c r="B176" s="1489" t="s">
        <v>435</v>
      </c>
      <c r="C176" s="1997" t="s">
        <v>175</v>
      </c>
      <c r="D176" s="1997"/>
      <c r="E176" s="1998"/>
      <c r="F176" s="242" t="s">
        <v>56</v>
      </c>
      <c r="G176" s="3735" t="s">
        <v>3705</v>
      </c>
      <c r="H176" s="3736"/>
      <c r="I176" s="3736"/>
      <c r="J176" s="3736"/>
      <c r="K176" s="3736"/>
      <c r="L176" s="3736"/>
      <c r="M176" s="3736"/>
      <c r="N176" s="3743"/>
      <c r="O176" s="3019"/>
      <c r="P176" s="3030"/>
    </row>
    <row r="177" spans="1:16" s="240" customFormat="1" ht="49.5" customHeight="1">
      <c r="A177" s="239"/>
      <c r="B177" s="1489" t="s">
        <v>441</v>
      </c>
      <c r="C177" s="1997" t="s">
        <v>176</v>
      </c>
      <c r="D177" s="1997"/>
      <c r="E177" s="1998"/>
      <c r="F177" s="242" t="s">
        <v>56</v>
      </c>
      <c r="G177" s="3564" t="s">
        <v>3705</v>
      </c>
      <c r="H177" s="3755"/>
      <c r="I177" s="3755"/>
      <c r="J177" s="3755"/>
      <c r="K177" s="3755"/>
      <c r="L177" s="3755"/>
      <c r="M177" s="3755"/>
      <c r="N177" s="3756"/>
      <c r="O177" s="3019"/>
      <c r="P177" s="3030"/>
    </row>
    <row r="178" spans="1:16" s="240" customFormat="1" ht="45.75" customHeight="1">
      <c r="A178" s="239"/>
      <c r="B178" s="1489" t="s">
        <v>443</v>
      </c>
      <c r="C178" s="1997" t="s">
        <v>177</v>
      </c>
      <c r="D178" s="1997"/>
      <c r="E178" s="1998"/>
      <c r="F178" s="242" t="s">
        <v>56</v>
      </c>
      <c r="G178" s="3564" t="s">
        <v>3705</v>
      </c>
      <c r="H178" s="3755"/>
      <c r="I178" s="3755"/>
      <c r="J178" s="3755"/>
      <c r="K178" s="3755"/>
      <c r="L178" s="3755"/>
      <c r="M178" s="3755"/>
      <c r="N178" s="3756"/>
      <c r="O178" s="3019"/>
      <c r="P178" s="3030"/>
    </row>
    <row r="179" spans="1:16" s="240" customFormat="1" ht="48.75" customHeight="1">
      <c r="A179" s="239"/>
      <c r="B179" s="1489" t="s">
        <v>445</v>
      </c>
      <c r="C179" s="1997" t="s">
        <v>178</v>
      </c>
      <c r="D179" s="1997"/>
      <c r="E179" s="1998"/>
      <c r="F179" s="242" t="s">
        <v>56</v>
      </c>
      <c r="G179" s="3564" t="s">
        <v>3705</v>
      </c>
      <c r="H179" s="3755"/>
      <c r="I179" s="3755"/>
      <c r="J179" s="3755"/>
      <c r="K179" s="3755"/>
      <c r="L179" s="3755"/>
      <c r="M179" s="3755"/>
      <c r="N179" s="3756"/>
      <c r="O179" s="3019"/>
      <c r="P179" s="3030"/>
    </row>
    <row r="180" spans="1:16" s="240" customFormat="1" ht="46.5" customHeight="1">
      <c r="A180" s="239"/>
      <c r="B180" s="1490" t="s">
        <v>448</v>
      </c>
      <c r="C180" s="1997" t="s">
        <v>179</v>
      </c>
      <c r="D180" s="1997"/>
      <c r="E180" s="1998"/>
      <c r="F180" s="242" t="s">
        <v>56</v>
      </c>
      <c r="G180" s="3564" t="s">
        <v>3705</v>
      </c>
      <c r="H180" s="3755"/>
      <c r="I180" s="3755"/>
      <c r="J180" s="3755"/>
      <c r="K180" s="3755"/>
      <c r="L180" s="3755"/>
      <c r="M180" s="3755"/>
      <c r="N180" s="3756"/>
      <c r="O180" s="3019"/>
      <c r="P180" s="3030"/>
    </row>
    <row r="181" spans="1:16" s="240" customFormat="1" ht="47.25" customHeight="1">
      <c r="A181" s="239"/>
      <c r="B181" s="1494" t="s">
        <v>450</v>
      </c>
      <c r="C181" s="1997" t="s">
        <v>638</v>
      </c>
      <c r="D181" s="1997"/>
      <c r="E181" s="1998"/>
      <c r="F181" s="242" t="s">
        <v>56</v>
      </c>
      <c r="G181" s="3735" t="s">
        <v>3705</v>
      </c>
      <c r="H181" s="3736"/>
      <c r="I181" s="3736"/>
      <c r="J181" s="3736"/>
      <c r="K181" s="3736"/>
      <c r="L181" s="3736"/>
      <c r="M181" s="3736"/>
      <c r="N181" s="3743"/>
      <c r="O181" s="3019"/>
      <c r="P181" s="3030"/>
    </row>
    <row r="182" spans="1:16" s="240" customFormat="1" ht="46.5" customHeight="1">
      <c r="A182" s="239"/>
      <c r="B182" s="1494" t="s">
        <v>453</v>
      </c>
      <c r="C182" s="1997" t="s">
        <v>181</v>
      </c>
      <c r="D182" s="1997"/>
      <c r="E182" s="1998"/>
      <c r="F182" s="242" t="s">
        <v>56</v>
      </c>
      <c r="G182" s="3564" t="s">
        <v>3705</v>
      </c>
      <c r="H182" s="3755"/>
      <c r="I182" s="3755"/>
      <c r="J182" s="3755"/>
      <c r="K182" s="3755"/>
      <c r="L182" s="3755"/>
      <c r="M182" s="3755"/>
      <c r="N182" s="3756"/>
      <c r="O182" s="3019"/>
      <c r="P182" s="3030"/>
    </row>
    <row r="183" spans="1:16" s="240" customFormat="1" ht="48" customHeight="1">
      <c r="A183" s="239"/>
      <c r="B183" s="1494" t="s">
        <v>456</v>
      </c>
      <c r="C183" s="1997" t="s">
        <v>182</v>
      </c>
      <c r="D183" s="1997"/>
      <c r="E183" s="1998"/>
      <c r="F183" s="242" t="s">
        <v>56</v>
      </c>
      <c r="G183" s="3737" t="s">
        <v>3705</v>
      </c>
      <c r="H183" s="3738"/>
      <c r="I183" s="3738"/>
      <c r="J183" s="3738"/>
      <c r="K183" s="3738"/>
      <c r="L183" s="3738"/>
      <c r="M183" s="3738"/>
      <c r="N183" s="3739"/>
      <c r="O183" s="3019"/>
      <c r="P183" s="3030"/>
    </row>
    <row r="184" spans="1:16" s="240" customFormat="1" ht="33" customHeight="1">
      <c r="A184" s="239"/>
      <c r="B184" s="1494" t="s">
        <v>458</v>
      </c>
      <c r="C184" s="1997" t="s">
        <v>183</v>
      </c>
      <c r="D184" s="1997"/>
      <c r="E184" s="1998"/>
      <c r="F184" s="242" t="s">
        <v>56</v>
      </c>
      <c r="G184" s="3564" t="s">
        <v>3706</v>
      </c>
      <c r="H184" s="3755"/>
      <c r="I184" s="3755"/>
      <c r="J184" s="3755"/>
      <c r="K184" s="3755"/>
      <c r="L184" s="3755"/>
      <c r="M184" s="3755"/>
      <c r="N184" s="3756"/>
      <c r="O184" s="3019"/>
      <c r="P184" s="3030"/>
    </row>
    <row r="185" spans="1:16" s="240" customFormat="1" ht="32.25" customHeight="1">
      <c r="A185" s="239"/>
      <c r="B185" s="1494" t="s">
        <v>594</v>
      </c>
      <c r="C185" s="1997" t="s">
        <v>639</v>
      </c>
      <c r="D185" s="1997"/>
      <c r="E185" s="1998"/>
      <c r="F185" s="242" t="s">
        <v>56</v>
      </c>
      <c r="G185" s="3737" t="s">
        <v>3706</v>
      </c>
      <c r="H185" s="3738"/>
      <c r="I185" s="3738"/>
      <c r="J185" s="3738"/>
      <c r="K185" s="3738"/>
      <c r="L185" s="3738"/>
      <c r="M185" s="3738"/>
      <c r="N185" s="3739"/>
      <c r="O185" s="3019"/>
      <c r="P185" s="3030"/>
    </row>
    <row r="186" spans="1:16" s="240" customFormat="1" ht="31.5" customHeight="1">
      <c r="A186" s="239"/>
      <c r="B186" s="1490" t="s">
        <v>596</v>
      </c>
      <c r="C186" s="1997" t="s">
        <v>640</v>
      </c>
      <c r="D186" s="1997"/>
      <c r="E186" s="1998"/>
      <c r="F186" s="242" t="s">
        <v>56</v>
      </c>
      <c r="G186" s="3564" t="s">
        <v>3706</v>
      </c>
      <c r="H186" s="3755"/>
      <c r="I186" s="3755"/>
      <c r="J186" s="3755"/>
      <c r="K186" s="3755"/>
      <c r="L186" s="3755"/>
      <c r="M186" s="3755"/>
      <c r="N186" s="3756"/>
      <c r="O186" s="3020"/>
      <c r="P186" s="3022"/>
    </row>
    <row r="187" spans="1:16" s="240" customFormat="1" ht="47.25" customHeight="1">
      <c r="A187" s="239"/>
      <c r="B187" s="1549" t="s">
        <v>643</v>
      </c>
      <c r="C187" s="2028" t="s">
        <v>644</v>
      </c>
      <c r="D187" s="2028"/>
      <c r="E187" s="2029"/>
      <c r="F187" s="1542" t="s">
        <v>635</v>
      </c>
      <c r="G187" s="2220" t="s">
        <v>645</v>
      </c>
      <c r="H187" s="3757"/>
      <c r="I187" s="3757"/>
      <c r="J187" s="3757"/>
      <c r="K187" s="3758"/>
      <c r="L187" s="2253" t="s">
        <v>637</v>
      </c>
      <c r="M187" s="2255"/>
      <c r="N187" s="2256"/>
      <c r="O187" s="3018"/>
      <c r="P187" s="3018"/>
    </row>
    <row r="188" spans="1:16" s="240" customFormat="1" ht="20.25" customHeight="1">
      <c r="A188" s="239"/>
      <c r="B188" s="1489" t="s">
        <v>435</v>
      </c>
      <c r="C188" s="1997" t="s">
        <v>175</v>
      </c>
      <c r="D188" s="1997"/>
      <c r="E188" s="1998"/>
      <c r="F188" s="1623" t="s">
        <v>57</v>
      </c>
      <c r="G188" s="3747"/>
      <c r="H188" s="3748"/>
      <c r="I188" s="3748"/>
      <c r="J188" s="3748"/>
      <c r="K188" s="3749"/>
      <c r="L188" s="3364" t="s">
        <v>62</v>
      </c>
      <c r="M188" s="3365"/>
      <c r="N188" s="3750"/>
      <c r="O188" s="3019"/>
      <c r="P188" s="3019"/>
    </row>
    <row r="189" spans="1:16" s="240" customFormat="1" ht="20.25" customHeight="1">
      <c r="A189" s="239"/>
      <c r="B189" s="1489" t="s">
        <v>441</v>
      </c>
      <c r="C189" s="1997" t="s">
        <v>176</v>
      </c>
      <c r="D189" s="1997"/>
      <c r="E189" s="1998"/>
      <c r="F189" s="1623" t="s">
        <v>57</v>
      </c>
      <c r="G189" s="3747"/>
      <c r="H189" s="3748"/>
      <c r="I189" s="3748"/>
      <c r="J189" s="3748"/>
      <c r="K189" s="3749"/>
      <c r="L189" s="3364" t="s">
        <v>62</v>
      </c>
      <c r="M189" s="3365"/>
      <c r="N189" s="3750"/>
      <c r="O189" s="3019"/>
      <c r="P189" s="3019"/>
    </row>
    <row r="190" spans="1:16" s="240" customFormat="1" ht="20.25" customHeight="1">
      <c r="A190" s="239"/>
      <c r="B190" s="1489" t="s">
        <v>443</v>
      </c>
      <c r="C190" s="1997" t="s">
        <v>177</v>
      </c>
      <c r="D190" s="1997"/>
      <c r="E190" s="1998"/>
      <c r="F190" s="1623" t="s">
        <v>57</v>
      </c>
      <c r="G190" s="3747"/>
      <c r="H190" s="3748"/>
      <c r="I190" s="3748"/>
      <c r="J190" s="3748"/>
      <c r="K190" s="3749"/>
      <c r="L190" s="3364" t="s">
        <v>62</v>
      </c>
      <c r="M190" s="3365"/>
      <c r="N190" s="3750"/>
      <c r="O190" s="3019"/>
      <c r="P190" s="3019"/>
    </row>
    <row r="191" spans="1:16" s="240" customFormat="1" ht="20.25" customHeight="1">
      <c r="A191" s="239"/>
      <c r="B191" s="1489" t="s">
        <v>445</v>
      </c>
      <c r="C191" s="1997" t="s">
        <v>178</v>
      </c>
      <c r="D191" s="1997"/>
      <c r="E191" s="1998"/>
      <c r="F191" s="1623" t="s">
        <v>57</v>
      </c>
      <c r="G191" s="3747"/>
      <c r="H191" s="3748"/>
      <c r="I191" s="3748"/>
      <c r="J191" s="3748"/>
      <c r="K191" s="3749"/>
      <c r="L191" s="3364" t="s">
        <v>62</v>
      </c>
      <c r="M191" s="3365"/>
      <c r="N191" s="3750"/>
      <c r="O191" s="3019"/>
      <c r="P191" s="3019"/>
    </row>
    <row r="192" spans="1:16" s="240" customFormat="1" ht="20.25" customHeight="1">
      <c r="A192" s="239"/>
      <c r="B192" s="1489" t="s">
        <v>448</v>
      </c>
      <c r="C192" s="1997" t="s">
        <v>179</v>
      </c>
      <c r="D192" s="1997"/>
      <c r="E192" s="1998"/>
      <c r="F192" s="241" t="s">
        <v>57</v>
      </c>
      <c r="G192" s="3747"/>
      <c r="H192" s="3748"/>
      <c r="I192" s="3748"/>
      <c r="J192" s="3748"/>
      <c r="K192" s="3749"/>
      <c r="L192" s="3364" t="s">
        <v>62</v>
      </c>
      <c r="M192" s="3365"/>
      <c r="N192" s="3750"/>
      <c r="O192" s="3019"/>
      <c r="P192" s="3019"/>
    </row>
    <row r="193" spans="1:16" s="240" customFormat="1" ht="31.5" customHeight="1">
      <c r="A193" s="239"/>
      <c r="B193" s="1494" t="s">
        <v>450</v>
      </c>
      <c r="C193" s="1997" t="s">
        <v>638</v>
      </c>
      <c r="D193" s="1997"/>
      <c r="E193" s="1998"/>
      <c r="F193" s="241" t="s">
        <v>57</v>
      </c>
      <c r="G193" s="3747"/>
      <c r="H193" s="3748"/>
      <c r="I193" s="3748"/>
      <c r="J193" s="3748"/>
      <c r="K193" s="3749"/>
      <c r="L193" s="3364" t="s">
        <v>62</v>
      </c>
      <c r="M193" s="3365"/>
      <c r="N193" s="3750"/>
      <c r="O193" s="3019"/>
      <c r="P193" s="3019"/>
    </row>
    <row r="194" spans="1:16" s="240" customFormat="1" ht="20.25" customHeight="1">
      <c r="A194" s="239"/>
      <c r="B194" s="1494" t="s">
        <v>453</v>
      </c>
      <c r="C194" s="1997" t="s">
        <v>181</v>
      </c>
      <c r="D194" s="1997"/>
      <c r="E194" s="1998"/>
      <c r="F194" s="241" t="s">
        <v>57</v>
      </c>
      <c r="G194" s="3747"/>
      <c r="H194" s="3748"/>
      <c r="I194" s="3748"/>
      <c r="J194" s="3748"/>
      <c r="K194" s="3749"/>
      <c r="L194" s="3364" t="s">
        <v>62</v>
      </c>
      <c r="M194" s="3365"/>
      <c r="N194" s="3750"/>
      <c r="O194" s="3019"/>
      <c r="P194" s="3019"/>
    </row>
    <row r="195" spans="1:16" s="240" customFormat="1" ht="20.25" customHeight="1">
      <c r="A195" s="239"/>
      <c r="B195" s="1494" t="s">
        <v>456</v>
      </c>
      <c r="C195" s="1997" t="s">
        <v>182</v>
      </c>
      <c r="D195" s="1997"/>
      <c r="E195" s="1998"/>
      <c r="F195" s="241" t="s">
        <v>57</v>
      </c>
      <c r="G195" s="3747"/>
      <c r="H195" s="3748"/>
      <c r="I195" s="3748"/>
      <c r="J195" s="3748"/>
      <c r="K195" s="3749"/>
      <c r="L195" s="3364" t="s">
        <v>62</v>
      </c>
      <c r="M195" s="3365"/>
      <c r="N195" s="3750"/>
      <c r="O195" s="3019"/>
      <c r="P195" s="3019"/>
    </row>
    <row r="196" spans="1:16" s="240" customFormat="1" ht="20.25" customHeight="1">
      <c r="A196" s="239"/>
      <c r="B196" s="1494" t="s">
        <v>458</v>
      </c>
      <c r="C196" s="1997" t="s">
        <v>183</v>
      </c>
      <c r="D196" s="1997"/>
      <c r="E196" s="1998"/>
      <c r="F196" s="241" t="s">
        <v>57</v>
      </c>
      <c r="G196" s="3747"/>
      <c r="H196" s="3748"/>
      <c r="I196" s="3748"/>
      <c r="J196" s="3748"/>
      <c r="K196" s="3749"/>
      <c r="L196" s="3364" t="s">
        <v>62</v>
      </c>
      <c r="M196" s="3365"/>
      <c r="N196" s="3750"/>
      <c r="O196" s="3019"/>
      <c r="P196" s="3019"/>
    </row>
    <row r="197" spans="1:16" s="240" customFormat="1" ht="20.25" customHeight="1">
      <c r="A197" s="239"/>
      <c r="B197" s="1494" t="s">
        <v>594</v>
      </c>
      <c r="C197" s="1997" t="s">
        <v>639</v>
      </c>
      <c r="D197" s="1997"/>
      <c r="E197" s="1998"/>
      <c r="F197" s="241" t="s">
        <v>57</v>
      </c>
      <c r="G197" s="3747"/>
      <c r="H197" s="3748"/>
      <c r="I197" s="3748"/>
      <c r="J197" s="3748"/>
      <c r="K197" s="3749"/>
      <c r="L197" s="3364" t="s">
        <v>62</v>
      </c>
      <c r="M197" s="3365"/>
      <c r="N197" s="3750"/>
      <c r="O197" s="3019"/>
      <c r="P197" s="3019"/>
    </row>
    <row r="198" spans="1:16" s="240" customFormat="1" ht="20.25" customHeight="1">
      <c r="A198" s="239"/>
      <c r="B198" s="1490" t="s">
        <v>596</v>
      </c>
      <c r="C198" s="1997" t="s">
        <v>640</v>
      </c>
      <c r="D198" s="1997"/>
      <c r="E198" s="1998"/>
      <c r="F198" s="241" t="s">
        <v>57</v>
      </c>
      <c r="G198" s="3747"/>
      <c r="H198" s="3748"/>
      <c r="I198" s="3748"/>
      <c r="J198" s="3748"/>
      <c r="K198" s="3749"/>
      <c r="L198" s="3364" t="s">
        <v>62</v>
      </c>
      <c r="M198" s="3365"/>
      <c r="N198" s="3750"/>
      <c r="O198" s="3020"/>
      <c r="P198" s="3020"/>
    </row>
    <row r="199" spans="1:16" s="240" customFormat="1" ht="61.5" customHeight="1">
      <c r="A199" s="239"/>
      <c r="B199" s="85" t="s">
        <v>200</v>
      </c>
      <c r="C199" s="2028" t="s">
        <v>646</v>
      </c>
      <c r="D199" s="2028"/>
      <c r="E199" s="2029"/>
      <c r="F199" s="1542" t="s">
        <v>635</v>
      </c>
      <c r="G199" s="3751" t="s">
        <v>647</v>
      </c>
      <c r="H199" s="3752"/>
      <c r="I199" s="3752"/>
      <c r="J199" s="3752"/>
      <c r="K199" s="3752"/>
      <c r="L199" s="3752"/>
      <c r="M199" s="3752"/>
      <c r="N199" s="3753"/>
      <c r="O199" s="3018"/>
      <c r="P199" s="3018"/>
    </row>
    <row r="200" spans="1:16" s="240" customFormat="1" ht="21" customHeight="1">
      <c r="A200" s="239"/>
      <c r="B200" s="1489" t="s">
        <v>435</v>
      </c>
      <c r="C200" s="1997" t="s">
        <v>175</v>
      </c>
      <c r="D200" s="1997"/>
      <c r="E200" s="1998"/>
      <c r="F200" s="242" t="s">
        <v>57</v>
      </c>
      <c r="G200" s="3735"/>
      <c r="H200" s="3736"/>
      <c r="I200" s="3736"/>
      <c r="J200" s="3736"/>
      <c r="K200" s="3736"/>
      <c r="L200" s="3736"/>
      <c r="M200" s="3736"/>
      <c r="N200" s="3743"/>
      <c r="O200" s="3019"/>
      <c r="P200" s="3019"/>
    </row>
    <row r="201" spans="1:16" s="240" customFormat="1" ht="21" customHeight="1">
      <c r="A201" s="239"/>
      <c r="B201" s="1489" t="s">
        <v>441</v>
      </c>
      <c r="C201" s="1997" t="s">
        <v>176</v>
      </c>
      <c r="D201" s="1997"/>
      <c r="E201" s="1998"/>
      <c r="F201" s="242" t="s">
        <v>57</v>
      </c>
      <c r="G201" s="3564"/>
      <c r="H201" s="3755"/>
      <c r="I201" s="3755"/>
      <c r="J201" s="3755"/>
      <c r="K201" s="3755"/>
      <c r="L201" s="3755"/>
      <c r="M201" s="3755"/>
      <c r="N201" s="3756"/>
      <c r="O201" s="3019"/>
      <c r="P201" s="3019"/>
    </row>
    <row r="202" spans="1:16" s="240" customFormat="1" ht="21" customHeight="1">
      <c r="A202" s="239"/>
      <c r="B202" s="1489" t="s">
        <v>443</v>
      </c>
      <c r="C202" s="1997" t="s">
        <v>177</v>
      </c>
      <c r="D202" s="1997"/>
      <c r="E202" s="1998"/>
      <c r="F202" s="242" t="s">
        <v>57</v>
      </c>
      <c r="G202" s="3564"/>
      <c r="H202" s="3755"/>
      <c r="I202" s="3755"/>
      <c r="J202" s="3755"/>
      <c r="K202" s="3755"/>
      <c r="L202" s="3755"/>
      <c r="M202" s="3755"/>
      <c r="N202" s="3756"/>
      <c r="O202" s="3019"/>
      <c r="P202" s="3019"/>
    </row>
    <row r="203" spans="1:16" s="240" customFormat="1" ht="21" customHeight="1">
      <c r="A203" s="239"/>
      <c r="B203" s="1489" t="s">
        <v>445</v>
      </c>
      <c r="C203" s="1997" t="s">
        <v>178</v>
      </c>
      <c r="D203" s="1997"/>
      <c r="E203" s="1998"/>
      <c r="F203" s="242" t="s">
        <v>57</v>
      </c>
      <c r="G203" s="3564"/>
      <c r="H203" s="3755"/>
      <c r="I203" s="3755"/>
      <c r="J203" s="3755"/>
      <c r="K203" s="3755"/>
      <c r="L203" s="3755"/>
      <c r="M203" s="3755"/>
      <c r="N203" s="3756"/>
      <c r="O203" s="3019"/>
      <c r="P203" s="3019"/>
    </row>
    <row r="204" spans="1:16" s="240" customFormat="1" ht="21" customHeight="1">
      <c r="A204" s="239"/>
      <c r="B204" s="1490" t="s">
        <v>448</v>
      </c>
      <c r="C204" s="1997" t="s">
        <v>179</v>
      </c>
      <c r="D204" s="1997"/>
      <c r="E204" s="1998"/>
      <c r="F204" s="242" t="s">
        <v>57</v>
      </c>
      <c r="G204" s="3564"/>
      <c r="H204" s="3755"/>
      <c r="I204" s="3755"/>
      <c r="J204" s="3755"/>
      <c r="K204" s="3755"/>
      <c r="L204" s="3755"/>
      <c r="M204" s="3755"/>
      <c r="N204" s="3756"/>
      <c r="O204" s="3030"/>
      <c r="P204" s="3019"/>
    </row>
    <row r="205" spans="1:16" s="240" customFormat="1" ht="29.25" customHeight="1">
      <c r="A205" s="239"/>
      <c r="B205" s="1494" t="s">
        <v>450</v>
      </c>
      <c r="C205" s="1997" t="s">
        <v>638</v>
      </c>
      <c r="D205" s="1997"/>
      <c r="E205" s="1998"/>
      <c r="F205" s="242" t="s">
        <v>57</v>
      </c>
      <c r="G205" s="3735"/>
      <c r="H205" s="3736"/>
      <c r="I205" s="3736"/>
      <c r="J205" s="3736"/>
      <c r="K205" s="3736"/>
      <c r="L205" s="3736"/>
      <c r="M205" s="3736"/>
      <c r="N205" s="3743"/>
      <c r="O205" s="3030"/>
      <c r="P205" s="3019"/>
    </row>
    <row r="206" spans="1:16" s="240" customFormat="1" ht="21" customHeight="1">
      <c r="A206" s="239"/>
      <c r="B206" s="1494" t="s">
        <v>453</v>
      </c>
      <c r="C206" s="1997" t="s">
        <v>181</v>
      </c>
      <c r="D206" s="1997"/>
      <c r="E206" s="1998"/>
      <c r="F206" s="242" t="s">
        <v>57</v>
      </c>
      <c r="G206" s="3564"/>
      <c r="H206" s="3755"/>
      <c r="I206" s="3755"/>
      <c r="J206" s="3755"/>
      <c r="K206" s="3755"/>
      <c r="L206" s="3755"/>
      <c r="M206" s="3755"/>
      <c r="N206" s="3756"/>
      <c r="O206" s="3030"/>
      <c r="P206" s="3019"/>
    </row>
    <row r="207" spans="1:16" s="240" customFormat="1" ht="21" customHeight="1">
      <c r="A207" s="239"/>
      <c r="B207" s="1494" t="s">
        <v>456</v>
      </c>
      <c r="C207" s="1997" t="s">
        <v>182</v>
      </c>
      <c r="D207" s="1997"/>
      <c r="E207" s="1998"/>
      <c r="F207" s="242" t="s">
        <v>57</v>
      </c>
      <c r="G207" s="3737"/>
      <c r="H207" s="3738"/>
      <c r="I207" s="3738"/>
      <c r="J207" s="3738"/>
      <c r="K207" s="3738"/>
      <c r="L207" s="3738"/>
      <c r="M207" s="3738"/>
      <c r="N207" s="3739"/>
      <c r="O207" s="3030"/>
      <c r="P207" s="3019"/>
    </row>
    <row r="208" spans="1:16" s="240" customFormat="1" ht="21" customHeight="1">
      <c r="A208" s="239"/>
      <c r="B208" s="1494" t="s">
        <v>458</v>
      </c>
      <c r="C208" s="1997" t="s">
        <v>183</v>
      </c>
      <c r="D208" s="1997"/>
      <c r="E208" s="1998"/>
      <c r="F208" s="242" t="s">
        <v>57</v>
      </c>
      <c r="G208" s="3564"/>
      <c r="H208" s="3755"/>
      <c r="I208" s="3755"/>
      <c r="J208" s="3755"/>
      <c r="K208" s="3755"/>
      <c r="L208" s="3755"/>
      <c r="M208" s="3755"/>
      <c r="N208" s="3756"/>
      <c r="O208" s="3030"/>
      <c r="P208" s="3019"/>
    </row>
    <row r="209" spans="1:16" s="240" customFormat="1" ht="21" customHeight="1">
      <c r="A209" s="239"/>
      <c r="B209" s="1494" t="s">
        <v>594</v>
      </c>
      <c r="C209" s="1997" t="s">
        <v>639</v>
      </c>
      <c r="D209" s="1997"/>
      <c r="E209" s="1998"/>
      <c r="F209" s="242" t="s">
        <v>57</v>
      </c>
      <c r="G209" s="3737"/>
      <c r="H209" s="3738"/>
      <c r="I209" s="3738"/>
      <c r="J209" s="3738"/>
      <c r="K209" s="3738"/>
      <c r="L209" s="3738"/>
      <c r="M209" s="3738"/>
      <c r="N209" s="3739"/>
      <c r="O209" s="3030"/>
      <c r="P209" s="3019"/>
    </row>
    <row r="210" spans="1:16" s="240" customFormat="1" ht="21" customHeight="1" thickBot="1">
      <c r="A210" s="239"/>
      <c r="B210" s="39" t="s">
        <v>596</v>
      </c>
      <c r="C210" s="1978" t="s">
        <v>640</v>
      </c>
      <c r="D210" s="1978"/>
      <c r="E210" s="1979"/>
      <c r="F210" s="243" t="s">
        <v>57</v>
      </c>
      <c r="G210" s="3744"/>
      <c r="H210" s="3745"/>
      <c r="I210" s="3745"/>
      <c r="J210" s="3745"/>
      <c r="K210" s="3745"/>
      <c r="L210" s="3745"/>
      <c r="M210" s="3745"/>
      <c r="N210" s="3746"/>
      <c r="O210" s="3754"/>
      <c r="P210" s="3019"/>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9" t="s">
        <v>56</v>
      </c>
      <c r="G219" s="2027"/>
      <c r="H219" s="2027"/>
      <c r="I219" s="2027"/>
      <c r="J219" s="2000"/>
      <c r="K219" s="2169" t="s">
        <v>514</v>
      </c>
      <c r="L219" s="3735" t="s">
        <v>3707</v>
      </c>
      <c r="M219" s="3736"/>
      <c r="N219" s="3736"/>
      <c r="O219" s="2017"/>
      <c r="P219" s="2017"/>
    </row>
    <row r="220" spans="1:16" ht="21.75" customHeight="1">
      <c r="B220" s="1490" t="s">
        <v>441</v>
      </c>
      <c r="C220" s="1997" t="s">
        <v>657</v>
      </c>
      <c r="D220" s="1997"/>
      <c r="E220" s="1998"/>
      <c r="F220" s="1999" t="s">
        <v>57</v>
      </c>
      <c r="G220" s="2027"/>
      <c r="H220" s="2027"/>
      <c r="I220" s="2027"/>
      <c r="J220" s="2000"/>
      <c r="K220" s="2169"/>
      <c r="L220" s="3737"/>
      <c r="M220" s="3738"/>
      <c r="N220" s="3738"/>
      <c r="O220" s="2017"/>
      <c r="P220" s="2017"/>
    </row>
    <row r="221" spans="1:16" ht="34.5" customHeight="1">
      <c r="B221" s="1490" t="s">
        <v>443</v>
      </c>
      <c r="C221" s="1997" t="s">
        <v>658</v>
      </c>
      <c r="D221" s="1997"/>
      <c r="E221" s="1998"/>
      <c r="F221" s="1999" t="s">
        <v>57</v>
      </c>
      <c r="G221" s="2027"/>
      <c r="H221" s="2027"/>
      <c r="I221" s="2027"/>
      <c r="J221" s="2000"/>
      <c r="K221" s="2169"/>
      <c r="L221" s="3737"/>
      <c r="M221" s="3738"/>
      <c r="N221" s="3738"/>
      <c r="O221" s="2017"/>
      <c r="P221" s="2017"/>
    </row>
    <row r="222" spans="1:16" ht="33" customHeight="1">
      <c r="B222" s="23"/>
      <c r="C222" s="1997" t="s">
        <v>659</v>
      </c>
      <c r="D222" s="1997"/>
      <c r="E222" s="1998"/>
      <c r="F222" s="2108"/>
      <c r="G222" s="2110"/>
      <c r="H222" s="2110"/>
      <c r="I222" s="2110"/>
      <c r="J222" s="2109"/>
      <c r="K222" s="2169"/>
      <c r="L222" s="3737"/>
      <c r="M222" s="3738"/>
      <c r="N222" s="3738"/>
      <c r="O222" s="1992"/>
      <c r="P222" s="1992"/>
    </row>
    <row r="223" spans="1:16" ht="46.5" customHeight="1">
      <c r="B223" s="1490" t="s">
        <v>445</v>
      </c>
      <c r="C223" s="2028" t="s">
        <v>660</v>
      </c>
      <c r="D223" s="2028"/>
      <c r="E223" s="2029"/>
      <c r="F223" s="1999" t="s">
        <v>57</v>
      </c>
      <c r="G223" s="2027"/>
      <c r="H223" s="2027"/>
      <c r="I223" s="2027"/>
      <c r="J223" s="2000"/>
      <c r="K223" s="2169"/>
      <c r="L223" s="3737"/>
      <c r="M223" s="3738"/>
      <c r="N223" s="3739"/>
      <c r="O223" s="2006"/>
      <c r="P223" s="1991"/>
    </row>
    <row r="224" spans="1:16" ht="33" customHeight="1">
      <c r="B224" s="87"/>
      <c r="C224" s="1997" t="s">
        <v>661</v>
      </c>
      <c r="D224" s="1997"/>
      <c r="E224" s="1998"/>
      <c r="F224" s="2162"/>
      <c r="G224" s="2163"/>
      <c r="H224" s="2163"/>
      <c r="I224" s="2163"/>
      <c r="J224" s="2164"/>
      <c r="K224" s="2169"/>
      <c r="L224" s="3737"/>
      <c r="M224" s="3738"/>
      <c r="N224" s="3739"/>
      <c r="O224" s="2161"/>
      <c r="P224" s="1992"/>
    </row>
    <row r="225" spans="2:16" ht="36.75" customHeight="1">
      <c r="B225" s="1519" t="s">
        <v>662</v>
      </c>
      <c r="C225" s="1853" t="s">
        <v>663</v>
      </c>
      <c r="D225" s="1853"/>
      <c r="E225" s="1853"/>
      <c r="F225" s="1853"/>
      <c r="G225" s="1853"/>
      <c r="H225" s="1999" t="s">
        <v>56</v>
      </c>
      <c r="I225" s="2027"/>
      <c r="J225" s="2000"/>
      <c r="K225" s="2169"/>
      <c r="L225" s="3737"/>
      <c r="M225" s="3738"/>
      <c r="N225" s="3739"/>
      <c r="O225" s="2165"/>
      <c r="P225" s="2017"/>
    </row>
    <row r="226" spans="2:16" ht="63.75" customHeight="1">
      <c r="B226" s="22" t="s">
        <v>435</v>
      </c>
      <c r="C226" s="2028" t="s">
        <v>664</v>
      </c>
      <c r="D226" s="2028"/>
      <c r="E226" s="2028"/>
      <c r="F226" s="2028"/>
      <c r="G226" s="2028"/>
      <c r="H226" s="1995" t="s">
        <v>3708</v>
      </c>
      <c r="I226" s="2160"/>
      <c r="J226" s="2013"/>
      <c r="K226" s="2169"/>
      <c r="L226" s="3740"/>
      <c r="M226" s="3741"/>
      <c r="N226" s="3742"/>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c r="P227" s="1991"/>
    </row>
    <row r="228" spans="2:16" ht="73.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45.7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3.2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33.75"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244" t="s">
        <v>3709</v>
      </c>
      <c r="L242" s="2150"/>
      <c r="M242" s="2154"/>
      <c r="N242" s="2107"/>
      <c r="O242" s="2017"/>
      <c r="P242" s="2017"/>
    </row>
    <row r="243" spans="2:16" ht="23.25" customHeight="1">
      <c r="B243" s="90" t="s">
        <v>678</v>
      </c>
      <c r="C243" s="1997" t="s">
        <v>679</v>
      </c>
      <c r="D243" s="1997"/>
      <c r="E243" s="1998"/>
      <c r="F243" s="1995" t="s">
        <v>3710</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c r="P244" s="1991"/>
    </row>
    <row r="245" spans="2:16" ht="34.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37.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33"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66.75" customHeight="1">
      <c r="B251" s="90" t="s">
        <v>684</v>
      </c>
      <c r="C251" s="1997" t="s">
        <v>685</v>
      </c>
      <c r="D251" s="1997"/>
      <c r="E251" s="1997"/>
      <c r="F251" s="1998"/>
      <c r="G251" s="92" t="s">
        <v>231</v>
      </c>
      <c r="H251" s="2146" t="s">
        <v>3711</v>
      </c>
      <c r="I251" s="2146"/>
      <c r="J251" s="2146"/>
      <c r="K251" s="2146"/>
      <c r="L251" s="2146"/>
      <c r="M251" s="2146"/>
      <c r="N251" s="2147"/>
      <c r="O251" s="9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t="s">
        <v>3712</v>
      </c>
      <c r="I254" s="2122"/>
      <c r="J254" s="2122"/>
      <c r="K254" s="2122"/>
      <c r="L254" s="2122"/>
      <c r="M254" s="2122"/>
      <c r="N254" s="2123"/>
      <c r="O254" s="2136"/>
      <c r="P254" s="2136"/>
    </row>
    <row r="255" spans="2:16" ht="28.5" customHeight="1">
      <c r="B255" s="22"/>
      <c r="C255" s="1505" t="s">
        <v>458</v>
      </c>
      <c r="D255" s="1997" t="s">
        <v>691</v>
      </c>
      <c r="E255" s="1997"/>
      <c r="F255" s="2121" t="s">
        <v>3713</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59.25" customHeight="1">
      <c r="B257" s="22"/>
      <c r="C257" s="1505" t="s">
        <v>458</v>
      </c>
      <c r="D257" s="1997" t="s">
        <v>691</v>
      </c>
      <c r="E257" s="1997"/>
      <c r="F257" s="2121" t="s">
        <v>3714</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3.75" customHeight="1">
      <c r="B259" s="22"/>
      <c r="C259" s="1505" t="s">
        <v>458</v>
      </c>
      <c r="D259" s="1997" t="s">
        <v>691</v>
      </c>
      <c r="E259" s="1997"/>
      <c r="F259" s="2121" t="s">
        <v>3715</v>
      </c>
      <c r="G259" s="2122"/>
      <c r="H259" s="2122"/>
      <c r="I259" s="2122"/>
      <c r="J259" s="2122"/>
      <c r="K259" s="2122"/>
      <c r="L259" s="2122"/>
      <c r="M259" s="2122"/>
      <c r="N259" s="2123"/>
      <c r="O259" s="2137"/>
      <c r="P259" s="2136"/>
    </row>
    <row r="260" spans="2:16" ht="35.25" customHeight="1">
      <c r="B260" s="27" t="s">
        <v>694</v>
      </c>
      <c r="C260" s="2028" t="s">
        <v>695</v>
      </c>
      <c r="D260" s="2028"/>
      <c r="E260" s="2028"/>
      <c r="F260" s="33" t="s">
        <v>57</v>
      </c>
      <c r="G260" s="1634" t="s">
        <v>514</v>
      </c>
      <c r="H260" s="2121"/>
      <c r="I260" s="2122"/>
      <c r="J260" s="2122"/>
      <c r="K260" s="2122"/>
      <c r="L260" s="2122"/>
      <c r="M260" s="2122"/>
      <c r="N260" s="2123"/>
      <c r="O260" s="1525"/>
      <c r="P260" s="1511"/>
    </row>
    <row r="261" spans="2:16" ht="35.25" customHeight="1">
      <c r="B261" s="27" t="s">
        <v>435</v>
      </c>
      <c r="C261" s="2028" t="s">
        <v>696</v>
      </c>
      <c r="D261" s="2028"/>
      <c r="E261" s="2028"/>
      <c r="F261" s="33" t="s">
        <v>62</v>
      </c>
      <c r="G261" s="1634"/>
      <c r="H261" s="2121"/>
      <c r="I261" s="2122"/>
      <c r="J261" s="2122"/>
      <c r="K261" s="2122"/>
      <c r="L261" s="2122"/>
      <c r="M261" s="2122"/>
      <c r="N261" s="2123"/>
      <c r="O261" s="1525"/>
      <c r="P261" s="1525"/>
    </row>
    <row r="262" spans="2:16" ht="35.25" customHeight="1">
      <c r="B262" s="27" t="s">
        <v>441</v>
      </c>
      <c r="C262" s="2028" t="s">
        <v>697</v>
      </c>
      <c r="D262" s="2028"/>
      <c r="E262" s="2028"/>
      <c r="F262" s="33" t="s">
        <v>62</v>
      </c>
      <c r="G262" s="1634"/>
      <c r="H262" s="2121"/>
      <c r="I262" s="2122"/>
      <c r="J262" s="2122"/>
      <c r="K262" s="2122"/>
      <c r="L262" s="2122"/>
      <c r="M262" s="2122"/>
      <c r="N262" s="2123"/>
      <c r="O262" s="1525"/>
      <c r="P262" s="1525"/>
    </row>
    <row r="263" spans="2:16" ht="35.25" customHeight="1">
      <c r="B263" s="27" t="s">
        <v>443</v>
      </c>
      <c r="C263" s="2028" t="s">
        <v>698</v>
      </c>
      <c r="D263" s="2028"/>
      <c r="E263" s="2028"/>
      <c r="F263" s="33" t="s">
        <v>62</v>
      </c>
      <c r="G263" s="1634"/>
      <c r="H263" s="2121"/>
      <c r="I263" s="2122"/>
      <c r="J263" s="2122"/>
      <c r="K263" s="2122"/>
      <c r="L263" s="2122"/>
      <c r="M263" s="2122"/>
      <c r="N263" s="2123"/>
      <c r="O263" s="1525"/>
      <c r="P263" s="1525"/>
    </row>
    <row r="264" spans="2:16" ht="35.25" customHeight="1" thickBot="1">
      <c r="B264" s="27" t="s">
        <v>445</v>
      </c>
      <c r="C264" s="2028" t="s">
        <v>699</v>
      </c>
      <c r="D264" s="2028"/>
      <c r="E264" s="2028"/>
      <c r="F264" s="33" t="s">
        <v>62</v>
      </c>
      <c r="G264" s="1634"/>
      <c r="H264" s="2121"/>
      <c r="I264" s="2122"/>
      <c r="J264" s="2122"/>
      <c r="K264" s="2122"/>
      <c r="L264" s="2122"/>
      <c r="M264" s="2122"/>
      <c r="N264" s="2123"/>
      <c r="O264" s="1512"/>
      <c r="P264" s="151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3716</v>
      </c>
      <c r="J266" s="2115"/>
      <c r="K266" s="2115"/>
      <c r="L266" s="2115"/>
      <c r="M266" s="2115"/>
      <c r="N266" s="2116"/>
      <c r="O266" s="2050"/>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212</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45"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60.7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6.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12</v>
      </c>
      <c r="J276" s="120">
        <f t="shared" ref="J276:J295" si="2">MIN(H276/I276,1)</f>
        <v>0</v>
      </c>
      <c r="K276" s="118">
        <v>512</v>
      </c>
      <c r="L276" s="118">
        <v>4972</v>
      </c>
      <c r="M276" s="121">
        <f>MIN(K276/L276,1)</f>
        <v>0.10297666934835076</v>
      </c>
      <c r="N276" s="1653"/>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36"/>
      <c r="O277" s="2017" t="s">
        <v>1933</v>
      </c>
      <c r="P277" s="2017"/>
    </row>
    <row r="278" spans="2:16" ht="46.5" customHeight="1">
      <c r="B278" s="84" t="s">
        <v>493</v>
      </c>
      <c r="C278" s="2091" t="s">
        <v>3717</v>
      </c>
      <c r="D278" s="2091"/>
      <c r="E278" s="2092"/>
      <c r="F278" s="2093"/>
      <c r="G278" s="2094"/>
      <c r="H278" s="101" t="s">
        <v>61</v>
      </c>
      <c r="I278" s="102" t="s">
        <v>61</v>
      </c>
      <c r="J278" s="103" t="s">
        <v>61</v>
      </c>
      <c r="K278" s="101" t="s">
        <v>61</v>
      </c>
      <c r="L278" s="102" t="s">
        <v>61</v>
      </c>
      <c r="M278" s="103" t="s">
        <v>61</v>
      </c>
      <c r="N278" s="136"/>
      <c r="O278" s="2017"/>
      <c r="P278" s="2017"/>
    </row>
    <row r="279" spans="2:16" ht="20.25" customHeight="1">
      <c r="B279" s="104" t="s">
        <v>441</v>
      </c>
      <c r="C279" s="2068" t="s">
        <v>724</v>
      </c>
      <c r="D279" s="2068"/>
      <c r="E279" s="2068"/>
      <c r="F279" s="2068"/>
      <c r="G279" s="2095"/>
      <c r="H279" s="118">
        <v>2</v>
      </c>
      <c r="I279" s="119">
        <v>12</v>
      </c>
      <c r="J279" s="120">
        <f t="shared" si="2"/>
        <v>0.16666666666666666</v>
      </c>
      <c r="K279" s="118">
        <v>330</v>
      </c>
      <c r="L279" s="118">
        <v>3103</v>
      </c>
      <c r="M279" s="121">
        <f>MIN(K279/L279,1)</f>
        <v>0.10634869481147277</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9.25" customHeight="1">
      <c r="B281" s="76" t="s">
        <v>458</v>
      </c>
      <c r="C281" s="2091" t="s">
        <v>725</v>
      </c>
      <c r="D281" s="2091"/>
      <c r="E281" s="2091"/>
      <c r="F281" s="2091"/>
      <c r="G281" s="2092"/>
      <c r="H281" s="101" t="s">
        <v>61</v>
      </c>
      <c r="I281" s="102" t="s">
        <v>61</v>
      </c>
      <c r="J281" s="103" t="s">
        <v>61</v>
      </c>
      <c r="K281" s="101" t="s">
        <v>61</v>
      </c>
      <c r="L281" s="102" t="s">
        <v>61</v>
      </c>
      <c r="M281" s="103" t="s">
        <v>61</v>
      </c>
      <c r="N281" s="136"/>
      <c r="O281" s="2089"/>
      <c r="P281" s="2089"/>
    </row>
    <row r="282" spans="2:16" ht="28.5" customHeight="1">
      <c r="B282" s="76" t="s">
        <v>489</v>
      </c>
      <c r="C282" s="2091" t="s">
        <v>726</v>
      </c>
      <c r="D282" s="2091"/>
      <c r="E282" s="2091"/>
      <c r="F282" s="2091"/>
      <c r="G282" s="1518"/>
      <c r="H282" s="118">
        <v>0</v>
      </c>
      <c r="I282" s="119">
        <v>12</v>
      </c>
      <c r="J282" s="120">
        <f t="shared" si="2"/>
        <v>0</v>
      </c>
      <c r="K282" s="118">
        <v>675</v>
      </c>
      <c r="L282" s="118">
        <v>8544</v>
      </c>
      <c r="M282" s="121">
        <f>MIN(K282/L282,1)</f>
        <v>7.9002808988764051E-2</v>
      </c>
      <c r="N282" s="137"/>
      <c r="O282" s="2089"/>
      <c r="P282" s="2089"/>
    </row>
    <row r="283" spans="2:16" ht="24.75" customHeight="1">
      <c r="B283" s="76" t="s">
        <v>493</v>
      </c>
      <c r="C283" s="2091" t="s">
        <v>727</v>
      </c>
      <c r="D283" s="2091"/>
      <c r="E283" s="2091"/>
      <c r="F283" s="2091"/>
      <c r="G283" s="2092"/>
      <c r="H283" s="118">
        <v>0</v>
      </c>
      <c r="I283" s="119">
        <v>3</v>
      </c>
      <c r="J283" s="120">
        <f t="shared" si="2"/>
        <v>0</v>
      </c>
      <c r="K283" s="118">
        <v>93</v>
      </c>
      <c r="L283" s="118">
        <v>2898</v>
      </c>
      <c r="M283" s="121">
        <f>MIN(K283/L283,1)</f>
        <v>3.2091097308488616E-2</v>
      </c>
      <c r="N283" s="530"/>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12</v>
      </c>
      <c r="J285" s="120">
        <f t="shared" si="2"/>
        <v>0</v>
      </c>
      <c r="K285" s="118">
        <v>429</v>
      </c>
      <c r="L285" s="118">
        <v>6463</v>
      </c>
      <c r="M285" s="121">
        <f>MIN(K285/L285,1)</f>
        <v>6.6377843106916287E-2</v>
      </c>
      <c r="N285" s="1556"/>
      <c r="O285" s="2089"/>
      <c r="P285" s="2089"/>
    </row>
    <row r="286" spans="2:16" ht="22.5" customHeight="1">
      <c r="B286" s="76" t="s">
        <v>489</v>
      </c>
      <c r="C286" s="2091" t="s">
        <v>729</v>
      </c>
      <c r="D286" s="2091"/>
      <c r="E286" s="2091"/>
      <c r="F286" s="2091"/>
      <c r="G286" s="2092"/>
      <c r="H286" s="118">
        <v>0</v>
      </c>
      <c r="I286" s="119">
        <v>12</v>
      </c>
      <c r="J286" s="120">
        <f t="shared" si="2"/>
        <v>0</v>
      </c>
      <c r="K286" s="118">
        <v>91</v>
      </c>
      <c r="L286" s="118">
        <v>2987</v>
      </c>
      <c r="M286" s="121">
        <f>MIN(K286/L286,1)</f>
        <v>3.0465349849347172E-2</v>
      </c>
      <c r="N286" s="137"/>
      <c r="O286" s="2089"/>
      <c r="P286" s="2089"/>
    </row>
    <row r="287" spans="2:16" ht="22.5" customHeight="1">
      <c r="B287" s="104" t="s">
        <v>448</v>
      </c>
      <c r="C287" s="2068" t="s">
        <v>503</v>
      </c>
      <c r="D287" s="2068"/>
      <c r="E287" s="2068"/>
      <c r="F287" s="2068"/>
      <c r="G287" s="2068"/>
      <c r="H287" s="118">
        <v>0</v>
      </c>
      <c r="I287" s="119">
        <v>12</v>
      </c>
      <c r="J287" s="120">
        <f t="shared" si="2"/>
        <v>0</v>
      </c>
      <c r="K287" s="118">
        <v>280</v>
      </c>
      <c r="L287" s="118">
        <v>1093</v>
      </c>
      <c r="M287" s="121">
        <f>MIN(K287/L287,1)</f>
        <v>0.25617566331198538</v>
      </c>
      <c r="N287" s="138"/>
      <c r="O287" s="2089"/>
      <c r="P287" s="2089"/>
    </row>
    <row r="288" spans="2:16" ht="33.75" customHeight="1">
      <c r="B288" s="104" t="s">
        <v>450</v>
      </c>
      <c r="C288" s="2068" t="s">
        <v>730</v>
      </c>
      <c r="D288" s="2068"/>
      <c r="E288" s="2068"/>
      <c r="F288" s="2068"/>
      <c r="G288" s="2068"/>
      <c r="H288" s="101" t="s">
        <v>61</v>
      </c>
      <c r="I288" s="102" t="s">
        <v>61</v>
      </c>
      <c r="J288" s="103" t="s">
        <v>61</v>
      </c>
      <c r="K288" s="101" t="s">
        <v>61</v>
      </c>
      <c r="L288" s="102" t="s">
        <v>61</v>
      </c>
      <c r="M288" s="103" t="s">
        <v>61</v>
      </c>
      <c r="N288" s="138"/>
      <c r="O288" s="2089"/>
      <c r="P288" s="2089"/>
    </row>
    <row r="289" spans="2:16" ht="22.5" customHeight="1">
      <c r="B289" s="104" t="s">
        <v>453</v>
      </c>
      <c r="C289" s="2068" t="s">
        <v>131</v>
      </c>
      <c r="D289" s="2068"/>
      <c r="E289" s="2068"/>
      <c r="F289" s="2068"/>
      <c r="G289" s="2068"/>
      <c r="H289" s="118">
        <v>1</v>
      </c>
      <c r="I289" s="119">
        <v>12</v>
      </c>
      <c r="J289" s="120">
        <f t="shared" si="2"/>
        <v>8.3333333333333329E-2</v>
      </c>
      <c r="K289" s="118">
        <v>486</v>
      </c>
      <c r="L289" s="118">
        <v>4290</v>
      </c>
      <c r="M289" s="121">
        <f t="shared" ref="M289:M290" si="3">MIN(K289/L289,1)</f>
        <v>0.11328671328671329</v>
      </c>
      <c r="N289" s="138"/>
      <c r="O289" s="2089"/>
      <c r="P289" s="2089"/>
    </row>
    <row r="290" spans="2:16" ht="22.5" customHeight="1">
      <c r="B290" s="104" t="s">
        <v>456</v>
      </c>
      <c r="C290" s="2068" t="s">
        <v>132</v>
      </c>
      <c r="D290" s="2068"/>
      <c r="E290" s="2068"/>
      <c r="F290" s="2068"/>
      <c r="G290" s="2068"/>
      <c r="H290" s="118">
        <v>0</v>
      </c>
      <c r="I290" s="119">
        <v>12</v>
      </c>
      <c r="J290" s="120">
        <f t="shared" si="2"/>
        <v>0</v>
      </c>
      <c r="K290" s="118">
        <v>296</v>
      </c>
      <c r="L290" s="118">
        <v>1411</v>
      </c>
      <c r="M290" s="121">
        <f t="shared" si="3"/>
        <v>0.20978029766123316</v>
      </c>
      <c r="N290" s="138"/>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0</v>
      </c>
      <c r="I292" s="119">
        <v>12</v>
      </c>
      <c r="J292" s="120">
        <f t="shared" si="2"/>
        <v>0</v>
      </c>
      <c r="K292" s="101" t="s">
        <v>61</v>
      </c>
      <c r="L292" s="102" t="s">
        <v>61</v>
      </c>
      <c r="M292" s="103" t="s">
        <v>61</v>
      </c>
      <c r="N292" s="1556"/>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37"/>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03" t="s">
        <v>61</v>
      </c>
      <c r="N294" s="138"/>
      <c r="O294" s="2089"/>
      <c r="P294" s="2089"/>
    </row>
    <row r="295" spans="2:16" ht="45" customHeight="1" thickBot="1">
      <c r="B295" s="27" t="s">
        <v>596</v>
      </c>
      <c r="C295" s="1997" t="s">
        <v>732</v>
      </c>
      <c r="D295" s="1997"/>
      <c r="E295" s="1997"/>
      <c r="F295" s="1997"/>
      <c r="G295" s="1998"/>
      <c r="H295" s="127">
        <f>SUM(H276+H279+H282+H283+H285+H286+H287+H289+H290+H292)</f>
        <v>3</v>
      </c>
      <c r="I295" s="127">
        <f>SUM(I276+I279+I282+I283+I285+I286+I287+I289+I290+I292)</f>
        <v>111</v>
      </c>
      <c r="J295" s="120">
        <f t="shared" si="2"/>
        <v>2.7027027027027029E-2</v>
      </c>
      <c r="K295" s="127">
        <f>SUM(K276+K279+K282+K283+K285+K286+K287+K289+K290)</f>
        <v>3192</v>
      </c>
      <c r="L295" s="127">
        <f>SUM(L276+L279+L282+L283+L285+L286+L287+L289+L290)</f>
        <v>35761</v>
      </c>
      <c r="M295" s="121">
        <f>MIN(K295/L295,1)</f>
        <v>8.9259248902435612E-2</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c r="P303" s="1991"/>
    </row>
    <row r="304" spans="2:16" ht="39" customHeight="1">
      <c r="B304" s="23" t="s">
        <v>366</v>
      </c>
      <c r="C304" s="1997" t="s">
        <v>741</v>
      </c>
      <c r="D304" s="1997"/>
      <c r="E304" s="1997"/>
      <c r="F304" s="1997"/>
      <c r="G304" s="1998"/>
      <c r="H304" s="1999" t="s">
        <v>363</v>
      </c>
      <c r="I304" s="2027"/>
      <c r="J304" s="2000"/>
      <c r="K304" s="2031"/>
      <c r="L304" s="2062"/>
      <c r="M304" s="2063"/>
      <c r="N304" s="2064"/>
      <c r="O304" s="2017"/>
      <c r="P304" s="2017"/>
    </row>
    <row r="305" spans="1:17" ht="39" customHeight="1">
      <c r="B305" s="1520" t="s">
        <v>742</v>
      </c>
      <c r="C305" s="1997" t="s">
        <v>743</v>
      </c>
      <c r="D305" s="1997"/>
      <c r="E305" s="1997"/>
      <c r="F305" s="1997"/>
      <c r="G305" s="1998"/>
      <c r="H305" s="2384" t="s">
        <v>355</v>
      </c>
      <c r="I305" s="2385"/>
      <c r="J305" s="2386"/>
      <c r="K305" s="2031"/>
      <c r="L305" s="2062"/>
      <c r="M305" s="2063"/>
      <c r="N305" s="2064"/>
      <c r="O305" s="2017"/>
      <c r="P305" s="2017"/>
    </row>
    <row r="306" spans="1:17"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7" ht="51" customHeight="1">
      <c r="B307" s="70" t="s">
        <v>745</v>
      </c>
      <c r="C307" s="1997" t="s">
        <v>746</v>
      </c>
      <c r="D307" s="1997"/>
      <c r="E307" s="1997"/>
      <c r="F307" s="1997"/>
      <c r="G307" s="1998"/>
      <c r="H307" s="3721" t="s">
        <v>349</v>
      </c>
      <c r="I307" s="3722"/>
      <c r="J307" s="3734"/>
      <c r="K307" s="2031"/>
      <c r="L307" s="2062"/>
      <c r="M307" s="2063"/>
      <c r="N307" s="2064"/>
      <c r="O307" s="2051"/>
      <c r="P307" s="2051"/>
    </row>
    <row r="308" spans="1:17" ht="32.25" customHeight="1" thickBot="1">
      <c r="B308" s="39" t="s">
        <v>435</v>
      </c>
      <c r="C308" s="1978" t="s">
        <v>368</v>
      </c>
      <c r="D308" s="1978"/>
      <c r="E308" s="1978"/>
      <c r="F308" s="1978"/>
      <c r="G308" s="1979"/>
      <c r="H308" s="2358" t="s">
        <v>349</v>
      </c>
      <c r="I308" s="2358"/>
      <c r="J308" s="3615"/>
      <c r="K308" s="2058"/>
      <c r="L308" s="2065"/>
      <c r="M308" s="2066"/>
      <c r="N308" s="2067"/>
      <c r="O308" s="2052"/>
      <c r="P308" s="2052"/>
    </row>
    <row r="309" spans="1:17" ht="21.75" customHeight="1" thickBot="1">
      <c r="B309" s="1849" t="s">
        <v>375</v>
      </c>
      <c r="C309" s="1850"/>
      <c r="D309" s="1850"/>
      <c r="E309" s="1850"/>
      <c r="F309" s="1850"/>
      <c r="G309" s="1850"/>
      <c r="H309" s="1850"/>
      <c r="I309" s="1850"/>
      <c r="J309" s="1850"/>
      <c r="K309" s="2042"/>
      <c r="L309" s="1850"/>
      <c r="M309" s="1850"/>
      <c r="N309" s="1850"/>
      <c r="O309" s="1850"/>
      <c r="P309" s="1851"/>
    </row>
    <row r="310" spans="1:17" ht="39" customHeight="1">
      <c r="B310" s="245" t="s">
        <v>376</v>
      </c>
      <c r="C310" s="1997" t="s">
        <v>747</v>
      </c>
      <c r="D310" s="1997"/>
      <c r="E310" s="1997"/>
      <c r="F310" s="1997"/>
      <c r="G310" s="1998"/>
      <c r="H310" s="1999" t="s">
        <v>378</v>
      </c>
      <c r="I310" s="2027"/>
      <c r="J310" s="2000"/>
      <c r="K310" s="2044" t="s">
        <v>514</v>
      </c>
      <c r="L310" s="246"/>
      <c r="M310" s="247"/>
      <c r="N310" s="248"/>
      <c r="O310" s="1646"/>
      <c r="P310" s="1646"/>
    </row>
    <row r="311" spans="1:17" ht="39" customHeight="1">
      <c r="B311" s="1490" t="s">
        <v>435</v>
      </c>
      <c r="C311" s="1997" t="s">
        <v>748</v>
      </c>
      <c r="D311" s="1997"/>
      <c r="E311" s="1997"/>
      <c r="F311" s="1997"/>
      <c r="G311" s="1998"/>
      <c r="H311" s="1999" t="s">
        <v>57</v>
      </c>
      <c r="I311" s="2027"/>
      <c r="J311" s="2000"/>
      <c r="K311" s="2031"/>
      <c r="L311" s="1647"/>
      <c r="M311" s="1648"/>
      <c r="N311" s="1649"/>
      <c r="O311" s="1630"/>
      <c r="P311" s="1630"/>
    </row>
    <row r="312" spans="1:17" ht="39" customHeight="1">
      <c r="B312" s="1493" t="s">
        <v>441</v>
      </c>
      <c r="C312" s="1997" t="s">
        <v>749</v>
      </c>
      <c r="D312" s="1997"/>
      <c r="E312" s="1997"/>
      <c r="F312" s="1997"/>
      <c r="G312" s="1998"/>
      <c r="H312" s="1999" t="s">
        <v>62</v>
      </c>
      <c r="I312" s="2027"/>
      <c r="J312" s="2000"/>
      <c r="K312" s="2031"/>
      <c r="L312" s="1647"/>
      <c r="M312" s="1648"/>
      <c r="N312" s="1649"/>
      <c r="O312" s="1630"/>
      <c r="P312" s="1630"/>
    </row>
    <row r="313" spans="1:17" ht="39" customHeight="1">
      <c r="B313" s="27" t="s">
        <v>381</v>
      </c>
      <c r="C313" s="1997" t="s">
        <v>750</v>
      </c>
      <c r="D313" s="1997"/>
      <c r="E313" s="1997"/>
      <c r="F313" s="1997"/>
      <c r="G313" s="1998"/>
      <c r="H313" s="1999" t="s">
        <v>57</v>
      </c>
      <c r="I313" s="2027"/>
      <c r="J313" s="2000"/>
      <c r="K313" s="2078"/>
      <c r="L313" s="1650"/>
      <c r="M313" s="1651"/>
      <c r="N313" s="1652"/>
      <c r="O313" s="1630"/>
      <c r="P313" s="1630"/>
    </row>
    <row r="314" spans="1:17" ht="39" customHeight="1">
      <c r="B314" s="1490" t="s">
        <v>435</v>
      </c>
      <c r="C314" s="1997" t="s">
        <v>751</v>
      </c>
      <c r="D314" s="1997"/>
      <c r="E314" s="1997"/>
      <c r="F314" s="1997"/>
      <c r="G314" s="1998"/>
      <c r="H314" s="1999" t="s">
        <v>3718</v>
      </c>
      <c r="I314" s="2027"/>
      <c r="J314" s="2000"/>
      <c r="K314" s="2030" t="s">
        <v>514</v>
      </c>
      <c r="L314" s="1662"/>
      <c r="M314" s="1657"/>
      <c r="N314" s="1658"/>
      <c r="O314" s="1630"/>
      <c r="P314" s="1630"/>
    </row>
    <row r="315" spans="1:17" ht="39" customHeight="1">
      <c r="B315" s="1490" t="s">
        <v>441</v>
      </c>
      <c r="C315" s="1997" t="s">
        <v>752</v>
      </c>
      <c r="D315" s="1997"/>
      <c r="E315" s="1997"/>
      <c r="F315" s="1997"/>
      <c r="G315" s="1998"/>
      <c r="H315" s="1999" t="s">
        <v>56</v>
      </c>
      <c r="I315" s="2027"/>
      <c r="J315" s="2000"/>
      <c r="K315" s="2078"/>
      <c r="L315" s="1663"/>
      <c r="M315" s="249"/>
      <c r="N315" s="1664"/>
      <c r="O315" s="1629"/>
      <c r="P315" s="1629"/>
      <c r="Q315" s="240"/>
    </row>
    <row r="316" spans="1:17" ht="135" customHeight="1">
      <c r="B316" s="44" t="s">
        <v>389</v>
      </c>
      <c r="C316" s="1997" t="s">
        <v>753</v>
      </c>
      <c r="D316" s="1997"/>
      <c r="E316" s="1997"/>
      <c r="F316" s="1997"/>
      <c r="G316" s="1997"/>
      <c r="H316" s="1997"/>
      <c r="I316" s="1997"/>
      <c r="J316" s="1997"/>
      <c r="K316" s="1997"/>
      <c r="L316" s="1997"/>
      <c r="M316" s="1997"/>
      <c r="N316" s="2041"/>
      <c r="O316" s="1991"/>
      <c r="P316" s="3729"/>
    </row>
    <row r="317" spans="1:17" ht="39.75" customHeight="1">
      <c r="A317" s="9"/>
      <c r="B317" s="111" t="s">
        <v>435</v>
      </c>
      <c r="C317" s="1830" t="s">
        <v>754</v>
      </c>
      <c r="D317" s="1830"/>
      <c r="E317" s="1830"/>
      <c r="F317" s="1830"/>
      <c r="G317" s="1830"/>
      <c r="H317" s="1830"/>
      <c r="I317" s="1830"/>
      <c r="J317" s="1830"/>
      <c r="K317" s="1830"/>
      <c r="L317" s="2018" t="s">
        <v>514</v>
      </c>
      <c r="M317" s="2021" t="s">
        <v>3719</v>
      </c>
      <c r="N317" s="2022"/>
      <c r="O317" s="2017"/>
      <c r="P317" s="3733"/>
    </row>
    <row r="318" spans="1:17" ht="28.5" customHeight="1">
      <c r="A318" s="9"/>
      <c r="B318" s="111"/>
      <c r="C318" s="1491" t="s">
        <v>458</v>
      </c>
      <c r="D318" s="1997" t="s">
        <v>755</v>
      </c>
      <c r="E318" s="1997"/>
      <c r="F318" s="1997"/>
      <c r="G318" s="1997"/>
      <c r="H318" s="1997"/>
      <c r="I318" s="1998"/>
      <c r="J318" s="1999" t="s">
        <v>393</v>
      </c>
      <c r="K318" s="2000"/>
      <c r="L318" s="2019"/>
      <c r="M318" s="2023"/>
      <c r="N318" s="2024"/>
      <c r="O318" s="2017"/>
      <c r="P318" s="3733"/>
    </row>
    <row r="319" spans="1:17" ht="28.5" customHeight="1">
      <c r="A319" s="9"/>
      <c r="B319" s="111"/>
      <c r="C319" s="111" t="s">
        <v>489</v>
      </c>
      <c r="D319" s="1997" t="s">
        <v>756</v>
      </c>
      <c r="E319" s="1997"/>
      <c r="F319" s="1997"/>
      <c r="G319" s="1997"/>
      <c r="H319" s="1830"/>
      <c r="I319" s="1831"/>
      <c r="J319" s="1999">
        <v>1</v>
      </c>
      <c r="K319" s="2000"/>
      <c r="L319" s="2019"/>
      <c r="M319" s="2023"/>
      <c r="N319" s="2024"/>
      <c r="O319" s="2017"/>
      <c r="P319" s="3733"/>
    </row>
    <row r="320" spans="1:17" ht="33" customHeight="1">
      <c r="A320" s="9"/>
      <c r="B320" s="111"/>
      <c r="C320" s="111" t="s">
        <v>493</v>
      </c>
      <c r="D320" s="1997" t="s">
        <v>757</v>
      </c>
      <c r="E320" s="1997"/>
      <c r="F320" s="1997"/>
      <c r="G320" s="1997"/>
      <c r="H320" s="1754" t="s">
        <v>3720</v>
      </c>
      <c r="I320" s="2008"/>
      <c r="J320" s="2008"/>
      <c r="K320" s="1755"/>
      <c r="L320" s="2019"/>
      <c r="M320" s="2023"/>
      <c r="N320" s="2024"/>
      <c r="O320" s="2017"/>
      <c r="P320" s="3733"/>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3733"/>
    </row>
    <row r="322" spans="1:16" ht="42.75" customHeight="1">
      <c r="A322" s="9"/>
      <c r="B322" s="111" t="s">
        <v>441</v>
      </c>
      <c r="C322" s="1830" t="s">
        <v>759</v>
      </c>
      <c r="D322" s="1830"/>
      <c r="E322" s="1830"/>
      <c r="F322" s="1830"/>
      <c r="G322" s="1830"/>
      <c r="H322" s="1830"/>
      <c r="I322" s="1830"/>
      <c r="J322" s="1830"/>
      <c r="K322" s="1831"/>
      <c r="L322" s="2019"/>
      <c r="M322" s="2023"/>
      <c r="N322" s="2024"/>
      <c r="O322" s="2017"/>
      <c r="P322" s="3733"/>
    </row>
    <row r="323" spans="1:16" ht="28.5" customHeight="1">
      <c r="A323" s="9"/>
      <c r="B323" s="111"/>
      <c r="C323" s="111" t="s">
        <v>458</v>
      </c>
      <c r="D323" s="1997" t="s">
        <v>755</v>
      </c>
      <c r="E323" s="1997"/>
      <c r="F323" s="1997"/>
      <c r="G323" s="1997"/>
      <c r="H323" s="1997"/>
      <c r="I323" s="1998"/>
      <c r="J323" s="1999" t="s">
        <v>393</v>
      </c>
      <c r="K323" s="2000"/>
      <c r="L323" s="2019"/>
      <c r="M323" s="2023"/>
      <c r="N323" s="2024"/>
      <c r="O323" s="2017"/>
      <c r="P323" s="3733"/>
    </row>
    <row r="324" spans="1:16" ht="28.5" customHeight="1">
      <c r="A324" s="9"/>
      <c r="B324" s="111"/>
      <c r="C324" s="111" t="s">
        <v>489</v>
      </c>
      <c r="D324" s="1997" t="s">
        <v>760</v>
      </c>
      <c r="E324" s="1997"/>
      <c r="F324" s="1997"/>
      <c r="G324" s="1997"/>
      <c r="H324" s="1997"/>
      <c r="I324" s="1998"/>
      <c r="J324" s="1995">
        <v>1</v>
      </c>
      <c r="K324" s="2013"/>
      <c r="L324" s="2019"/>
      <c r="M324" s="2023"/>
      <c r="N324" s="2024"/>
      <c r="O324" s="2017"/>
      <c r="P324" s="3733"/>
    </row>
    <row r="325" spans="1:16" ht="28.5" customHeight="1">
      <c r="A325" s="9"/>
      <c r="B325" s="111"/>
      <c r="C325" s="111" t="s">
        <v>493</v>
      </c>
      <c r="D325" s="1830" t="s">
        <v>757</v>
      </c>
      <c r="E325" s="1830"/>
      <c r="F325" s="1830"/>
      <c r="G325" s="1830"/>
      <c r="H325" s="2014" t="s">
        <v>3721</v>
      </c>
      <c r="I325" s="2015"/>
      <c r="J325" s="2015"/>
      <c r="K325" s="2016"/>
      <c r="L325" s="2019"/>
      <c r="M325" s="2023"/>
      <c r="N325" s="2024"/>
      <c r="O325" s="2017"/>
      <c r="P325" s="3733"/>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3733"/>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3733"/>
    </row>
    <row r="328" spans="1:16" ht="28.5" customHeight="1">
      <c r="A328" s="9"/>
      <c r="B328" s="27"/>
      <c r="C328" s="111" t="s">
        <v>458</v>
      </c>
      <c r="D328" s="1997" t="s">
        <v>755</v>
      </c>
      <c r="E328" s="1997"/>
      <c r="F328" s="1997"/>
      <c r="G328" s="1997"/>
      <c r="H328" s="1997"/>
      <c r="I328" s="1998"/>
      <c r="J328" s="1999" t="s">
        <v>393</v>
      </c>
      <c r="K328" s="2000"/>
      <c r="L328" s="2019"/>
      <c r="M328" s="2023"/>
      <c r="N328" s="2024"/>
      <c r="O328" s="2017"/>
      <c r="P328" s="3733"/>
    </row>
    <row r="329" spans="1:16" ht="35.25" customHeight="1">
      <c r="A329" s="9"/>
      <c r="B329" s="27"/>
      <c r="C329" s="111" t="s">
        <v>489</v>
      </c>
      <c r="D329" s="1997" t="s">
        <v>760</v>
      </c>
      <c r="E329" s="1997"/>
      <c r="F329" s="1997"/>
      <c r="G329" s="1997"/>
      <c r="H329" s="1997"/>
      <c r="I329" s="1998"/>
      <c r="J329" s="3405" t="s">
        <v>379</v>
      </c>
      <c r="K329" s="3406"/>
      <c r="L329" s="2019"/>
      <c r="M329" s="2023"/>
      <c r="N329" s="2024"/>
      <c r="O329" s="2017"/>
      <c r="P329" s="3733"/>
    </row>
    <row r="330" spans="1:16" ht="69" customHeight="1">
      <c r="A330" s="9"/>
      <c r="B330" s="1490"/>
      <c r="C330" s="111" t="s">
        <v>493</v>
      </c>
      <c r="D330" s="1997" t="s">
        <v>757</v>
      </c>
      <c r="E330" s="1997"/>
      <c r="F330" s="1997"/>
      <c r="G330" s="1997"/>
      <c r="H330" s="1754" t="s">
        <v>3722</v>
      </c>
      <c r="I330" s="2008"/>
      <c r="J330" s="2008"/>
      <c r="K330" s="1755"/>
      <c r="L330" s="2019"/>
      <c r="M330" s="2023"/>
      <c r="N330" s="2024"/>
      <c r="O330" s="2017"/>
      <c r="P330" s="3733"/>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3733"/>
    </row>
    <row r="332" spans="1:16" ht="39.75" customHeight="1">
      <c r="A332" s="9"/>
      <c r="B332" s="27" t="s">
        <v>445</v>
      </c>
      <c r="C332" s="1830" t="s">
        <v>764</v>
      </c>
      <c r="D332" s="1830"/>
      <c r="E332" s="1830"/>
      <c r="F332" s="1830"/>
      <c r="G332" s="1830"/>
      <c r="H332" s="1830"/>
      <c r="I332" s="1830"/>
      <c r="J332" s="1831"/>
      <c r="K332" s="112"/>
      <c r="L332" s="2019"/>
      <c r="M332" s="2023"/>
      <c r="N332" s="2024"/>
      <c r="O332" s="2017"/>
      <c r="P332" s="3733"/>
    </row>
    <row r="333" spans="1:16" ht="28.5" customHeight="1">
      <c r="A333" s="9"/>
      <c r="B333" s="27"/>
      <c r="C333" s="111" t="s">
        <v>458</v>
      </c>
      <c r="D333" s="1997" t="s">
        <v>755</v>
      </c>
      <c r="E333" s="1997"/>
      <c r="F333" s="1997"/>
      <c r="G333" s="1997"/>
      <c r="H333" s="1997"/>
      <c r="I333" s="1998"/>
      <c r="J333" s="1999" t="s">
        <v>393</v>
      </c>
      <c r="K333" s="2000"/>
      <c r="L333" s="2019"/>
      <c r="M333" s="2023"/>
      <c r="N333" s="2024"/>
      <c r="O333" s="2017"/>
      <c r="P333" s="3733"/>
    </row>
    <row r="334" spans="1:16" ht="33" customHeight="1">
      <c r="A334" s="9"/>
      <c r="B334" s="27"/>
      <c r="C334" s="111" t="s">
        <v>489</v>
      </c>
      <c r="D334" s="1997" t="s">
        <v>760</v>
      </c>
      <c r="E334" s="1997"/>
      <c r="F334" s="1997"/>
      <c r="G334" s="1997"/>
      <c r="H334" s="1997"/>
      <c r="I334" s="1998"/>
      <c r="J334" s="3405" t="s">
        <v>379</v>
      </c>
      <c r="K334" s="3406"/>
      <c r="L334" s="2019"/>
      <c r="M334" s="2023"/>
      <c r="N334" s="2024"/>
      <c r="O334" s="2017"/>
      <c r="P334" s="3733"/>
    </row>
    <row r="335" spans="1:16" ht="34.5" customHeight="1">
      <c r="A335" s="9"/>
      <c r="B335" s="1490"/>
      <c r="C335" s="111" t="s">
        <v>493</v>
      </c>
      <c r="D335" s="1997" t="s">
        <v>757</v>
      </c>
      <c r="E335" s="1997"/>
      <c r="F335" s="1997"/>
      <c r="G335" s="1997"/>
      <c r="H335" s="1754" t="s">
        <v>3723</v>
      </c>
      <c r="I335" s="2008"/>
      <c r="J335" s="2008"/>
      <c r="K335" s="1755"/>
      <c r="L335" s="2019"/>
      <c r="M335" s="2023"/>
      <c r="N335" s="2024"/>
      <c r="O335" s="2017"/>
      <c r="P335" s="3733"/>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3733"/>
    </row>
    <row r="337" spans="1:16" ht="39.75" customHeight="1">
      <c r="A337" s="9"/>
      <c r="B337" s="27" t="s">
        <v>448</v>
      </c>
      <c r="C337" s="1997" t="s">
        <v>766</v>
      </c>
      <c r="D337" s="1997"/>
      <c r="E337" s="1997"/>
      <c r="F337" s="1997"/>
      <c r="G337" s="1997"/>
      <c r="H337" s="1997"/>
      <c r="I337" s="1997"/>
      <c r="J337" s="1998"/>
      <c r="K337" s="112"/>
      <c r="L337" s="2019"/>
      <c r="M337" s="2023"/>
      <c r="N337" s="2024"/>
      <c r="O337" s="2017"/>
      <c r="P337" s="3733"/>
    </row>
    <row r="338" spans="1:16" ht="28.5" customHeight="1">
      <c r="A338" s="9"/>
      <c r="B338" s="27"/>
      <c r="C338" s="113" t="s">
        <v>458</v>
      </c>
      <c r="D338" s="1997" t="s">
        <v>755</v>
      </c>
      <c r="E338" s="1997"/>
      <c r="F338" s="1997"/>
      <c r="G338" s="1997"/>
      <c r="H338" s="1997"/>
      <c r="I338" s="1998"/>
      <c r="J338" s="1999" t="s">
        <v>395</v>
      </c>
      <c r="K338" s="2000"/>
      <c r="L338" s="2019"/>
      <c r="M338" s="2023"/>
      <c r="N338" s="2024"/>
      <c r="O338" s="2017"/>
      <c r="P338" s="3733"/>
    </row>
    <row r="339" spans="1:16" ht="34.5" customHeight="1">
      <c r="A339" s="9"/>
      <c r="B339" s="27"/>
      <c r="C339" s="111" t="s">
        <v>489</v>
      </c>
      <c r="D339" s="1997" t="s">
        <v>760</v>
      </c>
      <c r="E339" s="1997"/>
      <c r="F339" s="1997"/>
      <c r="G339" s="1997"/>
      <c r="H339" s="1997"/>
      <c r="I339" s="1998"/>
      <c r="J339" s="1999">
        <v>0</v>
      </c>
      <c r="K339" s="2000"/>
      <c r="L339" s="2019"/>
      <c r="M339" s="2023"/>
      <c r="N339" s="2024"/>
      <c r="O339" s="2017"/>
      <c r="P339" s="3733"/>
    </row>
    <row r="340" spans="1:16" ht="28.5" customHeight="1">
      <c r="A340" s="9"/>
      <c r="B340" s="1490"/>
      <c r="C340" s="111" t="s">
        <v>493</v>
      </c>
      <c r="D340" s="1997" t="s">
        <v>757</v>
      </c>
      <c r="E340" s="1997"/>
      <c r="F340" s="1997"/>
      <c r="G340" s="1997"/>
      <c r="H340" s="1754" t="s">
        <v>3724</v>
      </c>
      <c r="I340" s="2008"/>
      <c r="J340" s="2008"/>
      <c r="K340" s="1755"/>
      <c r="L340" s="2019"/>
      <c r="M340" s="2023"/>
      <c r="N340" s="2024"/>
      <c r="O340" s="2017"/>
      <c r="P340" s="3733"/>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3733"/>
    </row>
    <row r="342" spans="1:16" ht="25.5" customHeight="1">
      <c r="A342" s="9"/>
      <c r="B342" s="27" t="s">
        <v>450</v>
      </c>
      <c r="C342" s="1997" t="s">
        <v>131</v>
      </c>
      <c r="D342" s="1997"/>
      <c r="E342" s="1997"/>
      <c r="F342" s="1997"/>
      <c r="G342" s="1997"/>
      <c r="H342" s="1997"/>
      <c r="I342" s="1997"/>
      <c r="J342" s="1998"/>
      <c r="K342" s="112"/>
      <c r="L342" s="2019"/>
      <c r="M342" s="2023"/>
      <c r="N342" s="2024"/>
      <c r="O342" s="2017"/>
      <c r="P342" s="3733"/>
    </row>
    <row r="343" spans="1:16" ht="33" customHeight="1">
      <c r="A343" s="9"/>
      <c r="B343" s="27"/>
      <c r="C343" s="113" t="s">
        <v>458</v>
      </c>
      <c r="D343" s="1997" t="s">
        <v>755</v>
      </c>
      <c r="E343" s="1997"/>
      <c r="F343" s="1997"/>
      <c r="G343" s="1997"/>
      <c r="H343" s="1997"/>
      <c r="I343" s="1998"/>
      <c r="J343" s="1999" t="s">
        <v>393</v>
      </c>
      <c r="K343" s="2000"/>
      <c r="L343" s="2019"/>
      <c r="M343" s="2023"/>
      <c r="N343" s="2024"/>
      <c r="O343" s="2017"/>
      <c r="P343" s="3733"/>
    </row>
    <row r="344" spans="1:16" ht="35.25" customHeight="1">
      <c r="A344" s="9"/>
      <c r="B344" s="27"/>
      <c r="C344" s="111" t="s">
        <v>489</v>
      </c>
      <c r="D344" s="1997" t="s">
        <v>760</v>
      </c>
      <c r="E344" s="1997"/>
      <c r="F344" s="1997"/>
      <c r="G344" s="1997"/>
      <c r="H344" s="1997"/>
      <c r="I344" s="1998"/>
      <c r="J344" s="1999">
        <v>0</v>
      </c>
      <c r="K344" s="2000"/>
      <c r="L344" s="2019"/>
      <c r="M344" s="2023"/>
      <c r="N344" s="2024"/>
      <c r="O344" s="2017"/>
      <c r="P344" s="3733"/>
    </row>
    <row r="345" spans="1:16" ht="28.5" customHeight="1">
      <c r="A345" s="9"/>
      <c r="B345" s="27"/>
      <c r="C345" s="111" t="s">
        <v>493</v>
      </c>
      <c r="D345" s="1997" t="s">
        <v>757</v>
      </c>
      <c r="E345" s="1997"/>
      <c r="F345" s="1997"/>
      <c r="G345" s="1997"/>
      <c r="H345" s="1754" t="s">
        <v>330</v>
      </c>
      <c r="I345" s="2008"/>
      <c r="J345" s="2008"/>
      <c r="K345" s="1755"/>
      <c r="L345" s="2019"/>
      <c r="M345" s="2023"/>
      <c r="N345" s="2024"/>
      <c r="O345" s="2017"/>
      <c r="P345" s="3733"/>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3733"/>
    </row>
    <row r="347" spans="1:16" ht="25.5" customHeight="1">
      <c r="A347" s="9"/>
      <c r="B347" s="27" t="s">
        <v>453</v>
      </c>
      <c r="C347" s="1997" t="s">
        <v>132</v>
      </c>
      <c r="D347" s="1997"/>
      <c r="E347" s="1997"/>
      <c r="F347" s="1997"/>
      <c r="G347" s="1997"/>
      <c r="H347" s="1997"/>
      <c r="I347" s="1997"/>
      <c r="J347" s="1998"/>
      <c r="K347" s="112"/>
      <c r="L347" s="2019"/>
      <c r="M347" s="2023"/>
      <c r="N347" s="2024"/>
      <c r="O347" s="2017"/>
      <c r="P347" s="3733"/>
    </row>
    <row r="348" spans="1:16" ht="32.25" customHeight="1">
      <c r="A348" s="9"/>
      <c r="B348" s="27"/>
      <c r="C348" s="113" t="s">
        <v>458</v>
      </c>
      <c r="D348" s="1997" t="s">
        <v>755</v>
      </c>
      <c r="E348" s="1997"/>
      <c r="F348" s="1997"/>
      <c r="G348" s="1997"/>
      <c r="H348" s="1997"/>
      <c r="I348" s="1998"/>
      <c r="J348" s="1999" t="s">
        <v>394</v>
      </c>
      <c r="K348" s="2000"/>
      <c r="L348" s="2019"/>
      <c r="M348" s="2023"/>
      <c r="N348" s="2024"/>
      <c r="O348" s="2017"/>
      <c r="P348" s="3733"/>
    </row>
    <row r="349" spans="1:16" ht="33.75" customHeight="1">
      <c r="A349" s="9"/>
      <c r="B349" s="27"/>
      <c r="C349" s="111" t="s">
        <v>489</v>
      </c>
      <c r="D349" s="1997" t="s">
        <v>760</v>
      </c>
      <c r="E349" s="1997"/>
      <c r="F349" s="1997"/>
      <c r="G349" s="1997"/>
      <c r="H349" s="1997"/>
      <c r="I349" s="1998"/>
      <c r="J349" s="1999">
        <v>0</v>
      </c>
      <c r="K349" s="2000"/>
      <c r="L349" s="2019"/>
      <c r="M349" s="2023"/>
      <c r="N349" s="2024"/>
      <c r="O349" s="2017"/>
      <c r="P349" s="3733"/>
    </row>
    <row r="350" spans="1:16" ht="28.5" customHeight="1">
      <c r="A350" s="9"/>
      <c r="B350" s="27"/>
      <c r="C350" s="111" t="s">
        <v>493</v>
      </c>
      <c r="D350" s="1997" t="s">
        <v>757</v>
      </c>
      <c r="E350" s="1997"/>
      <c r="F350" s="1997"/>
      <c r="G350" s="1997"/>
      <c r="H350" s="1754" t="s">
        <v>330</v>
      </c>
      <c r="I350" s="2008"/>
      <c r="J350" s="2008"/>
      <c r="K350" s="1755"/>
      <c r="L350" s="2019"/>
      <c r="M350" s="2023"/>
      <c r="N350" s="2024"/>
      <c r="O350" s="2017"/>
      <c r="P350" s="3733"/>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3733"/>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3733"/>
    </row>
    <row r="353" spans="1:16" ht="28.5" customHeight="1">
      <c r="A353" s="9"/>
      <c r="B353" s="27"/>
      <c r="C353" s="113" t="s">
        <v>458</v>
      </c>
      <c r="D353" s="1997" t="s">
        <v>755</v>
      </c>
      <c r="E353" s="1997"/>
      <c r="F353" s="1997"/>
      <c r="G353" s="1997"/>
      <c r="H353" s="1997"/>
      <c r="I353" s="1998"/>
      <c r="J353" s="1999" t="s">
        <v>393</v>
      </c>
      <c r="K353" s="2000"/>
      <c r="L353" s="2019"/>
      <c r="M353" s="2023"/>
      <c r="N353" s="2024"/>
      <c r="O353" s="2017"/>
      <c r="P353" s="3733"/>
    </row>
    <row r="354" spans="1:16" ht="38.25" customHeight="1">
      <c r="A354" s="9"/>
      <c r="B354" s="27"/>
      <c r="C354" s="111" t="s">
        <v>489</v>
      </c>
      <c r="D354" s="1997" t="s">
        <v>760</v>
      </c>
      <c r="E354" s="1997"/>
      <c r="F354" s="1997"/>
      <c r="G354" s="1997"/>
      <c r="H354" s="1997"/>
      <c r="I354" s="1998"/>
      <c r="J354" s="1999">
        <v>1</v>
      </c>
      <c r="K354" s="2000"/>
      <c r="L354" s="2019"/>
      <c r="M354" s="2023"/>
      <c r="N354" s="2024"/>
      <c r="O354" s="2017"/>
      <c r="P354" s="3733"/>
    </row>
    <row r="355" spans="1:16" ht="28.5" customHeight="1">
      <c r="A355" s="9"/>
      <c r="B355" s="1490"/>
      <c r="C355" s="1491" t="s">
        <v>493</v>
      </c>
      <c r="D355" s="1997" t="s">
        <v>757</v>
      </c>
      <c r="E355" s="1997"/>
      <c r="F355" s="1997"/>
      <c r="G355" s="1997"/>
      <c r="H355" s="1754" t="s">
        <v>3725</v>
      </c>
      <c r="I355" s="2008"/>
      <c r="J355" s="2008"/>
      <c r="K355" s="1755"/>
      <c r="L355" s="2019"/>
      <c r="M355" s="2023"/>
      <c r="N355" s="2024"/>
      <c r="O355" s="2017"/>
      <c r="P355" s="3733"/>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3730"/>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c r="P357" s="1630"/>
    </row>
    <row r="358" spans="1:16" ht="113.25" customHeight="1">
      <c r="A358" s="9"/>
      <c r="B358" s="1481" t="s">
        <v>404</v>
      </c>
      <c r="C358" s="1830" t="s">
        <v>773</v>
      </c>
      <c r="D358" s="1830"/>
      <c r="E358" s="1830"/>
      <c r="F358" s="1830"/>
      <c r="G358" s="1831"/>
      <c r="H358" s="158" t="s">
        <v>56</v>
      </c>
      <c r="I358" s="1535" t="s">
        <v>514</v>
      </c>
      <c r="J358" s="2010"/>
      <c r="K358" s="2010"/>
      <c r="L358" s="2010"/>
      <c r="M358" s="2010"/>
      <c r="N358" s="2011"/>
      <c r="O358" s="1991"/>
      <c r="P358" s="3729"/>
    </row>
    <row r="359" spans="1:16" ht="51.75" customHeight="1">
      <c r="A359" s="9"/>
      <c r="B359" s="1490" t="s">
        <v>435</v>
      </c>
      <c r="C359" s="1831" t="s">
        <v>774</v>
      </c>
      <c r="D359" s="1993"/>
      <c r="E359" s="1993"/>
      <c r="F359" s="1993"/>
      <c r="G359" s="1993"/>
      <c r="H359" s="3731" t="s">
        <v>3726</v>
      </c>
      <c r="I359" s="3731"/>
      <c r="J359" s="3731"/>
      <c r="K359" s="3731"/>
      <c r="L359" s="3731"/>
      <c r="M359" s="2773"/>
      <c r="N359" s="3732"/>
      <c r="O359" s="1992"/>
      <c r="P359" s="3730"/>
    </row>
    <row r="360" spans="1:16" s="251" customFormat="1" ht="126" customHeight="1">
      <c r="A360" s="250"/>
      <c r="B360" s="1505" t="s">
        <v>406</v>
      </c>
      <c r="C360" s="1997" t="s">
        <v>775</v>
      </c>
      <c r="D360" s="1997"/>
      <c r="E360" s="1997"/>
      <c r="F360" s="1997"/>
      <c r="G360" s="1998"/>
      <c r="H360" s="2384" t="s">
        <v>409</v>
      </c>
      <c r="I360" s="2386"/>
      <c r="J360" s="2030" t="s">
        <v>514</v>
      </c>
      <c r="K360" s="3721" t="s">
        <v>3727</v>
      </c>
      <c r="L360" s="3722"/>
      <c r="M360" s="3722"/>
      <c r="N360" s="3723"/>
      <c r="O360" s="1991"/>
      <c r="P360" s="3727"/>
    </row>
    <row r="361" spans="1:16" s="251" customFormat="1" ht="42.75" customHeight="1" thickBot="1">
      <c r="A361" s="250"/>
      <c r="B361" s="113" t="s">
        <v>435</v>
      </c>
      <c r="C361" s="1978" t="s">
        <v>776</v>
      </c>
      <c r="D361" s="1978"/>
      <c r="E361" s="1978"/>
      <c r="F361" s="1978"/>
      <c r="G361" s="1979"/>
      <c r="H361" s="2357" t="s">
        <v>418</v>
      </c>
      <c r="I361" s="3615"/>
      <c r="J361" s="2058"/>
      <c r="K361" s="3724"/>
      <c r="L361" s="3725"/>
      <c r="M361" s="3725"/>
      <c r="N361" s="3726"/>
      <c r="O361" s="2005"/>
      <c r="P361" s="3728"/>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83">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2:N12"/>
    <mergeCell ref="C13:E13"/>
    <mergeCell ref="G13:H13"/>
    <mergeCell ref="C14:E14"/>
    <mergeCell ref="G14:H14"/>
    <mergeCell ref="I14:N14"/>
    <mergeCell ref="C20:H20"/>
    <mergeCell ref="J20:J24"/>
    <mergeCell ref="K20:N24"/>
    <mergeCell ref="C21:H21"/>
    <mergeCell ref="C22:H22"/>
    <mergeCell ref="O22:O24"/>
    <mergeCell ref="C17:E17"/>
    <mergeCell ref="G17:H17"/>
    <mergeCell ref="I17:N17"/>
    <mergeCell ref="C18:E18"/>
    <mergeCell ref="G18:H18"/>
    <mergeCell ref="C19:E19"/>
    <mergeCell ref="G19:H19"/>
    <mergeCell ref="P22:P24"/>
    <mergeCell ref="C23:H23"/>
    <mergeCell ref="C24:H24"/>
    <mergeCell ref="I18:N18"/>
    <mergeCell ref="B25:P25"/>
    <mergeCell ref="C26:F26"/>
    <mergeCell ref="K26:K31"/>
    <mergeCell ref="L26:N30"/>
    <mergeCell ref="C27:I27"/>
    <mergeCell ref="O27:O30"/>
    <mergeCell ref="P27:P30"/>
    <mergeCell ref="L31:N31"/>
    <mergeCell ref="C32:N32"/>
    <mergeCell ref="O32:O33"/>
    <mergeCell ref="P32:P33"/>
    <mergeCell ref="B33:I33"/>
    <mergeCell ref="L33:N33"/>
    <mergeCell ref="B28:B29"/>
    <mergeCell ref="C28:F29"/>
    <mergeCell ref="C30:G30"/>
    <mergeCell ref="H30:J30"/>
    <mergeCell ref="C31:G31"/>
    <mergeCell ref="H31:J31"/>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B61:P61"/>
    <mergeCell ref="C62:F62"/>
    <mergeCell ref="I62:J62"/>
    <mergeCell ref="K62:N62"/>
    <mergeCell ref="O62:O65"/>
    <mergeCell ref="P62:P65"/>
    <mergeCell ref="C63:F63"/>
    <mergeCell ref="I63:J63"/>
    <mergeCell ref="K63:N63"/>
    <mergeCell ref="C64:F64"/>
    <mergeCell ref="C71:E71"/>
    <mergeCell ref="F71:J71"/>
    <mergeCell ref="K71:N71"/>
    <mergeCell ref="C74:E74"/>
    <mergeCell ref="I64:J64"/>
    <mergeCell ref="K64:N64"/>
    <mergeCell ref="C65:F65"/>
    <mergeCell ref="I65:J65"/>
    <mergeCell ref="K65:N65"/>
    <mergeCell ref="B66:P6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P80:P81"/>
    <mergeCell ref="C81:E81"/>
    <mergeCell ref="G81:H81"/>
    <mergeCell ref="I81:J81"/>
    <mergeCell ref="K81:N81"/>
    <mergeCell ref="C82:E82"/>
    <mergeCell ref="G82:H82"/>
    <mergeCell ref="I82:J82"/>
    <mergeCell ref="K82:N82"/>
    <mergeCell ref="C80:E80"/>
    <mergeCell ref="G80:H80"/>
    <mergeCell ref="I80:J80"/>
    <mergeCell ref="K80:N80"/>
    <mergeCell ref="B83:P83"/>
    <mergeCell ref="C84:I84"/>
    <mergeCell ref="L84:N84"/>
    <mergeCell ref="O84:O87"/>
    <mergeCell ref="P84:P87"/>
    <mergeCell ref="C85:I85"/>
    <mergeCell ref="L85:N85"/>
    <mergeCell ref="C86:I86"/>
    <mergeCell ref="L86:N86"/>
    <mergeCell ref="C87:I87"/>
    <mergeCell ref="L87:N87"/>
    <mergeCell ref="C88:J88"/>
    <mergeCell ref="K88:K93"/>
    <mergeCell ref="L88:N93"/>
    <mergeCell ref="O88:O93"/>
    <mergeCell ref="P88:P93"/>
    <mergeCell ref="C89:I89"/>
    <mergeCell ref="C90:I90"/>
    <mergeCell ref="C91:I91"/>
    <mergeCell ref="C92:I92"/>
    <mergeCell ref="C93:F93"/>
    <mergeCell ref="G93:J93"/>
    <mergeCell ref="C94:N94"/>
    <mergeCell ref="C95:E95"/>
    <mergeCell ref="F95:G95"/>
    <mergeCell ref="H95:H103"/>
    <mergeCell ref="I95:N103"/>
    <mergeCell ref="F100:G100"/>
    <mergeCell ref="C101:E101"/>
    <mergeCell ref="F101:G101"/>
    <mergeCell ref="C102:E102"/>
    <mergeCell ref="F102:G102"/>
    <mergeCell ref="C103:E103"/>
    <mergeCell ref="F103:G103"/>
    <mergeCell ref="O95:O103"/>
    <mergeCell ref="P95:P103"/>
    <mergeCell ref="C96:E96"/>
    <mergeCell ref="F96:G96"/>
    <mergeCell ref="C97:E97"/>
    <mergeCell ref="F97:G97"/>
    <mergeCell ref="C98:G98"/>
    <mergeCell ref="C99:E99"/>
    <mergeCell ref="F99:G99"/>
    <mergeCell ref="C100:E100"/>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33:J233"/>
    <mergeCell ref="C234:J234"/>
    <mergeCell ref="C235:J235"/>
    <mergeCell ref="C236:J236"/>
    <mergeCell ref="C237:J237"/>
    <mergeCell ref="C238:J238"/>
    <mergeCell ref="C244:N244"/>
    <mergeCell ref="O244:O250"/>
    <mergeCell ref="P244:P250"/>
    <mergeCell ref="C245:E245"/>
    <mergeCell ref="F245:G245"/>
    <mergeCell ref="H245:H250"/>
    <mergeCell ref="I245:N250"/>
    <mergeCell ref="C246:E246"/>
    <mergeCell ref="F246:G246"/>
    <mergeCell ref="C247:E247"/>
    <mergeCell ref="O252:O259"/>
    <mergeCell ref="P252:P259"/>
    <mergeCell ref="C253:N253"/>
    <mergeCell ref="C254:E254"/>
    <mergeCell ref="H254:N254"/>
    <mergeCell ref="D255:E255"/>
    <mergeCell ref="F247:G247"/>
    <mergeCell ref="C248:E248"/>
    <mergeCell ref="F248:G248"/>
    <mergeCell ref="C249:E249"/>
    <mergeCell ref="F249:G249"/>
    <mergeCell ref="C250:E250"/>
    <mergeCell ref="F250:G250"/>
    <mergeCell ref="F255:N255"/>
    <mergeCell ref="C256:E256"/>
    <mergeCell ref="H256:N256"/>
    <mergeCell ref="D257:E257"/>
    <mergeCell ref="F257:N257"/>
    <mergeCell ref="C258:E258"/>
    <mergeCell ref="H258:N258"/>
    <mergeCell ref="C251:F251"/>
    <mergeCell ref="H251:N251"/>
    <mergeCell ref="C252:E252"/>
    <mergeCell ref="H252:N252"/>
    <mergeCell ref="C262:E262"/>
    <mergeCell ref="H262:N262"/>
    <mergeCell ref="C263:E263"/>
    <mergeCell ref="H263:N263"/>
    <mergeCell ref="C264:E264"/>
    <mergeCell ref="H264:N264"/>
    <mergeCell ref="D259:E259"/>
    <mergeCell ref="F259:N259"/>
    <mergeCell ref="C260:E260"/>
    <mergeCell ref="H260:N260"/>
    <mergeCell ref="C261:E261"/>
    <mergeCell ref="H261:N261"/>
    <mergeCell ref="B265:P265"/>
    <mergeCell ref="C266:F266"/>
    <mergeCell ref="H266:H271"/>
    <mergeCell ref="I266:N271"/>
    <mergeCell ref="O266:O272"/>
    <mergeCell ref="P266:P272"/>
    <mergeCell ref="C267:G267"/>
    <mergeCell ref="D268:E268"/>
    <mergeCell ref="F268:G268"/>
    <mergeCell ref="D269:E269"/>
    <mergeCell ref="I272:N272"/>
    <mergeCell ref="B273:B274"/>
    <mergeCell ref="C273:G274"/>
    <mergeCell ref="H273:J273"/>
    <mergeCell ref="K273:N273"/>
    <mergeCell ref="C275:N275"/>
    <mergeCell ref="F269:G269"/>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C314:G314"/>
    <mergeCell ref="H314:J314"/>
    <mergeCell ref="K314:K315"/>
    <mergeCell ref="C315:G315"/>
    <mergeCell ref="H315:J315"/>
    <mergeCell ref="C316:N316"/>
    <mergeCell ref="B309:P309"/>
    <mergeCell ref="C310:G310"/>
    <mergeCell ref="H310:J310"/>
    <mergeCell ref="K310:K313"/>
    <mergeCell ref="C311:G311"/>
    <mergeCell ref="H311:J311"/>
    <mergeCell ref="C312:G312"/>
    <mergeCell ref="H312:J312"/>
    <mergeCell ref="C313:G313"/>
    <mergeCell ref="H313:J313"/>
    <mergeCell ref="O316:O35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D335:G335"/>
    <mergeCell ref="H335:K335"/>
    <mergeCell ref="D336:I336"/>
    <mergeCell ref="J336:K336"/>
    <mergeCell ref="H320:K320"/>
    <mergeCell ref="D321:I321"/>
    <mergeCell ref="J321:K321"/>
    <mergeCell ref="C322:K322"/>
    <mergeCell ref="D323:I323"/>
    <mergeCell ref="J323:K323"/>
    <mergeCell ref="D331:I331"/>
    <mergeCell ref="J331:K331"/>
    <mergeCell ref="C332:J332"/>
    <mergeCell ref="D333:I333"/>
    <mergeCell ref="J333:K333"/>
    <mergeCell ref="D334:I334"/>
    <mergeCell ref="J334:K334"/>
    <mergeCell ref="J324:K324"/>
    <mergeCell ref="D325:G325"/>
    <mergeCell ref="H325:K325"/>
    <mergeCell ref="D326:I326"/>
    <mergeCell ref="J326:K326"/>
    <mergeCell ref="D339:I339"/>
    <mergeCell ref="J339:K339"/>
    <mergeCell ref="D340:G340"/>
    <mergeCell ref="H340:K340"/>
    <mergeCell ref="D341:I341"/>
    <mergeCell ref="J341:K341"/>
    <mergeCell ref="C337:J337"/>
    <mergeCell ref="D338:I338"/>
    <mergeCell ref="J338:K338"/>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H355:K355"/>
    <mergeCell ref="D356:I356"/>
    <mergeCell ref="J356:K356"/>
    <mergeCell ref="D350:G350"/>
    <mergeCell ref="H350:K350"/>
    <mergeCell ref="D351:I351"/>
    <mergeCell ref="J351:K351"/>
    <mergeCell ref="C352:J352"/>
    <mergeCell ref="D353:I353"/>
    <mergeCell ref="J353:K353"/>
    <mergeCell ref="M1:N1"/>
    <mergeCell ref="B362:G362"/>
    <mergeCell ref="H362:N362"/>
    <mergeCell ref="O362:P362"/>
    <mergeCell ref="B363:O363"/>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s>
  <conditionalFormatting sqref="L189:L198">
    <cfRule type="expression" dxfId="5131" priority="141">
      <formula>$F$221="Don't know"</formula>
    </cfRule>
    <cfRule type="expression" dxfId="5130" priority="142">
      <formula>$F$221="No"</formula>
    </cfRule>
  </conditionalFormatting>
  <conditionalFormatting sqref="I11">
    <cfRule type="expression" dxfId="5129" priority="138">
      <formula>$F$17="Not applicable"</formula>
    </cfRule>
    <cfRule type="expression" dxfId="5128" priority="139">
      <formula>$F$17="Don't know"</formula>
    </cfRule>
    <cfRule type="expression" dxfId="5127" priority="140">
      <formula>$F$17="No"</formula>
    </cfRule>
  </conditionalFormatting>
  <conditionalFormatting sqref="I13:N13 I12 I19:N19 I14:I18">
    <cfRule type="expression" dxfId="5126" priority="135">
      <formula>$F12="Not applicable"</formula>
    </cfRule>
    <cfRule type="expression" dxfId="5125" priority="136">
      <formula>$F12="Don't know"</formula>
    </cfRule>
    <cfRule type="expression" dxfId="5124" priority="137">
      <formula>$F12="No"</formula>
    </cfRule>
  </conditionalFormatting>
  <conditionalFormatting sqref="F11:F19 I13:N13 I11:I12 I19:N19 I14:I18">
    <cfRule type="expression" dxfId="5123" priority="134">
      <formula>$N$14="Don't know"</formula>
    </cfRule>
  </conditionalFormatting>
  <conditionalFormatting sqref="F11:F19 I13:N13 I11:I12 I19:N19 I14:I18">
    <cfRule type="expression" dxfId="5122" priority="133">
      <formula>$N$14="Not applicable"</formula>
    </cfRule>
  </conditionalFormatting>
  <conditionalFormatting sqref="F11:F19 I13:N13 I11:I12 I19:N19 I14:I18">
    <cfRule type="expression" dxfId="5121" priority="132">
      <formula>$N$14="No"</formula>
    </cfRule>
  </conditionalFormatting>
  <conditionalFormatting sqref="L188:M188">
    <cfRule type="expression" dxfId="5120" priority="130">
      <formula>$F$221="Don't know"</formula>
    </cfRule>
    <cfRule type="expression" dxfId="5119" priority="131">
      <formula>$F$221="No"</formula>
    </cfRule>
  </conditionalFormatting>
  <conditionalFormatting sqref="H26 F70:J70 F72:J72 H106 H276:I277 K276:L276 K282:L283 H282:I283 H285:I287 K285:L287 H292:I292 F11:F19 G116:N128 O274 L188:N188 F188:F198 F71 F73 H297:H299 H358 H301:H307 L189:L198 H28:H31 O277 H279:I279 J44:K44 G63:H64 F77:J81 K279:L279 K289:L290 H289:I290">
    <cfRule type="containsBlanks" dxfId="5118" priority="129">
      <formula>LEN(TRIM(F11))=0</formula>
    </cfRule>
  </conditionalFormatting>
  <conditionalFormatting sqref="O106 O135 O141 O143 O146:O161 J39:K39 J47:K48 J57:K57 O26:O27 J50:K50 J52:K53 J35:K37">
    <cfRule type="containsBlanks" dxfId="5117" priority="128">
      <formula>LEN(TRIM(J26))=0</formula>
    </cfRule>
  </conditionalFormatting>
  <conditionalFormatting sqref="F243 H137:H139 K137 F200:F210 K219 F219:F221 H225 K228:K240 G147:G160 J147:J160">
    <cfRule type="containsBlanks" dxfId="5116" priority="127">
      <formula>LEN(TRIM(F137))=0</formula>
    </cfRule>
  </conditionalFormatting>
  <conditionalFormatting sqref="J27">
    <cfRule type="containsBlanks" dxfId="5115" priority="125">
      <formula>LEN(TRIM(J27))=0</formula>
    </cfRule>
  </conditionalFormatting>
  <conditionalFormatting sqref="G135">
    <cfRule type="containsBlanks" dxfId="5114" priority="126">
      <formula>LEN(TRIM(G135))=0</formula>
    </cfRule>
  </conditionalFormatting>
  <conditionalFormatting sqref="J58">
    <cfRule type="containsBlanks" dxfId="5113" priority="124">
      <formula>LEN(TRIM(J58))=0</formula>
    </cfRule>
  </conditionalFormatting>
  <conditionalFormatting sqref="J26">
    <cfRule type="containsBlanks" dxfId="5112" priority="123">
      <formula>LEN(TRIM(J26))=0</formula>
    </cfRule>
  </conditionalFormatting>
  <conditionalFormatting sqref="J60">
    <cfRule type="containsBlanks" dxfId="5111" priority="122">
      <formula>LEN(TRIM(J60))=0</formula>
    </cfRule>
  </conditionalFormatting>
  <conditionalFormatting sqref="F223">
    <cfRule type="containsBlanks" dxfId="5110" priority="112">
      <formula>LEN(TRIM(F223))=0</formula>
    </cfRule>
  </conditionalFormatting>
  <conditionalFormatting sqref="K242">
    <cfRule type="containsBlanks" dxfId="5109" priority="111">
      <formula>LEN(TRIM(K242))=0</formula>
    </cfRule>
  </conditionalFormatting>
  <conditionalFormatting sqref="H140">
    <cfRule type="containsBlanks" dxfId="5108" priority="121">
      <formula>LEN(TRIM(H140))=0</formula>
    </cfRule>
  </conditionalFormatting>
  <conditionalFormatting sqref="H143 K137 H137:H140">
    <cfRule type="expression" dxfId="5107" priority="119">
      <formula>#REF!="Don't know"</formula>
    </cfRule>
    <cfRule type="expression" dxfId="5106" priority="120">
      <formula>#REF!="No"</formula>
    </cfRule>
  </conditionalFormatting>
  <conditionalFormatting sqref="H143">
    <cfRule type="containsBlanks" dxfId="5105" priority="118">
      <formula>LEN(TRIM(H143))=0</formula>
    </cfRule>
  </conditionalFormatting>
  <conditionalFormatting sqref="H141">
    <cfRule type="expression" dxfId="5104" priority="116">
      <formula>#REF!="Don't know"</formula>
    </cfRule>
    <cfRule type="expression" dxfId="5103" priority="117">
      <formula>#REF!="No"</formula>
    </cfRule>
  </conditionalFormatting>
  <conditionalFormatting sqref="H141">
    <cfRule type="containsBlanks" dxfId="5102" priority="115">
      <formula>LEN(TRIM(H141))=0</formula>
    </cfRule>
  </conditionalFormatting>
  <conditionalFormatting sqref="L188:M188">
    <cfRule type="expression" dxfId="5101" priority="113">
      <formula>$F$221="Don't know"</formula>
    </cfRule>
    <cfRule type="expression" dxfId="5100" priority="114">
      <formula>$F$221="No"</formula>
    </cfRule>
  </conditionalFormatting>
  <conditionalFormatting sqref="O8">
    <cfRule type="containsBlanks" dxfId="5099" priority="110">
      <formula>LEN(TRIM(O8))=0</formula>
    </cfRule>
  </conditionalFormatting>
  <conditionalFormatting sqref="I67">
    <cfRule type="containsBlanks" dxfId="5098" priority="109">
      <formula>LEN(TRIM(I67))=0</formula>
    </cfRule>
  </conditionalFormatting>
  <conditionalFormatting sqref="H8">
    <cfRule type="containsBlanks" dxfId="5097" priority="108">
      <formula>LEN(TRIM(H8))=0</formula>
    </cfRule>
  </conditionalFormatting>
  <conditionalFormatting sqref="H8">
    <cfRule type="expression" dxfId="5096" priority="107">
      <formula>$N$14="Don't know"</formula>
    </cfRule>
  </conditionalFormatting>
  <conditionalFormatting sqref="H8">
    <cfRule type="expression" dxfId="5095" priority="106">
      <formula>$N$14="Not applicable"</formula>
    </cfRule>
  </conditionalFormatting>
  <conditionalFormatting sqref="H8">
    <cfRule type="expression" dxfId="5094" priority="105">
      <formula>$N$14="No"</formula>
    </cfRule>
  </conditionalFormatting>
  <conditionalFormatting sqref="F252">
    <cfRule type="containsBlanks" dxfId="5093" priority="104">
      <formula>LEN(TRIM(F252))=0</formula>
    </cfRule>
  </conditionalFormatting>
  <conditionalFormatting sqref="F254">
    <cfRule type="containsBlanks" dxfId="5092" priority="103">
      <formula>LEN(TRIM(F254))=0</formula>
    </cfRule>
  </conditionalFormatting>
  <conditionalFormatting sqref="F256">
    <cfRule type="containsBlanks" dxfId="5091" priority="102">
      <formula>LEN(TRIM(F256))=0</formula>
    </cfRule>
  </conditionalFormatting>
  <conditionalFormatting sqref="F258">
    <cfRule type="containsBlanks" dxfId="5090" priority="101">
      <formula>LEN(TRIM(F258))=0</formula>
    </cfRule>
  </conditionalFormatting>
  <conditionalFormatting sqref="L165:L174">
    <cfRule type="expression" dxfId="5089" priority="99">
      <formula>$F$221="Don't know"</formula>
    </cfRule>
    <cfRule type="expression" dxfId="5088" priority="100">
      <formula>$F$221="No"</formula>
    </cfRule>
  </conditionalFormatting>
  <conditionalFormatting sqref="L164:M164">
    <cfRule type="expression" dxfId="5087" priority="97">
      <formula>$F$221="Don't know"</formula>
    </cfRule>
    <cfRule type="expression" dxfId="5086" priority="98">
      <formula>$F$221="No"</formula>
    </cfRule>
  </conditionalFormatting>
  <conditionalFormatting sqref="L164:N164 F164:F174 L165:L174">
    <cfRule type="containsBlanks" dxfId="5085" priority="96">
      <formula>LEN(TRIM(F164))=0</formula>
    </cfRule>
  </conditionalFormatting>
  <conditionalFormatting sqref="F176:F186">
    <cfRule type="containsBlanks" dxfId="5084" priority="95">
      <formula>LEN(TRIM(F176))=0</formula>
    </cfRule>
  </conditionalFormatting>
  <conditionalFormatting sqref="L164:M164">
    <cfRule type="expression" dxfId="5083" priority="93">
      <formula>$F$221="Don't know"</formula>
    </cfRule>
    <cfRule type="expression" dxfId="5082" priority="94">
      <formula>$F$221="No"</formula>
    </cfRule>
  </conditionalFormatting>
  <conditionalFormatting sqref="F95:F97">
    <cfRule type="containsBlanks" dxfId="5081" priority="92">
      <formula>LEN(TRIM(F95))=0</formula>
    </cfRule>
  </conditionalFormatting>
  <conditionalFormatting sqref="F99:F102">
    <cfRule type="containsBlanks" dxfId="5080" priority="91">
      <formula>LEN(TRIM(F99))=0</formula>
    </cfRule>
  </conditionalFormatting>
  <conditionalFormatting sqref="H213:H216">
    <cfRule type="expression" dxfId="5079" priority="89">
      <formula>$H$144="Don't know"</formula>
    </cfRule>
    <cfRule type="expression" dxfId="5078" priority="90">
      <formula>$H$144="no"</formula>
    </cfRule>
  </conditionalFormatting>
  <conditionalFormatting sqref="H213:H216">
    <cfRule type="containsBlanks" dxfId="5077" priority="88">
      <formula>LEN(TRIM(H213))=0</formula>
    </cfRule>
  </conditionalFormatting>
  <conditionalFormatting sqref="H211">
    <cfRule type="expression" dxfId="5076" priority="86">
      <formula>#REF!="Don't know"</formula>
    </cfRule>
    <cfRule type="expression" dxfId="5075" priority="87">
      <formula>#REF!="No"</formula>
    </cfRule>
  </conditionalFormatting>
  <conditionalFormatting sqref="H211">
    <cfRule type="containsBlanks" dxfId="5074" priority="85">
      <formula>LEN(TRIM(H211))=0</formula>
    </cfRule>
  </conditionalFormatting>
  <conditionalFormatting sqref="H360:I360 H361">
    <cfRule type="containsBlanks" dxfId="5073" priority="83">
      <formula>LEN(TRIM(H360))=0</formula>
    </cfRule>
    <cfRule type="containsBlanks" priority="84">
      <formula>LEN(TRIM(H360))=0</formula>
    </cfRule>
  </conditionalFormatting>
  <conditionalFormatting sqref="F268:F272">
    <cfRule type="containsBlanks" dxfId="5072" priority="81">
      <formula>LEN(TRIM(F268))=0</formula>
    </cfRule>
  </conditionalFormatting>
  <conditionalFormatting sqref="G93:J93">
    <cfRule type="containsBlanks" dxfId="5071" priority="60">
      <formula>LEN(TRIM(G93))=0</formula>
    </cfRule>
  </conditionalFormatting>
  <conditionalFormatting sqref="O163">
    <cfRule type="containsBlanks" dxfId="5070" priority="82">
      <formula>LEN(TRIM(O163))=0</formula>
    </cfRule>
  </conditionalFormatting>
  <conditionalFormatting sqref="F245:G245 F247:G247 F246 F249:G249 F248">
    <cfRule type="containsBlanks" dxfId="5069" priority="59">
      <formula>LEN(TRIM(F245))=0</formula>
    </cfRule>
  </conditionalFormatting>
  <conditionalFormatting sqref="G266">
    <cfRule type="containsBlanks" dxfId="5068" priority="80">
      <formula>LEN(TRIM(G266))=0</formula>
    </cfRule>
  </conditionalFormatting>
  <conditionalFormatting sqref="I20">
    <cfRule type="containsBlanks" dxfId="5067" priority="76">
      <formula>LEN(TRIM(I20))=0</formula>
    </cfRule>
    <cfRule type="expression" dxfId="5066" priority="79">
      <formula>$M$14="Don't know"</formula>
    </cfRule>
  </conditionalFormatting>
  <conditionalFormatting sqref="I20">
    <cfRule type="expression" dxfId="5065" priority="78">
      <formula>$M$14="Not applicable"</formula>
    </cfRule>
  </conditionalFormatting>
  <conditionalFormatting sqref="I20">
    <cfRule type="expression" dxfId="5064" priority="77">
      <formula>$M$14="No"</formula>
    </cfRule>
  </conditionalFormatting>
  <conditionalFormatting sqref="I21">
    <cfRule type="containsBlanks" dxfId="5063" priority="72">
      <formula>LEN(TRIM(I21))=0</formula>
    </cfRule>
    <cfRule type="expression" dxfId="5062" priority="75">
      <formula>$M$14="Don't know"</formula>
    </cfRule>
  </conditionalFormatting>
  <conditionalFormatting sqref="I21">
    <cfRule type="expression" dxfId="5061" priority="74">
      <formula>$M$14="Not applicable"</formula>
    </cfRule>
  </conditionalFormatting>
  <conditionalFormatting sqref="I21">
    <cfRule type="expression" dxfId="5060" priority="73">
      <formula>$M$14="No"</formula>
    </cfRule>
  </conditionalFormatting>
  <conditionalFormatting sqref="I22">
    <cfRule type="containsBlanks" dxfId="5059" priority="68">
      <formula>LEN(TRIM(I22))=0</formula>
    </cfRule>
    <cfRule type="expression" dxfId="5058" priority="71">
      <formula>$M$14="Don't know"</formula>
    </cfRule>
  </conditionalFormatting>
  <conditionalFormatting sqref="I22">
    <cfRule type="expression" dxfId="5057" priority="70">
      <formula>$M$14="Not applicable"</formula>
    </cfRule>
  </conditionalFormatting>
  <conditionalFormatting sqref="I22">
    <cfRule type="expression" dxfId="5056" priority="69">
      <formula>$M$14="No"</formula>
    </cfRule>
  </conditionalFormatting>
  <conditionalFormatting sqref="I23">
    <cfRule type="expression" dxfId="5055" priority="65">
      <formula>$N$14="No"</formula>
    </cfRule>
  </conditionalFormatting>
  <conditionalFormatting sqref="I23">
    <cfRule type="expression" dxfId="5054" priority="67">
      <formula>$N$14="Don't know"</formula>
    </cfRule>
  </conditionalFormatting>
  <conditionalFormatting sqref="I23">
    <cfRule type="expression" dxfId="5053" priority="66">
      <formula>$N$14="Not applicable"</formula>
    </cfRule>
  </conditionalFormatting>
  <conditionalFormatting sqref="I23">
    <cfRule type="containsBlanks" dxfId="5052" priority="64">
      <formula>LEN(TRIM(I23))=0</formula>
    </cfRule>
  </conditionalFormatting>
  <conditionalFormatting sqref="I23">
    <cfRule type="expression" dxfId="5051" priority="63">
      <formula>$N$14="Don't know"</formula>
    </cfRule>
  </conditionalFormatting>
  <conditionalFormatting sqref="I23">
    <cfRule type="expression" dxfId="5050" priority="62">
      <formula>$N$14="Not applicable"</formula>
    </cfRule>
  </conditionalFormatting>
  <conditionalFormatting sqref="I23">
    <cfRule type="expression" dxfId="5049" priority="61">
      <formula>$N$14="No"</formula>
    </cfRule>
  </conditionalFormatting>
  <conditionalFormatting sqref="J354">
    <cfRule type="containsBlanks" dxfId="5048" priority="50">
      <formula>LEN(TRIM(J354))=0</formula>
    </cfRule>
  </conditionalFormatting>
  <conditionalFormatting sqref="J344">
    <cfRule type="containsBlanks" dxfId="5047" priority="52">
      <formula>LEN(TRIM(J344))=0</formula>
    </cfRule>
  </conditionalFormatting>
  <conditionalFormatting sqref="J318">
    <cfRule type="containsBlanks" dxfId="5046" priority="58">
      <formula>LEN(TRIM(J318))=0</formula>
    </cfRule>
  </conditionalFormatting>
  <conditionalFormatting sqref="J319">
    <cfRule type="containsBlanks" dxfId="5045" priority="57">
      <formula>LEN(TRIM(J319))=0</formula>
    </cfRule>
  </conditionalFormatting>
  <conditionalFormatting sqref="J324">
    <cfRule type="containsBlanks" dxfId="5044" priority="56">
      <formula>LEN(TRIM(J324))=0</formula>
    </cfRule>
  </conditionalFormatting>
  <conditionalFormatting sqref="J329">
    <cfRule type="containsBlanks" dxfId="5043" priority="55">
      <formula>LEN(TRIM(J329))=0</formula>
    </cfRule>
  </conditionalFormatting>
  <conditionalFormatting sqref="J334">
    <cfRule type="containsBlanks" dxfId="5042" priority="54">
      <formula>LEN(TRIM(J334))=0</formula>
    </cfRule>
  </conditionalFormatting>
  <conditionalFormatting sqref="J339">
    <cfRule type="containsBlanks" dxfId="5041" priority="53">
      <formula>LEN(TRIM(J339))=0</formula>
    </cfRule>
  </conditionalFormatting>
  <conditionalFormatting sqref="J349">
    <cfRule type="containsBlanks" dxfId="5040" priority="51">
      <formula>LEN(TRIM(J349))=0</formula>
    </cfRule>
  </conditionalFormatting>
  <conditionalFormatting sqref="J89:J92">
    <cfRule type="containsBlanks" dxfId="5039" priority="49">
      <formula>LEN(TRIM(J89))=0</formula>
    </cfRule>
  </conditionalFormatting>
  <conditionalFormatting sqref="J321">
    <cfRule type="containsBlanks" dxfId="5038" priority="48">
      <formula>LEN(TRIM(J321))=0</formula>
    </cfRule>
  </conditionalFormatting>
  <conditionalFormatting sqref="J326">
    <cfRule type="containsBlanks" dxfId="5037" priority="47">
      <formula>LEN(TRIM(J326))=0</formula>
    </cfRule>
  </conditionalFormatting>
  <conditionalFormatting sqref="J331">
    <cfRule type="containsBlanks" dxfId="5036" priority="46">
      <formula>LEN(TRIM(J331))=0</formula>
    </cfRule>
  </conditionalFormatting>
  <conditionalFormatting sqref="J336">
    <cfRule type="containsBlanks" dxfId="5035" priority="45">
      <formula>LEN(TRIM(J336))=0</formula>
    </cfRule>
  </conditionalFormatting>
  <conditionalFormatting sqref="J346">
    <cfRule type="containsBlanks" dxfId="5034" priority="44">
      <formula>LEN(TRIM(J346))=0</formula>
    </cfRule>
  </conditionalFormatting>
  <conditionalFormatting sqref="J351">
    <cfRule type="containsBlanks" dxfId="5033" priority="43">
      <formula>LEN(TRIM(J351))=0</formula>
    </cfRule>
  </conditionalFormatting>
  <conditionalFormatting sqref="J356">
    <cfRule type="containsBlanks" dxfId="5032" priority="42">
      <formula>LEN(TRIM(J356))=0</formula>
    </cfRule>
  </conditionalFormatting>
  <conditionalFormatting sqref="H357">
    <cfRule type="containsBlanks" dxfId="5031" priority="41">
      <formula>LEN(TRIM(H357))=0</formula>
    </cfRule>
  </conditionalFormatting>
  <conditionalFormatting sqref="K20:N24">
    <cfRule type="containsBlanks" dxfId="5030" priority="40">
      <formula>LEN(TRIM(K20))=0</formula>
    </cfRule>
  </conditionalFormatting>
  <conditionalFormatting sqref="J29">
    <cfRule type="containsBlanks" dxfId="5029" priority="38">
      <formula>LEN(TRIM(J29))=0</formula>
    </cfRule>
  </conditionalFormatting>
  <conditionalFormatting sqref="J28">
    <cfRule type="containsBlanks" dxfId="5028" priority="39">
      <formula>LEN(TRIM(J28))=0</formula>
    </cfRule>
  </conditionalFormatting>
  <conditionalFormatting sqref="J341">
    <cfRule type="containsBlanks" dxfId="5027" priority="37">
      <formula>LEN(TRIM(J341))=0</formula>
    </cfRule>
  </conditionalFormatting>
  <conditionalFormatting sqref="H308:J308">
    <cfRule type="containsBlanks" dxfId="5026" priority="36">
      <formula>LEN(TRIM(H308))=0</formula>
    </cfRule>
  </conditionalFormatting>
  <conditionalFormatting sqref="I24">
    <cfRule type="containsBlanks" dxfId="5025" priority="35">
      <formula>LEN(TRIM(I24))=0</formula>
    </cfRule>
  </conditionalFormatting>
  <conditionalFormatting sqref="O77">
    <cfRule type="containsBlanks" dxfId="5024" priority="34">
      <formula>LEN(TRIM(O77))=0</formula>
    </cfRule>
  </conditionalFormatting>
  <conditionalFormatting sqref="O78">
    <cfRule type="containsBlanks" dxfId="5023" priority="33">
      <formula>LEN(TRIM(O78))=0</formula>
    </cfRule>
  </conditionalFormatting>
  <conditionalFormatting sqref="J323">
    <cfRule type="containsBlanks" dxfId="5022" priority="32">
      <formula>LEN(TRIM(J323))=0</formula>
    </cfRule>
  </conditionalFormatting>
  <conditionalFormatting sqref="J328">
    <cfRule type="containsBlanks" dxfId="5021" priority="31">
      <formula>LEN(TRIM(J328))=0</formula>
    </cfRule>
  </conditionalFormatting>
  <conditionalFormatting sqref="J333">
    <cfRule type="containsBlanks" dxfId="5020" priority="30">
      <formula>LEN(TRIM(J333))=0</formula>
    </cfRule>
  </conditionalFormatting>
  <conditionalFormatting sqref="J338">
    <cfRule type="containsBlanks" dxfId="5019" priority="29">
      <formula>LEN(TRIM(J338))=0</formula>
    </cfRule>
  </conditionalFormatting>
  <conditionalFormatting sqref="J343">
    <cfRule type="containsBlanks" dxfId="5018" priority="28">
      <formula>LEN(TRIM(J343))=0</formula>
    </cfRule>
  </conditionalFormatting>
  <conditionalFormatting sqref="J348">
    <cfRule type="containsBlanks" dxfId="5017" priority="27">
      <formula>LEN(TRIM(J348))=0</formula>
    </cfRule>
  </conditionalFormatting>
  <conditionalFormatting sqref="J353">
    <cfRule type="containsBlanks" dxfId="5016" priority="26">
      <formula>LEN(TRIM(J353))=0</formula>
    </cfRule>
  </conditionalFormatting>
  <conditionalFormatting sqref="J40:K40">
    <cfRule type="containsBlanks" dxfId="5015" priority="25">
      <formula>LEN(TRIM(J40))=0</formula>
    </cfRule>
  </conditionalFormatting>
  <conditionalFormatting sqref="J42:K42">
    <cfRule type="containsBlanks" dxfId="5014" priority="24">
      <formula>LEN(TRIM(J42))=0</formula>
    </cfRule>
  </conditionalFormatting>
  <conditionalFormatting sqref="J45:K45">
    <cfRule type="containsBlanks" dxfId="5013" priority="23">
      <formula>LEN(TRIM(J45))=0</formula>
    </cfRule>
  </conditionalFormatting>
  <conditionalFormatting sqref="J49:K49">
    <cfRule type="containsBlanks" dxfId="5012" priority="22">
      <formula>LEN(TRIM(J49))=0</formula>
    </cfRule>
  </conditionalFormatting>
  <conditionalFormatting sqref="J51:K51">
    <cfRule type="containsBlanks" dxfId="5011" priority="21">
      <formula>LEN(TRIM(J51))=0</formula>
    </cfRule>
  </conditionalFormatting>
  <conditionalFormatting sqref="J56:K56">
    <cfRule type="containsBlanks" dxfId="5010" priority="20">
      <formula>LEN(TRIM(J56))=0</formula>
    </cfRule>
  </conditionalFormatting>
  <conditionalFormatting sqref="F9:N9">
    <cfRule type="expression" dxfId="5009" priority="19">
      <formula>$N$14="Don't know"</formula>
    </cfRule>
  </conditionalFormatting>
  <conditionalFormatting sqref="F9:N9">
    <cfRule type="expression" dxfId="5008" priority="18">
      <formula>$N$14="Not applicable"</formula>
    </cfRule>
  </conditionalFormatting>
  <conditionalFormatting sqref="F9:N9">
    <cfRule type="expression" dxfId="5007" priority="17">
      <formula>$N$14="No"</formula>
    </cfRule>
  </conditionalFormatting>
  <conditionalFormatting sqref="F9:N9">
    <cfRule type="containsBlanks" dxfId="5006" priority="16">
      <formula>LEN(TRIM(F9))=0</formula>
    </cfRule>
  </conditionalFormatting>
  <conditionalFormatting sqref="J55:K55">
    <cfRule type="containsBlanks" dxfId="5005" priority="15">
      <formula>LEN(TRIM(J55))=0</formula>
    </cfRule>
  </conditionalFormatting>
  <conditionalFormatting sqref="F260:F264">
    <cfRule type="containsBlanks" dxfId="5004" priority="14">
      <formula>LEN(TRIM(F260))=0</formula>
    </cfRule>
  </conditionalFormatting>
  <conditionalFormatting sqref="H310:H315">
    <cfRule type="containsBlanks" dxfId="5003" priority="13">
      <formula>LEN(TRIM(H310))=0</formula>
    </cfRule>
  </conditionalFormatting>
  <conditionalFormatting sqref="J43:K43">
    <cfRule type="containsBlanks" dxfId="5002" priority="12">
      <formula>LEN(TRIM(J43))=0</formula>
    </cfRule>
  </conditionalFormatting>
  <conditionalFormatting sqref="L26:N31">
    <cfRule type="containsBlanks" dxfId="5001" priority="11">
      <formula>LEN(TRIM(L26))=0</formula>
    </cfRule>
  </conditionalFormatting>
  <conditionalFormatting sqref="O81">
    <cfRule type="containsBlanks" dxfId="5000" priority="10">
      <formula>LEN(TRIM(O81))=0</formula>
    </cfRule>
  </conditionalFormatting>
  <conditionalFormatting sqref="K277:L277">
    <cfRule type="containsBlanks" dxfId="4999" priority="9">
      <formula>LEN(TRIM(K277))=0</formula>
    </cfRule>
  </conditionalFormatting>
  <conditionalFormatting sqref="K278:L278">
    <cfRule type="containsBlanks" dxfId="4998" priority="8">
      <formula>LEN(TRIM(K278))=0</formula>
    </cfRule>
  </conditionalFormatting>
  <conditionalFormatting sqref="K281:L281">
    <cfRule type="containsBlanks" dxfId="4997" priority="7">
      <formula>LEN(TRIM(K281))=0</formula>
    </cfRule>
  </conditionalFormatting>
  <conditionalFormatting sqref="K288:L288">
    <cfRule type="containsBlanks" dxfId="4996" priority="6">
      <formula>LEN(TRIM(K288))=0</formula>
    </cfRule>
  </conditionalFormatting>
  <conditionalFormatting sqref="H281:I281">
    <cfRule type="containsBlanks" dxfId="4995" priority="5">
      <formula>LEN(TRIM(H281))=0</formula>
    </cfRule>
  </conditionalFormatting>
  <conditionalFormatting sqref="H288:I288">
    <cfRule type="containsBlanks" dxfId="4994" priority="4">
      <formula>LEN(TRIM(H288))=0</formula>
    </cfRule>
  </conditionalFormatting>
  <conditionalFormatting sqref="H293:I294">
    <cfRule type="containsBlanks" dxfId="4993" priority="3">
      <formula>LEN(TRIM(H293))=0</formula>
    </cfRule>
  </conditionalFormatting>
  <conditionalFormatting sqref="K292:L294">
    <cfRule type="containsBlanks" dxfId="4992" priority="2">
      <formula>LEN(TRIM(K292))=0</formula>
    </cfRule>
  </conditionalFormatting>
  <conditionalFormatting sqref="H278:I278">
    <cfRule type="containsBlanks" dxfId="4991" priority="1">
      <formula>LEN(TRIM(H278))=0</formula>
    </cfRule>
  </conditionalFormatting>
  <dataValidations count="44">
    <dataValidation type="list" allowBlank="1" showInputMessage="1" showErrorMessage="1" sqref="J318:K318 J323:K323 J328:K328 J333:K333 J338:K338 J343:K343 J348:K348 J353:K353" xr:uid="{93E3032A-1D2F-4B22-B715-8BAA3F9FD3CC}">
      <formula1>"WHO-prequalified, SRA, Both WHO-PQ and SRA,No SRA or WHO-PQ products registered,Don’t know"</formula1>
    </dataValidation>
    <dataValidation type="list" allowBlank="1" showInputMessage="1" showErrorMessage="1" sqref="H361:I361" xr:uid="{D4D8EB8E-E323-4ECE-A93C-DBEA2C77F6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EBE4E7-CD2D-4E71-8AFC-823F2CE9649C}">
      <formula1>"Yes, No, Don’t know"</formula1>
    </dataValidation>
    <dataValidation type="list" allowBlank="1" showInputMessage="1" showErrorMessage="1" sqref="H29 J29" xr:uid="{64D6F330-F279-47E7-AEA5-C94D5EB53827}">
      <formula1>"2015,2016,2017,2018,2019"</formula1>
    </dataValidation>
    <dataValidation type="list" allowBlank="1" showInputMessage="1" showErrorMessage="1" sqref="J321:K321 J326:K326 J331:K331 J336:K336 J346:K346 J351:K351 J356:K356 J341:K341" xr:uid="{2AF2459B-9658-45D8-AEE9-72F69899C97A}">
      <formula1>"0,1,2 or more,Don't know"</formula1>
    </dataValidation>
    <dataValidation type="list" allowBlank="1" showInputMessage="1" showErrorMessage="1" sqref="H304:J304" xr:uid="{AA870A8D-C946-414A-B2A8-60C132479E95}">
      <formula1>"Yes - ISO certified, Yes - WHO-PQ, Yes - both ISO certified and WHO-PQ,Neither, Don’t know, Not applicable"</formula1>
    </dataValidation>
    <dataValidation type="list" allowBlank="1" showInputMessage="1" showErrorMessage="1" sqref="F248:G248" xr:uid="{E548B22D-6071-4BCA-9CED-AF6A9C3C7EF7}">
      <formula1>"Yes: Extensive community mobilization/engagement,Yes: Some community mobilization/engagement,No,Don't know"</formula1>
    </dataValidation>
    <dataValidation type="list" allowBlank="1" showInputMessage="1" showErrorMessage="1" sqref="F246:G246" xr:uid="{111EEFC8-0B08-4D34-A988-A0CF596A8483}">
      <formula1>"Yes: Extensive mass media,Yes: Some mass media,No,Don't know"</formula1>
    </dataValidation>
    <dataValidation type="list" allowBlank="1" showInputMessage="1" showErrorMessage="1" sqref="G147:G160 H151:I160 H147:I149 J147:J160 K147:L149 K151:L160" xr:uid="{CAE16480-CD45-4D8D-9757-08FBBDF9DFFF}">
      <formula1>"Community Health Worker (or equivalent),Auxiliary Nurse,Auxiliary Nurse Midwife,Nurse,Clinical Officer,Doctor,Don't know,Not applicable"</formula1>
    </dataValidation>
    <dataValidation type="list" allowBlank="1" showInputMessage="1" showErrorMessage="1" sqref="H140:J140" xr:uid="{CFB7EA57-16BC-43E8-B83F-1D077BB3061F}">
      <formula1>"Yes - high level of implementation, Yes - some implementation,Minimal or no implementation, Don't know, Not applicable (no strategy)"</formula1>
    </dataValidation>
    <dataValidation type="list" allowBlank="1" showInputMessage="1" showErrorMessage="1" sqref="J89:J92" xr:uid="{C3DB757C-D7AC-49B1-AE7F-CEBE96B3477D}">
      <formula1>"Yes, No, Don't Know,Not applicable"</formula1>
    </dataValidation>
    <dataValidation type="list" allowBlank="1" showInputMessage="1" showErrorMessage="1" error="Please choose from the dropdown list." prompt="Please select from the dropdown list" sqref="G90:I92" xr:uid="{E943F955-7677-4B76-B60E-E44BBAC28E4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25EB36B-71E0-489C-8CF9-8BFC637F1F1C}">
      <formula1>"Ministry of Finance, Ministry of Planning,Both,Neither,Don't know, Not applicable"</formula1>
    </dataValidation>
    <dataValidation type="list" allowBlank="1" showInputMessage="1" showErrorMessage="1" sqref="F99:G102" xr:uid="{4FA8EA68-11A4-438A-9877-C2B4467390B2}">
      <formula1>"Yes,No,Don't Know"</formula1>
    </dataValidation>
    <dataValidation type="list" allowBlank="1" showInputMessage="1" showErrorMessage="1" sqref="F272:G272" xr:uid="{79001DBA-B3F5-44B2-83DD-46829E96336D}">
      <formula1>"Paper only, Mobile phone/SMS,Electronic,Combination, Don't know, Not applicable (no LMIS)"</formula1>
    </dataValidation>
    <dataValidation type="list" allowBlank="1" showInputMessage="1" showErrorMessage="1" sqref="G251" xr:uid="{CA7AE154-E1C2-410D-A663-26714AC4FE40}">
      <formula1>"0%,1-10%,11-20%,21-30%,31-40%,41-50%,51-60%,61-70%,71-80%,81-100%,Don't know,Not applicable"</formula1>
    </dataValidation>
    <dataValidation type="list" allowBlank="1" showInputMessage="1" showErrorMessage="1" sqref="F249:G249 H213:J216" xr:uid="{7AC3BEED-4B80-4EB7-AF7A-5D4DCF7741E7}">
      <formula1>"Yes,No,Don't know"</formula1>
    </dataValidation>
    <dataValidation type="list" allowBlank="1" showInputMessage="1" showErrorMessage="1" sqref="F247:G247" xr:uid="{E841891B-FFDC-4487-9D35-30C2D8663F91}">
      <formula1>"Yes: Extensive mobile outreach/education,Yes: Some mobile outreach/education,No,Don't know"</formula1>
    </dataValidation>
    <dataValidation type="list" allowBlank="1" showInputMessage="1" showErrorMessage="1" sqref="F245:G245" xr:uid="{98F851A9-3CDC-4F4F-9F56-26FABDE3071E}">
      <formula1>"Yes: Extensive social marketing,Yes: Some social marketing,No,Don't know"</formula1>
    </dataValidation>
    <dataValidation allowBlank="1" showInputMessage="1" showErrorMessage="1" error="Please choose from the dropdown list." sqref="K20:N24" xr:uid="{F6F3DD67-7A99-4B7E-994B-4CB8F42D4429}"/>
    <dataValidation type="list" allowBlank="1" showInputMessage="1" showErrorMessage="1" sqref="F271:G271" xr:uid="{DC31941A-B0E2-4431-89CC-B01C498C3DA6}">
      <formula1>"Yes: All social marketing sites included, Yes: Some social marketing sites included,None, Don't know, Not applicable (no LMIS)"</formula1>
    </dataValidation>
    <dataValidation type="list" allowBlank="1" showInputMessage="1" showErrorMessage="1" sqref="F270:G270" xr:uid="{678D7F14-AE6E-4E01-BEB8-CE75297ADCE8}">
      <formula1>"Yes: All NGO facilities included, Yes: Some NGO facilities included,None, Don't know, Not applicable (no LMIS)"</formula1>
    </dataValidation>
    <dataValidation type="list" allowBlank="1" showInputMessage="1" showErrorMessage="1" sqref="F269:G269" xr:uid="{ABC2AA6C-EA98-4108-BC2F-40D088058FB0}">
      <formula1>"Yes: All private sector facilities included, Yes: Some private sector facilities included,None, Don't know, Not applicable (no LMIS)"</formula1>
    </dataValidation>
    <dataValidation type="list" allowBlank="1" showInputMessage="1" showErrorMessage="1" sqref="F268:G268" xr:uid="{93AA8E2B-AA1C-4FAB-87A9-1822459D1552}">
      <formula1>"Yes: All public sector facilities included, Yes: Some public sector facilities included,None, Don't know, Not applicable (no LMIS)"</formula1>
    </dataValidation>
    <dataValidation type="list" allowBlank="1" showInputMessage="1" showErrorMessage="1" sqref="H360:I360" xr:uid="{CBC34635-9831-44D6-AABB-0D942CA72844}">
      <formula1>"Yes (PSE plan with FP/RH component),No PSE plan started/developed,Yes PSE plan but no FP/RH component,Don't know"</formula1>
    </dataValidation>
    <dataValidation type="list" allowBlank="1" showInputMessage="1" showErrorMessage="1" sqref="H312:J312" xr:uid="{57AD28E1-FEBA-43B6-830D-5F2D089D3B1D}">
      <formula1>"0-25%,26-50%,51-75%,76-100%, Don’t know, Not applicable"</formula1>
    </dataValidation>
    <dataValidation type="list" allowBlank="1" showInputMessage="1" showErrorMessage="1" sqref="F95:F97" xr:uid="{C9DC1F93-0065-47CC-A6A1-51B76B45BEF6}">
      <formula1>"Yes,No,Don't Know,Not Applicable"</formula1>
    </dataValidation>
    <dataValidation type="list" allowBlank="1" showInputMessage="1" showErrorMessage="1" sqref="H302:J302" xr:uid="{2F48901B-243D-46DF-B54D-751A2F90ACDA}">
      <formula1>"Yes,No,Don't know,Not applicable"</formula1>
    </dataValidation>
    <dataValidation type="list" allowBlank="1" showInputMessage="1" showErrorMessage="1" sqref="H308:J308" xr:uid="{FA0F16A0-6145-41B6-A109-0FD67B1FC8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AA90CF-7E1F-4AB1-B80C-74755076B841}">
      <formula1>"0,1,2-3,More than 3, Don’t know"</formula1>
    </dataValidation>
    <dataValidation type="list" allowBlank="1" showInputMessage="1" showErrorMessage="1" sqref="J349 J354 J324 J329 J334 J339 J344 J319" xr:uid="{A1ADF1B9-2801-4B02-8653-9D0981C588E2}">
      <formula1>"0,1,2-3,More than 3,Don't know"</formula1>
    </dataValidation>
    <dataValidation type="list" allowBlank="1" showInputMessage="1" showErrorMessage="1" sqref="H302" xr:uid="{1C34D6AD-FFB6-46EE-824B-80213CA7D63E}">
      <formula1>"Yes,No,Don’t know, Not applicable"</formula1>
    </dataValidation>
    <dataValidation type="list" allowBlank="1" showInputMessage="1" showErrorMessage="1" sqref="H301:J301" xr:uid="{48F0461E-EBF9-4B17-85AD-F5DA363C0EF8}">
      <formula1>"Less than 6 months, 6 months to under 1 year, 1 year to 18 months, More than 18 months,Don’t know"</formula1>
    </dataValidation>
    <dataValidation type="list" allowBlank="1" showInputMessage="1" showErrorMessage="1" error="Please choose from the dropdown list." sqref="I20:I21" xr:uid="{FB7C504A-7AFB-4D57-99E5-278F92634D0B}">
      <formula1>"Yes, No, Don't know, Not applicable"</formula1>
    </dataValidation>
    <dataValidation type="list" allowBlank="1" showInputMessage="1" showErrorMessage="1" sqref="H305:J306" xr:uid="{6B79F9D7-C58F-424E-9019-9173A3FA798C}">
      <formula1>"Most were tested, Some were tested, None were tested, Don't know, Not applicable"</formula1>
    </dataValidation>
    <dataValidation type="list" allowBlank="1" showInputMessage="1" showErrorMessage="1" sqref="H315 H303 H307 H313 H311 H298:H299" xr:uid="{3B52724A-9A45-4722-B25A-38C55882C13D}">
      <formula1>"Yes, No, Don’t know, Not applicable"</formula1>
    </dataValidation>
    <dataValidation type="list" allowBlank="1" showInputMessage="1" showErrorMessage="1" sqref="H161 J161:L161" xr:uid="{58A7F501-5D53-47D5-B02F-5C5A9701C4D6}">
      <formula1>"Community Health Worker (or equivalent), Nurse, Auxiliary Nurse, Auxiliary Nurse Midwife, Clinical Officer, Doctor, Don't know, Not applicable"</formula1>
    </dataValidation>
    <dataValidation type="list" allowBlank="1" showInputMessage="1" showErrorMessage="1" sqref="H106" xr:uid="{CCF886B8-E9BE-4CA7-B05C-6A6C4FBD87B7}">
      <formula1>"Yes, No, Don't Know"</formula1>
    </dataValidation>
    <dataValidation type="list" allowBlank="1" showInputMessage="1" showErrorMessage="1" sqref="F77:F81" xr:uid="{2772B29C-C407-4853-A98A-953A660BC52F}">
      <formula1>"In-kind, Cash, Don't know, Not applicable"</formula1>
    </dataValidation>
    <dataValidation type="list" allowBlank="1" showInputMessage="1" showErrorMessage="1" sqref="F164:F174 J60:K60 I67 F188:F198 K228:K240 F252 G135 H143:J143 H141:J141 J58 F260 F176:F186 F200:F210 H211:J211 G266 H357:H358" xr:uid="{93182BF9-7D4B-47FF-A028-0B87C4B83D54}">
      <formula1>"Yes, No, Don't know"</formula1>
    </dataValidation>
    <dataValidation type="list" allowBlank="1" showInputMessage="1" showErrorMessage="1" sqref="H31:J31" xr:uid="{9C775975-AF4D-4273-8B25-E2D28CB0B776}">
      <formula1>"Less than annually,Annually,Bi-annually (twice a year),Quarterly,Monthly,Ad hoc"</formula1>
    </dataValidation>
    <dataValidation type="list" allowBlank="1" showInputMessage="1" showErrorMessage="1" sqref="H26 J26 H28 J28" xr:uid="{23B7327D-AD85-4EF3-9DD6-0133DAAEBDDC}">
      <formula1>"January, February, March, April, May, June, July, August, September, October, November, December"</formula1>
    </dataValidation>
    <dataValidation type="list" allowBlank="1" showInputMessage="1" showErrorMessage="1" error="Please choose from the dropdown list." sqref="I22" xr:uid="{846E38A7-8566-481E-93F4-B9A0984FD4EC}">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512A3D8F-73D8-4315-A326-2D65FF1657FD}">
      <formula1>"Yes, No, Don't know, Not applicable"</formula1>
    </dataValidation>
  </dataValidations>
  <hyperlinks>
    <hyperlink ref="M1:N1" location="'All Countries Summary (2019)'!A1" display="go to summary page" xr:uid="{B6A8327C-2707-4A2B-B6F3-9EC013E4E8D8}"/>
  </hyperlinks>
  <pageMargins left="0.7" right="0.7" top="0.75" bottom="0.75" header="0.3" footer="0.3"/>
  <pageSetup scale="31" orientation="portrait" r:id="rId1"/>
  <rowBreaks count="1" manualBreakCount="1">
    <brk id="60"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524AB21-0C7B-4129-AD70-669F6B119E2F}">
          <x14:formula1>
            <xm:f>'\\chemonics.sharepoint.com@SSL\DavWWWRoot\sites\FO000\1300_CL\Monitoring and Evaluation\CS Indicators and Index\Validated Surveys - 2019\Validation_final\[CS Indicators Survey_2019_Ghana_final.xlsx]Data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9B1741FF-9571-42AF-B27D-ED92469338FB}">
          <x14:formula1>
            <xm:f>'\\chemonics.sharepoint.com@SSL\DavWWWRoot\sites\FO000\1300_CL\Monitoring and Evaluation\CS Indicators and Index\Validated Surveys - 2019\Validation_final\[CS Indicators Survey_2019_Ghana_final.xlsx]Data sources for dropdown list'!#REF!</xm:f>
          </x14:formula1>
          <xm:sqref>O8:P19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0E97E-C5BD-43E2-8FA3-17DC9A0F8E37}">
  <sheetPr>
    <tabColor theme="7" tint="0.59999389629810485"/>
  </sheetPr>
  <dimension ref="A1:Q363"/>
  <sheetViews>
    <sheetView showGridLines="0" view="pageBreakPreview" zoomScaleNormal="100" zoomScaleSheetLayoutView="100" workbookViewId="0">
      <selection activeCell="N1" sqref="N1"/>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27.5703125" customWidth="1"/>
    <col min="11" max="11" width="19.5703125" customWidth="1"/>
    <col min="12" max="12" width="17.140625" customWidth="1"/>
    <col min="13" max="13" width="17.42578125" customWidth="1"/>
    <col min="14" max="14" width="18.5703125" customWidth="1"/>
    <col min="15" max="15" width="41.28515625" customWidth="1"/>
    <col min="16" max="16" width="37.5703125" style="645" customWidth="1"/>
  </cols>
  <sheetData>
    <row r="1" spans="2:16" ht="60.75" customHeight="1">
      <c r="B1" s="140"/>
      <c r="C1" s="140"/>
      <c r="D1" s="140"/>
      <c r="E1" s="140"/>
      <c r="F1" s="643"/>
      <c r="G1" s="643"/>
      <c r="H1" s="643"/>
      <c r="I1" s="643"/>
      <c r="J1" s="643"/>
      <c r="K1" s="643"/>
      <c r="L1" s="2508" t="s">
        <v>828</v>
      </c>
      <c r="M1" s="2508"/>
      <c r="N1" s="643"/>
      <c r="O1" s="140"/>
      <c r="P1" s="646"/>
    </row>
    <row r="2" spans="2:16" ht="56.25" customHeight="1" thickBot="1">
      <c r="B2" s="3337" t="s">
        <v>1319</v>
      </c>
      <c r="C2" s="3337"/>
      <c r="D2" s="3337"/>
      <c r="E2" s="3337"/>
      <c r="F2" s="3337"/>
      <c r="G2" s="3337"/>
      <c r="H2" s="3337"/>
      <c r="I2" s="142"/>
      <c r="J2" s="142"/>
      <c r="K2" s="616"/>
      <c r="L2" s="616"/>
      <c r="M2" s="616"/>
      <c r="N2" s="144"/>
      <c r="O2" s="140"/>
      <c r="P2" s="646"/>
    </row>
    <row r="3" spans="2:16" ht="26.25" customHeight="1" thickBot="1">
      <c r="B3" s="141"/>
      <c r="C3" s="6"/>
      <c r="D3" s="15" t="s">
        <v>931</v>
      </c>
      <c r="E3" s="145" t="s">
        <v>3728</v>
      </c>
      <c r="F3" s="16" t="s">
        <v>2342</v>
      </c>
      <c r="G3" s="143"/>
      <c r="H3" s="142"/>
      <c r="I3" s="142"/>
      <c r="J3" s="142"/>
      <c r="K3" s="616"/>
      <c r="L3" s="616"/>
      <c r="M3" s="616"/>
      <c r="N3" s="144"/>
      <c r="O3" s="140"/>
      <c r="P3" s="646"/>
    </row>
    <row r="4" spans="2:16" ht="39" customHeight="1">
      <c r="B4" s="2403" t="s">
        <v>2343</v>
      </c>
      <c r="C4" s="2403"/>
      <c r="D4" s="2403"/>
      <c r="E4" s="2403"/>
      <c r="F4" s="2403"/>
      <c r="G4" s="2403"/>
      <c r="H4" s="2403"/>
      <c r="I4" s="2403"/>
      <c r="J4" s="2403"/>
      <c r="K4" s="2403"/>
      <c r="L4" s="2403"/>
      <c r="M4" s="2403"/>
      <c r="N4" s="2403"/>
      <c r="O4" s="140"/>
      <c r="P4" s="646"/>
    </row>
    <row r="5" spans="2:16" ht="2.25" customHeight="1" thickBot="1">
      <c r="B5" s="2430" t="s">
        <v>1324</v>
      </c>
      <c r="C5" s="2431"/>
      <c r="D5" s="2431"/>
      <c r="E5" s="2431"/>
      <c r="F5" s="2431"/>
      <c r="G5" s="2431"/>
      <c r="H5" s="2431"/>
      <c r="I5" s="2431"/>
      <c r="J5" s="2431"/>
      <c r="K5" s="2431"/>
      <c r="L5" s="2431"/>
      <c r="M5" s="2431"/>
      <c r="N5" s="2431"/>
      <c r="O5" s="140"/>
      <c r="P5" s="646"/>
    </row>
    <row r="6" spans="2:16" ht="31.5" customHeight="1" thickBot="1">
      <c r="B6" s="2432"/>
      <c r="C6" s="2432"/>
      <c r="D6" s="2432"/>
      <c r="E6" s="2432"/>
      <c r="F6" s="2432"/>
      <c r="G6" s="2432"/>
      <c r="H6" s="2432"/>
      <c r="I6" s="2432"/>
      <c r="J6" s="2432"/>
      <c r="K6" s="2432"/>
      <c r="L6" s="2432"/>
      <c r="M6" s="1659"/>
      <c r="N6" s="1554"/>
      <c r="O6" s="279" t="s">
        <v>2345</v>
      </c>
      <c r="P6" s="280" t="s">
        <v>3729</v>
      </c>
    </row>
    <row r="7" spans="2:16" ht="23.25" customHeight="1" thickBot="1">
      <c r="B7" s="1849" t="s">
        <v>1327</v>
      </c>
      <c r="C7" s="1850"/>
      <c r="D7" s="1850"/>
      <c r="E7" s="1850"/>
      <c r="F7" s="1850"/>
      <c r="G7" s="1850"/>
      <c r="H7" s="1850"/>
      <c r="I7" s="1850"/>
      <c r="J7" s="1850"/>
      <c r="K7" s="1850"/>
      <c r="L7" s="1850"/>
      <c r="M7" s="1850"/>
      <c r="N7" s="1850"/>
      <c r="O7" s="1850"/>
      <c r="P7" s="1851"/>
    </row>
    <row r="8" spans="2:16" ht="80.25" customHeight="1">
      <c r="B8" s="20" t="s">
        <v>1947</v>
      </c>
      <c r="C8" s="2407" t="s">
        <v>1329</v>
      </c>
      <c r="D8" s="2407"/>
      <c r="E8" s="2407"/>
      <c r="F8" s="2407"/>
      <c r="G8" s="2407"/>
      <c r="H8" s="1622" t="s">
        <v>1442</v>
      </c>
      <c r="I8" s="21" t="s">
        <v>1330</v>
      </c>
      <c r="J8" s="2408" t="s">
        <v>3730</v>
      </c>
      <c r="K8" s="2409"/>
      <c r="L8" s="2409"/>
      <c r="M8" s="2409"/>
      <c r="N8" s="2410"/>
      <c r="O8" s="2245" t="s">
        <v>3731</v>
      </c>
      <c r="P8" s="2245" t="s">
        <v>3732</v>
      </c>
    </row>
    <row r="9" spans="2:16" ht="21.75" customHeight="1">
      <c r="B9" s="22" t="s">
        <v>435</v>
      </c>
      <c r="C9" s="1997" t="s">
        <v>1334</v>
      </c>
      <c r="D9" s="1997"/>
      <c r="E9" s="1998"/>
      <c r="F9" s="2411" t="s">
        <v>3733</v>
      </c>
      <c r="G9" s="2412"/>
      <c r="H9" s="2412"/>
      <c r="I9" s="2412"/>
      <c r="J9" s="2412"/>
      <c r="K9" s="2412"/>
      <c r="L9" s="2412"/>
      <c r="M9" s="2412"/>
      <c r="N9" s="2412"/>
      <c r="O9" s="2124"/>
      <c r="P9" s="2124"/>
    </row>
    <row r="10" spans="2:16" ht="29.25" customHeight="1">
      <c r="B10" s="23" t="s">
        <v>58</v>
      </c>
      <c r="C10" s="1997" t="s">
        <v>2351</v>
      </c>
      <c r="D10" s="1997"/>
      <c r="E10" s="1998"/>
      <c r="F10" s="252" t="s">
        <v>2352</v>
      </c>
      <c r="G10" s="2413"/>
      <c r="H10" s="2413"/>
      <c r="I10" s="2413"/>
      <c r="J10" s="2413"/>
      <c r="K10" s="2413"/>
      <c r="L10" s="2413"/>
      <c r="M10" s="2413"/>
      <c r="N10" s="2414"/>
      <c r="O10" s="2124"/>
      <c r="P10" s="2124"/>
    </row>
    <row r="11" spans="2:16" ht="42" customHeight="1">
      <c r="B11" s="1494" t="s">
        <v>435</v>
      </c>
      <c r="C11" s="2043" t="s">
        <v>1339</v>
      </c>
      <c r="D11" s="2043"/>
      <c r="E11" s="2415"/>
      <c r="F11" s="1622" t="s">
        <v>1442</v>
      </c>
      <c r="G11" s="2397" t="s">
        <v>2354</v>
      </c>
      <c r="H11" s="2138"/>
      <c r="I11" s="2461" t="s">
        <v>3734</v>
      </c>
      <c r="J11" s="2010"/>
      <c r="K11" s="2010"/>
      <c r="L11" s="2010"/>
      <c r="M11" s="2010"/>
      <c r="N11" s="2011"/>
      <c r="O11" s="2124"/>
      <c r="P11" s="2124"/>
    </row>
    <row r="12" spans="2:16" ht="41.25" customHeight="1">
      <c r="B12" s="1490" t="s">
        <v>441</v>
      </c>
      <c r="C12" s="1997" t="s">
        <v>3174</v>
      </c>
      <c r="D12" s="1997"/>
      <c r="E12" s="1998"/>
      <c r="F12" s="1622" t="s">
        <v>1442</v>
      </c>
      <c r="G12" s="2397" t="s">
        <v>2354</v>
      </c>
      <c r="H12" s="2138"/>
      <c r="I12" s="2461" t="s">
        <v>3735</v>
      </c>
      <c r="J12" s="2010"/>
      <c r="K12" s="2010"/>
      <c r="L12" s="2010"/>
      <c r="M12" s="2010"/>
      <c r="N12" s="2011"/>
      <c r="O12" s="2124"/>
      <c r="P12" s="2124"/>
    </row>
    <row r="13" spans="2:16" ht="39.75" customHeight="1">
      <c r="B13" s="1490" t="s">
        <v>443</v>
      </c>
      <c r="C13" s="1997" t="s">
        <v>3176</v>
      </c>
      <c r="D13" s="1997"/>
      <c r="E13" s="1998"/>
      <c r="F13" s="1622" t="s">
        <v>1442</v>
      </c>
      <c r="G13" s="2397" t="s">
        <v>2354</v>
      </c>
      <c r="H13" s="2138"/>
      <c r="I13" s="2461" t="s">
        <v>3736</v>
      </c>
      <c r="J13" s="2010"/>
      <c r="K13" s="2010"/>
      <c r="L13" s="2010"/>
      <c r="M13" s="2010"/>
      <c r="N13" s="2011"/>
      <c r="O13" s="2124"/>
      <c r="P13" s="2124"/>
    </row>
    <row r="14" spans="2:16" ht="32.25" customHeight="1">
      <c r="B14" s="1490" t="s">
        <v>445</v>
      </c>
      <c r="C14" s="1997" t="s">
        <v>2363</v>
      </c>
      <c r="D14" s="1997"/>
      <c r="E14" s="1998"/>
      <c r="F14" s="1622" t="s">
        <v>57</v>
      </c>
      <c r="G14" s="2397" t="s">
        <v>2364</v>
      </c>
      <c r="H14" s="2138"/>
      <c r="I14" s="1637"/>
      <c r="J14" s="1637"/>
      <c r="K14" s="1637"/>
      <c r="L14" s="1637"/>
      <c r="M14" s="1637"/>
      <c r="N14" s="1637"/>
      <c r="O14" s="2124"/>
      <c r="P14" s="2124"/>
    </row>
    <row r="15" spans="2:16" ht="36.75" customHeight="1">
      <c r="B15" s="1490" t="s">
        <v>448</v>
      </c>
      <c r="C15" s="1997" t="s">
        <v>1350</v>
      </c>
      <c r="D15" s="1997"/>
      <c r="E15" s="1998"/>
      <c r="F15" s="1622" t="s">
        <v>57</v>
      </c>
      <c r="G15" s="2397" t="s">
        <v>2367</v>
      </c>
      <c r="H15" s="2138"/>
      <c r="I15" s="1637"/>
      <c r="J15" s="1637"/>
      <c r="K15" s="1637"/>
      <c r="L15" s="1637"/>
      <c r="M15" s="1637"/>
      <c r="N15" s="1637"/>
      <c r="O15" s="2124"/>
      <c r="P15" s="2124"/>
    </row>
    <row r="16" spans="2:16" ht="44.25" customHeight="1">
      <c r="B16" s="1490" t="s">
        <v>450</v>
      </c>
      <c r="C16" s="1997" t="s">
        <v>3177</v>
      </c>
      <c r="D16" s="1997"/>
      <c r="E16" s="1998"/>
      <c r="F16" s="1622" t="s">
        <v>1442</v>
      </c>
      <c r="G16" s="2397" t="s">
        <v>2370</v>
      </c>
      <c r="H16" s="2138"/>
      <c r="I16" s="2461" t="s">
        <v>3737</v>
      </c>
      <c r="J16" s="2010"/>
      <c r="K16" s="2010"/>
      <c r="L16" s="2010"/>
      <c r="M16" s="2010"/>
      <c r="N16" s="2011"/>
      <c r="O16" s="2124"/>
      <c r="P16" s="2124"/>
    </row>
    <row r="17" spans="2:16" ht="26.25" customHeight="1">
      <c r="B17" s="1490" t="s">
        <v>453</v>
      </c>
      <c r="C17" s="2043" t="s">
        <v>2373</v>
      </c>
      <c r="D17" s="2043"/>
      <c r="E17" s="2043"/>
      <c r="F17" s="1622" t="s">
        <v>1442</v>
      </c>
      <c r="G17" s="2397" t="s">
        <v>2374</v>
      </c>
      <c r="H17" s="2138"/>
      <c r="I17" s="2461" t="s">
        <v>3738</v>
      </c>
      <c r="J17" s="2010"/>
      <c r="K17" s="2010"/>
      <c r="L17" s="2010"/>
      <c r="M17" s="2010"/>
      <c r="N17" s="2011"/>
      <c r="O17" s="2124"/>
      <c r="P17" s="2124"/>
    </row>
    <row r="18" spans="2:16" ht="26.25" customHeight="1">
      <c r="B18" s="1490" t="s">
        <v>456</v>
      </c>
      <c r="C18" s="2043" t="s">
        <v>2376</v>
      </c>
      <c r="D18" s="2043"/>
      <c r="E18" s="2043"/>
      <c r="F18" s="1622" t="s">
        <v>1442</v>
      </c>
      <c r="G18" s="2397" t="s">
        <v>2374</v>
      </c>
      <c r="H18" s="2138"/>
      <c r="I18" s="2461" t="s">
        <v>3739</v>
      </c>
      <c r="J18" s="2010"/>
      <c r="K18" s="2010"/>
      <c r="L18" s="2010"/>
      <c r="M18" s="2010"/>
      <c r="N18" s="2011"/>
      <c r="O18" s="2124"/>
      <c r="P18" s="2124"/>
    </row>
    <row r="19" spans="2:16" ht="33.75" customHeight="1">
      <c r="B19" s="1490" t="s">
        <v>458</v>
      </c>
      <c r="C19" s="2043" t="s">
        <v>3180</v>
      </c>
      <c r="D19" s="2043"/>
      <c r="E19" s="2043"/>
      <c r="F19" s="1622" t="s">
        <v>1442</v>
      </c>
      <c r="G19" s="2397" t="s">
        <v>2374</v>
      </c>
      <c r="H19" s="2138"/>
      <c r="I19" s="2461" t="s">
        <v>3740</v>
      </c>
      <c r="J19" s="2010"/>
      <c r="K19" s="2010"/>
      <c r="L19" s="2010"/>
      <c r="M19" s="2010"/>
      <c r="N19" s="2011"/>
      <c r="O19" s="2197"/>
      <c r="P19" s="2197"/>
    </row>
    <row r="20" spans="2:16" ht="129.75" customHeight="1">
      <c r="B20" s="23" t="s">
        <v>78</v>
      </c>
      <c r="C20" s="1997" t="s">
        <v>2380</v>
      </c>
      <c r="D20" s="1997"/>
      <c r="E20" s="1997"/>
      <c r="F20" s="1997"/>
      <c r="G20" s="1997"/>
      <c r="H20" s="1997"/>
      <c r="I20" s="1622" t="s">
        <v>1442</v>
      </c>
      <c r="J20" s="3828" t="s">
        <v>3741</v>
      </c>
      <c r="K20" s="3822" t="s">
        <v>3742</v>
      </c>
      <c r="L20" s="3822"/>
      <c r="M20" s="3822"/>
      <c r="N20" s="3823"/>
      <c r="O20" s="26" t="s">
        <v>3743</v>
      </c>
      <c r="P20" s="649" t="s">
        <v>3744</v>
      </c>
    </row>
    <row r="21" spans="2:16" ht="62.25" customHeight="1">
      <c r="B21" s="23" t="s">
        <v>81</v>
      </c>
      <c r="C21" s="1997" t="s">
        <v>2385</v>
      </c>
      <c r="D21" s="1997"/>
      <c r="E21" s="1997"/>
      <c r="F21" s="1997"/>
      <c r="G21" s="1997"/>
      <c r="H21" s="1997"/>
      <c r="I21" s="1622" t="s">
        <v>1442</v>
      </c>
      <c r="J21" s="3829"/>
      <c r="K21" s="3822" t="s">
        <v>3745</v>
      </c>
      <c r="L21" s="3822"/>
      <c r="M21" s="3822"/>
      <c r="N21" s="3823"/>
      <c r="O21" s="26" t="s">
        <v>3746</v>
      </c>
      <c r="P21" s="1514" t="s">
        <v>3746</v>
      </c>
    </row>
    <row r="22" spans="2:16" ht="31.5" customHeight="1">
      <c r="B22" s="23" t="s">
        <v>91</v>
      </c>
      <c r="C22" s="1997" t="s">
        <v>2386</v>
      </c>
      <c r="D22" s="1997"/>
      <c r="E22" s="1997"/>
      <c r="F22" s="1997"/>
      <c r="G22" s="1997"/>
      <c r="H22" s="1997"/>
      <c r="I22" s="1522" t="s">
        <v>2387</v>
      </c>
      <c r="J22" s="3829"/>
      <c r="K22" s="3830" t="s">
        <v>3747</v>
      </c>
      <c r="L22" s="3830"/>
      <c r="M22" s="3830"/>
      <c r="N22" s="3831"/>
      <c r="O22" s="651" t="s">
        <v>3732</v>
      </c>
      <c r="P22" s="649" t="s">
        <v>2388</v>
      </c>
    </row>
    <row r="23" spans="2:16" ht="43.5" customHeight="1">
      <c r="B23" s="23" t="s">
        <v>464</v>
      </c>
      <c r="C23" s="1997" t="s">
        <v>2389</v>
      </c>
      <c r="D23" s="1997"/>
      <c r="E23" s="1997"/>
      <c r="F23" s="1997"/>
      <c r="G23" s="1997"/>
      <c r="H23" s="1997"/>
      <c r="I23" s="1622" t="s">
        <v>1442</v>
      </c>
      <c r="J23" s="3829"/>
      <c r="K23" s="3822" t="s">
        <v>3748</v>
      </c>
      <c r="L23" s="3822"/>
      <c r="M23" s="3822"/>
      <c r="N23" s="3823"/>
      <c r="O23" s="652" t="s">
        <v>3748</v>
      </c>
      <c r="P23" s="649" t="s">
        <v>2349</v>
      </c>
    </row>
    <row r="24" spans="2:16" ht="47.25" customHeight="1" thickBot="1">
      <c r="B24" s="27" t="s">
        <v>435</v>
      </c>
      <c r="C24" s="1978" t="s">
        <v>2391</v>
      </c>
      <c r="D24" s="1978"/>
      <c r="E24" s="1978"/>
      <c r="F24" s="1978"/>
      <c r="G24" s="1978"/>
      <c r="H24" s="1978"/>
      <c r="I24" s="1622" t="s">
        <v>1442</v>
      </c>
      <c r="J24" s="3829"/>
      <c r="K24" s="3822" t="s">
        <v>3749</v>
      </c>
      <c r="L24" s="3822"/>
      <c r="M24" s="3822"/>
      <c r="N24" s="3823"/>
      <c r="O24" s="653" t="s">
        <v>3749</v>
      </c>
      <c r="P24" s="649" t="s">
        <v>2349</v>
      </c>
    </row>
    <row r="25" spans="2:16" ht="24.75" customHeight="1" thickBot="1">
      <c r="B25" s="1849" t="s">
        <v>1374</v>
      </c>
      <c r="C25" s="1850"/>
      <c r="D25" s="1850"/>
      <c r="E25" s="1850"/>
      <c r="F25" s="1850"/>
      <c r="G25" s="1850"/>
      <c r="H25" s="1850"/>
      <c r="I25" s="1850"/>
      <c r="J25" s="1850"/>
      <c r="K25" s="2125"/>
      <c r="L25" s="2125"/>
      <c r="M25" s="2125"/>
      <c r="N25" s="2125"/>
      <c r="O25" s="2125"/>
      <c r="P25" s="3824"/>
    </row>
    <row r="26" spans="2:16" ht="34.5" customHeight="1">
      <c r="B26" s="28" t="s">
        <v>98</v>
      </c>
      <c r="C26" s="2111" t="s">
        <v>2392</v>
      </c>
      <c r="D26" s="2111"/>
      <c r="E26" s="2111"/>
      <c r="F26" s="2387"/>
      <c r="G26" s="29" t="s">
        <v>2393</v>
      </c>
      <c r="H26" s="1645" t="s">
        <v>1378</v>
      </c>
      <c r="I26" s="1524" t="s">
        <v>2394</v>
      </c>
      <c r="J26" s="1645" t="s">
        <v>1380</v>
      </c>
      <c r="K26" s="3825" t="s">
        <v>1381</v>
      </c>
      <c r="L26" s="2829" t="s">
        <v>3750</v>
      </c>
      <c r="M26" s="2830"/>
      <c r="N26" s="2831"/>
      <c r="O26" s="30" t="s">
        <v>3454</v>
      </c>
      <c r="P26" s="1515" t="s">
        <v>1679</v>
      </c>
    </row>
    <row r="27" spans="2:16" ht="89.25" customHeight="1">
      <c r="B27" s="23" t="s">
        <v>472</v>
      </c>
      <c r="C27" s="2028" t="s">
        <v>3751</v>
      </c>
      <c r="D27" s="2028"/>
      <c r="E27" s="2028"/>
      <c r="F27" s="2028"/>
      <c r="G27" s="2028"/>
      <c r="H27" s="2028"/>
      <c r="I27" s="2029"/>
      <c r="J27" s="253">
        <v>2557184</v>
      </c>
      <c r="K27" s="3826"/>
      <c r="L27" s="2832"/>
      <c r="M27" s="2833"/>
      <c r="N27" s="2833"/>
      <c r="O27" s="26" t="s">
        <v>3752</v>
      </c>
      <c r="P27" s="649" t="s">
        <v>3455</v>
      </c>
    </row>
    <row r="28" spans="2:16" ht="33.75" customHeight="1">
      <c r="B28" s="2096" t="s">
        <v>120</v>
      </c>
      <c r="C28" s="1830" t="s">
        <v>1388</v>
      </c>
      <c r="D28" s="1830"/>
      <c r="E28" s="1830"/>
      <c r="F28" s="1830"/>
      <c r="G28" s="1634" t="s">
        <v>2393</v>
      </c>
      <c r="H28" s="1531" t="s">
        <v>1378</v>
      </c>
      <c r="I28" s="32" t="s">
        <v>2394</v>
      </c>
      <c r="J28" s="33" t="s">
        <v>1380</v>
      </c>
      <c r="K28" s="3826"/>
      <c r="L28" s="2832"/>
      <c r="M28" s="2833"/>
      <c r="N28" s="2833"/>
      <c r="O28" s="26" t="s">
        <v>3753</v>
      </c>
      <c r="P28" s="650" t="s">
        <v>1386</v>
      </c>
    </row>
    <row r="29" spans="2:16" ht="45.75" customHeight="1">
      <c r="B29" s="2097"/>
      <c r="C29" s="2043"/>
      <c r="D29" s="2043"/>
      <c r="E29" s="2043"/>
      <c r="F29" s="2043"/>
      <c r="G29" s="1634" t="s">
        <v>2400</v>
      </c>
      <c r="H29" s="1510">
        <v>2018</v>
      </c>
      <c r="I29" s="32" t="s">
        <v>2401</v>
      </c>
      <c r="J29" s="1510">
        <v>2018</v>
      </c>
      <c r="K29" s="3826"/>
      <c r="L29" s="2832"/>
      <c r="M29" s="2833"/>
      <c r="N29" s="2833"/>
      <c r="O29" s="228" t="s">
        <v>1386</v>
      </c>
      <c r="P29" s="650" t="s">
        <v>1386</v>
      </c>
    </row>
    <row r="30" spans="2:16" ht="48.75" customHeight="1">
      <c r="B30" s="1490" t="s">
        <v>435</v>
      </c>
      <c r="C30" s="1997" t="s">
        <v>1391</v>
      </c>
      <c r="D30" s="1997"/>
      <c r="E30" s="1997"/>
      <c r="F30" s="1997"/>
      <c r="G30" s="1998"/>
      <c r="H30" s="2381" t="s">
        <v>3754</v>
      </c>
      <c r="I30" s="2382"/>
      <c r="J30" s="2383"/>
      <c r="K30" s="3826"/>
      <c r="L30" s="2832"/>
      <c r="M30" s="2833"/>
      <c r="N30" s="2833"/>
      <c r="O30" s="26" t="s">
        <v>3755</v>
      </c>
      <c r="P30" s="649" t="s">
        <v>3756</v>
      </c>
    </row>
    <row r="31" spans="2:16" ht="45" customHeight="1">
      <c r="B31" s="1490" t="s">
        <v>441</v>
      </c>
      <c r="C31" s="1997" t="s">
        <v>2403</v>
      </c>
      <c r="D31" s="1997"/>
      <c r="E31" s="1997"/>
      <c r="F31" s="1997"/>
      <c r="G31" s="1998"/>
      <c r="H31" s="2384" t="s">
        <v>3757</v>
      </c>
      <c r="I31" s="2385"/>
      <c r="J31" s="2386"/>
      <c r="K31" s="3827"/>
      <c r="L31" s="2835"/>
      <c r="M31" s="2836"/>
      <c r="N31" s="2837"/>
      <c r="O31" s="1513" t="s">
        <v>3758</v>
      </c>
      <c r="P31" s="26" t="s">
        <v>1395</v>
      </c>
    </row>
    <row r="32" spans="2:16" ht="76.5" customHeight="1">
      <c r="B32" s="1490" t="s">
        <v>443</v>
      </c>
      <c r="C32" s="2028" t="s">
        <v>3759</v>
      </c>
      <c r="D32" s="2028"/>
      <c r="E32" s="2028"/>
      <c r="F32" s="2028"/>
      <c r="G32" s="2028"/>
      <c r="H32" s="2028"/>
      <c r="I32" s="2028"/>
      <c r="J32" s="2028"/>
      <c r="K32" s="2028"/>
      <c r="L32" s="2028"/>
      <c r="M32" s="2028"/>
      <c r="N32" s="2372"/>
      <c r="O32" s="2051" t="s">
        <v>2406</v>
      </c>
      <c r="P32" s="2051" t="s">
        <v>3459</v>
      </c>
    </row>
    <row r="33" spans="2:16" ht="51" customHeight="1">
      <c r="B33" s="2373" t="s">
        <v>2408</v>
      </c>
      <c r="C33" s="2374"/>
      <c r="D33" s="2374"/>
      <c r="E33" s="2374"/>
      <c r="F33" s="2374"/>
      <c r="G33" s="2374"/>
      <c r="H33" s="2374"/>
      <c r="I33" s="2375"/>
      <c r="J33" s="254" t="s">
        <v>3760</v>
      </c>
      <c r="K33" s="254" t="s">
        <v>3761</v>
      </c>
      <c r="L33" s="2376" t="s">
        <v>1401</v>
      </c>
      <c r="M33" s="2377"/>
      <c r="N33" s="2378"/>
      <c r="O33" s="2124"/>
      <c r="P33" s="2124"/>
    </row>
    <row r="34" spans="2:16" ht="24.75" customHeight="1">
      <c r="B34" s="27" t="s">
        <v>458</v>
      </c>
      <c r="C34" s="1827" t="s">
        <v>2411</v>
      </c>
      <c r="D34" s="1827"/>
      <c r="E34" s="1827"/>
      <c r="F34" s="1827"/>
      <c r="G34" s="1827"/>
      <c r="H34" s="1827"/>
      <c r="I34" s="1827"/>
      <c r="J34" s="1827"/>
      <c r="K34" s="1827"/>
      <c r="L34" s="1827"/>
      <c r="M34" s="1827"/>
      <c r="N34" s="1828"/>
      <c r="O34" s="2124"/>
      <c r="P34" s="2124"/>
    </row>
    <row r="35" spans="2:16" ht="21" customHeight="1">
      <c r="B35" s="255"/>
      <c r="C35" s="2091" t="s">
        <v>3762</v>
      </c>
      <c r="D35" s="2091"/>
      <c r="E35" s="2091"/>
      <c r="F35" s="2091"/>
      <c r="G35" s="2091"/>
      <c r="H35" s="2091"/>
      <c r="I35" s="2092"/>
      <c r="J35" s="230">
        <v>357353</v>
      </c>
      <c r="K35" s="231">
        <v>687600</v>
      </c>
      <c r="L35" s="2361">
        <f t="shared" ref="L35:L52" si="0">ABS(J35-K35)/J35</f>
        <v>0.92414783141599488</v>
      </c>
      <c r="M35" s="2362"/>
      <c r="N35" s="2363"/>
      <c r="O35" s="2124"/>
      <c r="P35" s="2124"/>
    </row>
    <row r="36" spans="2:16" ht="21" customHeight="1">
      <c r="B36" s="255"/>
      <c r="C36" s="2091" t="s">
        <v>3763</v>
      </c>
      <c r="D36" s="2091"/>
      <c r="E36" s="2091"/>
      <c r="F36" s="2091"/>
      <c r="G36" s="2091"/>
      <c r="H36" s="2091"/>
      <c r="I36" s="2092"/>
      <c r="J36" s="230">
        <v>996</v>
      </c>
      <c r="K36" s="231">
        <v>1100</v>
      </c>
      <c r="L36" s="2361">
        <f t="shared" si="0"/>
        <v>0.10441767068273092</v>
      </c>
      <c r="M36" s="2362"/>
      <c r="N36" s="2363"/>
      <c r="O36" s="2124"/>
      <c r="P36" s="2124"/>
    </row>
    <row r="37" spans="2:16" ht="31.5" customHeight="1">
      <c r="B37" s="27"/>
      <c r="C37" s="2091" t="s">
        <v>2416</v>
      </c>
      <c r="D37" s="2091"/>
      <c r="E37" s="2091"/>
      <c r="F37" s="38" t="s">
        <v>2417</v>
      </c>
      <c r="G37" s="2376" t="s">
        <v>3764</v>
      </c>
      <c r="H37" s="2377"/>
      <c r="I37" s="3821"/>
      <c r="J37" s="256" t="s">
        <v>61</v>
      </c>
      <c r="K37" s="257" t="s">
        <v>61</v>
      </c>
      <c r="L37" s="2361" t="s">
        <v>61</v>
      </c>
      <c r="M37" s="2362"/>
      <c r="N37" s="2363"/>
      <c r="O37" s="2124"/>
      <c r="P37" s="2124"/>
    </row>
    <row r="38" spans="2:16" ht="21" customHeight="1">
      <c r="B38" s="255" t="s">
        <v>489</v>
      </c>
      <c r="C38" s="1827" t="s">
        <v>2418</v>
      </c>
      <c r="D38" s="1827"/>
      <c r="E38" s="1827"/>
      <c r="F38" s="1827"/>
      <c r="G38" s="1827"/>
      <c r="H38" s="1827"/>
      <c r="I38" s="1827"/>
      <c r="J38" s="1827"/>
      <c r="K38" s="1827"/>
      <c r="L38" s="1827"/>
      <c r="M38" s="1827"/>
      <c r="N38" s="1828"/>
      <c r="O38" s="2124"/>
      <c r="P38" s="2124"/>
    </row>
    <row r="39" spans="2:16" ht="21" customHeight="1">
      <c r="B39" s="27"/>
      <c r="C39" s="2091" t="s">
        <v>3189</v>
      </c>
      <c r="D39" s="2091"/>
      <c r="E39" s="2091"/>
      <c r="F39" s="2091"/>
      <c r="G39" s="2091"/>
      <c r="H39" s="2091"/>
      <c r="I39" s="2092"/>
      <c r="J39" s="256" t="s">
        <v>61</v>
      </c>
      <c r="K39" s="257" t="s">
        <v>61</v>
      </c>
      <c r="L39" s="2361" t="s">
        <v>61</v>
      </c>
      <c r="M39" s="2362"/>
      <c r="N39" s="2363"/>
      <c r="O39" s="2124"/>
      <c r="P39" s="2124"/>
    </row>
    <row r="40" spans="2:16" ht="41.25" customHeight="1">
      <c r="B40" s="27"/>
      <c r="C40" s="2091" t="s">
        <v>3190</v>
      </c>
      <c r="D40" s="2091"/>
      <c r="E40" s="2091"/>
      <c r="F40" s="38" t="s">
        <v>2417</v>
      </c>
      <c r="G40" s="2376" t="s">
        <v>3765</v>
      </c>
      <c r="H40" s="2377"/>
      <c r="I40" s="3821"/>
      <c r="J40" s="256" t="s">
        <v>61</v>
      </c>
      <c r="K40" s="257" t="s">
        <v>61</v>
      </c>
      <c r="L40" s="2361" t="s">
        <v>61</v>
      </c>
      <c r="M40" s="2362"/>
      <c r="N40" s="2363"/>
      <c r="O40" s="2124"/>
      <c r="P40" s="2124"/>
    </row>
    <row r="41" spans="2:16" ht="21" customHeight="1">
      <c r="B41" s="255" t="s">
        <v>493</v>
      </c>
      <c r="C41" s="1827" t="s">
        <v>2421</v>
      </c>
      <c r="D41" s="1827"/>
      <c r="E41" s="1827"/>
      <c r="F41" s="1827"/>
      <c r="G41" s="1827"/>
      <c r="H41" s="1827"/>
      <c r="I41" s="1827"/>
      <c r="J41" s="1827"/>
      <c r="K41" s="1827"/>
      <c r="L41" s="1827"/>
      <c r="M41" s="1827"/>
      <c r="N41" s="1828"/>
      <c r="O41" s="2124"/>
      <c r="P41" s="2124"/>
    </row>
    <row r="42" spans="2:16" ht="21" customHeight="1">
      <c r="B42" s="27"/>
      <c r="C42" s="2091" t="s">
        <v>3191</v>
      </c>
      <c r="D42" s="2091"/>
      <c r="E42" s="2091"/>
      <c r="F42" s="2091"/>
      <c r="G42" s="2091"/>
      <c r="H42" s="2091"/>
      <c r="I42" s="2092"/>
      <c r="J42" s="256" t="s">
        <v>61</v>
      </c>
      <c r="K42" s="257" t="s">
        <v>61</v>
      </c>
      <c r="L42" s="2361" t="s">
        <v>61</v>
      </c>
      <c r="M42" s="2362"/>
      <c r="N42" s="2363"/>
      <c r="O42" s="2124"/>
      <c r="P42" s="2124"/>
    </row>
    <row r="43" spans="2:16" ht="21" customHeight="1">
      <c r="B43" s="27"/>
      <c r="C43" s="2091" t="s">
        <v>3192</v>
      </c>
      <c r="D43" s="2091"/>
      <c r="E43" s="2091"/>
      <c r="F43" s="2091"/>
      <c r="G43" s="2091"/>
      <c r="H43" s="2091"/>
      <c r="I43" s="2092"/>
      <c r="J43" s="230">
        <v>1053334</v>
      </c>
      <c r="K43" s="231">
        <v>1400000</v>
      </c>
      <c r="L43" s="2361">
        <f t="shared" ref="L43:L45" si="1">ABS(J43-K43)/J43</f>
        <v>0.32911308283982099</v>
      </c>
      <c r="M43" s="2362"/>
      <c r="N43" s="2363"/>
      <c r="O43" s="2124"/>
      <c r="P43" s="2124"/>
    </row>
    <row r="44" spans="2:16" ht="21" customHeight="1">
      <c r="B44" s="27"/>
      <c r="C44" s="2091" t="s">
        <v>1003</v>
      </c>
      <c r="D44" s="2091"/>
      <c r="E44" s="2091"/>
      <c r="F44" s="2091"/>
      <c r="G44" s="2091"/>
      <c r="H44" s="2091"/>
      <c r="I44" s="2092"/>
      <c r="J44" s="230">
        <v>186117</v>
      </c>
      <c r="K44" s="231">
        <v>177000</v>
      </c>
      <c r="L44" s="2361">
        <f t="shared" si="1"/>
        <v>4.8985315688518515E-2</v>
      </c>
      <c r="M44" s="2362"/>
      <c r="N44" s="2363"/>
      <c r="O44" s="2124"/>
      <c r="P44" s="2124"/>
    </row>
    <row r="45" spans="2:16" ht="32.25" customHeight="1">
      <c r="B45" s="27"/>
      <c r="C45" s="2091" t="s">
        <v>2424</v>
      </c>
      <c r="D45" s="2091"/>
      <c r="E45" s="2091"/>
      <c r="F45" s="38" t="s">
        <v>2417</v>
      </c>
      <c r="G45" s="2376" t="s">
        <v>3766</v>
      </c>
      <c r="H45" s="2377"/>
      <c r="I45" s="3821"/>
      <c r="J45" s="230">
        <v>346380</v>
      </c>
      <c r="K45" s="231">
        <v>100800</v>
      </c>
      <c r="L45" s="2361">
        <f t="shared" si="1"/>
        <v>0.7089901264507189</v>
      </c>
      <c r="M45" s="2362"/>
      <c r="N45" s="2363"/>
      <c r="O45" s="2124"/>
      <c r="P45" s="2124"/>
    </row>
    <row r="46" spans="2:16" ht="21" customHeight="1">
      <c r="B46" s="255" t="s">
        <v>498</v>
      </c>
      <c r="C46" s="1827" t="s">
        <v>2425</v>
      </c>
      <c r="D46" s="1827"/>
      <c r="E46" s="1827"/>
      <c r="F46" s="1827"/>
      <c r="G46" s="1827"/>
      <c r="H46" s="1827"/>
      <c r="I46" s="1827"/>
      <c r="J46" s="1827"/>
      <c r="K46" s="1827"/>
      <c r="L46" s="1827"/>
      <c r="M46" s="1827"/>
      <c r="N46" s="1828"/>
      <c r="O46" s="2124"/>
      <c r="P46" s="2124"/>
    </row>
    <row r="47" spans="2:16" ht="21" customHeight="1">
      <c r="B47" s="27"/>
      <c r="C47" s="2091" t="s">
        <v>2984</v>
      </c>
      <c r="D47" s="2091"/>
      <c r="E47" s="2091"/>
      <c r="F47" s="2091"/>
      <c r="G47" s="2091"/>
      <c r="H47" s="2091"/>
      <c r="I47" s="2092"/>
      <c r="J47" s="230">
        <v>32873</v>
      </c>
      <c r="K47" s="231">
        <v>25000</v>
      </c>
      <c r="L47" s="2361">
        <f t="shared" si="0"/>
        <v>0.23949745992151614</v>
      </c>
      <c r="M47" s="2362"/>
      <c r="N47" s="2363"/>
      <c r="O47" s="2124"/>
      <c r="P47" s="2124"/>
    </row>
    <row r="48" spans="2:16" ht="21" customHeight="1">
      <c r="B48" s="27"/>
      <c r="C48" s="2091" t="s">
        <v>2427</v>
      </c>
      <c r="D48" s="2091"/>
      <c r="E48" s="2091"/>
      <c r="F48" s="2091"/>
      <c r="G48" s="2091"/>
      <c r="H48" s="2091"/>
      <c r="I48" s="2092"/>
      <c r="J48" s="256" t="s">
        <v>61</v>
      </c>
      <c r="K48" s="257" t="s">
        <v>61</v>
      </c>
      <c r="L48" s="2361" t="s">
        <v>61</v>
      </c>
      <c r="M48" s="2362"/>
      <c r="N48" s="2363"/>
      <c r="O48" s="2124"/>
      <c r="P48" s="2124"/>
    </row>
    <row r="49" spans="2:16" ht="30" customHeight="1">
      <c r="B49" s="27"/>
      <c r="C49" s="2091" t="s">
        <v>2428</v>
      </c>
      <c r="D49" s="2091"/>
      <c r="E49" s="2091"/>
      <c r="F49" s="38" t="s">
        <v>2417</v>
      </c>
      <c r="G49" s="3818" t="s">
        <v>3767</v>
      </c>
      <c r="H49" s="3819"/>
      <c r="I49" s="3820"/>
      <c r="J49" s="256" t="s">
        <v>61</v>
      </c>
      <c r="K49" s="257" t="s">
        <v>61</v>
      </c>
      <c r="L49" s="2361" t="s">
        <v>61</v>
      </c>
      <c r="M49" s="2362"/>
      <c r="N49" s="2363"/>
      <c r="O49" s="2124"/>
      <c r="P49" s="2124"/>
    </row>
    <row r="50" spans="2:16" ht="21" customHeight="1">
      <c r="B50" s="27" t="s">
        <v>502</v>
      </c>
      <c r="C50" s="2091" t="s">
        <v>3074</v>
      </c>
      <c r="D50" s="2091"/>
      <c r="E50" s="2091"/>
      <c r="F50" s="2091"/>
      <c r="G50" s="2091"/>
      <c r="H50" s="2091"/>
      <c r="I50" s="2092"/>
      <c r="J50" s="230">
        <v>7231</v>
      </c>
      <c r="K50" s="231">
        <v>8000</v>
      </c>
      <c r="L50" s="2361">
        <f t="shared" si="0"/>
        <v>0.10634766975522057</v>
      </c>
      <c r="M50" s="2362"/>
      <c r="N50" s="2363"/>
      <c r="O50" s="2124"/>
      <c r="P50" s="2124"/>
    </row>
    <row r="51" spans="2:16" ht="21" customHeight="1">
      <c r="B51" s="27" t="s">
        <v>504</v>
      </c>
      <c r="C51" s="2091" t="s">
        <v>3193</v>
      </c>
      <c r="D51" s="2091"/>
      <c r="E51" s="2091"/>
      <c r="F51" s="2091"/>
      <c r="G51" s="2091"/>
      <c r="H51" s="2091"/>
      <c r="I51" s="2092"/>
      <c r="J51" s="256" t="s">
        <v>61</v>
      </c>
      <c r="K51" s="257" t="s">
        <v>61</v>
      </c>
      <c r="L51" s="2361" t="s">
        <v>61</v>
      </c>
      <c r="M51" s="2362"/>
      <c r="N51" s="2363"/>
      <c r="O51" s="2124"/>
      <c r="P51" s="2124"/>
    </row>
    <row r="52" spans="2:16" ht="21" customHeight="1">
      <c r="B52" s="27" t="s">
        <v>506</v>
      </c>
      <c r="C52" s="2091" t="s">
        <v>2432</v>
      </c>
      <c r="D52" s="2091"/>
      <c r="E52" s="2091"/>
      <c r="F52" s="2091"/>
      <c r="G52" s="2091"/>
      <c r="H52" s="2091"/>
      <c r="I52" s="2092"/>
      <c r="J52" s="230">
        <v>4361410</v>
      </c>
      <c r="K52" s="231">
        <v>9244800</v>
      </c>
      <c r="L52" s="2361">
        <f t="shared" si="0"/>
        <v>1.119681479154677</v>
      </c>
      <c r="M52" s="2362"/>
      <c r="N52" s="2363"/>
      <c r="O52" s="2124"/>
      <c r="P52" s="2124"/>
    </row>
    <row r="53" spans="2:16" ht="21" customHeight="1">
      <c r="B53" s="27" t="s">
        <v>507</v>
      </c>
      <c r="C53" s="2091" t="s">
        <v>2433</v>
      </c>
      <c r="D53" s="2091"/>
      <c r="E53" s="2091"/>
      <c r="F53" s="2091"/>
      <c r="G53" s="2091"/>
      <c r="H53" s="2091"/>
      <c r="I53" s="2092"/>
      <c r="J53" s="256" t="s">
        <v>61</v>
      </c>
      <c r="K53" s="257" t="s">
        <v>61</v>
      </c>
      <c r="L53" s="2361" t="s">
        <v>61</v>
      </c>
      <c r="M53" s="2362"/>
      <c r="N53" s="2363"/>
      <c r="O53" s="2124"/>
      <c r="P53" s="2124"/>
    </row>
    <row r="54" spans="2:16" ht="21" customHeight="1">
      <c r="B54" s="255" t="s">
        <v>508</v>
      </c>
      <c r="C54" s="1827" t="s">
        <v>3768</v>
      </c>
      <c r="D54" s="1827"/>
      <c r="E54" s="1827"/>
      <c r="F54" s="1827"/>
      <c r="G54" s="1827"/>
      <c r="H54" s="1827"/>
      <c r="I54" s="1827"/>
      <c r="J54" s="1827"/>
      <c r="K54" s="1827"/>
      <c r="L54" s="1827"/>
      <c r="M54" s="1827"/>
      <c r="N54" s="1828"/>
      <c r="O54" s="2124"/>
      <c r="P54" s="2124"/>
    </row>
    <row r="55" spans="2:16" ht="21" customHeight="1">
      <c r="B55" s="27"/>
      <c r="C55" s="2091" t="s">
        <v>2435</v>
      </c>
      <c r="D55" s="2091"/>
      <c r="E55" s="2091"/>
      <c r="F55" s="2091"/>
      <c r="G55" s="2091"/>
      <c r="H55" s="2091"/>
      <c r="I55" s="2092"/>
      <c r="J55" s="256" t="s">
        <v>61</v>
      </c>
      <c r="K55" s="257" t="s">
        <v>61</v>
      </c>
      <c r="L55" s="2361" t="s">
        <v>61</v>
      </c>
      <c r="M55" s="2362"/>
      <c r="N55" s="2363"/>
      <c r="O55" s="2124"/>
      <c r="P55" s="2124"/>
    </row>
    <row r="56" spans="2:16" ht="21" customHeight="1">
      <c r="B56" s="27"/>
      <c r="C56" s="2091" t="s">
        <v>3769</v>
      </c>
      <c r="D56" s="2091"/>
      <c r="E56" s="2091"/>
      <c r="F56" s="2091"/>
      <c r="G56" s="2091"/>
      <c r="H56" s="2091"/>
      <c r="I56" s="2092"/>
      <c r="J56" s="256" t="s">
        <v>61</v>
      </c>
      <c r="K56" s="257" t="s">
        <v>61</v>
      </c>
      <c r="L56" s="2361" t="s">
        <v>61</v>
      </c>
      <c r="M56" s="2362"/>
      <c r="N56" s="2363"/>
      <c r="O56" s="2124"/>
      <c r="P56" s="2124"/>
    </row>
    <row r="57" spans="2:16" ht="21" customHeight="1" thickBot="1">
      <c r="B57" s="39" t="s">
        <v>510</v>
      </c>
      <c r="C57" s="2364" t="s">
        <v>3194</v>
      </c>
      <c r="D57" s="2364"/>
      <c r="E57" s="2364"/>
      <c r="F57" s="2364"/>
      <c r="G57" s="2364"/>
      <c r="H57" s="2364"/>
      <c r="I57" s="2365"/>
      <c r="J57" s="256" t="s">
        <v>61</v>
      </c>
      <c r="K57" s="257" t="s">
        <v>61</v>
      </c>
      <c r="L57" s="2361" t="s">
        <v>61</v>
      </c>
      <c r="M57" s="2362"/>
      <c r="N57" s="2363"/>
      <c r="O57" s="2052"/>
      <c r="P57" s="2052"/>
    </row>
    <row r="58" spans="2:16" ht="94.5" customHeight="1" thickBot="1">
      <c r="B58" s="40" t="s">
        <v>512</v>
      </c>
      <c r="C58" s="2351" t="s">
        <v>3195</v>
      </c>
      <c r="D58" s="2351"/>
      <c r="E58" s="2351"/>
      <c r="F58" s="2351"/>
      <c r="G58" s="2351"/>
      <c r="H58" s="2351"/>
      <c r="I58" s="2351"/>
      <c r="J58" s="41" t="s">
        <v>1442</v>
      </c>
      <c r="K58" s="42" t="s">
        <v>1521</v>
      </c>
      <c r="L58" s="2352" t="s">
        <v>3770</v>
      </c>
      <c r="M58" s="2353"/>
      <c r="N58" s="2354"/>
      <c r="O58" s="43" t="s">
        <v>1445</v>
      </c>
      <c r="P58" s="43" t="s">
        <v>2986</v>
      </c>
    </row>
    <row r="59" spans="2:16" ht="46.5" customHeight="1">
      <c r="B59" s="2355" t="s">
        <v>3196</v>
      </c>
      <c r="C59" s="2214"/>
      <c r="D59" s="2214"/>
      <c r="E59" s="2214"/>
      <c r="F59" s="2214"/>
      <c r="G59" s="2214"/>
      <c r="H59" s="2214"/>
      <c r="I59" s="2214"/>
      <c r="J59" s="2214"/>
      <c r="K59" s="2214"/>
      <c r="L59" s="2214"/>
      <c r="M59" s="2214"/>
      <c r="N59" s="2214"/>
      <c r="O59" s="2214"/>
      <c r="P59" s="2356"/>
    </row>
    <row r="60" spans="2:16" ht="81.75" customHeight="1" thickBot="1">
      <c r="B60" s="44" t="s">
        <v>516</v>
      </c>
      <c r="C60" s="1978" t="s">
        <v>3771</v>
      </c>
      <c r="D60" s="1978"/>
      <c r="E60" s="1978"/>
      <c r="F60" s="1978"/>
      <c r="G60" s="1978"/>
      <c r="H60" s="1978"/>
      <c r="I60" s="1978"/>
      <c r="J60" s="1550" t="s">
        <v>1442</v>
      </c>
      <c r="K60" s="258"/>
      <c r="L60" s="45" t="s">
        <v>1521</v>
      </c>
      <c r="M60" s="2359" t="s">
        <v>3772</v>
      </c>
      <c r="N60" s="2360"/>
      <c r="O60" s="1627" t="s">
        <v>3773</v>
      </c>
      <c r="P60" s="1511" t="s">
        <v>2528</v>
      </c>
    </row>
    <row r="61" spans="2:16" ht="30.75" customHeight="1">
      <c r="B61" s="2344" t="s">
        <v>3774</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37.5" customHeight="1">
      <c r="B63" s="1490" t="s">
        <v>435</v>
      </c>
      <c r="C63" s="1997" t="s">
        <v>3201</v>
      </c>
      <c r="D63" s="1997"/>
      <c r="E63" s="1997"/>
      <c r="F63" s="1998"/>
      <c r="G63" s="253">
        <v>2557184</v>
      </c>
      <c r="H63" s="116" t="s">
        <v>3775</v>
      </c>
      <c r="I63" s="2317" t="s">
        <v>3776</v>
      </c>
      <c r="J63" s="2318"/>
      <c r="K63" s="2340" t="s">
        <v>3777</v>
      </c>
      <c r="L63" s="2341"/>
      <c r="M63" s="2341"/>
      <c r="N63" s="2342"/>
      <c r="O63" s="2349"/>
      <c r="P63" s="2349"/>
    </row>
    <row r="64" spans="2:16" ht="54.75" customHeight="1">
      <c r="B64" s="1490" t="s">
        <v>441</v>
      </c>
      <c r="C64" s="1997" t="s">
        <v>3778</v>
      </c>
      <c r="D64" s="1997"/>
      <c r="E64" s="1997"/>
      <c r="F64" s="1998"/>
      <c r="G64" s="48">
        <v>0</v>
      </c>
      <c r="H64" s="116" t="s">
        <v>331</v>
      </c>
      <c r="I64" s="2317" t="s">
        <v>331</v>
      </c>
      <c r="J64" s="2318"/>
      <c r="K64" s="2340" t="s">
        <v>3779</v>
      </c>
      <c r="L64" s="2341"/>
      <c r="M64" s="2341"/>
      <c r="N64" s="2342"/>
      <c r="O64" s="2349"/>
      <c r="P64" s="2349"/>
    </row>
    <row r="65" spans="2:17" ht="40.5" customHeight="1" thickBot="1">
      <c r="B65" s="27" t="s">
        <v>443</v>
      </c>
      <c r="C65" s="1830" t="s">
        <v>3205</v>
      </c>
      <c r="D65" s="1830"/>
      <c r="E65" s="1830"/>
      <c r="F65" s="1831"/>
      <c r="G65" s="259">
        <f>G63+G64</f>
        <v>2557184</v>
      </c>
      <c r="H65" s="260"/>
      <c r="I65" s="2309"/>
      <c r="J65" s="2310"/>
      <c r="K65" s="3685"/>
      <c r="L65" s="3814"/>
      <c r="M65" s="3814"/>
      <c r="N65" s="3815"/>
      <c r="O65" s="2350"/>
      <c r="P65" s="2350"/>
      <c r="Q65" s="52"/>
    </row>
    <row r="66" spans="2:17" ht="57.75" customHeight="1">
      <c r="B66" s="2210" t="s">
        <v>3206</v>
      </c>
      <c r="C66" s="2211"/>
      <c r="D66" s="2211"/>
      <c r="E66" s="2211"/>
      <c r="F66" s="2211"/>
      <c r="G66" s="2211"/>
      <c r="H66" s="2211"/>
      <c r="I66" s="2211"/>
      <c r="J66" s="2211"/>
      <c r="K66" s="2211"/>
      <c r="L66" s="2211"/>
      <c r="M66" s="2211"/>
      <c r="N66" s="2211"/>
      <c r="O66" s="2211"/>
      <c r="P66" s="3816"/>
    </row>
    <row r="67" spans="2:17" ht="72.75" customHeight="1" thickBot="1">
      <c r="B67" s="261" t="s">
        <v>528</v>
      </c>
      <c r="C67" s="3817" t="s">
        <v>3780</v>
      </c>
      <c r="D67" s="3817"/>
      <c r="E67" s="3817"/>
      <c r="F67" s="3817"/>
      <c r="G67" s="3817"/>
      <c r="H67" s="3817"/>
      <c r="I67" s="1550" t="s">
        <v>1442</v>
      </c>
      <c r="J67" s="262" t="s">
        <v>1521</v>
      </c>
      <c r="K67" s="3393" t="s">
        <v>3781</v>
      </c>
      <c r="L67" s="3394"/>
      <c r="M67" s="3394"/>
      <c r="N67" s="3395"/>
      <c r="O67" s="1627" t="s">
        <v>3782</v>
      </c>
      <c r="P67" s="1511" t="s">
        <v>2528</v>
      </c>
    </row>
    <row r="68" spans="2:17" ht="21.75" customHeight="1">
      <c r="B68" s="2454" t="s">
        <v>2461</v>
      </c>
      <c r="C68" s="2455"/>
      <c r="D68" s="2455"/>
      <c r="E68" s="2455"/>
      <c r="F68" s="2455"/>
      <c r="G68" s="2455"/>
      <c r="H68" s="2455"/>
      <c r="I68" s="2455"/>
      <c r="J68" s="2455"/>
      <c r="K68" s="2455"/>
      <c r="L68" s="2455"/>
      <c r="M68" s="2455"/>
      <c r="N68" s="2455"/>
      <c r="O68" s="2455"/>
      <c r="P68" s="2456"/>
    </row>
    <row r="69" spans="2:17" ht="66.75" customHeight="1">
      <c r="B69" s="28" t="s">
        <v>531</v>
      </c>
      <c r="C69" s="2326" t="s">
        <v>2462</v>
      </c>
      <c r="D69" s="2326"/>
      <c r="E69" s="2337"/>
      <c r="F69" s="55" t="s">
        <v>3208</v>
      </c>
      <c r="G69" s="2329" t="s">
        <v>3209</v>
      </c>
      <c r="H69" s="2328"/>
      <c r="I69" s="2329" t="s">
        <v>1475</v>
      </c>
      <c r="J69" s="2328"/>
      <c r="K69" s="2271" t="s">
        <v>3210</v>
      </c>
      <c r="L69" s="2272"/>
      <c r="M69" s="2272"/>
      <c r="N69" s="2274"/>
      <c r="O69" s="2051" t="s">
        <v>1477</v>
      </c>
      <c r="P69" s="2051" t="s">
        <v>2528</v>
      </c>
    </row>
    <row r="70" spans="2:17" ht="45" customHeight="1">
      <c r="B70" s="1490" t="s">
        <v>435</v>
      </c>
      <c r="C70" s="2338" t="s">
        <v>3211</v>
      </c>
      <c r="D70" s="2338"/>
      <c r="E70" s="2339"/>
      <c r="F70" s="1622" t="s">
        <v>1442</v>
      </c>
      <c r="G70" s="2315">
        <v>2557184</v>
      </c>
      <c r="H70" s="2316"/>
      <c r="I70" s="2317" t="s">
        <v>3783</v>
      </c>
      <c r="J70" s="2318"/>
      <c r="K70" s="2340" t="s">
        <v>3784</v>
      </c>
      <c r="L70" s="2341"/>
      <c r="M70" s="2341"/>
      <c r="N70" s="2342"/>
      <c r="O70" s="2124"/>
      <c r="P70" s="2124"/>
    </row>
    <row r="71" spans="2:17" ht="49.5" customHeight="1">
      <c r="B71" s="56"/>
      <c r="C71" s="2338" t="s">
        <v>3213</v>
      </c>
      <c r="D71" s="2338"/>
      <c r="E71" s="2339"/>
      <c r="F71" s="2162" t="s">
        <v>3785</v>
      </c>
      <c r="G71" s="2163"/>
      <c r="H71" s="2163"/>
      <c r="I71" s="2163"/>
      <c r="J71" s="2163"/>
      <c r="K71" s="2340" t="s">
        <v>3786</v>
      </c>
      <c r="L71" s="2341"/>
      <c r="M71" s="2341"/>
      <c r="N71" s="2342"/>
      <c r="O71" s="2124"/>
      <c r="P71" s="2124"/>
    </row>
    <row r="72" spans="2:17" ht="66.75" customHeight="1">
      <c r="B72" s="1490" t="s">
        <v>441</v>
      </c>
      <c r="C72" s="2338" t="s">
        <v>3215</v>
      </c>
      <c r="D72" s="2338"/>
      <c r="E72" s="2339"/>
      <c r="F72" s="1622" t="s">
        <v>57</v>
      </c>
      <c r="G72" s="2315">
        <v>0</v>
      </c>
      <c r="H72" s="2316"/>
      <c r="I72" s="2317" t="s">
        <v>331</v>
      </c>
      <c r="J72" s="2318"/>
      <c r="K72" s="2340" t="s">
        <v>3779</v>
      </c>
      <c r="L72" s="2341"/>
      <c r="M72" s="2341"/>
      <c r="N72" s="2342"/>
      <c r="O72" s="2124"/>
      <c r="P72" s="2124"/>
    </row>
    <row r="73" spans="2:17" ht="35.25" customHeight="1">
      <c r="B73" s="56"/>
      <c r="C73" s="2338" t="s">
        <v>3216</v>
      </c>
      <c r="D73" s="2338"/>
      <c r="E73" s="2339"/>
      <c r="F73" s="2162" t="s">
        <v>3787</v>
      </c>
      <c r="G73" s="2163"/>
      <c r="H73" s="2163"/>
      <c r="I73" s="2163"/>
      <c r="J73" s="2163"/>
      <c r="K73" s="2340" t="s">
        <v>3779</v>
      </c>
      <c r="L73" s="2341"/>
      <c r="M73" s="2341"/>
      <c r="N73" s="2342"/>
      <c r="O73" s="2124"/>
      <c r="P73" s="2124"/>
    </row>
    <row r="74" spans="2:17" ht="40.5" customHeight="1" thickBot="1">
      <c r="B74" s="39" t="s">
        <v>443</v>
      </c>
      <c r="C74" s="2321" t="s">
        <v>3217</v>
      </c>
      <c r="D74" s="2321"/>
      <c r="E74" s="2322"/>
      <c r="F74" s="57"/>
      <c r="G74" s="2307">
        <f>G70+G72</f>
        <v>2557184</v>
      </c>
      <c r="H74" s="2308"/>
      <c r="I74" s="2309"/>
      <c r="J74" s="2310"/>
      <c r="K74" s="2309"/>
      <c r="L74" s="2311"/>
      <c r="M74" s="2311"/>
      <c r="N74" s="2312"/>
      <c r="O74" s="2052"/>
      <c r="P74" s="2052"/>
    </row>
    <row r="75" spans="2:17" ht="56.25" customHeight="1">
      <c r="B75" s="2323" t="s">
        <v>3788</v>
      </c>
      <c r="C75" s="2324"/>
      <c r="D75" s="2324"/>
      <c r="E75" s="2324"/>
      <c r="F75" s="2324"/>
      <c r="G75" s="2324"/>
      <c r="H75" s="2324"/>
      <c r="I75" s="2324"/>
      <c r="J75" s="2324"/>
      <c r="K75" s="2324"/>
      <c r="L75" s="2324"/>
      <c r="M75" s="2324"/>
      <c r="N75" s="2324"/>
      <c r="O75" s="2324"/>
      <c r="P75" s="2325"/>
    </row>
    <row r="76" spans="2:17" ht="58.5" customHeight="1">
      <c r="B76" s="28" t="s">
        <v>543</v>
      </c>
      <c r="C76" s="2326" t="s">
        <v>3789</v>
      </c>
      <c r="D76" s="2043"/>
      <c r="E76" s="2054"/>
      <c r="F76" s="58" t="s">
        <v>2478</v>
      </c>
      <c r="G76" s="2327" t="s">
        <v>2479</v>
      </c>
      <c r="H76" s="2328"/>
      <c r="I76" s="2329" t="s">
        <v>1475</v>
      </c>
      <c r="J76" s="2328"/>
      <c r="K76" s="2271" t="s">
        <v>3219</v>
      </c>
      <c r="L76" s="2272"/>
      <c r="M76" s="2272"/>
      <c r="N76" s="2274"/>
      <c r="O76" s="59"/>
      <c r="P76" s="60"/>
    </row>
    <row r="77" spans="2:17" s="13" customFormat="1" ht="32.25" customHeight="1">
      <c r="B77" s="1490" t="s">
        <v>435</v>
      </c>
      <c r="C77" s="1997" t="s">
        <v>113</v>
      </c>
      <c r="D77" s="1997"/>
      <c r="E77" s="1998"/>
      <c r="F77" s="1523" t="s">
        <v>1340</v>
      </c>
      <c r="G77" s="2315">
        <v>0</v>
      </c>
      <c r="H77" s="2316"/>
      <c r="I77" s="2317" t="s">
        <v>3783</v>
      </c>
      <c r="J77" s="2318"/>
      <c r="K77" s="2284" t="s">
        <v>3790</v>
      </c>
      <c r="L77" s="2285"/>
      <c r="M77" s="2285"/>
      <c r="N77" s="2286"/>
      <c r="O77" s="25" t="s">
        <v>1493</v>
      </c>
      <c r="P77" s="26"/>
    </row>
    <row r="78" spans="2:17" s="13" customFormat="1" ht="32.25" customHeight="1">
      <c r="B78" s="1490" t="s">
        <v>441</v>
      </c>
      <c r="C78" s="1997" t="s">
        <v>2481</v>
      </c>
      <c r="D78" s="1997"/>
      <c r="E78" s="1998"/>
      <c r="F78" s="1523" t="s">
        <v>2482</v>
      </c>
      <c r="G78" s="2315">
        <v>0</v>
      </c>
      <c r="H78" s="2316"/>
      <c r="I78" s="2317" t="s">
        <v>3783</v>
      </c>
      <c r="J78" s="2318"/>
      <c r="K78" s="2284"/>
      <c r="L78" s="2285"/>
      <c r="M78" s="2285"/>
      <c r="N78" s="2286"/>
      <c r="O78" s="1540" t="s">
        <v>867</v>
      </c>
      <c r="P78" s="26" t="s">
        <v>2484</v>
      </c>
    </row>
    <row r="79" spans="2:17" s="13" customFormat="1" ht="32.25" customHeight="1">
      <c r="B79" s="1490" t="s">
        <v>443</v>
      </c>
      <c r="C79" s="1997" t="s">
        <v>2485</v>
      </c>
      <c r="D79" s="1997"/>
      <c r="E79" s="1998"/>
      <c r="F79" s="1523" t="s">
        <v>1340</v>
      </c>
      <c r="G79" s="2315">
        <v>0</v>
      </c>
      <c r="H79" s="2316"/>
      <c r="I79" s="2317" t="s">
        <v>3783</v>
      </c>
      <c r="J79" s="2318"/>
      <c r="K79" s="2284"/>
      <c r="L79" s="2285"/>
      <c r="M79" s="2285"/>
      <c r="N79" s="2286"/>
      <c r="O79" s="25"/>
      <c r="P79" s="26"/>
    </row>
    <row r="80" spans="2:17" s="13" customFormat="1" ht="32.25" customHeight="1">
      <c r="B80" s="1490" t="s">
        <v>445</v>
      </c>
      <c r="C80" s="1997" t="s">
        <v>2486</v>
      </c>
      <c r="D80" s="1997"/>
      <c r="E80" s="1998"/>
      <c r="F80" s="1523" t="s">
        <v>1340</v>
      </c>
      <c r="G80" s="2315">
        <v>0</v>
      </c>
      <c r="H80" s="2316"/>
      <c r="I80" s="2317" t="s">
        <v>3783</v>
      </c>
      <c r="J80" s="2318"/>
      <c r="K80" s="2315"/>
      <c r="L80" s="2319"/>
      <c r="M80" s="2319"/>
      <c r="N80" s="2320"/>
      <c r="O80" s="238"/>
      <c r="P80" s="2051"/>
    </row>
    <row r="81" spans="1:16" s="13" customFormat="1" ht="32.25" customHeight="1">
      <c r="B81" s="1490" t="s">
        <v>448</v>
      </c>
      <c r="C81" s="1997" t="s">
        <v>2484</v>
      </c>
      <c r="D81" s="1997"/>
      <c r="E81" s="1998"/>
      <c r="F81" s="1523" t="s">
        <v>2482</v>
      </c>
      <c r="G81" s="2315">
        <v>6920</v>
      </c>
      <c r="H81" s="2316"/>
      <c r="I81" s="2317" t="s">
        <v>3783</v>
      </c>
      <c r="J81" s="2318"/>
      <c r="K81" s="2284" t="s">
        <v>3791</v>
      </c>
      <c r="L81" s="2285"/>
      <c r="M81" s="2285"/>
      <c r="N81" s="2286"/>
      <c r="O81" s="1540" t="s">
        <v>867</v>
      </c>
      <c r="P81" s="2197"/>
    </row>
    <row r="82" spans="1:16" ht="70.5" customHeight="1" thickBot="1">
      <c r="B82" s="263" t="s">
        <v>450</v>
      </c>
      <c r="C82" s="3812" t="s">
        <v>3223</v>
      </c>
      <c r="D82" s="3812"/>
      <c r="E82" s="3813"/>
      <c r="F82" s="61"/>
      <c r="G82" s="2307">
        <f>G77+G78+G79+G80+G81</f>
        <v>6920</v>
      </c>
      <c r="H82" s="2308"/>
      <c r="I82" s="2309"/>
      <c r="J82" s="2310"/>
      <c r="K82" s="2309"/>
      <c r="L82" s="2311"/>
      <c r="M82" s="2311"/>
      <c r="N82" s="2312"/>
      <c r="O82" s="62"/>
      <c r="P82" s="62"/>
    </row>
    <row r="83" spans="1:16" ht="54.75" customHeight="1">
      <c r="A83" s="9"/>
      <c r="B83" s="2212" t="s">
        <v>2488</v>
      </c>
      <c r="C83" s="2213"/>
      <c r="D83" s="2213"/>
      <c r="E83" s="2213"/>
      <c r="F83" s="2213"/>
      <c r="G83" s="2213"/>
      <c r="H83" s="2213"/>
      <c r="I83" s="2213"/>
      <c r="J83" s="2213"/>
      <c r="K83" s="2213"/>
      <c r="L83" s="2213"/>
      <c r="M83" s="2213"/>
      <c r="N83" s="2213"/>
      <c r="O83" s="2213"/>
      <c r="P83" s="2215"/>
    </row>
    <row r="84" spans="1:16" ht="64.5" customHeight="1">
      <c r="B84" s="63" t="s">
        <v>551</v>
      </c>
      <c r="C84" s="3801" t="s">
        <v>1502</v>
      </c>
      <c r="D84" s="3801"/>
      <c r="E84" s="3801"/>
      <c r="F84" s="3801"/>
      <c r="G84" s="3801"/>
      <c r="H84" s="3801"/>
      <c r="I84" s="3802"/>
      <c r="J84" s="323">
        <f>G74/(G74+G82)</f>
        <v>0.99730120151132717</v>
      </c>
      <c r="K84" s="65" t="s">
        <v>1330</v>
      </c>
      <c r="L84" s="2304" t="s">
        <v>3792</v>
      </c>
      <c r="M84" s="2305"/>
      <c r="N84" s="2306"/>
      <c r="O84" s="2231"/>
      <c r="P84" s="2231"/>
    </row>
    <row r="85" spans="1:16" ht="51.75" customHeight="1">
      <c r="B85" s="66" t="s">
        <v>553</v>
      </c>
      <c r="C85" s="3801" t="s">
        <v>1505</v>
      </c>
      <c r="D85" s="3801"/>
      <c r="E85" s="3801"/>
      <c r="F85" s="3801"/>
      <c r="G85" s="3801"/>
      <c r="H85" s="3801"/>
      <c r="I85" s="3802"/>
      <c r="J85" s="64">
        <f>G70/G74</f>
        <v>1</v>
      </c>
      <c r="K85" s="65" t="s">
        <v>1521</v>
      </c>
      <c r="L85" s="2304" t="s">
        <v>3792</v>
      </c>
      <c r="M85" s="2305"/>
      <c r="N85" s="2306"/>
      <c r="O85" s="2232"/>
      <c r="P85" s="2232"/>
    </row>
    <row r="86" spans="1:16" ht="50.25" customHeight="1">
      <c r="B86" s="66" t="s">
        <v>555</v>
      </c>
      <c r="C86" s="1997" t="s">
        <v>1507</v>
      </c>
      <c r="D86" s="1997"/>
      <c r="E86" s="1997"/>
      <c r="F86" s="1997"/>
      <c r="G86" s="1997"/>
      <c r="H86" s="1997"/>
      <c r="I86" s="1998"/>
      <c r="J86" s="64">
        <f>(G74+G82)/J27</f>
        <v>1.002706101711883</v>
      </c>
      <c r="K86" s="65" t="s">
        <v>1330</v>
      </c>
      <c r="L86" s="2304" t="s">
        <v>3792</v>
      </c>
      <c r="M86" s="2305"/>
      <c r="N86" s="2306"/>
      <c r="O86" s="2232"/>
      <c r="P86" s="2232"/>
    </row>
    <row r="87" spans="1:16" ht="34.5" customHeight="1">
      <c r="B87" s="67" t="s">
        <v>557</v>
      </c>
      <c r="C87" s="3801" t="s">
        <v>3224</v>
      </c>
      <c r="D87" s="3801"/>
      <c r="E87" s="3801"/>
      <c r="F87" s="3801"/>
      <c r="G87" s="3801"/>
      <c r="H87" s="3801"/>
      <c r="I87" s="3802"/>
      <c r="J87" s="224" t="str">
        <f>IF(J86&lt;0.99,"Funding gap","No funding gap")</f>
        <v>No funding gap</v>
      </c>
      <c r="K87" s="1547" t="s">
        <v>1521</v>
      </c>
      <c r="L87" s="2304" t="s">
        <v>3792</v>
      </c>
      <c r="M87" s="2305"/>
      <c r="N87" s="2306"/>
      <c r="O87" s="2233"/>
      <c r="P87" s="2233"/>
    </row>
    <row r="88" spans="1:16" ht="46.5" customHeight="1">
      <c r="B88" s="23" t="s">
        <v>559</v>
      </c>
      <c r="C88" s="1997" t="s">
        <v>3793</v>
      </c>
      <c r="D88" s="1997"/>
      <c r="E88" s="1997"/>
      <c r="F88" s="1997"/>
      <c r="G88" s="1997"/>
      <c r="H88" s="1997"/>
      <c r="I88" s="1997"/>
      <c r="J88" s="1998"/>
      <c r="K88" s="2289" t="s">
        <v>1521</v>
      </c>
      <c r="L88" s="3803" t="s">
        <v>3794</v>
      </c>
      <c r="M88" s="3804"/>
      <c r="N88" s="3805"/>
      <c r="O88" s="2051" t="s">
        <v>3225</v>
      </c>
      <c r="P88" s="2051" t="s">
        <v>1513</v>
      </c>
    </row>
    <row r="89" spans="1:16" ht="21" customHeight="1">
      <c r="B89" s="1490" t="s">
        <v>435</v>
      </c>
      <c r="C89" s="2301" t="s">
        <v>2503</v>
      </c>
      <c r="D89" s="2301"/>
      <c r="E89" s="2301"/>
      <c r="F89" s="2301"/>
      <c r="G89" s="2301"/>
      <c r="H89" s="2301"/>
      <c r="I89" s="2301"/>
      <c r="J89" s="1622" t="s">
        <v>57</v>
      </c>
      <c r="K89" s="2290"/>
      <c r="L89" s="3806"/>
      <c r="M89" s="3807"/>
      <c r="N89" s="3808"/>
      <c r="O89" s="2124"/>
      <c r="P89" s="2124"/>
    </row>
    <row r="90" spans="1:16" ht="21" customHeight="1">
      <c r="B90" s="1490" t="s">
        <v>441</v>
      </c>
      <c r="C90" s="2301" t="s">
        <v>2504</v>
      </c>
      <c r="D90" s="2301"/>
      <c r="E90" s="2301"/>
      <c r="F90" s="2301"/>
      <c r="G90" s="2301"/>
      <c r="H90" s="2301"/>
      <c r="I90" s="2301"/>
      <c r="J90" s="1622" t="s">
        <v>1442</v>
      </c>
      <c r="K90" s="2290"/>
      <c r="L90" s="3806"/>
      <c r="M90" s="3807"/>
      <c r="N90" s="3808"/>
      <c r="O90" s="2124"/>
      <c r="P90" s="2124"/>
    </row>
    <row r="91" spans="1:16" ht="21" customHeight="1">
      <c r="B91" s="1490" t="s">
        <v>443</v>
      </c>
      <c r="C91" s="2301" t="s">
        <v>2505</v>
      </c>
      <c r="D91" s="2301"/>
      <c r="E91" s="2301"/>
      <c r="F91" s="2301"/>
      <c r="G91" s="2301"/>
      <c r="H91" s="2301"/>
      <c r="I91" s="2301"/>
      <c r="J91" s="1622" t="s">
        <v>57</v>
      </c>
      <c r="K91" s="2290"/>
      <c r="L91" s="3806"/>
      <c r="M91" s="3807"/>
      <c r="N91" s="3808"/>
      <c r="O91" s="2124"/>
      <c r="P91" s="2124"/>
    </row>
    <row r="92" spans="1:16" ht="21" customHeight="1">
      <c r="B92" s="1490" t="s">
        <v>445</v>
      </c>
      <c r="C92" s="2301" t="s">
        <v>2484</v>
      </c>
      <c r="D92" s="2301"/>
      <c r="E92" s="2301"/>
      <c r="F92" s="2301"/>
      <c r="G92" s="2301"/>
      <c r="H92" s="2301"/>
      <c r="I92" s="2301"/>
      <c r="J92" s="1622" t="s">
        <v>57</v>
      </c>
      <c r="K92" s="2290"/>
      <c r="L92" s="3806"/>
      <c r="M92" s="3807"/>
      <c r="N92" s="3808"/>
      <c r="O92" s="2124"/>
      <c r="P92" s="2124"/>
    </row>
    <row r="93" spans="1:16" ht="21" customHeight="1">
      <c r="B93" s="1490" t="s">
        <v>448</v>
      </c>
      <c r="C93" s="1903" t="s">
        <v>2506</v>
      </c>
      <c r="D93" s="1903"/>
      <c r="E93" s="1903"/>
      <c r="F93" s="1903"/>
      <c r="G93" s="1754"/>
      <c r="H93" s="2008"/>
      <c r="I93" s="2008"/>
      <c r="J93" s="1755"/>
      <c r="K93" s="2291"/>
      <c r="L93" s="3809"/>
      <c r="M93" s="3810"/>
      <c r="N93" s="3811"/>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21" t="s">
        <v>3795</v>
      </c>
      <c r="J95" s="2230"/>
      <c r="K95" s="2230"/>
      <c r="L95" s="2230"/>
      <c r="M95" s="2230"/>
      <c r="N95" s="2022"/>
      <c r="O95" s="2051" t="s">
        <v>1513</v>
      </c>
      <c r="P95" s="2051" t="s">
        <v>1513</v>
      </c>
    </row>
    <row r="96" spans="1:16" ht="20.25" customHeight="1">
      <c r="B96" s="1519"/>
      <c r="C96" s="1903" t="s">
        <v>2513</v>
      </c>
      <c r="D96" s="1903"/>
      <c r="E96" s="1903"/>
      <c r="F96" s="2038" t="s">
        <v>57</v>
      </c>
      <c r="G96" s="2040"/>
      <c r="H96" s="2290"/>
      <c r="I96" s="2023"/>
      <c r="J96" s="2048"/>
      <c r="K96" s="2048"/>
      <c r="L96" s="2048"/>
      <c r="M96" s="2048"/>
      <c r="N96" s="2024"/>
      <c r="O96" s="2124"/>
      <c r="P96" s="2124"/>
    </row>
    <row r="97" spans="2:16" ht="20.25" customHeight="1">
      <c r="B97" s="1519"/>
      <c r="C97" s="1903" t="s">
        <v>2515</v>
      </c>
      <c r="D97" s="1903"/>
      <c r="E97" s="1903"/>
      <c r="F97" s="2038" t="s">
        <v>57</v>
      </c>
      <c r="G97" s="2040"/>
      <c r="H97" s="2290"/>
      <c r="I97" s="2023"/>
      <c r="J97" s="2048"/>
      <c r="K97" s="2048"/>
      <c r="L97" s="2048"/>
      <c r="M97" s="2048"/>
      <c r="N97" s="2024"/>
      <c r="O97" s="2124"/>
      <c r="P97" s="2124"/>
    </row>
    <row r="98" spans="2:16" ht="34.5" customHeight="1">
      <c r="B98" s="27" t="s">
        <v>435</v>
      </c>
      <c r="C98" s="2028" t="s">
        <v>2517</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1442</v>
      </c>
      <c r="G99" s="2040"/>
      <c r="H99" s="2290"/>
      <c r="I99" s="2023"/>
      <c r="J99" s="2048"/>
      <c r="K99" s="2048"/>
      <c r="L99" s="2048"/>
      <c r="M99" s="2048"/>
      <c r="N99" s="2024"/>
      <c r="O99" s="2124"/>
      <c r="P99" s="2124"/>
    </row>
    <row r="100" spans="2:16" ht="21" customHeight="1">
      <c r="B100" s="27"/>
      <c r="C100" s="1903" t="s">
        <v>2513</v>
      </c>
      <c r="D100" s="1903"/>
      <c r="E100" s="2138"/>
      <c r="F100" s="2038" t="s">
        <v>57</v>
      </c>
      <c r="G100" s="2040"/>
      <c r="H100" s="2290"/>
      <c r="I100" s="2023"/>
      <c r="J100" s="2048"/>
      <c r="K100" s="2048"/>
      <c r="L100" s="2048"/>
      <c r="M100" s="2048"/>
      <c r="N100" s="2024"/>
      <c r="O100" s="2124"/>
      <c r="P100" s="2124"/>
    </row>
    <row r="101" spans="2:16" ht="21" customHeight="1">
      <c r="B101" s="27"/>
      <c r="C101" s="1903" t="s">
        <v>2521</v>
      </c>
      <c r="D101" s="1903"/>
      <c r="E101" s="2138"/>
      <c r="F101" s="2038" t="s">
        <v>57</v>
      </c>
      <c r="G101" s="2040"/>
      <c r="H101" s="2290"/>
      <c r="I101" s="2023"/>
      <c r="J101" s="2048"/>
      <c r="K101" s="2048"/>
      <c r="L101" s="2048"/>
      <c r="M101" s="2048"/>
      <c r="N101" s="2024"/>
      <c r="O101" s="2124"/>
      <c r="P101" s="2124"/>
    </row>
    <row r="102" spans="2:16" ht="21" customHeight="1">
      <c r="B102" s="27"/>
      <c r="C102" s="1903" t="s">
        <v>2484</v>
      </c>
      <c r="D102" s="1903"/>
      <c r="E102" s="2138"/>
      <c r="F102" s="2038" t="s">
        <v>57</v>
      </c>
      <c r="G102" s="2040"/>
      <c r="H102" s="2290"/>
      <c r="I102" s="2023"/>
      <c r="J102" s="2048"/>
      <c r="K102" s="2048"/>
      <c r="L102" s="2048"/>
      <c r="M102" s="2048"/>
      <c r="N102" s="2024"/>
      <c r="O102" s="2124"/>
      <c r="P102" s="2124"/>
    </row>
    <row r="103" spans="2:16" ht="26.25" customHeight="1">
      <c r="B103" s="27"/>
      <c r="C103" s="1903" t="s">
        <v>2522</v>
      </c>
      <c r="D103" s="1903"/>
      <c r="E103" s="2138"/>
      <c r="F103" s="1999"/>
      <c r="G103" s="2000"/>
      <c r="H103" s="2291"/>
      <c r="I103" s="2025"/>
      <c r="J103" s="2049"/>
      <c r="K103" s="2049"/>
      <c r="L103" s="2049"/>
      <c r="M103" s="2049"/>
      <c r="N103" s="2026"/>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3796</v>
      </c>
      <c r="C105" s="2258"/>
      <c r="D105" s="2258"/>
      <c r="E105" s="2258"/>
      <c r="F105" s="2258"/>
      <c r="G105" s="2258"/>
      <c r="H105" s="2258"/>
      <c r="I105" s="2258"/>
      <c r="J105" s="2258"/>
      <c r="K105" s="2258"/>
      <c r="L105" s="2258"/>
      <c r="M105" s="2258"/>
      <c r="N105" s="2258"/>
      <c r="O105" s="2258"/>
      <c r="P105" s="2259"/>
    </row>
    <row r="106" spans="2:16" ht="27" customHeight="1">
      <c r="B106" s="23" t="s">
        <v>573</v>
      </c>
      <c r="C106" s="1997" t="s">
        <v>3797</v>
      </c>
      <c r="D106" s="1997"/>
      <c r="E106" s="1997"/>
      <c r="F106" s="1997"/>
      <c r="G106" s="1998"/>
      <c r="H106" s="158" t="s">
        <v>1442</v>
      </c>
      <c r="I106" s="2260" t="s">
        <v>1521</v>
      </c>
      <c r="J106" s="2261"/>
      <c r="K106" s="2262"/>
      <c r="L106" s="2263"/>
      <c r="M106" s="2263"/>
      <c r="N106" s="2264"/>
      <c r="O106" s="25"/>
      <c r="P106" s="26"/>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51.75" customHeight="1">
      <c r="B108" s="1810"/>
      <c r="C108" s="1811"/>
      <c r="D108" s="1811"/>
      <c r="E108" s="2267"/>
      <c r="F108" s="3795" t="s">
        <v>3798</v>
      </c>
      <c r="G108" s="3796"/>
      <c r="H108" s="3797"/>
      <c r="I108" s="3798">
        <v>1993922</v>
      </c>
      <c r="J108" s="3799"/>
      <c r="K108" s="3681" t="s">
        <v>3799</v>
      </c>
      <c r="L108" s="3800"/>
      <c r="M108" s="3800"/>
      <c r="N108" s="3682"/>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c r="P113" s="2245"/>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1442</v>
      </c>
      <c r="M116" s="2110"/>
      <c r="N116" s="2191"/>
      <c r="O116" s="2231"/>
      <c r="P116" s="2231"/>
    </row>
    <row r="117" spans="2:16" ht="45" customHeight="1">
      <c r="B117" s="73" t="s">
        <v>441</v>
      </c>
      <c r="C117" s="1885" t="s">
        <v>3231</v>
      </c>
      <c r="D117" s="1885"/>
      <c r="E117" s="1885"/>
      <c r="F117" s="2148"/>
      <c r="G117" s="2108" t="s">
        <v>1442</v>
      </c>
      <c r="H117" s="2109"/>
      <c r="I117" s="2108" t="s">
        <v>57</v>
      </c>
      <c r="J117" s="2109"/>
      <c r="K117" s="1522" t="s">
        <v>1442</v>
      </c>
      <c r="L117" s="2108" t="s">
        <v>57</v>
      </c>
      <c r="M117" s="2110"/>
      <c r="N117" s="2191"/>
      <c r="O117" s="2232"/>
      <c r="P117" s="2232"/>
    </row>
    <row r="118" spans="2:16" ht="58.5" customHeight="1">
      <c r="B118" s="73" t="s">
        <v>586</v>
      </c>
      <c r="C118" s="1885" t="s">
        <v>3232</v>
      </c>
      <c r="D118" s="1885"/>
      <c r="E118" s="1885"/>
      <c r="F118" s="2148"/>
      <c r="G118" s="2108" t="s">
        <v>57</v>
      </c>
      <c r="H118" s="2109"/>
      <c r="I118" s="2108" t="s">
        <v>1442</v>
      </c>
      <c r="J118" s="2109"/>
      <c r="K118" s="1522" t="s">
        <v>1442</v>
      </c>
      <c r="L118" s="2108" t="s">
        <v>57</v>
      </c>
      <c r="M118" s="2110"/>
      <c r="N118" s="2191"/>
      <c r="O118" s="2232"/>
      <c r="P118" s="2232"/>
    </row>
    <row r="119" spans="2:16" ht="57.75" customHeight="1">
      <c r="B119" s="73" t="s">
        <v>588</v>
      </c>
      <c r="C119" s="1885" t="s">
        <v>3233</v>
      </c>
      <c r="D119" s="1885"/>
      <c r="E119" s="1885"/>
      <c r="F119" s="2148"/>
      <c r="G119" s="2108" t="s">
        <v>57</v>
      </c>
      <c r="H119" s="2109"/>
      <c r="I119" s="2108" t="s">
        <v>1442</v>
      </c>
      <c r="J119" s="2109"/>
      <c r="K119" s="1522" t="s">
        <v>1442</v>
      </c>
      <c r="L119" s="2108" t="s">
        <v>57</v>
      </c>
      <c r="M119" s="2110"/>
      <c r="N119" s="2191"/>
      <c r="O119" s="2232"/>
      <c r="P119" s="2232"/>
    </row>
    <row r="120" spans="2:16" ht="37.5" customHeight="1">
      <c r="B120" s="76" t="s">
        <v>590</v>
      </c>
      <c r="C120" s="2028" t="s">
        <v>3234</v>
      </c>
      <c r="D120" s="2028"/>
      <c r="E120" s="2028"/>
      <c r="F120" s="2029"/>
      <c r="G120" s="2108" t="s">
        <v>57</v>
      </c>
      <c r="H120" s="2109"/>
      <c r="I120" s="2108" t="s">
        <v>1442</v>
      </c>
      <c r="J120" s="2109"/>
      <c r="K120" s="1522" t="s">
        <v>1442</v>
      </c>
      <c r="L120" s="2108" t="s">
        <v>57</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57</v>
      </c>
      <c r="H122" s="2109"/>
      <c r="I122" s="2108" t="s">
        <v>57</v>
      </c>
      <c r="J122" s="2109"/>
      <c r="K122" s="1522" t="s">
        <v>57</v>
      </c>
      <c r="L122" s="2108" t="s">
        <v>57</v>
      </c>
      <c r="M122" s="2110"/>
      <c r="N122" s="2191"/>
      <c r="O122" s="2232"/>
      <c r="P122" s="2232"/>
    </row>
    <row r="123" spans="2:16" ht="32.25" customHeight="1">
      <c r="B123" s="73" t="s">
        <v>456</v>
      </c>
      <c r="C123" s="1885" t="s">
        <v>3800</v>
      </c>
      <c r="D123" s="1885"/>
      <c r="E123" s="1885"/>
      <c r="F123" s="2148"/>
      <c r="G123" s="2108" t="s">
        <v>1442</v>
      </c>
      <c r="H123" s="2109"/>
      <c r="I123" s="2108" t="s">
        <v>1442</v>
      </c>
      <c r="J123" s="2109"/>
      <c r="K123" s="1522" t="s">
        <v>1442</v>
      </c>
      <c r="L123" s="2108" t="s">
        <v>1442</v>
      </c>
      <c r="M123" s="2110"/>
      <c r="N123" s="2191"/>
      <c r="O123" s="2232"/>
      <c r="P123" s="2232"/>
    </row>
    <row r="124" spans="2:16" ht="24" customHeight="1">
      <c r="B124" s="73" t="s">
        <v>458</v>
      </c>
      <c r="C124" s="1885" t="s">
        <v>3236</v>
      </c>
      <c r="D124" s="1885"/>
      <c r="E124" s="1885"/>
      <c r="F124" s="2148"/>
      <c r="G124" s="2108" t="s">
        <v>57</v>
      </c>
      <c r="H124" s="2109"/>
      <c r="I124" s="2108" t="s">
        <v>1442</v>
      </c>
      <c r="J124" s="2109"/>
      <c r="K124" s="1522" t="s">
        <v>1442</v>
      </c>
      <c r="L124" s="2108" t="s">
        <v>57</v>
      </c>
      <c r="M124" s="2110"/>
      <c r="N124" s="2191"/>
      <c r="O124" s="2232"/>
      <c r="P124" s="2232"/>
    </row>
    <row r="125" spans="2:16" ht="24" customHeight="1">
      <c r="B125" s="73" t="s">
        <v>594</v>
      </c>
      <c r="C125" s="1885" t="s">
        <v>3237</v>
      </c>
      <c r="D125" s="1885"/>
      <c r="E125" s="1885"/>
      <c r="F125" s="2148"/>
      <c r="G125" s="2108" t="s">
        <v>57</v>
      </c>
      <c r="H125" s="2109"/>
      <c r="I125" s="2108" t="s">
        <v>1442</v>
      </c>
      <c r="J125" s="2109"/>
      <c r="K125" s="1522" t="s">
        <v>1442</v>
      </c>
      <c r="L125" s="2108" t="s">
        <v>57</v>
      </c>
      <c r="M125" s="2110"/>
      <c r="N125" s="2191"/>
      <c r="O125" s="2232"/>
      <c r="P125" s="2232"/>
    </row>
    <row r="126" spans="2:16" ht="21" customHeight="1">
      <c r="B126" s="73" t="s">
        <v>596</v>
      </c>
      <c r="C126" s="1885" t="s">
        <v>3238</v>
      </c>
      <c r="D126" s="1885"/>
      <c r="E126" s="1885"/>
      <c r="F126" s="2148"/>
      <c r="G126" s="2108" t="s">
        <v>57</v>
      </c>
      <c r="H126" s="2109"/>
      <c r="I126" s="2108" t="s">
        <v>57</v>
      </c>
      <c r="J126" s="2109"/>
      <c r="K126" s="1522" t="s">
        <v>57</v>
      </c>
      <c r="L126" s="2108" t="s">
        <v>57</v>
      </c>
      <c r="M126" s="2110"/>
      <c r="N126" s="2191"/>
      <c r="O126" s="2232"/>
      <c r="P126" s="2232"/>
    </row>
    <row r="127" spans="2:16" ht="33" customHeight="1">
      <c r="B127" s="73" t="s">
        <v>598</v>
      </c>
      <c r="C127" s="1885" t="s">
        <v>3239</v>
      </c>
      <c r="D127" s="1885"/>
      <c r="E127" s="1885"/>
      <c r="F127" s="2148"/>
      <c r="G127" s="2108" t="s">
        <v>1442</v>
      </c>
      <c r="H127" s="2109"/>
      <c r="I127" s="2108" t="s">
        <v>57</v>
      </c>
      <c r="J127" s="2109"/>
      <c r="K127" s="1522" t="s">
        <v>57</v>
      </c>
      <c r="L127" s="2108" t="s">
        <v>57</v>
      </c>
      <c r="M127" s="2110"/>
      <c r="N127" s="2191"/>
      <c r="O127" s="2232"/>
      <c r="P127" s="2232"/>
    </row>
    <row r="128" spans="2:16" ht="21" customHeight="1">
      <c r="B128" s="73" t="s">
        <v>600</v>
      </c>
      <c r="C128" s="1885" t="s">
        <v>3076</v>
      </c>
      <c r="D128" s="1885"/>
      <c r="E128" s="1885"/>
      <c r="F128" s="2148"/>
      <c r="G128" s="2108" t="s">
        <v>57</v>
      </c>
      <c r="H128" s="2109"/>
      <c r="I128" s="2108" t="s">
        <v>1442</v>
      </c>
      <c r="J128" s="2109"/>
      <c r="K128" s="1522" t="s">
        <v>1442</v>
      </c>
      <c r="L128" s="2108" t="s">
        <v>57</v>
      </c>
      <c r="M128" s="2110"/>
      <c r="N128" s="2191"/>
      <c r="O128" s="2232"/>
      <c r="P128" s="2232"/>
    </row>
    <row r="129" spans="1:16" ht="32.25" customHeight="1">
      <c r="B129" s="74" t="s">
        <v>602</v>
      </c>
      <c r="C129" s="1885" t="s">
        <v>3240</v>
      </c>
      <c r="D129" s="1885"/>
      <c r="E129" s="1885"/>
      <c r="F129" s="1885"/>
      <c r="G129" s="1885"/>
      <c r="H129" s="1885"/>
      <c r="I129" s="1885"/>
      <c r="J129" s="1885"/>
      <c r="K129" s="1885"/>
      <c r="L129" s="1885"/>
      <c r="M129" s="1885"/>
      <c r="N129" s="1886"/>
      <c r="O129" s="2232"/>
      <c r="P129" s="2232"/>
    </row>
    <row r="130" spans="1:16" ht="33.75" customHeight="1">
      <c r="B130" s="75" t="s">
        <v>458</v>
      </c>
      <c r="C130" s="2241" t="s">
        <v>2555</v>
      </c>
      <c r="D130" s="2241"/>
      <c r="E130" s="3794" t="s">
        <v>3801</v>
      </c>
      <c r="F130" s="3794"/>
      <c r="G130" s="2108" t="s">
        <v>1340</v>
      </c>
      <c r="H130" s="2109"/>
      <c r="I130" s="2108" t="s">
        <v>1340</v>
      </c>
      <c r="J130" s="2109"/>
      <c r="K130" s="1522" t="s">
        <v>1340</v>
      </c>
      <c r="L130" s="2108" t="s">
        <v>1340</v>
      </c>
      <c r="M130" s="2110"/>
      <c r="N130" s="2191"/>
      <c r="O130" s="2232"/>
      <c r="P130" s="2232"/>
    </row>
    <row r="131" spans="1:16" ht="28.5" customHeight="1">
      <c r="B131" s="75" t="s">
        <v>489</v>
      </c>
      <c r="C131" s="2241" t="s">
        <v>2555</v>
      </c>
      <c r="D131" s="2241"/>
      <c r="E131" s="3794" t="s">
        <v>3801</v>
      </c>
      <c r="F131" s="3794"/>
      <c r="G131" s="2108" t="s">
        <v>1340</v>
      </c>
      <c r="H131" s="2109"/>
      <c r="I131" s="2108" t="s">
        <v>1340</v>
      </c>
      <c r="J131" s="2109"/>
      <c r="K131" s="1522" t="s">
        <v>1340</v>
      </c>
      <c r="L131" s="2108" t="s">
        <v>1340</v>
      </c>
      <c r="M131" s="2110"/>
      <c r="N131" s="2191"/>
      <c r="O131" s="2232"/>
      <c r="P131" s="2232"/>
    </row>
    <row r="132" spans="1:16" ht="29.25" customHeight="1">
      <c r="B132" s="75" t="s">
        <v>493</v>
      </c>
      <c r="C132" s="2241" t="s">
        <v>2555</v>
      </c>
      <c r="D132" s="2241"/>
      <c r="E132" s="3794" t="s">
        <v>3801</v>
      </c>
      <c r="F132" s="3794"/>
      <c r="G132" s="2108" t="s">
        <v>1340</v>
      </c>
      <c r="H132" s="2109"/>
      <c r="I132" s="2108" t="s">
        <v>1340</v>
      </c>
      <c r="J132" s="2109"/>
      <c r="K132" s="1522" t="s">
        <v>1340</v>
      </c>
      <c r="L132" s="2108" t="s">
        <v>1340</v>
      </c>
      <c r="M132" s="2110"/>
      <c r="N132" s="2191"/>
      <c r="O132" s="2232"/>
      <c r="P132" s="2232"/>
    </row>
    <row r="133" spans="1:16" ht="39.75" customHeight="1" thickBot="1">
      <c r="B133" s="70" t="s">
        <v>605</v>
      </c>
      <c r="C133" s="1978" t="s">
        <v>2556</v>
      </c>
      <c r="D133" s="1978"/>
      <c r="E133" s="1978"/>
      <c r="F133" s="1979"/>
      <c r="G133" s="2039" t="s">
        <v>3802</v>
      </c>
      <c r="H133" s="2039"/>
      <c r="I133" s="2039"/>
      <c r="J133" s="2039"/>
      <c r="K133" s="2039"/>
      <c r="L133" s="2039"/>
      <c r="M133" s="2039"/>
      <c r="N133" s="2039"/>
      <c r="O133" s="2243"/>
      <c r="P133" s="2243"/>
    </row>
    <row r="134" spans="1:16" ht="25.5" customHeight="1" thickBot="1">
      <c r="B134" s="1894" t="s">
        <v>1101</v>
      </c>
      <c r="C134" s="1895"/>
      <c r="D134" s="1895"/>
      <c r="E134" s="1895"/>
      <c r="F134" s="1895"/>
      <c r="G134" s="1895"/>
      <c r="H134" s="1895"/>
      <c r="I134" s="1895"/>
      <c r="J134" s="1895"/>
      <c r="K134" s="1895"/>
      <c r="L134" s="1895"/>
      <c r="M134" s="1895"/>
      <c r="N134" s="1895"/>
      <c r="O134" s="1895"/>
      <c r="P134" s="1896"/>
    </row>
    <row r="135" spans="1:16" ht="184.5" customHeight="1">
      <c r="B135" s="28" t="s">
        <v>607</v>
      </c>
      <c r="C135" s="2111" t="s">
        <v>1576</v>
      </c>
      <c r="D135" s="2111"/>
      <c r="E135" s="2111"/>
      <c r="F135" s="2111"/>
      <c r="G135" s="1531" t="s">
        <v>1442</v>
      </c>
      <c r="H135" s="3386" t="s">
        <v>1577</v>
      </c>
      <c r="I135" s="2387"/>
      <c r="J135" s="3791" t="s">
        <v>3803</v>
      </c>
      <c r="K135" s="3792"/>
      <c r="L135" s="3792"/>
      <c r="M135" s="3792"/>
      <c r="N135" s="3793"/>
      <c r="O135" s="1628" t="s">
        <v>3015</v>
      </c>
      <c r="P135" s="1540" t="s">
        <v>1579</v>
      </c>
    </row>
    <row r="136" spans="1:16" ht="15.75" customHeight="1">
      <c r="B136" s="2227" t="s">
        <v>2560</v>
      </c>
      <c r="C136" s="2228"/>
      <c r="D136" s="2228"/>
      <c r="E136" s="2228"/>
      <c r="F136" s="2228"/>
      <c r="G136" s="2228"/>
      <c r="H136" s="2228"/>
      <c r="I136" s="2228"/>
      <c r="J136" s="2228"/>
      <c r="K136" s="2228"/>
      <c r="L136" s="2228"/>
      <c r="M136" s="2228"/>
      <c r="N136" s="2228"/>
      <c r="O136" s="2228"/>
      <c r="P136" s="2229"/>
    </row>
    <row r="137" spans="1:16" ht="19.5" customHeight="1">
      <c r="B137" s="1490" t="s">
        <v>611</v>
      </c>
      <c r="C137" s="2338" t="s">
        <v>1582</v>
      </c>
      <c r="D137" s="2338"/>
      <c r="E137" s="2338"/>
      <c r="F137" s="2338"/>
      <c r="G137" s="2338"/>
      <c r="H137" s="1999" t="s">
        <v>3804</v>
      </c>
      <c r="I137" s="2027"/>
      <c r="J137" s="2027"/>
      <c r="K137" s="2169" t="s">
        <v>1521</v>
      </c>
      <c r="L137" s="2230"/>
      <c r="M137" s="2230"/>
      <c r="N137" s="2022"/>
      <c r="O137" s="2231"/>
      <c r="P137" s="2231"/>
    </row>
    <row r="138" spans="1:16" ht="19.5" customHeight="1">
      <c r="B138" s="1490" t="s">
        <v>441</v>
      </c>
      <c r="C138" s="2338" t="s">
        <v>2565</v>
      </c>
      <c r="D138" s="2338"/>
      <c r="E138" s="2338"/>
      <c r="F138" s="2338"/>
      <c r="G138" s="2338"/>
      <c r="H138" s="1999" t="s">
        <v>3805</v>
      </c>
      <c r="I138" s="2027"/>
      <c r="J138" s="2027"/>
      <c r="K138" s="2169"/>
      <c r="L138" s="2048"/>
      <c r="M138" s="2048"/>
      <c r="N138" s="2024"/>
      <c r="O138" s="2232"/>
      <c r="P138" s="2232"/>
    </row>
    <row r="139" spans="1:16" ht="19.5" customHeight="1">
      <c r="B139" s="1490" t="s">
        <v>443</v>
      </c>
      <c r="C139" s="2338" t="s">
        <v>2567</v>
      </c>
      <c r="D139" s="2338"/>
      <c r="E139" s="2338"/>
      <c r="F139" s="2338"/>
      <c r="G139" s="2338"/>
      <c r="H139" s="1999" t="s">
        <v>1442</v>
      </c>
      <c r="I139" s="2027"/>
      <c r="J139" s="2027"/>
      <c r="K139" s="2169"/>
      <c r="L139" s="2049"/>
      <c r="M139" s="2049"/>
      <c r="N139" s="2026"/>
      <c r="O139" s="2232"/>
      <c r="P139" s="2232"/>
    </row>
    <row r="140" spans="1:16" ht="34.5" customHeight="1">
      <c r="B140" s="1490" t="s">
        <v>445</v>
      </c>
      <c r="C140" s="2338" t="s">
        <v>2568</v>
      </c>
      <c r="D140" s="2338"/>
      <c r="E140" s="2338"/>
      <c r="F140" s="2338"/>
      <c r="G140" s="2339"/>
      <c r="H140" s="1999" t="s">
        <v>1442</v>
      </c>
      <c r="I140" s="2027"/>
      <c r="J140" s="2027"/>
      <c r="K140" s="2169"/>
      <c r="L140" s="2222" t="s">
        <v>3806</v>
      </c>
      <c r="M140" s="2223"/>
      <c r="N140" s="2224"/>
      <c r="O140" s="2233"/>
      <c r="P140" s="2233"/>
    </row>
    <row r="141" spans="1:16" ht="51.75" customHeight="1">
      <c r="B141" s="110" t="s">
        <v>616</v>
      </c>
      <c r="C141" s="2338" t="s">
        <v>3245</v>
      </c>
      <c r="D141" s="2338"/>
      <c r="E141" s="2338"/>
      <c r="F141" s="2338"/>
      <c r="G141" s="2338"/>
      <c r="H141" s="1999" t="s">
        <v>57</v>
      </c>
      <c r="I141" s="2027"/>
      <c r="J141" s="2027"/>
      <c r="K141" s="2169"/>
      <c r="L141" s="2039" t="s">
        <v>3807</v>
      </c>
      <c r="M141" s="2039"/>
      <c r="N141" s="2225"/>
      <c r="O141" s="2051" t="s">
        <v>3808</v>
      </c>
      <c r="P141" s="2051" t="s">
        <v>1590</v>
      </c>
    </row>
    <row r="142" spans="1:16" ht="72.599999999999994" customHeight="1">
      <c r="B142" s="1490" t="s">
        <v>435</v>
      </c>
      <c r="C142" s="2338" t="s">
        <v>2573</v>
      </c>
      <c r="D142" s="2338"/>
      <c r="E142" s="2338"/>
      <c r="F142" s="2338"/>
      <c r="G142" s="2339"/>
      <c r="H142" s="1999"/>
      <c r="I142" s="2027"/>
      <c r="J142" s="2027"/>
      <c r="K142" s="2169"/>
      <c r="L142" s="2056"/>
      <c r="M142" s="2056"/>
      <c r="N142" s="2226"/>
      <c r="O142" s="2197"/>
      <c r="P142" s="2197"/>
    </row>
    <row r="143" spans="1:16" ht="75" customHeight="1">
      <c r="B143" s="110" t="s">
        <v>619</v>
      </c>
      <c r="C143" s="2338" t="s">
        <v>3246</v>
      </c>
      <c r="D143" s="2338"/>
      <c r="E143" s="2338"/>
      <c r="F143" s="2338"/>
      <c r="G143" s="2338"/>
      <c r="H143" s="1999" t="s">
        <v>1442</v>
      </c>
      <c r="I143" s="2027"/>
      <c r="J143" s="2027"/>
      <c r="K143" s="2169"/>
      <c r="L143" s="2153" t="s">
        <v>3809</v>
      </c>
      <c r="M143" s="2153"/>
      <c r="N143" s="2234"/>
      <c r="O143" s="2051" t="s">
        <v>3808</v>
      </c>
      <c r="P143" s="2051" t="s">
        <v>1590</v>
      </c>
    </row>
    <row r="144" spans="1:16" ht="80.45" customHeight="1" thickBot="1">
      <c r="A144" s="77"/>
      <c r="B144" s="27" t="s">
        <v>435</v>
      </c>
      <c r="C144" s="3789" t="s">
        <v>2573</v>
      </c>
      <c r="D144" s="3789"/>
      <c r="E144" s="3789"/>
      <c r="F144" s="3789"/>
      <c r="G144" s="3790"/>
      <c r="H144" s="1999" t="s">
        <v>3810</v>
      </c>
      <c r="I144" s="2027"/>
      <c r="J144" s="2027"/>
      <c r="K144" s="2169"/>
      <c r="L144" s="2156"/>
      <c r="M144" s="2156"/>
      <c r="N144" s="2235"/>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3811</v>
      </c>
      <c r="P146" s="2006" t="s">
        <v>1679</v>
      </c>
    </row>
    <row r="147" spans="2:16" ht="98.25" customHeight="1">
      <c r="B147" s="1490" t="s">
        <v>611</v>
      </c>
      <c r="C147" s="3787" t="s">
        <v>1550</v>
      </c>
      <c r="D147" s="3787"/>
      <c r="E147" s="3787"/>
      <c r="F147" s="3788"/>
      <c r="G147" s="2108" t="s">
        <v>2583</v>
      </c>
      <c r="H147" s="2110"/>
      <c r="I147" s="2109"/>
      <c r="J147" s="2108" t="s">
        <v>2583</v>
      </c>
      <c r="K147" s="2110"/>
      <c r="L147" s="2109"/>
      <c r="M147" s="2955" t="s">
        <v>3812</v>
      </c>
      <c r="N147" s="3100"/>
      <c r="O147" s="2165"/>
      <c r="P147" s="2165"/>
    </row>
    <row r="148" spans="2:16" ht="92.25" customHeight="1">
      <c r="B148" s="1490" t="s">
        <v>441</v>
      </c>
      <c r="C148" s="3787" t="s">
        <v>3231</v>
      </c>
      <c r="D148" s="3787"/>
      <c r="E148" s="3787"/>
      <c r="F148" s="3788"/>
      <c r="G148" s="2108" t="s">
        <v>1340</v>
      </c>
      <c r="H148" s="2110"/>
      <c r="I148" s="2109"/>
      <c r="J148" s="2108" t="s">
        <v>2583</v>
      </c>
      <c r="K148" s="2110"/>
      <c r="L148" s="2109"/>
      <c r="M148" s="2955" t="s">
        <v>3812</v>
      </c>
      <c r="N148" s="3100"/>
      <c r="O148" s="2165"/>
      <c r="P148" s="2165"/>
    </row>
    <row r="149" spans="2:16" ht="95.25" customHeight="1">
      <c r="B149" s="1490" t="s">
        <v>443</v>
      </c>
      <c r="C149" s="1632" t="s">
        <v>458</v>
      </c>
      <c r="D149" s="3787" t="s">
        <v>3249</v>
      </c>
      <c r="E149" s="3787"/>
      <c r="F149" s="3788"/>
      <c r="G149" s="2108" t="s">
        <v>2583</v>
      </c>
      <c r="H149" s="2110"/>
      <c r="I149" s="2109"/>
      <c r="J149" s="2108" t="s">
        <v>2583</v>
      </c>
      <c r="K149" s="2110"/>
      <c r="L149" s="2109"/>
      <c r="M149" s="2955" t="s">
        <v>3812</v>
      </c>
      <c r="N149" s="3100"/>
      <c r="O149" s="2165"/>
      <c r="P149" s="2165"/>
    </row>
    <row r="150" spans="2:16" ht="95.25" customHeight="1">
      <c r="B150" s="1490"/>
      <c r="C150" s="1632" t="s">
        <v>489</v>
      </c>
      <c r="D150" s="3787" t="s">
        <v>3250</v>
      </c>
      <c r="E150" s="3787"/>
      <c r="F150" s="3788"/>
      <c r="G150" s="2108" t="s">
        <v>2583</v>
      </c>
      <c r="H150" s="2110"/>
      <c r="I150" s="2109"/>
      <c r="J150" s="2108" t="s">
        <v>2583</v>
      </c>
      <c r="K150" s="2110"/>
      <c r="L150" s="2109"/>
      <c r="M150" s="2955" t="s">
        <v>3812</v>
      </c>
      <c r="N150" s="3100"/>
      <c r="O150" s="2165"/>
      <c r="P150" s="2165"/>
    </row>
    <row r="151" spans="2:16" ht="48" customHeight="1">
      <c r="B151" s="1490" t="s">
        <v>445</v>
      </c>
      <c r="C151" s="3787" t="s">
        <v>3233</v>
      </c>
      <c r="D151" s="3787"/>
      <c r="E151" s="3787"/>
      <c r="F151" s="3788"/>
      <c r="G151" s="2108" t="s">
        <v>1614</v>
      </c>
      <c r="H151" s="2110"/>
      <c r="I151" s="2109"/>
      <c r="J151" s="2108" t="s">
        <v>1614</v>
      </c>
      <c r="K151" s="2110"/>
      <c r="L151" s="2109"/>
      <c r="M151" s="2108" t="s">
        <v>3813</v>
      </c>
      <c r="N151" s="2191"/>
      <c r="O151" s="2165"/>
      <c r="P151" s="2165"/>
    </row>
    <row r="152" spans="2:16" ht="35.25" customHeight="1">
      <c r="B152" s="1490" t="s">
        <v>448</v>
      </c>
      <c r="C152" s="3787" t="s">
        <v>3251</v>
      </c>
      <c r="D152" s="3787"/>
      <c r="E152" s="3787"/>
      <c r="F152" s="3788"/>
      <c r="G152" s="2108" t="s">
        <v>2583</v>
      </c>
      <c r="H152" s="2110"/>
      <c r="I152" s="2109"/>
      <c r="J152" s="2108" t="s">
        <v>2583</v>
      </c>
      <c r="K152" s="2110"/>
      <c r="L152" s="2109"/>
      <c r="M152" s="2108" t="s">
        <v>3813</v>
      </c>
      <c r="N152" s="2191"/>
      <c r="O152" s="2165"/>
      <c r="P152" s="2165"/>
    </row>
    <row r="153" spans="2:16" ht="28.5" customHeight="1">
      <c r="B153" s="1490" t="s">
        <v>450</v>
      </c>
      <c r="C153" s="3787" t="s">
        <v>2432</v>
      </c>
      <c r="D153" s="3787"/>
      <c r="E153" s="3787"/>
      <c r="F153" s="3788"/>
      <c r="G153" s="2108" t="s">
        <v>2583</v>
      </c>
      <c r="H153" s="2110"/>
      <c r="I153" s="2109"/>
      <c r="J153" s="2108" t="s">
        <v>2583</v>
      </c>
      <c r="K153" s="2110"/>
      <c r="L153" s="2109"/>
      <c r="M153" s="2108"/>
      <c r="N153" s="2191"/>
      <c r="O153" s="2165"/>
      <c r="P153" s="2165"/>
    </row>
    <row r="154" spans="2:16" ht="28.5" customHeight="1">
      <c r="B154" s="1490" t="s">
        <v>453</v>
      </c>
      <c r="C154" s="3787" t="s">
        <v>2433</v>
      </c>
      <c r="D154" s="3787"/>
      <c r="E154" s="3787"/>
      <c r="F154" s="3788"/>
      <c r="G154" s="2108" t="s">
        <v>1340</v>
      </c>
      <c r="H154" s="2110"/>
      <c r="I154" s="2109"/>
      <c r="J154" s="2108" t="s">
        <v>1340</v>
      </c>
      <c r="K154" s="2110"/>
      <c r="L154" s="2109"/>
      <c r="M154" s="2108" t="s">
        <v>1340</v>
      </c>
      <c r="N154" s="2191"/>
      <c r="O154" s="2165"/>
      <c r="P154" s="2165"/>
    </row>
    <row r="155" spans="2:16" ht="36" customHeight="1">
      <c r="B155" s="1490" t="s">
        <v>456</v>
      </c>
      <c r="C155" s="3787" t="s">
        <v>3252</v>
      </c>
      <c r="D155" s="3787"/>
      <c r="E155" s="3787"/>
      <c r="F155" s="3788"/>
      <c r="G155" s="2108" t="s">
        <v>1606</v>
      </c>
      <c r="H155" s="2110"/>
      <c r="I155" s="2109"/>
      <c r="J155" s="2108" t="s">
        <v>1606</v>
      </c>
      <c r="K155" s="2110"/>
      <c r="L155" s="2109"/>
      <c r="M155" s="2110" t="s">
        <v>3814</v>
      </c>
      <c r="N155" s="2191"/>
      <c r="O155" s="2017"/>
      <c r="P155" s="2017"/>
    </row>
    <row r="156" spans="2:16" ht="53.25" customHeight="1">
      <c r="B156" s="1490" t="s">
        <v>458</v>
      </c>
      <c r="C156" s="3787" t="s">
        <v>3236</v>
      </c>
      <c r="D156" s="3787"/>
      <c r="E156" s="3787"/>
      <c r="F156" s="3788"/>
      <c r="G156" s="2108" t="s">
        <v>1614</v>
      </c>
      <c r="H156" s="2110"/>
      <c r="I156" s="2109"/>
      <c r="J156" s="2108" t="s">
        <v>1614</v>
      </c>
      <c r="K156" s="2110"/>
      <c r="L156" s="2109"/>
      <c r="M156" s="2108" t="s">
        <v>3813</v>
      </c>
      <c r="N156" s="2191"/>
      <c r="O156" s="2017"/>
      <c r="P156" s="2017"/>
    </row>
    <row r="157" spans="2:16" ht="50.25" customHeight="1">
      <c r="B157" s="27" t="s">
        <v>594</v>
      </c>
      <c r="C157" s="3787" t="s">
        <v>3237</v>
      </c>
      <c r="D157" s="3787"/>
      <c r="E157" s="3787"/>
      <c r="F157" s="3788"/>
      <c r="G157" s="2108" t="s">
        <v>1614</v>
      </c>
      <c r="H157" s="2110"/>
      <c r="I157" s="2109"/>
      <c r="J157" s="2108" t="s">
        <v>1614</v>
      </c>
      <c r="K157" s="2110"/>
      <c r="L157" s="2109"/>
      <c r="M157" s="2108" t="s">
        <v>3813</v>
      </c>
      <c r="N157" s="2191"/>
      <c r="O157" s="2017"/>
      <c r="P157" s="2017"/>
    </row>
    <row r="158" spans="2:16" ht="28.5" customHeight="1">
      <c r="B158" s="27" t="s">
        <v>596</v>
      </c>
      <c r="C158" s="3787" t="s">
        <v>3238</v>
      </c>
      <c r="D158" s="3787"/>
      <c r="E158" s="3787"/>
      <c r="F158" s="3788"/>
      <c r="G158" s="2108" t="s">
        <v>1340</v>
      </c>
      <c r="H158" s="2110"/>
      <c r="I158" s="2109"/>
      <c r="J158" s="2108" t="s">
        <v>1340</v>
      </c>
      <c r="K158" s="2110"/>
      <c r="L158" s="2109"/>
      <c r="M158" s="2110" t="s">
        <v>1340</v>
      </c>
      <c r="N158" s="2191"/>
      <c r="O158" s="2017"/>
      <c r="P158" s="2017"/>
    </row>
    <row r="159" spans="2:16" ht="24.75" customHeight="1">
      <c r="B159" s="27" t="s">
        <v>598</v>
      </c>
      <c r="C159" s="3787" t="s">
        <v>3239</v>
      </c>
      <c r="D159" s="3787"/>
      <c r="E159" s="3787"/>
      <c r="F159" s="3788"/>
      <c r="G159" s="2108" t="s">
        <v>1340</v>
      </c>
      <c r="H159" s="2110"/>
      <c r="I159" s="2109"/>
      <c r="J159" s="2108" t="s">
        <v>1340</v>
      </c>
      <c r="K159" s="2110"/>
      <c r="L159" s="2109"/>
      <c r="M159" s="2110" t="s">
        <v>1340</v>
      </c>
      <c r="N159" s="2191"/>
      <c r="O159" s="2017"/>
      <c r="P159" s="2017"/>
    </row>
    <row r="160" spans="2:16" ht="59.25" customHeight="1">
      <c r="B160" s="27" t="s">
        <v>600</v>
      </c>
      <c r="C160" s="3787" t="s">
        <v>3076</v>
      </c>
      <c r="D160" s="3787"/>
      <c r="E160" s="3787"/>
      <c r="F160" s="3788"/>
      <c r="G160" s="2108" t="s">
        <v>2583</v>
      </c>
      <c r="H160" s="2110"/>
      <c r="I160" s="2109"/>
      <c r="J160" s="2108" t="s">
        <v>2583</v>
      </c>
      <c r="K160" s="2110"/>
      <c r="L160" s="2109"/>
      <c r="M160" s="2110" t="s">
        <v>3815</v>
      </c>
      <c r="N160" s="2191"/>
      <c r="O160" s="2017"/>
      <c r="P160" s="2017"/>
    </row>
    <row r="161" spans="1:16" ht="47.25" customHeight="1" thickBot="1">
      <c r="B161" s="39" t="s">
        <v>602</v>
      </c>
      <c r="C161" s="3785" t="s">
        <v>3253</v>
      </c>
      <c r="D161" s="3785"/>
      <c r="E161" s="3785"/>
      <c r="F161" s="264" t="s">
        <v>1616</v>
      </c>
      <c r="G161" s="82"/>
      <c r="H161" s="2207"/>
      <c r="I161" s="2208"/>
      <c r="J161" s="2207"/>
      <c r="K161" s="2209"/>
      <c r="L161" s="2208"/>
      <c r="M161" s="2209" t="s">
        <v>3816</v>
      </c>
      <c r="N161" s="3786"/>
      <c r="O161" s="2017"/>
      <c r="P161" s="2017"/>
    </row>
    <row r="162" spans="1:16" ht="43.5" customHeight="1">
      <c r="B162" s="2313" t="s">
        <v>3254</v>
      </c>
      <c r="C162" s="2314"/>
      <c r="D162" s="2314"/>
      <c r="E162" s="2314"/>
      <c r="F162" s="2314"/>
      <c r="G162" s="2314"/>
      <c r="H162" s="2314"/>
      <c r="I162" s="2314"/>
      <c r="J162" s="2314"/>
      <c r="K162" s="2314"/>
      <c r="L162" s="2314"/>
      <c r="M162" s="2314"/>
      <c r="N162" s="2314"/>
      <c r="O162" s="83"/>
      <c r="P162" s="83"/>
    </row>
    <row r="163" spans="1:16" ht="49.5" customHeight="1">
      <c r="A163" s="9"/>
      <c r="B163" s="1549" t="s">
        <v>633</v>
      </c>
      <c r="C163" s="2028" t="s">
        <v>3255</v>
      </c>
      <c r="D163" s="2028"/>
      <c r="E163" s="2029"/>
      <c r="F163" s="1542" t="s">
        <v>2593</v>
      </c>
      <c r="G163" s="2220" t="s">
        <v>2594</v>
      </c>
      <c r="H163" s="3757"/>
      <c r="I163" s="3757"/>
      <c r="J163" s="3757"/>
      <c r="K163" s="3758"/>
      <c r="L163" s="2253" t="s">
        <v>2595</v>
      </c>
      <c r="M163" s="2255"/>
      <c r="N163" s="2255"/>
      <c r="O163" s="2204" t="s">
        <v>1623</v>
      </c>
      <c r="P163" s="2204" t="s">
        <v>3030</v>
      </c>
    </row>
    <row r="164" spans="1:16" ht="32.25" customHeight="1">
      <c r="A164" s="9"/>
      <c r="B164" s="1492" t="s">
        <v>435</v>
      </c>
      <c r="C164" s="1997" t="s">
        <v>2597</v>
      </c>
      <c r="D164" s="1997"/>
      <c r="E164" s="1998"/>
      <c r="F164" s="1523" t="s">
        <v>1442</v>
      </c>
      <c r="G164" s="3782" t="s">
        <v>3817</v>
      </c>
      <c r="H164" s="3783"/>
      <c r="I164" s="3783"/>
      <c r="J164" s="3783"/>
      <c r="K164" s="3784"/>
      <c r="L164" s="2108" t="s">
        <v>1442</v>
      </c>
      <c r="M164" s="2110"/>
      <c r="N164" s="2191"/>
      <c r="O164" s="2204"/>
      <c r="P164" s="2204"/>
    </row>
    <row r="165" spans="1:16" ht="32.25" customHeight="1">
      <c r="A165" s="9"/>
      <c r="B165" s="1492" t="s">
        <v>441</v>
      </c>
      <c r="C165" s="1997" t="s">
        <v>2599</v>
      </c>
      <c r="D165" s="1997"/>
      <c r="E165" s="1998"/>
      <c r="F165" s="1523" t="s">
        <v>1442</v>
      </c>
      <c r="G165" s="3782" t="s">
        <v>3817</v>
      </c>
      <c r="H165" s="3783"/>
      <c r="I165" s="3783"/>
      <c r="J165" s="3783"/>
      <c r="K165" s="3784"/>
      <c r="L165" s="2108" t="s">
        <v>1442</v>
      </c>
      <c r="M165" s="2110"/>
      <c r="N165" s="2191"/>
      <c r="O165" s="2204"/>
      <c r="P165" s="2204"/>
    </row>
    <row r="166" spans="1:16" ht="32.25" customHeight="1">
      <c r="A166" s="9"/>
      <c r="B166" s="1492" t="s">
        <v>443</v>
      </c>
      <c r="C166" s="1997" t="s">
        <v>2601</v>
      </c>
      <c r="D166" s="1997"/>
      <c r="E166" s="1998"/>
      <c r="F166" s="1523" t="s">
        <v>1442</v>
      </c>
      <c r="G166" s="3782" t="s">
        <v>3817</v>
      </c>
      <c r="H166" s="3783"/>
      <c r="I166" s="3783"/>
      <c r="J166" s="3783"/>
      <c r="K166" s="3784"/>
      <c r="L166" s="2108" t="s">
        <v>1442</v>
      </c>
      <c r="M166" s="2110"/>
      <c r="N166" s="2191"/>
      <c r="O166" s="2204"/>
      <c r="P166" s="2204"/>
    </row>
    <row r="167" spans="1:16" ht="32.25" customHeight="1">
      <c r="A167" s="9"/>
      <c r="B167" s="1492" t="s">
        <v>445</v>
      </c>
      <c r="C167" s="1997" t="s">
        <v>2602</v>
      </c>
      <c r="D167" s="1997"/>
      <c r="E167" s="1998"/>
      <c r="F167" s="1523" t="s">
        <v>1442</v>
      </c>
      <c r="G167" s="3782" t="s">
        <v>3817</v>
      </c>
      <c r="H167" s="3783"/>
      <c r="I167" s="3783"/>
      <c r="J167" s="3783"/>
      <c r="K167" s="3784"/>
      <c r="L167" s="2108" t="s">
        <v>1442</v>
      </c>
      <c r="M167" s="2110"/>
      <c r="N167" s="2191"/>
      <c r="O167" s="2204"/>
      <c r="P167" s="2204"/>
    </row>
    <row r="168" spans="1:16" ht="19.5" customHeight="1">
      <c r="A168" s="9"/>
      <c r="B168" s="76" t="s">
        <v>448</v>
      </c>
      <c r="C168" s="1997" t="s">
        <v>2603</v>
      </c>
      <c r="D168" s="1997"/>
      <c r="E168" s="1998"/>
      <c r="F168" s="1523" t="s">
        <v>57</v>
      </c>
      <c r="G168" s="3782"/>
      <c r="H168" s="3783"/>
      <c r="I168" s="3783"/>
      <c r="J168" s="3783"/>
      <c r="K168" s="3784"/>
      <c r="L168" s="2108" t="s">
        <v>1340</v>
      </c>
      <c r="M168" s="2110"/>
      <c r="N168" s="2191"/>
      <c r="O168" s="2204"/>
      <c r="P168" s="2204"/>
    </row>
    <row r="169" spans="1:16" ht="33" customHeight="1">
      <c r="A169" s="9"/>
      <c r="B169" s="84" t="s">
        <v>450</v>
      </c>
      <c r="C169" s="1997" t="s">
        <v>3258</v>
      </c>
      <c r="D169" s="1997"/>
      <c r="E169" s="1998"/>
      <c r="F169" s="1523" t="s">
        <v>1442</v>
      </c>
      <c r="G169" s="3782" t="s">
        <v>3818</v>
      </c>
      <c r="H169" s="3783"/>
      <c r="I169" s="3783"/>
      <c r="J169" s="3783"/>
      <c r="K169" s="3784"/>
      <c r="L169" s="2108" t="s">
        <v>1442</v>
      </c>
      <c r="M169" s="2110"/>
      <c r="N169" s="2191"/>
      <c r="O169" s="2204"/>
      <c r="P169" s="2204"/>
    </row>
    <row r="170" spans="1:16" ht="19.5" customHeight="1">
      <c r="A170" s="9"/>
      <c r="B170" s="84" t="s">
        <v>453</v>
      </c>
      <c r="C170" s="1997" t="s">
        <v>2605</v>
      </c>
      <c r="D170" s="1997"/>
      <c r="E170" s="1998"/>
      <c r="F170" s="1523" t="s">
        <v>57</v>
      </c>
      <c r="G170" s="3782"/>
      <c r="H170" s="3783"/>
      <c r="I170" s="3783"/>
      <c r="J170" s="3783"/>
      <c r="K170" s="3784"/>
      <c r="L170" s="2108" t="s">
        <v>1340</v>
      </c>
      <c r="M170" s="2110"/>
      <c r="N170" s="2191"/>
      <c r="O170" s="2204"/>
      <c r="P170" s="2204"/>
    </row>
    <row r="171" spans="1:16" ht="19.5" customHeight="1">
      <c r="A171" s="9"/>
      <c r="B171" s="84" t="s">
        <v>456</v>
      </c>
      <c r="C171" s="1997" t="s">
        <v>2606</v>
      </c>
      <c r="D171" s="1997"/>
      <c r="E171" s="1998"/>
      <c r="F171" s="1523" t="s">
        <v>57</v>
      </c>
      <c r="G171" s="3782"/>
      <c r="H171" s="3783"/>
      <c r="I171" s="3783"/>
      <c r="J171" s="3783"/>
      <c r="K171" s="3784"/>
      <c r="L171" s="2108" t="s">
        <v>1340</v>
      </c>
      <c r="M171" s="2110"/>
      <c r="N171" s="2191"/>
      <c r="O171" s="2204"/>
      <c r="P171" s="2204"/>
    </row>
    <row r="172" spans="1:16" ht="19.5" customHeight="1">
      <c r="A172" s="9"/>
      <c r="B172" s="84" t="s">
        <v>458</v>
      </c>
      <c r="C172" s="1997" t="s">
        <v>1653</v>
      </c>
      <c r="D172" s="1997"/>
      <c r="E172" s="1998"/>
      <c r="F172" s="1523" t="s">
        <v>57</v>
      </c>
      <c r="G172" s="3782"/>
      <c r="H172" s="3783"/>
      <c r="I172" s="3783"/>
      <c r="J172" s="3783"/>
      <c r="K172" s="3784"/>
      <c r="L172" s="2108" t="s">
        <v>1340</v>
      </c>
      <c r="M172" s="2110"/>
      <c r="N172" s="2191"/>
      <c r="O172" s="2204"/>
      <c r="P172" s="2204"/>
    </row>
    <row r="173" spans="1:16" ht="19.5" customHeight="1">
      <c r="A173" s="9"/>
      <c r="B173" s="84" t="s">
        <v>594</v>
      </c>
      <c r="C173" s="1997" t="s">
        <v>3259</v>
      </c>
      <c r="D173" s="1997"/>
      <c r="E173" s="1998"/>
      <c r="F173" s="1523" t="s">
        <v>57</v>
      </c>
      <c r="G173" s="3782"/>
      <c r="H173" s="3783"/>
      <c r="I173" s="3783"/>
      <c r="J173" s="3783"/>
      <c r="K173" s="3784"/>
      <c r="L173" s="2108" t="s">
        <v>1340</v>
      </c>
      <c r="M173" s="2110"/>
      <c r="N173" s="2191"/>
      <c r="O173" s="2204"/>
      <c r="P173" s="2204"/>
    </row>
    <row r="174" spans="1:16" ht="19.5" customHeight="1">
      <c r="A174" s="9"/>
      <c r="B174" s="76" t="s">
        <v>596</v>
      </c>
      <c r="C174" s="1997" t="s">
        <v>3260</v>
      </c>
      <c r="D174" s="1997"/>
      <c r="E174" s="1998"/>
      <c r="F174" s="1523" t="s">
        <v>57</v>
      </c>
      <c r="G174" s="3782"/>
      <c r="H174" s="3783"/>
      <c r="I174" s="3783"/>
      <c r="J174" s="3783"/>
      <c r="K174" s="3784"/>
      <c r="L174" s="2108" t="s">
        <v>1340</v>
      </c>
      <c r="M174" s="2110"/>
      <c r="N174" s="2191"/>
      <c r="O174" s="2205"/>
      <c r="P174" s="2205"/>
    </row>
    <row r="175" spans="1:16" ht="51" customHeight="1">
      <c r="A175" s="9"/>
      <c r="B175" s="1549" t="s">
        <v>192</v>
      </c>
      <c r="C175" s="2028" t="s">
        <v>3261</v>
      </c>
      <c r="D175" s="2028"/>
      <c r="E175" s="2029"/>
      <c r="F175" s="1542" t="s">
        <v>2593</v>
      </c>
      <c r="G175" s="3751" t="s">
        <v>2612</v>
      </c>
      <c r="H175" s="3752"/>
      <c r="I175" s="3752"/>
      <c r="J175" s="3752"/>
      <c r="K175" s="3752"/>
      <c r="L175" s="3752"/>
      <c r="M175" s="3752"/>
      <c r="N175" s="3753"/>
      <c r="O175" s="2051" t="s">
        <v>1643</v>
      </c>
      <c r="P175" s="2074" t="s">
        <v>1644</v>
      </c>
    </row>
    <row r="176" spans="1:16" ht="18.75" customHeight="1">
      <c r="A176" s="9"/>
      <c r="B176" s="1492" t="s">
        <v>435</v>
      </c>
      <c r="C176" s="1997" t="s">
        <v>2597</v>
      </c>
      <c r="D176" s="1997"/>
      <c r="E176" s="1998"/>
      <c r="F176" s="1523" t="s">
        <v>57</v>
      </c>
      <c r="G176" s="2170" t="s">
        <v>331</v>
      </c>
      <c r="H176" s="2171"/>
      <c r="I176" s="2171"/>
      <c r="J176" s="2171"/>
      <c r="K176" s="2171"/>
      <c r="L176" s="2171"/>
      <c r="M176" s="2171"/>
      <c r="N176" s="2179"/>
      <c r="O176" s="2124"/>
      <c r="P176" s="2081"/>
    </row>
    <row r="177" spans="1:16" ht="18.75" customHeight="1">
      <c r="A177" s="9"/>
      <c r="B177" s="1492" t="s">
        <v>441</v>
      </c>
      <c r="C177" s="1997" t="s">
        <v>2599</v>
      </c>
      <c r="D177" s="1997"/>
      <c r="E177" s="1998"/>
      <c r="F177" s="1523" t="s">
        <v>57</v>
      </c>
      <c r="G177" s="2170" t="s">
        <v>331</v>
      </c>
      <c r="H177" s="2171"/>
      <c r="I177" s="2171"/>
      <c r="J177" s="2171"/>
      <c r="K177" s="2171"/>
      <c r="L177" s="2171"/>
      <c r="M177" s="2171"/>
      <c r="N177" s="2179"/>
      <c r="O177" s="2124"/>
      <c r="P177" s="2081"/>
    </row>
    <row r="178" spans="1:16" ht="18.75" customHeight="1">
      <c r="A178" s="9"/>
      <c r="B178" s="1492" t="s">
        <v>443</v>
      </c>
      <c r="C178" s="1997" t="s">
        <v>2601</v>
      </c>
      <c r="D178" s="1997"/>
      <c r="E178" s="1998"/>
      <c r="F178" s="1523" t="s">
        <v>57</v>
      </c>
      <c r="G178" s="2170" t="s">
        <v>331</v>
      </c>
      <c r="H178" s="2171"/>
      <c r="I178" s="2171"/>
      <c r="J178" s="2171"/>
      <c r="K178" s="2171"/>
      <c r="L178" s="2171"/>
      <c r="M178" s="2171"/>
      <c r="N178" s="2179"/>
      <c r="O178" s="2124"/>
      <c r="P178" s="2081"/>
    </row>
    <row r="179" spans="1:16" ht="18.75" customHeight="1">
      <c r="A179" s="9"/>
      <c r="B179" s="1492" t="s">
        <v>445</v>
      </c>
      <c r="C179" s="1997" t="s">
        <v>2602</v>
      </c>
      <c r="D179" s="1997"/>
      <c r="E179" s="1998"/>
      <c r="F179" s="1523" t="s">
        <v>57</v>
      </c>
      <c r="G179" s="2170" t="s">
        <v>331</v>
      </c>
      <c r="H179" s="2171"/>
      <c r="I179" s="2171"/>
      <c r="J179" s="2171"/>
      <c r="K179" s="2171"/>
      <c r="L179" s="2171"/>
      <c r="M179" s="2171"/>
      <c r="N179" s="2179"/>
      <c r="O179" s="2124"/>
      <c r="P179" s="2081"/>
    </row>
    <row r="180" spans="1:16" ht="18.75" customHeight="1">
      <c r="A180" s="9"/>
      <c r="B180" s="76" t="s">
        <v>448</v>
      </c>
      <c r="C180" s="1997" t="s">
        <v>2603</v>
      </c>
      <c r="D180" s="1997"/>
      <c r="E180" s="1998"/>
      <c r="F180" s="1523" t="s">
        <v>57</v>
      </c>
      <c r="G180" s="2170" t="s">
        <v>331</v>
      </c>
      <c r="H180" s="2171"/>
      <c r="I180" s="2171"/>
      <c r="J180" s="2171"/>
      <c r="K180" s="2171"/>
      <c r="L180" s="2171"/>
      <c r="M180" s="2171"/>
      <c r="N180" s="2179"/>
      <c r="O180" s="2124"/>
      <c r="P180" s="2081"/>
    </row>
    <row r="181" spans="1:16" ht="33.75" customHeight="1">
      <c r="A181" s="9"/>
      <c r="B181" s="84" t="s">
        <v>450</v>
      </c>
      <c r="C181" s="1997" t="s">
        <v>3258</v>
      </c>
      <c r="D181" s="1997"/>
      <c r="E181" s="1998"/>
      <c r="F181" s="1523" t="s">
        <v>57</v>
      </c>
      <c r="G181" s="2170" t="s">
        <v>331</v>
      </c>
      <c r="H181" s="2171"/>
      <c r="I181" s="2171"/>
      <c r="J181" s="2171"/>
      <c r="K181" s="2171"/>
      <c r="L181" s="2171"/>
      <c r="M181" s="2171"/>
      <c r="N181" s="2179"/>
      <c r="O181" s="2124"/>
      <c r="P181" s="2081"/>
    </row>
    <row r="182" spans="1:16" ht="18.75" customHeight="1">
      <c r="A182" s="9"/>
      <c r="B182" s="84" t="s">
        <v>453</v>
      </c>
      <c r="C182" s="1997" t="s">
        <v>2605</v>
      </c>
      <c r="D182" s="1997"/>
      <c r="E182" s="1998"/>
      <c r="F182" s="1523" t="s">
        <v>57</v>
      </c>
      <c r="G182" s="2170" t="s">
        <v>331</v>
      </c>
      <c r="H182" s="2171"/>
      <c r="I182" s="2171"/>
      <c r="J182" s="2171"/>
      <c r="K182" s="2171"/>
      <c r="L182" s="2171"/>
      <c r="M182" s="2171"/>
      <c r="N182" s="2179"/>
      <c r="O182" s="2124"/>
      <c r="P182" s="2081"/>
    </row>
    <row r="183" spans="1:16" ht="18.75" customHeight="1">
      <c r="A183" s="9"/>
      <c r="B183" s="84" t="s">
        <v>456</v>
      </c>
      <c r="C183" s="1997" t="s">
        <v>2606</v>
      </c>
      <c r="D183" s="1997"/>
      <c r="E183" s="1998"/>
      <c r="F183" s="1523" t="s">
        <v>57</v>
      </c>
      <c r="G183" s="2170" t="s">
        <v>331</v>
      </c>
      <c r="H183" s="2171"/>
      <c r="I183" s="2171"/>
      <c r="J183" s="2171"/>
      <c r="K183" s="2171"/>
      <c r="L183" s="2171"/>
      <c r="M183" s="2171"/>
      <c r="N183" s="2179"/>
      <c r="O183" s="2124"/>
      <c r="P183" s="2081"/>
    </row>
    <row r="184" spans="1:16" ht="18.75" customHeight="1">
      <c r="A184" s="9"/>
      <c r="B184" s="84" t="s">
        <v>458</v>
      </c>
      <c r="C184" s="1997" t="s">
        <v>1653</v>
      </c>
      <c r="D184" s="1997"/>
      <c r="E184" s="1998"/>
      <c r="F184" s="1523" t="s">
        <v>57</v>
      </c>
      <c r="G184" s="2170" t="s">
        <v>331</v>
      </c>
      <c r="H184" s="2171"/>
      <c r="I184" s="2171"/>
      <c r="J184" s="2171"/>
      <c r="K184" s="2171"/>
      <c r="L184" s="2171"/>
      <c r="M184" s="2171"/>
      <c r="N184" s="2179"/>
      <c r="O184" s="2124"/>
      <c r="P184" s="2081"/>
    </row>
    <row r="185" spans="1:16" ht="18.75" customHeight="1">
      <c r="A185" s="9"/>
      <c r="B185" s="84" t="s">
        <v>594</v>
      </c>
      <c r="C185" s="1997" t="s">
        <v>3259</v>
      </c>
      <c r="D185" s="1997"/>
      <c r="E185" s="1998"/>
      <c r="F185" s="1523" t="s">
        <v>57</v>
      </c>
      <c r="G185" s="2170" t="s">
        <v>331</v>
      </c>
      <c r="H185" s="2171"/>
      <c r="I185" s="2171"/>
      <c r="J185" s="2171"/>
      <c r="K185" s="2171"/>
      <c r="L185" s="2171"/>
      <c r="M185" s="2171"/>
      <c r="N185" s="2179"/>
      <c r="O185" s="2124"/>
      <c r="P185" s="2081"/>
    </row>
    <row r="186" spans="1:16" ht="18.75" customHeight="1">
      <c r="A186" s="9"/>
      <c r="B186" s="76" t="s">
        <v>596</v>
      </c>
      <c r="C186" s="1997" t="s">
        <v>3260</v>
      </c>
      <c r="D186" s="1997"/>
      <c r="E186" s="1998"/>
      <c r="F186" s="1523" t="s">
        <v>57</v>
      </c>
      <c r="G186" s="2170" t="s">
        <v>331</v>
      </c>
      <c r="H186" s="2171"/>
      <c r="I186" s="2171"/>
      <c r="J186" s="2171"/>
      <c r="K186" s="2171"/>
      <c r="L186" s="2171"/>
      <c r="M186" s="2171"/>
      <c r="N186" s="2179"/>
      <c r="O186" s="2197"/>
      <c r="P186" s="2084"/>
    </row>
    <row r="187" spans="1:16" ht="50.25" customHeight="1">
      <c r="A187" s="9"/>
      <c r="B187" s="1549" t="s">
        <v>643</v>
      </c>
      <c r="C187" s="2028" t="s">
        <v>3263</v>
      </c>
      <c r="D187" s="2028"/>
      <c r="E187" s="2029"/>
      <c r="F187" s="1542" t="s">
        <v>2593</v>
      </c>
      <c r="G187" s="2220" t="s">
        <v>2620</v>
      </c>
      <c r="H187" s="3757"/>
      <c r="I187" s="3757"/>
      <c r="J187" s="3757"/>
      <c r="K187" s="3758"/>
      <c r="L187" s="2253" t="s">
        <v>2595</v>
      </c>
      <c r="M187" s="2255"/>
      <c r="N187" s="2256"/>
      <c r="O187" s="2051" t="s">
        <v>1623</v>
      </c>
      <c r="P187" s="2051" t="s">
        <v>3030</v>
      </c>
    </row>
    <row r="188" spans="1:16" ht="20.25" customHeight="1">
      <c r="A188" s="9"/>
      <c r="B188" s="1489" t="s">
        <v>435</v>
      </c>
      <c r="C188" s="1997" t="s">
        <v>2597</v>
      </c>
      <c r="D188" s="1997"/>
      <c r="E188" s="1998"/>
      <c r="F188" s="1523" t="s">
        <v>57</v>
      </c>
      <c r="G188" s="2188"/>
      <c r="H188" s="2189"/>
      <c r="I188" s="2189"/>
      <c r="J188" s="2189"/>
      <c r="K188" s="2190"/>
      <c r="L188" s="2108" t="s">
        <v>1340</v>
      </c>
      <c r="M188" s="2110"/>
      <c r="N188" s="2191"/>
      <c r="O188" s="2124"/>
      <c r="P188" s="2124"/>
    </row>
    <row r="189" spans="1:16" ht="20.25" customHeight="1">
      <c r="A189" s="9"/>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9"/>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9"/>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9"/>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9"/>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9"/>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9"/>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9"/>
      <c r="B196" s="1494" t="s">
        <v>458</v>
      </c>
      <c r="C196" s="1997" t="s">
        <v>1653</v>
      </c>
      <c r="D196" s="1997"/>
      <c r="E196" s="1998"/>
      <c r="F196" s="1523" t="s">
        <v>57</v>
      </c>
      <c r="G196" s="2188"/>
      <c r="H196" s="2189"/>
      <c r="I196" s="2189"/>
      <c r="J196" s="2189"/>
      <c r="K196" s="2190"/>
      <c r="L196" s="2108" t="s">
        <v>1340</v>
      </c>
      <c r="M196" s="2110"/>
      <c r="N196" s="2191"/>
      <c r="O196" s="2124"/>
      <c r="P196" s="2124"/>
    </row>
    <row r="197" spans="1:16" ht="20.25" customHeight="1">
      <c r="A197" s="9"/>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9"/>
      <c r="B198" s="1490" t="s">
        <v>596</v>
      </c>
      <c r="C198" s="1997" t="s">
        <v>3260</v>
      </c>
      <c r="D198" s="1997"/>
      <c r="E198" s="1998"/>
      <c r="F198" s="1523" t="s">
        <v>57</v>
      </c>
      <c r="G198" s="2188"/>
      <c r="H198" s="2189"/>
      <c r="I198" s="2189"/>
      <c r="J198" s="2189"/>
      <c r="K198" s="2190"/>
      <c r="L198" s="2108" t="s">
        <v>1340</v>
      </c>
      <c r="M198" s="2110"/>
      <c r="N198" s="2191"/>
      <c r="O198" s="2197"/>
      <c r="P198" s="2197"/>
    </row>
    <row r="199" spans="1:16" ht="61.5" customHeight="1">
      <c r="A199" s="9"/>
      <c r="B199" s="85" t="s">
        <v>200</v>
      </c>
      <c r="C199" s="2028" t="s">
        <v>3039</v>
      </c>
      <c r="D199" s="2028"/>
      <c r="E199" s="2029"/>
      <c r="F199" s="1542" t="s">
        <v>2593</v>
      </c>
      <c r="G199" s="3751" t="s">
        <v>2623</v>
      </c>
      <c r="H199" s="3752"/>
      <c r="I199" s="3752"/>
      <c r="J199" s="3752"/>
      <c r="K199" s="3752"/>
      <c r="L199" s="3752"/>
      <c r="M199" s="3752"/>
      <c r="N199" s="3753"/>
      <c r="O199" s="2051" t="s">
        <v>1643</v>
      </c>
      <c r="P199" s="2051" t="s">
        <v>1644</v>
      </c>
    </row>
    <row r="200" spans="1:16" ht="33" customHeight="1">
      <c r="A200" s="9"/>
      <c r="B200" s="1489" t="s">
        <v>435</v>
      </c>
      <c r="C200" s="1997" t="s">
        <v>2597</v>
      </c>
      <c r="D200" s="1997"/>
      <c r="E200" s="1998"/>
      <c r="F200" s="1523" t="s">
        <v>1442</v>
      </c>
      <c r="G200" s="2152" t="s">
        <v>3819</v>
      </c>
      <c r="H200" s="2153"/>
      <c r="I200" s="2153"/>
      <c r="J200" s="2153"/>
      <c r="K200" s="2153"/>
      <c r="L200" s="2153"/>
      <c r="M200" s="2153"/>
      <c r="N200" s="2234"/>
      <c r="O200" s="2124"/>
      <c r="P200" s="2124"/>
    </row>
    <row r="201" spans="1:16" ht="33" customHeight="1">
      <c r="A201" s="9"/>
      <c r="B201" s="1489" t="s">
        <v>441</v>
      </c>
      <c r="C201" s="1997" t="s">
        <v>2599</v>
      </c>
      <c r="D201" s="1997"/>
      <c r="E201" s="1998"/>
      <c r="F201" s="1523" t="s">
        <v>1442</v>
      </c>
      <c r="G201" s="2152" t="s">
        <v>3819</v>
      </c>
      <c r="H201" s="2153"/>
      <c r="I201" s="2153"/>
      <c r="J201" s="2153"/>
      <c r="K201" s="2153"/>
      <c r="L201" s="2153"/>
      <c r="M201" s="2153"/>
      <c r="N201" s="2234"/>
      <c r="O201" s="2124"/>
      <c r="P201" s="2124"/>
    </row>
    <row r="202" spans="1:16" ht="33" customHeight="1">
      <c r="A202" s="9"/>
      <c r="B202" s="1489" t="s">
        <v>443</v>
      </c>
      <c r="C202" s="1997" t="s">
        <v>2601</v>
      </c>
      <c r="D202" s="1997"/>
      <c r="E202" s="1998"/>
      <c r="F202" s="1523" t="s">
        <v>1442</v>
      </c>
      <c r="G202" s="2152" t="s">
        <v>3819</v>
      </c>
      <c r="H202" s="2153"/>
      <c r="I202" s="2153"/>
      <c r="J202" s="2153"/>
      <c r="K202" s="2153"/>
      <c r="L202" s="2153"/>
      <c r="M202" s="2153"/>
      <c r="N202" s="2234"/>
      <c r="O202" s="2124"/>
      <c r="P202" s="2124"/>
    </row>
    <row r="203" spans="1:16" ht="33" customHeight="1">
      <c r="A203" s="9"/>
      <c r="B203" s="1489" t="s">
        <v>445</v>
      </c>
      <c r="C203" s="1997" t="s">
        <v>2602</v>
      </c>
      <c r="D203" s="1997"/>
      <c r="E203" s="1998"/>
      <c r="F203" s="1523" t="s">
        <v>1442</v>
      </c>
      <c r="G203" s="2152" t="s">
        <v>3819</v>
      </c>
      <c r="H203" s="2153"/>
      <c r="I203" s="2153"/>
      <c r="J203" s="2153"/>
      <c r="K203" s="2153"/>
      <c r="L203" s="2153"/>
      <c r="M203" s="2153"/>
      <c r="N203" s="2234"/>
      <c r="O203" s="2124"/>
      <c r="P203" s="2124"/>
    </row>
    <row r="204" spans="1:16" ht="33" customHeight="1">
      <c r="A204" s="9"/>
      <c r="B204" s="1490" t="s">
        <v>448</v>
      </c>
      <c r="C204" s="1997" t="s">
        <v>2603</v>
      </c>
      <c r="D204" s="1997"/>
      <c r="E204" s="1998"/>
      <c r="F204" s="1523" t="s">
        <v>1442</v>
      </c>
      <c r="G204" s="2152" t="s">
        <v>3819</v>
      </c>
      <c r="H204" s="2153"/>
      <c r="I204" s="2153"/>
      <c r="J204" s="2153"/>
      <c r="K204" s="2153"/>
      <c r="L204" s="2153"/>
      <c r="M204" s="2153"/>
      <c r="N204" s="2234"/>
      <c r="O204" s="2081"/>
      <c r="P204" s="2124"/>
    </row>
    <row r="205" spans="1:16" ht="33" customHeight="1">
      <c r="A205" s="9"/>
      <c r="B205" s="1494" t="s">
        <v>450</v>
      </c>
      <c r="C205" s="1997" t="s">
        <v>3258</v>
      </c>
      <c r="D205" s="1997"/>
      <c r="E205" s="1998"/>
      <c r="F205" s="1523" t="s">
        <v>1442</v>
      </c>
      <c r="G205" s="2152" t="s">
        <v>3819</v>
      </c>
      <c r="H205" s="2153"/>
      <c r="I205" s="2153"/>
      <c r="J205" s="2153"/>
      <c r="K205" s="2153"/>
      <c r="L205" s="2153"/>
      <c r="M205" s="2153"/>
      <c r="N205" s="2234"/>
      <c r="O205" s="2081"/>
      <c r="P205" s="2124"/>
    </row>
    <row r="206" spans="1:16" ht="33" customHeight="1">
      <c r="A206" s="9"/>
      <c r="B206" s="1494" t="s">
        <v>453</v>
      </c>
      <c r="C206" s="1997" t="s">
        <v>2605</v>
      </c>
      <c r="D206" s="1997"/>
      <c r="E206" s="1998"/>
      <c r="F206" s="1523" t="s">
        <v>1442</v>
      </c>
      <c r="G206" s="2152" t="s">
        <v>3819</v>
      </c>
      <c r="H206" s="2153"/>
      <c r="I206" s="2153"/>
      <c r="J206" s="2153"/>
      <c r="K206" s="2153"/>
      <c r="L206" s="2153"/>
      <c r="M206" s="2153"/>
      <c r="N206" s="2234"/>
      <c r="O206" s="2081"/>
      <c r="P206" s="2124"/>
    </row>
    <row r="207" spans="1:16" ht="33" customHeight="1">
      <c r="A207" s="9"/>
      <c r="B207" s="1494" t="s">
        <v>456</v>
      </c>
      <c r="C207" s="1997" t="s">
        <v>2606</v>
      </c>
      <c r="D207" s="1997"/>
      <c r="E207" s="1998"/>
      <c r="F207" s="1523" t="s">
        <v>1442</v>
      </c>
      <c r="G207" s="2152" t="s">
        <v>3819</v>
      </c>
      <c r="H207" s="2153"/>
      <c r="I207" s="2153"/>
      <c r="J207" s="2153"/>
      <c r="K207" s="2153"/>
      <c r="L207" s="2153"/>
      <c r="M207" s="2153"/>
      <c r="N207" s="2234"/>
      <c r="O207" s="2081"/>
      <c r="P207" s="2124"/>
    </row>
    <row r="208" spans="1:16" ht="33" customHeight="1">
      <c r="A208" s="9"/>
      <c r="B208" s="1494" t="s">
        <v>458</v>
      </c>
      <c r="C208" s="1997" t="s">
        <v>1653</v>
      </c>
      <c r="D208" s="1997"/>
      <c r="E208" s="1998"/>
      <c r="F208" s="1523" t="s">
        <v>1442</v>
      </c>
      <c r="G208" s="2152" t="s">
        <v>3819</v>
      </c>
      <c r="H208" s="2153"/>
      <c r="I208" s="2153"/>
      <c r="J208" s="2153"/>
      <c r="K208" s="2153"/>
      <c r="L208" s="2153"/>
      <c r="M208" s="2153"/>
      <c r="N208" s="2234"/>
      <c r="O208" s="2081"/>
      <c r="P208" s="2124"/>
    </row>
    <row r="209" spans="1:16" ht="33" customHeight="1">
      <c r="A209" s="9"/>
      <c r="B209" s="1494" t="s">
        <v>594</v>
      </c>
      <c r="C209" s="1997" t="s">
        <v>3259</v>
      </c>
      <c r="D209" s="1997"/>
      <c r="E209" s="1998"/>
      <c r="F209" s="1523" t="s">
        <v>1442</v>
      </c>
      <c r="G209" s="2152" t="s">
        <v>3819</v>
      </c>
      <c r="H209" s="2153"/>
      <c r="I209" s="2153"/>
      <c r="J209" s="2153"/>
      <c r="K209" s="2153"/>
      <c r="L209" s="2153"/>
      <c r="M209" s="2153"/>
      <c r="N209" s="2234"/>
      <c r="O209" s="2081"/>
      <c r="P209" s="2124"/>
    </row>
    <row r="210" spans="1:16" ht="33" customHeight="1" thickBot="1">
      <c r="A210" s="9"/>
      <c r="B210" s="39" t="s">
        <v>596</v>
      </c>
      <c r="C210" s="1978" t="s">
        <v>3260</v>
      </c>
      <c r="D210" s="1978"/>
      <c r="E210" s="1979"/>
      <c r="F210" s="1523" t="s">
        <v>1442</v>
      </c>
      <c r="G210" s="2152" t="s">
        <v>3819</v>
      </c>
      <c r="H210" s="2153"/>
      <c r="I210" s="2153"/>
      <c r="J210" s="2153"/>
      <c r="K210" s="2153"/>
      <c r="L210" s="2153"/>
      <c r="M210" s="2153"/>
      <c r="N210" s="2234"/>
      <c r="O210" s="2195"/>
      <c r="P210" s="2124"/>
    </row>
    <row r="211" spans="1:16" ht="34.5" customHeight="1">
      <c r="B211" s="23" t="s">
        <v>648</v>
      </c>
      <c r="C211" s="1997" t="s">
        <v>2630</v>
      </c>
      <c r="D211" s="1997"/>
      <c r="E211" s="1997"/>
      <c r="F211" s="1997"/>
      <c r="G211" s="1998"/>
      <c r="H211" s="2183" t="s">
        <v>57</v>
      </c>
      <c r="I211" s="2184"/>
      <c r="J211" s="2185"/>
      <c r="K211" s="2186" t="s">
        <v>1521</v>
      </c>
      <c r="L211" s="2170"/>
      <c r="M211" s="2171"/>
      <c r="N211" s="2179"/>
      <c r="O211" s="1991"/>
      <c r="P211" s="1991"/>
    </row>
    <row r="212" spans="1:16" ht="25.5" customHeight="1">
      <c r="B212" s="1490" t="s">
        <v>435</v>
      </c>
      <c r="C212" s="1997" t="s">
        <v>2634</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2635</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1177</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2636</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2541</v>
      </c>
      <c r="E216" s="1997"/>
      <c r="F216" s="1997"/>
      <c r="G216" s="1998"/>
      <c r="H216" s="2108" t="s">
        <v>57</v>
      </c>
      <c r="I216" s="2110"/>
      <c r="J216" s="2109"/>
      <c r="K216" s="2187"/>
      <c r="L216" s="2172"/>
      <c r="M216" s="2173"/>
      <c r="N216" s="2174"/>
      <c r="O216" s="2017"/>
      <c r="P216" s="2017"/>
    </row>
    <row r="217" spans="1:16" ht="23.25" customHeight="1" thickBot="1">
      <c r="B217" s="1490" t="s">
        <v>441</v>
      </c>
      <c r="C217" s="1830" t="s">
        <v>2637</v>
      </c>
      <c r="D217" s="1830"/>
      <c r="E217" s="1830"/>
      <c r="F217" s="1830"/>
      <c r="G217" s="1831"/>
      <c r="H217" s="2152"/>
      <c r="I217" s="2153"/>
      <c r="J217" s="2178"/>
      <c r="K217" s="2187"/>
      <c r="L217" s="2172"/>
      <c r="M217" s="2173"/>
      <c r="N217" s="2174"/>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t="s">
        <v>1672</v>
      </c>
      <c r="P218" s="2050"/>
    </row>
    <row r="219" spans="1:16" ht="21.75" customHeight="1">
      <c r="B219" s="1490" t="s">
        <v>435</v>
      </c>
      <c r="C219" s="1997" t="s">
        <v>2640</v>
      </c>
      <c r="D219" s="1997"/>
      <c r="E219" s="1998"/>
      <c r="F219" s="1999" t="s">
        <v>57</v>
      </c>
      <c r="G219" s="2027"/>
      <c r="H219" s="2027"/>
      <c r="I219" s="2027"/>
      <c r="J219" s="2000"/>
      <c r="K219" s="2169" t="s">
        <v>1521</v>
      </c>
      <c r="L219" s="2152" t="s">
        <v>3820</v>
      </c>
      <c r="M219" s="2153"/>
      <c r="N219" s="2153"/>
      <c r="O219" s="2017"/>
      <c r="P219" s="2017"/>
    </row>
    <row r="220" spans="1:16" ht="21.75" customHeight="1">
      <c r="B220" s="1490" t="s">
        <v>441</v>
      </c>
      <c r="C220" s="1997" t="s">
        <v>2642</v>
      </c>
      <c r="D220" s="1997"/>
      <c r="E220" s="1998"/>
      <c r="F220" s="1999" t="s">
        <v>57</v>
      </c>
      <c r="G220" s="2027"/>
      <c r="H220" s="2027"/>
      <c r="I220" s="2027"/>
      <c r="J220" s="2000"/>
      <c r="K220" s="2169"/>
      <c r="L220" s="2154"/>
      <c r="M220" s="2107"/>
      <c r="N220" s="2107"/>
      <c r="O220" s="2017"/>
      <c r="P220" s="2017"/>
    </row>
    <row r="221" spans="1:16" ht="35.25" customHeight="1">
      <c r="B221" s="1490" t="s">
        <v>443</v>
      </c>
      <c r="C221" s="1997" t="s">
        <v>2643</v>
      </c>
      <c r="D221" s="1997"/>
      <c r="E221" s="1998"/>
      <c r="F221" s="1999" t="s">
        <v>1340</v>
      </c>
      <c r="G221" s="2027"/>
      <c r="H221" s="2027"/>
      <c r="I221" s="2027"/>
      <c r="J221" s="2000"/>
      <c r="K221" s="2169"/>
      <c r="L221" s="2154"/>
      <c r="M221" s="2107"/>
      <c r="N221" s="2107"/>
      <c r="O221" s="2017"/>
      <c r="P221" s="2017"/>
    </row>
    <row r="222" spans="1:16" ht="30" customHeight="1">
      <c r="B222" s="23"/>
      <c r="C222" s="1997" t="s">
        <v>2644</v>
      </c>
      <c r="D222" s="1997"/>
      <c r="E222" s="1998"/>
      <c r="F222" s="2162"/>
      <c r="G222" s="2163"/>
      <c r="H222" s="2163"/>
      <c r="I222" s="2163"/>
      <c r="J222" s="2164"/>
      <c r="K222" s="2169"/>
      <c r="L222" s="2154"/>
      <c r="M222" s="2107"/>
      <c r="N222" s="2107"/>
      <c r="O222" s="2017"/>
      <c r="P222" s="1992"/>
    </row>
    <row r="223" spans="1:16" ht="33" customHeight="1">
      <c r="B223" s="1490" t="s">
        <v>445</v>
      </c>
      <c r="C223" s="2028" t="s">
        <v>2645</v>
      </c>
      <c r="D223" s="2028"/>
      <c r="E223" s="2029"/>
      <c r="F223" s="1995" t="s">
        <v>57</v>
      </c>
      <c r="G223" s="2160"/>
      <c r="H223" s="2160"/>
      <c r="I223" s="2160"/>
      <c r="J223" s="2013"/>
      <c r="K223" s="2169"/>
      <c r="L223" s="2154"/>
      <c r="M223" s="2107"/>
      <c r="N223" s="3385"/>
      <c r="O223" s="2017"/>
      <c r="P223" s="1991"/>
    </row>
    <row r="224" spans="1:16" ht="27.75" customHeight="1">
      <c r="B224" s="87"/>
      <c r="C224" s="1997" t="s">
        <v>2646</v>
      </c>
      <c r="D224" s="1997"/>
      <c r="E224" s="1998"/>
      <c r="F224" s="2162"/>
      <c r="G224" s="2163"/>
      <c r="H224" s="2163"/>
      <c r="I224" s="2163"/>
      <c r="J224" s="2164"/>
      <c r="K224" s="2169"/>
      <c r="L224" s="2154"/>
      <c r="M224" s="2107"/>
      <c r="N224" s="3385"/>
      <c r="O224" s="2017"/>
      <c r="P224" s="1992"/>
    </row>
    <row r="225" spans="2:16" ht="36.75" customHeight="1">
      <c r="B225" s="1519" t="s">
        <v>662</v>
      </c>
      <c r="C225" s="1853" t="s">
        <v>2647</v>
      </c>
      <c r="D225" s="1853"/>
      <c r="E225" s="1853"/>
      <c r="F225" s="1853"/>
      <c r="G225" s="1853"/>
      <c r="H225" s="1995" t="s">
        <v>1340</v>
      </c>
      <c r="I225" s="2160"/>
      <c r="J225" s="2013"/>
      <c r="K225" s="2169"/>
      <c r="L225" s="2154"/>
      <c r="M225" s="2107"/>
      <c r="N225" s="3385"/>
      <c r="O225" s="2017"/>
      <c r="P225" s="2017"/>
    </row>
    <row r="226" spans="2:16" ht="27" customHeight="1">
      <c r="B226" s="22" t="s">
        <v>435</v>
      </c>
      <c r="C226" s="1997" t="s">
        <v>2649</v>
      </c>
      <c r="D226" s="1997"/>
      <c r="E226" s="1997"/>
      <c r="F226" s="1997"/>
      <c r="G226" s="1997"/>
      <c r="H226" s="2166"/>
      <c r="I226" s="2167"/>
      <c r="J226" s="2168"/>
      <c r="K226" s="2169"/>
      <c r="L226" s="2155"/>
      <c r="M226" s="2156"/>
      <c r="N226" s="2235"/>
      <c r="O226" s="1992"/>
      <c r="P226" s="1992"/>
    </row>
    <row r="227" spans="2:16" ht="36" customHeight="1">
      <c r="B227" s="23" t="s">
        <v>665</v>
      </c>
      <c r="C227" s="1997" t="s">
        <v>2650</v>
      </c>
      <c r="D227" s="1997"/>
      <c r="E227" s="1997"/>
      <c r="F227" s="1997"/>
      <c r="G227" s="1997"/>
      <c r="H227" s="2043"/>
      <c r="I227" s="2043"/>
      <c r="J227" s="2043"/>
      <c r="K227" s="2043"/>
      <c r="L227" s="2043"/>
      <c r="M227" s="2043"/>
      <c r="N227" s="2043"/>
      <c r="O227" s="1991" t="s">
        <v>3049</v>
      </c>
      <c r="P227" s="1991" t="s">
        <v>1687</v>
      </c>
    </row>
    <row r="228" spans="2:16" ht="55.5" customHeight="1">
      <c r="B228" s="88" t="s">
        <v>435</v>
      </c>
      <c r="C228" s="1885" t="s">
        <v>1550</v>
      </c>
      <c r="D228" s="1885"/>
      <c r="E228" s="1885"/>
      <c r="F228" s="1885"/>
      <c r="G228" s="1885"/>
      <c r="H228" s="1885"/>
      <c r="I228" s="1885"/>
      <c r="J228" s="2148"/>
      <c r="K228" s="1522" t="s">
        <v>1442</v>
      </c>
      <c r="L228" s="2149" t="s">
        <v>1521</v>
      </c>
      <c r="M228" s="2152"/>
      <c r="N228" s="2153"/>
      <c r="O228" s="2017"/>
      <c r="P228" s="2017"/>
    </row>
    <row r="229" spans="2:16" ht="31.5" customHeight="1">
      <c r="B229" s="88" t="s">
        <v>441</v>
      </c>
      <c r="C229" s="1885" t="s">
        <v>3231</v>
      </c>
      <c r="D229" s="1885"/>
      <c r="E229" s="1885"/>
      <c r="F229" s="1885"/>
      <c r="G229" s="1885"/>
      <c r="H229" s="1885"/>
      <c r="I229" s="1885"/>
      <c r="J229" s="2148"/>
      <c r="K229" s="1522" t="s">
        <v>57</v>
      </c>
      <c r="L229" s="2150"/>
      <c r="M229" s="2154"/>
      <c r="N229" s="2107"/>
      <c r="O229" s="2017"/>
      <c r="P229" s="2017"/>
    </row>
    <row r="230" spans="2:16" ht="40.5" customHeight="1">
      <c r="B230" s="88" t="s">
        <v>443</v>
      </c>
      <c r="C230" s="1885" t="s">
        <v>3232</v>
      </c>
      <c r="D230" s="1885"/>
      <c r="E230" s="1885"/>
      <c r="F230" s="1885"/>
      <c r="G230" s="1885"/>
      <c r="H230" s="1885"/>
      <c r="I230" s="1885"/>
      <c r="J230" s="2148"/>
      <c r="K230" s="1522" t="s">
        <v>1442</v>
      </c>
      <c r="L230" s="2150"/>
      <c r="M230" s="2154"/>
      <c r="N230" s="2107"/>
      <c r="O230" s="2017"/>
      <c r="P230" s="2017"/>
    </row>
    <row r="231" spans="2:16" ht="21.75" customHeight="1">
      <c r="B231" s="88" t="s">
        <v>445</v>
      </c>
      <c r="C231" s="1885" t="s">
        <v>3265</v>
      </c>
      <c r="D231" s="1885"/>
      <c r="E231" s="1885"/>
      <c r="F231" s="1885"/>
      <c r="G231" s="1885"/>
      <c r="H231" s="1885"/>
      <c r="I231" s="1885"/>
      <c r="J231" s="2148"/>
      <c r="K231" s="1522" t="s">
        <v>1442</v>
      </c>
      <c r="L231" s="2150"/>
      <c r="M231" s="2154"/>
      <c r="N231" s="2107"/>
      <c r="O231" s="2017"/>
      <c r="P231" s="2017"/>
    </row>
    <row r="232" spans="2:16" ht="21.75" customHeight="1">
      <c r="B232" s="88" t="s">
        <v>448</v>
      </c>
      <c r="C232" s="1885" t="s">
        <v>3266</v>
      </c>
      <c r="D232" s="1885"/>
      <c r="E232" s="1885"/>
      <c r="F232" s="1885"/>
      <c r="G232" s="1885"/>
      <c r="H232" s="1885"/>
      <c r="I232" s="1885"/>
      <c r="J232" s="2148"/>
      <c r="K232" s="1522" t="s">
        <v>1442</v>
      </c>
      <c r="L232" s="2150"/>
      <c r="M232" s="2154"/>
      <c r="N232" s="2107"/>
      <c r="O232" s="2017"/>
      <c r="P232" s="2017"/>
    </row>
    <row r="233" spans="2:16" ht="21.75" customHeight="1">
      <c r="B233" s="88" t="s">
        <v>450</v>
      </c>
      <c r="C233" s="1885" t="s">
        <v>3267</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2432</v>
      </c>
      <c r="D234" s="1885"/>
      <c r="E234" s="1885"/>
      <c r="F234" s="1885"/>
      <c r="G234" s="1885"/>
      <c r="H234" s="1885"/>
      <c r="I234" s="1885"/>
      <c r="J234" s="2148"/>
      <c r="K234" s="1522" t="s">
        <v>1442</v>
      </c>
      <c r="L234" s="2150"/>
      <c r="M234" s="2154"/>
      <c r="N234" s="2107"/>
      <c r="O234" s="2017"/>
      <c r="P234" s="2017"/>
    </row>
    <row r="235" spans="2:16" ht="21.75" customHeight="1">
      <c r="B235" s="88" t="s">
        <v>456</v>
      </c>
      <c r="C235" s="1885" t="s">
        <v>2433</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3268</v>
      </c>
      <c r="D236" s="1885"/>
      <c r="E236" s="1885"/>
      <c r="F236" s="1885"/>
      <c r="G236" s="1885"/>
      <c r="H236" s="1885"/>
      <c r="I236" s="1885"/>
      <c r="J236" s="2148"/>
      <c r="K236" s="1522" t="s">
        <v>1442</v>
      </c>
      <c r="L236" s="2150"/>
      <c r="M236" s="2154"/>
      <c r="N236" s="2107"/>
      <c r="O236" s="2017"/>
      <c r="P236" s="2017"/>
    </row>
    <row r="237" spans="2:16" ht="21.75" customHeight="1">
      <c r="B237" s="88" t="s">
        <v>594</v>
      </c>
      <c r="C237" s="1885" t="s">
        <v>3238</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3269</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3076</v>
      </c>
      <c r="D239" s="1885"/>
      <c r="E239" s="1885"/>
      <c r="F239" s="1885"/>
      <c r="G239" s="1885"/>
      <c r="H239" s="1885"/>
      <c r="I239" s="1885"/>
      <c r="J239" s="2148"/>
      <c r="K239" s="1522" t="s">
        <v>1442</v>
      </c>
      <c r="L239" s="2150"/>
      <c r="M239" s="2154"/>
      <c r="N239" s="2107"/>
      <c r="O239" s="2017"/>
      <c r="P239" s="2017"/>
    </row>
    <row r="240" spans="2:16" ht="24" customHeight="1">
      <c r="B240" s="89" t="s">
        <v>600</v>
      </c>
      <c r="C240" s="1997" t="s">
        <v>3270</v>
      </c>
      <c r="D240" s="1997"/>
      <c r="E240" s="1997"/>
      <c r="F240" s="1997"/>
      <c r="G240" s="1997"/>
      <c r="H240" s="1997"/>
      <c r="I240" s="1997"/>
      <c r="J240" s="1998"/>
      <c r="K240" s="1522" t="s">
        <v>57</v>
      </c>
      <c r="L240" s="2150"/>
      <c r="M240" s="2154"/>
      <c r="N240" s="2107"/>
      <c r="O240" s="2017"/>
      <c r="P240" s="2017"/>
    </row>
    <row r="241" spans="2:16" ht="34.5" customHeight="1">
      <c r="B241" s="88"/>
      <c r="C241" s="1997" t="s">
        <v>2656</v>
      </c>
      <c r="D241" s="1997"/>
      <c r="E241" s="1998"/>
      <c r="F241" s="2093"/>
      <c r="G241" s="2157"/>
      <c r="H241" s="2157"/>
      <c r="I241" s="2157"/>
      <c r="J241" s="2157"/>
      <c r="K241" s="2157"/>
      <c r="L241" s="2150"/>
      <c r="M241" s="2154"/>
      <c r="N241" s="2107"/>
      <c r="O241" s="2017"/>
      <c r="P241" s="2017"/>
    </row>
    <row r="242" spans="2:16" ht="23.25" customHeight="1">
      <c r="B242" s="90" t="s">
        <v>676</v>
      </c>
      <c r="C242" s="2158" t="s">
        <v>1698</v>
      </c>
      <c r="D242" s="2158"/>
      <c r="E242" s="2158"/>
      <c r="F242" s="2158"/>
      <c r="G242" s="2158"/>
      <c r="H242" s="2158"/>
      <c r="I242" s="2158"/>
      <c r="J242" s="2159"/>
      <c r="K242" s="91">
        <v>41583</v>
      </c>
      <c r="L242" s="2150"/>
      <c r="M242" s="2154"/>
      <c r="N242" s="2107"/>
      <c r="O242" s="2017"/>
      <c r="P242" s="2017"/>
    </row>
    <row r="243" spans="2:16" ht="23.25" customHeight="1">
      <c r="B243" s="90" t="s">
        <v>678</v>
      </c>
      <c r="C243" s="1997" t="s">
        <v>2657</v>
      </c>
      <c r="D243" s="1997"/>
      <c r="E243" s="1998"/>
      <c r="F243" s="1995" t="s">
        <v>3821</v>
      </c>
      <c r="G243" s="2160"/>
      <c r="H243" s="2160"/>
      <c r="I243" s="2160"/>
      <c r="J243" s="2160"/>
      <c r="K243" s="2160"/>
      <c r="L243" s="2151"/>
      <c r="M243" s="2155"/>
      <c r="N243" s="2156"/>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1704</v>
      </c>
      <c r="P244" s="1991" t="s">
        <v>2660</v>
      </c>
    </row>
    <row r="245" spans="2:16" ht="35.25" customHeight="1">
      <c r="B245" s="89" t="s">
        <v>435</v>
      </c>
      <c r="C245" s="1903" t="s">
        <v>2543</v>
      </c>
      <c r="D245" s="1903"/>
      <c r="E245" s="2138"/>
      <c r="F245" s="1754" t="s">
        <v>3822</v>
      </c>
      <c r="G245" s="1755"/>
      <c r="H245" s="2139" t="s">
        <v>1521</v>
      </c>
      <c r="I245" s="2141" t="s">
        <v>3823</v>
      </c>
      <c r="J245" s="2142"/>
      <c r="K245" s="2142"/>
      <c r="L245" s="2142"/>
      <c r="M245" s="2142"/>
      <c r="N245" s="2143"/>
      <c r="O245" s="2017"/>
      <c r="P245" s="2017"/>
    </row>
    <row r="246" spans="2:16" ht="29.25" customHeight="1">
      <c r="B246" s="89" t="s">
        <v>441</v>
      </c>
      <c r="C246" s="1903" t="s">
        <v>2664</v>
      </c>
      <c r="D246" s="1903"/>
      <c r="E246" s="2138"/>
      <c r="F246" s="1754" t="s">
        <v>1708</v>
      </c>
      <c r="G246" s="1755"/>
      <c r="H246" s="1811"/>
      <c r="I246" s="2144"/>
      <c r="J246" s="2117"/>
      <c r="K246" s="2117"/>
      <c r="L246" s="2117"/>
      <c r="M246" s="2117"/>
      <c r="N246" s="2118"/>
      <c r="O246" s="2017"/>
      <c r="P246" s="2017"/>
    </row>
    <row r="247" spans="2:16" ht="30" customHeight="1">
      <c r="B247" s="89" t="s">
        <v>443</v>
      </c>
      <c r="C247" s="1903" t="s">
        <v>2665</v>
      </c>
      <c r="D247" s="1903"/>
      <c r="E247" s="2138"/>
      <c r="F247" s="1754" t="s">
        <v>1710</v>
      </c>
      <c r="G247" s="1755"/>
      <c r="H247" s="1811"/>
      <c r="I247" s="2144"/>
      <c r="J247" s="2117"/>
      <c r="K247" s="2117"/>
      <c r="L247" s="2117"/>
      <c r="M247" s="2117"/>
      <c r="N247" s="2118"/>
      <c r="O247" s="2017"/>
      <c r="P247" s="2017"/>
    </row>
    <row r="248" spans="2:16" ht="35.25" customHeight="1">
      <c r="B248" s="89" t="s">
        <v>445</v>
      </c>
      <c r="C248" s="1903" t="s">
        <v>2666</v>
      </c>
      <c r="D248" s="1903"/>
      <c r="E248" s="2138"/>
      <c r="F248" s="1754" t="s">
        <v>1712</v>
      </c>
      <c r="G248" s="1755"/>
      <c r="H248" s="1811"/>
      <c r="I248" s="2144"/>
      <c r="J248" s="2117"/>
      <c r="K248" s="2117"/>
      <c r="L248" s="2117"/>
      <c r="M248" s="2117"/>
      <c r="N248" s="2118"/>
      <c r="O248" s="2017"/>
      <c r="P248" s="2017"/>
    </row>
    <row r="249" spans="2:16" ht="23.25" customHeight="1">
      <c r="B249" s="89" t="s">
        <v>448</v>
      </c>
      <c r="C249" s="1903" t="s">
        <v>2667</v>
      </c>
      <c r="D249" s="1903"/>
      <c r="E249" s="2138"/>
      <c r="F249" s="1754" t="s">
        <v>1442</v>
      </c>
      <c r="G249" s="1755"/>
      <c r="H249" s="1811"/>
      <c r="I249" s="2144"/>
      <c r="J249" s="2117"/>
      <c r="K249" s="2117"/>
      <c r="L249" s="2117"/>
      <c r="M249" s="2117"/>
      <c r="N249" s="2118"/>
      <c r="O249" s="2017"/>
      <c r="P249" s="2017"/>
    </row>
    <row r="250" spans="2:16" ht="51" customHeight="1">
      <c r="B250" s="90"/>
      <c r="C250" s="1903" t="s">
        <v>2668</v>
      </c>
      <c r="D250" s="1903"/>
      <c r="E250" s="2138"/>
      <c r="F250" s="1754" t="s">
        <v>3824</v>
      </c>
      <c r="G250" s="1755"/>
      <c r="H250" s="2140"/>
      <c r="I250" s="2145"/>
      <c r="J250" s="2119"/>
      <c r="K250" s="2119"/>
      <c r="L250" s="2119"/>
      <c r="M250" s="2119"/>
      <c r="N250" s="2120"/>
      <c r="O250" s="2017"/>
      <c r="P250" s="1992"/>
    </row>
    <row r="251" spans="2:16" ht="52.5" customHeight="1">
      <c r="B251" s="90" t="s">
        <v>684</v>
      </c>
      <c r="C251" s="1997" t="s">
        <v>1716</v>
      </c>
      <c r="D251" s="1997"/>
      <c r="E251" s="1997"/>
      <c r="F251" s="1997"/>
      <c r="G251" s="92" t="s">
        <v>239</v>
      </c>
      <c r="H251" s="1527" t="s">
        <v>1521</v>
      </c>
      <c r="I251" s="2121" t="s">
        <v>3825</v>
      </c>
      <c r="J251" s="2122"/>
      <c r="K251" s="2122"/>
      <c r="L251" s="2122"/>
      <c r="M251" s="2122"/>
      <c r="N251" s="2123"/>
      <c r="O251" s="93" t="s">
        <v>3826</v>
      </c>
      <c r="P251" s="1504" t="s">
        <v>1332</v>
      </c>
    </row>
    <row r="252" spans="2:16" ht="33" customHeight="1">
      <c r="B252" s="90" t="s">
        <v>686</v>
      </c>
      <c r="C252" s="1997" t="s">
        <v>2672</v>
      </c>
      <c r="D252" s="1997"/>
      <c r="E252" s="1997"/>
      <c r="F252" s="1471" t="s">
        <v>57</v>
      </c>
      <c r="G252" s="1634" t="s">
        <v>1521</v>
      </c>
      <c r="H252" s="2146" t="s">
        <v>3827</v>
      </c>
      <c r="I252" s="2146"/>
      <c r="J252" s="2146"/>
      <c r="K252" s="2146"/>
      <c r="L252" s="2146"/>
      <c r="M252" s="2146"/>
      <c r="N252" s="2147"/>
      <c r="O252" s="2135" t="s">
        <v>3274</v>
      </c>
      <c r="P252" s="2135"/>
    </row>
    <row r="253" spans="2:16" ht="26.25"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1442</v>
      </c>
      <c r="G254" s="1634" t="s">
        <v>1521</v>
      </c>
      <c r="H254" s="2121"/>
      <c r="I254" s="2122"/>
      <c r="J254" s="2122"/>
      <c r="K254" s="2122"/>
      <c r="L254" s="2122"/>
      <c r="M254" s="2122"/>
      <c r="N254" s="2123"/>
      <c r="O254" s="2136"/>
      <c r="P254" s="2136"/>
    </row>
    <row r="255" spans="2:16" ht="28.5" customHeight="1">
      <c r="B255" s="22"/>
      <c r="C255" s="1505" t="s">
        <v>458</v>
      </c>
      <c r="D255" s="1997" t="s">
        <v>2679</v>
      </c>
      <c r="E255" s="1997"/>
      <c r="F255" s="2121" t="s">
        <v>3828</v>
      </c>
      <c r="G255" s="2122"/>
      <c r="H255" s="2122"/>
      <c r="I255" s="2122"/>
      <c r="J255" s="2122"/>
      <c r="K255" s="2122"/>
      <c r="L255" s="2122"/>
      <c r="M255" s="2122"/>
      <c r="N255" s="2123"/>
      <c r="O255" s="2136"/>
      <c r="P255" s="2136"/>
    </row>
    <row r="256" spans="2:16" ht="27" customHeight="1">
      <c r="B256" s="27" t="s">
        <v>441</v>
      </c>
      <c r="C256" s="1997" t="s">
        <v>2681</v>
      </c>
      <c r="D256" s="1997"/>
      <c r="E256" s="1997"/>
      <c r="F256" s="33" t="s">
        <v>1442</v>
      </c>
      <c r="G256" s="1634" t="s">
        <v>1521</v>
      </c>
      <c r="H256" s="2121"/>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84" customHeight="1">
      <c r="B258" s="27" t="s">
        <v>443</v>
      </c>
      <c r="C258" s="2028" t="s">
        <v>3276</v>
      </c>
      <c r="D258" s="2028"/>
      <c r="E258" s="2028"/>
      <c r="F258" s="33" t="s">
        <v>1442</v>
      </c>
      <c r="G258" s="1634" t="s">
        <v>1521</v>
      </c>
      <c r="H258" s="2121" t="s">
        <v>3829</v>
      </c>
      <c r="I258" s="2122"/>
      <c r="J258" s="2122"/>
      <c r="K258" s="2122"/>
      <c r="L258" s="2122"/>
      <c r="M258" s="2122"/>
      <c r="N258" s="2123"/>
      <c r="O258" s="2136"/>
      <c r="P258" s="2136"/>
    </row>
    <row r="259" spans="2:16" ht="25.5" customHeight="1">
      <c r="B259" s="22"/>
      <c r="C259" s="1505" t="s">
        <v>458</v>
      </c>
      <c r="D259" s="1997" t="s">
        <v>2679</v>
      </c>
      <c r="E259" s="1997"/>
      <c r="F259" s="2121"/>
      <c r="G259" s="2122"/>
      <c r="H259" s="2122"/>
      <c r="I259" s="2122"/>
      <c r="J259" s="2122"/>
      <c r="K259" s="2122"/>
      <c r="L259" s="2122"/>
      <c r="M259" s="2122"/>
      <c r="N259" s="2123"/>
      <c r="O259" s="2137"/>
      <c r="P259" s="2136"/>
    </row>
    <row r="260" spans="2:16" ht="29.25" customHeight="1">
      <c r="B260" s="94" t="s">
        <v>694</v>
      </c>
      <c r="C260" s="1997" t="s">
        <v>2683</v>
      </c>
      <c r="D260" s="1997"/>
      <c r="E260" s="1997"/>
      <c r="F260" s="1471" t="s">
        <v>57</v>
      </c>
      <c r="G260" s="2126" t="s">
        <v>1521</v>
      </c>
      <c r="H260" s="2014"/>
      <c r="I260" s="2015"/>
      <c r="J260" s="2015"/>
      <c r="K260" s="2015"/>
      <c r="L260" s="2015"/>
      <c r="M260" s="2015"/>
      <c r="N260" s="2128"/>
      <c r="O260" s="2124" t="s">
        <v>1732</v>
      </c>
      <c r="P260" s="2051"/>
    </row>
    <row r="261" spans="2:16" ht="39.75" customHeight="1">
      <c r="B261" s="89" t="s">
        <v>435</v>
      </c>
      <c r="C261" s="1997" t="s">
        <v>2686</v>
      </c>
      <c r="D261" s="1997"/>
      <c r="E261" s="1998"/>
      <c r="F261" s="33" t="s">
        <v>1340</v>
      </c>
      <c r="G261" s="2113"/>
      <c r="H261" s="2129"/>
      <c r="I261" s="2130"/>
      <c r="J261" s="2130"/>
      <c r="K261" s="2130"/>
      <c r="L261" s="2130"/>
      <c r="M261" s="2130"/>
      <c r="N261" s="2131"/>
      <c r="O261" s="2124"/>
      <c r="P261" s="2124"/>
    </row>
    <row r="262" spans="2:16" ht="30" customHeight="1">
      <c r="B262" s="89" t="s">
        <v>441</v>
      </c>
      <c r="C262" s="1997" t="s">
        <v>2687</v>
      </c>
      <c r="D262" s="1997"/>
      <c r="E262" s="1998"/>
      <c r="F262" s="33" t="s">
        <v>1340</v>
      </c>
      <c r="G262" s="2113"/>
      <c r="H262" s="2129"/>
      <c r="I262" s="2130"/>
      <c r="J262" s="2130"/>
      <c r="K262" s="2130"/>
      <c r="L262" s="2130"/>
      <c r="M262" s="2130"/>
      <c r="N262" s="2131"/>
      <c r="O262" s="2124"/>
      <c r="P262" s="2124"/>
    </row>
    <row r="263" spans="2:16" ht="39.75" customHeight="1">
      <c r="B263" s="89" t="s">
        <v>443</v>
      </c>
      <c r="C263" s="1997" t="s">
        <v>2688</v>
      </c>
      <c r="D263" s="1997"/>
      <c r="E263" s="1998"/>
      <c r="F263" s="33" t="s">
        <v>1340</v>
      </c>
      <c r="G263" s="2113"/>
      <c r="H263" s="2129"/>
      <c r="I263" s="2130"/>
      <c r="J263" s="2130"/>
      <c r="K263" s="2130"/>
      <c r="L263" s="2130"/>
      <c r="M263" s="2130"/>
      <c r="N263" s="2131"/>
      <c r="O263" s="2124"/>
      <c r="P263" s="2124"/>
    </row>
    <row r="264" spans="2:16" ht="39.75" customHeight="1" thickBot="1">
      <c r="B264" s="117" t="s">
        <v>445</v>
      </c>
      <c r="C264" s="1978" t="s">
        <v>2689</v>
      </c>
      <c r="D264" s="1978"/>
      <c r="E264" s="1979"/>
      <c r="F264" s="33" t="s">
        <v>1340</v>
      </c>
      <c r="G264" s="2127"/>
      <c r="H264" s="2132"/>
      <c r="I264" s="2133"/>
      <c r="J264" s="2133"/>
      <c r="K264" s="2133"/>
      <c r="L264" s="2133"/>
      <c r="M264" s="2133"/>
      <c r="N264" s="2134"/>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2115" t="s">
        <v>3830</v>
      </c>
      <c r="J266" s="2115"/>
      <c r="K266" s="2115"/>
      <c r="L266" s="2115"/>
      <c r="M266" s="2115"/>
      <c r="N266" s="2116"/>
      <c r="O266" s="2050"/>
      <c r="P266" s="2050"/>
    </row>
    <row r="267" spans="2:16" ht="38.25" customHeight="1">
      <c r="B267" s="27" t="s">
        <v>435</v>
      </c>
      <c r="C267" s="1997" t="s">
        <v>2694</v>
      </c>
      <c r="D267" s="1997"/>
      <c r="E267" s="1997"/>
      <c r="F267" s="1997"/>
      <c r="G267" s="1998"/>
      <c r="H267" s="2113"/>
      <c r="I267" s="2117"/>
      <c r="J267" s="2117"/>
      <c r="K267" s="2117"/>
      <c r="L267" s="2117"/>
      <c r="M267" s="2117"/>
      <c r="N267" s="2118"/>
      <c r="O267" s="2017"/>
      <c r="P267" s="2017"/>
    </row>
    <row r="268" spans="2:16" ht="36.75" customHeight="1">
      <c r="B268" s="1490"/>
      <c r="C268" s="1489" t="s">
        <v>458</v>
      </c>
      <c r="D268" s="2043" t="s">
        <v>2635</v>
      </c>
      <c r="E268" s="2043"/>
      <c r="F268" s="2108" t="s">
        <v>2695</v>
      </c>
      <c r="G268" s="2109"/>
      <c r="H268" s="2113"/>
      <c r="I268" s="2117"/>
      <c r="J268" s="2117"/>
      <c r="K268" s="2117"/>
      <c r="L268" s="2117"/>
      <c r="M268" s="2117"/>
      <c r="N268" s="2118"/>
      <c r="O268" s="2017"/>
      <c r="P268" s="2017"/>
    </row>
    <row r="269" spans="2:16" ht="36" customHeight="1">
      <c r="B269" s="1490"/>
      <c r="C269" s="1491" t="s">
        <v>489</v>
      </c>
      <c r="D269" s="1997" t="s">
        <v>2696</v>
      </c>
      <c r="E269" s="1998"/>
      <c r="F269" s="2110" t="s">
        <v>3831</v>
      </c>
      <c r="G269" s="2109"/>
      <c r="H269" s="2113"/>
      <c r="I269" s="2117"/>
      <c r="J269" s="2117"/>
      <c r="K269" s="2117"/>
      <c r="L269" s="2117"/>
      <c r="M269" s="2117"/>
      <c r="N269" s="2118"/>
      <c r="O269" s="2017"/>
      <c r="P269" s="2017"/>
    </row>
    <row r="270" spans="2:16" ht="28.5" customHeight="1">
      <c r="B270" s="1490"/>
      <c r="C270" s="1491" t="s">
        <v>493</v>
      </c>
      <c r="D270" s="1997" t="s">
        <v>2697</v>
      </c>
      <c r="E270" s="1998"/>
      <c r="F270" s="2107" t="s">
        <v>3832</v>
      </c>
      <c r="G270" s="2107"/>
      <c r="H270" s="2113"/>
      <c r="I270" s="2117"/>
      <c r="J270" s="2117"/>
      <c r="K270" s="2117"/>
      <c r="L270" s="2117"/>
      <c r="M270" s="2117"/>
      <c r="N270" s="2118"/>
      <c r="O270" s="2017"/>
      <c r="P270" s="2017"/>
    </row>
    <row r="271" spans="2:16" ht="29.25" customHeight="1">
      <c r="B271" s="1494"/>
      <c r="C271" s="1491" t="s">
        <v>498</v>
      </c>
      <c r="D271" s="1997" t="s">
        <v>2698</v>
      </c>
      <c r="E271" s="1997"/>
      <c r="F271" s="2108" t="s">
        <v>3833</v>
      </c>
      <c r="G271" s="2109"/>
      <c r="H271" s="2114"/>
      <c r="I271" s="2119"/>
      <c r="J271" s="2119"/>
      <c r="K271" s="2119"/>
      <c r="L271" s="2119"/>
      <c r="M271" s="2119"/>
      <c r="N271" s="2120"/>
      <c r="O271" s="2017"/>
      <c r="P271" s="2017"/>
    </row>
    <row r="272" spans="2:16" ht="39" customHeight="1">
      <c r="B272" s="1493" t="s">
        <v>441</v>
      </c>
      <c r="C272" s="1997" t="s">
        <v>1748</v>
      </c>
      <c r="D272" s="1997"/>
      <c r="E272" s="1998"/>
      <c r="F272" s="2110" t="s">
        <v>2699</v>
      </c>
      <c r="G272" s="2109"/>
      <c r="H272" s="265" t="s">
        <v>1521</v>
      </c>
      <c r="I272" s="2121" t="s">
        <v>3834</v>
      </c>
      <c r="J272" s="2122"/>
      <c r="K272" s="2122"/>
      <c r="L272" s="2122"/>
      <c r="M272" s="2122"/>
      <c r="N272" s="2123"/>
      <c r="O272" s="1992"/>
      <c r="P272" s="1992"/>
    </row>
    <row r="273" spans="2:16" ht="60.75" customHeight="1">
      <c r="B273" s="2096" t="s">
        <v>708</v>
      </c>
      <c r="C273" s="1830" t="s">
        <v>3835</v>
      </c>
      <c r="D273" s="1830"/>
      <c r="E273" s="1830"/>
      <c r="F273" s="1830"/>
      <c r="G273" s="1831"/>
      <c r="H273" s="3779" t="s">
        <v>3836</v>
      </c>
      <c r="I273" s="3780"/>
      <c r="J273" s="3781"/>
      <c r="K273" s="2104" t="s">
        <v>3278</v>
      </c>
      <c r="L273" s="2105"/>
      <c r="M273" s="2105"/>
      <c r="N273" s="2105"/>
      <c r="O273" s="1631" t="s">
        <v>2704</v>
      </c>
      <c r="P273" s="1631" t="s">
        <v>2704</v>
      </c>
    </row>
    <row r="274" spans="2:16" ht="129.75" customHeight="1">
      <c r="B274" s="2097"/>
      <c r="C274" s="2043"/>
      <c r="D274" s="2043"/>
      <c r="E274" s="2043"/>
      <c r="F274" s="2043"/>
      <c r="G274" s="2054"/>
      <c r="H274" s="675" t="s">
        <v>3279</v>
      </c>
      <c r="I274" s="676" t="s">
        <v>2706</v>
      </c>
      <c r="J274" s="676" t="s">
        <v>3280</v>
      </c>
      <c r="K274" s="675" t="s">
        <v>3281</v>
      </c>
      <c r="L274" s="675" t="s">
        <v>3063</v>
      </c>
      <c r="M274" s="676" t="s">
        <v>3282</v>
      </c>
      <c r="N274" s="99" t="s">
        <v>1381</v>
      </c>
      <c r="O274" s="1504"/>
      <c r="P274" s="1504"/>
    </row>
    <row r="275" spans="2:16" ht="21" customHeight="1">
      <c r="B275" s="84" t="s">
        <v>435</v>
      </c>
      <c r="C275" s="2028" t="s">
        <v>3837</v>
      </c>
      <c r="D275" s="2028"/>
      <c r="E275" s="2028"/>
      <c r="F275" s="2028"/>
      <c r="G275" s="2028"/>
      <c r="H275" s="2028"/>
      <c r="I275" s="2028"/>
      <c r="J275" s="2028"/>
      <c r="K275" s="2028"/>
      <c r="L275" s="2028"/>
      <c r="M275" s="2028"/>
      <c r="N275" s="2028"/>
      <c r="O275" s="3776" t="s">
        <v>2712</v>
      </c>
      <c r="P275" s="3776" t="s">
        <v>2712</v>
      </c>
    </row>
    <row r="276" spans="2:16" ht="24.75" customHeight="1">
      <c r="B276" s="84" t="s">
        <v>458</v>
      </c>
      <c r="C276" s="2091" t="s">
        <v>3838</v>
      </c>
      <c r="D276" s="2091"/>
      <c r="E276" s="2091"/>
      <c r="F276" s="2091"/>
      <c r="G276" s="2092"/>
      <c r="H276" s="118">
        <v>1</v>
      </c>
      <c r="I276" s="119">
        <v>12</v>
      </c>
      <c r="J276" s="120">
        <f t="shared" ref="J276:J295" si="2">MIN(H276/I276,1)</f>
        <v>8.3333333333333329E-2</v>
      </c>
      <c r="K276" s="101" t="s">
        <v>61</v>
      </c>
      <c r="L276" s="102" t="s">
        <v>61</v>
      </c>
      <c r="M276" s="103" t="s">
        <v>61</v>
      </c>
      <c r="N276" s="3778" t="s">
        <v>3839</v>
      </c>
      <c r="O276" s="3777"/>
      <c r="P276" s="3776"/>
    </row>
    <row r="277" spans="2:16" ht="24.75" customHeight="1">
      <c r="B277" s="84" t="s">
        <v>489</v>
      </c>
      <c r="C277" s="2091" t="s">
        <v>3065</v>
      </c>
      <c r="D277" s="2091"/>
      <c r="E277" s="2091"/>
      <c r="F277" s="2091"/>
      <c r="G277" s="2092"/>
      <c r="H277" s="118">
        <v>0</v>
      </c>
      <c r="I277" s="119">
        <v>12</v>
      </c>
      <c r="J277" s="120">
        <f t="shared" si="2"/>
        <v>0</v>
      </c>
      <c r="K277" s="101" t="s">
        <v>61</v>
      </c>
      <c r="L277" s="102" t="s">
        <v>61</v>
      </c>
      <c r="M277" s="103" t="s">
        <v>61</v>
      </c>
      <c r="N277" s="3778"/>
      <c r="O277" s="2165" t="s">
        <v>1762</v>
      </c>
      <c r="P277" s="2017" t="s">
        <v>3066</v>
      </c>
    </row>
    <row r="278" spans="2:16" ht="31.5" customHeight="1">
      <c r="B278" s="84" t="s">
        <v>493</v>
      </c>
      <c r="C278" s="1997" t="s">
        <v>3284</v>
      </c>
      <c r="D278" s="1997"/>
      <c r="E278" s="1997"/>
      <c r="F278" s="1997"/>
      <c r="G278" s="1998"/>
      <c r="H278" s="101" t="s">
        <v>61</v>
      </c>
      <c r="I278" s="102" t="s">
        <v>61</v>
      </c>
      <c r="J278" s="103" t="s">
        <v>61</v>
      </c>
      <c r="K278" s="101" t="s">
        <v>61</v>
      </c>
      <c r="L278" s="102" t="s">
        <v>61</v>
      </c>
      <c r="M278" s="103" t="s">
        <v>61</v>
      </c>
      <c r="N278" s="3778"/>
      <c r="O278" s="2165"/>
      <c r="P278" s="2017"/>
    </row>
    <row r="279" spans="2:16" ht="20.25" customHeight="1">
      <c r="B279" s="76" t="s">
        <v>441</v>
      </c>
      <c r="C279" s="2028" t="s">
        <v>3068</v>
      </c>
      <c r="D279" s="2028"/>
      <c r="E279" s="2028"/>
      <c r="F279" s="2028"/>
      <c r="G279" s="2100"/>
      <c r="H279" s="101" t="s">
        <v>61</v>
      </c>
      <c r="I279" s="102" t="s">
        <v>61</v>
      </c>
      <c r="J279" s="103" t="s">
        <v>61</v>
      </c>
      <c r="K279" s="101" t="s">
        <v>61</v>
      </c>
      <c r="L279" s="102" t="s">
        <v>61</v>
      </c>
      <c r="M279" s="103" t="s">
        <v>61</v>
      </c>
      <c r="N279" s="3778"/>
      <c r="O279" s="2161"/>
      <c r="P279" s="1992"/>
    </row>
    <row r="280" spans="2:16" ht="18" customHeight="1">
      <c r="B280" s="76" t="s">
        <v>443</v>
      </c>
      <c r="C280" s="2028" t="s">
        <v>2421</v>
      </c>
      <c r="D280" s="2028"/>
      <c r="E280" s="2028"/>
      <c r="F280" s="2028"/>
      <c r="G280" s="2028"/>
      <c r="H280" s="2028"/>
      <c r="I280" s="2028"/>
      <c r="J280" s="2028"/>
      <c r="K280" s="2028"/>
      <c r="L280" s="2028"/>
      <c r="M280" s="2028"/>
      <c r="N280" s="2372"/>
      <c r="O280" s="3729" t="s">
        <v>1762</v>
      </c>
      <c r="P280" s="3729" t="s">
        <v>3066</v>
      </c>
    </row>
    <row r="281" spans="2:16" ht="24.75" customHeight="1">
      <c r="B281" s="76" t="s">
        <v>458</v>
      </c>
      <c r="C281" s="2091" t="s">
        <v>3069</v>
      </c>
      <c r="D281" s="2091"/>
      <c r="E281" s="2091"/>
      <c r="F281" s="2091"/>
      <c r="G281" s="2092"/>
      <c r="H281" s="118">
        <v>0</v>
      </c>
      <c r="I281" s="119">
        <v>12</v>
      </c>
      <c r="J281" s="120">
        <f t="shared" si="2"/>
        <v>0</v>
      </c>
      <c r="K281" s="101" t="s">
        <v>61</v>
      </c>
      <c r="L281" s="102" t="s">
        <v>61</v>
      </c>
      <c r="M281" s="103" t="s">
        <v>61</v>
      </c>
      <c r="N281" s="2478"/>
      <c r="O281" s="3733"/>
      <c r="P281" s="3733"/>
    </row>
    <row r="282" spans="2:16" ht="24.75" customHeight="1">
      <c r="B282" s="76" t="s">
        <v>489</v>
      </c>
      <c r="C282" s="2091" t="s">
        <v>3070</v>
      </c>
      <c r="D282" s="2091"/>
      <c r="E282" s="2091"/>
      <c r="F282" s="2091"/>
      <c r="G282" s="1518"/>
      <c r="H282" s="118">
        <v>0</v>
      </c>
      <c r="I282" s="119">
        <v>12</v>
      </c>
      <c r="J282" s="120">
        <f t="shared" si="2"/>
        <v>0</v>
      </c>
      <c r="K282" s="101" t="s">
        <v>61</v>
      </c>
      <c r="L282" s="102" t="s">
        <v>61</v>
      </c>
      <c r="M282" s="103" t="s">
        <v>61</v>
      </c>
      <c r="N282" s="2479"/>
      <c r="O282" s="3733"/>
      <c r="P282" s="3733"/>
    </row>
    <row r="283" spans="2:16" ht="24.75" customHeight="1">
      <c r="B283" s="76" t="s">
        <v>493</v>
      </c>
      <c r="C283" s="2091" t="s">
        <v>3071</v>
      </c>
      <c r="D283" s="2091"/>
      <c r="E283" s="2091"/>
      <c r="F283" s="2091"/>
      <c r="G283" s="2092"/>
      <c r="H283" s="118">
        <v>0</v>
      </c>
      <c r="I283" s="119">
        <v>12</v>
      </c>
      <c r="J283" s="120">
        <f t="shared" si="2"/>
        <v>0</v>
      </c>
      <c r="K283" s="101" t="s">
        <v>61</v>
      </c>
      <c r="L283" s="102" t="s">
        <v>61</v>
      </c>
      <c r="M283" s="103" t="s">
        <v>61</v>
      </c>
      <c r="N283" s="2479"/>
      <c r="O283" s="3733"/>
      <c r="P283" s="3733"/>
    </row>
    <row r="284" spans="2:16" ht="18" customHeight="1">
      <c r="B284" s="76" t="s">
        <v>445</v>
      </c>
      <c r="C284" s="2028" t="s">
        <v>2425</v>
      </c>
      <c r="D284" s="2028"/>
      <c r="E284" s="2028"/>
      <c r="F284" s="2028"/>
      <c r="G284" s="2028"/>
      <c r="H284" s="2028"/>
      <c r="I284" s="2028"/>
      <c r="J284" s="2028"/>
      <c r="K284" s="2028"/>
      <c r="L284" s="2028"/>
      <c r="M284" s="2028"/>
      <c r="N284" s="2372"/>
      <c r="O284" s="3733"/>
      <c r="P284" s="3733"/>
    </row>
    <row r="285" spans="2:16" ht="22.5" customHeight="1">
      <c r="B285" s="76" t="s">
        <v>458</v>
      </c>
      <c r="C285" s="2091" t="s">
        <v>3072</v>
      </c>
      <c r="D285" s="2091"/>
      <c r="E285" s="2091"/>
      <c r="F285" s="2091"/>
      <c r="G285" s="2092"/>
      <c r="H285" s="118">
        <v>0</v>
      </c>
      <c r="I285" s="119">
        <v>12</v>
      </c>
      <c r="J285" s="120">
        <f t="shared" si="2"/>
        <v>0</v>
      </c>
      <c r="K285" s="101" t="s">
        <v>61</v>
      </c>
      <c r="L285" s="102" t="s">
        <v>61</v>
      </c>
      <c r="M285" s="103" t="s">
        <v>61</v>
      </c>
      <c r="N285" s="2480"/>
      <c r="O285" s="3733"/>
      <c r="P285" s="3733"/>
    </row>
    <row r="286" spans="2:16" ht="22.5" customHeight="1">
      <c r="B286" s="76" t="s">
        <v>489</v>
      </c>
      <c r="C286" s="2091" t="s">
        <v>3073</v>
      </c>
      <c r="D286" s="2091"/>
      <c r="E286" s="2091"/>
      <c r="F286" s="2091"/>
      <c r="G286" s="2092"/>
      <c r="H286" s="101" t="s">
        <v>61</v>
      </c>
      <c r="I286" s="102" t="s">
        <v>61</v>
      </c>
      <c r="J286" s="103" t="s">
        <v>61</v>
      </c>
      <c r="K286" s="101" t="s">
        <v>61</v>
      </c>
      <c r="L286" s="102" t="s">
        <v>61</v>
      </c>
      <c r="M286" s="103" t="s">
        <v>61</v>
      </c>
      <c r="N286" s="2481"/>
      <c r="O286" s="3733"/>
      <c r="P286" s="3733"/>
    </row>
    <row r="287" spans="2:16" ht="22.5" customHeight="1">
      <c r="B287" s="76" t="s">
        <v>448</v>
      </c>
      <c r="C287" s="2028" t="s">
        <v>3074</v>
      </c>
      <c r="D287" s="2028"/>
      <c r="E287" s="2028"/>
      <c r="F287" s="2028"/>
      <c r="G287" s="2028"/>
      <c r="H287" s="118">
        <v>0</v>
      </c>
      <c r="I287" s="119">
        <v>12</v>
      </c>
      <c r="J287" s="120">
        <f t="shared" si="2"/>
        <v>0</v>
      </c>
      <c r="K287" s="101" t="s">
        <v>61</v>
      </c>
      <c r="L287" s="102" t="s">
        <v>61</v>
      </c>
      <c r="M287" s="103" t="s">
        <v>61</v>
      </c>
      <c r="N287" s="105"/>
      <c r="O287" s="3733"/>
      <c r="P287" s="3733"/>
    </row>
    <row r="288" spans="2:16" ht="22.5" customHeight="1">
      <c r="B288" s="76" t="s">
        <v>450</v>
      </c>
      <c r="C288" s="2028" t="s">
        <v>3075</v>
      </c>
      <c r="D288" s="2028"/>
      <c r="E288" s="2028"/>
      <c r="F288" s="2028"/>
      <c r="G288" s="2028"/>
      <c r="H288" s="101" t="s">
        <v>61</v>
      </c>
      <c r="I288" s="102" t="s">
        <v>61</v>
      </c>
      <c r="J288" s="103" t="s">
        <v>61</v>
      </c>
      <c r="K288" s="101" t="s">
        <v>61</v>
      </c>
      <c r="L288" s="102" t="s">
        <v>61</v>
      </c>
      <c r="M288" s="103" t="s">
        <v>61</v>
      </c>
      <c r="N288" s="105"/>
      <c r="O288" s="3733"/>
      <c r="P288" s="3733"/>
    </row>
    <row r="289" spans="2:16" ht="22.5" customHeight="1">
      <c r="B289" s="76" t="s">
        <v>453</v>
      </c>
      <c r="C289" s="2028" t="s">
        <v>2432</v>
      </c>
      <c r="D289" s="2028"/>
      <c r="E289" s="2028"/>
      <c r="F289" s="2028"/>
      <c r="G289" s="2028"/>
      <c r="H289" s="118">
        <v>0</v>
      </c>
      <c r="I289" s="119">
        <v>12</v>
      </c>
      <c r="J289" s="120">
        <f t="shared" si="2"/>
        <v>0</v>
      </c>
      <c r="K289" s="101" t="s">
        <v>61</v>
      </c>
      <c r="L289" s="102" t="s">
        <v>61</v>
      </c>
      <c r="M289" s="103" t="s">
        <v>61</v>
      </c>
      <c r="N289" s="105"/>
      <c r="O289" s="3733"/>
      <c r="P289" s="3733"/>
    </row>
    <row r="290" spans="2:16" ht="22.5" customHeight="1">
      <c r="B290" s="76" t="s">
        <v>456</v>
      </c>
      <c r="C290" s="2028" t="s">
        <v>2433</v>
      </c>
      <c r="D290" s="2028"/>
      <c r="E290" s="2028"/>
      <c r="F290" s="2028"/>
      <c r="G290" s="2028"/>
      <c r="H290" s="101" t="s">
        <v>61</v>
      </c>
      <c r="I290" s="102" t="s">
        <v>61</v>
      </c>
      <c r="J290" s="103" t="s">
        <v>61</v>
      </c>
      <c r="K290" s="101" t="s">
        <v>61</v>
      </c>
      <c r="L290" s="102" t="s">
        <v>61</v>
      </c>
      <c r="M290" s="103" t="s">
        <v>61</v>
      </c>
      <c r="N290" s="105"/>
      <c r="O290" s="3733"/>
      <c r="P290" s="3733"/>
    </row>
    <row r="291" spans="2:16" ht="18.75" customHeight="1">
      <c r="B291" s="76" t="s">
        <v>458</v>
      </c>
      <c r="C291" s="2028" t="s">
        <v>2434</v>
      </c>
      <c r="D291" s="2028"/>
      <c r="E291" s="2028"/>
      <c r="F291" s="2028"/>
      <c r="G291" s="2028"/>
      <c r="H291" s="2028"/>
      <c r="I291" s="2028"/>
      <c r="J291" s="2028"/>
      <c r="K291" s="2028"/>
      <c r="L291" s="2028"/>
      <c r="M291" s="2028"/>
      <c r="N291" s="2372"/>
      <c r="O291" s="3733"/>
      <c r="P291" s="3733"/>
    </row>
    <row r="292" spans="2:16" ht="22.5" customHeight="1">
      <c r="B292" s="76" t="s">
        <v>458</v>
      </c>
      <c r="C292" s="2086" t="s">
        <v>2435</v>
      </c>
      <c r="D292" s="2086"/>
      <c r="E292" s="2086"/>
      <c r="F292" s="2086"/>
      <c r="G292" s="2087"/>
      <c r="H292" s="118">
        <v>0</v>
      </c>
      <c r="I292" s="119">
        <v>12</v>
      </c>
      <c r="J292" s="120">
        <f t="shared" si="2"/>
        <v>0</v>
      </c>
      <c r="K292" s="101" t="s">
        <v>61</v>
      </c>
      <c r="L292" s="102" t="s">
        <v>61</v>
      </c>
      <c r="M292" s="103" t="s">
        <v>61</v>
      </c>
      <c r="N292" s="2480"/>
      <c r="O292" s="3733"/>
      <c r="P292" s="3733"/>
    </row>
    <row r="293" spans="2:16" ht="22.5" customHeight="1">
      <c r="B293" s="76" t="s">
        <v>489</v>
      </c>
      <c r="C293" s="2086" t="s">
        <v>2436</v>
      </c>
      <c r="D293" s="2086"/>
      <c r="E293" s="2086"/>
      <c r="F293" s="2086"/>
      <c r="G293" s="2087"/>
      <c r="H293" s="101" t="s">
        <v>61</v>
      </c>
      <c r="I293" s="102" t="s">
        <v>61</v>
      </c>
      <c r="J293" s="103" t="s">
        <v>61</v>
      </c>
      <c r="K293" s="101" t="s">
        <v>61</v>
      </c>
      <c r="L293" s="102" t="s">
        <v>61</v>
      </c>
      <c r="M293" s="103" t="s">
        <v>61</v>
      </c>
      <c r="N293" s="2481"/>
      <c r="O293" s="3733"/>
      <c r="P293" s="3733"/>
    </row>
    <row r="294" spans="2:16" ht="22.5" customHeight="1">
      <c r="B294" s="76" t="s">
        <v>594</v>
      </c>
      <c r="C294" s="2028" t="s">
        <v>3076</v>
      </c>
      <c r="D294" s="2028"/>
      <c r="E294" s="2028"/>
      <c r="F294" s="2028"/>
      <c r="G294" s="2028"/>
      <c r="H294" s="101" t="s">
        <v>61</v>
      </c>
      <c r="I294" s="102" t="s">
        <v>61</v>
      </c>
      <c r="J294" s="103" t="s">
        <v>61</v>
      </c>
      <c r="K294" s="101" t="s">
        <v>61</v>
      </c>
      <c r="L294" s="102" t="s">
        <v>61</v>
      </c>
      <c r="M294" s="103" t="s">
        <v>61</v>
      </c>
      <c r="N294" s="105"/>
      <c r="O294" s="3733"/>
      <c r="P294" s="3733"/>
    </row>
    <row r="295" spans="2:16" ht="43.5" customHeight="1" thickBot="1">
      <c r="B295" s="27" t="s">
        <v>596</v>
      </c>
      <c r="C295" s="1997" t="s">
        <v>3285</v>
      </c>
      <c r="D295" s="1997"/>
      <c r="E295" s="1997"/>
      <c r="F295" s="1997"/>
      <c r="G295" s="1998"/>
      <c r="H295" s="127">
        <f>SUM(H276+H277+H281+H282+H283+H285+H287+H289+H292)</f>
        <v>1</v>
      </c>
      <c r="I295" s="127">
        <f>SUM(I276+I277+I281+I282+I283+I285+I287+I289+I292)</f>
        <v>108</v>
      </c>
      <c r="J295" s="120">
        <f t="shared" si="2"/>
        <v>9.2592592592592587E-3</v>
      </c>
      <c r="K295" s="235" t="s">
        <v>61</v>
      </c>
      <c r="L295" s="235" t="s">
        <v>61</v>
      </c>
      <c r="M295" s="139" t="s">
        <v>61</v>
      </c>
      <c r="N295" s="105"/>
      <c r="O295" s="3775"/>
      <c r="P295" s="3775"/>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36" customHeight="1">
      <c r="B297" s="70" t="s">
        <v>339</v>
      </c>
      <c r="C297" s="1997" t="s">
        <v>2722</v>
      </c>
      <c r="D297" s="1997"/>
      <c r="E297" s="1997"/>
      <c r="F297" s="1997"/>
      <c r="G297" s="1998"/>
      <c r="H297" s="1999" t="s">
        <v>1442</v>
      </c>
      <c r="I297" s="2027"/>
      <c r="J297" s="2000"/>
      <c r="K297" s="108" t="s">
        <v>1521</v>
      </c>
      <c r="L297" s="2069" t="s">
        <v>3840</v>
      </c>
      <c r="M297" s="2070"/>
      <c r="N297" s="2071"/>
      <c r="O297" s="109" t="s">
        <v>1784</v>
      </c>
      <c r="P297" s="1507" t="s">
        <v>1785</v>
      </c>
    </row>
    <row r="298" spans="2:16" ht="29.25" customHeight="1">
      <c r="B298" s="110" t="s">
        <v>341</v>
      </c>
      <c r="C298" s="1997" t="s">
        <v>2724</v>
      </c>
      <c r="D298" s="1997"/>
      <c r="E298" s="1997"/>
      <c r="F298" s="1997"/>
      <c r="G298" s="1998"/>
      <c r="H298" s="1999" t="s">
        <v>1442</v>
      </c>
      <c r="I298" s="2027"/>
      <c r="J298" s="2000"/>
      <c r="K298" s="2030" t="s">
        <v>1521</v>
      </c>
      <c r="L298" s="2072" t="s">
        <v>3841</v>
      </c>
      <c r="M298" s="2073"/>
      <c r="N298" s="2074"/>
      <c r="O298" s="2017" t="s">
        <v>1785</v>
      </c>
      <c r="P298" s="1991" t="s">
        <v>1332</v>
      </c>
    </row>
    <row r="299" spans="2:16" ht="18.75" customHeight="1">
      <c r="B299" s="1494" t="s">
        <v>435</v>
      </c>
      <c r="C299" s="2043" t="s">
        <v>2725</v>
      </c>
      <c r="D299" s="2043"/>
      <c r="E299" s="2043"/>
      <c r="F299" s="2043"/>
      <c r="G299" s="2054"/>
      <c r="H299" s="1999" t="s">
        <v>57</v>
      </c>
      <c r="I299" s="2027"/>
      <c r="J299" s="2000"/>
      <c r="K299" s="2031"/>
      <c r="L299" s="2079"/>
      <c r="M299" s="2080"/>
      <c r="N299" s="2081"/>
      <c r="O299" s="2017"/>
      <c r="P299" s="2017"/>
    </row>
    <row r="300" spans="2:16" ht="18.75" customHeight="1">
      <c r="B300" s="1490" t="s">
        <v>441</v>
      </c>
      <c r="C300" s="1997" t="s">
        <v>2726</v>
      </c>
      <c r="D300" s="1997"/>
      <c r="E300" s="1997"/>
      <c r="F300" s="1997"/>
      <c r="G300" s="1998"/>
      <c r="H300" s="1999"/>
      <c r="I300" s="2027"/>
      <c r="J300" s="2000"/>
      <c r="K300" s="2078"/>
      <c r="L300" s="2082"/>
      <c r="M300" s="2083"/>
      <c r="N300" s="2084"/>
      <c r="O300" s="2017"/>
      <c r="P300" s="2017"/>
    </row>
    <row r="301" spans="2:16" ht="23.25" customHeight="1">
      <c r="B301" s="44" t="s">
        <v>737</v>
      </c>
      <c r="C301" s="1997" t="s">
        <v>2727</v>
      </c>
      <c r="D301" s="1997"/>
      <c r="E301" s="1997"/>
      <c r="F301" s="1997"/>
      <c r="G301" s="1998"/>
      <c r="H301" s="1999" t="s">
        <v>3842</v>
      </c>
      <c r="I301" s="2027"/>
      <c r="J301" s="2000"/>
      <c r="K301" s="1535" t="s">
        <v>1521</v>
      </c>
      <c r="L301" s="2072"/>
      <c r="M301" s="2073"/>
      <c r="N301" s="2074"/>
      <c r="O301" s="2017"/>
      <c r="P301" s="2017"/>
    </row>
    <row r="302" spans="2:16" ht="27" customHeight="1">
      <c r="B302" s="110" t="s">
        <v>350</v>
      </c>
      <c r="C302" s="1997" t="s">
        <v>1796</v>
      </c>
      <c r="D302" s="1997"/>
      <c r="E302" s="1997"/>
      <c r="F302" s="1997"/>
      <c r="G302" s="1998"/>
      <c r="H302" s="1999" t="s">
        <v>1442</v>
      </c>
      <c r="I302" s="2027"/>
      <c r="J302" s="2000"/>
      <c r="K302" s="1535" t="s">
        <v>1521</v>
      </c>
      <c r="L302" s="2075"/>
      <c r="M302" s="2076"/>
      <c r="N302" s="2077"/>
      <c r="O302" s="2017"/>
      <c r="P302" s="1992"/>
    </row>
    <row r="303" spans="2:16" ht="39" customHeight="1">
      <c r="B303" s="28" t="s">
        <v>357</v>
      </c>
      <c r="C303" s="2043" t="s">
        <v>1799</v>
      </c>
      <c r="D303" s="2043"/>
      <c r="E303" s="2043"/>
      <c r="F303" s="2043"/>
      <c r="G303" s="2054"/>
      <c r="H303" s="1999" t="s">
        <v>57</v>
      </c>
      <c r="I303" s="2027"/>
      <c r="J303" s="2000"/>
      <c r="K303" s="2030" t="s">
        <v>1521</v>
      </c>
      <c r="L303" s="2059" t="s">
        <v>3843</v>
      </c>
      <c r="M303" s="2060"/>
      <c r="N303" s="2061"/>
      <c r="O303" s="1991" t="s">
        <v>1801</v>
      </c>
      <c r="P303" s="1991" t="s">
        <v>1332</v>
      </c>
    </row>
    <row r="304" spans="2:16" ht="39" customHeight="1">
      <c r="B304" s="23" t="s">
        <v>366</v>
      </c>
      <c r="C304" s="1997" t="s">
        <v>2730</v>
      </c>
      <c r="D304" s="1997"/>
      <c r="E304" s="1997"/>
      <c r="F304" s="1997"/>
      <c r="G304" s="1998"/>
      <c r="H304" s="1999" t="s">
        <v>2731</v>
      </c>
      <c r="I304" s="2027"/>
      <c r="J304" s="2000"/>
      <c r="K304" s="2031"/>
      <c r="L304" s="2062"/>
      <c r="M304" s="2063"/>
      <c r="N304" s="2064"/>
      <c r="O304" s="2017"/>
      <c r="P304" s="2017"/>
    </row>
    <row r="305" spans="1:16" ht="33.75" customHeight="1">
      <c r="B305" s="1520" t="s">
        <v>742</v>
      </c>
      <c r="C305" s="1997" t="s">
        <v>1806</v>
      </c>
      <c r="D305" s="1997"/>
      <c r="E305" s="1997"/>
      <c r="F305" s="1997"/>
      <c r="G305" s="1998"/>
      <c r="H305" s="1999" t="s">
        <v>2734</v>
      </c>
      <c r="I305" s="2027"/>
      <c r="J305" s="2000"/>
      <c r="K305" s="2031"/>
      <c r="L305" s="2062"/>
      <c r="M305" s="2063"/>
      <c r="N305" s="2064"/>
      <c r="O305" s="2017"/>
      <c r="P305" s="2017"/>
    </row>
    <row r="306" spans="1:16" ht="24" customHeight="1">
      <c r="B306" s="1493" t="s">
        <v>435</v>
      </c>
      <c r="C306" s="1997" t="s">
        <v>1809</v>
      </c>
      <c r="D306" s="1997"/>
      <c r="E306" s="1997"/>
      <c r="F306" s="1997"/>
      <c r="G306" s="1998"/>
      <c r="H306" s="1999" t="s">
        <v>1807</v>
      </c>
      <c r="I306" s="2027"/>
      <c r="J306" s="2000"/>
      <c r="K306" s="2031"/>
      <c r="L306" s="2062"/>
      <c r="M306" s="2063"/>
      <c r="N306" s="2064"/>
      <c r="O306" s="2017"/>
      <c r="P306" s="1992"/>
    </row>
    <row r="307" spans="1:16" ht="51" customHeight="1">
      <c r="B307" s="70" t="s">
        <v>745</v>
      </c>
      <c r="C307" s="1997" t="s">
        <v>3083</v>
      </c>
      <c r="D307" s="1997"/>
      <c r="E307" s="1997"/>
      <c r="F307" s="1997"/>
      <c r="G307" s="1998"/>
      <c r="H307" s="2038" t="s">
        <v>57</v>
      </c>
      <c r="I307" s="2039"/>
      <c r="J307" s="2040"/>
      <c r="K307" s="2031"/>
      <c r="L307" s="2062"/>
      <c r="M307" s="2063"/>
      <c r="N307" s="2064"/>
      <c r="O307" s="2051"/>
      <c r="P307" s="2051"/>
    </row>
    <row r="308" spans="1:16" ht="40.5" customHeight="1" thickBot="1">
      <c r="B308" s="39" t="s">
        <v>435</v>
      </c>
      <c r="C308" s="1978" t="s">
        <v>2737</v>
      </c>
      <c r="D308" s="1978"/>
      <c r="E308" s="1978"/>
      <c r="F308" s="1978"/>
      <c r="G308" s="1979"/>
      <c r="H308" s="2053" t="s">
        <v>2738</v>
      </c>
      <c r="I308" s="2053"/>
      <c r="J308" s="1981"/>
      <c r="K308" s="2058"/>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3844</v>
      </c>
      <c r="D310" s="2043"/>
      <c r="E310" s="2043"/>
      <c r="F310" s="2043"/>
      <c r="G310" s="2043"/>
      <c r="H310" s="2012" t="s">
        <v>380</v>
      </c>
      <c r="I310" s="2027"/>
      <c r="J310" s="2027"/>
      <c r="K310" s="2044" t="s">
        <v>1521</v>
      </c>
      <c r="L310" s="3771" t="s">
        <v>3845</v>
      </c>
      <c r="M310" s="3772"/>
      <c r="N310" s="3773"/>
      <c r="O310" s="2050" t="s">
        <v>3287</v>
      </c>
      <c r="P310" s="2050"/>
    </row>
    <row r="311" spans="1:16" ht="30.75" customHeight="1">
      <c r="B311" s="1494" t="s">
        <v>435</v>
      </c>
      <c r="C311" s="2043" t="s">
        <v>2740</v>
      </c>
      <c r="D311" s="2043"/>
      <c r="E311" s="2043"/>
      <c r="F311" s="2043"/>
      <c r="G311" s="2043"/>
      <c r="H311" s="2038" t="s">
        <v>57</v>
      </c>
      <c r="I311" s="2039"/>
      <c r="J311" s="2040"/>
      <c r="K311" s="2031"/>
      <c r="L311" s="3379"/>
      <c r="M311" s="3774"/>
      <c r="N311" s="3380"/>
      <c r="O311" s="2017"/>
      <c r="P311" s="2017"/>
    </row>
    <row r="312" spans="1:16" ht="39" customHeight="1">
      <c r="B312" s="1494" t="s">
        <v>441</v>
      </c>
      <c r="C312" s="1997" t="s">
        <v>2741</v>
      </c>
      <c r="D312" s="1997"/>
      <c r="E312" s="1997"/>
      <c r="F312" s="1997"/>
      <c r="G312" s="1998"/>
      <c r="H312" s="1999" t="s">
        <v>1340</v>
      </c>
      <c r="I312" s="2027"/>
      <c r="J312" s="2000"/>
      <c r="K312" s="2031"/>
      <c r="L312" s="3379"/>
      <c r="M312" s="3774"/>
      <c r="N312" s="3380"/>
      <c r="O312" s="2017"/>
      <c r="P312" s="2017"/>
    </row>
    <row r="313" spans="1:16" ht="35.25" customHeight="1">
      <c r="B313" s="1520" t="s">
        <v>381</v>
      </c>
      <c r="C313" s="2028" t="s">
        <v>2742</v>
      </c>
      <c r="D313" s="2028"/>
      <c r="E313" s="2028"/>
      <c r="F313" s="2028"/>
      <c r="G313" s="2029"/>
      <c r="H313" s="2038" t="s">
        <v>57</v>
      </c>
      <c r="I313" s="2039"/>
      <c r="J313" s="2040"/>
      <c r="K313" s="2031"/>
      <c r="L313" s="2055"/>
      <c r="M313" s="2056"/>
      <c r="N313" s="2226"/>
      <c r="O313" s="2017"/>
      <c r="P313" s="2017"/>
    </row>
    <row r="314" spans="1:16" ht="39" customHeight="1">
      <c r="B314" s="1494" t="s">
        <v>435</v>
      </c>
      <c r="C314" s="1997" t="s">
        <v>2743</v>
      </c>
      <c r="D314" s="1997"/>
      <c r="E314" s="1997"/>
      <c r="F314" s="1997"/>
      <c r="G314" s="1998"/>
      <c r="H314" s="1999"/>
      <c r="I314" s="2027"/>
      <c r="J314" s="2000"/>
      <c r="K314" s="2030" t="s">
        <v>1521</v>
      </c>
      <c r="L314" s="2032"/>
      <c r="M314" s="2033"/>
      <c r="N314" s="2034"/>
      <c r="O314" s="2017"/>
      <c r="P314" s="2017"/>
    </row>
    <row r="315" spans="1:16" ht="31.5" customHeight="1">
      <c r="B315" s="1490" t="s">
        <v>441</v>
      </c>
      <c r="C315" s="1997" t="s">
        <v>2745</v>
      </c>
      <c r="D315" s="1997"/>
      <c r="E315" s="1997"/>
      <c r="F315" s="1997"/>
      <c r="G315" s="1998"/>
      <c r="H315" s="2038" t="s">
        <v>57</v>
      </c>
      <c r="I315" s="2039"/>
      <c r="J315" s="2040"/>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1332</v>
      </c>
      <c r="P316" s="1991"/>
    </row>
    <row r="317" spans="1:16" ht="47.25" customHeight="1">
      <c r="A317" s="9"/>
      <c r="B317" s="111" t="s">
        <v>435</v>
      </c>
      <c r="C317" s="1830" t="s">
        <v>3288</v>
      </c>
      <c r="D317" s="1830"/>
      <c r="E317" s="1830"/>
      <c r="F317" s="1830"/>
      <c r="G317" s="1830"/>
      <c r="H317" s="1830"/>
      <c r="I317" s="1830"/>
      <c r="J317" s="1830"/>
      <c r="K317" s="1830"/>
      <c r="L317" s="2018" t="s">
        <v>1521</v>
      </c>
      <c r="M317" s="2038" t="s">
        <v>3846</v>
      </c>
      <c r="N317" s="2225"/>
      <c r="O317" s="2017"/>
      <c r="P317" s="2017"/>
    </row>
    <row r="318" spans="1:16" ht="28.5" customHeight="1">
      <c r="A318" s="9"/>
      <c r="B318" s="111"/>
      <c r="C318" s="1491" t="s">
        <v>458</v>
      </c>
      <c r="D318" s="1997" t="s">
        <v>3847</v>
      </c>
      <c r="E318" s="1997"/>
      <c r="F318" s="1997"/>
      <c r="G318" s="1997"/>
      <c r="H318" s="1997"/>
      <c r="I318" s="1998"/>
      <c r="J318" s="1999" t="s">
        <v>395</v>
      </c>
      <c r="K318" s="2000"/>
      <c r="L318" s="2019"/>
      <c r="M318" s="3379"/>
      <c r="N318" s="3380"/>
      <c r="O318" s="2017"/>
      <c r="P318" s="2017"/>
    </row>
    <row r="319" spans="1:16" ht="40.5" customHeight="1">
      <c r="A319" s="9"/>
      <c r="B319" s="111"/>
      <c r="C319" s="111" t="s">
        <v>489</v>
      </c>
      <c r="D319" s="1997" t="s">
        <v>1830</v>
      </c>
      <c r="E319" s="1997"/>
      <c r="F319" s="1997"/>
      <c r="G319" s="1997"/>
      <c r="H319" s="1830"/>
      <c r="I319" s="1831"/>
      <c r="J319" s="1999">
        <v>0</v>
      </c>
      <c r="K319" s="2000"/>
      <c r="L319" s="2019"/>
      <c r="M319" s="3379"/>
      <c r="N319" s="3380"/>
      <c r="O319" s="2017"/>
      <c r="P319" s="2017"/>
    </row>
    <row r="320" spans="1:16" ht="28.5" customHeight="1">
      <c r="A320" s="9"/>
      <c r="B320" s="111"/>
      <c r="C320" s="111" t="s">
        <v>493</v>
      </c>
      <c r="D320" s="1997" t="s">
        <v>2750</v>
      </c>
      <c r="E320" s="1997"/>
      <c r="F320" s="1997"/>
      <c r="G320" s="1997"/>
      <c r="H320" s="1754"/>
      <c r="I320" s="2008"/>
      <c r="J320" s="2008"/>
      <c r="K320" s="1755"/>
      <c r="L320" s="2019"/>
      <c r="M320" s="3379"/>
      <c r="N320" s="3380"/>
      <c r="O320" s="2017"/>
      <c r="P320" s="2017"/>
    </row>
    <row r="321" spans="1:16" ht="45.75" customHeight="1">
      <c r="A321" s="9"/>
      <c r="B321" s="111"/>
      <c r="C321" s="111" t="s">
        <v>498</v>
      </c>
      <c r="D321" s="1997" t="s">
        <v>3848</v>
      </c>
      <c r="E321" s="1997"/>
      <c r="F321" s="1997"/>
      <c r="G321" s="1997"/>
      <c r="H321" s="1997"/>
      <c r="I321" s="1997"/>
      <c r="J321" s="1999">
        <v>0</v>
      </c>
      <c r="K321" s="2000"/>
      <c r="L321" s="2019"/>
      <c r="M321" s="3379"/>
      <c r="N321" s="3380"/>
      <c r="O321" s="2017"/>
      <c r="P321" s="2017"/>
    </row>
    <row r="322" spans="1:16" ht="38.25" customHeight="1">
      <c r="A322" s="9"/>
      <c r="B322" s="111" t="s">
        <v>441</v>
      </c>
      <c r="C322" s="1830" t="s">
        <v>3290</v>
      </c>
      <c r="D322" s="1830"/>
      <c r="E322" s="1830"/>
      <c r="F322" s="1830"/>
      <c r="G322" s="1830"/>
      <c r="H322" s="1830"/>
      <c r="I322" s="1830"/>
      <c r="J322" s="1830"/>
      <c r="K322" s="1831"/>
      <c r="L322" s="2019"/>
      <c r="M322" s="3379"/>
      <c r="N322" s="3380"/>
      <c r="O322" s="2017"/>
      <c r="P322" s="2017"/>
    </row>
    <row r="323" spans="1:16" ht="28.5" customHeight="1">
      <c r="A323" s="9"/>
      <c r="B323" s="111"/>
      <c r="C323" s="111" t="s">
        <v>458</v>
      </c>
      <c r="D323" s="1997" t="s">
        <v>2748</v>
      </c>
      <c r="E323" s="1997"/>
      <c r="F323" s="1997"/>
      <c r="G323" s="1997"/>
      <c r="H323" s="1997"/>
      <c r="I323" s="1998"/>
      <c r="J323" s="1999" t="s">
        <v>395</v>
      </c>
      <c r="K323" s="2000"/>
      <c r="L323" s="2019"/>
      <c r="M323" s="3379"/>
      <c r="N323" s="3380"/>
      <c r="O323" s="2017"/>
      <c r="P323" s="2017"/>
    </row>
    <row r="324" spans="1:16" ht="28.5" customHeight="1">
      <c r="A324" s="9"/>
      <c r="B324" s="111"/>
      <c r="C324" s="111" t="s">
        <v>489</v>
      </c>
      <c r="D324" s="1997" t="s">
        <v>1846</v>
      </c>
      <c r="E324" s="1997"/>
      <c r="F324" s="1997"/>
      <c r="G324" s="1997"/>
      <c r="H324" s="1997"/>
      <c r="I324" s="1998"/>
      <c r="J324" s="1999">
        <v>0</v>
      </c>
      <c r="K324" s="2000"/>
      <c r="L324" s="2019"/>
      <c r="M324" s="3379"/>
      <c r="N324" s="3380"/>
      <c r="O324" s="2017"/>
      <c r="P324" s="2017"/>
    </row>
    <row r="325" spans="1:16" ht="28.5" customHeight="1">
      <c r="A325" s="9"/>
      <c r="B325" s="111"/>
      <c r="C325" s="111" t="s">
        <v>493</v>
      </c>
      <c r="D325" s="1830" t="s">
        <v>2750</v>
      </c>
      <c r="E325" s="1830"/>
      <c r="F325" s="1830"/>
      <c r="G325" s="1830"/>
      <c r="H325" s="2014"/>
      <c r="I325" s="2015"/>
      <c r="J325" s="2015"/>
      <c r="K325" s="2016"/>
      <c r="L325" s="2019"/>
      <c r="M325" s="3379"/>
      <c r="N325" s="3380"/>
      <c r="O325" s="2017"/>
      <c r="P325" s="2017"/>
    </row>
    <row r="326" spans="1:16" ht="28.5" customHeight="1">
      <c r="A326" s="9"/>
      <c r="B326" s="111"/>
      <c r="C326" s="111" t="s">
        <v>498</v>
      </c>
      <c r="D326" s="1997" t="s">
        <v>2755</v>
      </c>
      <c r="E326" s="1997"/>
      <c r="F326" s="1997"/>
      <c r="G326" s="1997"/>
      <c r="H326" s="1997"/>
      <c r="I326" s="1997"/>
      <c r="J326" s="1999">
        <v>0</v>
      </c>
      <c r="K326" s="2000"/>
      <c r="L326" s="2019"/>
      <c r="M326" s="3379"/>
      <c r="N326" s="3380"/>
      <c r="O326" s="2017"/>
      <c r="P326" s="2017"/>
    </row>
    <row r="327" spans="1:16" ht="48" customHeight="1">
      <c r="A327" s="9"/>
      <c r="B327" s="111" t="s">
        <v>443</v>
      </c>
      <c r="C327" s="1997" t="s">
        <v>3849</v>
      </c>
      <c r="D327" s="1997"/>
      <c r="E327" s="1997"/>
      <c r="F327" s="1997"/>
      <c r="G327" s="1997"/>
      <c r="H327" s="1997"/>
      <c r="I327" s="1997"/>
      <c r="J327" s="1997"/>
      <c r="K327" s="1998"/>
      <c r="L327" s="2019"/>
      <c r="M327" s="3379"/>
      <c r="N327" s="3380"/>
      <c r="O327" s="2017"/>
      <c r="P327" s="2017"/>
    </row>
    <row r="328" spans="1:16" ht="28.5" customHeight="1">
      <c r="A328" s="9"/>
      <c r="B328" s="27"/>
      <c r="C328" s="111" t="s">
        <v>458</v>
      </c>
      <c r="D328" s="1997" t="s">
        <v>2748</v>
      </c>
      <c r="E328" s="1997"/>
      <c r="F328" s="1997"/>
      <c r="G328" s="1997"/>
      <c r="H328" s="1997"/>
      <c r="I328" s="1998"/>
      <c r="J328" s="1999" t="s">
        <v>395</v>
      </c>
      <c r="K328" s="2000"/>
      <c r="L328" s="2019"/>
      <c r="M328" s="3379"/>
      <c r="N328" s="3380"/>
      <c r="O328" s="2017"/>
      <c r="P328" s="2017"/>
    </row>
    <row r="329" spans="1:16" ht="28.5" customHeight="1">
      <c r="A329" s="9"/>
      <c r="B329" s="27"/>
      <c r="C329" s="111" t="s">
        <v>489</v>
      </c>
      <c r="D329" s="1997" t="s">
        <v>1846</v>
      </c>
      <c r="E329" s="1997"/>
      <c r="F329" s="1997"/>
      <c r="G329" s="1997"/>
      <c r="H329" s="1997"/>
      <c r="I329" s="1998"/>
      <c r="J329" s="1999">
        <v>0</v>
      </c>
      <c r="K329" s="2000"/>
      <c r="L329" s="2019"/>
      <c r="M329" s="3379"/>
      <c r="N329" s="3380"/>
      <c r="O329" s="2017"/>
      <c r="P329" s="2017"/>
    </row>
    <row r="330" spans="1:16" ht="28.5" customHeight="1">
      <c r="A330" s="9"/>
      <c r="B330" s="1490"/>
      <c r="C330" s="111" t="s">
        <v>493</v>
      </c>
      <c r="D330" s="1997" t="s">
        <v>2750</v>
      </c>
      <c r="E330" s="1997"/>
      <c r="F330" s="1997"/>
      <c r="G330" s="1997"/>
      <c r="H330" s="1754"/>
      <c r="I330" s="2008"/>
      <c r="J330" s="2008"/>
      <c r="K330" s="1755"/>
      <c r="L330" s="2019"/>
      <c r="M330" s="3379"/>
      <c r="N330" s="3380"/>
      <c r="O330" s="2017"/>
      <c r="P330" s="2017"/>
    </row>
    <row r="331" spans="1:16" ht="28.5" customHeight="1">
      <c r="A331" s="9"/>
      <c r="B331" s="27"/>
      <c r="C331" s="111" t="s">
        <v>498</v>
      </c>
      <c r="D331" s="1997" t="s">
        <v>2758</v>
      </c>
      <c r="E331" s="1997"/>
      <c r="F331" s="1997"/>
      <c r="G331" s="1997"/>
      <c r="H331" s="1997"/>
      <c r="I331" s="1997"/>
      <c r="J331" s="1999">
        <v>0</v>
      </c>
      <c r="K331" s="2000"/>
      <c r="L331" s="2019"/>
      <c r="M331" s="3379"/>
      <c r="N331" s="3380"/>
      <c r="O331" s="2017"/>
      <c r="P331" s="2017"/>
    </row>
    <row r="332" spans="1:16" ht="39.75" customHeight="1">
      <c r="A332" s="9"/>
      <c r="B332" s="27" t="s">
        <v>445</v>
      </c>
      <c r="C332" s="1997" t="s">
        <v>3850</v>
      </c>
      <c r="D332" s="1997"/>
      <c r="E332" s="1997"/>
      <c r="F332" s="1997"/>
      <c r="G332" s="1997"/>
      <c r="H332" s="1997"/>
      <c r="I332" s="1997"/>
      <c r="J332" s="1997"/>
      <c r="K332" s="1998"/>
      <c r="L332" s="2019"/>
      <c r="M332" s="3379"/>
      <c r="N332" s="3380"/>
      <c r="O332" s="2017"/>
      <c r="P332" s="2017"/>
    </row>
    <row r="333" spans="1:16" ht="28.5" customHeight="1">
      <c r="A333" s="9"/>
      <c r="B333" s="27"/>
      <c r="C333" s="111" t="s">
        <v>458</v>
      </c>
      <c r="D333" s="1997" t="s">
        <v>2748</v>
      </c>
      <c r="E333" s="1997"/>
      <c r="F333" s="1997"/>
      <c r="G333" s="1997"/>
      <c r="H333" s="1997"/>
      <c r="I333" s="1998"/>
      <c r="J333" s="1999" t="s">
        <v>395</v>
      </c>
      <c r="K333" s="2000"/>
      <c r="L333" s="2019"/>
      <c r="M333" s="3379"/>
      <c r="N333" s="3380"/>
      <c r="O333" s="2017"/>
      <c r="P333" s="2017"/>
    </row>
    <row r="334" spans="1:16" ht="28.5" customHeight="1">
      <c r="A334" s="9"/>
      <c r="B334" s="27"/>
      <c r="C334" s="111" t="s">
        <v>489</v>
      </c>
      <c r="D334" s="1997" t="s">
        <v>1846</v>
      </c>
      <c r="E334" s="1997"/>
      <c r="F334" s="1997"/>
      <c r="G334" s="1997"/>
      <c r="H334" s="1997"/>
      <c r="I334" s="1998"/>
      <c r="J334" s="1999">
        <v>0</v>
      </c>
      <c r="K334" s="2000"/>
      <c r="L334" s="2019"/>
      <c r="M334" s="3379"/>
      <c r="N334" s="3380"/>
      <c r="O334" s="2017"/>
      <c r="P334" s="2017"/>
    </row>
    <row r="335" spans="1:16" ht="28.5" customHeight="1">
      <c r="A335" s="9"/>
      <c r="B335" s="1490"/>
      <c r="C335" s="111" t="s">
        <v>493</v>
      </c>
      <c r="D335" s="1997" t="s">
        <v>2750</v>
      </c>
      <c r="E335" s="1997"/>
      <c r="F335" s="1997"/>
      <c r="G335" s="1997"/>
      <c r="H335" s="1754"/>
      <c r="I335" s="2008"/>
      <c r="J335" s="2008"/>
      <c r="K335" s="1755"/>
      <c r="L335" s="2019"/>
      <c r="M335" s="3379"/>
      <c r="N335" s="3380"/>
      <c r="O335" s="2017"/>
      <c r="P335" s="2017"/>
    </row>
    <row r="336" spans="1:16" ht="28.5" customHeight="1">
      <c r="A336" s="9"/>
      <c r="B336" s="27"/>
      <c r="C336" s="111" t="s">
        <v>498</v>
      </c>
      <c r="D336" s="1997" t="s">
        <v>1848</v>
      </c>
      <c r="E336" s="1997"/>
      <c r="F336" s="1997"/>
      <c r="G336" s="1997"/>
      <c r="H336" s="1997"/>
      <c r="I336" s="1997"/>
      <c r="J336" s="1999">
        <v>0</v>
      </c>
      <c r="K336" s="2000"/>
      <c r="L336" s="2019"/>
      <c r="M336" s="3379"/>
      <c r="N336" s="3380"/>
      <c r="O336" s="2017"/>
      <c r="P336" s="2017"/>
    </row>
    <row r="337" spans="1:16" ht="39.75" customHeight="1">
      <c r="A337" s="9"/>
      <c r="B337" s="27" t="s">
        <v>448</v>
      </c>
      <c r="C337" s="1997" t="s">
        <v>3296</v>
      </c>
      <c r="D337" s="1997"/>
      <c r="E337" s="1997"/>
      <c r="F337" s="1997"/>
      <c r="G337" s="1997"/>
      <c r="H337" s="1997"/>
      <c r="I337" s="1997"/>
      <c r="J337" s="1997"/>
      <c r="K337" s="1998"/>
      <c r="L337" s="2019"/>
      <c r="M337" s="3379"/>
      <c r="N337" s="3380"/>
      <c r="O337" s="2017"/>
      <c r="P337" s="2017"/>
    </row>
    <row r="338" spans="1:16" ht="28.5" customHeight="1">
      <c r="A338" s="9"/>
      <c r="B338" s="27"/>
      <c r="C338" s="113" t="s">
        <v>458</v>
      </c>
      <c r="D338" s="1997" t="s">
        <v>2748</v>
      </c>
      <c r="E338" s="1997"/>
      <c r="F338" s="1997"/>
      <c r="G338" s="1997"/>
      <c r="H338" s="1997"/>
      <c r="I338" s="1998"/>
      <c r="J338" s="1999" t="s">
        <v>395</v>
      </c>
      <c r="K338" s="2000"/>
      <c r="L338" s="2019"/>
      <c r="M338" s="3379"/>
      <c r="N338" s="3380"/>
      <c r="O338" s="2017"/>
      <c r="P338" s="2017"/>
    </row>
    <row r="339" spans="1:16" ht="28.5" customHeight="1">
      <c r="A339" s="9"/>
      <c r="B339" s="27"/>
      <c r="C339" s="111" t="s">
        <v>489</v>
      </c>
      <c r="D339" s="1997" t="s">
        <v>1846</v>
      </c>
      <c r="E339" s="1997"/>
      <c r="F339" s="1997"/>
      <c r="G339" s="1997"/>
      <c r="H339" s="1997"/>
      <c r="I339" s="1998"/>
      <c r="J339" s="1999">
        <v>0</v>
      </c>
      <c r="K339" s="2000"/>
      <c r="L339" s="2019"/>
      <c r="M339" s="3379"/>
      <c r="N339" s="3380"/>
      <c r="O339" s="2017"/>
      <c r="P339" s="2017"/>
    </row>
    <row r="340" spans="1:16" ht="28.5" customHeight="1">
      <c r="A340" s="9"/>
      <c r="B340" s="1490"/>
      <c r="C340" s="111" t="s">
        <v>493</v>
      </c>
      <c r="D340" s="1997" t="s">
        <v>2750</v>
      </c>
      <c r="E340" s="1997"/>
      <c r="F340" s="1997"/>
      <c r="G340" s="1997"/>
      <c r="H340" s="1754"/>
      <c r="I340" s="2008"/>
      <c r="J340" s="2008"/>
      <c r="K340" s="1755"/>
      <c r="L340" s="2019"/>
      <c r="M340" s="3379"/>
      <c r="N340" s="3380"/>
      <c r="O340" s="2017"/>
      <c r="P340" s="2017"/>
    </row>
    <row r="341" spans="1:16" ht="28.5" customHeight="1">
      <c r="A341" s="9"/>
      <c r="B341" s="27"/>
      <c r="C341" s="111" t="s">
        <v>498</v>
      </c>
      <c r="D341" s="1997" t="s">
        <v>1848</v>
      </c>
      <c r="E341" s="1997"/>
      <c r="F341" s="1997"/>
      <c r="G341" s="1997"/>
      <c r="H341" s="1997"/>
      <c r="I341" s="1997"/>
      <c r="J341" s="1999">
        <v>0</v>
      </c>
      <c r="K341" s="2000"/>
      <c r="L341" s="2019"/>
      <c r="M341" s="3379"/>
      <c r="N341" s="3380"/>
      <c r="O341" s="2017"/>
      <c r="P341" s="2017"/>
    </row>
    <row r="342" spans="1:16" ht="25.5" customHeight="1">
      <c r="A342" s="9"/>
      <c r="B342" s="27" t="s">
        <v>450</v>
      </c>
      <c r="C342" s="1997" t="s">
        <v>2432</v>
      </c>
      <c r="D342" s="1997"/>
      <c r="E342" s="1997"/>
      <c r="F342" s="1997"/>
      <c r="G342" s="1997"/>
      <c r="H342" s="1997"/>
      <c r="I342" s="1997"/>
      <c r="J342" s="1997"/>
      <c r="K342" s="1998"/>
      <c r="L342" s="2019"/>
      <c r="M342" s="3379"/>
      <c r="N342" s="3380"/>
      <c r="O342" s="2017"/>
      <c r="P342" s="2017"/>
    </row>
    <row r="343" spans="1:16" ht="28.5" customHeight="1">
      <c r="A343" s="9"/>
      <c r="B343" s="27"/>
      <c r="C343" s="113" t="s">
        <v>458</v>
      </c>
      <c r="D343" s="1997" t="s">
        <v>2748</v>
      </c>
      <c r="E343" s="1997"/>
      <c r="F343" s="1997"/>
      <c r="G343" s="1997"/>
      <c r="H343" s="1997"/>
      <c r="I343" s="1998"/>
      <c r="J343" s="1999" t="s">
        <v>395</v>
      </c>
      <c r="K343" s="2000"/>
      <c r="L343" s="2019"/>
      <c r="M343" s="3379"/>
      <c r="N343" s="3380"/>
      <c r="O343" s="2017"/>
      <c r="P343" s="2017"/>
    </row>
    <row r="344" spans="1:16" ht="28.5" customHeight="1">
      <c r="A344" s="9"/>
      <c r="B344" s="27"/>
      <c r="C344" s="111" t="s">
        <v>489</v>
      </c>
      <c r="D344" s="1997" t="s">
        <v>1846</v>
      </c>
      <c r="E344" s="1997"/>
      <c r="F344" s="1997"/>
      <c r="G344" s="1997"/>
      <c r="H344" s="1997"/>
      <c r="I344" s="1998"/>
      <c r="J344" s="1999">
        <v>0</v>
      </c>
      <c r="K344" s="2000"/>
      <c r="L344" s="2019"/>
      <c r="M344" s="3379"/>
      <c r="N344" s="3380"/>
      <c r="O344" s="2017"/>
      <c r="P344" s="2017"/>
    </row>
    <row r="345" spans="1:16" ht="28.5" customHeight="1">
      <c r="A345" s="9"/>
      <c r="B345" s="27"/>
      <c r="C345" s="111" t="s">
        <v>493</v>
      </c>
      <c r="D345" s="1997" t="s">
        <v>2750</v>
      </c>
      <c r="E345" s="1997"/>
      <c r="F345" s="1997"/>
      <c r="G345" s="1997"/>
      <c r="H345" s="1754"/>
      <c r="I345" s="2008"/>
      <c r="J345" s="2008"/>
      <c r="K345" s="1755"/>
      <c r="L345" s="2019"/>
      <c r="M345" s="3379"/>
      <c r="N345" s="3380"/>
      <c r="O345" s="2017"/>
      <c r="P345" s="2017"/>
    </row>
    <row r="346" spans="1:16" ht="28.5" customHeight="1">
      <c r="A346" s="9"/>
      <c r="B346" s="27"/>
      <c r="C346" s="111" t="s">
        <v>498</v>
      </c>
      <c r="D346" s="1997" t="s">
        <v>2764</v>
      </c>
      <c r="E346" s="1997"/>
      <c r="F346" s="1997"/>
      <c r="G346" s="1997"/>
      <c r="H346" s="1997"/>
      <c r="I346" s="1997"/>
      <c r="J346" s="1999">
        <v>0</v>
      </c>
      <c r="K346" s="2000"/>
      <c r="L346" s="2019"/>
      <c r="M346" s="3379"/>
      <c r="N346" s="3380"/>
      <c r="O346" s="2017"/>
      <c r="P346" s="2017"/>
    </row>
    <row r="347" spans="1:16" ht="25.5" customHeight="1">
      <c r="A347" s="9"/>
      <c r="B347" s="27" t="s">
        <v>453</v>
      </c>
      <c r="C347" s="1997" t="s">
        <v>2433</v>
      </c>
      <c r="D347" s="1997"/>
      <c r="E347" s="1997"/>
      <c r="F347" s="1997"/>
      <c r="G347" s="1997"/>
      <c r="H347" s="1997"/>
      <c r="I347" s="1997"/>
      <c r="J347" s="1997"/>
      <c r="K347" s="1998"/>
      <c r="L347" s="2019"/>
      <c r="M347" s="3379"/>
      <c r="N347" s="3380"/>
      <c r="O347" s="2017"/>
      <c r="P347" s="2017"/>
    </row>
    <row r="348" spans="1:16" ht="28.5" customHeight="1">
      <c r="A348" s="9"/>
      <c r="B348" s="27"/>
      <c r="C348" s="113" t="s">
        <v>458</v>
      </c>
      <c r="D348" s="1997" t="s">
        <v>2748</v>
      </c>
      <c r="E348" s="1997"/>
      <c r="F348" s="1997"/>
      <c r="G348" s="1997"/>
      <c r="H348" s="1997"/>
      <c r="I348" s="1998"/>
      <c r="J348" s="1999" t="s">
        <v>1851</v>
      </c>
      <c r="K348" s="2000"/>
      <c r="L348" s="2019"/>
      <c r="M348" s="3379"/>
      <c r="N348" s="3380"/>
      <c r="O348" s="2017"/>
      <c r="P348" s="2017"/>
    </row>
    <row r="349" spans="1:16" ht="28.5" customHeight="1">
      <c r="A349" s="9"/>
      <c r="B349" s="27"/>
      <c r="C349" s="111" t="s">
        <v>489</v>
      </c>
      <c r="D349" s="1997" t="s">
        <v>1846</v>
      </c>
      <c r="E349" s="1997"/>
      <c r="F349" s="1997"/>
      <c r="G349" s="1997"/>
      <c r="H349" s="1997"/>
      <c r="I349" s="1998"/>
      <c r="J349" s="1999">
        <v>0</v>
      </c>
      <c r="K349" s="2000"/>
      <c r="L349" s="2019"/>
      <c r="M349" s="3379"/>
      <c r="N349" s="3380"/>
      <c r="O349" s="2017"/>
      <c r="P349" s="2017"/>
    </row>
    <row r="350" spans="1:16" ht="28.5" customHeight="1">
      <c r="A350" s="9"/>
      <c r="B350" s="27"/>
      <c r="C350" s="111" t="s">
        <v>493</v>
      </c>
      <c r="D350" s="1997" t="s">
        <v>2750</v>
      </c>
      <c r="E350" s="1997"/>
      <c r="F350" s="1997"/>
      <c r="G350" s="1997"/>
      <c r="H350" s="1754"/>
      <c r="I350" s="2008"/>
      <c r="J350" s="2008"/>
      <c r="K350" s="1755"/>
      <c r="L350" s="2019"/>
      <c r="M350" s="3379"/>
      <c r="N350" s="3380"/>
      <c r="O350" s="2017"/>
      <c r="P350" s="2017"/>
    </row>
    <row r="351" spans="1:16" ht="28.5" customHeight="1">
      <c r="A351" s="9"/>
      <c r="B351" s="27"/>
      <c r="C351" s="111" t="s">
        <v>498</v>
      </c>
      <c r="D351" s="1997" t="s">
        <v>2766</v>
      </c>
      <c r="E351" s="1997"/>
      <c r="F351" s="1997"/>
      <c r="G351" s="1997"/>
      <c r="H351" s="1997"/>
      <c r="I351" s="1997"/>
      <c r="J351" s="1999">
        <v>0</v>
      </c>
      <c r="K351" s="2000"/>
      <c r="L351" s="2019"/>
      <c r="M351" s="3379"/>
      <c r="N351" s="3380"/>
      <c r="O351" s="2017"/>
      <c r="P351" s="2017"/>
    </row>
    <row r="352" spans="1:16" ht="39.75" customHeight="1">
      <c r="A352" s="9"/>
      <c r="B352" s="1490" t="s">
        <v>456</v>
      </c>
      <c r="C352" s="1997" t="s">
        <v>3851</v>
      </c>
      <c r="D352" s="1997"/>
      <c r="E352" s="1997"/>
      <c r="F352" s="1997"/>
      <c r="G352" s="1997"/>
      <c r="H352" s="1997"/>
      <c r="I352" s="1997"/>
      <c r="J352" s="1997"/>
      <c r="K352" s="1998"/>
      <c r="L352" s="2019"/>
      <c r="M352" s="3379"/>
      <c r="N352" s="3380"/>
      <c r="O352" s="2017"/>
      <c r="P352" s="2017"/>
    </row>
    <row r="353" spans="1:16" ht="28.5" customHeight="1">
      <c r="A353" s="9"/>
      <c r="B353" s="27"/>
      <c r="C353" s="113" t="s">
        <v>458</v>
      </c>
      <c r="D353" s="1997" t="s">
        <v>2748</v>
      </c>
      <c r="E353" s="1997"/>
      <c r="F353" s="1997"/>
      <c r="G353" s="1997"/>
      <c r="H353" s="1997"/>
      <c r="I353" s="1998"/>
      <c r="J353" s="1999" t="s">
        <v>395</v>
      </c>
      <c r="K353" s="2000"/>
      <c r="L353" s="2019"/>
      <c r="M353" s="3379"/>
      <c r="N353" s="3380"/>
      <c r="O353" s="2017"/>
      <c r="P353" s="2017"/>
    </row>
    <row r="354" spans="1:16" ht="28.5" customHeight="1">
      <c r="A354" s="9"/>
      <c r="B354" s="27"/>
      <c r="C354" s="111" t="s">
        <v>489</v>
      </c>
      <c r="D354" s="1997" t="s">
        <v>1846</v>
      </c>
      <c r="E354" s="1997"/>
      <c r="F354" s="1997"/>
      <c r="G354" s="1997"/>
      <c r="H354" s="1997"/>
      <c r="I354" s="1998"/>
      <c r="J354" s="1999">
        <v>0</v>
      </c>
      <c r="K354" s="2000"/>
      <c r="L354" s="2019"/>
      <c r="M354" s="3379"/>
      <c r="N354" s="3380"/>
      <c r="O354" s="2017"/>
      <c r="P354" s="2017"/>
    </row>
    <row r="355" spans="1:16" ht="28.5" customHeight="1">
      <c r="A355" s="9"/>
      <c r="B355" s="1490"/>
      <c r="C355" s="1491" t="s">
        <v>493</v>
      </c>
      <c r="D355" s="1997" t="s">
        <v>2750</v>
      </c>
      <c r="E355" s="1997"/>
      <c r="F355" s="1997"/>
      <c r="G355" s="1997"/>
      <c r="H355" s="1754"/>
      <c r="I355" s="2008"/>
      <c r="J355" s="2008"/>
      <c r="K355" s="1755"/>
      <c r="L355" s="2019"/>
      <c r="M355" s="3379"/>
      <c r="N355" s="3380"/>
      <c r="O355" s="2017"/>
      <c r="P355" s="2017"/>
    </row>
    <row r="356" spans="1:16" ht="28.5" customHeight="1">
      <c r="A356" s="9"/>
      <c r="B356" s="111"/>
      <c r="C356" s="111" t="s">
        <v>498</v>
      </c>
      <c r="D356" s="1997" t="s">
        <v>2769</v>
      </c>
      <c r="E356" s="1997"/>
      <c r="F356" s="1997"/>
      <c r="G356" s="1997"/>
      <c r="H356" s="1997"/>
      <c r="I356" s="1997"/>
      <c r="J356" s="1999">
        <v>0</v>
      </c>
      <c r="K356" s="2000"/>
      <c r="L356" s="2020"/>
      <c r="M356" s="2055"/>
      <c r="N356" s="2226"/>
      <c r="O356" s="1992"/>
      <c r="P356" s="1992"/>
    </row>
    <row r="357" spans="1:16" ht="35.25" customHeight="1">
      <c r="A357" s="9"/>
      <c r="B357" s="1481" t="s">
        <v>402</v>
      </c>
      <c r="C357" s="1997" t="s">
        <v>2770</v>
      </c>
      <c r="D357" s="1997"/>
      <c r="E357" s="1997"/>
      <c r="F357" s="1997"/>
      <c r="G357" s="1997"/>
      <c r="H357" s="33" t="s">
        <v>57</v>
      </c>
      <c r="I357" s="114" t="s">
        <v>2771</v>
      </c>
      <c r="J357" s="2008" t="s">
        <v>3852</v>
      </c>
      <c r="K357" s="2008"/>
      <c r="L357" s="2008"/>
      <c r="M357" s="2008"/>
      <c r="N357" s="2009"/>
      <c r="O357" s="1507" t="s">
        <v>1332</v>
      </c>
      <c r="P357" s="1507"/>
    </row>
    <row r="358" spans="1:16" ht="89.25" customHeight="1">
      <c r="A358" s="9"/>
      <c r="B358" s="1481" t="s">
        <v>404</v>
      </c>
      <c r="C358" s="1830" t="s">
        <v>3098</v>
      </c>
      <c r="D358" s="1830"/>
      <c r="E358" s="1830"/>
      <c r="F358" s="1830"/>
      <c r="G358" s="1831"/>
      <c r="H358" s="158" t="s">
        <v>1442</v>
      </c>
      <c r="I358" s="1535" t="s">
        <v>1521</v>
      </c>
      <c r="J358" s="2010" t="s">
        <v>3853</v>
      </c>
      <c r="K358" s="2010"/>
      <c r="L358" s="2010"/>
      <c r="M358" s="2010"/>
      <c r="N358" s="2011"/>
      <c r="O358" s="1991" t="s">
        <v>3100</v>
      </c>
      <c r="P358" s="1991"/>
    </row>
    <row r="359" spans="1:16" ht="39" customHeight="1">
      <c r="A359" s="9"/>
      <c r="B359" s="1490" t="s">
        <v>435</v>
      </c>
      <c r="C359" s="1831" t="s">
        <v>1863</v>
      </c>
      <c r="D359" s="1993"/>
      <c r="E359" s="1993"/>
      <c r="F359" s="1993"/>
      <c r="G359" s="1993"/>
      <c r="H359" s="3362" t="s">
        <v>3854</v>
      </c>
      <c r="I359" s="3362"/>
      <c r="J359" s="3362"/>
      <c r="K359" s="3362"/>
      <c r="L359" s="3362"/>
      <c r="M359" s="1999"/>
      <c r="N359" s="3770"/>
      <c r="O359" s="1992"/>
      <c r="P359" s="1992"/>
    </row>
    <row r="360" spans="1:16" ht="42" customHeight="1">
      <c r="A360" s="9"/>
      <c r="B360" s="1505" t="s">
        <v>406</v>
      </c>
      <c r="C360" s="1997" t="s">
        <v>2774</v>
      </c>
      <c r="D360" s="1997"/>
      <c r="E360" s="1997"/>
      <c r="F360" s="1997"/>
      <c r="G360" s="1998"/>
      <c r="H360" s="1999" t="s">
        <v>3855</v>
      </c>
      <c r="I360" s="2000"/>
      <c r="J360" s="2030" t="s">
        <v>1521</v>
      </c>
      <c r="K360" s="2039" t="s">
        <v>3854</v>
      </c>
      <c r="L360" s="2039"/>
      <c r="M360" s="2039"/>
      <c r="N360" s="2225"/>
      <c r="O360" s="1991" t="s">
        <v>3100</v>
      </c>
      <c r="P360" s="1991"/>
    </row>
    <row r="361" spans="1:16" ht="42" customHeight="1" thickBot="1">
      <c r="A361" s="9"/>
      <c r="B361" s="113" t="s">
        <v>435</v>
      </c>
      <c r="C361" s="1978" t="s">
        <v>1868</v>
      </c>
      <c r="D361" s="1978"/>
      <c r="E361" s="1978"/>
      <c r="F361" s="1978"/>
      <c r="G361" s="1979"/>
      <c r="H361" s="1980" t="s">
        <v>3856</v>
      </c>
      <c r="I361" s="1981"/>
      <c r="J361" s="2058"/>
      <c r="K361" s="3353"/>
      <c r="L361" s="3353"/>
      <c r="M361" s="3353"/>
      <c r="N361" s="3354"/>
      <c r="O361" s="2005"/>
      <c r="P361" s="2005"/>
    </row>
    <row r="362" spans="1:16" ht="50.25" customHeight="1" thickBot="1">
      <c r="B362" s="1982" t="s">
        <v>1870</v>
      </c>
      <c r="C362" s="1983"/>
      <c r="D362" s="1983"/>
      <c r="E362" s="1983"/>
      <c r="F362" s="1983"/>
      <c r="G362" s="1984"/>
      <c r="H362" s="3768" t="s">
        <v>3857</v>
      </c>
      <c r="I362" s="3769"/>
      <c r="J362" s="3769"/>
      <c r="K362" s="3769"/>
      <c r="L362" s="3769"/>
      <c r="M362" s="3769"/>
      <c r="N362" s="3769"/>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647"/>
    </row>
  </sheetData>
  <dataConsolidate/>
  <mergeCells count="884">
    <mergeCell ref="O8:O19"/>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N13"/>
    <mergeCell ref="C8:G8"/>
    <mergeCell ref="J8:N8"/>
    <mergeCell ref="I16:N16"/>
    <mergeCell ref="C17:E17"/>
    <mergeCell ref="G17:H17"/>
    <mergeCell ref="I17:N17"/>
    <mergeCell ref="C18:E18"/>
    <mergeCell ref="G18:H18"/>
    <mergeCell ref="I18:N18"/>
    <mergeCell ref="C14:E14"/>
    <mergeCell ref="G14:H14"/>
    <mergeCell ref="C15:E15"/>
    <mergeCell ref="G15:H15"/>
    <mergeCell ref="C16:E16"/>
    <mergeCell ref="G16:H16"/>
    <mergeCell ref="C19:E19"/>
    <mergeCell ref="G19:H19"/>
    <mergeCell ref="I19:N19"/>
    <mergeCell ref="C20:H20"/>
    <mergeCell ref="J20:J24"/>
    <mergeCell ref="K20:N20"/>
    <mergeCell ref="C21:H21"/>
    <mergeCell ref="K21:N21"/>
    <mergeCell ref="C22:H22"/>
    <mergeCell ref="K22:N22"/>
    <mergeCell ref="C28:F29"/>
    <mergeCell ref="C30:G30"/>
    <mergeCell ref="H30:J30"/>
    <mergeCell ref="C31:G31"/>
    <mergeCell ref="H31:J31"/>
    <mergeCell ref="C32:N32"/>
    <mergeCell ref="C23:H23"/>
    <mergeCell ref="K23:N23"/>
    <mergeCell ref="C24:H24"/>
    <mergeCell ref="K24:N24"/>
    <mergeCell ref="B25:P25"/>
    <mergeCell ref="C26:F26"/>
    <mergeCell ref="K26:K31"/>
    <mergeCell ref="L26:N31"/>
    <mergeCell ref="C27:I27"/>
    <mergeCell ref="B28:B29"/>
    <mergeCell ref="G37:I37"/>
    <mergeCell ref="L37:N37"/>
    <mergeCell ref="C38:N38"/>
    <mergeCell ref="C39:I39"/>
    <mergeCell ref="L39:N39"/>
    <mergeCell ref="C40:E40"/>
    <mergeCell ref="G40:I40"/>
    <mergeCell ref="L40:N40"/>
    <mergeCell ref="O32:O57"/>
    <mergeCell ref="B33:I33"/>
    <mergeCell ref="L33:N33"/>
    <mergeCell ref="C34:N34"/>
    <mergeCell ref="C35:I35"/>
    <mergeCell ref="L35:N35"/>
    <mergeCell ref="C36:I36"/>
    <mergeCell ref="L36:N36"/>
    <mergeCell ref="C37:E37"/>
    <mergeCell ref="C45:E45"/>
    <mergeCell ref="G45:I45"/>
    <mergeCell ref="L45:N45"/>
    <mergeCell ref="C46:N46"/>
    <mergeCell ref="C47:I47"/>
    <mergeCell ref="L47:N47"/>
    <mergeCell ref="C41:N41"/>
    <mergeCell ref="L42:N42"/>
    <mergeCell ref="C43:I43"/>
    <mergeCell ref="L43:N43"/>
    <mergeCell ref="C44:I44"/>
    <mergeCell ref="L44:N44"/>
    <mergeCell ref="C51:I51"/>
    <mergeCell ref="L51:N51"/>
    <mergeCell ref="C52:I52"/>
    <mergeCell ref="L52:N52"/>
    <mergeCell ref="C58:I58"/>
    <mergeCell ref="L58:N58"/>
    <mergeCell ref="B59:P59"/>
    <mergeCell ref="C60:I60"/>
    <mergeCell ref="M60:N60"/>
    <mergeCell ref="B61:P61"/>
    <mergeCell ref="C54:N54"/>
    <mergeCell ref="C55:I55"/>
    <mergeCell ref="L55:N55"/>
    <mergeCell ref="C56:I56"/>
    <mergeCell ref="L56:N56"/>
    <mergeCell ref="C57:I57"/>
    <mergeCell ref="L57:N57"/>
    <mergeCell ref="P32:P57"/>
    <mergeCell ref="C53:I53"/>
    <mergeCell ref="L53:N53"/>
    <mergeCell ref="C48:I48"/>
    <mergeCell ref="L48:N48"/>
    <mergeCell ref="C49:E49"/>
    <mergeCell ref="G49:I49"/>
    <mergeCell ref="L49:N49"/>
    <mergeCell ref="C50:I50"/>
    <mergeCell ref="L50:N50"/>
    <mergeCell ref="C42:I4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H217:J217"/>
    <mergeCell ref="C218:N218"/>
    <mergeCell ref="O218:O226"/>
    <mergeCell ref="P218:P222"/>
    <mergeCell ref="C219:E219"/>
    <mergeCell ref="F219:J219"/>
    <mergeCell ref="K219:K226"/>
    <mergeCell ref="L219:N226"/>
    <mergeCell ref="C220:E220"/>
    <mergeCell ref="F220:J220"/>
    <mergeCell ref="P223:P224"/>
    <mergeCell ref="C224:E224"/>
    <mergeCell ref="F224:J224"/>
    <mergeCell ref="C225:G225"/>
    <mergeCell ref="H225:J225"/>
    <mergeCell ref="P225:P226"/>
    <mergeCell ref="C226:G226"/>
    <mergeCell ref="H226:J226"/>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D330:G330"/>
    <mergeCell ref="H330:K330"/>
    <mergeCell ref="D331:I331"/>
    <mergeCell ref="J331:K331"/>
    <mergeCell ref="C332:K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D353:I353"/>
    <mergeCell ref="J353:K353"/>
    <mergeCell ref="D354:I354"/>
    <mergeCell ref="J354:K354"/>
    <mergeCell ref="D355:G355"/>
    <mergeCell ref="H355:K355"/>
    <mergeCell ref="D349:I349"/>
    <mergeCell ref="J349:K349"/>
    <mergeCell ref="D350:G350"/>
    <mergeCell ref="H350:K350"/>
    <mergeCell ref="D351:I351"/>
    <mergeCell ref="J351:K351"/>
    <mergeCell ref="L1:M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K352"/>
  </mergeCells>
  <conditionalFormatting sqref="I11">
    <cfRule type="expression" dxfId="4990" priority="166">
      <formula>$F$17="Not applicable"</formula>
    </cfRule>
    <cfRule type="expression" dxfId="4989" priority="167">
      <formula>$F$17="Don't know"</formula>
    </cfRule>
    <cfRule type="expression" dxfId="4988" priority="168">
      <formula>$F$17="No"</formula>
    </cfRule>
  </conditionalFormatting>
  <conditionalFormatting sqref="I14:N15 I12:I13 I16:I19">
    <cfRule type="expression" dxfId="4987" priority="163">
      <formula>$F12="Not applicable"</formula>
    </cfRule>
    <cfRule type="expression" dxfId="4986" priority="164">
      <formula>$F12="Don't know"</formula>
    </cfRule>
    <cfRule type="expression" dxfId="4985" priority="165">
      <formula>$F12="No"</formula>
    </cfRule>
  </conditionalFormatting>
  <conditionalFormatting sqref="F9:N9 I14:N15 I11:I13 I16:I19">
    <cfRule type="expression" dxfId="4984" priority="162">
      <formula>$N$14="Don't know"</formula>
    </cfRule>
  </conditionalFormatting>
  <conditionalFormatting sqref="F9:N9 I14:N15 I11:I13 I16:I19">
    <cfRule type="expression" dxfId="4983" priority="161">
      <formula>$N$14="Not applicable"</formula>
    </cfRule>
  </conditionalFormatting>
  <conditionalFormatting sqref="F9:N9 I14:N15 I11:I13 I16:I19">
    <cfRule type="expression" dxfId="4982" priority="160">
      <formula>$N$14="No"</formula>
    </cfRule>
  </conditionalFormatting>
  <conditionalFormatting sqref="L188:M198">
    <cfRule type="expression" dxfId="4981" priority="158">
      <formula>$F$221="Don't know"</formula>
    </cfRule>
    <cfRule type="expression" dxfId="4980" priority="159">
      <formula>$F$221="No"</formula>
    </cfRule>
  </conditionalFormatting>
  <conditionalFormatting sqref="H26 G64:H64 G70:J70 G72:J72 H106 H276:I278 H281:I283 H285:I285 H292:I292 F71 H297:H299 O310 O358 H358 H301 O297:O298 H28:H31 O277 O303 F73 G116:N128 H304:H307 J43:K43 H63 O31:O32 L188:N198 F77:J81 H287:I287 H289:I289">
    <cfRule type="containsBlanks" dxfId="4979" priority="157">
      <formula>LEN(TRIM(F26))=0</formula>
    </cfRule>
  </conditionalFormatting>
  <conditionalFormatting sqref="F9:N9">
    <cfRule type="containsBlanks" dxfId="4978" priority="156">
      <formula>LEN(TRIM(F9))=0</formula>
    </cfRule>
  </conditionalFormatting>
  <conditionalFormatting sqref="O60 O88:O92 O135 O141 O143 O218 O260 O58 O227 O146:O161 J35:K37 J47:K47 O20:O22 O26:O27 O187 J50:K50 J52:K52">
    <cfRule type="containsBlanks" dxfId="4977" priority="155">
      <formula>LEN(TRIM(J20))=0</formula>
    </cfRule>
  </conditionalFormatting>
  <conditionalFormatting sqref="I63:J64">
    <cfRule type="containsBlanks" dxfId="4976" priority="154">
      <formula>LEN(TRIM(I63))=0</formula>
    </cfRule>
  </conditionalFormatting>
  <conditionalFormatting sqref="F243 H137:H139 K137 K219 H225 G147:G160 J147:J160 F219:F221 K228:K240">
    <cfRule type="containsBlanks" dxfId="4975" priority="153">
      <formula>LEN(TRIM(F137))=0</formula>
    </cfRule>
  </conditionalFormatting>
  <conditionalFormatting sqref="J27">
    <cfRule type="containsBlanks" dxfId="4974" priority="151">
      <formula>LEN(TRIM(J27))=0</formula>
    </cfRule>
  </conditionalFormatting>
  <conditionalFormatting sqref="G135">
    <cfRule type="containsBlanks" dxfId="4973" priority="152">
      <formula>LEN(TRIM(G135))=0</formula>
    </cfRule>
  </conditionalFormatting>
  <conditionalFormatting sqref="J58">
    <cfRule type="containsBlanks" dxfId="4972" priority="150">
      <formula>LEN(TRIM(J58))=0</formula>
    </cfRule>
  </conditionalFormatting>
  <conditionalFormatting sqref="J26">
    <cfRule type="containsBlanks" dxfId="4971" priority="149">
      <formula>LEN(TRIM(J26))=0</formula>
    </cfRule>
  </conditionalFormatting>
  <conditionalFormatting sqref="J60">
    <cfRule type="containsBlanks" dxfId="4970" priority="148">
      <formula>LEN(TRIM(J60))=0</formula>
    </cfRule>
  </conditionalFormatting>
  <conditionalFormatting sqref="K242">
    <cfRule type="containsBlanks" dxfId="4969" priority="138">
      <formula>LEN(TRIM(K242))=0</formula>
    </cfRule>
  </conditionalFormatting>
  <conditionalFormatting sqref="H140">
    <cfRule type="containsBlanks" dxfId="4968" priority="147">
      <formula>LEN(TRIM(H140))=0</formula>
    </cfRule>
  </conditionalFormatting>
  <conditionalFormatting sqref="H143 K137 H137:H140">
    <cfRule type="expression" dxfId="4967" priority="145">
      <formula>#REF!="Don't know"</formula>
    </cfRule>
    <cfRule type="expression" dxfId="4966" priority="146">
      <formula>#REF!="No"</formula>
    </cfRule>
  </conditionalFormatting>
  <conditionalFormatting sqref="H143">
    <cfRule type="containsBlanks" dxfId="4965" priority="144">
      <formula>LEN(TRIM(H143))=0</formula>
    </cfRule>
  </conditionalFormatting>
  <conditionalFormatting sqref="H141">
    <cfRule type="expression" dxfId="4964" priority="142">
      <formula>#REF!="Don't know"</formula>
    </cfRule>
    <cfRule type="expression" dxfId="4963" priority="143">
      <formula>#REF!="No"</formula>
    </cfRule>
  </conditionalFormatting>
  <conditionalFormatting sqref="H141">
    <cfRule type="containsBlanks" dxfId="4962" priority="141">
      <formula>LEN(TRIM(H141))=0</formula>
    </cfRule>
  </conditionalFormatting>
  <conditionalFormatting sqref="L188:M198">
    <cfRule type="expression" dxfId="4961" priority="139">
      <formula>$F$221="Don't know"</formula>
    </cfRule>
    <cfRule type="expression" dxfId="4960" priority="140">
      <formula>$F$221="No"</formula>
    </cfRule>
  </conditionalFormatting>
  <conditionalFormatting sqref="O8">
    <cfRule type="containsBlanks" dxfId="4959" priority="136">
      <formula>LEN(TRIM(O8))=0</formula>
    </cfRule>
  </conditionalFormatting>
  <conditionalFormatting sqref="H310">
    <cfRule type="containsBlanks" dxfId="4958" priority="137">
      <formula>LEN(TRIM(H310))=0</formula>
    </cfRule>
  </conditionalFormatting>
  <conditionalFormatting sqref="O67">
    <cfRule type="containsBlanks" dxfId="4957" priority="135">
      <formula>LEN(TRIM(O67))=0</formula>
    </cfRule>
  </conditionalFormatting>
  <conditionalFormatting sqref="O199">
    <cfRule type="containsBlanks" dxfId="4956" priority="134">
      <formula>LEN(TRIM(O199))=0</formula>
    </cfRule>
  </conditionalFormatting>
  <conditionalFormatting sqref="O252">
    <cfRule type="containsBlanks" dxfId="4955" priority="133">
      <formula>LEN(TRIM(O252))=0</formula>
    </cfRule>
  </conditionalFormatting>
  <conditionalFormatting sqref="I67">
    <cfRule type="containsBlanks" dxfId="4954" priority="132">
      <formula>LEN(TRIM(I67))=0</formula>
    </cfRule>
  </conditionalFormatting>
  <conditionalFormatting sqref="G266">
    <cfRule type="containsBlanks" dxfId="4953" priority="114">
      <formula>LEN(TRIM(G266))=0</formula>
    </cfRule>
  </conditionalFormatting>
  <conditionalFormatting sqref="F252">
    <cfRule type="containsBlanks" dxfId="4952" priority="131">
      <formula>LEN(TRIM(F252))=0</formula>
    </cfRule>
  </conditionalFormatting>
  <conditionalFormatting sqref="F260">
    <cfRule type="containsBlanks" dxfId="4951" priority="130">
      <formula>LEN(TRIM(F260))=0</formula>
    </cfRule>
  </conditionalFormatting>
  <conditionalFormatting sqref="F254">
    <cfRule type="containsBlanks" dxfId="4950" priority="129">
      <formula>LEN(TRIM(F254))=0</formula>
    </cfRule>
  </conditionalFormatting>
  <conditionalFormatting sqref="F164:F174">
    <cfRule type="containsBlanks" dxfId="4949" priority="128">
      <formula>LEN(TRIM(F164))=0</formula>
    </cfRule>
  </conditionalFormatting>
  <conditionalFormatting sqref="O175">
    <cfRule type="containsBlanks" dxfId="4948" priority="127">
      <formula>LEN(TRIM(O175))=0</formula>
    </cfRule>
  </conditionalFormatting>
  <conditionalFormatting sqref="F95:F97">
    <cfRule type="containsBlanks" dxfId="4947" priority="126">
      <formula>LEN(TRIM(F95))=0</formula>
    </cfRule>
  </conditionalFormatting>
  <conditionalFormatting sqref="F99:F102">
    <cfRule type="containsBlanks" dxfId="4946" priority="125">
      <formula>LEN(TRIM(F99))=0</formula>
    </cfRule>
  </conditionalFormatting>
  <conditionalFormatting sqref="H213:H216">
    <cfRule type="expression" dxfId="4945" priority="123">
      <formula>$H$144="Don't know"</formula>
    </cfRule>
    <cfRule type="expression" dxfId="4944" priority="124">
      <formula>$H$144="no"</formula>
    </cfRule>
  </conditionalFormatting>
  <conditionalFormatting sqref="H213:H216">
    <cfRule type="containsBlanks" dxfId="4943" priority="122">
      <formula>LEN(TRIM(H213))=0</formula>
    </cfRule>
  </conditionalFormatting>
  <conditionalFormatting sqref="H211">
    <cfRule type="expression" dxfId="4942" priority="120">
      <formula>#REF!="Don't know"</formula>
    </cfRule>
    <cfRule type="expression" dxfId="4941" priority="121">
      <formula>#REF!="No"</formula>
    </cfRule>
  </conditionalFormatting>
  <conditionalFormatting sqref="H211">
    <cfRule type="containsBlanks" dxfId="4940" priority="119">
      <formula>LEN(TRIM(H211))=0</formula>
    </cfRule>
  </conditionalFormatting>
  <conditionalFormatting sqref="H360:I360 H361">
    <cfRule type="containsBlanks" dxfId="4939" priority="117">
      <formula>LEN(TRIM(H360))=0</formula>
    </cfRule>
    <cfRule type="containsBlanks" priority="118">
      <formula>LEN(TRIM(H360))=0</formula>
    </cfRule>
  </conditionalFormatting>
  <conditionalFormatting sqref="F268:F272">
    <cfRule type="containsBlanks" dxfId="4938" priority="115">
      <formula>LEN(TRIM(F268))=0</formula>
    </cfRule>
  </conditionalFormatting>
  <conditionalFormatting sqref="O163">
    <cfRule type="containsBlanks" dxfId="4937" priority="116">
      <formula>LEN(TRIM(O163))=0</formula>
    </cfRule>
  </conditionalFormatting>
  <conditionalFormatting sqref="F245:G245 F247:G247 F246 F249:G249 F248">
    <cfRule type="containsBlanks" dxfId="4936" priority="109">
      <formula>LEN(TRIM(F245))=0</formula>
    </cfRule>
  </conditionalFormatting>
  <conditionalFormatting sqref="I22">
    <cfRule type="containsBlanks" dxfId="4935" priority="110">
      <formula>LEN(TRIM(I22))=0</formula>
    </cfRule>
    <cfRule type="expression" dxfId="4934" priority="113">
      <formula>$M$14="Don't know"</formula>
    </cfRule>
  </conditionalFormatting>
  <conditionalFormatting sqref="I22">
    <cfRule type="expression" dxfId="4933" priority="112">
      <formula>$M$14="Not applicable"</formula>
    </cfRule>
  </conditionalFormatting>
  <conditionalFormatting sqref="I22">
    <cfRule type="expression" dxfId="4932" priority="111">
      <formula>$M$14="No"</formula>
    </cfRule>
  </conditionalFormatting>
  <conditionalFormatting sqref="O95">
    <cfRule type="containsBlanks" dxfId="4931" priority="94">
      <formula>LEN(TRIM(O95))=0</formula>
    </cfRule>
  </conditionalFormatting>
  <conditionalFormatting sqref="G251">
    <cfRule type="containsBlanks" dxfId="4930" priority="108">
      <formula>LEN(TRIM(G251))=0</formula>
    </cfRule>
  </conditionalFormatting>
  <conditionalFormatting sqref="O244 O251">
    <cfRule type="containsBlanks" dxfId="4929" priority="107">
      <formula>LEN(TRIM(O244))=0</formula>
    </cfRule>
  </conditionalFormatting>
  <conditionalFormatting sqref="J28">
    <cfRule type="containsBlanks" dxfId="4928" priority="100">
      <formula>LEN(TRIM(J28))=0</formula>
    </cfRule>
  </conditionalFormatting>
  <conditionalFormatting sqref="K20:K24">
    <cfRule type="containsBlanks" dxfId="4927" priority="101">
      <formula>LEN(TRIM(K20))=0</formula>
    </cfRule>
  </conditionalFormatting>
  <conditionalFormatting sqref="J318">
    <cfRule type="containsBlanks" dxfId="4926" priority="106">
      <formula>LEN(TRIM(J318))=0</formula>
    </cfRule>
  </conditionalFormatting>
  <conditionalFormatting sqref="J319">
    <cfRule type="containsBlanks" dxfId="4925" priority="105">
      <formula>LEN(TRIM(J319))=0</formula>
    </cfRule>
  </conditionalFormatting>
  <conditionalFormatting sqref="J29">
    <cfRule type="containsBlanks" dxfId="4924" priority="99">
      <formula>LEN(TRIM(J29))=0</formula>
    </cfRule>
  </conditionalFormatting>
  <conditionalFormatting sqref="O316:O357">
    <cfRule type="containsBlanks" dxfId="4923" priority="103">
      <formula>LEN(TRIM(O316))=0</formula>
    </cfRule>
  </conditionalFormatting>
  <conditionalFormatting sqref="H308:J308">
    <cfRule type="containsBlanks" dxfId="4922" priority="98">
      <formula>LEN(TRIM(H308))=0</formula>
    </cfRule>
  </conditionalFormatting>
  <conditionalFormatting sqref="H357">
    <cfRule type="containsBlanks" dxfId="4921" priority="102">
      <formula>LEN(TRIM(H357))=0</formula>
    </cfRule>
  </conditionalFormatting>
  <conditionalFormatting sqref="H312:J312">
    <cfRule type="containsBlanks" dxfId="4920" priority="97">
      <formula>LEN(TRIM(H312))=0</formula>
    </cfRule>
  </conditionalFormatting>
  <conditionalFormatting sqref="J321">
    <cfRule type="containsBlanks" dxfId="4919" priority="104">
      <formula>LEN(TRIM(J321))=0</formula>
    </cfRule>
  </conditionalFormatting>
  <conditionalFormatting sqref="F256">
    <cfRule type="containsBlanks" dxfId="4918" priority="46">
      <formula>LEN(TRIM(F256))=0</formula>
    </cfRule>
  </conditionalFormatting>
  <conditionalFormatting sqref="O77">
    <cfRule type="containsBlanks" dxfId="4917" priority="96">
      <formula>LEN(TRIM(O77))=0</formula>
    </cfRule>
  </conditionalFormatting>
  <conditionalFormatting sqref="O69:O74">
    <cfRule type="containsBlanks" dxfId="4916" priority="93">
      <formula>LEN(TRIM(O69))=0</formula>
    </cfRule>
  </conditionalFormatting>
  <conditionalFormatting sqref="O360">
    <cfRule type="containsBlanks" dxfId="4915" priority="92">
      <formula>LEN(TRIM(O360))=0</formula>
    </cfRule>
  </conditionalFormatting>
  <conditionalFormatting sqref="J353">
    <cfRule type="containsBlanks" dxfId="4914" priority="19">
      <formula>LEN(TRIM(J353))=0</formula>
    </cfRule>
  </conditionalFormatting>
  <conditionalFormatting sqref="H8">
    <cfRule type="containsBlanks" dxfId="4913" priority="91">
      <formula>LEN(TRIM(H8))=0</formula>
    </cfRule>
  </conditionalFormatting>
  <conditionalFormatting sqref="H8">
    <cfRule type="expression" dxfId="4912" priority="90">
      <formula>$N$14="Don't know"</formula>
    </cfRule>
  </conditionalFormatting>
  <conditionalFormatting sqref="H8">
    <cfRule type="expression" dxfId="4911" priority="89">
      <formula>$N$14="Not applicable"</formula>
    </cfRule>
  </conditionalFormatting>
  <conditionalFormatting sqref="H8">
    <cfRule type="expression" dxfId="4910" priority="88">
      <formula>$N$14="No"</formula>
    </cfRule>
  </conditionalFormatting>
  <conditionalFormatting sqref="F11:F19">
    <cfRule type="containsBlanks" dxfId="4909" priority="87">
      <formula>LEN(TRIM(F11))=0</formula>
    </cfRule>
  </conditionalFormatting>
  <conditionalFormatting sqref="F11:F19">
    <cfRule type="expression" dxfId="4908" priority="86">
      <formula>$N$14="Don't know"</formula>
    </cfRule>
  </conditionalFormatting>
  <conditionalFormatting sqref="F11:F19">
    <cfRule type="expression" dxfId="4907" priority="85">
      <formula>$N$14="Not applicable"</formula>
    </cfRule>
  </conditionalFormatting>
  <conditionalFormatting sqref="F11:F19">
    <cfRule type="expression" dxfId="4906" priority="84">
      <formula>$N$14="No"</formula>
    </cfRule>
  </conditionalFormatting>
  <conditionalFormatting sqref="I20">
    <cfRule type="containsBlanks" dxfId="4905" priority="83">
      <formula>LEN(TRIM(I20))=0</formula>
    </cfRule>
  </conditionalFormatting>
  <conditionalFormatting sqref="I20">
    <cfRule type="expression" dxfId="4904" priority="82">
      <formula>$N$14="Don't know"</formula>
    </cfRule>
  </conditionalFormatting>
  <conditionalFormatting sqref="I20">
    <cfRule type="expression" dxfId="4903" priority="81">
      <formula>$N$14="Not applicable"</formula>
    </cfRule>
  </conditionalFormatting>
  <conditionalFormatting sqref="I20">
    <cfRule type="expression" dxfId="4902" priority="80">
      <formula>$N$14="No"</formula>
    </cfRule>
  </conditionalFormatting>
  <conditionalFormatting sqref="I21">
    <cfRule type="containsBlanks" dxfId="4901" priority="79">
      <formula>LEN(TRIM(I21))=0</formula>
    </cfRule>
  </conditionalFormatting>
  <conditionalFormatting sqref="I21">
    <cfRule type="expression" dxfId="4900" priority="78">
      <formula>$N$14="Don't know"</formula>
    </cfRule>
  </conditionalFormatting>
  <conditionalFormatting sqref="I21">
    <cfRule type="expression" dxfId="4899" priority="77">
      <formula>$N$14="Not applicable"</formula>
    </cfRule>
  </conditionalFormatting>
  <conditionalFormatting sqref="I21">
    <cfRule type="expression" dxfId="4898" priority="76">
      <formula>$N$14="No"</formula>
    </cfRule>
  </conditionalFormatting>
  <conditionalFormatting sqref="I23">
    <cfRule type="containsBlanks" dxfId="4897" priority="75">
      <formula>LEN(TRIM(I23))=0</formula>
    </cfRule>
  </conditionalFormatting>
  <conditionalFormatting sqref="I23">
    <cfRule type="expression" dxfId="4896" priority="74">
      <formula>$N$14="Don't know"</formula>
    </cfRule>
  </conditionalFormatting>
  <conditionalFormatting sqref="I23">
    <cfRule type="expression" dxfId="4895" priority="73">
      <formula>$N$14="Not applicable"</formula>
    </cfRule>
  </conditionalFormatting>
  <conditionalFormatting sqref="I23">
    <cfRule type="expression" dxfId="4894" priority="72">
      <formula>$N$14="No"</formula>
    </cfRule>
  </conditionalFormatting>
  <conditionalFormatting sqref="I24">
    <cfRule type="containsBlanks" dxfId="4893" priority="71">
      <formula>LEN(TRIM(I24))=0</formula>
    </cfRule>
  </conditionalFormatting>
  <conditionalFormatting sqref="I24">
    <cfRule type="expression" dxfId="4892" priority="70">
      <formula>$N$14="Don't know"</formula>
    </cfRule>
  </conditionalFormatting>
  <conditionalFormatting sqref="I24">
    <cfRule type="expression" dxfId="4891" priority="69">
      <formula>$N$14="Not applicable"</formula>
    </cfRule>
  </conditionalFormatting>
  <conditionalFormatting sqref="I24">
    <cfRule type="expression" dxfId="4890" priority="68">
      <formula>$N$14="No"</formula>
    </cfRule>
  </conditionalFormatting>
  <conditionalFormatting sqref="F70">
    <cfRule type="containsBlanks" dxfId="4889" priority="67">
      <formula>LEN(TRIM(F70))=0</formula>
    </cfRule>
  </conditionalFormatting>
  <conditionalFormatting sqref="F70">
    <cfRule type="expression" dxfId="4888" priority="66">
      <formula>$N$14="Don't know"</formula>
    </cfRule>
  </conditionalFormatting>
  <conditionalFormatting sqref="F70">
    <cfRule type="expression" dxfId="4887" priority="65">
      <formula>$N$14="Not applicable"</formula>
    </cfRule>
  </conditionalFormatting>
  <conditionalFormatting sqref="F70">
    <cfRule type="expression" dxfId="4886" priority="64">
      <formula>$N$14="No"</formula>
    </cfRule>
  </conditionalFormatting>
  <conditionalFormatting sqref="F72">
    <cfRule type="containsBlanks" dxfId="4885" priority="63">
      <formula>LEN(TRIM(F72))=0</formula>
    </cfRule>
  </conditionalFormatting>
  <conditionalFormatting sqref="F72">
    <cfRule type="expression" dxfId="4884" priority="62">
      <formula>$N$14="Don't know"</formula>
    </cfRule>
  </conditionalFormatting>
  <conditionalFormatting sqref="F72">
    <cfRule type="expression" dxfId="4883" priority="61">
      <formula>$N$14="Not applicable"</formula>
    </cfRule>
  </conditionalFormatting>
  <conditionalFormatting sqref="F72">
    <cfRule type="expression" dxfId="4882" priority="60">
      <formula>$N$14="No"</formula>
    </cfRule>
  </conditionalFormatting>
  <conditionalFormatting sqref="J89:J92">
    <cfRule type="containsBlanks" dxfId="4881" priority="59">
      <formula>LEN(TRIM(J89))=0</formula>
    </cfRule>
  </conditionalFormatting>
  <conditionalFormatting sqref="J89:J92">
    <cfRule type="expression" dxfId="4880" priority="58">
      <formula>$N$14="Don't know"</formula>
    </cfRule>
  </conditionalFormatting>
  <conditionalFormatting sqref="J89:J92">
    <cfRule type="expression" dxfId="4879" priority="57">
      <formula>$N$14="Not applicable"</formula>
    </cfRule>
  </conditionalFormatting>
  <conditionalFormatting sqref="J89:J92">
    <cfRule type="expression" dxfId="4878" priority="56">
      <formula>$N$14="No"</formula>
    </cfRule>
  </conditionalFormatting>
  <conditionalFormatting sqref="F176:F186">
    <cfRule type="containsBlanks" dxfId="4877" priority="55">
      <formula>LEN(TRIM(F176))=0</formula>
    </cfRule>
  </conditionalFormatting>
  <conditionalFormatting sqref="F188:F198">
    <cfRule type="containsBlanks" dxfId="4876" priority="54">
      <formula>LEN(TRIM(F188))=0</formula>
    </cfRule>
  </conditionalFormatting>
  <conditionalFormatting sqref="F200">
    <cfRule type="containsBlanks" dxfId="4875" priority="53">
      <formula>LEN(TRIM(F200))=0</formula>
    </cfRule>
  </conditionalFormatting>
  <conditionalFormatting sqref="L164:M174">
    <cfRule type="expression" dxfId="4874" priority="51">
      <formula>$F$221="Don't know"</formula>
    </cfRule>
    <cfRule type="expression" dxfId="4873" priority="52">
      <formula>$F$221="No"</formula>
    </cfRule>
  </conditionalFormatting>
  <conditionalFormatting sqref="L164:N174">
    <cfRule type="containsBlanks" dxfId="4872" priority="50">
      <formula>LEN(TRIM(L164))=0</formula>
    </cfRule>
  </conditionalFormatting>
  <conditionalFormatting sqref="L164:M174">
    <cfRule type="expression" dxfId="4871" priority="48">
      <formula>$F$221="Don't know"</formula>
    </cfRule>
    <cfRule type="expression" dxfId="4870" priority="49">
      <formula>$F$221="No"</formula>
    </cfRule>
  </conditionalFormatting>
  <conditionalFormatting sqref="F223">
    <cfRule type="containsBlanks" dxfId="4869" priority="47">
      <formula>LEN(TRIM(F223))=0</formula>
    </cfRule>
  </conditionalFormatting>
  <conditionalFormatting sqref="F258">
    <cfRule type="containsBlanks" dxfId="4868" priority="45">
      <formula>LEN(TRIM(F258))=0</formula>
    </cfRule>
  </conditionalFormatting>
  <conditionalFormatting sqref="F261:F264">
    <cfRule type="containsBlanks" dxfId="4867" priority="44">
      <formula>LEN(TRIM(F261))=0</formula>
    </cfRule>
  </conditionalFormatting>
  <conditionalFormatting sqref="H302:H303">
    <cfRule type="containsBlanks" dxfId="4866" priority="43">
      <formula>LEN(TRIM(H302))=0</formula>
    </cfRule>
  </conditionalFormatting>
  <conditionalFormatting sqref="H311">
    <cfRule type="containsBlanks" dxfId="4865" priority="42">
      <formula>LEN(TRIM(H311))=0</formula>
    </cfRule>
  </conditionalFormatting>
  <conditionalFormatting sqref="H313">
    <cfRule type="containsBlanks" dxfId="4864" priority="41">
      <formula>LEN(TRIM(H313))=0</formula>
    </cfRule>
  </conditionalFormatting>
  <conditionalFormatting sqref="H315">
    <cfRule type="containsBlanks" dxfId="4863" priority="40">
      <formula>LEN(TRIM(H315))=0</formula>
    </cfRule>
  </conditionalFormatting>
  <conditionalFormatting sqref="J328">
    <cfRule type="containsBlanks" dxfId="4862" priority="39">
      <formula>LEN(TRIM(J328))=0</formula>
    </cfRule>
  </conditionalFormatting>
  <conditionalFormatting sqref="J324">
    <cfRule type="containsBlanks" dxfId="4861" priority="38">
      <formula>LEN(TRIM(J324))=0</formula>
    </cfRule>
  </conditionalFormatting>
  <conditionalFormatting sqref="J329">
    <cfRule type="containsBlanks" dxfId="4860" priority="37">
      <formula>LEN(TRIM(J329))=0</formula>
    </cfRule>
  </conditionalFormatting>
  <conditionalFormatting sqref="J334">
    <cfRule type="containsBlanks" dxfId="4859" priority="36">
      <formula>LEN(TRIM(J334))=0</formula>
    </cfRule>
  </conditionalFormatting>
  <conditionalFormatting sqref="J339">
    <cfRule type="containsBlanks" dxfId="4858" priority="35">
      <formula>LEN(TRIM(J339))=0</formula>
    </cfRule>
  </conditionalFormatting>
  <conditionalFormatting sqref="J344">
    <cfRule type="containsBlanks" dxfId="4857" priority="34">
      <formula>LEN(TRIM(J344))=0</formula>
    </cfRule>
  </conditionalFormatting>
  <conditionalFormatting sqref="J349">
    <cfRule type="containsBlanks" dxfId="4856" priority="33">
      <formula>LEN(TRIM(J349))=0</formula>
    </cfRule>
  </conditionalFormatting>
  <conditionalFormatting sqref="J354">
    <cfRule type="containsBlanks" dxfId="4855" priority="32">
      <formula>LEN(TRIM(J354))=0</formula>
    </cfRule>
  </conditionalFormatting>
  <conditionalFormatting sqref="J326">
    <cfRule type="containsBlanks" dxfId="4854" priority="31">
      <formula>LEN(TRIM(J326))=0</formula>
    </cfRule>
  </conditionalFormatting>
  <conditionalFormatting sqref="J331">
    <cfRule type="containsBlanks" dxfId="4853" priority="30">
      <formula>LEN(TRIM(J331))=0</formula>
    </cfRule>
  </conditionalFormatting>
  <conditionalFormatting sqref="J336">
    <cfRule type="containsBlanks" dxfId="4852" priority="29">
      <formula>LEN(TRIM(J336))=0</formula>
    </cfRule>
  </conditionalFormatting>
  <conditionalFormatting sqref="J341">
    <cfRule type="containsBlanks" dxfId="4851" priority="28">
      <formula>LEN(TRIM(J341))=0</formula>
    </cfRule>
  </conditionalFormatting>
  <conditionalFormatting sqref="J346">
    <cfRule type="containsBlanks" dxfId="4850" priority="27">
      <formula>LEN(TRIM(J346))=0</formula>
    </cfRule>
  </conditionalFormatting>
  <conditionalFormatting sqref="J351">
    <cfRule type="containsBlanks" dxfId="4849" priority="26">
      <formula>LEN(TRIM(J351))=0</formula>
    </cfRule>
  </conditionalFormatting>
  <conditionalFormatting sqref="J356">
    <cfRule type="containsBlanks" dxfId="4848" priority="25">
      <formula>LEN(TRIM(J356))=0</formula>
    </cfRule>
  </conditionalFormatting>
  <conditionalFormatting sqref="J323">
    <cfRule type="containsBlanks" dxfId="4847" priority="24">
      <formula>LEN(TRIM(J323))=0</formula>
    </cfRule>
  </conditionalFormatting>
  <conditionalFormatting sqref="J333">
    <cfRule type="containsBlanks" dxfId="4846" priority="23">
      <formula>LEN(TRIM(J333))=0</formula>
    </cfRule>
  </conditionalFormatting>
  <conditionalFormatting sqref="J338">
    <cfRule type="containsBlanks" dxfId="4845" priority="22">
      <formula>LEN(TRIM(J338))=0</formula>
    </cfRule>
  </conditionalFormatting>
  <conditionalFormatting sqref="J343">
    <cfRule type="containsBlanks" dxfId="4844" priority="21">
      <formula>LEN(TRIM(J343))=0</formula>
    </cfRule>
  </conditionalFormatting>
  <conditionalFormatting sqref="J348">
    <cfRule type="containsBlanks" dxfId="4843" priority="20">
      <formula>LEN(TRIM(J348))=0</formula>
    </cfRule>
  </conditionalFormatting>
  <conditionalFormatting sqref="P20">
    <cfRule type="containsBlanks" dxfId="4842" priority="18">
      <formula>LEN(TRIM(P20))=0</formula>
    </cfRule>
  </conditionalFormatting>
  <conditionalFormatting sqref="O24">
    <cfRule type="containsBlanks" dxfId="4841" priority="16">
      <formula>LEN(TRIM(O24))=0</formula>
    </cfRule>
  </conditionalFormatting>
  <conditionalFormatting sqref="O23">
    <cfRule type="containsBlanks" dxfId="4840" priority="17">
      <formula>LEN(TRIM(O23))=0</formula>
    </cfRule>
  </conditionalFormatting>
  <conditionalFormatting sqref="G63">
    <cfRule type="containsBlanks" dxfId="4839" priority="15">
      <formula>LEN(TRIM(G63))=0</formula>
    </cfRule>
  </conditionalFormatting>
  <conditionalFormatting sqref="F201:F210">
    <cfRule type="containsBlanks" dxfId="4838" priority="14">
      <formula>LEN(TRIM(F201))=0</formula>
    </cfRule>
  </conditionalFormatting>
  <conditionalFormatting sqref="J44:K45">
    <cfRule type="containsBlanks" dxfId="4837" priority="13">
      <formula>LEN(TRIM(J44))=0</formula>
    </cfRule>
  </conditionalFormatting>
  <conditionalFormatting sqref="J39:K40">
    <cfRule type="containsBlanks" dxfId="4836" priority="12">
      <formula>LEN(TRIM(J39))=0</formula>
    </cfRule>
  </conditionalFormatting>
  <conditionalFormatting sqref="J42:K42">
    <cfRule type="containsBlanks" dxfId="4835" priority="11">
      <formula>LEN(TRIM(J42))=0</formula>
    </cfRule>
  </conditionalFormatting>
  <conditionalFormatting sqref="J48:K49">
    <cfRule type="containsBlanks" dxfId="4834" priority="10">
      <formula>LEN(TRIM(J48))=0</formula>
    </cfRule>
  </conditionalFormatting>
  <conditionalFormatting sqref="J51:K51">
    <cfRule type="containsBlanks" dxfId="4833" priority="9">
      <formula>LEN(TRIM(J51))=0</formula>
    </cfRule>
  </conditionalFormatting>
  <conditionalFormatting sqref="J53:K53">
    <cfRule type="containsBlanks" dxfId="4832" priority="8">
      <formula>LEN(TRIM(J53))=0</formula>
    </cfRule>
  </conditionalFormatting>
  <conditionalFormatting sqref="J55:K55">
    <cfRule type="containsBlanks" dxfId="4831" priority="7">
      <formula>LEN(TRIM(J55))=0</formula>
    </cfRule>
  </conditionalFormatting>
  <conditionalFormatting sqref="J57:K57">
    <cfRule type="containsBlanks" dxfId="4830" priority="6">
      <formula>LEN(TRIM(J57))=0</formula>
    </cfRule>
  </conditionalFormatting>
  <conditionalFormatting sqref="H279:I279">
    <cfRule type="containsBlanks" dxfId="4829" priority="5">
      <formula>LEN(TRIM(H279))=0</formula>
    </cfRule>
  </conditionalFormatting>
  <conditionalFormatting sqref="K276:L279">
    <cfRule type="containsBlanks" dxfId="4828" priority="4">
      <formula>LEN(TRIM(K276))=0</formula>
    </cfRule>
  </conditionalFormatting>
  <conditionalFormatting sqref="K292:L294 K285:L290 K281:L283">
    <cfRule type="containsBlanks" dxfId="4827" priority="3">
      <formula>LEN(TRIM(K281))=0</formula>
    </cfRule>
  </conditionalFormatting>
  <conditionalFormatting sqref="H293:I294 H290:I290 H288:I288 H286:I286">
    <cfRule type="containsBlanks" dxfId="4826" priority="2">
      <formula>LEN(TRIM(H286))=0</formula>
    </cfRule>
  </conditionalFormatting>
  <conditionalFormatting sqref="J56:K56">
    <cfRule type="containsBlanks" dxfId="4825" priority="1">
      <formula>LEN(TRIM(J56))=0</formula>
    </cfRule>
  </conditionalFormatting>
  <dataValidations count="36">
    <dataValidation type="list" allowBlank="1" showInputMessage="1" showErrorMessage="1" sqref="H361:I361" xr:uid="{BADF39BC-4D6F-4884-84BD-5ACC4F265BAA}">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F0DF8DF6-034D-4807-A262-F61C3FB62132}">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CF9FA2FD-AAB3-4976-8137-EC933925FFF4}">
      <formula1>"0,1,2 o más,No sé"</formula1>
    </dataValidation>
    <dataValidation type="list" allowBlank="1" showInputMessage="1" showErrorMessage="1" sqref="J319:K319 J324:K324 J329:K329 J334:K334 J339:K339 J344:K344 J349:K349 J354:K354" xr:uid="{BE02A376-DDB1-44F4-AA2F-31A4970C417A}">
      <formula1>"0,1,2-3,Más de 3,No sé"</formula1>
    </dataValidation>
    <dataValidation type="list" allowBlank="1" showInputMessage="1" showErrorMessage="1" sqref="J328:K328" xr:uid="{46603BFB-E4E3-4430-B7F1-C2D2BCBB8F6B}">
      <formula1>"Precalificados por la OMS, SRA, Precalificados por la OMS y SRA,No se registraron productos precalificados por la OMS o SRA,No sé, No aplica"</formula1>
    </dataValidation>
    <dataValidation type="list" allowBlank="1" showInputMessage="1" showErrorMessage="1" sqref="G147:L160" xr:uid="{4F75C06A-7F81-4981-8860-DE5A7F5CEE8C}">
      <formula1>"Trabajador sanitario comunitario (o equivalente),Auxiliar de enfermería,Partera auxiliar de enfermería,Enfermero,Oficial clínico,Médico,No sé,No aplica"</formula1>
    </dataValidation>
    <dataValidation type="list" allowBlank="1" showInputMessage="1" showErrorMessage="1" sqref="F95:G97" xr:uid="{3FE48EA9-50D8-4549-8348-AB902D7633EF}">
      <formula1>"Sí,No,No sé,No aplica"</formula1>
    </dataValidation>
    <dataValidation type="list" allowBlank="1" showInputMessage="1" showErrorMessage="1" sqref="F77:F81" xr:uid="{A50286F4-D908-4F4E-9849-5C36FEB57E21}">
      <formula1>"En especie, En efectivo, No sé, No aplica"</formula1>
    </dataValidation>
    <dataValidation type="list" allowBlank="1" showInputMessage="1" showErrorMessage="1" sqref="H8 F11:F19 I20:I21 I23:I24 F70 F72 J89:J92 G116:N128 H139:J139 H298:J299 L164:N174 F219:J221 F223:J223 H225:J225 F254 F256 F258 L188:N198 G130:N132 H302:J303 H307:J307 H311:J311 H313:J313 H315:J315 F261:F264" xr:uid="{0081A7AB-5561-4D8E-B41C-369A049BF185}">
      <formula1>"Sí, No, No sé, No aplica"</formula1>
    </dataValidation>
    <dataValidation type="list" allowBlank="1" showInputMessage="1" showErrorMessage="1" sqref="H29 J29" xr:uid="{AC09D267-D7E1-42CD-A4D2-66E6364C9EF6}">
      <formula1>"2015,2016,2017,2018,2019"</formula1>
    </dataValidation>
    <dataValidation type="list" allowBlank="1" showInputMessage="1" showErrorMessage="1" sqref="H304:J304" xr:uid="{3983333F-E6B5-4009-B397-CCBFEA4669E7}">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251C41B-A853-4C00-ADC2-E90B84F3B229}">
      <formula1>"Sí: Intensa movilización/participación comunitaria,Sí: Moderada movilización/participación comunitaria,No,No sé"</formula1>
    </dataValidation>
    <dataValidation type="list" allowBlank="1" showInputMessage="1" showErrorMessage="1" sqref="F246:G246" xr:uid="{C10FBB5A-9043-42B0-BECF-705BCFD28E89}">
      <formula1>"Sí: Numerosas actividades en medios de comunicación,Sí: Algunas actividades en medios de comunicación,No,No sé"</formula1>
    </dataValidation>
    <dataValidation type="list" allowBlank="1" showInputMessage="1" showErrorMessage="1" sqref="H140:J140" xr:uid="{CAAA3681-B3B4-4E0B-A45D-B6E73F5880A9}">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14B2AD56-A34E-4AFC-BA94-A515FF91E47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C9630302-E511-4D66-9D0A-B370906EFD22}">
      <formula1>"Solo impreso, Teléfono móvil/SMS,Formato electrónico,Combinación, No sé, No aplica (no hay un LMIS)"</formula1>
    </dataValidation>
    <dataValidation type="list" allowBlank="1" showInputMessage="1" showErrorMessage="1" sqref="G251" xr:uid="{711C29B4-5F5D-4961-8B83-ECC81F5D69AB}">
      <formula1>"0 %,1-10 %,11-20 %,21-30 %,31-40 %,41-50 %,51-60 %,61-70 %,71-80 %,81-100 %,No sé,No aplica"</formula1>
    </dataValidation>
    <dataValidation type="list" allowBlank="1" showInputMessage="1" showErrorMessage="1" sqref="F249:G249 F99:G102 H213:J216" xr:uid="{177F3E89-DCB9-4389-82D9-2427443E9CEE}">
      <formula1>"Sí,No,No sé"</formula1>
    </dataValidation>
    <dataValidation type="list" allowBlank="1" showInputMessage="1" showErrorMessage="1" sqref="F247:G247" xr:uid="{704860CB-D5FC-46B4-BF71-2474824B7F60}">
      <formula1>"Sí: Numerosas actividades de promoción/educación móvil,Sí: Algunas actividades de promoción/educación móvil,No,No sé"</formula1>
    </dataValidation>
    <dataValidation type="list" allowBlank="1" showInputMessage="1" showErrorMessage="1" sqref="F245:G245" xr:uid="{DD9E124D-E18B-45EF-8959-262D823233D3}">
      <formula1>"Sí: Numerosas actividades de mercadeo social,Sí: Algunas actividades de mercadeo social,No,No sé"</formula1>
    </dataValidation>
    <dataValidation allowBlank="1" showInputMessage="1" showErrorMessage="1" error="Seleccione una opción de la lista desplegable." sqref="K20:K24 O23:O24" xr:uid="{D62D996D-27FE-4EAB-B734-6B4F55DF0619}"/>
    <dataValidation type="list" allowBlank="1" showInputMessage="1" showErrorMessage="1" sqref="F271:G271" xr:uid="{7DA59E15-E558-4557-B81E-3623772F81B0}">
      <formula1>"Sí: Se incluyen todos los sitios de mercadeo social, Sí: Se incluyen algunos de los sitios de mercadeo social,Ninguno, No sé, No aplica (no hay un LMIS)"</formula1>
    </dataValidation>
    <dataValidation type="list" allowBlank="1" showInputMessage="1" showErrorMessage="1" sqref="F270:G270" xr:uid="{88D0569C-70B7-44CD-9BC6-FFBB4FD09729}">
      <formula1>"Sí: Se incluyen todas las instalaciones de ONG, Sí: Se incluyen algunas de las instalaciones de ONG,Ninguno, No sé, No aplica (no hay un LMIS)"</formula1>
    </dataValidation>
    <dataValidation type="list" allowBlank="1" showInputMessage="1" showErrorMessage="1" sqref="F269:G269" xr:uid="{3FF76809-D105-4665-9540-3090C60BE3EF}">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DCE71D0-5ED1-4DFE-9C6F-FF6E15234B41}">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8C39B597-D6A7-4CDE-BD5C-652659A9E851}">
      <formula1>"Sí (Plan de PSE con componente de FP/RH),No hay plan de PSE iniciado/desarrollado,Sí hay un plan de PSE, pero sin componentes de FP/RH,No sé"</formula1>
    </dataValidation>
    <dataValidation type="list" allowBlank="1" showInputMessage="1" showErrorMessage="1" sqref="H312:J312" xr:uid="{4B690DE2-1704-40EC-B6F9-C76ADA3A62F9}">
      <formula1>"0-25 %,26-50 %,51-75 %,76-100 %, No sé, No aplica"</formula1>
    </dataValidation>
    <dataValidation type="list" allowBlank="1" showInputMessage="1" showErrorMessage="1" sqref="H308:J308" xr:uid="{F436513E-3645-4CF1-8A4C-989FA2125F18}">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B67FBA21-758C-438A-90C7-9A4992BF14B9}">
      <formula1>"0,'1,2-3,Más de 3, No sé"</formula1>
    </dataValidation>
    <dataValidation type="list" allowBlank="1" showInputMessage="1" showErrorMessage="1" sqref="H301:J301" xr:uid="{5F8E091E-3395-498B-980F-8C8871B0659C}">
      <formula1>"Menos de 6 meses, De 6 meses a menos de 1 año, De 1 año a 18 meses, Más de 18 meses,No sé"</formula1>
    </dataValidation>
    <dataValidation type="list" allowBlank="1" showInputMessage="1" showErrorMessage="1" sqref="H305:J306" xr:uid="{27C3C575-7918-4154-8449-3490E6F3EB46}">
      <formula1>"La mayoría fueron examinados, Algunos fueron examinados, Ninguno fue examinado, No sé, No aplica"</formula1>
    </dataValidation>
    <dataValidation type="list" allowBlank="1" showInputMessage="1" showErrorMessage="1" sqref="H161 J161:L161" xr:uid="{AA669662-CA24-432C-A30D-E8F9985F7A93}">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G266 F188:F198 H211:J211 K228:K240 F252 F260 F200:F210" xr:uid="{0BC867C5-13DE-4BD4-AD1C-A2B8011766E3}">
      <formula1>"Sí, No, No sé"</formula1>
    </dataValidation>
    <dataValidation type="list" allowBlank="1" showInputMessage="1" showErrorMessage="1" sqref="H31:J31" xr:uid="{9A335C74-A5B6-45D8-B5C9-93C42BC80494}">
      <formula1>"Menos que una vez al año,Anualmente,Bianualmente (dos veces al año),Trimestralmente,Mensualmente,Ad hoc"</formula1>
    </dataValidation>
    <dataValidation type="list" allowBlank="1" showInputMessage="1" showErrorMessage="1" sqref="H26 J26 H28 J28" xr:uid="{47FE95C4-4C85-4F18-88CA-E1621B49AF38}">
      <formula1>"Enero, Febrero, Marzo, Abril, Mayo, Junio, Julio, Agosto, Septiembre, Octubre, Noviembre, Diciembre"</formula1>
    </dataValidation>
    <dataValidation type="list" allowBlank="1" showInputMessage="1" showErrorMessage="1" error="Seleccione una opción de la lista desplegable." sqref="I22" xr:uid="{40B38444-7297-4B45-94DC-3E9796E1178B}">
      <formula1>"0 veces, 1 vez, 2-3 veces, 4 o más veces, No sé"</formula1>
    </dataValidation>
  </dataValidations>
  <hyperlinks>
    <hyperlink ref="L1:M1" location="'All Countries Summary (2019)'!A1" display="go to summary" xr:uid="{607FD313-9170-45AF-9FB9-130B165AB768}"/>
  </hyperlinks>
  <pageMargins left="0.7" right="0.7" top="0.75" bottom="0.75" header="0.3" footer="0.3"/>
  <pageSetup scale="25"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EF0403-A89A-44F0-A042-BEF81F1CA76F}">
          <x14:formula1>
            <xm:f>'\\chemonics.sharepoint.com@SSL\DavWWWRoot\sites\FO000\1300_CL\Monitoring and Evaluation\CS Indicators and Index\Validated Surveys - 2019\Validation_final\[CS Indicators Survey_2019_Guatemala_final.xlsx]Data sources for dropdown list'!#REF!</xm:f>
          </x14:formula1>
          <xm:sqref>E3 O58:P58 O106:P106 P76 O113:P115 O146:P161 O218 P218:P226 P94 O69:P74 O20:P21 P22:P24 O22 O26:P32 O60:P60 O67:P67 O227:P264 O88:P93 O95:P103 O135:P135 O163:P217 O266:P272 O274:P274 O277:P279 O297:P308 O310:P356 O357 P357:P359 O358:P360 O141:P144 O77:P81</xm:sqref>
        </x14:dataValidation>
        <x14:dataValidation type="list" allowBlank="1" showInputMessage="1" showErrorMessage="1" prompt="Seleccione uno de la lista desplegable." xr:uid="{6C50379E-0998-4E14-9D6C-C4B440AE856E}">
          <x14:formula1>
            <xm:f>'\\chemonics.sharepoint.com@SSL\DavWWWRoot\sites\FO000\1300_CL\Monitoring and Evaluation\CS Indicators and Index\Validated Surveys - 2019\Validation_final\[CS Indicators Survey_2019_Guatemala_final.xlsx]Data sources for dropdown list'!#REF!</xm:f>
          </x14:formula1>
          <xm:sqref>O8:P19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2DAF-4F0F-4FAD-9B07-605A5C0A49D0}">
  <sheetPr>
    <tabColor theme="7" tint="0.39997558519241921"/>
  </sheetPr>
  <dimension ref="A1:Q363"/>
  <sheetViews>
    <sheetView showGridLines="0" topLeftCell="B1" zoomScaleNormal="100" workbookViewId="0">
      <selection activeCell="K1" sqref="K1"/>
    </sheetView>
  </sheetViews>
  <sheetFormatPr defaultColWidth="9" defaultRowHeight="15"/>
  <cols>
    <col min="1" max="1" width="2" customWidth="1"/>
    <col min="2" max="2" width="5.85546875" customWidth="1"/>
    <col min="3" max="3" width="3.42578125" customWidth="1"/>
    <col min="4" max="4" width="16" customWidth="1"/>
    <col min="5" max="5" width="61" customWidth="1"/>
    <col min="6" max="6" width="15.5703125" customWidth="1"/>
    <col min="7" max="7" width="25" customWidth="1"/>
    <col min="8" max="8" width="22" customWidth="1"/>
    <col min="9" max="9" width="25.5703125" customWidth="1"/>
    <col min="10" max="10" width="20.5703125" customWidth="1"/>
    <col min="11" max="11" width="19.5703125" customWidth="1"/>
    <col min="12" max="12" width="17" customWidth="1"/>
    <col min="13" max="14" width="18.5703125" customWidth="1"/>
    <col min="15" max="15" width="51.7109375" style="645" customWidth="1"/>
    <col min="16" max="16" width="51.140625" style="645" customWidth="1"/>
  </cols>
  <sheetData>
    <row r="1" spans="2:16" ht="53.25" customHeight="1">
      <c r="B1" s="140"/>
      <c r="C1" s="140"/>
      <c r="D1" s="140"/>
      <c r="E1" s="140"/>
      <c r="F1" s="643"/>
      <c r="G1" s="643"/>
      <c r="H1" s="643"/>
      <c r="I1" s="643"/>
      <c r="J1" s="1558" t="s">
        <v>828</v>
      </c>
      <c r="K1" s="643"/>
      <c r="L1" s="643"/>
      <c r="M1" s="643"/>
      <c r="N1" s="643"/>
      <c r="O1" s="646"/>
      <c r="P1" s="646"/>
    </row>
    <row r="2" spans="2:16" ht="36.75" customHeight="1" thickBot="1">
      <c r="B2" s="141" t="s">
        <v>1938</v>
      </c>
      <c r="C2" s="6"/>
      <c r="D2" s="6"/>
      <c r="E2" s="6"/>
      <c r="F2" s="142"/>
      <c r="G2" s="143"/>
      <c r="H2" s="142"/>
      <c r="I2" s="142"/>
      <c r="J2" s="142"/>
      <c r="K2" s="616"/>
      <c r="L2" s="616"/>
      <c r="M2" s="616"/>
      <c r="N2" s="144"/>
      <c r="O2" s="646"/>
      <c r="P2" s="646"/>
    </row>
    <row r="3" spans="2:16" ht="45.75" customHeight="1" thickBot="1">
      <c r="B3" s="141"/>
      <c r="C3" s="6"/>
      <c r="D3" s="15" t="s">
        <v>1939</v>
      </c>
      <c r="E3" s="145" t="s">
        <v>3858</v>
      </c>
      <c r="F3" s="16" t="s">
        <v>1941</v>
      </c>
      <c r="G3" s="143"/>
      <c r="H3" s="142"/>
      <c r="I3" s="142"/>
      <c r="J3" s="142"/>
      <c r="K3" s="616"/>
      <c r="L3" s="616"/>
      <c r="M3" s="616"/>
      <c r="N3" s="144"/>
      <c r="O3" s="646"/>
      <c r="P3" s="646"/>
    </row>
    <row r="4" spans="2:16" ht="39" customHeight="1">
      <c r="B4" s="2403" t="s">
        <v>1942</v>
      </c>
      <c r="C4" s="2403"/>
      <c r="D4" s="2403"/>
      <c r="E4" s="2403"/>
      <c r="F4" s="2403"/>
      <c r="G4" s="2403"/>
      <c r="H4" s="2403"/>
      <c r="I4" s="2403"/>
      <c r="J4" s="2403"/>
      <c r="K4" s="2403"/>
      <c r="L4" s="2403"/>
      <c r="M4" s="2403"/>
      <c r="N4" s="2403"/>
      <c r="O4" s="646"/>
      <c r="P4" s="646"/>
    </row>
    <row r="5" spans="2:16" ht="1.5" customHeight="1" thickBot="1">
      <c r="B5" s="2430" t="s">
        <v>1943</v>
      </c>
      <c r="C5" s="2431"/>
      <c r="D5" s="2431"/>
      <c r="E5" s="2431"/>
      <c r="F5" s="2431"/>
      <c r="G5" s="2431"/>
      <c r="H5" s="2431"/>
      <c r="I5" s="2431"/>
      <c r="J5" s="2431"/>
      <c r="K5" s="2431"/>
      <c r="L5" s="2431"/>
      <c r="M5" s="2431"/>
      <c r="N5" s="2431"/>
      <c r="O5" s="646"/>
      <c r="P5" s="646"/>
    </row>
    <row r="6" spans="2:16" ht="32.25" customHeight="1" thickBot="1">
      <c r="B6" s="2432"/>
      <c r="C6" s="2432"/>
      <c r="D6" s="2432"/>
      <c r="E6" s="2432"/>
      <c r="F6" s="2432"/>
      <c r="G6" s="2432"/>
      <c r="H6" s="2432"/>
      <c r="I6" s="2432"/>
      <c r="J6" s="2432"/>
      <c r="K6" s="2432"/>
      <c r="L6" s="2432"/>
      <c r="M6" s="1659"/>
      <c r="N6" s="1554"/>
      <c r="O6" s="644"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42" customHeight="1">
      <c r="B8" s="20" t="s">
        <v>1947</v>
      </c>
      <c r="C8" s="2407" t="s">
        <v>1948</v>
      </c>
      <c r="D8" s="2407"/>
      <c r="E8" s="2407"/>
      <c r="F8" s="2407"/>
      <c r="G8" s="2407"/>
      <c r="H8" s="1622" t="s">
        <v>1949</v>
      </c>
      <c r="I8" s="21" t="s">
        <v>1950</v>
      </c>
      <c r="J8" s="2408"/>
      <c r="K8" s="2409"/>
      <c r="L8" s="2409"/>
      <c r="M8" s="2409"/>
      <c r="N8" s="2410"/>
      <c r="O8" s="2245" t="s">
        <v>3352</v>
      </c>
      <c r="P8" s="2245" t="s">
        <v>3312</v>
      </c>
    </row>
    <row r="9" spans="2:16" ht="21.75" customHeight="1">
      <c r="B9" s="22" t="s">
        <v>435</v>
      </c>
      <c r="C9" s="2028" t="s">
        <v>1952</v>
      </c>
      <c r="D9" s="2028"/>
      <c r="E9" s="2029"/>
      <c r="F9" s="2411" t="s">
        <v>3859</v>
      </c>
      <c r="G9" s="2412"/>
      <c r="H9" s="2412"/>
      <c r="I9" s="2412"/>
      <c r="J9" s="2412"/>
      <c r="K9" s="2412"/>
      <c r="L9" s="2412"/>
      <c r="M9" s="2412"/>
      <c r="N9" s="2412"/>
      <c r="O9" s="2124"/>
      <c r="P9" s="2124"/>
    </row>
    <row r="10" spans="2:16" ht="42.6" customHeight="1">
      <c r="B10" s="23" t="s">
        <v>58</v>
      </c>
      <c r="C10" s="1997" t="s">
        <v>1954</v>
      </c>
      <c r="D10" s="1997"/>
      <c r="E10" s="1998"/>
      <c r="F10" s="24" t="s">
        <v>1955</v>
      </c>
      <c r="G10" s="2413"/>
      <c r="H10" s="2413"/>
      <c r="I10" s="2413"/>
      <c r="J10" s="2413"/>
      <c r="K10" s="2413"/>
      <c r="L10" s="2413"/>
      <c r="M10" s="2413"/>
      <c r="N10" s="2414"/>
      <c r="O10" s="2124"/>
      <c r="P10" s="2124"/>
    </row>
    <row r="11" spans="2:16">
      <c r="B11" s="1494" t="s">
        <v>435</v>
      </c>
      <c r="C11" s="2043" t="s">
        <v>1956</v>
      </c>
      <c r="D11" s="2043"/>
      <c r="E11" s="2415"/>
      <c r="F11" s="1622" t="s">
        <v>1949</v>
      </c>
      <c r="G11" s="2397" t="s">
        <v>1957</v>
      </c>
      <c r="H11" s="2138"/>
      <c r="I11" s="1637" t="s">
        <v>3607</v>
      </c>
      <c r="J11" s="1637"/>
      <c r="K11" s="1637"/>
      <c r="L11" s="1637"/>
      <c r="M11" s="1637"/>
      <c r="N11" s="1637"/>
      <c r="O11" s="2124"/>
      <c r="P11" s="2124"/>
    </row>
    <row r="12" spans="2:16">
      <c r="B12" s="76" t="s">
        <v>441</v>
      </c>
      <c r="C12" s="2028" t="s">
        <v>1959</v>
      </c>
      <c r="D12" s="2028"/>
      <c r="E12" s="2029"/>
      <c r="F12" s="1622" t="s">
        <v>1949</v>
      </c>
      <c r="G12" s="2397" t="s">
        <v>1957</v>
      </c>
      <c r="H12" s="2138"/>
      <c r="I12" s="1637" t="s">
        <v>3860</v>
      </c>
      <c r="J12" s="1637"/>
      <c r="K12" s="1637"/>
      <c r="L12" s="1637"/>
      <c r="M12" s="1637"/>
      <c r="N12" s="1637"/>
      <c r="O12" s="2124"/>
      <c r="P12" s="2124"/>
    </row>
    <row r="13" spans="2:16" ht="45" customHeight="1">
      <c r="B13" s="88" t="s">
        <v>443</v>
      </c>
      <c r="C13" s="2028" t="s">
        <v>1961</v>
      </c>
      <c r="D13" s="2028"/>
      <c r="E13" s="2029"/>
      <c r="F13" s="1622" t="s">
        <v>1949</v>
      </c>
      <c r="G13" s="2397" t="s">
        <v>1957</v>
      </c>
      <c r="H13" s="2138"/>
      <c r="I13" s="2773" t="s">
        <v>3861</v>
      </c>
      <c r="J13" s="2774"/>
      <c r="K13" s="2774"/>
      <c r="L13" s="2774"/>
      <c r="M13" s="2774"/>
      <c r="N13" s="2775"/>
      <c r="O13" s="2124"/>
      <c r="P13" s="2124"/>
    </row>
    <row r="14" spans="2:16" ht="33" customHeight="1">
      <c r="B14" s="76" t="s">
        <v>445</v>
      </c>
      <c r="C14" s="2028" t="s">
        <v>1963</v>
      </c>
      <c r="D14" s="2028"/>
      <c r="E14" s="2029"/>
      <c r="F14" s="1622" t="s">
        <v>1949</v>
      </c>
      <c r="G14" s="2397" t="s">
        <v>1964</v>
      </c>
      <c r="H14" s="2138"/>
      <c r="I14" s="2773" t="s">
        <v>3862</v>
      </c>
      <c r="J14" s="2774"/>
      <c r="K14" s="2774"/>
      <c r="L14" s="2774"/>
      <c r="M14" s="2774"/>
      <c r="N14" s="2775"/>
      <c r="O14" s="2124"/>
      <c r="P14" s="2124"/>
    </row>
    <row r="15" spans="2:16" ht="33" customHeight="1">
      <c r="B15" s="76" t="s">
        <v>448</v>
      </c>
      <c r="C15" s="2028" t="s">
        <v>1965</v>
      </c>
      <c r="D15" s="2028"/>
      <c r="E15" s="2029"/>
      <c r="F15" s="1622" t="s">
        <v>1949</v>
      </c>
      <c r="G15" s="2397" t="s">
        <v>1966</v>
      </c>
      <c r="H15" s="2138"/>
      <c r="I15" s="1637" t="s">
        <v>957</v>
      </c>
      <c r="J15" s="1637"/>
      <c r="K15" s="1637"/>
      <c r="L15" s="1637"/>
      <c r="M15" s="1637"/>
      <c r="N15" s="1637"/>
      <c r="O15" s="2124"/>
      <c r="P15" s="2124"/>
    </row>
    <row r="16" spans="2:16" ht="54.75" customHeight="1">
      <c r="B16" s="76" t="s">
        <v>450</v>
      </c>
      <c r="C16" s="2028" t="s">
        <v>1968</v>
      </c>
      <c r="D16" s="2028"/>
      <c r="E16" s="2029"/>
      <c r="F16" s="1622" t="s">
        <v>1949</v>
      </c>
      <c r="G16" s="2397" t="s">
        <v>1969</v>
      </c>
      <c r="H16" s="2138"/>
      <c r="I16" s="2773" t="s">
        <v>3863</v>
      </c>
      <c r="J16" s="2774"/>
      <c r="K16" s="2774"/>
      <c r="L16" s="2774"/>
      <c r="M16" s="2774"/>
      <c r="N16" s="2775"/>
      <c r="O16" s="2124"/>
      <c r="P16" s="2124"/>
    </row>
    <row r="17" spans="2:16" ht="38.1" customHeight="1">
      <c r="B17" s="76" t="s">
        <v>453</v>
      </c>
      <c r="C17" s="2099" t="s">
        <v>1971</v>
      </c>
      <c r="D17" s="2099"/>
      <c r="E17" s="2099"/>
      <c r="F17" s="1622" t="s">
        <v>1949</v>
      </c>
      <c r="G17" s="2397" t="s">
        <v>1972</v>
      </c>
      <c r="H17" s="2138"/>
      <c r="I17" s="2773" t="s">
        <v>3864</v>
      </c>
      <c r="J17" s="2774"/>
      <c r="K17" s="2774"/>
      <c r="L17" s="2774"/>
      <c r="M17" s="2774"/>
      <c r="N17" s="2775"/>
      <c r="O17" s="2124"/>
      <c r="P17" s="2124"/>
    </row>
    <row r="18" spans="2:16" ht="37.5" customHeight="1">
      <c r="B18" s="76" t="s">
        <v>456</v>
      </c>
      <c r="C18" s="2099" t="s">
        <v>1974</v>
      </c>
      <c r="D18" s="2099"/>
      <c r="E18" s="2099"/>
      <c r="F18" s="1622" t="s">
        <v>3308</v>
      </c>
      <c r="G18" s="2397" t="s">
        <v>1972</v>
      </c>
      <c r="H18" s="2138"/>
      <c r="I18" s="2773" t="s">
        <v>3865</v>
      </c>
      <c r="J18" s="2774"/>
      <c r="K18" s="2774"/>
      <c r="L18" s="2774"/>
      <c r="M18" s="2774"/>
      <c r="N18" s="2775"/>
      <c r="O18" s="2124"/>
      <c r="P18" s="2124"/>
    </row>
    <row r="19" spans="2:16" ht="24.75" customHeight="1">
      <c r="B19" s="76" t="s">
        <v>458</v>
      </c>
      <c r="C19" s="2099" t="s">
        <v>1976</v>
      </c>
      <c r="D19" s="2099"/>
      <c r="E19" s="2099"/>
      <c r="F19" s="1622" t="s">
        <v>1949</v>
      </c>
      <c r="G19" s="2397" t="s">
        <v>1972</v>
      </c>
      <c r="H19" s="2138"/>
      <c r="I19" s="2773" t="s">
        <v>3866</v>
      </c>
      <c r="J19" s="2774"/>
      <c r="K19" s="2774"/>
      <c r="L19" s="2774"/>
      <c r="M19" s="2774"/>
      <c r="N19" s="2775"/>
      <c r="O19" s="2197"/>
      <c r="P19" s="2197"/>
    </row>
    <row r="20" spans="2:16" ht="24" customHeight="1">
      <c r="B20" s="23" t="s">
        <v>78</v>
      </c>
      <c r="C20" s="1997" t="s">
        <v>1978</v>
      </c>
      <c r="D20" s="1997"/>
      <c r="E20" s="1997"/>
      <c r="F20" s="1997"/>
      <c r="G20" s="1997"/>
      <c r="H20" s="1997"/>
      <c r="I20" s="1522" t="s">
        <v>1949</v>
      </c>
      <c r="J20" s="1993" t="s">
        <v>1979</v>
      </c>
      <c r="K20" s="2465" t="s">
        <v>3867</v>
      </c>
      <c r="L20" s="2466"/>
      <c r="M20" s="2466"/>
      <c r="N20" s="2467"/>
      <c r="O20" s="25" t="s">
        <v>1981</v>
      </c>
      <c r="P20" s="26"/>
    </row>
    <row r="21" spans="2:16" ht="24" customHeight="1">
      <c r="B21" s="23" t="s">
        <v>81</v>
      </c>
      <c r="C21" s="1997" t="s">
        <v>1982</v>
      </c>
      <c r="D21" s="1997"/>
      <c r="E21" s="1997"/>
      <c r="F21" s="1997"/>
      <c r="G21" s="1997"/>
      <c r="H21" s="1997"/>
      <c r="I21" s="1522" t="s">
        <v>1949</v>
      </c>
      <c r="J21" s="2398"/>
      <c r="K21" s="2469"/>
      <c r="L21" s="2470"/>
      <c r="M21" s="2470"/>
      <c r="N21" s="2471"/>
      <c r="O21" s="25" t="s">
        <v>2868</v>
      </c>
      <c r="P21" s="26"/>
    </row>
    <row r="22" spans="2:16" ht="24" customHeight="1">
      <c r="B22" s="23" t="s">
        <v>91</v>
      </c>
      <c r="C22" s="1997" t="s">
        <v>1983</v>
      </c>
      <c r="D22" s="1997"/>
      <c r="E22" s="1997"/>
      <c r="F22" s="1997"/>
      <c r="G22" s="1997"/>
      <c r="H22" s="1997"/>
      <c r="I22" s="1522" t="s">
        <v>1984</v>
      </c>
      <c r="J22" s="2398"/>
      <c r="K22" s="2469"/>
      <c r="L22" s="2470"/>
      <c r="M22" s="2470"/>
      <c r="N22" s="2471"/>
      <c r="O22" s="2051" t="s">
        <v>3312</v>
      </c>
      <c r="P22" s="2051"/>
    </row>
    <row r="23" spans="2:16" ht="27" customHeight="1">
      <c r="B23" s="23" t="s">
        <v>464</v>
      </c>
      <c r="C23" s="1997" t="s">
        <v>1985</v>
      </c>
      <c r="D23" s="1997"/>
      <c r="E23" s="1997"/>
      <c r="F23" s="1997"/>
      <c r="G23" s="1997"/>
      <c r="H23" s="1997"/>
      <c r="I23" s="1622" t="s">
        <v>1949</v>
      </c>
      <c r="J23" s="2398"/>
      <c r="K23" s="2469"/>
      <c r="L23" s="2470"/>
      <c r="M23" s="2470"/>
      <c r="N23" s="2471"/>
      <c r="O23" s="2124"/>
      <c r="P23" s="2124"/>
    </row>
    <row r="24" spans="2:16" ht="31.5" customHeight="1" thickBot="1">
      <c r="B24" s="22" t="s">
        <v>435</v>
      </c>
      <c r="C24" s="2330" t="s">
        <v>1986</v>
      </c>
      <c r="D24" s="2330"/>
      <c r="E24" s="2330"/>
      <c r="F24" s="2330"/>
      <c r="G24" s="2330"/>
      <c r="H24" s="2330"/>
      <c r="I24" s="1622" t="s">
        <v>1949</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388"/>
      <c r="M26" s="2389"/>
      <c r="N26" s="2390"/>
      <c r="O26" s="30" t="s">
        <v>3363</v>
      </c>
      <c r="P26" s="1515" t="s">
        <v>3363</v>
      </c>
    </row>
    <row r="27" spans="2:16" ht="65.25" customHeight="1">
      <c r="B27" s="87" t="s">
        <v>472</v>
      </c>
      <c r="C27" s="2028" t="s">
        <v>1995</v>
      </c>
      <c r="D27" s="2028"/>
      <c r="E27" s="2028"/>
      <c r="F27" s="2028"/>
      <c r="G27" s="2028"/>
      <c r="H27" s="2028"/>
      <c r="I27" s="2029"/>
      <c r="J27" s="31">
        <v>1995256</v>
      </c>
      <c r="K27" s="2113"/>
      <c r="L27" s="2391"/>
      <c r="M27" s="2392"/>
      <c r="N27" s="2393"/>
      <c r="O27" s="2051" t="s">
        <v>3756</v>
      </c>
      <c r="P27" s="2051" t="s">
        <v>2875</v>
      </c>
    </row>
    <row r="28" spans="2:16" ht="19.5" customHeight="1">
      <c r="B28" s="2810" t="s">
        <v>120</v>
      </c>
      <c r="C28" s="1855" t="s">
        <v>1997</v>
      </c>
      <c r="D28" s="1855"/>
      <c r="E28" s="1855"/>
      <c r="F28" s="2098"/>
      <c r="G28" s="1634" t="s">
        <v>1989</v>
      </c>
      <c r="H28" s="1531" t="s">
        <v>1990</v>
      </c>
      <c r="I28" s="32" t="s">
        <v>1991</v>
      </c>
      <c r="J28" s="33" t="s">
        <v>1992</v>
      </c>
      <c r="K28" s="2113"/>
      <c r="L28" s="2391"/>
      <c r="M28" s="2392"/>
      <c r="N28" s="2393"/>
      <c r="O28" s="2124"/>
      <c r="P28" s="2124"/>
    </row>
    <row r="29" spans="2:16" ht="19.5" customHeight="1">
      <c r="B29" s="2811"/>
      <c r="C29" s="2099"/>
      <c r="D29" s="2099"/>
      <c r="E29" s="2099"/>
      <c r="F29" s="2100"/>
      <c r="G29" s="1634" t="s">
        <v>1998</v>
      </c>
      <c r="H29" s="1510">
        <v>2018</v>
      </c>
      <c r="I29" s="32" t="s">
        <v>1999</v>
      </c>
      <c r="J29" s="1510">
        <v>2018</v>
      </c>
      <c r="K29" s="2113"/>
      <c r="L29" s="2391"/>
      <c r="M29" s="2392"/>
      <c r="N29" s="2393"/>
      <c r="O29" s="2124"/>
      <c r="P29" s="2124"/>
    </row>
    <row r="30" spans="2:16" ht="25.5" customHeight="1">
      <c r="B30" s="76" t="s">
        <v>435</v>
      </c>
      <c r="C30" s="2028" t="s">
        <v>2000</v>
      </c>
      <c r="D30" s="2028"/>
      <c r="E30" s="2028"/>
      <c r="F30" s="2028"/>
      <c r="G30" s="2029"/>
      <c r="H30" s="2381" t="s">
        <v>3868</v>
      </c>
      <c r="I30" s="2382"/>
      <c r="J30" s="2383"/>
      <c r="K30" s="2113"/>
      <c r="L30" s="2391"/>
      <c r="M30" s="2392"/>
      <c r="N30" s="2393"/>
      <c r="O30" s="2197"/>
      <c r="P30" s="2197"/>
    </row>
    <row r="31" spans="2:16" ht="23.25" customHeight="1">
      <c r="B31" s="76" t="s">
        <v>441</v>
      </c>
      <c r="C31" s="2028" t="s">
        <v>2002</v>
      </c>
      <c r="D31" s="2028"/>
      <c r="E31" s="2028"/>
      <c r="F31" s="2028"/>
      <c r="G31" s="2029"/>
      <c r="H31" s="2384" t="s">
        <v>2877</v>
      </c>
      <c r="I31" s="2385"/>
      <c r="J31" s="2386"/>
      <c r="K31" s="2114"/>
      <c r="L31" s="2394"/>
      <c r="M31" s="2395"/>
      <c r="N31" s="2396"/>
      <c r="O31" s="1513" t="s">
        <v>2878</v>
      </c>
      <c r="P31" s="26" t="s">
        <v>2878</v>
      </c>
    </row>
    <row r="32" spans="2:16" ht="76.5" customHeight="1">
      <c r="B32" s="76" t="s">
        <v>443</v>
      </c>
      <c r="C32" s="2028" t="s">
        <v>2004</v>
      </c>
      <c r="D32" s="2028"/>
      <c r="E32" s="2028"/>
      <c r="F32" s="2028"/>
      <c r="G32" s="2028"/>
      <c r="H32" s="2028"/>
      <c r="I32" s="2028"/>
      <c r="J32" s="2028"/>
      <c r="K32" s="2028"/>
      <c r="L32" s="2028"/>
      <c r="M32" s="2028"/>
      <c r="N32" s="2372"/>
      <c r="O32" s="2074" t="s">
        <v>2879</v>
      </c>
      <c r="P32" s="2074" t="s">
        <v>2879</v>
      </c>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c r="P34" s="2379"/>
    </row>
    <row r="35" spans="2:16" ht="21" customHeight="1">
      <c r="B35" s="27"/>
      <c r="C35" s="2091" t="s">
        <v>2011</v>
      </c>
      <c r="D35" s="2091"/>
      <c r="E35" s="2091"/>
      <c r="F35" s="2091"/>
      <c r="G35" s="2091"/>
      <c r="H35" s="2091"/>
      <c r="I35" s="2092"/>
      <c r="J35" s="36">
        <v>12371</v>
      </c>
      <c r="K35" s="35">
        <v>28138</v>
      </c>
      <c r="L35" s="2361">
        <f t="shared" ref="L35:L52" si="0">ABS(J35-K35)/J35</f>
        <v>1.2745129738905505</v>
      </c>
      <c r="M35" s="2362"/>
      <c r="N35" s="2363"/>
      <c r="O35" s="2380"/>
      <c r="P35" s="2380"/>
    </row>
    <row r="36" spans="2:16" ht="21" customHeight="1">
      <c r="B36" s="27"/>
      <c r="C36" s="2091" t="s">
        <v>2012</v>
      </c>
      <c r="D36" s="2091"/>
      <c r="E36" s="2091"/>
      <c r="F36" s="2091"/>
      <c r="G36" s="2091"/>
      <c r="H36" s="2091"/>
      <c r="I36" s="2092"/>
      <c r="J36" s="36" t="s">
        <v>61</v>
      </c>
      <c r="K36" s="37">
        <v>9461</v>
      </c>
      <c r="L36" s="2361"/>
      <c r="M36" s="2362"/>
      <c r="N36" s="2363"/>
      <c r="O36" s="2380"/>
      <c r="P36" s="2380"/>
    </row>
    <row r="37" spans="2:16" ht="31.5" customHeight="1">
      <c r="B37" s="27"/>
      <c r="C37" s="2091" t="s">
        <v>2013</v>
      </c>
      <c r="D37" s="2091"/>
      <c r="E37" s="2091"/>
      <c r="F37" s="38" t="s">
        <v>2014</v>
      </c>
      <c r="G37" s="1754"/>
      <c r="H37" s="2008"/>
      <c r="I37" s="1755"/>
      <c r="J37" s="36" t="s">
        <v>61</v>
      </c>
      <c r="K37" s="37"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6995</v>
      </c>
      <c r="K39" s="35">
        <v>9461</v>
      </c>
      <c r="L39" s="2369">
        <f>ABS(J39-K39)/J39</f>
        <v>0.35253752680486061</v>
      </c>
      <c r="M39" s="2370"/>
      <c r="N39" s="2371"/>
      <c r="O39" s="2380"/>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6" t="s">
        <v>61</v>
      </c>
      <c r="K42" s="37" t="s">
        <v>61</v>
      </c>
      <c r="L42" s="2361" t="s">
        <v>61</v>
      </c>
      <c r="M42" s="2362"/>
      <c r="N42" s="2363"/>
      <c r="O42" s="2380"/>
      <c r="P42" s="2380"/>
    </row>
    <row r="43" spans="2:16" ht="21" customHeight="1">
      <c r="B43" s="27"/>
      <c r="C43" s="2091" t="s">
        <v>2020</v>
      </c>
      <c r="D43" s="2091"/>
      <c r="E43" s="2091"/>
      <c r="F43" s="2091"/>
      <c r="G43" s="2091"/>
      <c r="H43" s="2091"/>
      <c r="I43" s="2092"/>
      <c r="J43" s="34">
        <v>8388</v>
      </c>
      <c r="K43" s="35">
        <v>17005</v>
      </c>
      <c r="L43" s="2361">
        <f t="shared" si="0"/>
        <v>1.0273009060562708</v>
      </c>
      <c r="M43" s="2362"/>
      <c r="N43" s="2363"/>
      <c r="O43" s="2380"/>
      <c r="P43" s="2380"/>
    </row>
    <row r="44" spans="2:16" ht="21" customHeight="1">
      <c r="B44" s="27"/>
      <c r="C44" s="2091" t="s">
        <v>2021</v>
      </c>
      <c r="D44" s="2091"/>
      <c r="E44" s="2091"/>
      <c r="F44" s="2091"/>
      <c r="G44" s="2091"/>
      <c r="H44" s="2091"/>
      <c r="I44" s="2092"/>
      <c r="J44" s="36" t="s">
        <v>61</v>
      </c>
      <c r="K44" s="37" t="s">
        <v>61</v>
      </c>
      <c r="L44" s="2361" t="s">
        <v>61</v>
      </c>
      <c r="M44" s="2362"/>
      <c r="N44" s="2363"/>
      <c r="O44" s="2380"/>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2532</v>
      </c>
      <c r="K47" s="35">
        <v>5088</v>
      </c>
      <c r="L47" s="2361">
        <f t="shared" si="0"/>
        <v>1.0094786729857821</v>
      </c>
      <c r="M47" s="2362"/>
      <c r="N47" s="2363"/>
      <c r="O47" s="2380"/>
      <c r="P47" s="2380"/>
    </row>
    <row r="48" spans="2:16" ht="21" customHeight="1">
      <c r="B48" s="27"/>
      <c r="C48" s="2091" t="s">
        <v>2025</v>
      </c>
      <c r="D48" s="2091"/>
      <c r="E48" s="2091"/>
      <c r="F48" s="2091"/>
      <c r="G48" s="2091"/>
      <c r="H48" s="2091"/>
      <c r="I48" s="2092"/>
      <c r="J48" s="36" t="s">
        <v>61</v>
      </c>
      <c r="K48" s="37" t="s">
        <v>61</v>
      </c>
      <c r="L48" s="2361" t="s">
        <v>61</v>
      </c>
      <c r="M48" s="2362"/>
      <c r="N48" s="2363"/>
      <c r="O48" s="2380"/>
      <c r="P48" s="2380"/>
    </row>
    <row r="49" spans="2:16" ht="30" customHeight="1">
      <c r="B49" s="27"/>
      <c r="C49" s="2091" t="s">
        <v>2026</v>
      </c>
      <c r="D49" s="2091"/>
      <c r="E49" s="2091"/>
      <c r="F49" s="38" t="s">
        <v>2014</v>
      </c>
      <c r="G49" s="2093"/>
      <c r="H49" s="2157"/>
      <c r="I49" s="2094"/>
      <c r="J49" s="36" t="s">
        <v>61</v>
      </c>
      <c r="K49" s="37" t="s">
        <v>61</v>
      </c>
      <c r="L49" s="2361" t="s">
        <v>61</v>
      </c>
      <c r="M49" s="2362"/>
      <c r="N49" s="2363"/>
      <c r="O49" s="2380"/>
      <c r="P49" s="2380"/>
    </row>
    <row r="50" spans="2:16" ht="21" customHeight="1">
      <c r="B50" s="27" t="s">
        <v>502</v>
      </c>
      <c r="C50" s="1997" t="s">
        <v>2027</v>
      </c>
      <c r="D50" s="1997"/>
      <c r="E50" s="1997"/>
      <c r="F50" s="1997"/>
      <c r="G50" s="1997"/>
      <c r="H50" s="1997"/>
      <c r="I50" s="1997"/>
      <c r="J50" s="34">
        <v>1238</v>
      </c>
      <c r="K50" s="35">
        <v>1396</v>
      </c>
      <c r="L50" s="2361">
        <f t="shared" si="0"/>
        <v>0.12762520193861066</v>
      </c>
      <c r="M50" s="2362"/>
      <c r="N50" s="2363"/>
      <c r="O50" s="2380"/>
      <c r="P50" s="2380"/>
    </row>
    <row r="51" spans="2:16" ht="21" customHeight="1">
      <c r="B51" s="27" t="s">
        <v>504</v>
      </c>
      <c r="C51" s="1997" t="s">
        <v>2028</v>
      </c>
      <c r="D51" s="1997"/>
      <c r="E51" s="1997"/>
      <c r="F51" s="1997"/>
      <c r="G51" s="1997"/>
      <c r="H51" s="1997"/>
      <c r="I51" s="1997"/>
      <c r="J51" s="36" t="s">
        <v>61</v>
      </c>
      <c r="K51" s="37" t="s">
        <v>61</v>
      </c>
      <c r="L51" s="2361" t="s">
        <v>61</v>
      </c>
      <c r="M51" s="2362"/>
      <c r="N51" s="2363"/>
      <c r="O51" s="2380"/>
      <c r="P51" s="2380"/>
    </row>
    <row r="52" spans="2:16" ht="21" customHeight="1">
      <c r="B52" s="27" t="s">
        <v>506</v>
      </c>
      <c r="C52" s="1997" t="s">
        <v>2029</v>
      </c>
      <c r="D52" s="1997"/>
      <c r="E52" s="1997"/>
      <c r="F52" s="1997"/>
      <c r="G52" s="1997"/>
      <c r="H52" s="1997"/>
      <c r="I52" s="1997"/>
      <c r="J52" s="34">
        <v>144711</v>
      </c>
      <c r="K52" s="35">
        <v>308013</v>
      </c>
      <c r="L52" s="2361">
        <f t="shared" si="0"/>
        <v>1.1284698467981011</v>
      </c>
      <c r="M52" s="2362"/>
      <c r="N52" s="2363"/>
      <c r="O52" s="2380"/>
      <c r="P52" s="2380"/>
    </row>
    <row r="53" spans="2:16" ht="21" customHeight="1">
      <c r="B53" s="27" t="s">
        <v>507</v>
      </c>
      <c r="C53" s="1997" t="s">
        <v>2030</v>
      </c>
      <c r="D53" s="1997"/>
      <c r="E53" s="1997"/>
      <c r="F53" s="1997"/>
      <c r="G53" s="1997"/>
      <c r="H53" s="1997"/>
      <c r="I53" s="1997"/>
      <c r="J53" s="36" t="s">
        <v>61</v>
      </c>
      <c r="K53" s="37" t="s">
        <v>61</v>
      </c>
      <c r="L53" s="2361" t="s">
        <v>61</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6" t="s">
        <v>61</v>
      </c>
      <c r="K55" s="37" t="s">
        <v>61</v>
      </c>
      <c r="L55" s="2361" t="s">
        <v>61</v>
      </c>
      <c r="M55" s="2362"/>
      <c r="N55" s="2363"/>
      <c r="O55" s="2380"/>
      <c r="P55" s="2380"/>
    </row>
    <row r="56" spans="2:16" ht="21" customHeight="1">
      <c r="B56" s="27"/>
      <c r="C56" s="2091" t="s">
        <v>2033</v>
      </c>
      <c r="D56" s="2091"/>
      <c r="E56" s="2091"/>
      <c r="F56" s="2091"/>
      <c r="G56" s="2091"/>
      <c r="H56" s="2091"/>
      <c r="I56" s="2092"/>
      <c r="J56" s="36" t="s">
        <v>61</v>
      </c>
      <c r="K56" s="37" t="s">
        <v>61</v>
      </c>
      <c r="L56" s="2361" t="s">
        <v>61</v>
      </c>
      <c r="M56" s="2362"/>
      <c r="N56" s="2363"/>
      <c r="O56" s="2380"/>
      <c r="P56" s="2380"/>
    </row>
    <row r="57" spans="2:16" ht="21" customHeight="1" thickBot="1">
      <c r="B57" s="39" t="s">
        <v>510</v>
      </c>
      <c r="C57" s="1997" t="s">
        <v>2034</v>
      </c>
      <c r="D57" s="1997"/>
      <c r="E57" s="1997"/>
      <c r="F57" s="1997"/>
      <c r="G57" s="1997"/>
      <c r="H57" s="1997"/>
      <c r="I57" s="1997"/>
      <c r="J57" s="36" t="s">
        <v>61</v>
      </c>
      <c r="K57" s="37" t="s">
        <v>61</v>
      </c>
      <c r="L57" s="2361" t="s">
        <v>61</v>
      </c>
      <c r="M57" s="2362"/>
      <c r="N57" s="2363"/>
      <c r="O57" s="2380"/>
      <c r="P57" s="2380"/>
    </row>
    <row r="58" spans="2:16" ht="44.25" customHeight="1" thickBot="1">
      <c r="B58" s="205" t="s">
        <v>512</v>
      </c>
      <c r="C58" s="2827" t="s">
        <v>2035</v>
      </c>
      <c r="D58" s="2827"/>
      <c r="E58" s="2827"/>
      <c r="F58" s="2827"/>
      <c r="G58" s="2827"/>
      <c r="H58" s="2827"/>
      <c r="I58" s="2828"/>
      <c r="J58" s="41" t="s">
        <v>1949</v>
      </c>
      <c r="K58" s="42" t="s">
        <v>2036</v>
      </c>
      <c r="L58" s="2352" t="s">
        <v>3869</v>
      </c>
      <c r="M58" s="2353"/>
      <c r="N58" s="2354"/>
      <c r="O58" s="43" t="s">
        <v>2880</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57" customHeight="1" thickBot="1">
      <c r="B60" s="181" t="s">
        <v>516</v>
      </c>
      <c r="C60" s="2330" t="s">
        <v>2039</v>
      </c>
      <c r="D60" s="2330"/>
      <c r="E60" s="2330"/>
      <c r="F60" s="2330"/>
      <c r="G60" s="2330"/>
      <c r="H60" s="2330"/>
      <c r="I60" s="2330"/>
      <c r="J60" s="2357" t="s">
        <v>1949</v>
      </c>
      <c r="K60" s="2358"/>
      <c r="L60" s="45" t="s">
        <v>2036</v>
      </c>
      <c r="M60" s="2359" t="s">
        <v>3870</v>
      </c>
      <c r="N60" s="2360"/>
      <c r="O60" s="1511"/>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2"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39.75" customHeight="1">
      <c r="B63" s="76" t="s">
        <v>435</v>
      </c>
      <c r="C63" s="2028" t="s">
        <v>2046</v>
      </c>
      <c r="D63" s="2028"/>
      <c r="E63" s="2028"/>
      <c r="F63" s="2029"/>
      <c r="G63" s="48">
        <v>1936313</v>
      </c>
      <c r="H63" s="116" t="s">
        <v>3871</v>
      </c>
      <c r="I63" s="2317" t="s">
        <v>3872</v>
      </c>
      <c r="J63" s="2318"/>
      <c r="K63" s="2340"/>
      <c r="L63" s="2341"/>
      <c r="M63" s="2341"/>
      <c r="N63" s="2342"/>
      <c r="O63" s="2349"/>
      <c r="P63" s="2349"/>
    </row>
    <row r="64" spans="2:16" ht="60" customHeight="1">
      <c r="B64" s="76" t="s">
        <v>441</v>
      </c>
      <c r="C64" s="2028" t="s">
        <v>2049</v>
      </c>
      <c r="D64" s="2028"/>
      <c r="E64" s="2028"/>
      <c r="F64" s="2029"/>
      <c r="G64" s="48">
        <v>0</v>
      </c>
      <c r="H64" s="116" t="s">
        <v>3873</v>
      </c>
      <c r="I64" s="2317" t="s">
        <v>3872</v>
      </c>
      <c r="J64" s="2318"/>
      <c r="K64" s="2340"/>
      <c r="L64" s="2341"/>
      <c r="M64" s="2341"/>
      <c r="N64" s="2342"/>
      <c r="O64" s="2349"/>
      <c r="P64" s="2349"/>
    </row>
    <row r="65" spans="2:17" ht="54" customHeight="1" thickBot="1">
      <c r="B65" s="22" t="s">
        <v>443</v>
      </c>
      <c r="C65" s="1855" t="s">
        <v>2050</v>
      </c>
      <c r="D65" s="1855"/>
      <c r="E65" s="1855"/>
      <c r="F65" s="2098"/>
      <c r="G65" s="50">
        <f>G63+G64</f>
        <v>1936313</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t="s">
        <v>3874</v>
      </c>
      <c r="L67" s="2332"/>
      <c r="M67" s="2332"/>
      <c r="N67" s="2333"/>
      <c r="O67" s="1627" t="s">
        <v>3318</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1949</v>
      </c>
      <c r="G70" s="2315">
        <v>1420765</v>
      </c>
      <c r="H70" s="2316"/>
      <c r="I70" s="2317" t="s">
        <v>3875</v>
      </c>
      <c r="J70" s="2318"/>
      <c r="K70" s="2340"/>
      <c r="L70" s="2341"/>
      <c r="M70" s="2341"/>
      <c r="N70" s="2342"/>
      <c r="O70" s="2124"/>
      <c r="P70" s="2124"/>
    </row>
    <row r="71" spans="2:17" ht="31.5" customHeight="1">
      <c r="B71" s="56"/>
      <c r="C71" s="2825" t="s">
        <v>2062</v>
      </c>
      <c r="D71" s="2825"/>
      <c r="E71" s="2826"/>
      <c r="F71" s="2162" t="s">
        <v>3876</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3836">
        <v>0</v>
      </c>
      <c r="H72" s="2316"/>
      <c r="I72" s="2317" t="s">
        <v>3875</v>
      </c>
      <c r="J72" s="2318"/>
      <c r="K72" s="2340"/>
      <c r="L72" s="2341"/>
      <c r="M72" s="2341"/>
      <c r="N72" s="2342"/>
      <c r="O72" s="2124"/>
      <c r="P72" s="2124"/>
    </row>
    <row r="73" spans="2:17" ht="35.25" customHeight="1">
      <c r="B73" s="56"/>
      <c r="C73" s="2825" t="s">
        <v>2066</v>
      </c>
      <c r="D73" s="2825"/>
      <c r="E73" s="2826"/>
      <c r="F73" s="2162" t="s">
        <v>3877</v>
      </c>
      <c r="G73" s="2163"/>
      <c r="H73" s="2163"/>
      <c r="I73" s="2163"/>
      <c r="J73" s="2163"/>
      <c r="K73" s="2340" t="s">
        <v>3878</v>
      </c>
      <c r="L73" s="2341"/>
      <c r="M73" s="2341"/>
      <c r="N73" s="2342"/>
      <c r="O73" s="2124"/>
      <c r="P73" s="2124"/>
    </row>
    <row r="74" spans="2:17" ht="51" customHeight="1" thickBot="1">
      <c r="B74" s="80" t="s">
        <v>443</v>
      </c>
      <c r="C74" s="2823" t="s">
        <v>2067</v>
      </c>
      <c r="D74" s="2823"/>
      <c r="E74" s="2824"/>
      <c r="F74" s="57"/>
      <c r="G74" s="2307">
        <f>G70+G72</f>
        <v>1420765</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2073</v>
      </c>
      <c r="G77" s="2315">
        <v>206188</v>
      </c>
      <c r="H77" s="2316"/>
      <c r="I77" s="2317" t="s">
        <v>857</v>
      </c>
      <c r="J77" s="2318"/>
      <c r="K77" s="2284" t="s">
        <v>3879</v>
      </c>
      <c r="L77" s="2285"/>
      <c r="M77" s="2285"/>
      <c r="N77" s="2286"/>
      <c r="O77" s="25" t="s">
        <v>2074</v>
      </c>
      <c r="P77" s="26"/>
    </row>
    <row r="78" spans="2:17" s="13" customFormat="1" ht="32.25" customHeight="1">
      <c r="B78" s="76" t="s">
        <v>441</v>
      </c>
      <c r="C78" s="2028" t="s">
        <v>1965</v>
      </c>
      <c r="D78" s="2028"/>
      <c r="E78" s="2029"/>
      <c r="F78" s="1523" t="s">
        <v>2073</v>
      </c>
      <c r="G78" s="2315">
        <v>1789068</v>
      </c>
      <c r="H78" s="2316"/>
      <c r="I78" s="2317" t="s">
        <v>857</v>
      </c>
      <c r="J78" s="2318"/>
      <c r="K78" s="2284" t="s">
        <v>3880</v>
      </c>
      <c r="L78" s="2285"/>
      <c r="M78" s="2285"/>
      <c r="N78" s="2286"/>
      <c r="O78" s="25" t="s">
        <v>867</v>
      </c>
      <c r="P78" s="26"/>
    </row>
    <row r="79" spans="2:17" s="13" customFormat="1" ht="32.25" customHeight="1">
      <c r="B79" s="76" t="s">
        <v>443</v>
      </c>
      <c r="C79" s="2028" t="s">
        <v>2076</v>
      </c>
      <c r="D79" s="2028"/>
      <c r="E79" s="2029"/>
      <c r="F79" s="1523" t="s">
        <v>2077</v>
      </c>
      <c r="G79" s="2284"/>
      <c r="H79" s="2285"/>
      <c r="I79" s="2284"/>
      <c r="J79" s="2285"/>
      <c r="K79" s="2284"/>
      <c r="L79" s="2285"/>
      <c r="M79" s="2285"/>
      <c r="N79" s="2286"/>
      <c r="O79" s="26"/>
      <c r="P79" s="26"/>
    </row>
    <row r="80" spans="2:17" s="13" customFormat="1" ht="32.25" customHeight="1">
      <c r="B80" s="76" t="s">
        <v>445</v>
      </c>
      <c r="C80" s="2028" t="s">
        <v>2078</v>
      </c>
      <c r="D80" s="2028"/>
      <c r="E80" s="2029"/>
      <c r="F80" s="1523" t="s">
        <v>2065</v>
      </c>
      <c r="G80" s="3837">
        <v>0</v>
      </c>
      <c r="H80" s="3568"/>
      <c r="I80" s="2317" t="s">
        <v>857</v>
      </c>
      <c r="J80" s="2318"/>
      <c r="K80" s="2315"/>
      <c r="L80" s="2319"/>
      <c r="M80" s="2319"/>
      <c r="N80" s="2320"/>
      <c r="O80" s="2051"/>
      <c r="P80" s="2051"/>
    </row>
    <row r="81" spans="1:16" s="13" customFormat="1" ht="32.25" customHeight="1">
      <c r="B81" s="76" t="s">
        <v>448</v>
      </c>
      <c r="C81" s="2028" t="s">
        <v>2005</v>
      </c>
      <c r="D81" s="2028"/>
      <c r="E81" s="2029"/>
      <c r="F81" s="1523" t="s">
        <v>2065</v>
      </c>
      <c r="G81" s="3836">
        <v>0</v>
      </c>
      <c r="H81" s="2316"/>
      <c r="I81" s="2317" t="s">
        <v>857</v>
      </c>
      <c r="J81" s="2318"/>
      <c r="K81" s="2284"/>
      <c r="L81" s="2285"/>
      <c r="M81" s="2285"/>
      <c r="N81" s="2286"/>
      <c r="O81" s="2197"/>
      <c r="P81" s="2197"/>
    </row>
    <row r="82" spans="1:16" ht="65.25" customHeight="1" thickBot="1">
      <c r="B82" s="22" t="s">
        <v>450</v>
      </c>
      <c r="C82" s="1855" t="s">
        <v>2080</v>
      </c>
      <c r="D82" s="1855"/>
      <c r="E82" s="2098"/>
      <c r="F82" s="61"/>
      <c r="G82" s="2307">
        <f>G77+G78+G79+G80+G81</f>
        <v>1995256</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66">
        <f>G74/(G74+G82)</f>
        <v>0.41591225580873187</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t="s">
        <v>3881</v>
      </c>
      <c r="M85" s="2305"/>
      <c r="N85" s="2306"/>
      <c r="O85" s="2232"/>
      <c r="P85" s="2232"/>
    </row>
    <row r="86" spans="1:16" ht="59.25" customHeight="1">
      <c r="B86" s="207" t="s">
        <v>555</v>
      </c>
      <c r="C86" s="2028" t="s">
        <v>2084</v>
      </c>
      <c r="D86" s="2028"/>
      <c r="E86" s="2028"/>
      <c r="F86" s="2028"/>
      <c r="G86" s="2028"/>
      <c r="H86" s="2028"/>
      <c r="I86" s="2029"/>
      <c r="J86" s="64">
        <f>(G74+G82)/J27</f>
        <v>1.712071533677884</v>
      </c>
      <c r="K86" s="65" t="s">
        <v>1950</v>
      </c>
      <c r="L86" s="2304" t="s">
        <v>3882</v>
      </c>
      <c r="M86" s="2305"/>
      <c r="N86" s="2306"/>
      <c r="O86" s="2232"/>
      <c r="P86" s="2232"/>
    </row>
    <row r="87" spans="1:16" ht="34.5" customHeight="1">
      <c r="B87" s="208" t="s">
        <v>557</v>
      </c>
      <c r="C87" s="2302" t="s">
        <v>2085</v>
      </c>
      <c r="D87" s="2302"/>
      <c r="E87" s="2302"/>
      <c r="F87" s="2302"/>
      <c r="G87" s="2302"/>
      <c r="H87" s="2302"/>
      <c r="I87" s="2303"/>
      <c r="J87" s="68" t="str">
        <f>IF(J86&lt;0.99,"Funding gap","No funding gap")</f>
        <v>No funding gap</v>
      </c>
      <c r="K87" s="1547" t="s">
        <v>2036</v>
      </c>
      <c r="L87" s="2304" t="s">
        <v>3883</v>
      </c>
      <c r="M87" s="2305"/>
      <c r="N87" s="2306"/>
      <c r="O87" s="2233"/>
      <c r="P87" s="2233"/>
    </row>
    <row r="88" spans="1:16" ht="39" customHeight="1">
      <c r="B88" s="87" t="s">
        <v>559</v>
      </c>
      <c r="C88" s="2028" t="s">
        <v>2087</v>
      </c>
      <c r="D88" s="2028"/>
      <c r="E88" s="2028"/>
      <c r="F88" s="2028"/>
      <c r="G88" s="2028"/>
      <c r="H88" s="2028"/>
      <c r="I88" s="2028"/>
      <c r="J88" s="2029"/>
      <c r="K88" s="2289" t="s">
        <v>2036</v>
      </c>
      <c r="L88" s="2292" t="s">
        <v>3884</v>
      </c>
      <c r="M88" s="2293"/>
      <c r="N88" s="2294"/>
      <c r="O88" s="2051"/>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1962</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2077</v>
      </c>
      <c r="K92" s="2290"/>
      <c r="L92" s="2295"/>
      <c r="M92" s="2296"/>
      <c r="N92" s="2297"/>
      <c r="O92" s="2124"/>
      <c r="P92" s="2124"/>
    </row>
    <row r="93" spans="1:16" ht="21" customHeight="1">
      <c r="B93" s="1490" t="s">
        <v>448</v>
      </c>
      <c r="C93" s="1903" t="s">
        <v>2093</v>
      </c>
      <c r="D93" s="1903"/>
      <c r="E93" s="1903"/>
      <c r="F93" s="1903"/>
      <c r="G93" s="1754" t="s">
        <v>3885</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3886</v>
      </c>
      <c r="J95" s="2230"/>
      <c r="K95" s="2230"/>
      <c r="L95" s="2230"/>
      <c r="M95" s="2230"/>
      <c r="N95" s="2022"/>
      <c r="O95" s="2051" t="s">
        <v>3332</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2077</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t="s">
        <v>3887</v>
      </c>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t="s">
        <v>3888</v>
      </c>
      <c r="L106" s="2263"/>
      <c r="M106" s="2263"/>
      <c r="N106" s="2264"/>
      <c r="O106" s="25" t="s">
        <v>3318</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1962</v>
      </c>
      <c r="H117" s="2109"/>
      <c r="I117" s="2108" t="s">
        <v>1949</v>
      </c>
      <c r="J117" s="2109"/>
      <c r="K117" s="1522" t="s">
        <v>1949</v>
      </c>
      <c r="L117" s="2108" t="s">
        <v>1962</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1962</v>
      </c>
      <c r="M119" s="2110"/>
      <c r="N119" s="2191"/>
      <c r="O119" s="2232"/>
      <c r="P119" s="2232"/>
    </row>
    <row r="120" spans="2:16" ht="30" customHeight="1">
      <c r="B120" s="73" t="s">
        <v>590</v>
      </c>
      <c r="C120" s="1885" t="s">
        <v>2122</v>
      </c>
      <c r="D120" s="1885"/>
      <c r="E120" s="1885"/>
      <c r="F120" s="2148"/>
      <c r="G120" s="2108" t="s">
        <v>1962</v>
      </c>
      <c r="H120" s="2109"/>
      <c r="I120" s="2108" t="s">
        <v>1949</v>
      </c>
      <c r="J120" s="2109"/>
      <c r="K120" s="1522" t="s">
        <v>1949</v>
      </c>
      <c r="L120" s="2108" t="s">
        <v>1962</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1962</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1949</v>
      </c>
      <c r="J124" s="2109"/>
      <c r="K124" s="1522" t="s">
        <v>1962</v>
      </c>
      <c r="L124" s="2108" t="s">
        <v>1962</v>
      </c>
      <c r="M124" s="2110"/>
      <c r="N124" s="2191"/>
      <c r="O124" s="2232"/>
      <c r="P124" s="2232"/>
    </row>
    <row r="125" spans="2:16" ht="24" customHeight="1">
      <c r="B125" s="73" t="s">
        <v>594</v>
      </c>
      <c r="C125" s="1885" t="s">
        <v>2125</v>
      </c>
      <c r="D125" s="1885"/>
      <c r="E125" s="1885"/>
      <c r="F125" s="2148"/>
      <c r="G125" s="2108" t="s">
        <v>1962</v>
      </c>
      <c r="H125" s="2109"/>
      <c r="I125" s="2108" t="s">
        <v>1949</v>
      </c>
      <c r="J125" s="2109"/>
      <c r="K125" s="1522" t="s">
        <v>1962</v>
      </c>
      <c r="L125" s="2108" t="s">
        <v>1962</v>
      </c>
      <c r="M125" s="2110"/>
      <c r="N125" s="2191"/>
      <c r="O125" s="2232"/>
      <c r="P125" s="2232"/>
    </row>
    <row r="126" spans="2:16" ht="21" customHeight="1">
      <c r="B126" s="73" t="s">
        <v>596</v>
      </c>
      <c r="C126" s="1885" t="s">
        <v>2126</v>
      </c>
      <c r="D126" s="1885"/>
      <c r="E126" s="1885"/>
      <c r="F126" s="2148"/>
      <c r="G126" s="2108" t="s">
        <v>1962</v>
      </c>
      <c r="H126" s="2109"/>
      <c r="I126" s="2108" t="s">
        <v>1949</v>
      </c>
      <c r="J126" s="2109"/>
      <c r="K126" s="1522" t="s">
        <v>1949</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1949</v>
      </c>
      <c r="J127" s="2109"/>
      <c r="K127" s="1522" t="s">
        <v>1949</v>
      </c>
      <c r="L127" s="2108" t="s">
        <v>1962</v>
      </c>
      <c r="M127" s="2110"/>
      <c r="N127" s="2191"/>
      <c r="O127" s="2232"/>
      <c r="P127" s="2232"/>
    </row>
    <row r="128" spans="2:16" ht="21" customHeight="1">
      <c r="B128" s="73" t="s">
        <v>600</v>
      </c>
      <c r="C128" s="1885" t="s">
        <v>2128</v>
      </c>
      <c r="D128" s="1885"/>
      <c r="E128" s="1885"/>
      <c r="F128" s="2148"/>
      <c r="G128" s="2108" t="s">
        <v>1962</v>
      </c>
      <c r="H128" s="2109"/>
      <c r="I128" s="2108" t="s">
        <v>1949</v>
      </c>
      <c r="J128" s="2109"/>
      <c r="K128" s="1522" t="s">
        <v>1949</v>
      </c>
      <c r="L128" s="2108" t="s">
        <v>1962</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75.75" customHeight="1">
      <c r="B135" s="176" t="s">
        <v>607</v>
      </c>
      <c r="C135" s="2407" t="s">
        <v>2134</v>
      </c>
      <c r="D135" s="2407"/>
      <c r="E135" s="2407"/>
      <c r="F135" s="2822"/>
      <c r="G135" s="1531" t="s">
        <v>1949</v>
      </c>
      <c r="H135" s="3386" t="s">
        <v>2135</v>
      </c>
      <c r="I135" s="2387"/>
      <c r="J135" s="2238" t="s">
        <v>3889</v>
      </c>
      <c r="K135" s="2239"/>
      <c r="L135" s="2239"/>
      <c r="M135" s="2239"/>
      <c r="N135" s="2240"/>
      <c r="O135" s="1628" t="s">
        <v>2898</v>
      </c>
      <c r="P135" s="1540"/>
    </row>
    <row r="136" spans="1:16" ht="15.75" customHeight="1">
      <c r="B136" s="2227"/>
      <c r="C136" s="2228"/>
      <c r="D136" s="2228"/>
      <c r="E136" s="2228"/>
      <c r="F136" s="2228"/>
      <c r="G136" s="2228"/>
      <c r="H136" s="2228"/>
      <c r="I136" s="2228"/>
      <c r="J136" s="2228"/>
      <c r="K136" s="2228"/>
      <c r="L136" s="2228"/>
      <c r="M136" s="2228"/>
      <c r="N136" s="2228"/>
      <c r="O136" s="2228"/>
      <c r="P136" s="2229"/>
    </row>
    <row r="137" spans="1:16" ht="32.25" customHeight="1">
      <c r="B137" s="76" t="s">
        <v>1581</v>
      </c>
      <c r="C137" s="2028" t="s">
        <v>3890</v>
      </c>
      <c r="D137" s="2028"/>
      <c r="E137" s="2028"/>
      <c r="F137" s="2028"/>
      <c r="G137" s="2028"/>
      <c r="H137" s="1999" t="s">
        <v>3891</v>
      </c>
      <c r="I137" s="2027"/>
      <c r="J137" s="2027"/>
      <c r="K137" s="2169" t="s">
        <v>3892</v>
      </c>
      <c r="L137" s="2230"/>
      <c r="M137" s="2230"/>
      <c r="N137" s="2022"/>
      <c r="O137" s="2231"/>
      <c r="P137" s="2231"/>
    </row>
    <row r="138" spans="1:16" ht="19.5" customHeight="1">
      <c r="B138" s="76" t="s">
        <v>1342</v>
      </c>
      <c r="C138" s="2028" t="s">
        <v>3893</v>
      </c>
      <c r="D138" s="2028"/>
      <c r="E138" s="2028"/>
      <c r="F138" s="2028"/>
      <c r="G138" s="2028"/>
      <c r="H138" s="1999" t="s">
        <v>3894</v>
      </c>
      <c r="I138" s="2027"/>
      <c r="J138" s="2027"/>
      <c r="K138" s="2169"/>
      <c r="L138" s="2048"/>
      <c r="M138" s="2048"/>
      <c r="N138" s="2024"/>
      <c r="O138" s="2232"/>
      <c r="P138" s="2232"/>
    </row>
    <row r="139" spans="1:16" ht="19.5" customHeight="1">
      <c r="B139" s="76" t="s">
        <v>1344</v>
      </c>
      <c r="C139" s="2028" t="s">
        <v>3895</v>
      </c>
      <c r="D139" s="2028"/>
      <c r="E139" s="2028"/>
      <c r="F139" s="2028"/>
      <c r="G139" s="2028"/>
      <c r="H139" s="1999" t="s">
        <v>1949</v>
      </c>
      <c r="I139" s="2027"/>
      <c r="J139" s="2027"/>
      <c r="K139" s="2169"/>
      <c r="L139" s="2049"/>
      <c r="M139" s="2049"/>
      <c r="N139" s="2026"/>
      <c r="O139" s="2232"/>
      <c r="P139" s="2232"/>
    </row>
    <row r="140" spans="1:16" ht="34.5" customHeight="1">
      <c r="B140" s="76" t="s">
        <v>1346</v>
      </c>
      <c r="C140" s="2028" t="s">
        <v>3896</v>
      </c>
      <c r="D140" s="2028"/>
      <c r="E140" s="2028"/>
      <c r="F140" s="2028"/>
      <c r="G140" s="2029"/>
      <c r="H140" s="1999" t="s">
        <v>1949</v>
      </c>
      <c r="I140" s="2027"/>
      <c r="J140" s="2027"/>
      <c r="K140" s="2169"/>
      <c r="L140" s="2222"/>
      <c r="M140" s="2223"/>
      <c r="N140" s="2224"/>
      <c r="O140" s="2233"/>
      <c r="P140" s="2233"/>
    </row>
    <row r="141" spans="1:16" ht="47.25" customHeight="1">
      <c r="B141" s="87" t="s">
        <v>1588</v>
      </c>
      <c r="C141" s="2028" t="s">
        <v>3897</v>
      </c>
      <c r="D141" s="2028"/>
      <c r="E141" s="2028"/>
      <c r="F141" s="2028"/>
      <c r="G141" s="2028"/>
      <c r="H141" s="1999" t="s">
        <v>1962</v>
      </c>
      <c r="I141" s="2027"/>
      <c r="J141" s="2027"/>
      <c r="K141" s="2169"/>
      <c r="L141" s="2039"/>
      <c r="M141" s="2039"/>
      <c r="N141" s="2225"/>
      <c r="O141" s="2051" t="s">
        <v>3898</v>
      </c>
      <c r="P141" s="2051"/>
    </row>
    <row r="142" spans="1:16" ht="72.599999999999994" customHeight="1">
      <c r="B142" s="76" t="s">
        <v>1333</v>
      </c>
      <c r="C142" s="2028" t="s">
        <v>3899</v>
      </c>
      <c r="D142" s="2028"/>
      <c r="E142" s="2028"/>
      <c r="F142" s="2028"/>
      <c r="G142" s="2029"/>
      <c r="H142" s="1999"/>
      <c r="I142" s="2027"/>
      <c r="J142" s="2027"/>
      <c r="K142" s="2169"/>
      <c r="L142" s="2056"/>
      <c r="M142" s="2056"/>
      <c r="N142" s="2226"/>
      <c r="O142" s="2197"/>
      <c r="P142" s="2197"/>
    </row>
    <row r="143" spans="1:16" ht="60.75" customHeight="1">
      <c r="B143" s="87" t="s">
        <v>1593</v>
      </c>
      <c r="C143" s="2028" t="s">
        <v>3900</v>
      </c>
      <c r="D143" s="2028"/>
      <c r="E143" s="2028"/>
      <c r="F143" s="2028"/>
      <c r="G143" s="2028"/>
      <c r="H143" s="1999" t="s">
        <v>1949</v>
      </c>
      <c r="I143" s="2027"/>
      <c r="J143" s="2027"/>
      <c r="K143" s="2169"/>
      <c r="L143" s="2153"/>
      <c r="M143" s="2153"/>
      <c r="N143" s="2234"/>
      <c r="O143" s="2051" t="s">
        <v>3392</v>
      </c>
      <c r="P143" s="2051"/>
    </row>
    <row r="144" spans="1:16" ht="80.849999999999994" customHeight="1" thickBot="1">
      <c r="A144" s="77"/>
      <c r="B144" s="22" t="s">
        <v>1333</v>
      </c>
      <c r="C144" s="1855" t="s">
        <v>3899</v>
      </c>
      <c r="D144" s="1855"/>
      <c r="E144" s="1855"/>
      <c r="F144" s="1855"/>
      <c r="G144" s="2098"/>
      <c r="H144" s="3834" t="s">
        <v>3901</v>
      </c>
      <c r="I144" s="3835"/>
      <c r="J144" s="3835"/>
      <c r="K144" s="2169"/>
      <c r="L144" s="2156"/>
      <c r="M144" s="2156"/>
      <c r="N144" s="2235"/>
      <c r="O144" s="2124"/>
      <c r="P144" s="2124"/>
    </row>
    <row r="145" spans="2:16" ht="49.5" customHeight="1">
      <c r="B145" s="2212" t="s">
        <v>3902</v>
      </c>
      <c r="C145" s="2213"/>
      <c r="D145" s="2213"/>
      <c r="E145" s="2213"/>
      <c r="F145" s="2213"/>
      <c r="G145" s="2213"/>
      <c r="H145" s="2213"/>
      <c r="I145" s="2213"/>
      <c r="J145" s="2213"/>
      <c r="K145" s="2214"/>
      <c r="L145" s="2213"/>
      <c r="M145" s="2213"/>
      <c r="N145" s="2213"/>
      <c r="O145" s="2213"/>
      <c r="P145" s="2215"/>
    </row>
    <row r="146" spans="2:16" ht="48" customHeight="1">
      <c r="B146" s="78" t="s">
        <v>1598</v>
      </c>
      <c r="C146" s="2140" t="s">
        <v>3903</v>
      </c>
      <c r="D146" s="2140"/>
      <c r="E146" s="2140"/>
      <c r="F146" s="2216"/>
      <c r="G146" s="2217" t="s">
        <v>3904</v>
      </c>
      <c r="H146" s="2218"/>
      <c r="I146" s="2219"/>
      <c r="J146" s="2217" t="s">
        <v>3905</v>
      </c>
      <c r="K146" s="2218"/>
      <c r="L146" s="2219"/>
      <c r="M146" s="2220" t="s">
        <v>3906</v>
      </c>
      <c r="N146" s="2221"/>
      <c r="O146" s="2006" t="s">
        <v>2201</v>
      </c>
      <c r="P146" s="2006"/>
    </row>
    <row r="147" spans="2:16" ht="83.25" customHeight="1">
      <c r="B147" s="76" t="s">
        <v>1581</v>
      </c>
      <c r="C147" s="1885" t="s">
        <v>3907</v>
      </c>
      <c r="D147" s="1885"/>
      <c r="E147" s="1885"/>
      <c r="F147" s="2148"/>
      <c r="G147" s="2108" t="s">
        <v>2153</v>
      </c>
      <c r="H147" s="2110"/>
      <c r="I147" s="2109"/>
      <c r="J147" s="2108" t="s">
        <v>2156</v>
      </c>
      <c r="K147" s="2110"/>
      <c r="L147" s="2109"/>
      <c r="M147" s="2162"/>
      <c r="N147" s="2196"/>
      <c r="O147" s="2165"/>
      <c r="P147" s="2165"/>
    </row>
    <row r="148" spans="2:16" ht="42" customHeight="1">
      <c r="B148" s="76" t="s">
        <v>1342</v>
      </c>
      <c r="C148" s="1885" t="s">
        <v>3908</v>
      </c>
      <c r="D148" s="1885"/>
      <c r="E148" s="1885"/>
      <c r="F148" s="2148"/>
      <c r="G148" s="2108" t="s">
        <v>2153</v>
      </c>
      <c r="H148" s="2110"/>
      <c r="I148" s="2109"/>
      <c r="J148" s="2108" t="s">
        <v>2156</v>
      </c>
      <c r="K148" s="2110"/>
      <c r="L148" s="2109"/>
      <c r="M148" s="2162"/>
      <c r="N148" s="2196"/>
      <c r="O148" s="2165"/>
      <c r="P148" s="2165"/>
    </row>
    <row r="149" spans="2:16" ht="31.5" customHeight="1">
      <c r="B149" s="76" t="s">
        <v>1344</v>
      </c>
      <c r="C149" s="79" t="s">
        <v>1360</v>
      </c>
      <c r="D149" s="1885" t="s">
        <v>3909</v>
      </c>
      <c r="E149" s="1885"/>
      <c r="F149" s="2148"/>
      <c r="G149" s="2108" t="s">
        <v>2153</v>
      </c>
      <c r="H149" s="2110"/>
      <c r="I149" s="2109"/>
      <c r="J149" s="2108" t="s">
        <v>2156</v>
      </c>
      <c r="K149" s="2110"/>
      <c r="L149" s="2109"/>
      <c r="M149" s="2162"/>
      <c r="N149" s="2196"/>
      <c r="O149" s="2165"/>
      <c r="P149" s="2165"/>
    </row>
    <row r="150" spans="2:16" ht="32.25" customHeight="1">
      <c r="B150" s="76"/>
      <c r="C150" s="1528" t="s">
        <v>1409</v>
      </c>
      <c r="D150" s="1885" t="s">
        <v>3910</v>
      </c>
      <c r="E150" s="1885"/>
      <c r="F150" s="2148"/>
      <c r="G150" s="2108" t="s">
        <v>3340</v>
      </c>
      <c r="H150" s="2110"/>
      <c r="I150" s="2109"/>
      <c r="J150" s="2108" t="s">
        <v>3340</v>
      </c>
      <c r="K150" s="2110"/>
      <c r="L150" s="2109"/>
      <c r="M150" s="1533"/>
      <c r="N150" s="1539"/>
      <c r="O150" s="2165"/>
      <c r="P150" s="2165"/>
    </row>
    <row r="151" spans="2:16" ht="34.5" customHeight="1">
      <c r="B151" s="76" t="s">
        <v>1346</v>
      </c>
      <c r="C151" s="1885" t="s">
        <v>3911</v>
      </c>
      <c r="D151" s="1885"/>
      <c r="E151" s="1885"/>
      <c r="F151" s="2148"/>
      <c r="G151" s="2108" t="s">
        <v>3340</v>
      </c>
      <c r="H151" s="2110"/>
      <c r="I151" s="2109"/>
      <c r="J151" s="2108" t="s">
        <v>3340</v>
      </c>
      <c r="K151" s="2110"/>
      <c r="L151" s="2109"/>
      <c r="M151" s="2162"/>
      <c r="N151" s="2196"/>
      <c r="O151" s="2165"/>
      <c r="P151" s="2165"/>
    </row>
    <row r="152" spans="2:16" ht="29.25" customHeight="1">
      <c r="B152" s="76" t="s">
        <v>1349</v>
      </c>
      <c r="C152" s="1885" t="s">
        <v>3912</v>
      </c>
      <c r="D152" s="1885"/>
      <c r="E152" s="1885"/>
      <c r="F152" s="2148"/>
      <c r="G152" s="2108" t="s">
        <v>3340</v>
      </c>
      <c r="H152" s="2110"/>
      <c r="I152" s="2109"/>
      <c r="J152" s="2108" t="s">
        <v>3340</v>
      </c>
      <c r="K152" s="2110"/>
      <c r="L152" s="2109"/>
      <c r="M152" s="2162"/>
      <c r="N152" s="2196"/>
      <c r="O152" s="2165"/>
      <c r="P152" s="2165"/>
    </row>
    <row r="153" spans="2:16" ht="28.5" customHeight="1">
      <c r="B153" s="76" t="s">
        <v>1352</v>
      </c>
      <c r="C153" s="1885" t="s">
        <v>3913</v>
      </c>
      <c r="D153" s="1885"/>
      <c r="E153" s="1885"/>
      <c r="F153" s="2148"/>
      <c r="G153" s="2108" t="s">
        <v>2153</v>
      </c>
      <c r="H153" s="2110"/>
      <c r="I153" s="2109"/>
      <c r="J153" s="2108" t="s">
        <v>2904</v>
      </c>
      <c r="K153" s="2110"/>
      <c r="L153" s="2109"/>
      <c r="M153" s="2162"/>
      <c r="N153" s="2196"/>
      <c r="O153" s="2165"/>
      <c r="P153" s="2165"/>
    </row>
    <row r="154" spans="2:16" ht="28.5" customHeight="1">
      <c r="B154" s="76" t="s">
        <v>1355</v>
      </c>
      <c r="C154" s="1885" t="s">
        <v>3914</v>
      </c>
      <c r="D154" s="1885"/>
      <c r="E154" s="1885"/>
      <c r="F154" s="2148"/>
      <c r="G154" s="2108" t="s">
        <v>2153</v>
      </c>
      <c r="H154" s="2110"/>
      <c r="I154" s="2109"/>
      <c r="J154" s="2108" t="s">
        <v>2904</v>
      </c>
      <c r="K154" s="2110"/>
      <c r="L154" s="2109"/>
      <c r="M154" s="2162"/>
      <c r="N154" s="2196"/>
      <c r="O154" s="2165"/>
      <c r="P154" s="2165"/>
    </row>
    <row r="155" spans="2:16" ht="28.5" customHeight="1">
      <c r="B155" s="76" t="s">
        <v>1358</v>
      </c>
      <c r="C155" s="1885" t="s">
        <v>3915</v>
      </c>
      <c r="D155" s="1885"/>
      <c r="E155" s="1885"/>
      <c r="F155" s="2148"/>
      <c r="G155" s="2108" t="s">
        <v>2153</v>
      </c>
      <c r="H155" s="2110"/>
      <c r="I155" s="2109"/>
      <c r="J155" s="2108" t="s">
        <v>2904</v>
      </c>
      <c r="K155" s="2110"/>
      <c r="L155" s="2109"/>
      <c r="M155" s="2163"/>
      <c r="N155" s="2196"/>
      <c r="O155" s="2017"/>
      <c r="P155" s="2017"/>
    </row>
    <row r="156" spans="2:16" ht="28.5" customHeight="1">
      <c r="B156" s="76" t="s">
        <v>1360</v>
      </c>
      <c r="C156" s="1885" t="s">
        <v>3916</v>
      </c>
      <c r="D156" s="1885"/>
      <c r="E156" s="1885"/>
      <c r="F156" s="2148"/>
      <c r="G156" s="2108" t="s">
        <v>2159</v>
      </c>
      <c r="H156" s="2110"/>
      <c r="I156" s="2109"/>
      <c r="J156" s="2108" t="s">
        <v>2159</v>
      </c>
      <c r="K156" s="2110"/>
      <c r="L156" s="2109"/>
      <c r="M156" s="2163"/>
      <c r="N156" s="2196"/>
      <c r="O156" s="2017"/>
      <c r="P156" s="2017"/>
    </row>
    <row r="157" spans="2:16" ht="28.5" customHeight="1">
      <c r="B157" s="22" t="s">
        <v>1561</v>
      </c>
      <c r="C157" s="1885" t="s">
        <v>3917</v>
      </c>
      <c r="D157" s="1885"/>
      <c r="E157" s="1885"/>
      <c r="F157" s="2148"/>
      <c r="G157" s="2108" t="s">
        <v>2159</v>
      </c>
      <c r="H157" s="2110"/>
      <c r="I157" s="2109"/>
      <c r="J157" s="2108" t="s">
        <v>2159</v>
      </c>
      <c r="K157" s="2110"/>
      <c r="L157" s="2109"/>
      <c r="M157" s="2163"/>
      <c r="N157" s="2196"/>
      <c r="O157" s="2017"/>
      <c r="P157" s="2017"/>
    </row>
    <row r="158" spans="2:16" ht="28.5" customHeight="1">
      <c r="B158" s="22" t="s">
        <v>1563</v>
      </c>
      <c r="C158" s="1885" t="s">
        <v>3918</v>
      </c>
      <c r="D158" s="1885"/>
      <c r="E158" s="1885"/>
      <c r="F158" s="2148"/>
      <c r="G158" s="2108" t="s">
        <v>2160</v>
      </c>
      <c r="H158" s="2110"/>
      <c r="I158" s="2109"/>
      <c r="J158" s="2108" t="s">
        <v>2160</v>
      </c>
      <c r="K158" s="2110"/>
      <c r="L158" s="2109"/>
      <c r="M158" s="2163"/>
      <c r="N158" s="2196"/>
      <c r="O158" s="2017"/>
      <c r="P158" s="2017"/>
    </row>
    <row r="159" spans="2:16" ht="28.5" customHeight="1">
      <c r="B159" s="22" t="s">
        <v>1565</v>
      </c>
      <c r="C159" s="1885" t="s">
        <v>3919</v>
      </c>
      <c r="D159" s="1885"/>
      <c r="E159" s="1885"/>
      <c r="F159" s="2148"/>
      <c r="G159" s="2108" t="s">
        <v>2160</v>
      </c>
      <c r="H159" s="2110"/>
      <c r="I159" s="2109"/>
      <c r="J159" s="2108" t="s">
        <v>2160</v>
      </c>
      <c r="K159" s="2110"/>
      <c r="L159" s="2109"/>
      <c r="M159" s="2163"/>
      <c r="N159" s="2196"/>
      <c r="O159" s="2017"/>
      <c r="P159" s="2017"/>
    </row>
    <row r="160" spans="2:16" ht="28.5" customHeight="1">
      <c r="B160" s="22" t="s">
        <v>1567</v>
      </c>
      <c r="C160" s="1885" t="s">
        <v>3920</v>
      </c>
      <c r="D160" s="1885"/>
      <c r="E160" s="1885"/>
      <c r="F160" s="2148"/>
      <c r="G160" s="2108" t="s">
        <v>2153</v>
      </c>
      <c r="H160" s="2110"/>
      <c r="I160" s="2109"/>
      <c r="J160" s="2108" t="s">
        <v>2904</v>
      </c>
      <c r="K160" s="2110"/>
      <c r="L160" s="2109"/>
      <c r="M160" s="2163"/>
      <c r="N160" s="2196"/>
      <c r="O160" s="2017"/>
      <c r="P160" s="2017"/>
    </row>
    <row r="161" spans="1:16" ht="42.75" customHeight="1" thickBot="1">
      <c r="B161" s="80" t="s">
        <v>1569</v>
      </c>
      <c r="C161" s="2206" t="s">
        <v>3921</v>
      </c>
      <c r="D161" s="2206"/>
      <c r="E161" s="2206"/>
      <c r="F161" s="81" t="s">
        <v>3922</v>
      </c>
      <c r="G161" s="82"/>
      <c r="H161" s="2207"/>
      <c r="I161" s="2208"/>
      <c r="J161" s="2207"/>
      <c r="K161" s="2209"/>
      <c r="L161" s="2208"/>
      <c r="M161" s="2181"/>
      <c r="N161" s="2182"/>
      <c r="O161" s="2017"/>
      <c r="P161" s="2017"/>
    </row>
    <row r="162" spans="1:16" ht="43.5" customHeight="1">
      <c r="B162" s="2210" t="s">
        <v>3923</v>
      </c>
      <c r="C162" s="2211"/>
      <c r="D162" s="2211"/>
      <c r="E162" s="2211"/>
      <c r="F162" s="2211"/>
      <c r="G162" s="2211"/>
      <c r="H162" s="2211"/>
      <c r="I162" s="2211"/>
      <c r="J162" s="2211"/>
      <c r="K162" s="2211"/>
      <c r="L162" s="2211"/>
      <c r="M162" s="2211"/>
      <c r="N162" s="2211"/>
      <c r="O162" s="83"/>
      <c r="P162" s="83"/>
    </row>
    <row r="163" spans="1:16" ht="49.5" customHeight="1">
      <c r="A163" s="9"/>
      <c r="B163" s="1582" t="s">
        <v>1618</v>
      </c>
      <c r="C163" s="2028" t="s">
        <v>3924</v>
      </c>
      <c r="D163" s="2028"/>
      <c r="E163" s="2029"/>
      <c r="F163" s="1542" t="s">
        <v>3925</v>
      </c>
      <c r="G163" s="2198" t="s">
        <v>3926</v>
      </c>
      <c r="H163" s="2199"/>
      <c r="I163" s="2199"/>
      <c r="J163" s="2199"/>
      <c r="K163" s="2200"/>
      <c r="L163" s="2201" t="s">
        <v>3927</v>
      </c>
      <c r="M163" s="2202"/>
      <c r="N163" s="2202"/>
      <c r="O163" s="2204" t="s">
        <v>3394</v>
      </c>
      <c r="P163" s="2204"/>
    </row>
    <row r="164" spans="1:16" ht="19.5" customHeight="1">
      <c r="A164" s="9"/>
      <c r="B164" s="1492" t="s">
        <v>1333</v>
      </c>
      <c r="C164" s="1997" t="s">
        <v>3928</v>
      </c>
      <c r="D164" s="1997"/>
      <c r="E164" s="1998"/>
      <c r="F164" s="1523" t="s">
        <v>1949</v>
      </c>
      <c r="G164" s="2188" t="s">
        <v>1335</v>
      </c>
      <c r="H164" s="2189"/>
      <c r="I164" s="2189"/>
      <c r="J164" s="2189"/>
      <c r="K164" s="2190"/>
      <c r="L164" s="2108" t="s">
        <v>1949</v>
      </c>
      <c r="M164" s="2110"/>
      <c r="N164" s="2110"/>
      <c r="O164" s="2204"/>
      <c r="P164" s="2204"/>
    </row>
    <row r="165" spans="1:16" ht="19.5" customHeight="1">
      <c r="A165" s="9"/>
      <c r="B165" s="1492" t="s">
        <v>1342</v>
      </c>
      <c r="C165" s="1997" t="s">
        <v>3929</v>
      </c>
      <c r="D165" s="1997"/>
      <c r="E165" s="1998"/>
      <c r="F165" s="1523" t="s">
        <v>1949</v>
      </c>
      <c r="G165" s="2188" t="s">
        <v>1335</v>
      </c>
      <c r="H165" s="2189"/>
      <c r="I165" s="2189"/>
      <c r="J165" s="2189"/>
      <c r="K165" s="2190"/>
      <c r="L165" s="2108" t="s">
        <v>1949</v>
      </c>
      <c r="M165" s="2110"/>
      <c r="N165" s="2110"/>
      <c r="O165" s="2204"/>
      <c r="P165" s="2204"/>
    </row>
    <row r="166" spans="1:16" ht="19.5" customHeight="1">
      <c r="A166" s="9"/>
      <c r="B166" s="1492" t="s">
        <v>1344</v>
      </c>
      <c r="C166" s="1997" t="s">
        <v>3930</v>
      </c>
      <c r="D166" s="1997"/>
      <c r="E166" s="1998"/>
      <c r="F166" s="1523" t="s">
        <v>1949</v>
      </c>
      <c r="G166" s="2188" t="s">
        <v>1335</v>
      </c>
      <c r="H166" s="2189"/>
      <c r="I166" s="2189"/>
      <c r="J166" s="2189"/>
      <c r="K166" s="2190"/>
      <c r="L166" s="2108" t="s">
        <v>1949</v>
      </c>
      <c r="M166" s="2110"/>
      <c r="N166" s="2110"/>
      <c r="O166" s="2204"/>
      <c r="P166" s="2204"/>
    </row>
    <row r="167" spans="1:16" ht="19.5" customHeight="1">
      <c r="A167" s="9"/>
      <c r="B167" s="1492" t="s">
        <v>1346</v>
      </c>
      <c r="C167" s="1997" t="s">
        <v>3931</v>
      </c>
      <c r="D167" s="1997"/>
      <c r="E167" s="1998"/>
      <c r="F167" s="1523" t="s">
        <v>1949</v>
      </c>
      <c r="G167" s="2188" t="s">
        <v>1335</v>
      </c>
      <c r="H167" s="2189"/>
      <c r="I167" s="2189"/>
      <c r="J167" s="2189"/>
      <c r="K167" s="2190"/>
      <c r="L167" s="2108" t="s">
        <v>1949</v>
      </c>
      <c r="M167" s="2110"/>
      <c r="N167" s="2110"/>
      <c r="O167" s="2204"/>
      <c r="P167" s="2204"/>
    </row>
    <row r="168" spans="1:16" ht="19.5" customHeight="1">
      <c r="A168" s="9"/>
      <c r="B168" s="76" t="s">
        <v>1349</v>
      </c>
      <c r="C168" s="1997" t="s">
        <v>3932</v>
      </c>
      <c r="D168" s="1997"/>
      <c r="E168" s="1998"/>
      <c r="F168" s="1532" t="s">
        <v>1949</v>
      </c>
      <c r="G168" s="2188" t="s">
        <v>1335</v>
      </c>
      <c r="H168" s="2189"/>
      <c r="I168" s="2189"/>
      <c r="J168" s="2189"/>
      <c r="K168" s="2190"/>
      <c r="L168" s="2108" t="s">
        <v>1949</v>
      </c>
      <c r="M168" s="2110"/>
      <c r="N168" s="2110"/>
      <c r="O168" s="2204"/>
      <c r="P168" s="2204"/>
    </row>
    <row r="169" spans="1:16" ht="31.5" customHeight="1">
      <c r="A169" s="9"/>
      <c r="B169" s="84" t="s">
        <v>1352</v>
      </c>
      <c r="C169" s="2028" t="s">
        <v>3933</v>
      </c>
      <c r="D169" s="2028"/>
      <c r="E169" s="2029"/>
      <c r="F169" s="1532" t="s">
        <v>1949</v>
      </c>
      <c r="G169" s="2188" t="s">
        <v>1335</v>
      </c>
      <c r="H169" s="2189"/>
      <c r="I169" s="2189"/>
      <c r="J169" s="2189"/>
      <c r="K169" s="2190"/>
      <c r="L169" s="2108" t="s">
        <v>1949</v>
      </c>
      <c r="M169" s="2110"/>
      <c r="N169" s="2110"/>
      <c r="O169" s="2204"/>
      <c r="P169" s="2204"/>
    </row>
    <row r="170" spans="1:16" ht="19.5" customHeight="1">
      <c r="A170" s="9"/>
      <c r="B170" s="84" t="s">
        <v>1355</v>
      </c>
      <c r="C170" s="1997" t="s">
        <v>3934</v>
      </c>
      <c r="D170" s="1997"/>
      <c r="E170" s="1998"/>
      <c r="F170" s="1532" t="s">
        <v>1949</v>
      </c>
      <c r="G170" s="2188" t="s">
        <v>1335</v>
      </c>
      <c r="H170" s="2189"/>
      <c r="I170" s="2189"/>
      <c r="J170" s="2189"/>
      <c r="K170" s="2190"/>
      <c r="L170" s="2108" t="s">
        <v>1949</v>
      </c>
      <c r="M170" s="2110"/>
      <c r="N170" s="2110"/>
      <c r="O170" s="2204"/>
      <c r="P170" s="2204"/>
    </row>
    <row r="171" spans="1:16" ht="19.5" customHeight="1">
      <c r="A171" s="9"/>
      <c r="B171" s="84" t="s">
        <v>1358</v>
      </c>
      <c r="C171" s="1997" t="s">
        <v>3935</v>
      </c>
      <c r="D171" s="1997"/>
      <c r="E171" s="1998"/>
      <c r="F171" s="1532" t="s">
        <v>1949</v>
      </c>
      <c r="G171" s="2188" t="s">
        <v>1335</v>
      </c>
      <c r="H171" s="2189"/>
      <c r="I171" s="2189"/>
      <c r="J171" s="2189"/>
      <c r="K171" s="2190"/>
      <c r="L171" s="2108" t="s">
        <v>1949</v>
      </c>
      <c r="M171" s="2110"/>
      <c r="N171" s="2110"/>
      <c r="O171" s="2204"/>
      <c r="P171" s="2204"/>
    </row>
    <row r="172" spans="1:16" ht="19.5" customHeight="1">
      <c r="A172" s="9"/>
      <c r="B172" s="84" t="s">
        <v>1360</v>
      </c>
      <c r="C172" s="1997" t="s">
        <v>3936</v>
      </c>
      <c r="D172" s="1997"/>
      <c r="E172" s="1998"/>
      <c r="F172" s="1532" t="s">
        <v>1949</v>
      </c>
      <c r="G172" s="2188" t="s">
        <v>1335</v>
      </c>
      <c r="H172" s="2189"/>
      <c r="I172" s="2189"/>
      <c r="J172" s="2189"/>
      <c r="K172" s="2190"/>
      <c r="L172" s="2108" t="s">
        <v>1949</v>
      </c>
      <c r="M172" s="2110"/>
      <c r="N172" s="2110"/>
      <c r="O172" s="2204"/>
      <c r="P172" s="2204"/>
    </row>
    <row r="173" spans="1:16" ht="19.5" customHeight="1">
      <c r="A173" s="9"/>
      <c r="B173" s="84" t="s">
        <v>1561</v>
      </c>
      <c r="C173" s="1997" t="s">
        <v>3937</v>
      </c>
      <c r="D173" s="1997"/>
      <c r="E173" s="1998"/>
      <c r="F173" s="1532" t="s">
        <v>1949</v>
      </c>
      <c r="G173" s="2188" t="s">
        <v>1335</v>
      </c>
      <c r="H173" s="2189"/>
      <c r="I173" s="2189"/>
      <c r="J173" s="2189"/>
      <c r="K173" s="2190"/>
      <c r="L173" s="2108" t="s">
        <v>1949</v>
      </c>
      <c r="M173" s="2110"/>
      <c r="N173" s="2110"/>
      <c r="O173" s="2204"/>
      <c r="P173" s="2204"/>
    </row>
    <row r="174" spans="1:16" ht="19.5" customHeight="1">
      <c r="A174" s="9"/>
      <c r="B174" s="76" t="s">
        <v>1563</v>
      </c>
      <c r="C174" s="1997" t="s">
        <v>3938</v>
      </c>
      <c r="D174" s="1997"/>
      <c r="E174" s="1998"/>
      <c r="F174" s="1532" t="s">
        <v>1949</v>
      </c>
      <c r="G174" s="2188" t="s">
        <v>1335</v>
      </c>
      <c r="H174" s="2189"/>
      <c r="I174" s="2189"/>
      <c r="J174" s="2189"/>
      <c r="K174" s="2190"/>
      <c r="L174" s="2108" t="s">
        <v>1949</v>
      </c>
      <c r="M174" s="2110"/>
      <c r="N174" s="2110"/>
      <c r="O174" s="2205"/>
      <c r="P174" s="2205"/>
    </row>
    <row r="175" spans="1:16" ht="48" customHeight="1">
      <c r="A175" s="9"/>
      <c r="B175" s="1582" t="s">
        <v>1640</v>
      </c>
      <c r="C175" s="2028" t="s">
        <v>3939</v>
      </c>
      <c r="D175" s="2028"/>
      <c r="E175" s="2029"/>
      <c r="F175" s="1542" t="s">
        <v>3925</v>
      </c>
      <c r="G175" s="2192" t="s">
        <v>3940</v>
      </c>
      <c r="H175" s="2193"/>
      <c r="I175" s="2193"/>
      <c r="J175" s="2193"/>
      <c r="K175" s="2193"/>
      <c r="L175" s="2193"/>
      <c r="M175" s="2193"/>
      <c r="N175" s="2194"/>
      <c r="O175" s="2051" t="s">
        <v>2188</v>
      </c>
      <c r="P175" s="2074"/>
    </row>
    <row r="176" spans="1:16" ht="18.75" customHeight="1">
      <c r="A176" s="9"/>
      <c r="B176" s="1492" t="s">
        <v>1333</v>
      </c>
      <c r="C176" s="1997" t="s">
        <v>3928</v>
      </c>
      <c r="D176" s="1997"/>
      <c r="E176" s="1998"/>
      <c r="F176" s="33" t="s">
        <v>1949</v>
      </c>
      <c r="G176" s="2170" t="s">
        <v>1335</v>
      </c>
      <c r="H176" s="2171"/>
      <c r="I176" s="2171"/>
      <c r="J176" s="2171"/>
      <c r="K176" s="2171"/>
      <c r="L176" s="2171"/>
      <c r="M176" s="2171"/>
      <c r="N176" s="2179"/>
      <c r="O176" s="2124"/>
      <c r="P176" s="2081"/>
    </row>
    <row r="177" spans="1:16" ht="18.75" customHeight="1">
      <c r="A177" s="9"/>
      <c r="B177" s="1492" t="s">
        <v>1342</v>
      </c>
      <c r="C177" s="1997" t="s">
        <v>3929</v>
      </c>
      <c r="D177" s="1997"/>
      <c r="E177" s="1998"/>
      <c r="F177" s="33" t="s">
        <v>1949</v>
      </c>
      <c r="G177" s="2170" t="s">
        <v>1335</v>
      </c>
      <c r="H177" s="2171"/>
      <c r="I177" s="2171"/>
      <c r="J177" s="2171"/>
      <c r="K177" s="2171"/>
      <c r="L177" s="2171"/>
      <c r="M177" s="2171"/>
      <c r="N177" s="2179"/>
      <c r="O177" s="2124"/>
      <c r="P177" s="2081"/>
    </row>
    <row r="178" spans="1:16" ht="18.75" customHeight="1">
      <c r="A178" s="9"/>
      <c r="B178" s="1492" t="s">
        <v>1344</v>
      </c>
      <c r="C178" s="1997" t="s">
        <v>3930</v>
      </c>
      <c r="D178" s="1997"/>
      <c r="E178" s="1998"/>
      <c r="F178" s="33" t="s">
        <v>1949</v>
      </c>
      <c r="G178" s="2170" t="s">
        <v>1335</v>
      </c>
      <c r="H178" s="2171"/>
      <c r="I178" s="2171"/>
      <c r="J178" s="2171"/>
      <c r="K178" s="2171"/>
      <c r="L178" s="2171"/>
      <c r="M178" s="2171"/>
      <c r="N178" s="2179"/>
      <c r="O178" s="2124"/>
      <c r="P178" s="2081"/>
    </row>
    <row r="179" spans="1:16" ht="18.75" customHeight="1">
      <c r="A179" s="9"/>
      <c r="B179" s="1492" t="s">
        <v>1346</v>
      </c>
      <c r="C179" s="1997" t="s">
        <v>3931</v>
      </c>
      <c r="D179" s="1997"/>
      <c r="E179" s="1998"/>
      <c r="F179" s="33" t="s">
        <v>1949</v>
      </c>
      <c r="G179" s="2170" t="s">
        <v>1335</v>
      </c>
      <c r="H179" s="2171"/>
      <c r="I179" s="2171"/>
      <c r="J179" s="2171"/>
      <c r="K179" s="2171"/>
      <c r="L179" s="2171"/>
      <c r="M179" s="2171"/>
      <c r="N179" s="2179"/>
      <c r="O179" s="2124"/>
      <c r="P179" s="2081"/>
    </row>
    <row r="180" spans="1:16" ht="18.75" customHeight="1">
      <c r="A180" s="9"/>
      <c r="B180" s="76" t="s">
        <v>1349</v>
      </c>
      <c r="C180" s="1997" t="s">
        <v>3932</v>
      </c>
      <c r="D180" s="1997"/>
      <c r="E180" s="1998"/>
      <c r="F180" s="33" t="s">
        <v>1949</v>
      </c>
      <c r="G180" s="2170" t="s">
        <v>1335</v>
      </c>
      <c r="H180" s="2171"/>
      <c r="I180" s="2171"/>
      <c r="J180" s="2171"/>
      <c r="K180" s="2171"/>
      <c r="L180" s="2171"/>
      <c r="M180" s="2171"/>
      <c r="N180" s="2179"/>
      <c r="O180" s="2124"/>
      <c r="P180" s="2081"/>
    </row>
    <row r="181" spans="1:16" ht="38.25" customHeight="1">
      <c r="A181" s="9"/>
      <c r="B181" s="84" t="s">
        <v>1352</v>
      </c>
      <c r="C181" s="2028" t="s">
        <v>3933</v>
      </c>
      <c r="D181" s="2028"/>
      <c r="E181" s="2029"/>
      <c r="F181" s="33" t="s">
        <v>1949</v>
      </c>
      <c r="G181" s="2170" t="s">
        <v>1335</v>
      </c>
      <c r="H181" s="2171"/>
      <c r="I181" s="2171"/>
      <c r="J181" s="2171"/>
      <c r="K181" s="2171"/>
      <c r="L181" s="2171"/>
      <c r="M181" s="2171"/>
      <c r="N181" s="2179"/>
      <c r="O181" s="2124"/>
      <c r="P181" s="2081"/>
    </row>
    <row r="182" spans="1:16" ht="18.75" customHeight="1">
      <c r="A182" s="9"/>
      <c r="B182" s="84" t="s">
        <v>1355</v>
      </c>
      <c r="C182" s="1997" t="s">
        <v>3934</v>
      </c>
      <c r="D182" s="1997"/>
      <c r="E182" s="1998"/>
      <c r="F182" s="33" t="s">
        <v>1949</v>
      </c>
      <c r="G182" s="2170" t="s">
        <v>1335</v>
      </c>
      <c r="H182" s="2171"/>
      <c r="I182" s="2171"/>
      <c r="J182" s="2171"/>
      <c r="K182" s="2171"/>
      <c r="L182" s="2171"/>
      <c r="M182" s="2171"/>
      <c r="N182" s="2179"/>
      <c r="O182" s="2124"/>
      <c r="P182" s="2081"/>
    </row>
    <row r="183" spans="1:16" ht="18.75" customHeight="1">
      <c r="A183" s="9"/>
      <c r="B183" s="84" t="s">
        <v>1358</v>
      </c>
      <c r="C183" s="1997" t="s">
        <v>3935</v>
      </c>
      <c r="D183" s="1997"/>
      <c r="E183" s="1998"/>
      <c r="F183" s="33" t="s">
        <v>1949</v>
      </c>
      <c r="G183" s="2170" t="s">
        <v>1335</v>
      </c>
      <c r="H183" s="2171"/>
      <c r="I183" s="2171"/>
      <c r="J183" s="2171"/>
      <c r="K183" s="2171"/>
      <c r="L183" s="2171"/>
      <c r="M183" s="2171"/>
      <c r="N183" s="2179"/>
      <c r="O183" s="2124"/>
      <c r="P183" s="2081"/>
    </row>
    <row r="184" spans="1:16" ht="18.75" customHeight="1">
      <c r="A184" s="9"/>
      <c r="B184" s="84" t="s">
        <v>1360</v>
      </c>
      <c r="C184" s="1997" t="s">
        <v>3936</v>
      </c>
      <c r="D184" s="1997"/>
      <c r="E184" s="1998"/>
      <c r="F184" s="33" t="s">
        <v>1949</v>
      </c>
      <c r="G184" s="2170" t="s">
        <v>1335</v>
      </c>
      <c r="H184" s="2171"/>
      <c r="I184" s="2171"/>
      <c r="J184" s="2171"/>
      <c r="K184" s="2171"/>
      <c r="L184" s="2171"/>
      <c r="M184" s="2171"/>
      <c r="N184" s="2179"/>
      <c r="O184" s="2124"/>
      <c r="P184" s="2081"/>
    </row>
    <row r="185" spans="1:16" ht="18.75" customHeight="1">
      <c r="A185" s="9"/>
      <c r="B185" s="84" t="s">
        <v>1561</v>
      </c>
      <c r="C185" s="1997" t="s">
        <v>3937</v>
      </c>
      <c r="D185" s="1997"/>
      <c r="E185" s="1998"/>
      <c r="F185" s="33" t="s">
        <v>1949</v>
      </c>
      <c r="G185" s="2170" t="s">
        <v>1335</v>
      </c>
      <c r="H185" s="2171"/>
      <c r="I185" s="2171"/>
      <c r="J185" s="2171"/>
      <c r="K185" s="2171"/>
      <c r="L185" s="2171"/>
      <c r="M185" s="2171"/>
      <c r="N185" s="2179"/>
      <c r="O185" s="2124"/>
      <c r="P185" s="2081"/>
    </row>
    <row r="186" spans="1:16" ht="18.75" customHeight="1">
      <c r="A186" s="9"/>
      <c r="B186" s="76" t="s">
        <v>1563</v>
      </c>
      <c r="C186" s="1997" t="s">
        <v>3938</v>
      </c>
      <c r="D186" s="1997"/>
      <c r="E186" s="1998"/>
      <c r="F186" s="33" t="s">
        <v>1949</v>
      </c>
      <c r="G186" s="2170" t="s">
        <v>1335</v>
      </c>
      <c r="H186" s="2171"/>
      <c r="I186" s="2171"/>
      <c r="J186" s="2171"/>
      <c r="K186" s="2171"/>
      <c r="L186" s="2171"/>
      <c r="M186" s="2171"/>
      <c r="N186" s="2179"/>
      <c r="O186" s="2197"/>
      <c r="P186" s="2084"/>
    </row>
    <row r="187" spans="1:16" ht="47.25" customHeight="1">
      <c r="A187" s="9"/>
      <c r="B187" s="1582" t="s">
        <v>1648</v>
      </c>
      <c r="C187" s="2028" t="s">
        <v>3941</v>
      </c>
      <c r="D187" s="2028"/>
      <c r="E187" s="2029"/>
      <c r="F187" s="1542" t="s">
        <v>3925</v>
      </c>
      <c r="G187" s="2198" t="s">
        <v>3926</v>
      </c>
      <c r="H187" s="2199"/>
      <c r="I187" s="2199"/>
      <c r="J187" s="2199"/>
      <c r="K187" s="2200"/>
      <c r="L187" s="2201" t="s">
        <v>3927</v>
      </c>
      <c r="M187" s="2202"/>
      <c r="N187" s="2203"/>
      <c r="O187" s="2051" t="s">
        <v>3942</v>
      </c>
      <c r="P187" s="2051"/>
    </row>
    <row r="188" spans="1:16" ht="20.25" customHeight="1">
      <c r="A188" s="9"/>
      <c r="B188" s="1489" t="s">
        <v>1333</v>
      </c>
      <c r="C188" s="1997" t="s">
        <v>3928</v>
      </c>
      <c r="D188" s="1997"/>
      <c r="E188" s="1998"/>
      <c r="F188" s="1523" t="s">
        <v>1962</v>
      </c>
      <c r="G188" s="2188" t="s">
        <v>1335</v>
      </c>
      <c r="H188" s="2189"/>
      <c r="I188" s="2189"/>
      <c r="J188" s="2189"/>
      <c r="K188" s="2190"/>
      <c r="L188" s="2108" t="s">
        <v>2065</v>
      </c>
      <c r="M188" s="2110"/>
      <c r="N188" s="2191"/>
      <c r="O188" s="2124"/>
      <c r="P188" s="2124"/>
    </row>
    <row r="189" spans="1:16" ht="20.25" customHeight="1">
      <c r="A189" s="9"/>
      <c r="B189" s="1489" t="s">
        <v>1342</v>
      </c>
      <c r="C189" s="1997" t="s">
        <v>3929</v>
      </c>
      <c r="D189" s="1997"/>
      <c r="E189" s="1998"/>
      <c r="F189" s="1523" t="s">
        <v>1962</v>
      </c>
      <c r="G189" s="2188" t="s">
        <v>1335</v>
      </c>
      <c r="H189" s="2189"/>
      <c r="I189" s="2189"/>
      <c r="J189" s="2189"/>
      <c r="K189" s="2190"/>
      <c r="L189" s="2108" t="s">
        <v>2065</v>
      </c>
      <c r="M189" s="2110"/>
      <c r="N189" s="2191"/>
      <c r="O189" s="2124"/>
      <c r="P189" s="2124"/>
    </row>
    <row r="190" spans="1:16" ht="20.25" customHeight="1">
      <c r="A190" s="9"/>
      <c r="B190" s="1489" t="s">
        <v>1344</v>
      </c>
      <c r="C190" s="1997" t="s">
        <v>3930</v>
      </c>
      <c r="D190" s="1997"/>
      <c r="E190" s="1998"/>
      <c r="F190" s="1523" t="s">
        <v>1962</v>
      </c>
      <c r="G190" s="2188" t="s">
        <v>1335</v>
      </c>
      <c r="H190" s="2189"/>
      <c r="I190" s="2189"/>
      <c r="J190" s="2189"/>
      <c r="K190" s="2190"/>
      <c r="L190" s="2108" t="s">
        <v>2065</v>
      </c>
      <c r="M190" s="2110"/>
      <c r="N190" s="2191"/>
      <c r="O190" s="2124"/>
      <c r="P190" s="2124"/>
    </row>
    <row r="191" spans="1:16" ht="20.25" customHeight="1">
      <c r="A191" s="9"/>
      <c r="B191" s="1489" t="s">
        <v>1346</v>
      </c>
      <c r="C191" s="1997" t="s">
        <v>3931</v>
      </c>
      <c r="D191" s="1997"/>
      <c r="E191" s="1998"/>
      <c r="F191" s="1523" t="s">
        <v>1962</v>
      </c>
      <c r="G191" s="2188" t="s">
        <v>1335</v>
      </c>
      <c r="H191" s="2189"/>
      <c r="I191" s="2189"/>
      <c r="J191" s="2189"/>
      <c r="K191" s="2190"/>
      <c r="L191" s="2108" t="s">
        <v>2065</v>
      </c>
      <c r="M191" s="2110"/>
      <c r="N191" s="2191"/>
      <c r="O191" s="2124"/>
      <c r="P191" s="2124"/>
    </row>
    <row r="192" spans="1:16" ht="20.25" customHeight="1">
      <c r="A192" s="9"/>
      <c r="B192" s="1489" t="s">
        <v>1349</v>
      </c>
      <c r="C192" s="1997" t="s">
        <v>3932</v>
      </c>
      <c r="D192" s="1997"/>
      <c r="E192" s="1998"/>
      <c r="F192" s="1523" t="s">
        <v>1962</v>
      </c>
      <c r="G192" s="2188" t="s">
        <v>1335</v>
      </c>
      <c r="H192" s="2189"/>
      <c r="I192" s="2189"/>
      <c r="J192" s="2189"/>
      <c r="K192" s="2190"/>
      <c r="L192" s="2108" t="s">
        <v>2065</v>
      </c>
      <c r="M192" s="2110"/>
      <c r="N192" s="2191"/>
      <c r="O192" s="2124"/>
      <c r="P192" s="2124"/>
    </row>
    <row r="193" spans="1:16" ht="30.75" customHeight="1">
      <c r="A193" s="9"/>
      <c r="B193" s="84" t="s">
        <v>1352</v>
      </c>
      <c r="C193" s="2028" t="s">
        <v>3933</v>
      </c>
      <c r="D193" s="2028"/>
      <c r="E193" s="2029"/>
      <c r="F193" s="1523" t="s">
        <v>1962</v>
      </c>
      <c r="G193" s="2188" t="s">
        <v>1335</v>
      </c>
      <c r="H193" s="2189"/>
      <c r="I193" s="2189"/>
      <c r="J193" s="2189"/>
      <c r="K193" s="2190"/>
      <c r="L193" s="2108" t="s">
        <v>2065</v>
      </c>
      <c r="M193" s="2110"/>
      <c r="N193" s="2191"/>
      <c r="O193" s="2124"/>
      <c r="P193" s="2124"/>
    </row>
    <row r="194" spans="1:16" ht="20.25" customHeight="1">
      <c r="A194" s="9"/>
      <c r="B194" s="1494" t="s">
        <v>1355</v>
      </c>
      <c r="C194" s="1997" t="s">
        <v>3934</v>
      </c>
      <c r="D194" s="1997"/>
      <c r="E194" s="1998"/>
      <c r="F194" s="1523" t="s">
        <v>1962</v>
      </c>
      <c r="G194" s="2188" t="s">
        <v>1335</v>
      </c>
      <c r="H194" s="2189"/>
      <c r="I194" s="2189"/>
      <c r="J194" s="2189"/>
      <c r="K194" s="2190"/>
      <c r="L194" s="2108" t="s">
        <v>2065</v>
      </c>
      <c r="M194" s="2110"/>
      <c r="N194" s="2191"/>
      <c r="O194" s="2124"/>
      <c r="P194" s="2124"/>
    </row>
    <row r="195" spans="1:16" ht="20.25" customHeight="1">
      <c r="A195" s="9"/>
      <c r="B195" s="1494" t="s">
        <v>1358</v>
      </c>
      <c r="C195" s="1997" t="s">
        <v>3935</v>
      </c>
      <c r="D195" s="1997"/>
      <c r="E195" s="1998"/>
      <c r="F195" s="1523" t="s">
        <v>1962</v>
      </c>
      <c r="G195" s="2188" t="s">
        <v>1335</v>
      </c>
      <c r="H195" s="2189"/>
      <c r="I195" s="2189"/>
      <c r="J195" s="2189"/>
      <c r="K195" s="2190"/>
      <c r="L195" s="2108" t="s">
        <v>2065</v>
      </c>
      <c r="M195" s="2110"/>
      <c r="N195" s="2191"/>
      <c r="O195" s="2124"/>
      <c r="P195" s="2124"/>
    </row>
    <row r="196" spans="1:16" ht="20.25" customHeight="1">
      <c r="A196" s="9"/>
      <c r="B196" s="1494" t="s">
        <v>1360</v>
      </c>
      <c r="C196" s="1997" t="s">
        <v>3936</v>
      </c>
      <c r="D196" s="1997"/>
      <c r="E196" s="1998"/>
      <c r="F196" s="1523" t="s">
        <v>1962</v>
      </c>
      <c r="G196" s="2188" t="s">
        <v>1335</v>
      </c>
      <c r="H196" s="2189"/>
      <c r="I196" s="2189"/>
      <c r="J196" s="2189"/>
      <c r="K196" s="2190"/>
      <c r="L196" s="2108" t="s">
        <v>2065</v>
      </c>
      <c r="M196" s="2110"/>
      <c r="N196" s="2191"/>
      <c r="O196" s="2124"/>
      <c r="P196" s="2124"/>
    </row>
    <row r="197" spans="1:16" ht="20.25" customHeight="1">
      <c r="A197" s="9"/>
      <c r="B197" s="1494" t="s">
        <v>1561</v>
      </c>
      <c r="C197" s="1997" t="s">
        <v>3937</v>
      </c>
      <c r="D197" s="1997"/>
      <c r="E197" s="1998"/>
      <c r="F197" s="1523" t="s">
        <v>1962</v>
      </c>
      <c r="G197" s="2188" t="s">
        <v>1335</v>
      </c>
      <c r="H197" s="2189"/>
      <c r="I197" s="2189"/>
      <c r="J197" s="2189"/>
      <c r="K197" s="2190"/>
      <c r="L197" s="2108" t="s">
        <v>2065</v>
      </c>
      <c r="M197" s="2110"/>
      <c r="N197" s="2191"/>
      <c r="O197" s="2124"/>
      <c r="P197" s="2124"/>
    </row>
    <row r="198" spans="1:16" ht="20.25" customHeight="1">
      <c r="A198" s="9"/>
      <c r="B198" s="1490" t="s">
        <v>1563</v>
      </c>
      <c r="C198" s="1997" t="s">
        <v>3938</v>
      </c>
      <c r="D198" s="1997"/>
      <c r="E198" s="1998"/>
      <c r="F198" s="1523" t="s">
        <v>1962</v>
      </c>
      <c r="G198" s="2188" t="s">
        <v>1335</v>
      </c>
      <c r="H198" s="2189"/>
      <c r="I198" s="2189"/>
      <c r="J198" s="2189"/>
      <c r="K198" s="2190"/>
      <c r="L198" s="2108" t="s">
        <v>2065</v>
      </c>
      <c r="M198" s="2110"/>
      <c r="N198" s="2191"/>
      <c r="O198" s="2197"/>
      <c r="P198" s="2197"/>
    </row>
    <row r="199" spans="1:16" ht="61.5" customHeight="1">
      <c r="A199" s="9"/>
      <c r="B199" s="210" t="s">
        <v>1655</v>
      </c>
      <c r="C199" s="2028" t="s">
        <v>3943</v>
      </c>
      <c r="D199" s="2028"/>
      <c r="E199" s="2029"/>
      <c r="F199" s="1542" t="s">
        <v>3925</v>
      </c>
      <c r="G199" s="2192" t="s">
        <v>3944</v>
      </c>
      <c r="H199" s="2193"/>
      <c r="I199" s="2193"/>
      <c r="J199" s="2193"/>
      <c r="K199" s="2193"/>
      <c r="L199" s="2193"/>
      <c r="M199" s="2193"/>
      <c r="N199" s="2194"/>
      <c r="O199" s="2051" t="s">
        <v>3945</v>
      </c>
      <c r="P199" s="2051"/>
    </row>
    <row r="200" spans="1:16" ht="21" customHeight="1">
      <c r="A200" s="9"/>
      <c r="B200" s="1489" t="s">
        <v>1333</v>
      </c>
      <c r="C200" s="1997" t="s">
        <v>3928</v>
      </c>
      <c r="D200" s="1997"/>
      <c r="E200" s="1998"/>
      <c r="F200" s="33" t="s">
        <v>1962</v>
      </c>
      <c r="G200" s="2170" t="s">
        <v>1335</v>
      </c>
      <c r="H200" s="2171"/>
      <c r="I200" s="2171"/>
      <c r="J200" s="2171"/>
      <c r="K200" s="2171"/>
      <c r="L200" s="2171"/>
      <c r="M200" s="2171"/>
      <c r="N200" s="2179"/>
      <c r="O200" s="2124"/>
      <c r="P200" s="2124"/>
    </row>
    <row r="201" spans="1:16" ht="21" customHeight="1">
      <c r="A201" s="9"/>
      <c r="B201" s="1489" t="s">
        <v>1342</v>
      </c>
      <c r="C201" s="1997" t="s">
        <v>3929</v>
      </c>
      <c r="D201" s="1997"/>
      <c r="E201" s="1998"/>
      <c r="F201" s="33" t="s">
        <v>1962</v>
      </c>
      <c r="G201" s="2170" t="s">
        <v>1335</v>
      </c>
      <c r="H201" s="2171"/>
      <c r="I201" s="2171"/>
      <c r="J201" s="2171"/>
      <c r="K201" s="2171"/>
      <c r="L201" s="2171"/>
      <c r="M201" s="2171"/>
      <c r="N201" s="2179"/>
      <c r="O201" s="2124"/>
      <c r="P201" s="2124"/>
    </row>
    <row r="202" spans="1:16" ht="21" customHeight="1">
      <c r="A202" s="9"/>
      <c r="B202" s="1489" t="s">
        <v>1344</v>
      </c>
      <c r="C202" s="1997" t="s">
        <v>3930</v>
      </c>
      <c r="D202" s="1997"/>
      <c r="E202" s="1998"/>
      <c r="F202" s="33" t="s">
        <v>1962</v>
      </c>
      <c r="G202" s="2170" t="s">
        <v>1335</v>
      </c>
      <c r="H202" s="2171"/>
      <c r="I202" s="2171"/>
      <c r="J202" s="2171"/>
      <c r="K202" s="2171"/>
      <c r="L202" s="2171"/>
      <c r="M202" s="2171"/>
      <c r="N202" s="2179"/>
      <c r="O202" s="2124"/>
      <c r="P202" s="2124"/>
    </row>
    <row r="203" spans="1:16" ht="21" customHeight="1">
      <c r="A203" s="9"/>
      <c r="B203" s="1489" t="s">
        <v>1346</v>
      </c>
      <c r="C203" s="1997" t="s">
        <v>3931</v>
      </c>
      <c r="D203" s="1997"/>
      <c r="E203" s="1998"/>
      <c r="F203" s="33" t="s">
        <v>1962</v>
      </c>
      <c r="G203" s="2170" t="s">
        <v>1335</v>
      </c>
      <c r="H203" s="2171"/>
      <c r="I203" s="2171"/>
      <c r="J203" s="2171"/>
      <c r="K203" s="2171"/>
      <c r="L203" s="2171"/>
      <c r="M203" s="2171"/>
      <c r="N203" s="2179"/>
      <c r="O203" s="2124"/>
      <c r="P203" s="2124"/>
    </row>
    <row r="204" spans="1:16" ht="21" customHeight="1">
      <c r="A204" s="9"/>
      <c r="B204" s="1490" t="s">
        <v>1349</v>
      </c>
      <c r="C204" s="1997" t="s">
        <v>3932</v>
      </c>
      <c r="D204" s="1997"/>
      <c r="E204" s="1998"/>
      <c r="F204" s="33" t="s">
        <v>1962</v>
      </c>
      <c r="G204" s="2170" t="s">
        <v>1335</v>
      </c>
      <c r="H204" s="2171"/>
      <c r="I204" s="2171"/>
      <c r="J204" s="2171"/>
      <c r="K204" s="2171"/>
      <c r="L204" s="2171"/>
      <c r="M204" s="2171"/>
      <c r="N204" s="2179"/>
      <c r="O204" s="2081"/>
      <c r="P204" s="2124"/>
    </row>
    <row r="205" spans="1:16" ht="30.75" customHeight="1">
      <c r="A205" s="9"/>
      <c r="B205" s="84" t="s">
        <v>1352</v>
      </c>
      <c r="C205" s="2028" t="s">
        <v>3933</v>
      </c>
      <c r="D205" s="2028"/>
      <c r="E205" s="2029"/>
      <c r="F205" s="33" t="s">
        <v>1962</v>
      </c>
      <c r="G205" s="2170" t="s">
        <v>1335</v>
      </c>
      <c r="H205" s="2171"/>
      <c r="I205" s="2171"/>
      <c r="J205" s="2171"/>
      <c r="K205" s="2171"/>
      <c r="L205" s="2171"/>
      <c r="M205" s="2171"/>
      <c r="N205" s="2179"/>
      <c r="O205" s="2081"/>
      <c r="P205" s="2124"/>
    </row>
    <row r="206" spans="1:16" ht="21" customHeight="1">
      <c r="A206" s="9"/>
      <c r="B206" s="1494" t="s">
        <v>1355</v>
      </c>
      <c r="C206" s="1997" t="s">
        <v>3934</v>
      </c>
      <c r="D206" s="1997"/>
      <c r="E206" s="1998"/>
      <c r="F206" s="33" t="s">
        <v>1962</v>
      </c>
      <c r="G206" s="2170" t="s">
        <v>1335</v>
      </c>
      <c r="H206" s="2171"/>
      <c r="I206" s="2171"/>
      <c r="J206" s="2171"/>
      <c r="K206" s="2171"/>
      <c r="L206" s="2171"/>
      <c r="M206" s="2171"/>
      <c r="N206" s="2179"/>
      <c r="O206" s="2081"/>
      <c r="P206" s="2124"/>
    </row>
    <row r="207" spans="1:16" ht="21" customHeight="1">
      <c r="A207" s="9"/>
      <c r="B207" s="1494" t="s">
        <v>1358</v>
      </c>
      <c r="C207" s="1997" t="s">
        <v>3935</v>
      </c>
      <c r="D207" s="1997"/>
      <c r="E207" s="1998"/>
      <c r="F207" s="33" t="s">
        <v>1962</v>
      </c>
      <c r="G207" s="2170" t="s">
        <v>1335</v>
      </c>
      <c r="H207" s="2171"/>
      <c r="I207" s="2171"/>
      <c r="J207" s="2171"/>
      <c r="K207" s="2171"/>
      <c r="L207" s="2171"/>
      <c r="M207" s="2171"/>
      <c r="N207" s="2179"/>
      <c r="O207" s="2081"/>
      <c r="P207" s="2124"/>
    </row>
    <row r="208" spans="1:16" ht="21" customHeight="1">
      <c r="A208" s="9"/>
      <c r="B208" s="1494" t="s">
        <v>1360</v>
      </c>
      <c r="C208" s="1997" t="s">
        <v>3936</v>
      </c>
      <c r="D208" s="1997"/>
      <c r="E208" s="1998"/>
      <c r="F208" s="33" t="s">
        <v>1962</v>
      </c>
      <c r="G208" s="2170" t="s">
        <v>1335</v>
      </c>
      <c r="H208" s="2171"/>
      <c r="I208" s="2171"/>
      <c r="J208" s="2171"/>
      <c r="K208" s="2171"/>
      <c r="L208" s="2171"/>
      <c r="M208" s="2171"/>
      <c r="N208" s="2179"/>
      <c r="O208" s="2081"/>
      <c r="P208" s="2124"/>
    </row>
    <row r="209" spans="1:16" ht="21" customHeight="1">
      <c r="A209" s="9"/>
      <c r="B209" s="1494" t="s">
        <v>1561</v>
      </c>
      <c r="C209" s="1997" t="s">
        <v>3937</v>
      </c>
      <c r="D209" s="1997"/>
      <c r="E209" s="1998"/>
      <c r="F209" s="33" t="s">
        <v>1962</v>
      </c>
      <c r="G209" s="2170" t="s">
        <v>1335</v>
      </c>
      <c r="H209" s="2171"/>
      <c r="I209" s="2171"/>
      <c r="J209" s="2171"/>
      <c r="K209" s="2171"/>
      <c r="L209" s="2171"/>
      <c r="M209" s="2171"/>
      <c r="N209" s="2179"/>
      <c r="O209" s="2081"/>
      <c r="P209" s="2124"/>
    </row>
    <row r="210" spans="1:16" ht="21" customHeight="1" thickBot="1">
      <c r="A210" s="9"/>
      <c r="B210" s="39" t="s">
        <v>1563</v>
      </c>
      <c r="C210" s="1830" t="s">
        <v>3938</v>
      </c>
      <c r="D210" s="1830"/>
      <c r="E210" s="1831"/>
      <c r="F210" s="304" t="s">
        <v>1962</v>
      </c>
      <c r="G210" s="2180" t="s">
        <v>1335</v>
      </c>
      <c r="H210" s="2181"/>
      <c r="I210" s="2181"/>
      <c r="J210" s="2181"/>
      <c r="K210" s="2181"/>
      <c r="L210" s="2181"/>
      <c r="M210" s="2181"/>
      <c r="N210" s="2182"/>
      <c r="O210" s="2081"/>
      <c r="P210" s="2124"/>
    </row>
    <row r="211" spans="1:16" ht="34.5" customHeight="1">
      <c r="B211" s="23" t="s">
        <v>1660</v>
      </c>
      <c r="C211" s="2111" t="s">
        <v>3946</v>
      </c>
      <c r="D211" s="2111"/>
      <c r="E211" s="2111"/>
      <c r="F211" s="2111"/>
      <c r="G211" s="2054"/>
      <c r="H211" s="2055" t="s">
        <v>1949</v>
      </c>
      <c r="I211" s="2056"/>
      <c r="J211" s="2057"/>
      <c r="K211" s="2187" t="s">
        <v>3892</v>
      </c>
      <c r="L211" s="2172" t="s">
        <v>3947</v>
      </c>
      <c r="M211" s="2173"/>
      <c r="N211" s="2174"/>
      <c r="O211" s="1991" t="s">
        <v>2286</v>
      </c>
      <c r="P211" s="1991"/>
    </row>
    <row r="212" spans="1:16" ht="25.5" customHeight="1">
      <c r="B212" s="1490" t="s">
        <v>1333</v>
      </c>
      <c r="C212" s="1997" t="s">
        <v>3948</v>
      </c>
      <c r="D212" s="1997"/>
      <c r="E212" s="1997"/>
      <c r="F212" s="1997"/>
      <c r="G212" s="1997"/>
      <c r="H212" s="1997"/>
      <c r="I212" s="1997"/>
      <c r="J212" s="1998"/>
      <c r="K212" s="2187"/>
      <c r="L212" s="2172"/>
      <c r="M212" s="2173"/>
      <c r="N212" s="2174"/>
      <c r="O212" s="2017"/>
      <c r="P212" s="2017"/>
    </row>
    <row r="213" spans="1:16" ht="20.25" customHeight="1">
      <c r="B213" s="1490"/>
      <c r="C213" s="1549" t="s">
        <v>1664</v>
      </c>
      <c r="D213" s="2158" t="s">
        <v>3949</v>
      </c>
      <c r="E213" s="2158"/>
      <c r="F213" s="2158"/>
      <c r="G213" s="2159"/>
      <c r="H213" s="2108" t="s">
        <v>1962</v>
      </c>
      <c r="I213" s="2110"/>
      <c r="J213" s="2109"/>
      <c r="K213" s="2187"/>
      <c r="L213" s="2172"/>
      <c r="M213" s="2173"/>
      <c r="N213" s="2174"/>
      <c r="O213" s="2017"/>
      <c r="P213" s="2017"/>
    </row>
    <row r="214" spans="1:16" ht="20.25" customHeight="1">
      <c r="B214" s="1490"/>
      <c r="C214" s="1549" t="s">
        <v>1409</v>
      </c>
      <c r="D214" s="1997" t="s">
        <v>1548</v>
      </c>
      <c r="E214" s="1997"/>
      <c r="F214" s="1997"/>
      <c r="G214" s="1998"/>
      <c r="H214" s="2108" t="s">
        <v>1949</v>
      </c>
      <c r="I214" s="2110"/>
      <c r="J214" s="2109"/>
      <c r="K214" s="2187"/>
      <c r="L214" s="2172"/>
      <c r="M214" s="2173"/>
      <c r="N214" s="2174"/>
      <c r="O214" s="2017"/>
      <c r="P214" s="2017"/>
    </row>
    <row r="215" spans="1:16" ht="20.25" customHeight="1">
      <c r="B215" s="1490"/>
      <c r="C215" s="1549" t="s">
        <v>1414</v>
      </c>
      <c r="D215" s="1997" t="s">
        <v>3950</v>
      </c>
      <c r="E215" s="1997"/>
      <c r="F215" s="1997"/>
      <c r="G215" s="1998"/>
      <c r="H215" s="2108" t="s">
        <v>1949</v>
      </c>
      <c r="I215" s="2110"/>
      <c r="J215" s="2109"/>
      <c r="K215" s="2187"/>
      <c r="L215" s="2172"/>
      <c r="M215" s="2173"/>
      <c r="N215" s="2174"/>
      <c r="O215" s="2017"/>
      <c r="P215" s="2017"/>
    </row>
    <row r="216" spans="1:16" ht="20.25" customHeight="1">
      <c r="B216" s="1490"/>
      <c r="C216" s="1549" t="s">
        <v>1421</v>
      </c>
      <c r="D216" s="1997" t="s">
        <v>3951</v>
      </c>
      <c r="E216" s="1997"/>
      <c r="F216" s="1997"/>
      <c r="G216" s="1998"/>
      <c r="H216" s="2108" t="s">
        <v>1949</v>
      </c>
      <c r="I216" s="2110"/>
      <c r="J216" s="2109"/>
      <c r="K216" s="2187"/>
      <c r="L216" s="2172"/>
      <c r="M216" s="2173"/>
      <c r="N216" s="2174"/>
      <c r="O216" s="2017"/>
      <c r="P216" s="2017"/>
    </row>
    <row r="217" spans="1:16" ht="23.25" customHeight="1">
      <c r="B217" s="1490" t="s">
        <v>1342</v>
      </c>
      <c r="C217" s="1830" t="s">
        <v>3952</v>
      </c>
      <c r="D217" s="1830"/>
      <c r="E217" s="1830"/>
      <c r="F217" s="1830"/>
      <c r="G217" s="1831"/>
      <c r="H217" s="2152"/>
      <c r="I217" s="2153"/>
      <c r="J217" s="2178"/>
      <c r="K217" s="2187"/>
      <c r="L217" s="2172"/>
      <c r="M217" s="2173"/>
      <c r="N217" s="2174"/>
      <c r="O217" s="1992"/>
      <c r="P217" s="2017"/>
    </row>
    <row r="218" spans="1:16" ht="27" customHeight="1">
      <c r="B218" s="1520" t="s">
        <v>1670</v>
      </c>
      <c r="C218" s="1997" t="s">
        <v>3953</v>
      </c>
      <c r="D218" s="1997"/>
      <c r="E218" s="1997"/>
      <c r="F218" s="1997"/>
      <c r="G218" s="1997"/>
      <c r="H218" s="1997"/>
      <c r="I218" s="1997"/>
      <c r="J218" s="1997"/>
      <c r="K218" s="1997"/>
      <c r="L218" s="1997"/>
      <c r="M218" s="1997"/>
      <c r="N218" s="2041"/>
      <c r="O218" s="1991" t="s">
        <v>3954</v>
      </c>
      <c r="P218" s="1991"/>
    </row>
    <row r="219" spans="1:16" ht="21.75" customHeight="1">
      <c r="B219" s="1490" t="s">
        <v>1333</v>
      </c>
      <c r="C219" s="1997" t="s">
        <v>3955</v>
      </c>
      <c r="D219" s="1997"/>
      <c r="E219" s="1998"/>
      <c r="F219" s="1995" t="s">
        <v>1949</v>
      </c>
      <c r="G219" s="2160"/>
      <c r="H219" s="2160"/>
      <c r="I219" s="2160"/>
      <c r="J219" s="2013"/>
      <c r="K219" s="2169" t="s">
        <v>3892</v>
      </c>
      <c r="L219" s="2170"/>
      <c r="M219" s="2171"/>
      <c r="N219" s="2171"/>
      <c r="O219" s="2017"/>
      <c r="P219" s="2017"/>
    </row>
    <row r="220" spans="1:16" ht="21.75" customHeight="1">
      <c r="B220" s="1490" t="s">
        <v>1342</v>
      </c>
      <c r="C220" s="1997" t="s">
        <v>3956</v>
      </c>
      <c r="D220" s="1997"/>
      <c r="E220" s="1998"/>
      <c r="F220" s="1995" t="s">
        <v>1949</v>
      </c>
      <c r="G220" s="2160"/>
      <c r="H220" s="2160"/>
      <c r="I220" s="2160"/>
      <c r="J220" s="2013"/>
      <c r="K220" s="2169"/>
      <c r="L220" s="2172"/>
      <c r="M220" s="2173"/>
      <c r="N220" s="2173"/>
      <c r="O220" s="2017"/>
      <c r="P220" s="2017"/>
    </row>
    <row r="221" spans="1:16" ht="32.25" customHeight="1">
      <c r="B221" s="76" t="s">
        <v>1344</v>
      </c>
      <c r="C221" s="2028" t="s">
        <v>3957</v>
      </c>
      <c r="D221" s="2028"/>
      <c r="E221" s="2029"/>
      <c r="F221" s="1995" t="s">
        <v>1949</v>
      </c>
      <c r="G221" s="2160"/>
      <c r="H221" s="2160"/>
      <c r="I221" s="2160"/>
      <c r="J221" s="2013"/>
      <c r="K221" s="2169"/>
      <c r="L221" s="2172"/>
      <c r="M221" s="2173"/>
      <c r="N221" s="2173"/>
      <c r="O221" s="2017"/>
      <c r="P221" s="2017"/>
    </row>
    <row r="222" spans="1:16" ht="30" customHeight="1">
      <c r="B222" s="87"/>
      <c r="C222" s="2028" t="s">
        <v>3958</v>
      </c>
      <c r="D222" s="2028"/>
      <c r="E222" s="2029"/>
      <c r="F222" s="2162" t="s">
        <v>3959</v>
      </c>
      <c r="G222" s="2163"/>
      <c r="H222" s="2163"/>
      <c r="I222" s="2163"/>
      <c r="J222" s="2164"/>
      <c r="K222" s="2169"/>
      <c r="L222" s="2172"/>
      <c r="M222" s="2173"/>
      <c r="N222" s="2173"/>
      <c r="O222" s="1992"/>
      <c r="P222" s="1992"/>
    </row>
    <row r="223" spans="1:16" ht="45.75" customHeight="1">
      <c r="B223" s="76" t="s">
        <v>1346</v>
      </c>
      <c r="C223" s="2028" t="s">
        <v>3960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3961</v>
      </c>
      <c r="D224" s="1997"/>
      <c r="E224" s="1998"/>
      <c r="F224" s="2162"/>
      <c r="G224" s="2163"/>
      <c r="H224" s="2163"/>
      <c r="I224" s="2163"/>
      <c r="J224" s="2164"/>
      <c r="K224" s="2169"/>
      <c r="L224" s="2172"/>
      <c r="M224" s="2173"/>
      <c r="N224" s="2174"/>
      <c r="O224" s="2161"/>
      <c r="P224" s="1992"/>
    </row>
    <row r="225" spans="2:16" ht="36.75" customHeight="1">
      <c r="B225" s="1580" t="s">
        <v>1681</v>
      </c>
      <c r="C225" s="2812" t="s">
        <v>3962</v>
      </c>
      <c r="D225" s="2812"/>
      <c r="E225" s="2812"/>
      <c r="F225" s="2812"/>
      <c r="G225" s="2812"/>
      <c r="H225" s="1995" t="s">
        <v>1962</v>
      </c>
      <c r="I225" s="2160"/>
      <c r="J225" s="2013"/>
      <c r="K225" s="2169"/>
      <c r="L225" s="2172"/>
      <c r="M225" s="2173"/>
      <c r="N225" s="2174"/>
      <c r="O225" s="2165" t="s">
        <v>3963</v>
      </c>
      <c r="P225" s="2017"/>
    </row>
    <row r="226" spans="2:16" ht="27" customHeight="1">
      <c r="B226" s="22" t="s">
        <v>1333</v>
      </c>
      <c r="C226" s="2028" t="s">
        <v>3964</v>
      </c>
      <c r="D226" s="2028"/>
      <c r="E226" s="2028"/>
      <c r="F226" s="2028"/>
      <c r="G226" s="2028"/>
      <c r="H226" s="2166"/>
      <c r="I226" s="2167"/>
      <c r="J226" s="2168"/>
      <c r="K226" s="2169"/>
      <c r="L226" s="2175"/>
      <c r="M226" s="2176"/>
      <c r="N226" s="2177"/>
      <c r="O226" s="2161"/>
      <c r="P226" s="1992"/>
    </row>
    <row r="227" spans="2:16" ht="24" customHeight="1">
      <c r="B227" s="87" t="s">
        <v>1685</v>
      </c>
      <c r="C227" s="2028" t="s">
        <v>3965</v>
      </c>
      <c r="D227" s="2028"/>
      <c r="E227" s="2028"/>
      <c r="F227" s="2028"/>
      <c r="G227" s="2028"/>
      <c r="H227" s="2099"/>
      <c r="I227" s="2099"/>
      <c r="J227" s="2099"/>
      <c r="K227" s="2099"/>
      <c r="L227" s="2099"/>
      <c r="M227" s="2099"/>
      <c r="N227" s="2099"/>
      <c r="O227" s="1991" t="s">
        <v>2207</v>
      </c>
      <c r="P227" s="1991"/>
    </row>
    <row r="228" spans="2:16" ht="57.75" customHeight="1">
      <c r="B228" s="88" t="s">
        <v>1333</v>
      </c>
      <c r="C228" s="1885" t="s">
        <v>3907</v>
      </c>
      <c r="D228" s="1885"/>
      <c r="E228" s="1885"/>
      <c r="F228" s="1885"/>
      <c r="G228" s="1885"/>
      <c r="H228" s="1885"/>
      <c r="I228" s="1885"/>
      <c r="J228" s="2148"/>
      <c r="K228" s="1522" t="s">
        <v>1949</v>
      </c>
      <c r="L228" s="2149" t="s">
        <v>3892</v>
      </c>
      <c r="M228" s="2152"/>
      <c r="N228" s="2153"/>
      <c r="O228" s="2017"/>
      <c r="P228" s="2017"/>
    </row>
    <row r="229" spans="2:16" ht="31.5" customHeight="1">
      <c r="B229" s="88" t="s">
        <v>1342</v>
      </c>
      <c r="C229" s="1885" t="s">
        <v>3908</v>
      </c>
      <c r="D229" s="1885"/>
      <c r="E229" s="1885"/>
      <c r="F229" s="1885"/>
      <c r="G229" s="1885"/>
      <c r="H229" s="1885"/>
      <c r="I229" s="1885"/>
      <c r="J229" s="2148"/>
      <c r="K229" s="1522" t="s">
        <v>1949</v>
      </c>
      <c r="L229" s="2150"/>
      <c r="M229" s="2154"/>
      <c r="N229" s="2107"/>
      <c r="O229" s="2017"/>
      <c r="P229" s="2017"/>
    </row>
    <row r="230" spans="2:16" ht="42.75" customHeight="1">
      <c r="B230" s="88" t="s">
        <v>1344</v>
      </c>
      <c r="C230" s="1885" t="s">
        <v>3966</v>
      </c>
      <c r="D230" s="1885"/>
      <c r="E230" s="1885"/>
      <c r="F230" s="1885"/>
      <c r="G230" s="1885"/>
      <c r="H230" s="1885"/>
      <c r="I230" s="1885"/>
      <c r="J230" s="2148"/>
      <c r="K230" s="1522" t="s">
        <v>1949</v>
      </c>
      <c r="L230" s="2150"/>
      <c r="M230" s="2154"/>
      <c r="N230" s="2107"/>
      <c r="O230" s="2017"/>
      <c r="P230" s="2017"/>
    </row>
    <row r="231" spans="2:16" ht="21.75" customHeight="1">
      <c r="B231" s="88" t="s">
        <v>1346</v>
      </c>
      <c r="C231" s="1885" t="s">
        <v>3967</v>
      </c>
      <c r="D231" s="1885"/>
      <c r="E231" s="1885"/>
      <c r="F231" s="1885"/>
      <c r="G231" s="1885"/>
      <c r="H231" s="1885"/>
      <c r="I231" s="1885"/>
      <c r="J231" s="2148"/>
      <c r="K231" s="1522" t="s">
        <v>1949</v>
      </c>
      <c r="L231" s="2150"/>
      <c r="M231" s="2154"/>
      <c r="N231" s="2107"/>
      <c r="O231" s="2017"/>
      <c r="P231" s="2017"/>
    </row>
    <row r="232" spans="2:16" ht="21.75" customHeight="1">
      <c r="B232" s="88" t="s">
        <v>1349</v>
      </c>
      <c r="C232" s="1885" t="s">
        <v>3968</v>
      </c>
      <c r="D232" s="1885"/>
      <c r="E232" s="1885"/>
      <c r="F232" s="1885"/>
      <c r="G232" s="1885"/>
      <c r="H232" s="1885"/>
      <c r="I232" s="1885"/>
      <c r="J232" s="2148"/>
      <c r="K232" s="1522" t="s">
        <v>1949</v>
      </c>
      <c r="L232" s="2150"/>
      <c r="M232" s="2154"/>
      <c r="N232" s="2107"/>
      <c r="O232" s="2017"/>
      <c r="P232" s="2017"/>
    </row>
    <row r="233" spans="2:16" ht="21.75" customHeight="1">
      <c r="B233" s="88" t="s">
        <v>1352</v>
      </c>
      <c r="C233" s="1885" t="s">
        <v>3969</v>
      </c>
      <c r="D233" s="1885"/>
      <c r="E233" s="1885"/>
      <c r="F233" s="1885"/>
      <c r="G233" s="1885"/>
      <c r="H233" s="1885"/>
      <c r="I233" s="1885"/>
      <c r="J233" s="2148"/>
      <c r="K233" s="1522" t="s">
        <v>1962</v>
      </c>
      <c r="L233" s="2150"/>
      <c r="M233" s="2154"/>
      <c r="N233" s="2107"/>
      <c r="O233" s="2017"/>
      <c r="P233" s="2017"/>
    </row>
    <row r="234" spans="2:16" ht="21.75" customHeight="1">
      <c r="B234" s="88" t="s">
        <v>1355</v>
      </c>
      <c r="C234" s="1885" t="s">
        <v>3913</v>
      </c>
      <c r="D234" s="1885"/>
      <c r="E234" s="1885"/>
      <c r="F234" s="1885"/>
      <c r="G234" s="1885"/>
      <c r="H234" s="1885"/>
      <c r="I234" s="1885"/>
      <c r="J234" s="2148"/>
      <c r="K234" s="1522" t="s">
        <v>1949</v>
      </c>
      <c r="L234" s="2150"/>
      <c r="M234" s="2154"/>
      <c r="N234" s="2107"/>
      <c r="O234" s="2017"/>
      <c r="P234" s="2017"/>
    </row>
    <row r="235" spans="2:16" ht="21.75" customHeight="1">
      <c r="B235" s="88" t="s">
        <v>1358</v>
      </c>
      <c r="C235" s="1885" t="s">
        <v>3914</v>
      </c>
      <c r="D235" s="1885"/>
      <c r="E235" s="1885"/>
      <c r="F235" s="1885"/>
      <c r="G235" s="1885"/>
      <c r="H235" s="1885"/>
      <c r="I235" s="1885"/>
      <c r="J235" s="2148"/>
      <c r="K235" s="1522" t="s">
        <v>1949</v>
      </c>
      <c r="L235" s="2150"/>
      <c r="M235" s="2154"/>
      <c r="N235" s="2107"/>
      <c r="O235" s="2017"/>
      <c r="P235" s="2017"/>
    </row>
    <row r="236" spans="2:16" ht="21.75" customHeight="1">
      <c r="B236" s="88" t="s">
        <v>1360</v>
      </c>
      <c r="C236" s="1885" t="s">
        <v>3970</v>
      </c>
      <c r="D236" s="1885"/>
      <c r="E236" s="1885"/>
      <c r="F236" s="1885"/>
      <c r="G236" s="1885"/>
      <c r="H236" s="1885"/>
      <c r="I236" s="1885"/>
      <c r="J236" s="2148"/>
      <c r="K236" s="1522" t="s">
        <v>1949</v>
      </c>
      <c r="L236" s="2150"/>
      <c r="M236" s="2154"/>
      <c r="N236" s="2107"/>
      <c r="O236" s="2017"/>
      <c r="P236" s="2017"/>
    </row>
    <row r="237" spans="2:16" ht="21.75" customHeight="1">
      <c r="B237" s="88" t="s">
        <v>1561</v>
      </c>
      <c r="C237" s="1885" t="s">
        <v>3918</v>
      </c>
      <c r="D237" s="1885"/>
      <c r="E237" s="1885"/>
      <c r="F237" s="1885"/>
      <c r="G237" s="1885"/>
      <c r="H237" s="1885"/>
      <c r="I237" s="1885"/>
      <c r="J237" s="2148"/>
      <c r="K237" s="1522" t="s">
        <v>1949</v>
      </c>
      <c r="L237" s="2150"/>
      <c r="M237" s="2154"/>
      <c r="N237" s="2107"/>
      <c r="O237" s="2017"/>
      <c r="P237" s="2017"/>
    </row>
    <row r="238" spans="2:16" ht="21.75" customHeight="1">
      <c r="B238" s="88" t="s">
        <v>1563</v>
      </c>
      <c r="C238" s="1885" t="s">
        <v>3919</v>
      </c>
      <c r="D238" s="1885"/>
      <c r="E238" s="1885"/>
      <c r="F238" s="1885"/>
      <c r="G238" s="1885"/>
      <c r="H238" s="1885"/>
      <c r="I238" s="1885"/>
      <c r="J238" s="2148"/>
      <c r="K238" s="1522" t="s">
        <v>1962</v>
      </c>
      <c r="L238" s="2150"/>
      <c r="M238" s="2154"/>
      <c r="N238" s="2107"/>
      <c r="O238" s="2017"/>
      <c r="P238" s="2017"/>
    </row>
    <row r="239" spans="2:16" ht="21.75" customHeight="1">
      <c r="B239" s="88" t="s">
        <v>1694</v>
      </c>
      <c r="C239" s="1885" t="s">
        <v>3920</v>
      </c>
      <c r="D239" s="1885"/>
      <c r="E239" s="1885"/>
      <c r="F239" s="1885"/>
      <c r="G239" s="1885"/>
      <c r="H239" s="1885"/>
      <c r="I239" s="1885"/>
      <c r="J239" s="2148"/>
      <c r="K239" s="1522" t="s">
        <v>1962</v>
      </c>
      <c r="L239" s="2150"/>
      <c r="M239" s="2154"/>
      <c r="N239" s="2107"/>
      <c r="O239" s="2017"/>
      <c r="P239" s="2017"/>
    </row>
    <row r="240" spans="2:16" ht="24" customHeight="1">
      <c r="B240" s="89" t="s">
        <v>1567</v>
      </c>
      <c r="C240" s="1997" t="s">
        <v>3971</v>
      </c>
      <c r="D240" s="1997"/>
      <c r="E240" s="1997"/>
      <c r="F240" s="1997"/>
      <c r="G240" s="1997"/>
      <c r="H240" s="1997"/>
      <c r="I240" s="1997"/>
      <c r="J240" s="1998"/>
      <c r="K240" s="1522" t="s">
        <v>1962</v>
      </c>
      <c r="L240" s="2150"/>
      <c r="M240" s="2154"/>
      <c r="N240" s="2107"/>
      <c r="O240" s="2017"/>
      <c r="P240" s="2017"/>
    </row>
    <row r="241" spans="2:16" ht="27" customHeight="1">
      <c r="B241" s="88"/>
      <c r="C241" s="1997" t="s">
        <v>3972</v>
      </c>
      <c r="D241" s="1997"/>
      <c r="E241" s="1998"/>
      <c r="F241" s="2093"/>
      <c r="G241" s="2157"/>
      <c r="H241" s="2157"/>
      <c r="I241" s="2157"/>
      <c r="J241" s="2157"/>
      <c r="K241" s="2157"/>
      <c r="L241" s="2150"/>
      <c r="M241" s="2154"/>
      <c r="N241" s="2107"/>
      <c r="O241" s="2017"/>
      <c r="P241" s="2017"/>
    </row>
    <row r="242" spans="2:16" ht="23.25" customHeight="1">
      <c r="B242" s="90" t="s">
        <v>1697</v>
      </c>
      <c r="C242" s="2158" t="s">
        <v>2214</v>
      </c>
      <c r="D242" s="2158"/>
      <c r="E242" s="2158"/>
      <c r="F242" s="2158"/>
      <c r="G242" s="2158"/>
      <c r="H242" s="2158"/>
      <c r="I242" s="2158"/>
      <c r="J242" s="2159"/>
      <c r="K242" s="91">
        <v>43108</v>
      </c>
      <c r="L242" s="2150"/>
      <c r="M242" s="2154"/>
      <c r="N242" s="2107"/>
      <c r="O242" s="2017"/>
      <c r="P242" s="2017"/>
    </row>
    <row r="243" spans="2:16" ht="23.25" customHeight="1">
      <c r="B243" s="90" t="s">
        <v>1699</v>
      </c>
      <c r="C243" s="1997" t="s">
        <v>3973</v>
      </c>
      <c r="D243" s="1997"/>
      <c r="E243" s="1998"/>
      <c r="F243" s="1995" t="s">
        <v>3974</v>
      </c>
      <c r="G243" s="2160"/>
      <c r="H243" s="2160"/>
      <c r="I243" s="2160"/>
      <c r="J243" s="2160"/>
      <c r="K243" s="2160"/>
      <c r="L243" s="2151"/>
      <c r="M243" s="2155"/>
      <c r="N243" s="2156"/>
      <c r="O243" s="1992"/>
      <c r="P243" s="2017"/>
    </row>
    <row r="244" spans="2:16" ht="23.25" customHeight="1">
      <c r="B244" s="90" t="s">
        <v>1702</v>
      </c>
      <c r="C244" s="1997" t="s">
        <v>3975</v>
      </c>
      <c r="D244" s="1997"/>
      <c r="E244" s="1997"/>
      <c r="F244" s="1997"/>
      <c r="G244" s="1997"/>
      <c r="H244" s="1997"/>
      <c r="I244" s="1997"/>
      <c r="J244" s="1997"/>
      <c r="K244" s="1997"/>
      <c r="L244" s="1997"/>
      <c r="M244" s="1997"/>
      <c r="N244" s="2041"/>
      <c r="O244" s="1991" t="s">
        <v>2218</v>
      </c>
      <c r="P244" s="1991"/>
    </row>
    <row r="245" spans="2:16" ht="23.25" customHeight="1">
      <c r="B245" s="89" t="s">
        <v>1333</v>
      </c>
      <c r="C245" s="1903" t="s">
        <v>3950</v>
      </c>
      <c r="D245" s="1903"/>
      <c r="E245" s="2138"/>
      <c r="F245" s="1754" t="s">
        <v>2928</v>
      </c>
      <c r="G245" s="1755"/>
      <c r="H245" s="2139" t="s">
        <v>3892</v>
      </c>
      <c r="I245" s="2141"/>
      <c r="J245" s="2142"/>
      <c r="K245" s="2142"/>
      <c r="L245" s="2142"/>
      <c r="M245" s="2142"/>
      <c r="N245" s="2143"/>
      <c r="O245" s="2017"/>
      <c r="P245" s="2017"/>
    </row>
    <row r="246" spans="2:16" ht="23.25" customHeight="1">
      <c r="B246" s="89" t="s">
        <v>1342</v>
      </c>
      <c r="C246" s="1903" t="s">
        <v>3976</v>
      </c>
      <c r="D246" s="1903"/>
      <c r="E246" s="2138"/>
      <c r="F246" s="1754" t="s">
        <v>2221</v>
      </c>
      <c r="G246" s="1755"/>
      <c r="H246" s="1811"/>
      <c r="I246" s="2144"/>
      <c r="J246" s="2117"/>
      <c r="K246" s="2117"/>
      <c r="L246" s="2117"/>
      <c r="M246" s="2117"/>
      <c r="N246" s="2118"/>
      <c r="O246" s="2017"/>
      <c r="P246" s="2017"/>
    </row>
    <row r="247" spans="2:16" ht="28.5" customHeight="1">
      <c r="B247" s="89" t="s">
        <v>1344</v>
      </c>
      <c r="C247" s="1903" t="s">
        <v>3977</v>
      </c>
      <c r="D247" s="1903"/>
      <c r="E247" s="2138"/>
      <c r="F247" s="1754" t="s">
        <v>2930</v>
      </c>
      <c r="G247" s="1755"/>
      <c r="H247" s="1811"/>
      <c r="I247" s="2144"/>
      <c r="J247" s="2117"/>
      <c r="K247" s="2117"/>
      <c r="L247" s="2117"/>
      <c r="M247" s="2117"/>
      <c r="N247" s="2118"/>
      <c r="O247" s="2017"/>
      <c r="P247" s="2017"/>
    </row>
    <row r="248" spans="2:16" ht="28.5" customHeight="1">
      <c r="B248" s="89" t="s">
        <v>1346</v>
      </c>
      <c r="C248" s="1903" t="s">
        <v>3978</v>
      </c>
      <c r="D248" s="1903"/>
      <c r="E248" s="2138"/>
      <c r="F248" s="1754" t="s">
        <v>2931</v>
      </c>
      <c r="G248" s="1755"/>
      <c r="H248" s="1811"/>
      <c r="I248" s="2144"/>
      <c r="J248" s="2117"/>
      <c r="K248" s="2117"/>
      <c r="L248" s="2117"/>
      <c r="M248" s="2117"/>
      <c r="N248" s="2118"/>
      <c r="O248" s="2017"/>
      <c r="P248" s="2017"/>
    </row>
    <row r="249" spans="2:16" ht="23.25" customHeight="1">
      <c r="B249" s="89" t="s">
        <v>1349</v>
      </c>
      <c r="C249" s="1903" t="s">
        <v>3979</v>
      </c>
      <c r="D249" s="1903"/>
      <c r="E249" s="2138"/>
      <c r="F249" s="1754" t="s">
        <v>2077</v>
      </c>
      <c r="G249" s="1755"/>
      <c r="H249" s="1811"/>
      <c r="I249" s="2144"/>
      <c r="J249" s="2117"/>
      <c r="K249" s="2117"/>
      <c r="L249" s="2117"/>
      <c r="M249" s="2117"/>
      <c r="N249" s="2118"/>
      <c r="O249" s="2017"/>
      <c r="P249" s="2017"/>
    </row>
    <row r="250" spans="2:16" ht="23.25" customHeight="1">
      <c r="B250" s="90"/>
      <c r="C250" s="1903" t="s">
        <v>3980</v>
      </c>
      <c r="D250" s="1903"/>
      <c r="E250" s="2138"/>
      <c r="F250" s="1754"/>
      <c r="G250" s="1755"/>
      <c r="H250" s="2140"/>
      <c r="I250" s="2145"/>
      <c r="J250" s="2119"/>
      <c r="K250" s="2119"/>
      <c r="L250" s="2119"/>
      <c r="M250" s="2119"/>
      <c r="N250" s="2120"/>
      <c r="O250" s="2017"/>
      <c r="P250" s="1992"/>
    </row>
    <row r="251" spans="2:16" ht="52.5" customHeight="1">
      <c r="B251" s="211" t="s">
        <v>1715</v>
      </c>
      <c r="C251" s="2028" t="s">
        <v>3981</v>
      </c>
      <c r="D251" s="2028"/>
      <c r="E251" s="2028"/>
      <c r="F251" s="2028"/>
      <c r="G251" s="92" t="s">
        <v>2228</v>
      </c>
      <c r="H251" s="1527" t="s">
        <v>3892</v>
      </c>
      <c r="I251" s="2121"/>
      <c r="J251" s="2122"/>
      <c r="K251" s="2122"/>
      <c r="L251" s="2122"/>
      <c r="M251" s="2122"/>
      <c r="N251" s="2123"/>
      <c r="O251" s="93" t="s">
        <v>3982</v>
      </c>
      <c r="P251" s="1504"/>
    </row>
    <row r="252" spans="2:16" ht="33" customHeight="1">
      <c r="B252" s="90" t="s">
        <v>1721</v>
      </c>
      <c r="C252" s="1997" t="s">
        <v>3983</v>
      </c>
      <c r="D252" s="1997"/>
      <c r="E252" s="1997"/>
      <c r="F252" s="1471" t="s">
        <v>1949</v>
      </c>
      <c r="G252" s="1634" t="s">
        <v>3892</v>
      </c>
      <c r="H252" s="2146" t="s">
        <v>3984</v>
      </c>
      <c r="I252" s="2146"/>
      <c r="J252" s="2146"/>
      <c r="K252" s="2146"/>
      <c r="L252" s="2146"/>
      <c r="M252" s="2146"/>
      <c r="N252" s="2147"/>
      <c r="O252" s="2135" t="s">
        <v>2230</v>
      </c>
      <c r="P252" s="2135"/>
    </row>
    <row r="253" spans="2:16" ht="26.25" customHeight="1">
      <c r="B253" s="94" t="s">
        <v>1724</v>
      </c>
      <c r="C253" s="1997" t="s">
        <v>3985</v>
      </c>
      <c r="D253" s="1997"/>
      <c r="E253" s="1997"/>
      <c r="F253" s="1997"/>
      <c r="G253" s="1997"/>
      <c r="H253" s="1997"/>
      <c r="I253" s="1997"/>
      <c r="J253" s="1997"/>
      <c r="K253" s="1997"/>
      <c r="L253" s="1997"/>
      <c r="M253" s="1997"/>
      <c r="N253" s="1997"/>
      <c r="O253" s="2136"/>
      <c r="P253" s="2136"/>
    </row>
    <row r="254" spans="2:16" ht="27" customHeight="1">
      <c r="B254" s="95" t="s">
        <v>1333</v>
      </c>
      <c r="C254" s="1997" t="s">
        <v>3986</v>
      </c>
      <c r="D254" s="1997"/>
      <c r="E254" s="1998"/>
      <c r="F254" s="33" t="s">
        <v>1949</v>
      </c>
      <c r="G254" s="1634" t="s">
        <v>3892</v>
      </c>
      <c r="H254" s="2121" t="s">
        <v>3987</v>
      </c>
      <c r="I254" s="2122"/>
      <c r="J254" s="2122"/>
      <c r="K254" s="2122"/>
      <c r="L254" s="2122"/>
      <c r="M254" s="2122"/>
      <c r="N254" s="2123"/>
      <c r="O254" s="2136"/>
      <c r="P254" s="2136"/>
    </row>
    <row r="255" spans="2:16" ht="28.5" customHeight="1">
      <c r="B255" s="22"/>
      <c r="C255" s="1505" t="s">
        <v>1360</v>
      </c>
      <c r="D255" s="1997" t="s">
        <v>3988</v>
      </c>
      <c r="E255" s="1997"/>
      <c r="F255" s="2121" t="s">
        <v>3989</v>
      </c>
      <c r="G255" s="2122"/>
      <c r="H255" s="2122"/>
      <c r="I255" s="2122"/>
      <c r="J255" s="2122"/>
      <c r="K255" s="2122"/>
      <c r="L255" s="2122"/>
      <c r="M255" s="2122"/>
      <c r="N255" s="2123"/>
      <c r="O255" s="2136"/>
      <c r="P255" s="2136"/>
    </row>
    <row r="256" spans="2:16" ht="27" customHeight="1">
      <c r="B256" s="27" t="s">
        <v>1342</v>
      </c>
      <c r="C256" s="1997" t="s">
        <v>3990</v>
      </c>
      <c r="D256" s="1997"/>
      <c r="E256" s="1997"/>
      <c r="F256" s="33" t="s">
        <v>1949</v>
      </c>
      <c r="G256" s="1634" t="s">
        <v>3892</v>
      </c>
      <c r="H256" s="2121" t="s">
        <v>3991</v>
      </c>
      <c r="I256" s="2122"/>
      <c r="J256" s="2122"/>
      <c r="K256" s="2122"/>
      <c r="L256" s="2122"/>
      <c r="M256" s="2122"/>
      <c r="N256" s="2123"/>
      <c r="O256" s="2136"/>
      <c r="P256" s="2136"/>
    </row>
    <row r="257" spans="2:16" ht="30" customHeight="1">
      <c r="B257" s="22"/>
      <c r="C257" s="1505" t="s">
        <v>1360</v>
      </c>
      <c r="D257" s="1997" t="s">
        <v>3988</v>
      </c>
      <c r="E257" s="1997"/>
      <c r="F257" s="2121"/>
      <c r="G257" s="2122"/>
      <c r="H257" s="2122"/>
      <c r="I257" s="2122"/>
      <c r="J257" s="2122"/>
      <c r="K257" s="2122"/>
      <c r="L257" s="2122"/>
      <c r="M257" s="2122"/>
      <c r="N257" s="2123"/>
      <c r="O257" s="2136"/>
      <c r="P257" s="2136"/>
    </row>
    <row r="258" spans="2:16" ht="84" customHeight="1">
      <c r="B258" s="22" t="s">
        <v>1344</v>
      </c>
      <c r="C258" s="2028" t="s">
        <v>3992</v>
      </c>
      <c r="D258" s="2028"/>
      <c r="E258" s="2028"/>
      <c r="F258" s="33" t="s">
        <v>1949</v>
      </c>
      <c r="G258" s="1634" t="s">
        <v>3892</v>
      </c>
      <c r="H258" s="2121" t="s">
        <v>3993</v>
      </c>
      <c r="I258" s="2122"/>
      <c r="J258" s="2122"/>
      <c r="K258" s="2122"/>
      <c r="L258" s="2122"/>
      <c r="M258" s="2122"/>
      <c r="N258" s="2123"/>
      <c r="O258" s="2136"/>
      <c r="P258" s="2136"/>
    </row>
    <row r="259" spans="2:16" ht="30" customHeight="1">
      <c r="B259" s="22"/>
      <c r="C259" s="1505" t="s">
        <v>1360</v>
      </c>
      <c r="D259" s="1997" t="s">
        <v>3988</v>
      </c>
      <c r="E259" s="1997"/>
      <c r="F259" s="2121" t="s">
        <v>3994</v>
      </c>
      <c r="G259" s="2122"/>
      <c r="H259" s="2122"/>
      <c r="I259" s="2122"/>
      <c r="J259" s="2122"/>
      <c r="K259" s="2122"/>
      <c r="L259" s="2122"/>
      <c r="M259" s="2122"/>
      <c r="N259" s="2123"/>
      <c r="O259" s="2137"/>
      <c r="P259" s="2136"/>
    </row>
    <row r="260" spans="2:16" ht="33" customHeight="1">
      <c r="B260" s="94" t="s">
        <v>1730</v>
      </c>
      <c r="C260" s="1997" t="s">
        <v>3995</v>
      </c>
      <c r="D260" s="1997"/>
      <c r="E260" s="1997"/>
      <c r="F260" s="1471" t="s">
        <v>1949</v>
      </c>
      <c r="G260" s="2126" t="s">
        <v>3892</v>
      </c>
      <c r="H260" s="2141" t="s">
        <v>3996</v>
      </c>
      <c r="I260" s="2142"/>
      <c r="J260" s="2142"/>
      <c r="K260" s="2142"/>
      <c r="L260" s="2142"/>
      <c r="M260" s="2142"/>
      <c r="N260" s="2143"/>
      <c r="O260" s="2124" t="s">
        <v>1981</v>
      </c>
      <c r="P260" s="2051"/>
    </row>
    <row r="261" spans="2:16" ht="30" customHeight="1">
      <c r="B261" s="89" t="s">
        <v>1333</v>
      </c>
      <c r="C261" s="1997" t="s">
        <v>3997</v>
      </c>
      <c r="D261" s="1997"/>
      <c r="E261" s="1998"/>
      <c r="F261" s="1523" t="s">
        <v>1949</v>
      </c>
      <c r="G261" s="2113"/>
      <c r="H261" s="2144"/>
      <c r="I261" s="2117"/>
      <c r="J261" s="2117"/>
      <c r="K261" s="2117"/>
      <c r="L261" s="2117"/>
      <c r="M261" s="2117"/>
      <c r="N261" s="2118"/>
      <c r="O261" s="2124"/>
      <c r="P261" s="2124"/>
    </row>
    <row r="262" spans="2:16" ht="30" customHeight="1">
      <c r="B262" s="89" t="s">
        <v>1342</v>
      </c>
      <c r="C262" s="1997" t="s">
        <v>3998</v>
      </c>
      <c r="D262" s="1997"/>
      <c r="E262" s="1998"/>
      <c r="F262" s="1523" t="s">
        <v>1962</v>
      </c>
      <c r="G262" s="2113"/>
      <c r="H262" s="2144"/>
      <c r="I262" s="2117"/>
      <c r="J262" s="2117"/>
      <c r="K262" s="2117"/>
      <c r="L262" s="2117"/>
      <c r="M262" s="2117"/>
      <c r="N262" s="2118"/>
      <c r="O262" s="2124"/>
      <c r="P262" s="2124"/>
    </row>
    <row r="263" spans="2:16" ht="30" customHeight="1">
      <c r="B263" s="89" t="s">
        <v>1344</v>
      </c>
      <c r="C263" s="1997" t="s">
        <v>3999</v>
      </c>
      <c r="D263" s="1997"/>
      <c r="E263" s="1998"/>
      <c r="F263" s="1523" t="s">
        <v>1949</v>
      </c>
      <c r="G263" s="2113"/>
      <c r="H263" s="2144"/>
      <c r="I263" s="2117"/>
      <c r="J263" s="2117"/>
      <c r="K263" s="2117"/>
      <c r="L263" s="2117"/>
      <c r="M263" s="2117"/>
      <c r="N263" s="2118"/>
      <c r="O263" s="2124"/>
      <c r="P263" s="2124"/>
    </row>
    <row r="264" spans="2:16" ht="42" customHeight="1" thickBot="1">
      <c r="B264" s="212" t="s">
        <v>1346</v>
      </c>
      <c r="C264" s="2330" t="s">
        <v>4000</v>
      </c>
      <c r="D264" s="2330"/>
      <c r="E264" s="2805"/>
      <c r="F264" s="1523" t="s">
        <v>1949</v>
      </c>
      <c r="G264" s="2127"/>
      <c r="H264" s="3589"/>
      <c r="I264" s="3590"/>
      <c r="J264" s="3590"/>
      <c r="K264" s="3590"/>
      <c r="L264" s="3590"/>
      <c r="M264" s="3590"/>
      <c r="N264" s="3591"/>
      <c r="O264" s="2052"/>
      <c r="P264" s="2052"/>
    </row>
    <row r="265" spans="2:16" ht="21.75" customHeight="1" thickBot="1">
      <c r="B265" s="1849" t="s">
        <v>4001</v>
      </c>
      <c r="C265" s="1850"/>
      <c r="D265" s="1850"/>
      <c r="E265" s="1850"/>
      <c r="F265" s="1850"/>
      <c r="G265" s="1850"/>
      <c r="H265" s="2125"/>
      <c r="I265" s="2125"/>
      <c r="J265" s="2125"/>
      <c r="K265" s="2125"/>
      <c r="L265" s="2125"/>
      <c r="M265" s="2125"/>
      <c r="N265" s="2125"/>
      <c r="O265" s="1850"/>
      <c r="P265" s="1851"/>
    </row>
    <row r="266" spans="2:16" ht="33.75" customHeight="1">
      <c r="B266" s="213" t="s">
        <v>1738</v>
      </c>
      <c r="C266" s="2407" t="s">
        <v>4002</v>
      </c>
      <c r="D266" s="2407"/>
      <c r="E266" s="2407"/>
      <c r="F266" s="2407"/>
      <c r="G266" s="214" t="s">
        <v>1949</v>
      </c>
      <c r="H266" s="2112" t="s">
        <v>3892</v>
      </c>
      <c r="I266" s="2115" t="s">
        <v>4003</v>
      </c>
      <c r="J266" s="2115"/>
      <c r="K266" s="2115"/>
      <c r="L266" s="2115"/>
      <c r="M266" s="2115"/>
      <c r="N266" s="2116"/>
      <c r="O266" s="2050" t="s">
        <v>2940</v>
      </c>
      <c r="P266" s="2050"/>
    </row>
    <row r="267" spans="2:16" ht="36.75" customHeight="1">
      <c r="B267" s="22" t="s">
        <v>1333</v>
      </c>
      <c r="C267" s="2028" t="s">
        <v>4004</v>
      </c>
      <c r="D267" s="2028"/>
      <c r="E267" s="2028"/>
      <c r="F267" s="2028"/>
      <c r="G267" s="2029"/>
      <c r="H267" s="2113"/>
      <c r="I267" s="2117"/>
      <c r="J267" s="2117"/>
      <c r="K267" s="2117"/>
      <c r="L267" s="2117"/>
      <c r="M267" s="2117"/>
      <c r="N267" s="2118"/>
      <c r="O267" s="2017"/>
      <c r="P267" s="2017"/>
    </row>
    <row r="268" spans="2:16" ht="35.1" customHeight="1">
      <c r="B268" s="1490"/>
      <c r="C268" s="1489" t="s">
        <v>1360</v>
      </c>
      <c r="D268" s="2043" t="s">
        <v>3949</v>
      </c>
      <c r="E268" s="2043"/>
      <c r="F268" s="2108" t="s">
        <v>2248</v>
      </c>
      <c r="G268" s="2109"/>
      <c r="H268" s="2113"/>
      <c r="I268" s="2117"/>
      <c r="J268" s="2117"/>
      <c r="K268" s="2117"/>
      <c r="L268" s="2117"/>
      <c r="M268" s="2117"/>
      <c r="N268" s="2118"/>
      <c r="O268" s="2017"/>
      <c r="P268" s="2017"/>
    </row>
    <row r="269" spans="2:16" ht="35.25" customHeight="1">
      <c r="B269" s="1490"/>
      <c r="C269" s="1491" t="s">
        <v>1409</v>
      </c>
      <c r="D269" s="1997" t="s">
        <v>4005</v>
      </c>
      <c r="E269" s="1998"/>
      <c r="F269" s="2110" t="s">
        <v>2250</v>
      </c>
      <c r="G269" s="2109"/>
      <c r="H269" s="2113"/>
      <c r="I269" s="2117"/>
      <c r="J269" s="2117"/>
      <c r="K269" s="2117"/>
      <c r="L269" s="2117"/>
      <c r="M269" s="2117"/>
      <c r="N269" s="2118"/>
      <c r="O269" s="2017"/>
      <c r="P269" s="2017"/>
    </row>
    <row r="270" spans="2:16" ht="28.5" customHeight="1">
      <c r="B270" s="1490"/>
      <c r="C270" s="1491" t="s">
        <v>1414</v>
      </c>
      <c r="D270" s="1997" t="s">
        <v>4006</v>
      </c>
      <c r="E270" s="1998"/>
      <c r="F270" s="2107" t="s">
        <v>3346</v>
      </c>
      <c r="G270" s="2107"/>
      <c r="H270" s="2113"/>
      <c r="I270" s="2117"/>
      <c r="J270" s="2117"/>
      <c r="K270" s="2117"/>
      <c r="L270" s="2117"/>
      <c r="M270" s="2117"/>
      <c r="N270" s="2118"/>
      <c r="O270" s="2017"/>
      <c r="P270" s="2017"/>
    </row>
    <row r="271" spans="2:16" ht="29.25" customHeight="1">
      <c r="B271" s="1494"/>
      <c r="C271" s="1491" t="s">
        <v>1421</v>
      </c>
      <c r="D271" s="1997" t="s">
        <v>4007</v>
      </c>
      <c r="E271" s="1997"/>
      <c r="F271" s="2108" t="s">
        <v>2252</v>
      </c>
      <c r="G271" s="2109"/>
      <c r="H271" s="2114"/>
      <c r="I271" s="2119"/>
      <c r="J271" s="2119"/>
      <c r="K271" s="2119"/>
      <c r="L271" s="2119"/>
      <c r="M271" s="2119"/>
      <c r="N271" s="2120"/>
      <c r="O271" s="2017"/>
      <c r="P271" s="2017"/>
    </row>
    <row r="272" spans="2:16" ht="39" customHeight="1">
      <c r="B272" s="1480" t="s">
        <v>1342</v>
      </c>
      <c r="C272" s="2028" t="s">
        <v>4008</v>
      </c>
      <c r="D272" s="2028"/>
      <c r="E272" s="2029"/>
      <c r="F272" s="2110" t="s">
        <v>2845</v>
      </c>
      <c r="G272" s="2109"/>
      <c r="H272" s="1634" t="s">
        <v>3892</v>
      </c>
      <c r="I272" s="2121" t="s">
        <v>4009</v>
      </c>
      <c r="J272" s="2122"/>
      <c r="K272" s="2122"/>
      <c r="L272" s="2122"/>
      <c r="M272" s="2122"/>
      <c r="N272" s="2123"/>
      <c r="O272" s="1992"/>
      <c r="P272" s="1992"/>
    </row>
    <row r="273" spans="2:16" ht="72" customHeight="1">
      <c r="B273" s="2810" t="s">
        <v>1751</v>
      </c>
      <c r="C273" s="1855" t="s">
        <v>4010</v>
      </c>
      <c r="D273" s="1855"/>
      <c r="E273" s="1855"/>
      <c r="F273" s="1855"/>
      <c r="G273" s="2098"/>
      <c r="H273" s="2101" t="s">
        <v>4011</v>
      </c>
      <c r="I273" s="2102"/>
      <c r="J273" s="2103"/>
      <c r="K273" s="2104" t="s">
        <v>4012</v>
      </c>
      <c r="L273" s="2105"/>
      <c r="M273" s="2105"/>
      <c r="N273" s="2106"/>
      <c r="O273" s="1557" t="s">
        <v>4013</v>
      </c>
      <c r="P273" s="1516" t="s">
        <v>4013</v>
      </c>
    </row>
    <row r="274" spans="2:16" ht="131.25" customHeight="1">
      <c r="B274" s="2811"/>
      <c r="C274" s="2099"/>
      <c r="D274" s="2099"/>
      <c r="E274" s="2099"/>
      <c r="F274" s="2099"/>
      <c r="G274" s="2100"/>
      <c r="H274" s="98" t="s">
        <v>4014</v>
      </c>
      <c r="I274" s="656" t="s">
        <v>4015</v>
      </c>
      <c r="J274" s="656" t="s">
        <v>4016</v>
      </c>
      <c r="K274" s="98" t="s">
        <v>4017</v>
      </c>
      <c r="L274" s="98" t="s">
        <v>4018</v>
      </c>
      <c r="M274" s="656" t="s">
        <v>4019</v>
      </c>
      <c r="N274" s="99" t="s">
        <v>3906</v>
      </c>
      <c r="O274" s="1504" t="s">
        <v>2945</v>
      </c>
      <c r="P274" s="1504"/>
    </row>
    <row r="275" spans="2:16" ht="21" customHeight="1">
      <c r="B275" s="100" t="s">
        <v>1333</v>
      </c>
      <c r="C275" s="2068" t="s">
        <v>4020</v>
      </c>
      <c r="D275" s="2068"/>
      <c r="E275" s="2068"/>
      <c r="F275" s="2068"/>
      <c r="G275" s="2068"/>
      <c r="H275" s="2068"/>
      <c r="I275" s="2068"/>
      <c r="J275" s="2068"/>
      <c r="K275" s="2068"/>
      <c r="L275" s="2068"/>
      <c r="M275" s="2068"/>
      <c r="N275" s="2085"/>
      <c r="O275" s="2088" t="s">
        <v>4021</v>
      </c>
      <c r="P275" s="2088" t="s">
        <v>4021</v>
      </c>
    </row>
    <row r="276" spans="2:16" ht="24.75" customHeight="1">
      <c r="B276" s="84" t="s">
        <v>1360</v>
      </c>
      <c r="C276" s="2091" t="s">
        <v>4022</v>
      </c>
      <c r="D276" s="2091"/>
      <c r="E276" s="2091"/>
      <c r="F276" s="2091"/>
      <c r="G276" s="2092"/>
      <c r="H276" s="118">
        <v>1</v>
      </c>
      <c r="I276" s="119">
        <v>4</v>
      </c>
      <c r="J276" s="120">
        <f t="shared" ref="J276:J295" si="1">MIN(H276/I276,1)</f>
        <v>0.25</v>
      </c>
      <c r="K276" s="118">
        <v>293</v>
      </c>
      <c r="L276" s="118">
        <v>1495</v>
      </c>
      <c r="M276" s="121">
        <f>MIN(K276/L276,1)</f>
        <v>0.19598662207357859</v>
      </c>
      <c r="N276" s="267"/>
      <c r="O276" s="2089"/>
      <c r="P276" s="2089"/>
    </row>
    <row r="277" spans="2:16" ht="24.75" customHeight="1">
      <c r="B277" s="84" t="s">
        <v>1409</v>
      </c>
      <c r="C277" s="2091" t="s">
        <v>4023</v>
      </c>
      <c r="D277" s="2091"/>
      <c r="E277" s="2091"/>
      <c r="F277" s="2091"/>
      <c r="G277" s="2092"/>
      <c r="H277" s="101" t="s">
        <v>61</v>
      </c>
      <c r="I277" s="102" t="s">
        <v>61</v>
      </c>
      <c r="J277" s="103" t="s">
        <v>61</v>
      </c>
      <c r="K277" s="101" t="s">
        <v>61</v>
      </c>
      <c r="L277" s="102" t="s">
        <v>61</v>
      </c>
      <c r="M277" s="103" t="s">
        <v>61</v>
      </c>
      <c r="N277" s="268" t="s">
        <v>4024</v>
      </c>
      <c r="O277" s="2017" t="s">
        <v>2945</v>
      </c>
      <c r="P277" s="2017"/>
    </row>
    <row r="278" spans="2:16" ht="36" customHeight="1">
      <c r="B278" s="84" t="s">
        <v>1414</v>
      </c>
      <c r="C278" s="2091" t="s">
        <v>4025</v>
      </c>
      <c r="D278" s="2091"/>
      <c r="E278" s="2092"/>
      <c r="F278" s="2093"/>
      <c r="G278" s="2094"/>
      <c r="H278" s="101" t="s">
        <v>61</v>
      </c>
      <c r="I278" s="102" t="s">
        <v>61</v>
      </c>
      <c r="J278" s="103" t="s">
        <v>61</v>
      </c>
      <c r="K278" s="101" t="s">
        <v>61</v>
      </c>
      <c r="L278" s="102" t="s">
        <v>61</v>
      </c>
      <c r="M278" s="103" t="s">
        <v>61</v>
      </c>
      <c r="N278" s="221" t="s">
        <v>4024</v>
      </c>
      <c r="O278" s="2017"/>
      <c r="P278" s="2017"/>
    </row>
    <row r="279" spans="2:16" ht="20.25" customHeight="1">
      <c r="B279" s="104" t="s">
        <v>1342</v>
      </c>
      <c r="C279" s="2068" t="s">
        <v>4026</v>
      </c>
      <c r="D279" s="2068"/>
      <c r="E279" s="2068"/>
      <c r="F279" s="2068"/>
      <c r="G279" s="2095"/>
      <c r="H279" s="118">
        <v>0</v>
      </c>
      <c r="I279" s="119">
        <v>4</v>
      </c>
      <c r="J279" s="120">
        <f t="shared" si="1"/>
        <v>0</v>
      </c>
      <c r="K279" s="118">
        <v>312</v>
      </c>
      <c r="L279" s="118">
        <v>1396</v>
      </c>
      <c r="M279" s="121">
        <f>MIN(K279/L279,1)</f>
        <v>0.22349570200573066</v>
      </c>
      <c r="N279" s="267"/>
      <c r="O279" s="1992"/>
      <c r="P279" s="1992"/>
    </row>
    <row r="280" spans="2:16">
      <c r="B280" s="104" t="s">
        <v>1344</v>
      </c>
      <c r="C280" s="2068" t="s">
        <v>4027</v>
      </c>
      <c r="D280" s="2068"/>
      <c r="E280" s="2068"/>
      <c r="F280" s="2068"/>
      <c r="G280" s="2068"/>
      <c r="H280" s="2068"/>
      <c r="I280" s="2068"/>
      <c r="J280" s="2068"/>
      <c r="K280" s="2068"/>
      <c r="L280" s="2068"/>
      <c r="M280" s="2068"/>
      <c r="N280" s="2085"/>
      <c r="O280" s="2088"/>
      <c r="P280" s="2088"/>
    </row>
    <row r="281" spans="2:16" ht="24.75" customHeight="1">
      <c r="B281" s="76" t="s">
        <v>1360</v>
      </c>
      <c r="C281" s="2091" t="s">
        <v>4028</v>
      </c>
      <c r="D281" s="2091"/>
      <c r="E281" s="2091"/>
      <c r="F281" s="2091"/>
      <c r="G281" s="2092"/>
      <c r="H281" s="101" t="s">
        <v>61</v>
      </c>
      <c r="I281" s="102" t="s">
        <v>61</v>
      </c>
      <c r="J281" s="103" t="s">
        <v>61</v>
      </c>
      <c r="K281" s="101" t="s">
        <v>61</v>
      </c>
      <c r="L281" s="102" t="s">
        <v>61</v>
      </c>
      <c r="M281" s="103" t="s">
        <v>61</v>
      </c>
      <c r="N281" s="269" t="s">
        <v>4024</v>
      </c>
      <c r="O281" s="2089"/>
      <c r="P281" s="2089"/>
    </row>
    <row r="282" spans="2:16" ht="24.75" customHeight="1">
      <c r="B282" s="76" t="s">
        <v>1409</v>
      </c>
      <c r="C282" s="2091" t="s">
        <v>4029</v>
      </c>
      <c r="D282" s="2091"/>
      <c r="E282" s="2091"/>
      <c r="F282" s="2091"/>
      <c r="G282" s="1518"/>
      <c r="H282" s="118">
        <v>0</v>
      </c>
      <c r="I282" s="119">
        <v>4</v>
      </c>
      <c r="J282" s="120">
        <f t="shared" si="1"/>
        <v>0</v>
      </c>
      <c r="K282" s="118">
        <v>169</v>
      </c>
      <c r="L282" s="118">
        <v>1590</v>
      </c>
      <c r="M282" s="121">
        <f>MIN(K282/L282,1)</f>
        <v>0.10628930817610063</v>
      </c>
      <c r="N282" s="270"/>
      <c r="O282" s="2089"/>
      <c r="P282" s="2089"/>
    </row>
    <row r="283" spans="2:16" ht="24.75" customHeight="1">
      <c r="B283" s="76" t="s">
        <v>1414</v>
      </c>
      <c r="C283" s="2091" t="s">
        <v>4030</v>
      </c>
      <c r="D283" s="2091"/>
      <c r="E283" s="2091"/>
      <c r="F283" s="2091"/>
      <c r="G283" s="2092"/>
      <c r="H283" s="101" t="s">
        <v>61</v>
      </c>
      <c r="I283" s="102" t="s">
        <v>61</v>
      </c>
      <c r="J283" s="103" t="s">
        <v>61</v>
      </c>
      <c r="K283" s="101" t="s">
        <v>61</v>
      </c>
      <c r="L283" s="102" t="s">
        <v>61</v>
      </c>
      <c r="M283" s="103" t="s">
        <v>61</v>
      </c>
      <c r="N283" s="269" t="s">
        <v>4024</v>
      </c>
      <c r="O283" s="2089"/>
      <c r="P283" s="2089"/>
    </row>
    <row r="284" spans="2:16" ht="18" customHeight="1">
      <c r="B284" s="104" t="s">
        <v>1346</v>
      </c>
      <c r="C284" s="2068" t="s">
        <v>4031</v>
      </c>
      <c r="D284" s="2068"/>
      <c r="E284" s="2068"/>
      <c r="F284" s="2068"/>
      <c r="G284" s="2068"/>
      <c r="H284" s="2068"/>
      <c r="I284" s="2068"/>
      <c r="J284" s="2068"/>
      <c r="K284" s="2068"/>
      <c r="L284" s="2068"/>
      <c r="M284" s="2068"/>
      <c r="N284" s="2085"/>
      <c r="O284" s="2089"/>
      <c r="P284" s="2089"/>
    </row>
    <row r="285" spans="2:16" ht="22.5" customHeight="1">
      <c r="B285" s="76" t="s">
        <v>1360</v>
      </c>
      <c r="C285" s="2091" t="s">
        <v>4032</v>
      </c>
      <c r="D285" s="2091"/>
      <c r="E285" s="2091"/>
      <c r="F285" s="2091"/>
      <c r="G285" s="2092"/>
      <c r="H285" s="118">
        <v>0</v>
      </c>
      <c r="I285" s="119">
        <v>4</v>
      </c>
      <c r="J285" s="120">
        <f t="shared" si="1"/>
        <v>0</v>
      </c>
      <c r="K285" s="118">
        <v>208</v>
      </c>
      <c r="L285" s="118">
        <v>1565</v>
      </c>
      <c r="M285" s="121">
        <f>MIN(K285/L285,1)</f>
        <v>0.1329073482428115</v>
      </c>
      <c r="N285" s="271"/>
      <c r="O285" s="2089"/>
      <c r="P285" s="2089"/>
    </row>
    <row r="286" spans="2:16" ht="22.5" customHeight="1">
      <c r="B286" s="76" t="s">
        <v>1409</v>
      </c>
      <c r="C286" s="2091" t="s">
        <v>4033</v>
      </c>
      <c r="D286" s="2091"/>
      <c r="E286" s="2091"/>
      <c r="F286" s="2091"/>
      <c r="G286" s="2092"/>
      <c r="H286" s="101" t="s">
        <v>61</v>
      </c>
      <c r="I286" s="102" t="s">
        <v>61</v>
      </c>
      <c r="J286" s="103" t="s">
        <v>61</v>
      </c>
      <c r="K286" s="101" t="s">
        <v>61</v>
      </c>
      <c r="L286" s="102" t="s">
        <v>61</v>
      </c>
      <c r="M286" s="103" t="s">
        <v>61</v>
      </c>
      <c r="N286" s="269" t="s">
        <v>4024</v>
      </c>
      <c r="O286" s="2089"/>
      <c r="P286" s="2089"/>
    </row>
    <row r="287" spans="2:16" ht="22.5" customHeight="1">
      <c r="B287" s="104" t="s">
        <v>1349</v>
      </c>
      <c r="C287" s="2068" t="s">
        <v>4034</v>
      </c>
      <c r="D287" s="2068"/>
      <c r="E287" s="2068"/>
      <c r="F287" s="2068"/>
      <c r="G287" s="2068"/>
      <c r="H287" s="118">
        <v>0</v>
      </c>
      <c r="I287" s="119">
        <v>4</v>
      </c>
      <c r="J287" s="120">
        <f t="shared" si="1"/>
        <v>0</v>
      </c>
      <c r="K287" s="118">
        <v>245</v>
      </c>
      <c r="L287" s="118">
        <v>1516</v>
      </c>
      <c r="M287" s="121">
        <f>MIN(K287/L287,1)</f>
        <v>0.16160949868073879</v>
      </c>
      <c r="N287" s="272"/>
      <c r="O287" s="2089"/>
      <c r="P287" s="2089"/>
    </row>
    <row r="288" spans="2:16" ht="22.5" customHeight="1">
      <c r="B288" s="104" t="s">
        <v>1352</v>
      </c>
      <c r="C288" s="2068" t="s">
        <v>4035</v>
      </c>
      <c r="D288" s="2068"/>
      <c r="E288" s="2068"/>
      <c r="F288" s="2068"/>
      <c r="G288" s="2068"/>
      <c r="H288" s="101" t="s">
        <v>61</v>
      </c>
      <c r="I288" s="101" t="s">
        <v>61</v>
      </c>
      <c r="J288" s="102" t="s">
        <v>61</v>
      </c>
      <c r="K288" s="101" t="s">
        <v>61</v>
      </c>
      <c r="L288" s="102" t="s">
        <v>61</v>
      </c>
      <c r="M288" s="103" t="s">
        <v>61</v>
      </c>
      <c r="N288" s="272" t="s">
        <v>4024</v>
      </c>
      <c r="O288" s="2089"/>
      <c r="P288" s="2089"/>
    </row>
    <row r="289" spans="2:16" ht="22.5" customHeight="1">
      <c r="B289" s="104" t="s">
        <v>1355</v>
      </c>
      <c r="C289" s="2068" t="s">
        <v>3913</v>
      </c>
      <c r="D289" s="2068"/>
      <c r="E289" s="2068"/>
      <c r="F289" s="2068"/>
      <c r="G289" s="2068"/>
      <c r="H289" s="118">
        <v>0</v>
      </c>
      <c r="I289" s="119">
        <v>4</v>
      </c>
      <c r="J289" s="120">
        <f t="shared" si="1"/>
        <v>0</v>
      </c>
      <c r="K289" s="118">
        <v>133</v>
      </c>
      <c r="L289" s="118">
        <v>1582</v>
      </c>
      <c r="M289" s="121">
        <f t="shared" ref="M289" si="2">MIN(K289/L289,1)</f>
        <v>8.4070796460176997E-2</v>
      </c>
      <c r="N289" s="272"/>
      <c r="O289" s="2089"/>
      <c r="P289" s="2089"/>
    </row>
    <row r="290" spans="2:16" ht="27.75" customHeight="1">
      <c r="B290" s="104" t="s">
        <v>1358</v>
      </c>
      <c r="C290" s="2068" t="s">
        <v>3914</v>
      </c>
      <c r="D290" s="2068"/>
      <c r="E290" s="2068"/>
      <c r="F290" s="2068"/>
      <c r="G290" s="2068"/>
      <c r="H290" s="101" t="s">
        <v>61</v>
      </c>
      <c r="I290" s="102" t="s">
        <v>61</v>
      </c>
      <c r="J290" s="103" t="s">
        <v>61</v>
      </c>
      <c r="K290" s="101" t="s">
        <v>61</v>
      </c>
      <c r="L290" s="102" t="s">
        <v>61</v>
      </c>
      <c r="M290" s="103" t="s">
        <v>61</v>
      </c>
      <c r="N290" s="222" t="s">
        <v>4036</v>
      </c>
      <c r="O290" s="2089"/>
      <c r="P290" s="2089"/>
    </row>
    <row r="291" spans="2:16" ht="18.75" customHeight="1">
      <c r="B291" s="104" t="s">
        <v>1360</v>
      </c>
      <c r="C291" s="2068" t="s">
        <v>4037</v>
      </c>
      <c r="D291" s="2068"/>
      <c r="E291" s="2068"/>
      <c r="F291" s="2068"/>
      <c r="G291" s="2068"/>
      <c r="H291" s="2068"/>
      <c r="I291" s="2068"/>
      <c r="J291" s="2068"/>
      <c r="K291" s="2068"/>
      <c r="L291" s="2068"/>
      <c r="M291" s="2068"/>
      <c r="N291" s="2085"/>
      <c r="O291" s="2089"/>
      <c r="P291" s="2089"/>
    </row>
    <row r="292" spans="2:16" ht="22.5" customHeight="1">
      <c r="B292" s="76" t="s">
        <v>1360</v>
      </c>
      <c r="C292" s="2086" t="s">
        <v>4038</v>
      </c>
      <c r="D292" s="2086"/>
      <c r="E292" s="2086"/>
      <c r="F292" s="2086"/>
      <c r="G292" s="2087"/>
      <c r="H292" s="101" t="s">
        <v>61</v>
      </c>
      <c r="I292" s="102" t="s">
        <v>61</v>
      </c>
      <c r="J292" s="103" t="s">
        <v>61</v>
      </c>
      <c r="K292" s="101" t="s">
        <v>61</v>
      </c>
      <c r="L292" s="102" t="s">
        <v>61</v>
      </c>
      <c r="M292" s="103" t="s">
        <v>61</v>
      </c>
      <c r="N292" s="269" t="s">
        <v>4024</v>
      </c>
      <c r="O292" s="2089"/>
      <c r="P292" s="2089"/>
    </row>
    <row r="293" spans="2:16" ht="22.5" customHeight="1">
      <c r="B293" s="76" t="s">
        <v>1409</v>
      </c>
      <c r="C293" s="2086" t="s">
        <v>4039</v>
      </c>
      <c r="D293" s="2086"/>
      <c r="E293" s="2086"/>
      <c r="F293" s="2086"/>
      <c r="G293" s="2087"/>
      <c r="H293" s="101" t="s">
        <v>61</v>
      </c>
      <c r="I293" s="102" t="s">
        <v>61</v>
      </c>
      <c r="J293" s="103" t="s">
        <v>61</v>
      </c>
      <c r="K293" s="101" t="s">
        <v>61</v>
      </c>
      <c r="L293" s="102" t="s">
        <v>61</v>
      </c>
      <c r="M293" s="103" t="s">
        <v>61</v>
      </c>
      <c r="N293" s="273" t="s">
        <v>4024</v>
      </c>
      <c r="O293" s="2089"/>
      <c r="P293" s="2089"/>
    </row>
    <row r="294" spans="2:16" ht="22.5" customHeight="1">
      <c r="B294" s="104" t="s">
        <v>1561</v>
      </c>
      <c r="C294" s="2068" t="s">
        <v>3920</v>
      </c>
      <c r="D294" s="2068"/>
      <c r="E294" s="2068"/>
      <c r="F294" s="2068"/>
      <c r="G294" s="2068"/>
      <c r="H294" s="101" t="s">
        <v>61</v>
      </c>
      <c r="I294" s="102" t="s">
        <v>61</v>
      </c>
      <c r="J294" s="103" t="s">
        <v>61</v>
      </c>
      <c r="K294" s="101" t="s">
        <v>61</v>
      </c>
      <c r="L294" s="102" t="s">
        <v>61</v>
      </c>
      <c r="M294" s="103" t="s">
        <v>61</v>
      </c>
      <c r="N294" s="272" t="s">
        <v>4024</v>
      </c>
      <c r="O294" s="2089"/>
      <c r="P294" s="2089"/>
    </row>
    <row r="295" spans="2:16" ht="48" customHeight="1" thickBot="1">
      <c r="B295" s="22" t="s">
        <v>1563</v>
      </c>
      <c r="C295" s="1997" t="s">
        <v>4040</v>
      </c>
      <c r="D295" s="1997"/>
      <c r="E295" s="1997"/>
      <c r="F295" s="1997"/>
      <c r="G295" s="1998"/>
      <c r="H295" s="127">
        <f>SUM(H276+H279+H282+H285+H287+H289)</f>
        <v>1</v>
      </c>
      <c r="I295" s="127">
        <f>SUM(I276+I279+I282+I285+I287+I289)</f>
        <v>24</v>
      </c>
      <c r="J295" s="120">
        <f t="shared" si="1"/>
        <v>4.1666666666666664E-2</v>
      </c>
      <c r="K295" s="127">
        <f>SUM(K276+K279+K282+K285+K287+K289)</f>
        <v>1360</v>
      </c>
      <c r="L295" s="127">
        <f>SUM(L276+L279+L282+L285+L287+L289)</f>
        <v>9144</v>
      </c>
      <c r="M295" s="121">
        <f>MIN(K295/L295,1)</f>
        <v>0.14873140857392825</v>
      </c>
      <c r="N295" s="272"/>
      <c r="O295" s="2090"/>
      <c r="P295" s="2090"/>
    </row>
    <row r="296" spans="2:16" ht="24" customHeight="1" thickBot="1">
      <c r="B296" s="1849" t="s">
        <v>4041</v>
      </c>
      <c r="C296" s="1850"/>
      <c r="D296" s="1850"/>
      <c r="E296" s="1850"/>
      <c r="F296" s="1850"/>
      <c r="G296" s="1850"/>
      <c r="H296" s="1850"/>
      <c r="I296" s="1850"/>
      <c r="J296" s="1850"/>
      <c r="K296" s="1850"/>
      <c r="L296" s="1850"/>
      <c r="M296" s="1850"/>
      <c r="N296" s="1850"/>
      <c r="O296" s="1850"/>
      <c r="P296" s="1851"/>
    </row>
    <row r="297" spans="2:16" ht="39.75" customHeight="1">
      <c r="B297" s="215" t="s">
        <v>1781</v>
      </c>
      <c r="C297" s="2028" t="s">
        <v>4042</v>
      </c>
      <c r="D297" s="2028"/>
      <c r="E297" s="2028"/>
      <c r="F297" s="2028"/>
      <c r="G297" s="2029"/>
      <c r="H297" s="1999" t="s">
        <v>1949</v>
      </c>
      <c r="I297" s="2027"/>
      <c r="J297" s="2000"/>
      <c r="K297" s="108" t="s">
        <v>3892</v>
      </c>
      <c r="L297" s="2069" t="s">
        <v>4043</v>
      </c>
      <c r="M297" s="2070"/>
      <c r="N297" s="2071"/>
      <c r="O297" s="109" t="s">
        <v>2286</v>
      </c>
      <c r="P297" s="1507"/>
    </row>
    <row r="298" spans="2:16" ht="34.5" customHeight="1">
      <c r="B298" s="110" t="s">
        <v>1786</v>
      </c>
      <c r="C298" s="1997" t="s">
        <v>4044</v>
      </c>
      <c r="D298" s="1997"/>
      <c r="E298" s="1997"/>
      <c r="F298" s="1997"/>
      <c r="G298" s="1998"/>
      <c r="H298" s="1999" t="s">
        <v>1949</v>
      </c>
      <c r="I298" s="2027"/>
      <c r="J298" s="2000"/>
      <c r="K298" s="2030" t="s">
        <v>3892</v>
      </c>
      <c r="L298" s="2072"/>
      <c r="M298" s="2073"/>
      <c r="N298" s="2074"/>
      <c r="O298" s="2017" t="s">
        <v>4045</v>
      </c>
      <c r="P298" s="1991"/>
    </row>
    <row r="299" spans="2:16" ht="37.5" customHeight="1">
      <c r="B299" s="1494" t="s">
        <v>1333</v>
      </c>
      <c r="C299" s="2043" t="s">
        <v>4046</v>
      </c>
      <c r="D299" s="2043"/>
      <c r="E299" s="2043"/>
      <c r="F299" s="2043"/>
      <c r="G299" s="2054"/>
      <c r="H299" s="1999" t="s">
        <v>1962</v>
      </c>
      <c r="I299" s="2027"/>
      <c r="J299" s="2000"/>
      <c r="K299" s="2031"/>
      <c r="L299" s="2079"/>
      <c r="M299" s="2080"/>
      <c r="N299" s="2081"/>
      <c r="O299" s="2017"/>
      <c r="P299" s="2017"/>
    </row>
    <row r="300" spans="2:16" ht="37.5" customHeight="1">
      <c r="B300" s="1490" t="s">
        <v>1342</v>
      </c>
      <c r="C300" s="1997" t="s">
        <v>4047</v>
      </c>
      <c r="D300" s="1997"/>
      <c r="E300" s="1997"/>
      <c r="F300" s="1997"/>
      <c r="G300" s="1998"/>
      <c r="H300" s="1999"/>
      <c r="I300" s="2027"/>
      <c r="J300" s="2000"/>
      <c r="K300" s="2078"/>
      <c r="L300" s="2082"/>
      <c r="M300" s="2083"/>
      <c r="N300" s="2084"/>
      <c r="O300" s="2017"/>
      <c r="P300" s="2017"/>
    </row>
    <row r="301" spans="2:16" ht="37.5" customHeight="1">
      <c r="B301" s="44" t="s">
        <v>1791</v>
      </c>
      <c r="C301" s="1997" t="s">
        <v>4048</v>
      </c>
      <c r="D301" s="1997"/>
      <c r="E301" s="1997"/>
      <c r="F301" s="1997"/>
      <c r="G301" s="1998"/>
      <c r="H301" s="1999" t="s">
        <v>2847</v>
      </c>
      <c r="I301" s="2027"/>
      <c r="J301" s="2000"/>
      <c r="K301" s="1535" t="s">
        <v>3892</v>
      </c>
      <c r="L301" s="2072"/>
      <c r="M301" s="2073"/>
      <c r="N301" s="2074"/>
      <c r="O301" s="2017"/>
      <c r="P301" s="2017"/>
    </row>
    <row r="302" spans="2:16" ht="37.5" customHeight="1">
      <c r="B302" s="110" t="s">
        <v>1795</v>
      </c>
      <c r="C302" s="1997" t="s">
        <v>4049</v>
      </c>
      <c r="D302" s="1997"/>
      <c r="E302" s="1997"/>
      <c r="F302" s="1997"/>
      <c r="G302" s="1998"/>
      <c r="H302" s="1999" t="s">
        <v>2077</v>
      </c>
      <c r="I302" s="2027"/>
      <c r="J302" s="2000"/>
      <c r="K302" s="1535" t="s">
        <v>3892</v>
      </c>
      <c r="L302" s="2075"/>
      <c r="M302" s="2076"/>
      <c r="N302" s="2077"/>
      <c r="O302" s="2017"/>
      <c r="P302" s="1992"/>
    </row>
    <row r="303" spans="2:16" ht="39" customHeight="1">
      <c r="B303" s="176" t="s">
        <v>1798</v>
      </c>
      <c r="C303" s="2099" t="s">
        <v>4050</v>
      </c>
      <c r="D303" s="2099"/>
      <c r="E303" s="2099"/>
      <c r="F303" s="2099"/>
      <c r="G303" s="2100"/>
      <c r="H303" s="2055" t="s">
        <v>1949</v>
      </c>
      <c r="I303" s="2056"/>
      <c r="J303" s="2057"/>
      <c r="K303" s="2030" t="s">
        <v>3892</v>
      </c>
      <c r="L303" s="2059"/>
      <c r="M303" s="2060"/>
      <c r="N303" s="2061"/>
      <c r="O303" s="1991" t="s">
        <v>3428</v>
      </c>
      <c r="P303" s="1991"/>
    </row>
    <row r="304" spans="2:16" ht="39" customHeight="1">
      <c r="B304" s="87" t="s">
        <v>1802</v>
      </c>
      <c r="C304" s="2028" t="s">
        <v>4051</v>
      </c>
      <c r="D304" s="2028"/>
      <c r="E304" s="2028"/>
      <c r="F304" s="2028"/>
      <c r="G304" s="2029"/>
      <c r="H304" s="1999" t="s">
        <v>4052</v>
      </c>
      <c r="I304" s="2027"/>
      <c r="J304" s="2000"/>
      <c r="K304" s="2031"/>
      <c r="L304" s="2062"/>
      <c r="M304" s="2063"/>
      <c r="N304" s="2064"/>
      <c r="O304" s="2017"/>
      <c r="P304" s="2017"/>
    </row>
    <row r="305" spans="1:16" ht="39" customHeight="1">
      <c r="B305" s="1581" t="s">
        <v>1805</v>
      </c>
      <c r="C305" s="2028" t="s">
        <v>4053</v>
      </c>
      <c r="D305" s="2028"/>
      <c r="E305" s="2028"/>
      <c r="F305" s="2028"/>
      <c r="G305" s="2029"/>
      <c r="H305" s="1999" t="s">
        <v>2077</v>
      </c>
      <c r="I305" s="2027"/>
      <c r="J305" s="2000"/>
      <c r="K305" s="2031"/>
      <c r="L305" s="2062"/>
      <c r="M305" s="2063"/>
      <c r="N305" s="2064"/>
      <c r="O305" s="2017"/>
      <c r="P305" s="2017"/>
    </row>
    <row r="306" spans="1:16" ht="39" customHeight="1">
      <c r="B306" s="1480" t="s">
        <v>1333</v>
      </c>
      <c r="C306" s="2028" t="s">
        <v>4054</v>
      </c>
      <c r="D306" s="2028"/>
      <c r="E306" s="2028"/>
      <c r="F306" s="2028"/>
      <c r="G306" s="2029"/>
      <c r="H306" s="1999" t="s">
        <v>2077</v>
      </c>
      <c r="I306" s="2027"/>
      <c r="J306" s="2000"/>
      <c r="K306" s="2031"/>
      <c r="L306" s="2062"/>
      <c r="M306" s="2063"/>
      <c r="N306" s="2064"/>
      <c r="O306" s="2017"/>
      <c r="P306" s="1992"/>
    </row>
    <row r="307" spans="1:16" ht="51" customHeight="1">
      <c r="B307" s="215" t="s">
        <v>1810</v>
      </c>
      <c r="C307" s="2028" t="s">
        <v>4055</v>
      </c>
      <c r="D307" s="2028"/>
      <c r="E307" s="2028"/>
      <c r="F307" s="2028"/>
      <c r="G307" s="2029"/>
      <c r="H307" s="2038" t="s">
        <v>1962</v>
      </c>
      <c r="I307" s="2039"/>
      <c r="J307" s="2040"/>
      <c r="K307" s="2031"/>
      <c r="L307" s="2062"/>
      <c r="M307" s="2063"/>
      <c r="N307" s="2064"/>
      <c r="O307" s="2051" t="s">
        <v>2288</v>
      </c>
      <c r="P307" s="2051" t="s">
        <v>2288</v>
      </c>
    </row>
    <row r="308" spans="1:16" ht="32.25" customHeight="1" thickBot="1">
      <c r="B308" s="80" t="s">
        <v>1333</v>
      </c>
      <c r="C308" s="2330" t="s">
        <v>4056</v>
      </c>
      <c r="D308" s="2330"/>
      <c r="E308" s="2330"/>
      <c r="F308" s="2330"/>
      <c r="G308" s="2805"/>
      <c r="H308" s="1999" t="s">
        <v>2077</v>
      </c>
      <c r="I308" s="2027"/>
      <c r="J308" s="2000"/>
      <c r="K308" s="2058"/>
      <c r="L308" s="2065"/>
      <c r="M308" s="2066"/>
      <c r="N308" s="2067"/>
      <c r="O308" s="2052"/>
      <c r="P308" s="2052"/>
    </row>
    <row r="309" spans="1:16" ht="21.75" customHeight="1" thickBot="1">
      <c r="B309" s="1849" t="s">
        <v>4057</v>
      </c>
      <c r="C309" s="1850"/>
      <c r="D309" s="1850"/>
      <c r="E309" s="1850"/>
      <c r="F309" s="1850"/>
      <c r="G309" s="1850"/>
      <c r="H309" s="1850"/>
      <c r="I309" s="1850"/>
      <c r="J309" s="1850"/>
      <c r="K309" s="2042"/>
      <c r="L309" s="1850"/>
      <c r="M309" s="1850"/>
      <c r="N309" s="1850"/>
      <c r="O309" s="1850"/>
      <c r="P309" s="1851"/>
    </row>
    <row r="310" spans="1:16" ht="34.5" customHeight="1">
      <c r="B310" s="1581" t="s">
        <v>1815</v>
      </c>
      <c r="C310" s="2099" t="s">
        <v>4058</v>
      </c>
      <c r="D310" s="2099"/>
      <c r="E310" s="2099"/>
      <c r="F310" s="2099"/>
      <c r="G310" s="2099"/>
      <c r="H310" s="1999">
        <v>0</v>
      </c>
      <c r="I310" s="2027"/>
      <c r="J310" s="2027"/>
      <c r="K310" s="2044" t="s">
        <v>3892</v>
      </c>
      <c r="L310" s="2045"/>
      <c r="M310" s="2046"/>
      <c r="N310" s="2047"/>
      <c r="O310" s="2050" t="s">
        <v>4045</v>
      </c>
      <c r="P310" s="2050"/>
    </row>
    <row r="311" spans="1:16" ht="30.75" customHeight="1">
      <c r="B311" s="84" t="s">
        <v>1333</v>
      </c>
      <c r="C311" s="2099" t="s">
        <v>4059</v>
      </c>
      <c r="D311" s="2099"/>
      <c r="E311" s="2099"/>
      <c r="F311" s="2099"/>
      <c r="G311" s="2099"/>
      <c r="H311" s="1999" t="s">
        <v>1949</v>
      </c>
      <c r="I311" s="2027"/>
      <c r="J311" s="2000"/>
      <c r="K311" s="2031"/>
      <c r="L311" s="2023"/>
      <c r="M311" s="2048"/>
      <c r="N311" s="2024"/>
      <c r="O311" s="2017"/>
      <c r="P311" s="2017"/>
    </row>
    <row r="312" spans="1:16" ht="39" customHeight="1">
      <c r="B312" s="84" t="s">
        <v>1342</v>
      </c>
      <c r="C312" s="2028" t="s">
        <v>4060</v>
      </c>
      <c r="D312" s="2028"/>
      <c r="E312" s="2028"/>
      <c r="F312" s="2028"/>
      <c r="G312" s="2029"/>
      <c r="H312" s="1999" t="s">
        <v>2077</v>
      </c>
      <c r="I312" s="2027"/>
      <c r="J312" s="2000"/>
      <c r="K312" s="2031"/>
      <c r="L312" s="2023"/>
      <c r="M312" s="2048"/>
      <c r="N312" s="2024"/>
      <c r="O312" s="2017"/>
      <c r="P312" s="2017"/>
    </row>
    <row r="313" spans="1:16" ht="35.25" customHeight="1">
      <c r="B313" s="1581" t="s">
        <v>1822</v>
      </c>
      <c r="C313" s="2028" t="s">
        <v>4061</v>
      </c>
      <c r="D313" s="2028"/>
      <c r="E313" s="2028"/>
      <c r="F313" s="2028"/>
      <c r="G313" s="2029"/>
      <c r="H313" s="1999" t="s">
        <v>2077</v>
      </c>
      <c r="I313" s="2027"/>
      <c r="J313" s="2000"/>
      <c r="K313" s="2031"/>
      <c r="L313" s="2025"/>
      <c r="M313" s="2049"/>
      <c r="N313" s="2026"/>
      <c r="O313" s="2017"/>
      <c r="P313" s="2017"/>
    </row>
    <row r="314" spans="1:16" ht="39" customHeight="1">
      <c r="B314" s="84" t="s">
        <v>1333</v>
      </c>
      <c r="C314" s="2028" t="s">
        <v>4062</v>
      </c>
      <c r="D314" s="2028"/>
      <c r="E314" s="2028"/>
      <c r="F314" s="2028"/>
      <c r="G314" s="2029"/>
      <c r="H314" s="1999"/>
      <c r="I314" s="2027"/>
      <c r="J314" s="2000"/>
      <c r="K314" s="2030" t="s">
        <v>3892</v>
      </c>
      <c r="L314" s="2032"/>
      <c r="M314" s="2033"/>
      <c r="N314" s="2034"/>
      <c r="O314" s="2017"/>
      <c r="P314" s="2017"/>
    </row>
    <row r="315" spans="1:16" ht="31.5" customHeight="1">
      <c r="B315" s="76" t="s">
        <v>1342</v>
      </c>
      <c r="C315" s="2028" t="s">
        <v>4063</v>
      </c>
      <c r="D315" s="2028"/>
      <c r="E315" s="2028"/>
      <c r="F315" s="2028"/>
      <c r="G315" s="2029"/>
      <c r="H315" s="2038" t="s">
        <v>2077</v>
      </c>
      <c r="I315" s="2039"/>
      <c r="J315" s="2040"/>
      <c r="K315" s="2031"/>
      <c r="L315" s="2035"/>
      <c r="M315" s="2036"/>
      <c r="N315" s="2037"/>
      <c r="O315" s="1992"/>
      <c r="P315" s="1992"/>
    </row>
    <row r="316" spans="1:16" ht="111.75" customHeight="1">
      <c r="B316" s="181" t="s">
        <v>1826</v>
      </c>
      <c r="C316" s="2028" t="s">
        <v>4064</v>
      </c>
      <c r="D316" s="2028"/>
      <c r="E316" s="2028"/>
      <c r="F316" s="2028"/>
      <c r="G316" s="2028"/>
      <c r="H316" s="2028"/>
      <c r="I316" s="2028"/>
      <c r="J316" s="2028"/>
      <c r="K316" s="2028"/>
      <c r="L316" s="2028"/>
      <c r="M316" s="2028"/>
      <c r="N316" s="2372"/>
      <c r="O316" s="1991" t="s">
        <v>2286</v>
      </c>
      <c r="P316" s="1991"/>
    </row>
    <row r="317" spans="1:16" ht="39.75" customHeight="1">
      <c r="A317" s="9"/>
      <c r="B317" s="216" t="s">
        <v>1333</v>
      </c>
      <c r="C317" s="1855" t="s">
        <v>4065</v>
      </c>
      <c r="D317" s="1855"/>
      <c r="E317" s="1855"/>
      <c r="F317" s="1855"/>
      <c r="G317" s="1855"/>
      <c r="H317" s="1855"/>
      <c r="I317" s="1855"/>
      <c r="J317" s="1855"/>
      <c r="K317" s="1855"/>
      <c r="L317" s="2018" t="s">
        <v>3892</v>
      </c>
      <c r="M317" s="2021"/>
      <c r="N317" s="2022"/>
      <c r="O317" s="2017"/>
      <c r="P317" s="2017"/>
    </row>
    <row r="318" spans="1:16" ht="28.5" customHeight="1">
      <c r="A318" s="9"/>
      <c r="B318" s="111"/>
      <c r="C318" s="1491" t="s">
        <v>1360</v>
      </c>
      <c r="D318" s="1997" t="s">
        <v>4066</v>
      </c>
      <c r="E318" s="1997"/>
      <c r="F318" s="1997"/>
      <c r="G318" s="1997"/>
      <c r="H318" s="1997"/>
      <c r="I318" s="1998"/>
      <c r="J318" s="1999" t="s">
        <v>3433</v>
      </c>
      <c r="K318" s="2000"/>
      <c r="L318" s="2019"/>
      <c r="M318" s="2023"/>
      <c r="N318" s="2024"/>
      <c r="O318" s="2017"/>
      <c r="P318" s="2017"/>
    </row>
    <row r="319" spans="1:16" ht="28.5" customHeight="1">
      <c r="A319" s="9"/>
      <c r="B319" s="111"/>
      <c r="C319" s="111" t="s">
        <v>1409</v>
      </c>
      <c r="D319" s="1997" t="s">
        <v>4067</v>
      </c>
      <c r="E319" s="1997"/>
      <c r="F319" s="1997"/>
      <c r="G319" s="1997"/>
      <c r="H319" s="1830"/>
      <c r="I319" s="1831"/>
      <c r="J319" s="1999">
        <v>0</v>
      </c>
      <c r="K319" s="2000"/>
      <c r="L319" s="2019"/>
      <c r="M319" s="2023"/>
      <c r="N319" s="2024"/>
      <c r="O319" s="2017"/>
      <c r="P319" s="2017"/>
    </row>
    <row r="320" spans="1:16" ht="28.5" customHeight="1">
      <c r="A320" s="9"/>
      <c r="B320" s="111"/>
      <c r="C320" s="111" t="s">
        <v>1414</v>
      </c>
      <c r="D320" s="1997" t="s">
        <v>4068</v>
      </c>
      <c r="E320" s="1997"/>
      <c r="F320" s="1997"/>
      <c r="G320" s="1997"/>
      <c r="H320" s="1754" t="s">
        <v>4069</v>
      </c>
      <c r="I320" s="2008"/>
      <c r="J320" s="2008"/>
      <c r="K320" s="1755"/>
      <c r="L320" s="2019"/>
      <c r="M320" s="2023"/>
      <c r="N320" s="2024"/>
      <c r="O320" s="2017"/>
      <c r="P320" s="2017"/>
    </row>
    <row r="321" spans="1:16" ht="28.5" customHeight="1">
      <c r="A321" s="9"/>
      <c r="B321" s="111"/>
      <c r="C321" s="111" t="s">
        <v>1421</v>
      </c>
      <c r="D321" s="1997" t="s">
        <v>4070</v>
      </c>
      <c r="E321" s="1997"/>
      <c r="F321" s="1997"/>
      <c r="G321" s="1997"/>
      <c r="H321" s="1997"/>
      <c r="I321" s="1997"/>
      <c r="J321" s="1999">
        <v>0</v>
      </c>
      <c r="K321" s="2000"/>
      <c r="L321" s="2019"/>
      <c r="M321" s="2023"/>
      <c r="N321" s="2024"/>
      <c r="O321" s="2017"/>
      <c r="P321" s="2017"/>
    </row>
    <row r="322" spans="1:16" ht="34.5" customHeight="1">
      <c r="A322" s="9"/>
      <c r="B322" s="216" t="s">
        <v>1342</v>
      </c>
      <c r="C322" s="1855" t="s">
        <v>4071</v>
      </c>
      <c r="D322" s="1855"/>
      <c r="E322" s="1855"/>
      <c r="F322" s="1855"/>
      <c r="G322" s="1855"/>
      <c r="H322" s="1855"/>
      <c r="I322" s="1855"/>
      <c r="J322" s="1855"/>
      <c r="K322" s="2098"/>
      <c r="L322" s="2019"/>
      <c r="M322" s="2023"/>
      <c r="N322" s="2024"/>
      <c r="O322" s="2017"/>
      <c r="P322" s="2017"/>
    </row>
    <row r="323" spans="1:16" ht="28.5" customHeight="1">
      <c r="A323" s="9"/>
      <c r="B323" s="111"/>
      <c r="C323" s="111" t="s">
        <v>1360</v>
      </c>
      <c r="D323" s="1997" t="s">
        <v>4066</v>
      </c>
      <c r="E323" s="1997"/>
      <c r="F323" s="1997"/>
      <c r="G323" s="1997"/>
      <c r="H323" s="1997"/>
      <c r="I323" s="1998"/>
      <c r="J323" s="2021" t="s">
        <v>3433</v>
      </c>
      <c r="K323" s="2806"/>
      <c r="L323" s="2019"/>
      <c r="M323" s="2023"/>
      <c r="N323" s="2024"/>
      <c r="O323" s="2017"/>
      <c r="P323" s="2017"/>
    </row>
    <row r="324" spans="1:16" ht="28.5" customHeight="1">
      <c r="A324" s="9"/>
      <c r="B324" s="111"/>
      <c r="C324" s="111" t="s">
        <v>1409</v>
      </c>
      <c r="D324" s="1997" t="s">
        <v>4067</v>
      </c>
      <c r="E324" s="1997"/>
      <c r="F324" s="1997"/>
      <c r="G324" s="1997"/>
      <c r="H324" s="1997"/>
      <c r="I324" s="1998"/>
      <c r="J324" s="1995">
        <v>0</v>
      </c>
      <c r="K324" s="2013"/>
      <c r="L324" s="2019"/>
      <c r="M324" s="2023"/>
      <c r="N324" s="2024"/>
      <c r="O324" s="2017"/>
      <c r="P324" s="2017"/>
    </row>
    <row r="325" spans="1:16" ht="28.5" customHeight="1">
      <c r="A325" s="9"/>
      <c r="B325" s="111"/>
      <c r="C325" s="111" t="s">
        <v>1414</v>
      </c>
      <c r="D325" s="1830" t="s">
        <v>4068</v>
      </c>
      <c r="E325" s="1830"/>
      <c r="F325" s="1830"/>
      <c r="G325" s="1830"/>
      <c r="H325" s="2014" t="s">
        <v>4072</v>
      </c>
      <c r="I325" s="2015"/>
      <c r="J325" s="2015"/>
      <c r="K325" s="2016"/>
      <c r="L325" s="2019"/>
      <c r="M325" s="2023"/>
      <c r="N325" s="2024"/>
      <c r="O325" s="2017"/>
      <c r="P325" s="2017"/>
    </row>
    <row r="326" spans="1:16" ht="28.5" customHeight="1">
      <c r="A326" s="9"/>
      <c r="B326" s="111"/>
      <c r="C326" s="111" t="s">
        <v>1421</v>
      </c>
      <c r="D326" s="1997" t="s">
        <v>4073</v>
      </c>
      <c r="E326" s="1997"/>
      <c r="F326" s="1997"/>
      <c r="G326" s="1997"/>
      <c r="H326" s="1997"/>
      <c r="I326" s="1997"/>
      <c r="J326" s="1999">
        <v>0</v>
      </c>
      <c r="K326" s="2000"/>
      <c r="L326" s="2019"/>
      <c r="M326" s="2023"/>
      <c r="N326" s="2024"/>
      <c r="O326" s="2017"/>
      <c r="P326" s="2017"/>
    </row>
    <row r="327" spans="1:16" ht="39.75" customHeight="1">
      <c r="A327" s="9"/>
      <c r="B327" s="216" t="s">
        <v>1344</v>
      </c>
      <c r="C327" s="2028" t="s">
        <v>4074</v>
      </c>
      <c r="D327" s="2028"/>
      <c r="E327" s="2028"/>
      <c r="F327" s="2028"/>
      <c r="G327" s="2028"/>
      <c r="H327" s="2028"/>
      <c r="I327" s="2028"/>
      <c r="J327" s="2028"/>
      <c r="K327" s="2029"/>
      <c r="L327" s="2019"/>
      <c r="M327" s="2023"/>
      <c r="N327" s="2024"/>
      <c r="O327" s="2017"/>
      <c r="P327" s="2017"/>
    </row>
    <row r="328" spans="1:16" ht="28.5" customHeight="1">
      <c r="A328" s="9"/>
      <c r="B328" s="27"/>
      <c r="C328" s="111" t="s">
        <v>1360</v>
      </c>
      <c r="D328" s="1997" t="s">
        <v>4066</v>
      </c>
      <c r="E328" s="1997"/>
      <c r="F328" s="1997"/>
      <c r="G328" s="1997"/>
      <c r="H328" s="1997"/>
      <c r="I328" s="1998"/>
      <c r="J328" s="1999" t="s">
        <v>3433</v>
      </c>
      <c r="K328" s="2000"/>
      <c r="L328" s="2019"/>
      <c r="M328" s="2023"/>
      <c r="N328" s="2024"/>
      <c r="O328" s="2017"/>
      <c r="P328" s="2017"/>
    </row>
    <row r="329" spans="1:16" ht="28.5" customHeight="1">
      <c r="A329" s="9"/>
      <c r="B329" s="27"/>
      <c r="C329" s="111" t="s">
        <v>1409</v>
      </c>
      <c r="D329" s="1997" t="s">
        <v>4067</v>
      </c>
      <c r="E329" s="1997"/>
      <c r="F329" s="1997"/>
      <c r="G329" s="1997"/>
      <c r="H329" s="1997"/>
      <c r="I329" s="1998"/>
      <c r="J329" s="1999">
        <v>0</v>
      </c>
      <c r="K329" s="2000"/>
      <c r="L329" s="2019"/>
      <c r="M329" s="2023"/>
      <c r="N329" s="2024"/>
      <c r="O329" s="2017"/>
      <c r="P329" s="2017"/>
    </row>
    <row r="330" spans="1:16" ht="28.5" customHeight="1">
      <c r="A330" s="9"/>
      <c r="B330" s="1490"/>
      <c r="C330" s="111" t="s">
        <v>1414</v>
      </c>
      <c r="D330" s="1997" t="s">
        <v>4068</v>
      </c>
      <c r="E330" s="1997"/>
      <c r="F330" s="1997"/>
      <c r="G330" s="1997"/>
      <c r="H330" s="1754" t="s">
        <v>4075</v>
      </c>
      <c r="I330" s="2008"/>
      <c r="J330" s="2008"/>
      <c r="K330" s="1755"/>
      <c r="L330" s="2019"/>
      <c r="M330" s="2023"/>
      <c r="N330" s="2024"/>
      <c r="O330" s="2017"/>
      <c r="P330" s="2017"/>
    </row>
    <row r="331" spans="1:16" ht="28.5" customHeight="1">
      <c r="A331" s="9"/>
      <c r="B331" s="27"/>
      <c r="C331" s="111" t="s">
        <v>1421</v>
      </c>
      <c r="D331" s="1997" t="s">
        <v>4076</v>
      </c>
      <c r="E331" s="1997"/>
      <c r="F331" s="1997"/>
      <c r="G331" s="1997"/>
      <c r="H331" s="1997"/>
      <c r="I331" s="1997"/>
      <c r="J331" s="1999">
        <v>0</v>
      </c>
      <c r="K331" s="2000"/>
      <c r="L331" s="2019"/>
      <c r="M331" s="2023"/>
      <c r="N331" s="2024"/>
      <c r="O331" s="2017"/>
      <c r="P331" s="2017"/>
    </row>
    <row r="332" spans="1:16" ht="39.75" customHeight="1">
      <c r="A332" s="9"/>
      <c r="B332" s="22" t="s">
        <v>1346</v>
      </c>
      <c r="C332" s="1855" t="s">
        <v>4077</v>
      </c>
      <c r="D332" s="1855"/>
      <c r="E332" s="1855"/>
      <c r="F332" s="1855"/>
      <c r="G332" s="1855"/>
      <c r="H332" s="1855"/>
      <c r="I332" s="1855"/>
      <c r="J332" s="2098"/>
      <c r="K332" s="112"/>
      <c r="L332" s="2019"/>
      <c r="M332" s="2023"/>
      <c r="N332" s="2024"/>
      <c r="O332" s="2017"/>
      <c r="P332" s="2017"/>
    </row>
    <row r="333" spans="1:16" ht="28.5" customHeight="1">
      <c r="A333" s="9"/>
      <c r="B333" s="27"/>
      <c r="C333" s="111" t="s">
        <v>1360</v>
      </c>
      <c r="D333" s="1997" t="s">
        <v>4066</v>
      </c>
      <c r="E333" s="1997"/>
      <c r="F333" s="1997"/>
      <c r="G333" s="1997"/>
      <c r="H333" s="1997"/>
      <c r="I333" s="1998"/>
      <c r="J333" s="1999" t="s">
        <v>3433</v>
      </c>
      <c r="K333" s="2000"/>
      <c r="L333" s="2019"/>
      <c r="M333" s="2023"/>
      <c r="N333" s="2024"/>
      <c r="O333" s="2017"/>
      <c r="P333" s="2017"/>
    </row>
    <row r="334" spans="1:16" ht="28.5" customHeight="1">
      <c r="A334" s="9"/>
      <c r="B334" s="27"/>
      <c r="C334" s="111" t="s">
        <v>1409</v>
      </c>
      <c r="D334" s="1997" t="s">
        <v>4067</v>
      </c>
      <c r="E334" s="1997"/>
      <c r="F334" s="1997"/>
      <c r="G334" s="1997"/>
      <c r="H334" s="1997"/>
      <c r="I334" s="1998"/>
      <c r="J334" s="1999">
        <v>0</v>
      </c>
      <c r="K334" s="2000"/>
      <c r="L334" s="2019"/>
      <c r="M334" s="2023"/>
      <c r="N334" s="2024"/>
      <c r="O334" s="2017"/>
      <c r="P334" s="2017"/>
    </row>
    <row r="335" spans="1:16" ht="28.5" customHeight="1">
      <c r="A335" s="9"/>
      <c r="B335" s="1490"/>
      <c r="C335" s="111" t="s">
        <v>1414</v>
      </c>
      <c r="D335" s="1997" t="s">
        <v>4068</v>
      </c>
      <c r="E335" s="1997"/>
      <c r="F335" s="1997"/>
      <c r="G335" s="1997"/>
      <c r="H335" s="1754" t="s">
        <v>4078</v>
      </c>
      <c r="I335" s="2008"/>
      <c r="J335" s="2008"/>
      <c r="K335" s="1755"/>
      <c r="L335" s="2019"/>
      <c r="M335" s="2023"/>
      <c r="N335" s="2024"/>
      <c r="O335" s="2017"/>
      <c r="P335" s="2017"/>
    </row>
    <row r="336" spans="1:16" ht="28.5" customHeight="1">
      <c r="A336" s="9"/>
      <c r="B336" s="27"/>
      <c r="C336" s="111" t="s">
        <v>1421</v>
      </c>
      <c r="D336" s="1997" t="s">
        <v>4079</v>
      </c>
      <c r="E336" s="1997"/>
      <c r="F336" s="1997"/>
      <c r="G336" s="1997"/>
      <c r="H336" s="1997"/>
      <c r="I336" s="1997"/>
      <c r="J336" s="1999">
        <v>0</v>
      </c>
      <c r="K336" s="2000"/>
      <c r="L336" s="2019"/>
      <c r="M336" s="2023"/>
      <c r="N336" s="2024"/>
      <c r="O336" s="2017"/>
      <c r="P336" s="2017"/>
    </row>
    <row r="337" spans="1:16" ht="39.75" customHeight="1">
      <c r="A337" s="9"/>
      <c r="B337" s="22" t="s">
        <v>1349</v>
      </c>
      <c r="C337" s="2028" t="s">
        <v>4080</v>
      </c>
      <c r="D337" s="2028"/>
      <c r="E337" s="2028"/>
      <c r="F337" s="2028"/>
      <c r="G337" s="2028"/>
      <c r="H337" s="2028"/>
      <c r="I337" s="2028"/>
      <c r="J337" s="2029"/>
      <c r="K337" s="112"/>
      <c r="L337" s="2019"/>
      <c r="M337" s="2023"/>
      <c r="N337" s="2024"/>
      <c r="O337" s="2017"/>
      <c r="P337" s="2017"/>
    </row>
    <row r="338" spans="1:16" ht="28.5" customHeight="1">
      <c r="A338" s="9"/>
      <c r="B338" s="27"/>
      <c r="C338" s="113" t="s">
        <v>1360</v>
      </c>
      <c r="D338" s="1997" t="s">
        <v>4066</v>
      </c>
      <c r="E338" s="1997"/>
      <c r="F338" s="1997"/>
      <c r="G338" s="1997"/>
      <c r="H338" s="1997"/>
      <c r="I338" s="1998"/>
      <c r="J338" s="1999" t="s">
        <v>3433</v>
      </c>
      <c r="K338" s="2000"/>
      <c r="L338" s="2019"/>
      <c r="M338" s="2023"/>
      <c r="N338" s="2024"/>
      <c r="O338" s="2017"/>
      <c r="P338" s="2017"/>
    </row>
    <row r="339" spans="1:16" ht="28.5" customHeight="1">
      <c r="A339" s="9"/>
      <c r="B339" s="27"/>
      <c r="C339" s="111" t="s">
        <v>1409</v>
      </c>
      <c r="D339" s="1997" t="s">
        <v>4067</v>
      </c>
      <c r="E339" s="1997"/>
      <c r="F339" s="1997"/>
      <c r="G339" s="1997"/>
      <c r="H339" s="1997"/>
      <c r="I339" s="1998"/>
      <c r="J339" s="1999">
        <v>0</v>
      </c>
      <c r="K339" s="2000"/>
      <c r="L339" s="2019"/>
      <c r="M339" s="2023"/>
      <c r="N339" s="2024"/>
      <c r="O339" s="2017"/>
      <c r="P339" s="2017"/>
    </row>
    <row r="340" spans="1:16" ht="28.5" customHeight="1">
      <c r="A340" s="9"/>
      <c r="B340" s="1490"/>
      <c r="C340" s="111" t="s">
        <v>1414</v>
      </c>
      <c r="D340" s="1997" t="s">
        <v>4068</v>
      </c>
      <c r="E340" s="1997"/>
      <c r="F340" s="1997"/>
      <c r="G340" s="1997"/>
      <c r="H340" s="1754" t="s">
        <v>4081</v>
      </c>
      <c r="I340" s="2008"/>
      <c r="J340" s="2008"/>
      <c r="K340" s="1755"/>
      <c r="L340" s="2019"/>
      <c r="M340" s="2023"/>
      <c r="N340" s="2024"/>
      <c r="O340" s="2017"/>
      <c r="P340" s="2017"/>
    </row>
    <row r="341" spans="1:16" ht="28.5" customHeight="1">
      <c r="A341" s="9"/>
      <c r="B341" s="27"/>
      <c r="C341" s="111" t="s">
        <v>1421</v>
      </c>
      <c r="D341" s="1997" t="s">
        <v>4079</v>
      </c>
      <c r="E341" s="1997"/>
      <c r="F341" s="1997"/>
      <c r="G341" s="1997"/>
      <c r="H341" s="1997"/>
      <c r="I341" s="1997"/>
      <c r="J341" s="1999">
        <v>0</v>
      </c>
      <c r="K341" s="2000"/>
      <c r="L341" s="2019"/>
      <c r="M341" s="2023"/>
      <c r="N341" s="2024"/>
      <c r="O341" s="2017"/>
      <c r="P341" s="2017"/>
    </row>
    <row r="342" spans="1:16" ht="25.5" customHeight="1">
      <c r="A342" s="9"/>
      <c r="B342" s="27" t="s">
        <v>1352</v>
      </c>
      <c r="C342" s="1997" t="s">
        <v>3913</v>
      </c>
      <c r="D342" s="1997"/>
      <c r="E342" s="1997"/>
      <c r="F342" s="1997"/>
      <c r="G342" s="1997"/>
      <c r="H342" s="1997"/>
      <c r="I342" s="1997"/>
      <c r="J342" s="1998"/>
      <c r="K342" s="112"/>
      <c r="L342" s="2019"/>
      <c r="M342" s="2023"/>
      <c r="N342" s="2024"/>
      <c r="O342" s="2017"/>
      <c r="P342" s="2017"/>
    </row>
    <row r="343" spans="1:16" ht="28.5" customHeight="1">
      <c r="A343" s="9"/>
      <c r="B343" s="27"/>
      <c r="C343" s="113" t="s">
        <v>1360</v>
      </c>
      <c r="D343" s="1997" t="s">
        <v>4066</v>
      </c>
      <c r="E343" s="1997"/>
      <c r="F343" s="1997"/>
      <c r="G343" s="1997"/>
      <c r="H343" s="1997"/>
      <c r="I343" s="1998"/>
      <c r="J343" s="1999" t="s">
        <v>3433</v>
      </c>
      <c r="K343" s="2000"/>
      <c r="L343" s="2019"/>
      <c r="M343" s="2023"/>
      <c r="N343" s="2024"/>
      <c r="O343" s="2017"/>
      <c r="P343" s="2017"/>
    </row>
    <row r="344" spans="1:16" ht="28.5" customHeight="1">
      <c r="A344" s="9"/>
      <c r="B344" s="27"/>
      <c r="C344" s="111" t="s">
        <v>1409</v>
      </c>
      <c r="D344" s="1997" t="s">
        <v>4067</v>
      </c>
      <c r="E344" s="1997"/>
      <c r="F344" s="1997"/>
      <c r="G344" s="1997"/>
      <c r="H344" s="1997"/>
      <c r="I344" s="1998"/>
      <c r="J344" s="1999">
        <v>0</v>
      </c>
      <c r="K344" s="2000"/>
      <c r="L344" s="2019"/>
      <c r="M344" s="2023"/>
      <c r="N344" s="2024"/>
      <c r="O344" s="2017"/>
      <c r="P344" s="2017"/>
    </row>
    <row r="345" spans="1:16" ht="28.5" customHeight="1">
      <c r="A345" s="9"/>
      <c r="B345" s="27"/>
      <c r="C345" s="111" t="s">
        <v>1414</v>
      </c>
      <c r="D345" s="1997" t="s">
        <v>4068</v>
      </c>
      <c r="E345" s="1997"/>
      <c r="F345" s="1997"/>
      <c r="G345" s="1997"/>
      <c r="H345" s="1754"/>
      <c r="I345" s="2008"/>
      <c r="J345" s="2008"/>
      <c r="K345" s="1755"/>
      <c r="L345" s="2019"/>
      <c r="M345" s="2023"/>
      <c r="N345" s="2024"/>
      <c r="O345" s="2017"/>
      <c r="P345" s="2017"/>
    </row>
    <row r="346" spans="1:16" ht="28.5" customHeight="1">
      <c r="A346" s="9"/>
      <c r="B346" s="27"/>
      <c r="C346" s="111" t="s">
        <v>1421</v>
      </c>
      <c r="D346" s="1997" t="s">
        <v>4082</v>
      </c>
      <c r="E346" s="1997"/>
      <c r="F346" s="1997"/>
      <c r="G346" s="1997"/>
      <c r="H346" s="1997"/>
      <c r="I346" s="1997"/>
      <c r="J346" s="1999">
        <v>0</v>
      </c>
      <c r="K346" s="2000"/>
      <c r="L346" s="2019"/>
      <c r="M346" s="2023"/>
      <c r="N346" s="2024"/>
      <c r="O346" s="2017"/>
      <c r="P346" s="2017"/>
    </row>
    <row r="347" spans="1:16" ht="25.5" customHeight="1">
      <c r="A347" s="9"/>
      <c r="B347" s="27" t="s">
        <v>1355</v>
      </c>
      <c r="C347" s="1997" t="s">
        <v>3914</v>
      </c>
      <c r="D347" s="1997"/>
      <c r="E347" s="1997"/>
      <c r="F347" s="1997"/>
      <c r="G347" s="1997"/>
      <c r="H347" s="1997"/>
      <c r="I347" s="1997"/>
      <c r="J347" s="1998"/>
      <c r="K347" s="112"/>
      <c r="L347" s="2019"/>
      <c r="M347" s="2023"/>
      <c r="N347" s="2024"/>
      <c r="O347" s="2017"/>
      <c r="P347" s="2017"/>
    </row>
    <row r="348" spans="1:16" ht="28.5" customHeight="1">
      <c r="A348" s="9"/>
      <c r="B348" s="27"/>
      <c r="C348" s="113" t="s">
        <v>1360</v>
      </c>
      <c r="D348" s="1997" t="s">
        <v>4066</v>
      </c>
      <c r="E348" s="1997"/>
      <c r="F348" s="1997"/>
      <c r="G348" s="1997"/>
      <c r="H348" s="1997"/>
      <c r="I348" s="1998"/>
      <c r="J348" s="1999" t="s">
        <v>3433</v>
      </c>
      <c r="K348" s="2000"/>
      <c r="L348" s="2019"/>
      <c r="M348" s="2023"/>
      <c r="N348" s="2024"/>
      <c r="O348" s="2017"/>
      <c r="P348" s="2017"/>
    </row>
    <row r="349" spans="1:16" ht="28.5" customHeight="1">
      <c r="A349" s="9"/>
      <c r="B349" s="27"/>
      <c r="C349" s="111" t="s">
        <v>1409</v>
      </c>
      <c r="D349" s="1997" t="s">
        <v>4067</v>
      </c>
      <c r="E349" s="1997"/>
      <c r="F349" s="1997"/>
      <c r="G349" s="1997"/>
      <c r="H349" s="1997"/>
      <c r="I349" s="1998"/>
      <c r="J349" s="1999">
        <v>0</v>
      </c>
      <c r="K349" s="2000"/>
      <c r="L349" s="2019"/>
      <c r="M349" s="2023"/>
      <c r="N349" s="2024"/>
      <c r="O349" s="2017"/>
      <c r="P349" s="2017"/>
    </row>
    <row r="350" spans="1:16" ht="28.5" customHeight="1">
      <c r="A350" s="9"/>
      <c r="B350" s="27"/>
      <c r="C350" s="111" t="s">
        <v>1414</v>
      </c>
      <c r="D350" s="1997" t="s">
        <v>4068</v>
      </c>
      <c r="E350" s="1997"/>
      <c r="F350" s="1997"/>
      <c r="G350" s="1997"/>
      <c r="H350" s="1754"/>
      <c r="I350" s="2008"/>
      <c r="J350" s="2008"/>
      <c r="K350" s="1755"/>
      <c r="L350" s="2019"/>
      <c r="M350" s="2023"/>
      <c r="N350" s="2024"/>
      <c r="O350" s="2017"/>
      <c r="P350" s="2017"/>
    </row>
    <row r="351" spans="1:16" ht="28.5" customHeight="1">
      <c r="A351" s="9"/>
      <c r="B351" s="27"/>
      <c r="C351" s="111" t="s">
        <v>1421</v>
      </c>
      <c r="D351" s="1997" t="s">
        <v>4083</v>
      </c>
      <c r="E351" s="1997"/>
      <c r="F351" s="1997"/>
      <c r="G351" s="1997"/>
      <c r="H351" s="1997"/>
      <c r="I351" s="1997"/>
      <c r="J351" s="1999">
        <v>0</v>
      </c>
      <c r="K351" s="2000"/>
      <c r="L351" s="2019"/>
      <c r="M351" s="2023"/>
      <c r="N351" s="2024"/>
      <c r="O351" s="2017"/>
      <c r="P351" s="2017"/>
    </row>
    <row r="352" spans="1:16" ht="39.75" customHeight="1">
      <c r="A352" s="9"/>
      <c r="B352" s="76" t="s">
        <v>1358</v>
      </c>
      <c r="C352" s="2028" t="s">
        <v>4084</v>
      </c>
      <c r="D352" s="2028"/>
      <c r="E352" s="2028"/>
      <c r="F352" s="2028"/>
      <c r="G352" s="2028"/>
      <c r="H352" s="2028"/>
      <c r="I352" s="2028"/>
      <c r="J352" s="2029"/>
      <c r="K352" s="112"/>
      <c r="L352" s="2019"/>
      <c r="M352" s="2023"/>
      <c r="N352" s="2024"/>
      <c r="O352" s="2017"/>
      <c r="P352" s="2017"/>
    </row>
    <row r="353" spans="1:16" ht="28.5" customHeight="1">
      <c r="A353" s="9"/>
      <c r="B353" s="27"/>
      <c r="C353" s="113" t="s">
        <v>1360</v>
      </c>
      <c r="D353" s="1997" t="s">
        <v>4066</v>
      </c>
      <c r="E353" s="1997"/>
      <c r="F353" s="1997"/>
      <c r="G353" s="1997"/>
      <c r="H353" s="1997"/>
      <c r="I353" s="1998"/>
      <c r="J353" s="1999" t="s">
        <v>3433</v>
      </c>
      <c r="K353" s="2000"/>
      <c r="L353" s="2019"/>
      <c r="M353" s="2023"/>
      <c r="N353" s="2024"/>
      <c r="O353" s="2017"/>
      <c r="P353" s="2017"/>
    </row>
    <row r="354" spans="1:16" ht="28.5" customHeight="1">
      <c r="A354" s="9"/>
      <c r="B354" s="27"/>
      <c r="C354" s="111" t="s">
        <v>1409</v>
      </c>
      <c r="D354" s="1997" t="s">
        <v>4067</v>
      </c>
      <c r="E354" s="1997"/>
      <c r="F354" s="1997"/>
      <c r="G354" s="1997"/>
      <c r="H354" s="1997"/>
      <c r="I354" s="1998"/>
      <c r="J354" s="1999">
        <v>0</v>
      </c>
      <c r="K354" s="2000"/>
      <c r="L354" s="2019"/>
      <c r="M354" s="2023"/>
      <c r="N354" s="2024"/>
      <c r="O354" s="2017"/>
      <c r="P354" s="2017"/>
    </row>
    <row r="355" spans="1:16" ht="28.5" customHeight="1">
      <c r="A355" s="9"/>
      <c r="B355" s="1490"/>
      <c r="C355" s="1491" t="s">
        <v>1414</v>
      </c>
      <c r="D355" s="1997" t="s">
        <v>4068</v>
      </c>
      <c r="E355" s="1997"/>
      <c r="F355" s="1997"/>
      <c r="G355" s="1997"/>
      <c r="H355" s="1754" t="s">
        <v>4085</v>
      </c>
      <c r="I355" s="2008"/>
      <c r="J355" s="2008"/>
      <c r="K355" s="1755"/>
      <c r="L355" s="2019"/>
      <c r="M355" s="2023"/>
      <c r="N355" s="2024"/>
      <c r="O355" s="2017"/>
      <c r="P355" s="2017"/>
    </row>
    <row r="356" spans="1:16" ht="28.5" customHeight="1">
      <c r="A356" s="9"/>
      <c r="B356" s="111"/>
      <c r="C356" s="111" t="s">
        <v>1421</v>
      </c>
      <c r="D356" s="1997" t="s">
        <v>4086</v>
      </c>
      <c r="E356" s="1997"/>
      <c r="F356" s="1997"/>
      <c r="G356" s="1997"/>
      <c r="H356" s="1997"/>
      <c r="I356" s="1997"/>
      <c r="J356" s="1999">
        <v>0</v>
      </c>
      <c r="K356" s="2000"/>
      <c r="L356" s="2020"/>
      <c r="M356" s="2025"/>
      <c r="N356" s="2026"/>
      <c r="O356" s="1992"/>
      <c r="P356" s="1992"/>
    </row>
    <row r="357" spans="1:16" ht="54" customHeight="1">
      <c r="A357" s="9"/>
      <c r="B357" s="1486" t="s">
        <v>1856</v>
      </c>
      <c r="C357" s="2028" t="s">
        <v>4087</v>
      </c>
      <c r="D357" s="2028"/>
      <c r="E357" s="2028"/>
      <c r="F357" s="2028"/>
      <c r="G357" s="2028"/>
      <c r="H357" s="33" t="s">
        <v>2077</v>
      </c>
      <c r="I357" s="114" t="s">
        <v>4088</v>
      </c>
      <c r="J357" s="2008"/>
      <c r="K357" s="2008"/>
      <c r="L357" s="2008"/>
      <c r="M357" s="2008"/>
      <c r="N357" s="2009"/>
      <c r="O357" s="1507"/>
      <c r="P357" s="1507"/>
    </row>
    <row r="358" spans="1:16" ht="119.25" customHeight="1">
      <c r="A358" s="9"/>
      <c r="B358" s="1486" t="s">
        <v>1860</v>
      </c>
      <c r="C358" s="1855" t="s">
        <v>4089</v>
      </c>
      <c r="D358" s="1855"/>
      <c r="E358" s="1855"/>
      <c r="F358" s="1855"/>
      <c r="G358" s="2098"/>
      <c r="H358" s="158" t="s">
        <v>1962</v>
      </c>
      <c r="I358" s="1535" t="s">
        <v>3892</v>
      </c>
      <c r="J358" s="3832" t="s">
        <v>4090</v>
      </c>
      <c r="K358" s="3832"/>
      <c r="L358" s="3832"/>
      <c r="M358" s="3832"/>
      <c r="N358" s="3833"/>
      <c r="O358" s="1991"/>
      <c r="P358" s="1991"/>
    </row>
    <row r="359" spans="1:16" ht="27" customHeight="1">
      <c r="A359" s="9"/>
      <c r="B359" s="1490" t="s">
        <v>1333</v>
      </c>
      <c r="C359" s="1831" t="s">
        <v>4091</v>
      </c>
      <c r="D359" s="1993"/>
      <c r="E359" s="1993"/>
      <c r="F359" s="1993"/>
      <c r="G359" s="1993"/>
      <c r="H359" s="1994"/>
      <c r="I359" s="1994"/>
      <c r="J359" s="1994"/>
      <c r="K359" s="1994"/>
      <c r="L359" s="1994"/>
      <c r="M359" s="1995"/>
      <c r="N359" s="1996"/>
      <c r="O359" s="1992"/>
      <c r="P359" s="1992"/>
    </row>
    <row r="360" spans="1:16" ht="60.75" customHeight="1" thickBot="1">
      <c r="A360" s="9"/>
      <c r="B360" s="1508" t="s">
        <v>1864</v>
      </c>
      <c r="C360" s="2028" t="s">
        <v>4092</v>
      </c>
      <c r="D360" s="2028"/>
      <c r="E360" s="2028"/>
      <c r="F360" s="2028"/>
      <c r="G360" s="2029"/>
      <c r="H360" s="1999" t="s">
        <v>2077</v>
      </c>
      <c r="I360" s="2027"/>
      <c r="J360" s="217" t="s">
        <v>3892</v>
      </c>
      <c r="K360" s="2003"/>
      <c r="L360" s="2003"/>
      <c r="M360" s="2003"/>
      <c r="N360" s="2004"/>
      <c r="O360" s="218"/>
      <c r="P360" s="218"/>
    </row>
    <row r="361" spans="1:16" ht="60.75" customHeight="1" thickBot="1">
      <c r="B361" s="1490" t="s">
        <v>1333</v>
      </c>
      <c r="C361" s="2330" t="s">
        <v>2337</v>
      </c>
      <c r="D361" s="2330"/>
      <c r="E361" s="2330"/>
      <c r="F361" s="2330"/>
      <c r="G361" s="2805"/>
      <c r="H361" s="1980" t="s">
        <v>2338</v>
      </c>
      <c r="I361" s="2053"/>
      <c r="J361" s="217" t="s">
        <v>3892</v>
      </c>
      <c r="K361" s="1636"/>
      <c r="L361" s="1636"/>
      <c r="M361" s="1636"/>
      <c r="N361" s="1636"/>
      <c r="O361" s="220"/>
      <c r="P361" s="220"/>
    </row>
    <row r="362" spans="1:16" ht="72" customHeight="1" thickBot="1">
      <c r="B362" s="1982" t="s">
        <v>4093</v>
      </c>
      <c r="C362" s="1983"/>
      <c r="D362" s="1983"/>
      <c r="E362" s="1983"/>
      <c r="F362" s="1983"/>
      <c r="G362" s="1984"/>
      <c r="H362" s="1985"/>
      <c r="I362" s="1986"/>
      <c r="J362" s="1986"/>
      <c r="K362" s="1986"/>
      <c r="L362" s="1986"/>
      <c r="M362" s="1986"/>
      <c r="N362" s="1986"/>
      <c r="O362" s="1987"/>
      <c r="P362" s="1988"/>
    </row>
    <row r="363" spans="1:16" ht="31.5" customHeight="1" thickBot="1">
      <c r="B363" s="1989" t="s">
        <v>4094</v>
      </c>
      <c r="C363" s="1990"/>
      <c r="D363" s="1990"/>
      <c r="E363" s="1990"/>
      <c r="F363" s="1990"/>
      <c r="G363" s="1990"/>
      <c r="H363" s="1990"/>
      <c r="I363" s="1990"/>
      <c r="J363" s="1990"/>
      <c r="K363" s="1990"/>
      <c r="L363" s="1990"/>
      <c r="M363" s="1990"/>
      <c r="N363" s="1990"/>
      <c r="O363" s="1990"/>
      <c r="P363" s="648"/>
    </row>
  </sheetData>
  <dataConsolidate/>
  <mergeCells count="88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 ref="G19:H19"/>
    <mergeCell ref="I13:N13"/>
    <mergeCell ref="I14:N14"/>
    <mergeCell ref="I16:N16"/>
    <mergeCell ref="I17:N17"/>
    <mergeCell ref="I18:N18"/>
    <mergeCell ref="I19:N19"/>
    <mergeCell ref="P27:P30"/>
    <mergeCell ref="B28:B29"/>
    <mergeCell ref="C28:F29"/>
    <mergeCell ref="C30:G30"/>
    <mergeCell ref="H30:J30"/>
    <mergeCell ref="C20:H20"/>
    <mergeCell ref="J20:J24"/>
    <mergeCell ref="K20:N24"/>
    <mergeCell ref="C21:H21"/>
    <mergeCell ref="C22:H22"/>
    <mergeCell ref="C16:E16"/>
    <mergeCell ref="G16:H16"/>
    <mergeCell ref="C17:E17"/>
    <mergeCell ref="G17:H17"/>
    <mergeCell ref="C18:E18"/>
    <mergeCell ref="G18:H18"/>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conditionalFormatting sqref="I11:N11">
    <cfRule type="expression" dxfId="4824" priority="148">
      <formula>$F$17="Not applicable"</formula>
    </cfRule>
    <cfRule type="expression" dxfId="4823" priority="149">
      <formula>$F$17="Don't know"</formula>
    </cfRule>
    <cfRule type="expression" dxfId="4822" priority="150">
      <formula>$F$17="No"</formula>
    </cfRule>
  </conditionalFormatting>
  <conditionalFormatting sqref="I12:N12 I15:N15 I13:I14 I16:I19">
    <cfRule type="expression" dxfId="4821" priority="145">
      <formula>$F12="Not applicable"</formula>
    </cfRule>
    <cfRule type="expression" dxfId="4820" priority="146">
      <formula>$F12="Don't know"</formula>
    </cfRule>
    <cfRule type="expression" dxfId="4819" priority="147">
      <formula>$F12="No"</formula>
    </cfRule>
  </conditionalFormatting>
  <conditionalFormatting sqref="F9:N9 F11:F19 I11:N12 I15:N15 I13:I14 I16:I19">
    <cfRule type="expression" dxfId="4818" priority="144">
      <formula>$N$14="Don't know"</formula>
    </cfRule>
  </conditionalFormatting>
  <conditionalFormatting sqref="F9:N9 F11:F19 I11:N12 I15:N15 I13:I14 I16:I19">
    <cfRule type="expression" dxfId="4817" priority="143">
      <formula>$N$14="Not applicable"</formula>
    </cfRule>
  </conditionalFormatting>
  <conditionalFormatting sqref="F9:N9 F11:F19 I11:N12 I15:N15 I13:I14 I16:I19">
    <cfRule type="expression" dxfId="4816" priority="142">
      <formula>$N$14="No"</formula>
    </cfRule>
  </conditionalFormatting>
  <conditionalFormatting sqref="L188:M198">
    <cfRule type="expression" dxfId="4815" priority="140">
      <formula>$F$221="Don't know"</formula>
    </cfRule>
    <cfRule type="expression" dxfId="4814" priority="141">
      <formula>$F$221="No"</formula>
    </cfRule>
  </conditionalFormatting>
  <conditionalFormatting sqref="H26 F70:J70 H106 H276:I277 K282:L282 H282:I282 F11:F19 G116:N128 O274 J43:K43 F71:F73 H297:H299 O310 H358 H301:H307 O297:O298 H28:H31 O277 O303 O307 G63:H64 F188:F198 G72:J72 L188:N198 K276:L276 H285:I285 K285:L285 F77:J78 F80:J81 F79 H279:I279 K289:L289 H289:I289 K287:L287 H287:I287 K279:L279">
    <cfRule type="containsBlanks" dxfId="4813" priority="139">
      <formula>LEN(TRIM(F11))=0</formula>
    </cfRule>
  </conditionalFormatting>
  <conditionalFormatting sqref="F9:N9">
    <cfRule type="containsBlanks" dxfId="4812" priority="138">
      <formula>LEN(TRIM(F9))=0</formula>
    </cfRule>
  </conditionalFormatting>
  <conditionalFormatting sqref="O106 O113 O135 O141 O143 O218 O260 O58 O225:O227 O146:O161 J35:K36 J39:K39 J47:K47 O20:O22 O26:O27 O187 O31:O32 J50:K50 J52:K52">
    <cfRule type="containsBlanks" dxfId="4811" priority="137">
      <formula>LEN(TRIM(J20))=0</formula>
    </cfRule>
  </conditionalFormatting>
  <conditionalFormatting sqref="I63:J64">
    <cfRule type="containsBlanks" dxfId="4810" priority="136">
      <formula>LEN(TRIM(I63))=0</formula>
    </cfRule>
  </conditionalFormatting>
  <conditionalFormatting sqref="F243 H137:H139 K137 K219 F219:F221 H225 K228:K240 G147:G160 J147:J160 F200:F210">
    <cfRule type="containsBlanks" dxfId="4809" priority="135">
      <formula>LEN(TRIM(F137))=0</formula>
    </cfRule>
  </conditionalFormatting>
  <conditionalFormatting sqref="J27">
    <cfRule type="containsBlanks" dxfId="4808" priority="133">
      <formula>LEN(TRIM(J27))=0</formula>
    </cfRule>
  </conditionalFormatting>
  <conditionalFormatting sqref="G135">
    <cfRule type="containsBlanks" dxfId="4807" priority="134">
      <formula>LEN(TRIM(G135))=0</formula>
    </cfRule>
  </conditionalFormatting>
  <conditionalFormatting sqref="J58">
    <cfRule type="containsBlanks" dxfId="4806" priority="132">
      <formula>LEN(TRIM(J58))=0</formula>
    </cfRule>
  </conditionalFormatting>
  <conditionalFormatting sqref="J26">
    <cfRule type="containsBlanks" dxfId="4805" priority="131">
      <formula>LEN(TRIM(J26))=0</formula>
    </cfRule>
  </conditionalFormatting>
  <conditionalFormatting sqref="J60">
    <cfRule type="containsBlanks" dxfId="4804" priority="130">
      <formula>LEN(TRIM(J60))=0</formula>
    </cfRule>
  </conditionalFormatting>
  <conditionalFormatting sqref="F223">
    <cfRule type="containsBlanks" dxfId="4803" priority="120">
      <formula>LEN(TRIM(F223))=0</formula>
    </cfRule>
  </conditionalFormatting>
  <conditionalFormatting sqref="K242">
    <cfRule type="containsBlanks" dxfId="4802" priority="119">
      <formula>LEN(TRIM(K242))=0</formula>
    </cfRule>
  </conditionalFormatting>
  <conditionalFormatting sqref="H140">
    <cfRule type="containsBlanks" dxfId="4801" priority="129">
      <formula>LEN(TRIM(H140))=0</formula>
    </cfRule>
  </conditionalFormatting>
  <conditionalFormatting sqref="H143 K137 H137:H140">
    <cfRule type="expression" dxfId="4800" priority="127">
      <formula>#REF!="Don't know"</formula>
    </cfRule>
    <cfRule type="expression" dxfId="4799" priority="128">
      <formula>#REF!="No"</formula>
    </cfRule>
  </conditionalFormatting>
  <conditionalFormatting sqref="H143">
    <cfRule type="containsBlanks" dxfId="4798" priority="126">
      <formula>LEN(TRIM(H143))=0</formula>
    </cfRule>
  </conditionalFormatting>
  <conditionalFormatting sqref="H141">
    <cfRule type="expression" dxfId="4797" priority="124">
      <formula>#REF!="Don't know"</formula>
    </cfRule>
    <cfRule type="expression" dxfId="4796" priority="125">
      <formula>#REF!="No"</formula>
    </cfRule>
  </conditionalFormatting>
  <conditionalFormatting sqref="H141">
    <cfRule type="containsBlanks" dxfId="4795" priority="123">
      <formula>LEN(TRIM(H141))=0</formula>
    </cfRule>
  </conditionalFormatting>
  <conditionalFormatting sqref="L188:M198">
    <cfRule type="expression" dxfId="4794" priority="121">
      <formula>$F$221="Don't know"</formula>
    </cfRule>
    <cfRule type="expression" dxfId="4793" priority="122">
      <formula>$F$221="No"</formula>
    </cfRule>
  </conditionalFormatting>
  <conditionalFormatting sqref="O8">
    <cfRule type="containsBlanks" dxfId="4792" priority="117">
      <formula>LEN(TRIM(O8))=0</formula>
    </cfRule>
  </conditionalFormatting>
  <conditionalFormatting sqref="H310:H311">
    <cfRule type="containsBlanks" dxfId="4791" priority="118">
      <formula>LEN(TRIM(H310))=0</formula>
    </cfRule>
  </conditionalFormatting>
  <conditionalFormatting sqref="O67">
    <cfRule type="containsBlanks" dxfId="4790" priority="116">
      <formula>LEN(TRIM(O67))=0</formula>
    </cfRule>
  </conditionalFormatting>
  <conditionalFormatting sqref="O199">
    <cfRule type="containsBlanks" dxfId="4789" priority="115">
      <formula>LEN(TRIM(O199))=0</formula>
    </cfRule>
  </conditionalFormatting>
  <conditionalFormatting sqref="O223:O224">
    <cfRule type="containsBlanks" dxfId="4788" priority="114">
      <formula>LEN(TRIM(O223))=0</formula>
    </cfRule>
  </conditionalFormatting>
  <conditionalFormatting sqref="O252">
    <cfRule type="containsBlanks" dxfId="4787" priority="113">
      <formula>LEN(TRIM(O252))=0</formula>
    </cfRule>
  </conditionalFormatting>
  <conditionalFormatting sqref="I67">
    <cfRule type="containsBlanks" dxfId="4786" priority="112">
      <formula>LEN(TRIM(I67))=0</formula>
    </cfRule>
  </conditionalFormatting>
  <conditionalFormatting sqref="H313">
    <cfRule type="containsBlanks" dxfId="4785" priority="111">
      <formula>LEN(TRIM(H313))=0</formula>
    </cfRule>
  </conditionalFormatting>
  <conditionalFormatting sqref="H8">
    <cfRule type="containsBlanks" dxfId="4784" priority="110">
      <formula>LEN(TRIM(H8))=0</formula>
    </cfRule>
  </conditionalFormatting>
  <conditionalFormatting sqref="H8">
    <cfRule type="expression" dxfId="4783" priority="109">
      <formula>$N$14="Don't know"</formula>
    </cfRule>
  </conditionalFormatting>
  <conditionalFormatting sqref="H8">
    <cfRule type="expression" dxfId="4782" priority="108">
      <formula>$N$14="Not applicable"</formula>
    </cfRule>
  </conditionalFormatting>
  <conditionalFormatting sqref="H8">
    <cfRule type="expression" dxfId="4781" priority="107">
      <formula>$N$14="No"</formula>
    </cfRule>
  </conditionalFormatting>
  <conditionalFormatting sqref="F252">
    <cfRule type="containsBlanks" dxfId="4780" priority="106">
      <formula>LEN(TRIM(F252))=0</formula>
    </cfRule>
  </conditionalFormatting>
  <conditionalFormatting sqref="F260">
    <cfRule type="containsBlanks" dxfId="4779" priority="105">
      <formula>LEN(TRIM(F260))=0</formula>
    </cfRule>
  </conditionalFormatting>
  <conditionalFormatting sqref="F261:F264">
    <cfRule type="containsBlanks" dxfId="4778" priority="104">
      <formula>LEN(TRIM(F261))=0</formula>
    </cfRule>
  </conditionalFormatting>
  <conditionalFormatting sqref="F254">
    <cfRule type="containsBlanks" dxfId="4777" priority="103">
      <formula>LEN(TRIM(F254))=0</formula>
    </cfRule>
  </conditionalFormatting>
  <conditionalFormatting sqref="F256">
    <cfRule type="containsBlanks" dxfId="4776" priority="102">
      <formula>LEN(TRIM(F256))=0</formula>
    </cfRule>
  </conditionalFormatting>
  <conditionalFormatting sqref="F258">
    <cfRule type="containsBlanks" dxfId="4775" priority="101">
      <formula>LEN(TRIM(F258))=0</formula>
    </cfRule>
  </conditionalFormatting>
  <conditionalFormatting sqref="L164:M174">
    <cfRule type="expression" dxfId="4774" priority="99">
      <formula>$F$221="Don't know"</formula>
    </cfRule>
    <cfRule type="expression" dxfId="4773" priority="100">
      <formula>$F$221="No"</formula>
    </cfRule>
  </conditionalFormatting>
  <conditionalFormatting sqref="F164:F174 L164:N174">
    <cfRule type="containsBlanks" dxfId="4772" priority="98">
      <formula>LEN(TRIM(F164))=0</formula>
    </cfRule>
  </conditionalFormatting>
  <conditionalFormatting sqref="F176:F186">
    <cfRule type="containsBlanks" dxfId="4771" priority="97">
      <formula>LEN(TRIM(F176))=0</formula>
    </cfRule>
  </conditionalFormatting>
  <conditionalFormatting sqref="L164:M174">
    <cfRule type="expression" dxfId="4770" priority="95">
      <formula>$F$221="Don't know"</formula>
    </cfRule>
    <cfRule type="expression" dxfId="4769" priority="96">
      <formula>$F$221="No"</formula>
    </cfRule>
  </conditionalFormatting>
  <conditionalFormatting sqref="O175">
    <cfRule type="containsBlanks" dxfId="4768" priority="94">
      <formula>LEN(TRIM(O175))=0</formula>
    </cfRule>
  </conditionalFormatting>
  <conditionalFormatting sqref="F95:F97">
    <cfRule type="containsBlanks" dxfId="4767" priority="93">
      <formula>LEN(TRIM(F95))=0</formula>
    </cfRule>
  </conditionalFormatting>
  <conditionalFormatting sqref="F99:F102">
    <cfRule type="containsBlanks" dxfId="4766" priority="92">
      <formula>LEN(TRIM(F99))=0</formula>
    </cfRule>
  </conditionalFormatting>
  <conditionalFormatting sqref="H213:H216">
    <cfRule type="expression" dxfId="4765" priority="90">
      <formula>$H$144="Don't know"</formula>
    </cfRule>
    <cfRule type="expression" dxfId="4764" priority="91">
      <formula>$H$144="no"</formula>
    </cfRule>
  </conditionalFormatting>
  <conditionalFormatting sqref="O211">
    <cfRule type="containsBlanks" dxfId="4763" priority="89">
      <formula>LEN(TRIM(O211))=0</formula>
    </cfRule>
  </conditionalFormatting>
  <conditionalFormatting sqref="H213:H216">
    <cfRule type="containsBlanks" dxfId="4762" priority="88">
      <formula>LEN(TRIM(H213))=0</formula>
    </cfRule>
  </conditionalFormatting>
  <conditionalFormatting sqref="H211">
    <cfRule type="expression" dxfId="4761" priority="86">
      <formula>#REF!="Don't know"</formula>
    </cfRule>
    <cfRule type="expression" dxfId="4760" priority="87">
      <formula>#REF!="No"</formula>
    </cfRule>
  </conditionalFormatting>
  <conditionalFormatting sqref="H211">
    <cfRule type="containsBlanks" dxfId="4759" priority="85">
      <formula>LEN(TRIM(H211))=0</formula>
    </cfRule>
  </conditionalFormatting>
  <conditionalFormatting sqref="H360:I360">
    <cfRule type="containsBlanks" dxfId="4758" priority="83">
      <formula>LEN(TRIM(H360))=0</formula>
    </cfRule>
    <cfRule type="containsBlanks" priority="84">
      <formula>LEN(TRIM(H360))=0</formula>
    </cfRule>
  </conditionalFormatting>
  <conditionalFormatting sqref="F268:F272">
    <cfRule type="containsBlanks" dxfId="4757" priority="80">
      <formula>LEN(TRIM(F268))=0</formula>
    </cfRule>
  </conditionalFormatting>
  <conditionalFormatting sqref="O266">
    <cfRule type="containsBlanks" dxfId="4756" priority="82">
      <formula>LEN(TRIM(O266))=0</formula>
    </cfRule>
  </conditionalFormatting>
  <conditionalFormatting sqref="G93:J93">
    <cfRule type="containsBlanks" dxfId="4755" priority="59">
      <formula>LEN(TRIM(G93))=0</formula>
    </cfRule>
  </conditionalFormatting>
  <conditionalFormatting sqref="O163">
    <cfRule type="containsBlanks" dxfId="4754" priority="81">
      <formula>LEN(TRIM(O163))=0</formula>
    </cfRule>
  </conditionalFormatting>
  <conditionalFormatting sqref="F245:G245 F247:G247 F246 F249:G249 F248">
    <cfRule type="containsBlanks" dxfId="4753" priority="58">
      <formula>LEN(TRIM(F245))=0</formula>
    </cfRule>
  </conditionalFormatting>
  <conditionalFormatting sqref="G266">
    <cfRule type="containsBlanks" dxfId="4752" priority="79">
      <formula>LEN(TRIM(G266))=0</formula>
    </cfRule>
  </conditionalFormatting>
  <conditionalFormatting sqref="I20">
    <cfRule type="containsBlanks" dxfId="4751" priority="75">
      <formula>LEN(TRIM(I20))=0</formula>
    </cfRule>
    <cfRule type="expression" dxfId="4750" priority="78">
      <formula>$M$14="Don't know"</formula>
    </cfRule>
  </conditionalFormatting>
  <conditionalFormatting sqref="I20">
    <cfRule type="expression" dxfId="4749" priority="77">
      <formula>$M$14="Not applicable"</formula>
    </cfRule>
  </conditionalFormatting>
  <conditionalFormatting sqref="I20">
    <cfRule type="expression" dxfId="4748" priority="76">
      <formula>$M$14="No"</formula>
    </cfRule>
  </conditionalFormatting>
  <conditionalFormatting sqref="I21">
    <cfRule type="containsBlanks" dxfId="4747" priority="71">
      <formula>LEN(TRIM(I21))=0</formula>
    </cfRule>
    <cfRule type="expression" dxfId="4746" priority="74">
      <formula>$M$14="Don't know"</formula>
    </cfRule>
  </conditionalFormatting>
  <conditionalFormatting sqref="I21">
    <cfRule type="expression" dxfId="4745" priority="73">
      <formula>$M$14="Not applicable"</formula>
    </cfRule>
  </conditionalFormatting>
  <conditionalFormatting sqref="I21">
    <cfRule type="expression" dxfId="4744" priority="72">
      <formula>$M$14="No"</formula>
    </cfRule>
  </conditionalFormatting>
  <conditionalFormatting sqref="I22">
    <cfRule type="containsBlanks" dxfId="4743" priority="67">
      <formula>LEN(TRIM(I22))=0</formula>
    </cfRule>
    <cfRule type="expression" dxfId="4742" priority="70">
      <formula>$M$14="Don't know"</formula>
    </cfRule>
  </conditionalFormatting>
  <conditionalFormatting sqref="I22">
    <cfRule type="expression" dxfId="4741" priority="69">
      <formula>$M$14="Not applicable"</formula>
    </cfRule>
  </conditionalFormatting>
  <conditionalFormatting sqref="I22">
    <cfRule type="expression" dxfId="4740" priority="68">
      <formula>$M$14="No"</formula>
    </cfRule>
  </conditionalFormatting>
  <conditionalFormatting sqref="I23">
    <cfRule type="expression" dxfId="4739" priority="64">
      <formula>$N$14="No"</formula>
    </cfRule>
  </conditionalFormatting>
  <conditionalFormatting sqref="I23">
    <cfRule type="expression" dxfId="4738" priority="66">
      <formula>$N$14="Don't know"</formula>
    </cfRule>
  </conditionalFormatting>
  <conditionalFormatting sqref="I23">
    <cfRule type="expression" dxfId="4737" priority="65">
      <formula>$N$14="Not applicable"</formula>
    </cfRule>
  </conditionalFormatting>
  <conditionalFormatting sqref="I23">
    <cfRule type="containsBlanks" dxfId="4736" priority="63">
      <formula>LEN(TRIM(I23))=0</formula>
    </cfRule>
  </conditionalFormatting>
  <conditionalFormatting sqref="I23">
    <cfRule type="expression" dxfId="4735" priority="62">
      <formula>$N$14="Don't know"</formula>
    </cfRule>
  </conditionalFormatting>
  <conditionalFormatting sqref="I23">
    <cfRule type="expression" dxfId="4734" priority="61">
      <formula>$N$14="Not applicable"</formula>
    </cfRule>
  </conditionalFormatting>
  <conditionalFormatting sqref="I23">
    <cfRule type="expression" dxfId="4733" priority="60">
      <formula>$N$14="No"</formula>
    </cfRule>
  </conditionalFormatting>
  <conditionalFormatting sqref="G251">
    <cfRule type="containsBlanks" dxfId="4732" priority="57">
      <formula>LEN(TRIM(G251))=0</formula>
    </cfRule>
  </conditionalFormatting>
  <conditionalFormatting sqref="O244 O251">
    <cfRule type="containsBlanks" dxfId="4731" priority="56">
      <formula>LEN(TRIM(O244))=0</formula>
    </cfRule>
  </conditionalFormatting>
  <conditionalFormatting sqref="J354">
    <cfRule type="containsBlanks" dxfId="4730" priority="40">
      <formula>LEN(TRIM(J354))=0</formula>
    </cfRule>
  </conditionalFormatting>
  <conditionalFormatting sqref="J348">
    <cfRule type="containsBlanks" dxfId="4729" priority="43">
      <formula>LEN(TRIM(J348))=0</formula>
    </cfRule>
  </conditionalFormatting>
  <conditionalFormatting sqref="J353">
    <cfRule type="containsBlanks" dxfId="4728" priority="41">
      <formula>LEN(TRIM(J353))=0</formula>
    </cfRule>
  </conditionalFormatting>
  <conditionalFormatting sqref="J344">
    <cfRule type="containsBlanks" dxfId="4727" priority="44">
      <formula>LEN(TRIM(J344))=0</formula>
    </cfRule>
  </conditionalFormatting>
  <conditionalFormatting sqref="J318">
    <cfRule type="containsBlanks" dxfId="4726" priority="55">
      <formula>LEN(TRIM(J318))=0</formula>
    </cfRule>
  </conditionalFormatting>
  <conditionalFormatting sqref="J319">
    <cfRule type="containsBlanks" dxfId="4725" priority="54">
      <formula>LEN(TRIM(J319))=0</formula>
    </cfRule>
  </conditionalFormatting>
  <conditionalFormatting sqref="J323">
    <cfRule type="containsBlanks" dxfId="4724" priority="53">
      <formula>LEN(TRIM(J323))=0</formula>
    </cfRule>
  </conditionalFormatting>
  <conditionalFormatting sqref="J324">
    <cfRule type="containsBlanks" dxfId="4723" priority="52">
      <formula>LEN(TRIM(J324))=0</formula>
    </cfRule>
  </conditionalFormatting>
  <conditionalFormatting sqref="J328">
    <cfRule type="containsBlanks" dxfId="4722" priority="51">
      <formula>LEN(TRIM(J328))=0</formula>
    </cfRule>
  </conditionalFormatting>
  <conditionalFormatting sqref="J329">
    <cfRule type="containsBlanks" dxfId="4721" priority="50">
      <formula>LEN(TRIM(J329))=0</formula>
    </cfRule>
  </conditionalFormatting>
  <conditionalFormatting sqref="J333">
    <cfRule type="containsBlanks" dxfId="4720" priority="49">
      <formula>LEN(TRIM(J333))=0</formula>
    </cfRule>
  </conditionalFormatting>
  <conditionalFormatting sqref="J334">
    <cfRule type="containsBlanks" dxfId="4719" priority="48">
      <formula>LEN(TRIM(J334))=0</formula>
    </cfRule>
  </conditionalFormatting>
  <conditionalFormatting sqref="J338">
    <cfRule type="containsBlanks" dxfId="4718" priority="47">
      <formula>LEN(TRIM(J338))=0</formula>
    </cfRule>
  </conditionalFormatting>
  <conditionalFormatting sqref="J339">
    <cfRule type="containsBlanks" dxfId="4717" priority="46">
      <formula>LEN(TRIM(J339))=0</formula>
    </cfRule>
  </conditionalFormatting>
  <conditionalFormatting sqref="J343">
    <cfRule type="containsBlanks" dxfId="4716" priority="45">
      <formula>LEN(TRIM(J343))=0</formula>
    </cfRule>
  </conditionalFormatting>
  <conditionalFormatting sqref="J349">
    <cfRule type="containsBlanks" dxfId="4715" priority="42">
      <formula>LEN(TRIM(J349))=0</formula>
    </cfRule>
  </conditionalFormatting>
  <conditionalFormatting sqref="J89:J92">
    <cfRule type="containsBlanks" dxfId="4714" priority="39">
      <formula>LEN(TRIM(J89))=0</formula>
    </cfRule>
  </conditionalFormatting>
  <conditionalFormatting sqref="J321">
    <cfRule type="containsBlanks" dxfId="4713" priority="38">
      <formula>LEN(TRIM(J321))=0</formula>
    </cfRule>
  </conditionalFormatting>
  <conditionalFormatting sqref="J326">
    <cfRule type="containsBlanks" dxfId="4712" priority="37">
      <formula>LEN(TRIM(J326))=0</formula>
    </cfRule>
  </conditionalFormatting>
  <conditionalFormatting sqref="J331">
    <cfRule type="containsBlanks" dxfId="4711" priority="36">
      <formula>LEN(TRIM(J331))=0</formula>
    </cfRule>
  </conditionalFormatting>
  <conditionalFormatting sqref="J336">
    <cfRule type="containsBlanks" dxfId="4710" priority="35">
      <formula>LEN(TRIM(J336))=0</formula>
    </cfRule>
  </conditionalFormatting>
  <conditionalFormatting sqref="J346">
    <cfRule type="containsBlanks" dxfId="4709" priority="34">
      <formula>LEN(TRIM(J346))=0</formula>
    </cfRule>
  </conditionalFormatting>
  <conditionalFormatting sqref="J351">
    <cfRule type="containsBlanks" dxfId="4708" priority="33">
      <formula>LEN(TRIM(J351))=0</formula>
    </cfRule>
  </conditionalFormatting>
  <conditionalFormatting sqref="O316:O356">
    <cfRule type="containsBlanks" dxfId="4707" priority="31">
      <formula>LEN(TRIM(O316))=0</formula>
    </cfRule>
  </conditionalFormatting>
  <conditionalFormatting sqref="J356">
    <cfRule type="containsBlanks" dxfId="4706" priority="32">
      <formula>LEN(TRIM(J356))=0</formula>
    </cfRule>
  </conditionalFormatting>
  <conditionalFormatting sqref="H357">
    <cfRule type="containsBlanks" dxfId="4705" priority="30">
      <formula>LEN(TRIM(H357))=0</formula>
    </cfRule>
  </conditionalFormatting>
  <conditionalFormatting sqref="K20:N24">
    <cfRule type="containsBlanks" dxfId="4704" priority="29">
      <formula>LEN(TRIM(K20))=0</formula>
    </cfRule>
  </conditionalFormatting>
  <conditionalFormatting sqref="J29">
    <cfRule type="containsBlanks" dxfId="4703" priority="27">
      <formula>LEN(TRIM(J29))=0</formula>
    </cfRule>
  </conditionalFormatting>
  <conditionalFormatting sqref="J28">
    <cfRule type="containsBlanks" dxfId="4702" priority="28">
      <formula>LEN(TRIM(J28))=0</formula>
    </cfRule>
  </conditionalFormatting>
  <conditionalFormatting sqref="J341">
    <cfRule type="containsBlanks" dxfId="4701" priority="26">
      <formula>LEN(TRIM(J341))=0</formula>
    </cfRule>
  </conditionalFormatting>
  <conditionalFormatting sqref="H312:J312">
    <cfRule type="containsBlanks" dxfId="4700" priority="25">
      <formula>LEN(TRIM(H312))=0</formula>
    </cfRule>
  </conditionalFormatting>
  <conditionalFormatting sqref="H315:J315">
    <cfRule type="containsBlanks" dxfId="4699" priority="24">
      <formula>LEN(TRIM(H315))=0</formula>
    </cfRule>
  </conditionalFormatting>
  <conditionalFormatting sqref="I24">
    <cfRule type="containsBlanks" dxfId="4698" priority="23">
      <formula>LEN(TRIM(I24))=0</formula>
    </cfRule>
  </conditionalFormatting>
  <conditionalFormatting sqref="O77">
    <cfRule type="containsBlanks" dxfId="4697" priority="22">
      <formula>LEN(TRIM(O77))=0</formula>
    </cfRule>
  </conditionalFormatting>
  <conditionalFormatting sqref="O78">
    <cfRule type="containsBlanks" dxfId="4696" priority="21">
      <formula>LEN(TRIM(O78))=0</formula>
    </cfRule>
  </conditionalFormatting>
  <conditionalFormatting sqref="O95">
    <cfRule type="containsBlanks" dxfId="4695" priority="20">
      <formula>LEN(TRIM(O95))=0</formula>
    </cfRule>
  </conditionalFormatting>
  <conditionalFormatting sqref="H361">
    <cfRule type="containsBlanks" dxfId="4694" priority="18">
      <formula>LEN(TRIM(H361))=0</formula>
    </cfRule>
    <cfRule type="containsBlanks" priority="19">
      <formula>LEN(TRIM(H361))=0</formula>
    </cfRule>
  </conditionalFormatting>
  <conditionalFormatting sqref="J37:K37">
    <cfRule type="containsBlanks" dxfId="4693" priority="17">
      <formula>LEN(TRIM(J37))=0</formula>
    </cfRule>
  </conditionalFormatting>
  <conditionalFormatting sqref="J40:K40">
    <cfRule type="containsBlanks" dxfId="4692" priority="16">
      <formula>LEN(TRIM(J40))=0</formula>
    </cfRule>
  </conditionalFormatting>
  <conditionalFormatting sqref="J42:K42">
    <cfRule type="containsBlanks" dxfId="4691" priority="15">
      <formula>LEN(TRIM(J42))=0</formula>
    </cfRule>
  </conditionalFormatting>
  <conditionalFormatting sqref="J44:K44">
    <cfRule type="containsBlanks" dxfId="4690" priority="14">
      <formula>LEN(TRIM(J44))=0</formula>
    </cfRule>
  </conditionalFormatting>
  <conditionalFormatting sqref="J45:K45">
    <cfRule type="containsBlanks" dxfId="4689" priority="13">
      <formula>LEN(TRIM(J45))=0</formula>
    </cfRule>
  </conditionalFormatting>
  <conditionalFormatting sqref="J48:K48">
    <cfRule type="containsBlanks" dxfId="4688" priority="12">
      <formula>LEN(TRIM(J48))=0</formula>
    </cfRule>
  </conditionalFormatting>
  <conditionalFormatting sqref="J49:K49">
    <cfRule type="containsBlanks" dxfId="4687" priority="11">
      <formula>LEN(TRIM(J49))=0</formula>
    </cfRule>
  </conditionalFormatting>
  <conditionalFormatting sqref="J51:K51">
    <cfRule type="containsBlanks" dxfId="4686" priority="10">
      <formula>LEN(TRIM(J51))=0</formula>
    </cfRule>
  </conditionalFormatting>
  <conditionalFormatting sqref="J53:K53">
    <cfRule type="containsBlanks" dxfId="4685" priority="9">
      <formula>LEN(TRIM(J53))=0</formula>
    </cfRule>
  </conditionalFormatting>
  <conditionalFormatting sqref="J55:K55">
    <cfRule type="containsBlanks" dxfId="4684" priority="8">
      <formula>LEN(TRIM(J55))=0</formula>
    </cfRule>
  </conditionalFormatting>
  <conditionalFormatting sqref="J56:K56">
    <cfRule type="containsBlanks" dxfId="4683" priority="7">
      <formula>LEN(TRIM(J56))=0</formula>
    </cfRule>
  </conditionalFormatting>
  <conditionalFormatting sqref="J57:K57">
    <cfRule type="containsBlanks" dxfId="4682" priority="6">
      <formula>LEN(TRIM(J57))=0</formula>
    </cfRule>
  </conditionalFormatting>
  <conditionalFormatting sqref="H144">
    <cfRule type="expression" dxfId="4681" priority="4">
      <formula>$H$142="Don't know"</formula>
    </cfRule>
    <cfRule type="expression" dxfId="4680" priority="5">
      <formula>$H$142="No"</formula>
    </cfRule>
  </conditionalFormatting>
  <conditionalFormatting sqref="H144">
    <cfRule type="containsBlanks" dxfId="4679" priority="3">
      <formula>LEN(TRIM(H144))=0</formula>
    </cfRule>
  </conditionalFormatting>
  <conditionalFormatting sqref="H292:I294 H290:I290 H286:I286 H283:I283 H281:I281 H278:I278 H288:J288">
    <cfRule type="containsBlanks" dxfId="4678" priority="2">
      <formula>LEN(TRIM(H278))=0</formula>
    </cfRule>
  </conditionalFormatting>
  <conditionalFormatting sqref="K292:L294 K290:L290 K288:L288 K286:L286 K283:L283 K281:L281 K277:L278">
    <cfRule type="containsBlanks" dxfId="4677" priority="1">
      <formula>LEN(TRIM(K277))=0</formula>
    </cfRule>
  </conditionalFormatting>
  <dataValidations count="39">
    <dataValidation type="list" allowBlank="1" showInputMessage="1" showErrorMessage="1" sqref="H361:I361" xr:uid="{8380B0AD-6539-4CDC-8B03-D5219FA283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E283FBF0-9B90-46A0-9943-ADF7A55D1137}">
      <formula1>"Présélectionné par l'OMS, SRA, Présélectionné par l'OMS et SRA,Aucun produit préselectionné par l'OMS ou SRA enregistré,Ne sais pas"</formula1>
    </dataValidation>
    <dataValidation type="list" allowBlank="1" showInputMessage="1" showErrorMessage="1" sqref="H29 J29" xr:uid="{5B267454-ED09-4B20-9A40-A8B590D538B9}">
      <formula1>"2015,2016,2017,2018,2019"</formula1>
    </dataValidation>
    <dataValidation type="list" allowBlank="1" showInputMessage="1" showErrorMessage="1" sqref="J321:K321 J326:K326 J331:K331 J336:K336 J346:K346 J351:K351 J356:K356 J341:K341" xr:uid="{4F8A9870-0F5A-41A7-B5DA-4444D40C6966}">
      <formula1>"0,1,2 ou plus,Ne sais pas"</formula1>
    </dataValidation>
    <dataValidation type="list" allowBlank="1" showInputMessage="1" showErrorMessage="1" sqref="H304:J304" xr:uid="{42A979C7-C279-4B6B-A3D6-87F534A26349}">
      <formula1>"Oui, certifié ISO, Oui, présélectioné par l'OMS, Oui, certifié ISO et présélectionné par l'OMS,Ni l'un ni l'autre, Ne sais pas, Non applicable"</formula1>
    </dataValidation>
    <dataValidation type="list" allowBlank="1" showInputMessage="1" showErrorMessage="1" sqref="F248:G248" xr:uid="{E1A912AF-0B80-439E-A939-A7472DFACC4B}">
      <formula1>"Oui : Mobilisation/implication communautaire importante,Oui : Une certaine mobilisation/implication communautaire,Non,Ne sais pas"</formula1>
    </dataValidation>
    <dataValidation type="list" allowBlank="1" showInputMessage="1" showErrorMessage="1" sqref="F246:G246" xr:uid="{E5F411BD-F538-456E-A54E-60711ADD4713}">
      <formula1>"Oui : Médias importants,Oui : Certains médias,Non,Ne sais pas"</formula1>
    </dataValidation>
    <dataValidation type="list" allowBlank="1" showInputMessage="1" showErrorMessage="1" sqref="H147:I149 G147:G160 K147:L149 H151:I160 J147:J160 K151:L160" xr:uid="{96BD0951-9A17-4890-9CA5-62A40FE1F247}">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78CB0C8D-F9CA-44F4-8DBC-E18247F4C1B5}">
      <formula1>"Oui, un niveau élevé de mise en œuvre, Oui, une certaine mise en œuvre,Mise en œuvre minimale ou inexistante, Ne sais pas, Non applicable (aucune stratégie)"</formula1>
    </dataValidation>
    <dataValidation type="list" allowBlank="1" showInputMessage="1" showErrorMessage="1" sqref="J89:J92" xr:uid="{E6E2668C-6C55-44DC-BB8E-15AB15E5FFFD}">
      <formula1>"Oui, Non, Ne sais pas,Non applicable"</formula1>
    </dataValidation>
    <dataValidation type="list" allowBlank="1" showInputMessage="1" showErrorMessage="1" error="Choisissez une réponse dans la liste déroulante." prompt="Choisissez une réponse dans la liste déroulante." sqref="G90:I92" xr:uid="{0DE4B7EA-E9B8-49AA-8BEB-991C52C3BC9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666A27D0-CD02-437E-A96E-435816A4900D}">
      <formula1>"Ministère des Finances, Ministère de la Planification,Les deux,Ni l'un ni l'autre,Ne sais pas, Non applicable"</formula1>
    </dataValidation>
    <dataValidation type="list" allowBlank="1" showInputMessage="1" showErrorMessage="1" sqref="F272:G272" xr:uid="{3DE0FD01-5DD4-4685-BFF2-8BEB1086C108}">
      <formula1>"Papier uniquement, Téléphone mobile/SMS,Électronique,Combinaison, Ne sais pas, Non applicable (aucun LMIS)"</formula1>
    </dataValidation>
    <dataValidation type="list" allowBlank="1" showInputMessage="1" showErrorMessage="1" sqref="G251" xr:uid="{835FF63C-DC3D-4971-9287-03B19336DD94}">
      <formula1>"0 %,1 à 10 %,11 à 20 %,21 à 30 %,31 à 40 %,41 à 50 %,51 à 60 %,61 à 70 %,71 à 80 %,81 à 100 %,Ne sais pas,Non applicable"</formula1>
    </dataValidation>
    <dataValidation type="list" allowBlank="1" showInputMessage="1" showErrorMessage="1" sqref="F249:G249 H213:J216 F99:G102" xr:uid="{AB212AFA-6CDD-44E8-BB1E-DCF9D633DD1E}">
      <formula1>"Oui,Non,Ne sais pas"</formula1>
    </dataValidation>
    <dataValidation type="list" allowBlank="1" showInputMessage="1" showErrorMessage="1" sqref="F247:G247" xr:uid="{82E64406-D586-4A67-B084-E6D986BC5957}">
      <formula1>"Oui : Sensibilisation/éducation mobile importante,Oui : Une certaine sensibilisation/éducation mobile,Non,Ne sais pas"</formula1>
    </dataValidation>
    <dataValidation type="list" allowBlank="1" showInputMessage="1" showErrorMessage="1" sqref="F245:G245" xr:uid="{8CD0552B-ABD5-4D6A-9B8A-E25371240F99}">
      <formula1>"Oui : Marketing social important,Oui : Un certain marketing social,Non,Ne sais pas"</formula1>
    </dataValidation>
    <dataValidation allowBlank="1" showInputMessage="1" showErrorMessage="1" error="Choisissez une réponse dans la liste déroulante." sqref="K20:N24" xr:uid="{56C8DCB3-BAFD-47E2-B8D0-818DAC81754A}"/>
    <dataValidation type="list" allowBlank="1" showInputMessage="1" showErrorMessage="1" sqref="F271:G271" xr:uid="{8127C331-8E8B-49E3-8A45-F4A9986DB80E}">
      <formula1>"Oui : Tous les sites de marketing social sont inclus, Oui : Certains sites de marketing social sont inclus,Aucun, Ne sais pas, Non applicable (aucun LMIS)"</formula1>
    </dataValidation>
    <dataValidation type="list" allowBlank="1" showInputMessage="1" showErrorMessage="1" sqref="F270:G270" xr:uid="{86E78392-704E-48FC-AB2B-F9F4F1DC39A9}">
      <formula1>"Oui : Toutes les installations des ONG sont incluses, Oui : Certaines des installations des ONG sont incluses,Aucun, Ne sais pas, Non applicable (aucun LMIS)"</formula1>
    </dataValidation>
    <dataValidation type="list" allowBlank="1" showInputMessage="1" showErrorMessage="1" sqref="F269:G269" xr:uid="{BB1490FA-AEB6-4EC4-AA46-5FCC15C90CE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D9C87387-3696-41CB-BAE1-646797F9621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6C3E02D-18E9-42EE-BDAF-C0464DFCB8EF}">
      <formula1>"Oui (plan PSE avec composant FP/RH),Aucun plan PSE commencé/élaboré,Oui plan PSE mais aucun composant FP/RH,Ne sais pas"</formula1>
    </dataValidation>
    <dataValidation type="list" allowBlank="1" showInputMessage="1" showErrorMessage="1" sqref="H312:J312" xr:uid="{2612104F-14BF-4407-8447-BEB689F26AE7}">
      <formula1>"0 à 25 %,26 à 50 %,51 à 75 %,76 à 100 %, Ne sais pas, Non applicable"</formula1>
    </dataValidation>
    <dataValidation type="list" allowBlank="1" showInputMessage="1" showErrorMessage="1" sqref="H302:J302 F95:F97" xr:uid="{71A50737-F737-4DBB-AF31-5FB926596060}">
      <formula1>"Oui,Non,Ne sais pas,Non applicable"</formula1>
    </dataValidation>
    <dataValidation type="list" allowBlank="1" showInputMessage="1" showErrorMessage="1" sqref="H308:J308" xr:uid="{695AB4CD-77AA-44F4-9BAD-8CC4BFC941C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3367F28D-0619-4844-8924-AF58DB751D4B}">
      <formula1>"0,1,2 à 3,Plus de 3, Ne sais pas"</formula1>
    </dataValidation>
    <dataValidation type="list" allowBlank="1" showInputMessage="1" showErrorMessage="1" sqref="J349 J354 J324 J329 J334 J339 J344 J319" xr:uid="{736AB2D4-5196-4239-8778-00E5294B8918}">
      <formula1>"0,1,2 à 3,Plus de 3,Ne sais pas"</formula1>
    </dataValidation>
    <dataValidation type="list" allowBlank="1" showInputMessage="1" showErrorMessage="1" sqref="H302" xr:uid="{4A731E69-FC75-43E8-BF5C-3BA5D048242B}">
      <formula1>"Oui,Non,Ne sais pas, Non applicable"</formula1>
    </dataValidation>
    <dataValidation type="list" allowBlank="1" showInputMessage="1" showErrorMessage="1" sqref="H301:J301" xr:uid="{08B25BF9-D040-458C-B945-E46E1E56CB44}">
      <formula1>"Moins de 6 mois, De 6 mois à moins d'1 an, D'1 an à 18 mois, Plus de 18 mois,Ne sais pas"</formula1>
    </dataValidation>
    <dataValidation type="list" allowBlank="1" showInputMessage="1" showErrorMessage="1" error="Choisissez une réponse dans la liste déroulante." sqref="I20:I21" xr:uid="{22F59859-A7CC-473C-BA58-611BD96C1294}">
      <formula1>"Oui, Non, Ne sais pas, Non applicable"</formula1>
    </dataValidation>
    <dataValidation type="list" allowBlank="1" showInputMessage="1" showErrorMessage="1" sqref="H305:J306" xr:uid="{CF760571-07B9-4C9E-BBF3-5434820E6CE9}">
      <formula1>"La plupart ont été testés, Certains ont été testés, Aucun n'a été testé, Ne sais pas, Non applicable"</formula1>
    </dataValidation>
    <dataValidation type="list" allowBlank="1" showInputMessage="1" showErrorMessage="1" sqref="H161 J161:L161" xr:uid="{B7BD3340-4F63-4A17-B46C-F3E0E1872435}">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FA82B769-41A6-4253-B8FA-A119AF3F0B37}">
      <formula1>"En nature, Argent liquide, Ne sais pas, Non applicable"</formula1>
    </dataValidation>
    <dataValidation type="list" allowBlank="1" showInputMessage="1" showErrorMessage="1" sqref="F164:F174 J60:K60 I67 F176:F186 K228:K240 F252 G135 H143:J143 H141:J141 J58 F260 H357:H358 F188:F198 H211:J211 G266 H106 H297:J297 F200:F210" xr:uid="{13EB6C52-140D-4195-BB8B-A2A61E6EF587}">
      <formula1>"Oui, Non, Ne sais pas"</formula1>
    </dataValidation>
    <dataValidation type="list" allowBlank="1" showInputMessage="1" showErrorMessage="1" sqref="H31:J31" xr:uid="{0D679D3B-7A38-4AD1-B350-B6779F907D45}">
      <formula1>"Moins d'une fois par an,Une fois par an,Deux fois par an,Une fois par trimestre,Une fois par mois,Ad hoc"</formula1>
    </dataValidation>
    <dataValidation type="list" allowBlank="1" showInputMessage="1" showErrorMessage="1" sqref="H26 J26 H28 J28" xr:uid="{C8EAD579-AFD3-49C6-AB8D-890ECFB53BC5}">
      <formula1>"Janvier, Février, Mars, Avril, Mai, Juin, juillet, Août, Septembre, Octobre, Novembre, Décembre"</formula1>
    </dataValidation>
    <dataValidation type="list" allowBlank="1" showInputMessage="1" showErrorMessage="1" error="Choisissez une réponse dans la liste déroulante." sqref="I22" xr:uid="{2DB87879-DDD0-40DA-8EFB-18EF114E116D}">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AD6F6D98-8632-47C6-968E-3A393A803BC7}">
      <formula1>"Oui, Non, Ne sais pas, Non applicable"</formula1>
    </dataValidation>
  </dataValidations>
  <hyperlinks>
    <hyperlink ref="J1" location="'All Countries Summary (2019)'!A1" display="Go to summary" xr:uid="{FDD25461-485A-49EB-9CD2-096CE3C83193}"/>
  </hyperlinks>
  <pageMargins left="0.25" right="0.25" top="0.75" bottom="0.75" header="0.3" footer="0.3"/>
  <pageSetup paperSize="141" scale="11" orientation="landscape" r:id="rId1"/>
  <rowBreaks count="9" manualBreakCount="9">
    <brk id="31" max="15" man="1"/>
    <brk id="65" max="15" man="1"/>
    <brk id="104" max="15" man="1"/>
    <brk id="133" max="15" man="1"/>
    <brk id="161" max="15" man="1"/>
    <brk id="210" max="15" man="1"/>
    <brk id="264" max="15" man="1"/>
    <brk id="308" max="15" man="1"/>
    <brk id="356" max="15"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8E18573-E239-48AF-A786-4184518C8BCD}">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FC0D18F-B37B-43D1-A87B-E7201A8094E0}">
          <x14:formula1>
            <xm:f>'https://chemonics.sharepoint.com/sites/FO000/1300_CL/Monitoring and Evaluation/CS Indicators and Index/Data Aggregation and Analysis/[CS Indicators Survey_2019_Guinea_final.xlsx]Data sources for dropdown list'!#REF!</xm:f>
          </x14:formula1>
          <xm:sqref>O8:P19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586EA-0466-4BF1-896A-BF5925D2948B}">
  <sheetPr>
    <tabColor theme="7" tint="-0.249977111117893"/>
  </sheetPr>
  <dimension ref="A1:Q363"/>
  <sheetViews>
    <sheetView showGridLines="0" zoomScaleNormal="100" workbookViewId="0">
      <selection activeCell="C160" sqref="C160:F160"/>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5.42578125" customWidth="1"/>
    <col min="8" max="8" width="23.42578125" customWidth="1"/>
    <col min="9" max="9" width="19" customWidth="1"/>
    <col min="10" max="10" width="18.5703125" customWidth="1"/>
    <col min="11" max="11" width="19.5703125" customWidth="1"/>
    <col min="12" max="12" width="18" customWidth="1"/>
    <col min="13" max="13" width="19.42578125" customWidth="1"/>
    <col min="14" max="14" width="21.42578125" customWidth="1"/>
    <col min="15" max="15" width="51.85546875" style="645" customWidth="1"/>
    <col min="16" max="16" width="50.28515625" style="645" customWidth="1"/>
  </cols>
  <sheetData>
    <row r="1" spans="2:16" ht="53.25" customHeight="1">
      <c r="B1" s="140"/>
      <c r="C1" s="140"/>
      <c r="D1" s="140"/>
      <c r="E1" s="140"/>
      <c r="F1" s="643"/>
      <c r="G1" s="643"/>
      <c r="H1" s="643"/>
      <c r="I1" s="643"/>
      <c r="J1" s="643"/>
      <c r="K1" s="2508" t="s">
        <v>828</v>
      </c>
      <c r="L1" s="2508"/>
      <c r="M1" s="643"/>
      <c r="N1" s="643"/>
      <c r="O1" s="646"/>
      <c r="P1" s="646"/>
    </row>
    <row r="2" spans="2:16" ht="37.5" customHeight="1" thickBot="1">
      <c r="B2" s="141" t="s">
        <v>1938</v>
      </c>
      <c r="C2" s="6"/>
      <c r="D2" s="6"/>
      <c r="E2" s="6"/>
      <c r="F2" s="142"/>
      <c r="G2" s="143"/>
      <c r="H2" s="142"/>
      <c r="I2" s="142"/>
      <c r="J2" s="142"/>
      <c r="K2" s="616"/>
      <c r="L2" s="616"/>
      <c r="M2" s="616"/>
      <c r="N2" s="144"/>
      <c r="O2" s="646"/>
      <c r="P2" s="646"/>
    </row>
    <row r="3" spans="2:16" ht="48.75" customHeight="1" thickBot="1">
      <c r="B3" s="141"/>
      <c r="C3" s="6"/>
      <c r="D3" s="15" t="s">
        <v>1939</v>
      </c>
      <c r="E3" s="145" t="s">
        <v>4095</v>
      </c>
      <c r="F3" s="16" t="s">
        <v>1941</v>
      </c>
      <c r="G3" s="143"/>
      <c r="H3" s="142"/>
      <c r="I3" s="142"/>
      <c r="J3" s="142"/>
      <c r="K3" s="616"/>
      <c r="L3" s="616"/>
      <c r="M3" s="616"/>
      <c r="N3" s="144"/>
      <c r="O3" s="646"/>
      <c r="P3" s="646"/>
    </row>
    <row r="4" spans="2:16" ht="39" customHeight="1">
      <c r="B4" s="2403" t="s">
        <v>1942</v>
      </c>
      <c r="C4" s="2403"/>
      <c r="D4" s="2403"/>
      <c r="E4" s="2403"/>
      <c r="F4" s="2403"/>
      <c r="G4" s="2403"/>
      <c r="H4" s="2403"/>
      <c r="I4" s="2403"/>
      <c r="J4" s="2403"/>
      <c r="K4" s="2403"/>
      <c r="L4" s="2403"/>
      <c r="M4" s="2403"/>
      <c r="N4" s="2403"/>
      <c r="O4" s="646"/>
      <c r="P4" s="646"/>
    </row>
    <row r="5" spans="2:16" ht="3.75" customHeight="1" thickBot="1">
      <c r="B5" s="2430" t="s">
        <v>1943</v>
      </c>
      <c r="C5" s="2431"/>
      <c r="D5" s="2431"/>
      <c r="E5" s="2431"/>
      <c r="F5" s="2431"/>
      <c r="G5" s="2431"/>
      <c r="H5" s="2431"/>
      <c r="I5" s="2431"/>
      <c r="J5" s="2431"/>
      <c r="K5" s="2431"/>
      <c r="L5" s="2431"/>
      <c r="M5" s="2431"/>
      <c r="N5" s="2431"/>
      <c r="O5" s="646"/>
      <c r="P5" s="646"/>
    </row>
    <row r="6" spans="2:16" ht="27.75" customHeight="1" thickBot="1">
      <c r="B6" s="2432"/>
      <c r="C6" s="2432"/>
      <c r="D6" s="2432"/>
      <c r="E6" s="2432"/>
      <c r="F6" s="2432"/>
      <c r="G6" s="2432"/>
      <c r="H6" s="2432"/>
      <c r="I6" s="2432"/>
      <c r="J6" s="2432"/>
      <c r="K6" s="2432"/>
      <c r="L6" s="2432"/>
      <c r="M6" s="1659"/>
      <c r="N6" s="1554"/>
      <c r="O6" s="644"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64.5" customHeight="1">
      <c r="B8" s="20" t="s">
        <v>1947</v>
      </c>
      <c r="C8" s="2407" t="s">
        <v>1948</v>
      </c>
      <c r="D8" s="2407"/>
      <c r="E8" s="2407"/>
      <c r="F8" s="2407"/>
      <c r="G8" s="2407"/>
      <c r="H8" s="1622" t="s">
        <v>1949</v>
      </c>
      <c r="I8" s="21" t="s">
        <v>1950</v>
      </c>
      <c r="J8" s="2238" t="s">
        <v>4096</v>
      </c>
      <c r="K8" s="2239"/>
      <c r="L8" s="2239"/>
      <c r="M8" s="2239"/>
      <c r="N8" s="2240"/>
      <c r="O8" s="2245" t="s">
        <v>3352</v>
      </c>
      <c r="P8" s="2245"/>
    </row>
    <row r="9" spans="2:16" ht="21.75" customHeight="1">
      <c r="B9" s="22" t="s">
        <v>435</v>
      </c>
      <c r="C9" s="2028" t="s">
        <v>1952</v>
      </c>
      <c r="D9" s="2028"/>
      <c r="E9" s="2029"/>
      <c r="F9" s="2411" t="s">
        <v>4097</v>
      </c>
      <c r="G9" s="2412"/>
      <c r="H9" s="2412"/>
      <c r="I9" s="2412"/>
      <c r="J9" s="2412"/>
      <c r="K9" s="2412"/>
      <c r="L9" s="2412"/>
      <c r="M9" s="2412"/>
      <c r="N9" s="2412"/>
      <c r="O9" s="2124"/>
      <c r="P9" s="2124"/>
    </row>
    <row r="10" spans="2:16" ht="28.5">
      <c r="B10" s="23" t="s">
        <v>58</v>
      </c>
      <c r="C10" s="1997" t="s">
        <v>1954</v>
      </c>
      <c r="D10" s="1997"/>
      <c r="E10" s="1998"/>
      <c r="F10" s="24" t="s">
        <v>1955</v>
      </c>
      <c r="G10" s="2413"/>
      <c r="H10" s="2413"/>
      <c r="I10" s="2413"/>
      <c r="J10" s="2413"/>
      <c r="K10" s="2413"/>
      <c r="L10" s="2413"/>
      <c r="M10" s="2413"/>
      <c r="N10" s="2414"/>
      <c r="O10" s="2124"/>
      <c r="P10" s="2124"/>
    </row>
    <row r="11" spans="2:16" ht="21" customHeight="1">
      <c r="B11" s="1494" t="s">
        <v>435</v>
      </c>
      <c r="C11" s="2043" t="s">
        <v>1956</v>
      </c>
      <c r="D11" s="2043"/>
      <c r="E11" s="2415"/>
      <c r="F11" s="1622" t="s">
        <v>1949</v>
      </c>
      <c r="G11" s="2397" t="s">
        <v>1957</v>
      </c>
      <c r="H11" s="2138"/>
      <c r="I11" s="2773" t="s">
        <v>4098</v>
      </c>
      <c r="J11" s="2774"/>
      <c r="K11" s="2774"/>
      <c r="L11" s="2774"/>
      <c r="M11" s="2774"/>
      <c r="N11" s="2775"/>
      <c r="O11" s="2124"/>
      <c r="P11" s="2124"/>
    </row>
    <row r="12" spans="2:16" ht="43.5" customHeight="1">
      <c r="B12" s="76" t="s">
        <v>441</v>
      </c>
      <c r="C12" s="2028" t="s">
        <v>1959</v>
      </c>
      <c r="D12" s="2028"/>
      <c r="E12" s="2029"/>
      <c r="F12" s="1622" t="s">
        <v>1949</v>
      </c>
      <c r="G12" s="2397" t="s">
        <v>1957</v>
      </c>
      <c r="H12" s="2138"/>
      <c r="I12" s="1637" t="s">
        <v>4099</v>
      </c>
      <c r="J12" s="1637"/>
      <c r="K12" s="1637"/>
      <c r="L12" s="1637"/>
      <c r="M12" s="1637"/>
      <c r="N12" s="1637"/>
      <c r="O12" s="2124"/>
      <c r="P12" s="2124"/>
    </row>
    <row r="13" spans="2:16" ht="35.25" customHeight="1">
      <c r="B13" s="88" t="s">
        <v>443</v>
      </c>
      <c r="C13" s="2028" t="s">
        <v>1961</v>
      </c>
      <c r="D13" s="2028"/>
      <c r="E13" s="2029"/>
      <c r="F13" s="1622" t="s">
        <v>1949</v>
      </c>
      <c r="G13" s="2397" t="s">
        <v>1957</v>
      </c>
      <c r="H13" s="2138"/>
      <c r="I13" s="1637" t="s">
        <v>4100</v>
      </c>
      <c r="J13" s="1637"/>
      <c r="K13" s="1637"/>
      <c r="L13" s="1637"/>
      <c r="M13" s="1637"/>
      <c r="N13" s="1637"/>
      <c r="O13" s="2124"/>
      <c r="P13" s="2124"/>
    </row>
    <row r="14" spans="2:16" ht="33" customHeight="1">
      <c r="B14" s="76" t="s">
        <v>445</v>
      </c>
      <c r="C14" s="2028" t="s">
        <v>1963</v>
      </c>
      <c r="D14" s="2028"/>
      <c r="E14" s="2029"/>
      <c r="F14" s="1622" t="s">
        <v>1949</v>
      </c>
      <c r="G14" s="2397" t="s">
        <v>1964</v>
      </c>
      <c r="H14" s="2138"/>
      <c r="I14" s="1637" t="s">
        <v>113</v>
      </c>
      <c r="J14" s="1637"/>
      <c r="K14" s="1637"/>
      <c r="L14" s="1637"/>
      <c r="M14" s="1637"/>
      <c r="N14" s="1637"/>
      <c r="O14" s="2124"/>
      <c r="P14" s="2124"/>
    </row>
    <row r="15" spans="2:16" ht="27" customHeight="1">
      <c r="B15" s="76" t="s">
        <v>448</v>
      </c>
      <c r="C15" s="2028" t="s">
        <v>1965</v>
      </c>
      <c r="D15" s="2028"/>
      <c r="E15" s="2029"/>
      <c r="F15" s="1622" t="s">
        <v>1949</v>
      </c>
      <c r="G15" s="2397" t="s">
        <v>1966</v>
      </c>
      <c r="H15" s="2138"/>
      <c r="I15" s="1637" t="s">
        <v>957</v>
      </c>
      <c r="J15" s="1637" t="s">
        <v>4101</v>
      </c>
      <c r="K15" s="1637"/>
      <c r="L15" s="1637"/>
      <c r="M15" s="1637"/>
      <c r="N15" s="1637"/>
      <c r="O15" s="2124"/>
      <c r="P15" s="2124"/>
    </row>
    <row r="16" spans="2:16" ht="53.25" customHeight="1">
      <c r="B16" s="76" t="s">
        <v>450</v>
      </c>
      <c r="C16" s="2028" t="s">
        <v>1968</v>
      </c>
      <c r="D16" s="2028"/>
      <c r="E16" s="2029"/>
      <c r="F16" s="1622" t="s">
        <v>1949</v>
      </c>
      <c r="G16" s="2397" t="s">
        <v>1969</v>
      </c>
      <c r="H16" s="2138"/>
      <c r="I16" s="2773" t="s">
        <v>4102</v>
      </c>
      <c r="J16" s="2774"/>
      <c r="K16" s="2774"/>
      <c r="L16" s="1637"/>
      <c r="M16" s="1637"/>
      <c r="N16" s="1637"/>
      <c r="O16" s="2124"/>
      <c r="P16" s="2124"/>
    </row>
    <row r="17" spans="2:16" ht="26.25" customHeight="1">
      <c r="B17" s="76" t="s">
        <v>453</v>
      </c>
      <c r="C17" s="2099" t="s">
        <v>1971</v>
      </c>
      <c r="D17" s="2099"/>
      <c r="E17" s="2099"/>
      <c r="F17" s="1622" t="s">
        <v>1949</v>
      </c>
      <c r="G17" s="2397" t="s">
        <v>1972</v>
      </c>
      <c r="H17" s="2138"/>
      <c r="I17" s="1995" t="s">
        <v>4103</v>
      </c>
      <c r="J17" s="2160"/>
      <c r="K17" s="2160"/>
      <c r="L17" s="1637"/>
      <c r="M17" s="1637"/>
      <c r="N17" s="1637"/>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24.75" customHeight="1">
      <c r="B19" s="76" t="s">
        <v>458</v>
      </c>
      <c r="C19" s="2099" t="s">
        <v>1976</v>
      </c>
      <c r="D19" s="2099"/>
      <c r="E19" s="2099"/>
      <c r="F19" s="1622" t="s">
        <v>1949</v>
      </c>
      <c r="G19" s="2397" t="s">
        <v>1972</v>
      </c>
      <c r="H19" s="2138"/>
      <c r="I19" s="1637" t="s">
        <v>4104</v>
      </c>
      <c r="J19" s="1637" t="s">
        <v>4105</v>
      </c>
      <c r="K19" s="1637"/>
      <c r="L19" s="1637"/>
      <c r="M19" s="1637"/>
      <c r="N19" s="1637"/>
      <c r="O19" s="2197"/>
      <c r="P19" s="2197"/>
    </row>
    <row r="20" spans="2:16" ht="24" customHeight="1">
      <c r="B20" s="23" t="s">
        <v>78</v>
      </c>
      <c r="C20" s="1997" t="s">
        <v>1978</v>
      </c>
      <c r="D20" s="1997"/>
      <c r="E20" s="1997"/>
      <c r="F20" s="1997"/>
      <c r="G20" s="1997"/>
      <c r="H20" s="1997"/>
      <c r="I20" s="1522" t="s">
        <v>1949</v>
      </c>
      <c r="J20" s="1993" t="s">
        <v>1979</v>
      </c>
      <c r="K20" s="2170" t="s">
        <v>4106</v>
      </c>
      <c r="L20" s="2171"/>
      <c r="M20" s="2171"/>
      <c r="N20" s="2179"/>
      <c r="O20" s="25"/>
      <c r="P20" s="26"/>
    </row>
    <row r="21" spans="2:16" ht="24" customHeight="1">
      <c r="B21" s="23" t="s">
        <v>81</v>
      </c>
      <c r="C21" s="1997" t="s">
        <v>1982</v>
      </c>
      <c r="D21" s="1997"/>
      <c r="E21" s="1997"/>
      <c r="F21" s="1997"/>
      <c r="G21" s="1997"/>
      <c r="H21" s="1997"/>
      <c r="I21" s="1522" t="s">
        <v>1949</v>
      </c>
      <c r="J21" s="2398"/>
      <c r="K21" s="2172"/>
      <c r="L21" s="2173"/>
      <c r="M21" s="2173"/>
      <c r="N21" s="2174"/>
      <c r="O21" s="25"/>
      <c r="P21" s="26"/>
    </row>
    <row r="22" spans="2:16" ht="24" customHeight="1">
      <c r="B22" s="23" t="s">
        <v>91</v>
      </c>
      <c r="C22" s="1997" t="s">
        <v>1983</v>
      </c>
      <c r="D22" s="1997"/>
      <c r="E22" s="1997"/>
      <c r="F22" s="1997"/>
      <c r="G22" s="1997"/>
      <c r="H22" s="1997"/>
      <c r="I22" s="1522" t="s">
        <v>4107</v>
      </c>
      <c r="J22" s="2398"/>
      <c r="K22" s="2172"/>
      <c r="L22" s="2173"/>
      <c r="M22" s="2173"/>
      <c r="N22" s="2174"/>
      <c r="O22" s="2051" t="s">
        <v>3352</v>
      </c>
      <c r="P22" s="2051"/>
    </row>
    <row r="23" spans="2:16" ht="27" customHeight="1">
      <c r="B23" s="23" t="s">
        <v>464</v>
      </c>
      <c r="C23" s="1997" t="s">
        <v>1985</v>
      </c>
      <c r="D23" s="1997"/>
      <c r="E23" s="1997"/>
      <c r="F23" s="1997"/>
      <c r="G23" s="1997"/>
      <c r="H23" s="1997"/>
      <c r="I23" s="1622" t="s">
        <v>1949</v>
      </c>
      <c r="J23" s="2398"/>
      <c r="K23" s="2172"/>
      <c r="L23" s="2173"/>
      <c r="M23" s="2173"/>
      <c r="N23" s="2174"/>
      <c r="O23" s="2124"/>
      <c r="P23" s="2124"/>
    </row>
    <row r="24" spans="2:16" ht="31.5" customHeight="1" thickBot="1">
      <c r="B24" s="22" t="s">
        <v>435</v>
      </c>
      <c r="C24" s="2330" t="s">
        <v>1986</v>
      </c>
      <c r="D24" s="2330"/>
      <c r="E24" s="2330"/>
      <c r="F24" s="2330"/>
      <c r="G24" s="2330"/>
      <c r="H24" s="2330"/>
      <c r="I24" s="1622" t="s">
        <v>1949</v>
      </c>
      <c r="J24" s="2398"/>
      <c r="K24" s="2399"/>
      <c r="L24" s="2400"/>
      <c r="M24" s="2400"/>
      <c r="N24" s="2401"/>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3838" t="s">
        <v>4108</v>
      </c>
      <c r="M26" s="3839"/>
      <c r="N26" s="3840"/>
      <c r="O26" s="30"/>
      <c r="P26" s="1515"/>
    </row>
    <row r="27" spans="2:16" ht="78.75" customHeight="1">
      <c r="B27" s="87" t="s">
        <v>472</v>
      </c>
      <c r="C27" s="2028" t="s">
        <v>1995</v>
      </c>
      <c r="D27" s="2028"/>
      <c r="E27" s="2028"/>
      <c r="F27" s="2028"/>
      <c r="G27" s="2028"/>
      <c r="H27" s="2028"/>
      <c r="I27" s="2029"/>
      <c r="J27" s="274">
        <v>3986457</v>
      </c>
      <c r="K27" s="2113"/>
      <c r="L27" s="3841"/>
      <c r="M27" s="3842"/>
      <c r="N27" s="3843"/>
      <c r="O27" s="2051" t="s">
        <v>3313</v>
      </c>
      <c r="P27" s="2051"/>
    </row>
    <row r="28" spans="2:16" ht="19.5" customHeight="1">
      <c r="B28" s="2810" t="s">
        <v>120</v>
      </c>
      <c r="C28" s="1855" t="s">
        <v>1997</v>
      </c>
      <c r="D28" s="1855"/>
      <c r="E28" s="1855"/>
      <c r="F28" s="2098"/>
      <c r="G28" s="1634" t="s">
        <v>1989</v>
      </c>
      <c r="H28" s="1531" t="s">
        <v>1990</v>
      </c>
      <c r="I28" s="32" t="s">
        <v>1991</v>
      </c>
      <c r="J28" s="33" t="s">
        <v>1992</v>
      </c>
      <c r="K28" s="2113"/>
      <c r="L28" s="3841"/>
      <c r="M28" s="3842"/>
      <c r="N28" s="3843"/>
      <c r="O28" s="2124"/>
      <c r="P28" s="2124"/>
    </row>
    <row r="29" spans="2:16" ht="19.5" customHeight="1">
      <c r="B29" s="2811"/>
      <c r="C29" s="2099"/>
      <c r="D29" s="2099"/>
      <c r="E29" s="2099"/>
      <c r="F29" s="2100"/>
      <c r="G29" s="1634" t="s">
        <v>1998</v>
      </c>
      <c r="H29" s="1510">
        <v>2018</v>
      </c>
      <c r="I29" s="32" t="s">
        <v>1999</v>
      </c>
      <c r="J29" s="1510">
        <v>2018</v>
      </c>
      <c r="K29" s="2113"/>
      <c r="L29" s="3841"/>
      <c r="M29" s="3842"/>
      <c r="N29" s="3843"/>
      <c r="O29" s="2124"/>
      <c r="P29" s="2124"/>
    </row>
    <row r="30" spans="2:16" ht="25.5" customHeight="1">
      <c r="B30" s="76" t="s">
        <v>435</v>
      </c>
      <c r="C30" s="2028" t="s">
        <v>2000</v>
      </c>
      <c r="D30" s="2028"/>
      <c r="E30" s="2028"/>
      <c r="F30" s="2028"/>
      <c r="G30" s="2029"/>
      <c r="H30" s="2381" t="s">
        <v>4109</v>
      </c>
      <c r="I30" s="2382"/>
      <c r="J30" s="2383"/>
      <c r="K30" s="2113"/>
      <c r="L30" s="3841"/>
      <c r="M30" s="3842"/>
      <c r="N30" s="3843"/>
      <c r="O30" s="2197"/>
      <c r="P30" s="2197"/>
    </row>
    <row r="31" spans="2:16" ht="27.75" customHeight="1">
      <c r="B31" s="76" t="s">
        <v>441</v>
      </c>
      <c r="C31" s="2028" t="s">
        <v>2002</v>
      </c>
      <c r="D31" s="2028"/>
      <c r="E31" s="2028"/>
      <c r="F31" s="2028"/>
      <c r="G31" s="2029"/>
      <c r="H31" s="2384" t="s">
        <v>2003</v>
      </c>
      <c r="I31" s="2385"/>
      <c r="J31" s="2386"/>
      <c r="K31" s="2114"/>
      <c r="L31" s="3844"/>
      <c r="M31" s="3845"/>
      <c r="N31" s="3846"/>
      <c r="O31" s="1513" t="s">
        <v>3316</v>
      </c>
      <c r="P31" s="26"/>
    </row>
    <row r="32" spans="2:16" ht="65.45" customHeight="1">
      <c r="B32" s="76" t="s">
        <v>443</v>
      </c>
      <c r="C32" s="2028" t="s">
        <v>2004</v>
      </c>
      <c r="D32" s="2028"/>
      <c r="E32" s="2028"/>
      <c r="F32" s="2028"/>
      <c r="G32" s="2028"/>
      <c r="H32" s="2028"/>
      <c r="I32" s="2028"/>
      <c r="J32" s="2028"/>
      <c r="K32" s="2028"/>
      <c r="L32" s="2028"/>
      <c r="M32" s="2028"/>
      <c r="N32" s="2372"/>
      <c r="O32" s="2074" t="s">
        <v>3317</v>
      </c>
      <c r="P32" s="2074"/>
    </row>
    <row r="33" spans="2:16" ht="46.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3762" t="s">
        <v>4110</v>
      </c>
      <c r="P34" s="2379"/>
    </row>
    <row r="35" spans="2:16" ht="21" customHeight="1">
      <c r="B35" s="27"/>
      <c r="C35" s="2091" t="s">
        <v>2011</v>
      </c>
      <c r="D35" s="2091"/>
      <c r="E35" s="2091"/>
      <c r="F35" s="2091"/>
      <c r="G35" s="2091"/>
      <c r="H35" s="2091"/>
      <c r="I35" s="2092"/>
      <c r="J35" s="225">
        <v>83682</v>
      </c>
      <c r="K35" s="225">
        <v>83854</v>
      </c>
      <c r="L35" s="3847">
        <f t="shared" ref="L35:L52" si="0">ABS(J35-K35)/J35</f>
        <v>2.0554002055400205E-3</v>
      </c>
      <c r="M35" s="3848"/>
      <c r="N35" s="3849"/>
      <c r="O35" s="3763"/>
      <c r="P35" s="2380"/>
    </row>
    <row r="36" spans="2:16" ht="21" customHeight="1">
      <c r="B36" s="27"/>
      <c r="C36" s="2091" t="s">
        <v>2012</v>
      </c>
      <c r="D36" s="2091"/>
      <c r="E36" s="2091"/>
      <c r="F36" s="2091"/>
      <c r="G36" s="2091"/>
      <c r="H36" s="2091"/>
      <c r="I36" s="2092"/>
      <c r="J36" s="275" t="s">
        <v>61</v>
      </c>
      <c r="K36" s="276" t="s">
        <v>61</v>
      </c>
      <c r="L36" s="3850" t="s">
        <v>61</v>
      </c>
      <c r="M36" s="3851"/>
      <c r="N36" s="3852"/>
      <c r="O36" s="3763"/>
      <c r="P36" s="2380"/>
    </row>
    <row r="37" spans="2:16" ht="31.5" customHeight="1">
      <c r="B37" s="27"/>
      <c r="C37" s="2091" t="s">
        <v>2013</v>
      </c>
      <c r="D37" s="2091"/>
      <c r="E37" s="2091"/>
      <c r="F37" s="277" t="s">
        <v>2014</v>
      </c>
      <c r="G37" s="2121"/>
      <c r="H37" s="2122"/>
      <c r="I37" s="3642"/>
      <c r="J37" s="275" t="s">
        <v>61</v>
      </c>
      <c r="K37" s="276" t="s">
        <v>61</v>
      </c>
      <c r="L37" s="3850" t="s">
        <v>61</v>
      </c>
      <c r="M37" s="3851"/>
      <c r="N37" s="3852"/>
      <c r="O37" s="3763"/>
      <c r="P37" s="2380"/>
    </row>
    <row r="38" spans="2:16" ht="21" customHeight="1">
      <c r="B38" s="27" t="s">
        <v>489</v>
      </c>
      <c r="C38" s="1997" t="s">
        <v>2015</v>
      </c>
      <c r="D38" s="1997"/>
      <c r="E38" s="1997"/>
      <c r="F38" s="1997"/>
      <c r="G38" s="1997"/>
      <c r="H38" s="1997"/>
      <c r="I38" s="1997"/>
      <c r="J38" s="1997"/>
      <c r="K38" s="1997"/>
      <c r="L38" s="1997"/>
      <c r="M38" s="1997"/>
      <c r="N38" s="2041"/>
      <c r="O38" s="3763"/>
      <c r="P38" s="2380"/>
    </row>
    <row r="39" spans="2:16" ht="21" customHeight="1">
      <c r="B39" s="27"/>
      <c r="C39" s="2091" t="s">
        <v>2016</v>
      </c>
      <c r="D39" s="2091"/>
      <c r="E39" s="2091"/>
      <c r="F39" s="2091"/>
      <c r="G39" s="2091"/>
      <c r="H39" s="2091"/>
      <c r="I39" s="2092"/>
      <c r="J39" s="225">
        <v>15615</v>
      </c>
      <c r="K39" s="225">
        <v>48842</v>
      </c>
      <c r="L39" s="3847">
        <f t="shared" ref="L39" si="1">ABS(J39-K39)/J39</f>
        <v>2.1278898495036822</v>
      </c>
      <c r="M39" s="3848"/>
      <c r="N39" s="3849"/>
      <c r="O39" s="3763"/>
      <c r="P39" s="2380"/>
    </row>
    <row r="40" spans="2:16" ht="27.75" customHeight="1">
      <c r="B40" s="27"/>
      <c r="C40" s="2091" t="s">
        <v>2017</v>
      </c>
      <c r="D40" s="2091"/>
      <c r="E40" s="2091"/>
      <c r="F40" s="277" t="s">
        <v>2014</v>
      </c>
      <c r="G40" s="2121"/>
      <c r="H40" s="2122"/>
      <c r="I40" s="3642"/>
      <c r="J40" s="275" t="s">
        <v>61</v>
      </c>
      <c r="K40" s="276" t="s">
        <v>61</v>
      </c>
      <c r="L40" s="3850" t="s">
        <v>61</v>
      </c>
      <c r="M40" s="3851"/>
      <c r="N40" s="3852"/>
      <c r="O40" s="3763"/>
      <c r="P40" s="2380"/>
    </row>
    <row r="41" spans="2:16" ht="21" customHeight="1">
      <c r="B41" s="27" t="s">
        <v>493</v>
      </c>
      <c r="C41" s="1997" t="s">
        <v>2018</v>
      </c>
      <c r="D41" s="1997"/>
      <c r="E41" s="1997"/>
      <c r="F41" s="1997"/>
      <c r="G41" s="1997"/>
      <c r="H41" s="1997"/>
      <c r="I41" s="1997"/>
      <c r="J41" s="1997"/>
      <c r="K41" s="1997"/>
      <c r="L41" s="1997"/>
      <c r="M41" s="1997"/>
      <c r="N41" s="2041"/>
      <c r="O41" s="3763"/>
      <c r="P41" s="2380"/>
    </row>
    <row r="42" spans="2:16" ht="21" customHeight="1">
      <c r="B42" s="27"/>
      <c r="C42" s="2091" t="s">
        <v>2019</v>
      </c>
      <c r="D42" s="2091"/>
      <c r="E42" s="2091"/>
      <c r="F42" s="2091"/>
      <c r="G42" s="2091"/>
      <c r="H42" s="2091"/>
      <c r="I42" s="2092"/>
      <c r="J42" s="275" t="s">
        <v>61</v>
      </c>
      <c r="K42" s="276" t="s">
        <v>61</v>
      </c>
      <c r="L42" s="3850" t="s">
        <v>61</v>
      </c>
      <c r="M42" s="3851"/>
      <c r="N42" s="3852"/>
      <c r="O42" s="3763"/>
      <c r="P42" s="2380"/>
    </row>
    <row r="43" spans="2:16" ht="21" customHeight="1">
      <c r="B43" s="27"/>
      <c r="C43" s="2091" t="s">
        <v>2020</v>
      </c>
      <c r="D43" s="2091"/>
      <c r="E43" s="2091"/>
      <c r="F43" s="2091"/>
      <c r="G43" s="2091"/>
      <c r="H43" s="2091"/>
      <c r="I43" s="2092"/>
      <c r="J43" s="225">
        <v>247800</v>
      </c>
      <c r="K43" s="225">
        <v>355234</v>
      </c>
      <c r="L43" s="3847">
        <f t="shared" si="0"/>
        <v>0.43355125100887815</v>
      </c>
      <c r="M43" s="3848"/>
      <c r="N43" s="3849"/>
      <c r="O43" s="3763"/>
      <c r="P43" s="2380"/>
    </row>
    <row r="44" spans="2:16" ht="21" customHeight="1">
      <c r="B44" s="27"/>
      <c r="C44" s="2091" t="s">
        <v>2021</v>
      </c>
      <c r="D44" s="2091"/>
      <c r="E44" s="2091"/>
      <c r="F44" s="2091"/>
      <c r="G44" s="2091"/>
      <c r="H44" s="2091"/>
      <c r="I44" s="2092"/>
      <c r="J44" s="275" t="s">
        <v>61</v>
      </c>
      <c r="K44" s="276" t="s">
        <v>61</v>
      </c>
      <c r="L44" s="3850" t="s">
        <v>61</v>
      </c>
      <c r="M44" s="3851"/>
      <c r="N44" s="3852"/>
      <c r="O44" s="3763"/>
      <c r="P44" s="2380"/>
    </row>
    <row r="45" spans="2:16" ht="32.25" customHeight="1">
      <c r="B45" s="27"/>
      <c r="C45" s="2091" t="s">
        <v>2022</v>
      </c>
      <c r="D45" s="2091"/>
      <c r="E45" s="2091"/>
      <c r="F45" s="38" t="s">
        <v>2014</v>
      </c>
      <c r="G45" s="1754"/>
      <c r="H45" s="2008"/>
      <c r="I45" s="1755"/>
      <c r="J45" s="275" t="s">
        <v>61</v>
      </c>
      <c r="K45" s="276" t="s">
        <v>61</v>
      </c>
      <c r="L45" s="3850" t="s">
        <v>61</v>
      </c>
      <c r="M45" s="3851"/>
      <c r="N45" s="3852"/>
      <c r="O45" s="3763"/>
      <c r="P45" s="2380"/>
    </row>
    <row r="46" spans="2:16" ht="21" customHeight="1">
      <c r="B46" s="27" t="s">
        <v>498</v>
      </c>
      <c r="C46" s="1997" t="s">
        <v>2023</v>
      </c>
      <c r="D46" s="1997"/>
      <c r="E46" s="1997"/>
      <c r="F46" s="1997"/>
      <c r="G46" s="1997"/>
      <c r="H46" s="1997"/>
      <c r="I46" s="1997"/>
      <c r="J46" s="1997"/>
      <c r="K46" s="1997"/>
      <c r="L46" s="1997"/>
      <c r="M46" s="1997"/>
      <c r="N46" s="2041"/>
      <c r="O46" s="3763"/>
      <c r="P46" s="2380"/>
    </row>
    <row r="47" spans="2:16" ht="21" customHeight="1">
      <c r="B47" s="27"/>
      <c r="C47" s="2091" t="s">
        <v>2024</v>
      </c>
      <c r="D47" s="2091"/>
      <c r="E47" s="2091"/>
      <c r="F47" s="2091"/>
      <c r="G47" s="2091"/>
      <c r="H47" s="2091"/>
      <c r="I47" s="2092"/>
      <c r="J47" s="225">
        <v>11470</v>
      </c>
      <c r="K47" s="225">
        <v>26241</v>
      </c>
      <c r="L47" s="3847">
        <f t="shared" si="0"/>
        <v>1.2877942458587619</v>
      </c>
      <c r="M47" s="3848"/>
      <c r="N47" s="3849"/>
      <c r="O47" s="3763"/>
      <c r="P47" s="2380"/>
    </row>
    <row r="48" spans="2:16" ht="21" customHeight="1">
      <c r="B48" s="27"/>
      <c r="C48" s="2091" t="s">
        <v>2025</v>
      </c>
      <c r="D48" s="2091"/>
      <c r="E48" s="2091"/>
      <c r="F48" s="2091"/>
      <c r="G48" s="2091"/>
      <c r="H48" s="2091"/>
      <c r="I48" s="2092"/>
      <c r="J48" s="275" t="s">
        <v>61</v>
      </c>
      <c r="K48" s="276" t="s">
        <v>61</v>
      </c>
      <c r="L48" s="3850" t="s">
        <v>61</v>
      </c>
      <c r="M48" s="3851"/>
      <c r="N48" s="3852"/>
      <c r="O48" s="3763"/>
      <c r="P48" s="2380"/>
    </row>
    <row r="49" spans="2:16" ht="30" customHeight="1">
      <c r="B49" s="27"/>
      <c r="C49" s="2091" t="s">
        <v>2026</v>
      </c>
      <c r="D49" s="2091"/>
      <c r="E49" s="2091"/>
      <c r="F49" s="38" t="s">
        <v>2014</v>
      </c>
      <c r="G49" s="2093"/>
      <c r="H49" s="2157"/>
      <c r="I49" s="2094"/>
      <c r="J49" s="275" t="s">
        <v>61</v>
      </c>
      <c r="K49" s="276" t="s">
        <v>61</v>
      </c>
      <c r="L49" s="3850" t="s">
        <v>61</v>
      </c>
      <c r="M49" s="3851"/>
      <c r="N49" s="3852"/>
      <c r="O49" s="3763"/>
      <c r="P49" s="2380"/>
    </row>
    <row r="50" spans="2:16" ht="21" customHeight="1">
      <c r="B50" s="27" t="s">
        <v>502</v>
      </c>
      <c r="C50" s="1997" t="s">
        <v>2027</v>
      </c>
      <c r="D50" s="1997"/>
      <c r="E50" s="1997"/>
      <c r="F50" s="1997"/>
      <c r="G50" s="1997"/>
      <c r="H50" s="1997"/>
      <c r="I50" s="1997"/>
      <c r="J50" s="225">
        <v>475</v>
      </c>
      <c r="K50" s="225">
        <v>3746</v>
      </c>
      <c r="L50" s="3847">
        <f t="shared" si="0"/>
        <v>6.8863157894736844</v>
      </c>
      <c r="M50" s="3848"/>
      <c r="N50" s="3849"/>
      <c r="O50" s="3763"/>
      <c r="P50" s="2380"/>
    </row>
    <row r="51" spans="2:16" ht="21" customHeight="1">
      <c r="B51" s="27" t="s">
        <v>504</v>
      </c>
      <c r="C51" s="1997" t="s">
        <v>2028</v>
      </c>
      <c r="D51" s="1997"/>
      <c r="E51" s="1997"/>
      <c r="F51" s="1997"/>
      <c r="G51" s="1997"/>
      <c r="H51" s="1997"/>
      <c r="I51" s="1997"/>
      <c r="J51" s="275" t="s">
        <v>61</v>
      </c>
      <c r="K51" s="276" t="s">
        <v>61</v>
      </c>
      <c r="L51" s="3850" t="s">
        <v>61</v>
      </c>
      <c r="M51" s="3851"/>
      <c r="N51" s="3852"/>
      <c r="O51" s="3763"/>
      <c r="P51" s="2380"/>
    </row>
    <row r="52" spans="2:16" ht="21" customHeight="1">
      <c r="B52" s="27" t="s">
        <v>506</v>
      </c>
      <c r="C52" s="1997" t="s">
        <v>2029</v>
      </c>
      <c r="D52" s="1997"/>
      <c r="E52" s="1997"/>
      <c r="F52" s="1997"/>
      <c r="G52" s="1997"/>
      <c r="H52" s="1997"/>
      <c r="I52" s="1997"/>
      <c r="J52" s="225">
        <v>6376320</v>
      </c>
      <c r="K52" s="225">
        <v>24718161</v>
      </c>
      <c r="L52" s="3847">
        <f t="shared" si="0"/>
        <v>2.8765559131285756</v>
      </c>
      <c r="M52" s="3848"/>
      <c r="N52" s="3849"/>
      <c r="O52" s="3763"/>
      <c r="P52" s="2380"/>
    </row>
    <row r="53" spans="2:16" ht="21" customHeight="1">
      <c r="B53" s="27" t="s">
        <v>507</v>
      </c>
      <c r="C53" s="1997" t="s">
        <v>2030</v>
      </c>
      <c r="D53" s="1997"/>
      <c r="E53" s="1997"/>
      <c r="F53" s="1997"/>
      <c r="G53" s="1997"/>
      <c r="H53" s="1997"/>
      <c r="I53" s="1997"/>
      <c r="J53" s="275" t="s">
        <v>61</v>
      </c>
      <c r="K53" s="276" t="s">
        <v>61</v>
      </c>
      <c r="L53" s="3850" t="s">
        <v>61</v>
      </c>
      <c r="M53" s="3851"/>
      <c r="N53" s="3852"/>
      <c r="O53" s="3763"/>
      <c r="P53" s="2380"/>
    </row>
    <row r="54" spans="2:16" ht="21" customHeight="1">
      <c r="B54" s="27" t="s">
        <v>508</v>
      </c>
      <c r="C54" s="1997" t="s">
        <v>2031</v>
      </c>
      <c r="D54" s="1997"/>
      <c r="E54" s="1997"/>
      <c r="F54" s="1997"/>
      <c r="G54" s="1997"/>
      <c r="H54" s="1997"/>
      <c r="I54" s="1997"/>
      <c r="J54" s="1997"/>
      <c r="K54" s="1997"/>
      <c r="L54" s="1997"/>
      <c r="M54" s="1997"/>
      <c r="N54" s="1997"/>
      <c r="O54" s="3763"/>
      <c r="P54" s="2380"/>
    </row>
    <row r="55" spans="2:16" ht="21" customHeight="1">
      <c r="B55" s="27"/>
      <c r="C55" s="2091" t="s">
        <v>2032</v>
      </c>
      <c r="D55" s="2091"/>
      <c r="E55" s="2091"/>
      <c r="F55" s="2091"/>
      <c r="G55" s="2091"/>
      <c r="H55" s="2091"/>
      <c r="I55" s="2092"/>
      <c r="J55" s="225">
        <v>1900</v>
      </c>
      <c r="K55" s="225">
        <v>219</v>
      </c>
      <c r="L55" s="3847">
        <f t="shared" ref="L55" si="2">ABS(J55-K55)/J55</f>
        <v>0.88473684210526315</v>
      </c>
      <c r="M55" s="3848"/>
      <c r="N55" s="3849"/>
      <c r="O55" s="3763"/>
      <c r="P55" s="2380"/>
    </row>
    <row r="56" spans="2:16" ht="21" customHeight="1">
      <c r="B56" s="27"/>
      <c r="C56" s="2091" t="s">
        <v>2033</v>
      </c>
      <c r="D56" s="2091"/>
      <c r="E56" s="2091"/>
      <c r="F56" s="2091"/>
      <c r="G56" s="2091"/>
      <c r="H56" s="2091"/>
      <c r="I56" s="2092"/>
      <c r="J56" s="275" t="s">
        <v>61</v>
      </c>
      <c r="K56" s="276" t="s">
        <v>61</v>
      </c>
      <c r="L56" s="3850" t="s">
        <v>61</v>
      </c>
      <c r="M56" s="3851"/>
      <c r="N56" s="3852"/>
      <c r="O56" s="3763"/>
      <c r="P56" s="2380"/>
    </row>
    <row r="57" spans="2:16" ht="21" customHeight="1" thickBot="1">
      <c r="B57" s="39" t="s">
        <v>510</v>
      </c>
      <c r="C57" s="1997" t="s">
        <v>2034</v>
      </c>
      <c r="D57" s="1997"/>
      <c r="E57" s="1997"/>
      <c r="F57" s="1997"/>
      <c r="G57" s="1997"/>
      <c r="H57" s="1997"/>
      <c r="I57" s="1997"/>
      <c r="J57" s="275" t="s">
        <v>61</v>
      </c>
      <c r="K57" s="276" t="s">
        <v>61</v>
      </c>
      <c r="L57" s="3850" t="s">
        <v>61</v>
      </c>
      <c r="M57" s="3851"/>
      <c r="N57" s="3852"/>
      <c r="O57" s="3763"/>
      <c r="P57" s="2380"/>
    </row>
    <row r="58" spans="2:16" ht="52.5" customHeight="1" thickBot="1">
      <c r="B58" s="205" t="s">
        <v>512</v>
      </c>
      <c r="C58" s="2827" t="s">
        <v>2035</v>
      </c>
      <c r="D58" s="2827"/>
      <c r="E58" s="2827"/>
      <c r="F58" s="2827"/>
      <c r="G58" s="2827"/>
      <c r="H58" s="2827"/>
      <c r="I58" s="2828"/>
      <c r="J58" s="41" t="s">
        <v>1949</v>
      </c>
      <c r="K58" s="42" t="s">
        <v>2036</v>
      </c>
      <c r="L58" s="2352" t="s">
        <v>4111</v>
      </c>
      <c r="M58" s="2353"/>
      <c r="N58" s="2354"/>
      <c r="O58" s="43" t="s">
        <v>4112</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60.75" customHeight="1" thickBot="1">
      <c r="B60" s="181" t="s">
        <v>516</v>
      </c>
      <c r="C60" s="2330" t="s">
        <v>2039</v>
      </c>
      <c r="D60" s="2330"/>
      <c r="E60" s="2330"/>
      <c r="F60" s="2330"/>
      <c r="G60" s="2330"/>
      <c r="H60" s="2330"/>
      <c r="I60" s="2330"/>
      <c r="J60" s="2357" t="s">
        <v>1962</v>
      </c>
      <c r="K60" s="2358"/>
      <c r="L60" s="45" t="s">
        <v>2036</v>
      </c>
      <c r="M60" s="2359"/>
      <c r="N60" s="2360"/>
      <c r="O60" s="1627" t="s">
        <v>2040</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38.2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35.25" customHeight="1">
      <c r="B63" s="76" t="s">
        <v>435</v>
      </c>
      <c r="C63" s="2028" t="s">
        <v>2046</v>
      </c>
      <c r="D63" s="2028"/>
      <c r="E63" s="2028"/>
      <c r="F63" s="2029"/>
      <c r="G63" s="48">
        <v>0</v>
      </c>
      <c r="H63" s="116" t="s">
        <v>4113</v>
      </c>
      <c r="I63" s="2317" t="s">
        <v>330</v>
      </c>
      <c r="J63" s="2318"/>
      <c r="K63" s="2340"/>
      <c r="L63" s="2341"/>
      <c r="M63" s="2341"/>
      <c r="N63" s="2342"/>
      <c r="O63" s="2349"/>
      <c r="P63" s="2349"/>
    </row>
    <row r="64" spans="2:16" ht="60.75" customHeight="1">
      <c r="B64" s="76" t="s">
        <v>441</v>
      </c>
      <c r="C64" s="2028" t="s">
        <v>2049</v>
      </c>
      <c r="D64" s="2028"/>
      <c r="E64" s="2028"/>
      <c r="F64" s="2029"/>
      <c r="G64" s="48">
        <v>0</v>
      </c>
      <c r="H64" s="116" t="s">
        <v>4113</v>
      </c>
      <c r="I64" s="2317" t="s">
        <v>330</v>
      </c>
      <c r="J64" s="2318"/>
      <c r="K64" s="2340"/>
      <c r="L64" s="2341"/>
      <c r="M64" s="2341"/>
      <c r="N64" s="2342"/>
      <c r="O64" s="2349"/>
      <c r="P64" s="2349"/>
    </row>
    <row r="65" spans="2:17" ht="54" customHeight="1" thickBot="1">
      <c r="B65" s="22" t="s">
        <v>443</v>
      </c>
      <c r="C65" s="1855" t="s">
        <v>2050</v>
      </c>
      <c r="D65" s="1855"/>
      <c r="E65" s="1855"/>
      <c r="F65" s="2098"/>
      <c r="G65" s="50">
        <f>G63+G64</f>
        <v>0</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1962</v>
      </c>
      <c r="J67" s="54" t="s">
        <v>2036</v>
      </c>
      <c r="K67" s="2331"/>
      <c r="L67" s="2332"/>
      <c r="M67" s="2332"/>
      <c r="N67" s="2333"/>
      <c r="O67" s="1627"/>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2065</v>
      </c>
      <c r="G70" s="2315">
        <v>0</v>
      </c>
      <c r="H70" s="2316"/>
      <c r="I70" s="2317" t="s">
        <v>4113</v>
      </c>
      <c r="J70" s="2318"/>
      <c r="K70" s="2340"/>
      <c r="L70" s="2341"/>
      <c r="M70" s="2341"/>
      <c r="N70" s="2342"/>
      <c r="O70" s="2124"/>
      <c r="P70" s="2124"/>
    </row>
    <row r="71" spans="2:17" ht="31.5" customHeight="1">
      <c r="B71" s="56"/>
      <c r="C71" s="2825" t="s">
        <v>2062</v>
      </c>
      <c r="D71" s="2825"/>
      <c r="E71" s="2826"/>
      <c r="F71" s="2162" t="s">
        <v>330</v>
      </c>
      <c r="G71" s="2163"/>
      <c r="H71" s="2163"/>
      <c r="I71" s="2163"/>
      <c r="J71" s="2163"/>
      <c r="K71" s="2340"/>
      <c r="L71" s="2341"/>
      <c r="M71" s="2341"/>
      <c r="N71" s="2342"/>
      <c r="O71" s="2124"/>
      <c r="P71" s="2124"/>
    </row>
    <row r="72" spans="2:17" ht="65.25" customHeight="1">
      <c r="B72" s="76" t="s">
        <v>441</v>
      </c>
      <c r="C72" s="2825" t="s">
        <v>2064</v>
      </c>
      <c r="D72" s="2825"/>
      <c r="E72" s="2826"/>
      <c r="F72" s="1523" t="s">
        <v>2065</v>
      </c>
      <c r="G72" s="2315">
        <v>0</v>
      </c>
      <c r="H72" s="2316"/>
      <c r="I72" s="2317" t="s">
        <v>4113</v>
      </c>
      <c r="J72" s="2318"/>
      <c r="K72" s="2340"/>
      <c r="L72" s="2341"/>
      <c r="M72" s="2341"/>
      <c r="N72" s="2342"/>
      <c r="O72" s="2124"/>
      <c r="P72" s="2124"/>
    </row>
    <row r="73" spans="2:17" ht="35.25" customHeight="1">
      <c r="B73" s="56"/>
      <c r="C73" s="2825" t="s">
        <v>2066</v>
      </c>
      <c r="D73" s="2825"/>
      <c r="E73" s="2826"/>
      <c r="F73" s="2162" t="s">
        <v>330</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1490" t="s">
        <v>435</v>
      </c>
      <c r="C77" s="1997" t="s">
        <v>113</v>
      </c>
      <c r="D77" s="1997"/>
      <c r="E77" s="1998"/>
      <c r="F77" s="1523" t="s">
        <v>2073</v>
      </c>
      <c r="G77" s="2315">
        <v>2652466.02</v>
      </c>
      <c r="H77" s="2316"/>
      <c r="I77" s="2317" t="s">
        <v>4113</v>
      </c>
      <c r="J77" s="2318"/>
      <c r="K77" s="2284" t="s">
        <v>4114</v>
      </c>
      <c r="L77" s="2285"/>
      <c r="M77" s="2285"/>
      <c r="N77" s="2286"/>
      <c r="O77" s="25" t="s">
        <v>2074</v>
      </c>
      <c r="P77" s="26"/>
    </row>
    <row r="78" spans="2:17" s="13" customFormat="1" ht="61.5" customHeight="1">
      <c r="B78" s="1490" t="s">
        <v>441</v>
      </c>
      <c r="C78" s="1997" t="s">
        <v>1965</v>
      </c>
      <c r="D78" s="1997"/>
      <c r="E78" s="1998"/>
      <c r="F78" s="1523" t="s">
        <v>2065</v>
      </c>
      <c r="G78" s="2315">
        <v>0</v>
      </c>
      <c r="H78" s="2316"/>
      <c r="I78" s="3569" t="s">
        <v>330</v>
      </c>
      <c r="J78" s="3570"/>
      <c r="K78" s="2284" t="s">
        <v>4115</v>
      </c>
      <c r="L78" s="2285"/>
      <c r="M78" s="2285"/>
      <c r="N78" s="2286"/>
      <c r="O78" s="25" t="s">
        <v>867</v>
      </c>
      <c r="P78" s="26"/>
    </row>
    <row r="79" spans="2:17" s="13" customFormat="1" ht="32.25" customHeight="1">
      <c r="B79" s="1490" t="s">
        <v>443</v>
      </c>
      <c r="C79" s="1997" t="s">
        <v>2076</v>
      </c>
      <c r="D79" s="1997"/>
      <c r="E79" s="1998"/>
      <c r="F79" s="1523" t="s">
        <v>2065</v>
      </c>
      <c r="G79" s="2315">
        <v>0</v>
      </c>
      <c r="H79" s="2316"/>
      <c r="I79" s="3569" t="s">
        <v>330</v>
      </c>
      <c r="J79" s="3570"/>
      <c r="K79" s="2284"/>
      <c r="L79" s="2285"/>
      <c r="M79" s="2285"/>
      <c r="N79" s="2286"/>
      <c r="O79" s="25"/>
      <c r="P79" s="26"/>
    </row>
    <row r="80" spans="2:17" s="13" customFormat="1" ht="32.25" customHeight="1">
      <c r="B80" s="1490" t="s">
        <v>445</v>
      </c>
      <c r="C80" s="1997" t="s">
        <v>2078</v>
      </c>
      <c r="D80" s="1997"/>
      <c r="E80" s="1998"/>
      <c r="F80" s="1523" t="s">
        <v>2065</v>
      </c>
      <c r="G80" s="2315">
        <v>0</v>
      </c>
      <c r="H80" s="2316"/>
      <c r="I80" s="3569" t="s">
        <v>330</v>
      </c>
      <c r="J80" s="3570"/>
      <c r="K80" s="2315"/>
      <c r="L80" s="2319"/>
      <c r="M80" s="2319"/>
      <c r="N80" s="2320"/>
      <c r="O80" s="238"/>
      <c r="P80" s="2051"/>
    </row>
    <row r="81" spans="1:16" s="13" customFormat="1" ht="44.1" customHeight="1">
      <c r="B81" s="1490" t="s">
        <v>448</v>
      </c>
      <c r="C81" s="1997" t="s">
        <v>2005</v>
      </c>
      <c r="D81" s="1997"/>
      <c r="E81" s="1998"/>
      <c r="F81" s="1523" t="s">
        <v>2073</v>
      </c>
      <c r="G81" s="2315">
        <v>0</v>
      </c>
      <c r="H81" s="2316"/>
      <c r="I81" s="3569" t="s">
        <v>330</v>
      </c>
      <c r="J81" s="3570"/>
      <c r="K81" s="2284" t="s">
        <v>4115</v>
      </c>
      <c r="L81" s="2285"/>
      <c r="M81" s="2285"/>
      <c r="N81" s="2286"/>
      <c r="O81" s="25" t="s">
        <v>867</v>
      </c>
      <c r="P81" s="2197"/>
    </row>
    <row r="82" spans="1:16" ht="63.75" customHeight="1" thickBot="1">
      <c r="B82" s="22" t="s">
        <v>450</v>
      </c>
      <c r="C82" s="1855" t="s">
        <v>2080</v>
      </c>
      <c r="D82" s="1855"/>
      <c r="E82" s="2098"/>
      <c r="F82" s="61"/>
      <c r="G82" s="2307">
        <f>G77+G78+G79+G80+G81</f>
        <v>2652466.02</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23">
        <f>G74/(G74+G82)</f>
        <v>0</v>
      </c>
      <c r="K84" s="65" t="s">
        <v>1950</v>
      </c>
      <c r="L84" s="2304" t="s">
        <v>4116</v>
      </c>
      <c r="M84" s="2305"/>
      <c r="N84" s="2306"/>
      <c r="O84" s="2231"/>
      <c r="P84" s="2231"/>
    </row>
    <row r="85" spans="1:16" ht="49.5" customHeight="1">
      <c r="B85" s="207" t="s">
        <v>553</v>
      </c>
      <c r="C85" s="2302" t="s">
        <v>2083</v>
      </c>
      <c r="D85" s="2302"/>
      <c r="E85" s="2302"/>
      <c r="F85" s="2302"/>
      <c r="G85" s="2302"/>
      <c r="H85" s="2302"/>
      <c r="I85" s="2303"/>
      <c r="J85" s="64" t="e">
        <f>G70/G74</f>
        <v>#DIV/0!</v>
      </c>
      <c r="K85" s="65" t="s">
        <v>2036</v>
      </c>
      <c r="L85" s="2304" t="s">
        <v>4116</v>
      </c>
      <c r="M85" s="2305"/>
      <c r="N85" s="2306"/>
      <c r="O85" s="2232"/>
      <c r="P85" s="2232"/>
    </row>
    <row r="86" spans="1:16" ht="50.25" customHeight="1">
      <c r="B86" s="207" t="s">
        <v>555</v>
      </c>
      <c r="C86" s="2028" t="s">
        <v>2084</v>
      </c>
      <c r="D86" s="2028"/>
      <c r="E86" s="2028"/>
      <c r="F86" s="2028"/>
      <c r="G86" s="2028"/>
      <c r="H86" s="2028"/>
      <c r="I86" s="2029"/>
      <c r="J86" s="64">
        <f>(G74+G82)/J27</f>
        <v>0.66536927903649778</v>
      </c>
      <c r="K86" s="65" t="s">
        <v>1950</v>
      </c>
      <c r="L86" s="2304" t="s">
        <v>4117</v>
      </c>
      <c r="M86" s="2305"/>
      <c r="N86" s="2306"/>
      <c r="O86" s="2232"/>
      <c r="P86" s="2232"/>
    </row>
    <row r="87" spans="1:16" ht="64.5" customHeight="1">
      <c r="B87" s="208" t="s">
        <v>557</v>
      </c>
      <c r="C87" s="2302" t="s">
        <v>2085</v>
      </c>
      <c r="D87" s="2302"/>
      <c r="E87" s="2302"/>
      <c r="F87" s="2302"/>
      <c r="G87" s="2302"/>
      <c r="H87" s="2302"/>
      <c r="I87" s="2303"/>
      <c r="J87" s="68" t="str">
        <f>IF(J86&lt;0.99,"Funding gap","No funding gap")</f>
        <v>Funding gap</v>
      </c>
      <c r="K87" s="1547" t="s">
        <v>2036</v>
      </c>
      <c r="L87" s="2304" t="s">
        <v>4118</v>
      </c>
      <c r="M87" s="2305"/>
      <c r="N87" s="2306"/>
      <c r="O87" s="2233"/>
      <c r="P87" s="2233"/>
    </row>
    <row r="88" spans="1:16" ht="39" customHeight="1">
      <c r="B88" s="87" t="s">
        <v>559</v>
      </c>
      <c r="C88" s="2028" t="s">
        <v>2087</v>
      </c>
      <c r="D88" s="2028"/>
      <c r="E88" s="2028"/>
      <c r="F88" s="2028"/>
      <c r="G88" s="2028"/>
      <c r="H88" s="2028"/>
      <c r="I88" s="2028"/>
      <c r="J88" s="2029"/>
      <c r="K88" s="2289" t="s">
        <v>2036</v>
      </c>
      <c r="L88" s="2292"/>
      <c r="M88" s="2293"/>
      <c r="N88" s="2294"/>
      <c r="O88" s="2051"/>
      <c r="P88" s="2051"/>
    </row>
    <row r="89" spans="1:16" ht="21" customHeight="1">
      <c r="B89" s="1490" t="s">
        <v>435</v>
      </c>
      <c r="C89" s="2301" t="s">
        <v>2090</v>
      </c>
      <c r="D89" s="2301"/>
      <c r="E89" s="2301"/>
      <c r="F89" s="2301"/>
      <c r="G89" s="2301"/>
      <c r="H89" s="2301"/>
      <c r="I89" s="2301"/>
      <c r="J89" s="158" t="s">
        <v>2065</v>
      </c>
      <c r="K89" s="2290"/>
      <c r="L89" s="2295"/>
      <c r="M89" s="2296"/>
      <c r="N89" s="2297"/>
      <c r="O89" s="2124"/>
      <c r="P89" s="2124"/>
    </row>
    <row r="90" spans="1:16" ht="21" customHeight="1">
      <c r="B90" s="1490" t="s">
        <v>441</v>
      </c>
      <c r="C90" s="2301" t="s">
        <v>2091</v>
      </c>
      <c r="D90" s="2301"/>
      <c r="E90" s="2301"/>
      <c r="F90" s="2301"/>
      <c r="G90" s="2301"/>
      <c r="H90" s="2301"/>
      <c r="I90" s="2301"/>
      <c r="J90" s="158" t="s">
        <v>2065</v>
      </c>
      <c r="K90" s="2290"/>
      <c r="L90" s="2295"/>
      <c r="M90" s="2296"/>
      <c r="N90" s="2297"/>
      <c r="O90" s="2124"/>
      <c r="P90" s="2124"/>
    </row>
    <row r="91" spans="1:16" ht="21" customHeight="1">
      <c r="B91" s="1490" t="s">
        <v>443</v>
      </c>
      <c r="C91" s="2301" t="s">
        <v>2092</v>
      </c>
      <c r="D91" s="2301"/>
      <c r="E91" s="2301"/>
      <c r="F91" s="2301"/>
      <c r="G91" s="2301"/>
      <c r="H91" s="2301"/>
      <c r="I91" s="2301"/>
      <c r="J91" s="158" t="s">
        <v>2065</v>
      </c>
      <c r="K91" s="2290"/>
      <c r="L91" s="2295"/>
      <c r="M91" s="2296"/>
      <c r="N91" s="2297"/>
      <c r="O91" s="2124"/>
      <c r="P91" s="2124"/>
    </row>
    <row r="92" spans="1:16" ht="21" customHeight="1">
      <c r="B92" s="1490" t="s">
        <v>445</v>
      </c>
      <c r="C92" s="2301" t="s">
        <v>2005</v>
      </c>
      <c r="D92" s="2301"/>
      <c r="E92" s="2301"/>
      <c r="F92" s="2301"/>
      <c r="G92" s="2301"/>
      <c r="H92" s="2301"/>
      <c r="I92" s="2301"/>
      <c r="J92" s="158" t="s">
        <v>2065</v>
      </c>
      <c r="K92" s="2290"/>
      <c r="L92" s="2295"/>
      <c r="M92" s="2296"/>
      <c r="N92" s="2297"/>
      <c r="O92" s="2124"/>
      <c r="P92" s="2124"/>
    </row>
    <row r="93" spans="1:16" ht="21" customHeight="1">
      <c r="B93" s="1490" t="s">
        <v>448</v>
      </c>
      <c r="C93" s="1903" t="s">
        <v>2093</v>
      </c>
      <c r="D93" s="1903"/>
      <c r="E93" s="1903"/>
      <c r="F93" s="1903"/>
      <c r="G93" s="1754" t="s">
        <v>2065</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2065</v>
      </c>
      <c r="G95" s="2040"/>
      <c r="H95" s="2289" t="s">
        <v>2036</v>
      </c>
      <c r="I95" s="2021"/>
      <c r="J95" s="2230"/>
      <c r="K95" s="2230"/>
      <c r="L95" s="2230"/>
      <c r="M95" s="2230"/>
      <c r="N95" s="2022"/>
      <c r="O95" s="2051"/>
      <c r="P95" s="2051"/>
    </row>
    <row r="96" spans="1:16" ht="20.25" customHeight="1">
      <c r="B96" s="1519"/>
      <c r="C96" s="1903" t="s">
        <v>2098</v>
      </c>
      <c r="D96" s="1903"/>
      <c r="E96" s="1903"/>
      <c r="F96" s="1999" t="s">
        <v>2065</v>
      </c>
      <c r="G96" s="2000"/>
      <c r="H96" s="2290"/>
      <c r="I96" s="2023"/>
      <c r="J96" s="2048"/>
      <c r="K96" s="2048"/>
      <c r="L96" s="2048"/>
      <c r="M96" s="2048"/>
      <c r="N96" s="2024"/>
      <c r="O96" s="2124"/>
      <c r="P96" s="2124"/>
    </row>
    <row r="97" spans="2:16" ht="20.25" customHeight="1">
      <c r="B97" s="1519"/>
      <c r="C97" s="1903" t="s">
        <v>2099</v>
      </c>
      <c r="D97" s="1903"/>
      <c r="E97" s="1903"/>
      <c r="F97" s="1999" t="s">
        <v>2065</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2077</v>
      </c>
      <c r="G99" s="2040"/>
      <c r="H99" s="2290"/>
      <c r="I99" s="2023"/>
      <c r="J99" s="2048"/>
      <c r="K99" s="2048"/>
      <c r="L99" s="2048"/>
      <c r="M99" s="2048"/>
      <c r="N99" s="2024"/>
      <c r="O99" s="2124"/>
      <c r="P99" s="2124"/>
    </row>
    <row r="100" spans="2:16" ht="21" customHeight="1">
      <c r="B100" s="27"/>
      <c r="C100" s="1903" t="s">
        <v>2098</v>
      </c>
      <c r="D100" s="1903"/>
      <c r="E100" s="2138"/>
      <c r="F100" s="2038" t="s">
        <v>2077</v>
      </c>
      <c r="G100" s="2040"/>
      <c r="H100" s="2290"/>
      <c r="I100" s="2023"/>
      <c r="J100" s="2048"/>
      <c r="K100" s="2048"/>
      <c r="L100" s="2048"/>
      <c r="M100" s="2048"/>
      <c r="N100" s="2024"/>
      <c r="O100" s="2124"/>
      <c r="P100" s="2124"/>
    </row>
    <row r="101" spans="2:16" ht="21" customHeight="1">
      <c r="B101" s="27"/>
      <c r="C101" s="1903" t="s">
        <v>2101</v>
      </c>
      <c r="D101" s="1903"/>
      <c r="E101" s="2138"/>
      <c r="F101" s="2038" t="s">
        <v>2077</v>
      </c>
      <c r="G101" s="2040"/>
      <c r="H101" s="2290"/>
      <c r="I101" s="2023"/>
      <c r="J101" s="2048"/>
      <c r="K101" s="2048"/>
      <c r="L101" s="2048"/>
      <c r="M101" s="2048"/>
      <c r="N101" s="2024"/>
      <c r="O101" s="2124"/>
      <c r="P101" s="2124"/>
    </row>
    <row r="102" spans="2:16" ht="21" customHeight="1">
      <c r="B102" s="27"/>
      <c r="C102" s="1903" t="s">
        <v>2005</v>
      </c>
      <c r="D102" s="1903"/>
      <c r="E102" s="2138"/>
      <c r="F102" s="2038" t="s">
        <v>2077</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158" t="s">
        <v>1962</v>
      </c>
      <c r="I106" s="2260" t="s">
        <v>2036</v>
      </c>
      <c r="J106" s="2261"/>
      <c r="K106" s="2262"/>
      <c r="L106" s="2263"/>
      <c r="M106" s="2263"/>
      <c r="N106" s="2264"/>
      <c r="O106" s="25"/>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5.25" customHeight="1">
      <c r="B113" s="209" t="s">
        <v>578</v>
      </c>
      <c r="C113" s="2244" t="s">
        <v>2111</v>
      </c>
      <c r="D113" s="2244"/>
      <c r="E113" s="2244"/>
      <c r="F113" s="2244"/>
      <c r="G113" s="2244"/>
      <c r="H113" s="2244"/>
      <c r="I113" s="2244"/>
      <c r="J113" s="2244"/>
      <c r="K113" s="2244"/>
      <c r="L113" s="2244"/>
      <c r="M113" s="2244"/>
      <c r="N113" s="2244"/>
      <c r="O113" s="2245"/>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7"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1962</v>
      </c>
      <c r="H117" s="2109"/>
      <c r="I117" s="2108" t="s">
        <v>1962</v>
      </c>
      <c r="J117" s="2109"/>
      <c r="K117" s="1522" t="s">
        <v>1962</v>
      </c>
      <c r="L117" s="2108" t="s">
        <v>1962</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1962</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1962</v>
      </c>
      <c r="M119" s="2110"/>
      <c r="N119" s="2191"/>
      <c r="O119" s="2232"/>
      <c r="P119" s="2232"/>
    </row>
    <row r="120" spans="2:16" ht="26.25" customHeight="1">
      <c r="B120" s="73" t="s">
        <v>590</v>
      </c>
      <c r="C120" s="1885" t="s">
        <v>2122</v>
      </c>
      <c r="D120" s="1885"/>
      <c r="E120" s="1885"/>
      <c r="F120" s="2148"/>
      <c r="G120" s="2108" t="s">
        <v>1962</v>
      </c>
      <c r="H120" s="2109"/>
      <c r="I120" s="2108" t="s">
        <v>1949</v>
      </c>
      <c r="J120" s="2109"/>
      <c r="K120" s="1522" t="s">
        <v>1949</v>
      </c>
      <c r="L120" s="2108" t="s">
        <v>1962</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1962</v>
      </c>
      <c r="H122" s="2109"/>
      <c r="I122" s="2108" t="s">
        <v>1962</v>
      </c>
      <c r="J122" s="2109"/>
      <c r="K122" s="1522" t="s">
        <v>1962</v>
      </c>
      <c r="L122" s="2108" t="s">
        <v>1962</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1962</v>
      </c>
      <c r="L123" s="2108" t="s">
        <v>1962</v>
      </c>
      <c r="M123" s="2110"/>
      <c r="N123" s="2191"/>
      <c r="O123" s="2232"/>
      <c r="P123" s="2232"/>
    </row>
    <row r="124" spans="2:16" ht="24" customHeight="1">
      <c r="B124" s="73" t="s">
        <v>458</v>
      </c>
      <c r="C124" s="1885" t="s">
        <v>2124</v>
      </c>
      <c r="D124" s="1885"/>
      <c r="E124" s="1885"/>
      <c r="F124" s="2148"/>
      <c r="G124" s="2108" t="s">
        <v>1949</v>
      </c>
      <c r="H124" s="2109"/>
      <c r="I124" s="2108" t="s">
        <v>1949</v>
      </c>
      <c r="J124" s="2109"/>
      <c r="K124" s="1522" t="s">
        <v>1949</v>
      </c>
      <c r="L124" s="2108" t="s">
        <v>1962</v>
      </c>
      <c r="M124" s="2110"/>
      <c r="N124" s="2191"/>
      <c r="O124" s="2232"/>
      <c r="P124" s="2232"/>
    </row>
    <row r="125" spans="2:16" ht="24" customHeight="1">
      <c r="B125" s="73" t="s">
        <v>594</v>
      </c>
      <c r="C125" s="1885" t="s">
        <v>2125</v>
      </c>
      <c r="D125" s="1885"/>
      <c r="E125" s="1885"/>
      <c r="F125" s="2148"/>
      <c r="G125" s="2108" t="s">
        <v>1949</v>
      </c>
      <c r="H125" s="2109"/>
      <c r="I125" s="2108" t="s">
        <v>1949</v>
      </c>
      <c r="J125" s="2109"/>
      <c r="K125" s="1522" t="s">
        <v>1949</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1962</v>
      </c>
      <c r="H128" s="2109"/>
      <c r="I128" s="2108" t="s">
        <v>1949</v>
      </c>
      <c r="J128" s="2109"/>
      <c r="K128" s="1522" t="s">
        <v>1949</v>
      </c>
      <c r="L128" s="2108" t="s">
        <v>1962</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t="s">
        <v>4119</v>
      </c>
      <c r="F130" s="2242"/>
      <c r="G130" s="2108" t="s">
        <v>2065</v>
      </c>
      <c r="H130" s="2109"/>
      <c r="I130" s="2108" t="s">
        <v>1949</v>
      </c>
      <c r="J130" s="2109"/>
      <c r="K130" s="1522" t="s">
        <v>1949</v>
      </c>
      <c r="L130" s="2108" t="s">
        <v>2065</v>
      </c>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123" customHeight="1">
      <c r="B135" s="176" t="s">
        <v>607</v>
      </c>
      <c r="C135" s="2407" t="s">
        <v>2134</v>
      </c>
      <c r="D135" s="2407"/>
      <c r="E135" s="2407"/>
      <c r="F135" s="2822"/>
      <c r="G135" s="1531" t="s">
        <v>1949</v>
      </c>
      <c r="H135" s="3386" t="s">
        <v>2135</v>
      </c>
      <c r="I135" s="2387"/>
      <c r="J135" s="2238" t="s">
        <v>4120</v>
      </c>
      <c r="K135" s="2239"/>
      <c r="L135" s="2239"/>
      <c r="M135" s="2239"/>
      <c r="N135" s="2240"/>
      <c r="O135" s="1628" t="s">
        <v>2898</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19.5" customHeight="1">
      <c r="B137" s="76" t="s">
        <v>611</v>
      </c>
      <c r="C137" s="2028" t="s">
        <v>2138</v>
      </c>
      <c r="D137" s="2028"/>
      <c r="E137" s="2028"/>
      <c r="F137" s="2028"/>
      <c r="G137" s="2029"/>
      <c r="H137" s="1999" t="s">
        <v>4121</v>
      </c>
      <c r="I137" s="2027"/>
      <c r="J137" s="2027"/>
      <c r="K137" s="2169" t="s">
        <v>2036</v>
      </c>
      <c r="L137" s="2230"/>
      <c r="M137" s="2230"/>
      <c r="N137" s="2022"/>
      <c r="O137" s="2231"/>
      <c r="P137" s="2231"/>
    </row>
    <row r="138" spans="1:16" ht="19.5" customHeight="1">
      <c r="B138" s="76" t="s">
        <v>441</v>
      </c>
      <c r="C138" s="2028" t="s">
        <v>2140</v>
      </c>
      <c r="D138" s="2028"/>
      <c r="E138" s="2028"/>
      <c r="F138" s="2028"/>
      <c r="G138" s="2029"/>
      <c r="H138" s="1999" t="s">
        <v>4122</v>
      </c>
      <c r="I138" s="2027"/>
      <c r="J138" s="2027"/>
      <c r="K138" s="2169"/>
      <c r="L138" s="2048"/>
      <c r="M138" s="2048"/>
      <c r="N138" s="2024"/>
      <c r="O138" s="2232"/>
      <c r="P138" s="2232"/>
    </row>
    <row r="139" spans="1:16" ht="19.5" customHeight="1">
      <c r="B139" s="76" t="s">
        <v>443</v>
      </c>
      <c r="C139" s="2028" t="s">
        <v>2141</v>
      </c>
      <c r="D139" s="2028"/>
      <c r="E139" s="2028"/>
      <c r="F139" s="2028"/>
      <c r="G139" s="2029"/>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1:16" ht="45.75" customHeight="1">
      <c r="B141" s="87" t="s">
        <v>616</v>
      </c>
      <c r="C141" s="2028" t="s">
        <v>2143</v>
      </c>
      <c r="D141" s="2028"/>
      <c r="E141" s="2028"/>
      <c r="F141" s="2028"/>
      <c r="G141" s="2028"/>
      <c r="H141" s="1999" t="s">
        <v>1962</v>
      </c>
      <c r="I141" s="2027"/>
      <c r="J141" s="2027"/>
      <c r="K141" s="2169"/>
      <c r="L141" s="2039"/>
      <c r="M141" s="2039"/>
      <c r="N141" s="2225"/>
      <c r="O141" s="2051" t="s">
        <v>1981</v>
      </c>
      <c r="P141" s="2051"/>
    </row>
    <row r="142" spans="1:16" ht="72.599999999999994" customHeight="1">
      <c r="B142" s="76" t="s">
        <v>435</v>
      </c>
      <c r="C142" s="2028" t="s">
        <v>2144</v>
      </c>
      <c r="D142" s="2028"/>
      <c r="E142" s="2028"/>
      <c r="F142" s="2028"/>
      <c r="G142" s="2029"/>
      <c r="H142" s="1999" t="s">
        <v>61</v>
      </c>
      <c r="I142" s="2027"/>
      <c r="J142" s="2027"/>
      <c r="K142" s="2169"/>
      <c r="L142" s="2056"/>
      <c r="M142" s="2056"/>
      <c r="N142" s="2226"/>
      <c r="O142" s="2197"/>
      <c r="P142" s="2197"/>
    </row>
    <row r="143" spans="1:16" ht="62.25" customHeight="1">
      <c r="B143" s="87" t="s">
        <v>619</v>
      </c>
      <c r="C143" s="2028" t="s">
        <v>2146</v>
      </c>
      <c r="D143" s="2028"/>
      <c r="E143" s="2028"/>
      <c r="F143" s="2028"/>
      <c r="G143" s="2028"/>
      <c r="H143" s="1999" t="s">
        <v>1949</v>
      </c>
      <c r="I143" s="2027"/>
      <c r="J143" s="2027"/>
      <c r="K143" s="2169"/>
      <c r="L143" s="3853" t="s">
        <v>4123</v>
      </c>
      <c r="M143" s="3853"/>
      <c r="N143" s="3854"/>
      <c r="O143" s="2051" t="s">
        <v>1981</v>
      </c>
      <c r="P143" s="2051"/>
    </row>
    <row r="144" spans="1:16" ht="171.75" customHeight="1" thickBot="1">
      <c r="A144" s="77"/>
      <c r="B144" s="22" t="s">
        <v>435</v>
      </c>
      <c r="C144" s="1855" t="s">
        <v>2144</v>
      </c>
      <c r="D144" s="1855"/>
      <c r="E144" s="1855"/>
      <c r="F144" s="1855"/>
      <c r="G144" s="2098"/>
      <c r="H144" s="1999" t="s">
        <v>4124</v>
      </c>
      <c r="I144" s="2027"/>
      <c r="J144" s="2027"/>
      <c r="K144" s="2169"/>
      <c r="L144" s="3855"/>
      <c r="M144" s="3855"/>
      <c r="N144" s="3856"/>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48" customHeight="1">
      <c r="B146" s="78" t="s">
        <v>622</v>
      </c>
      <c r="C146" s="2140" t="s">
        <v>2149</v>
      </c>
      <c r="D146" s="2140"/>
      <c r="E146" s="2140"/>
      <c r="F146" s="2216"/>
      <c r="G146" s="2217" t="s">
        <v>2150</v>
      </c>
      <c r="H146" s="2218"/>
      <c r="I146" s="2219"/>
      <c r="J146" s="2217" t="s">
        <v>2151</v>
      </c>
      <c r="K146" s="2218"/>
      <c r="L146" s="2219"/>
      <c r="M146" s="2220" t="s">
        <v>1993</v>
      </c>
      <c r="N146" s="2221"/>
      <c r="O146" s="2006"/>
      <c r="P146" s="2006"/>
    </row>
    <row r="147" spans="2:16" ht="83.25" customHeight="1">
      <c r="B147" s="76" t="s">
        <v>611</v>
      </c>
      <c r="C147" s="1885" t="s">
        <v>2118</v>
      </c>
      <c r="D147" s="1885"/>
      <c r="E147" s="1885"/>
      <c r="F147" s="2148"/>
      <c r="G147" s="2108" t="s">
        <v>2153</v>
      </c>
      <c r="H147" s="2110"/>
      <c r="I147" s="2109"/>
      <c r="J147" s="2108" t="s">
        <v>2160</v>
      </c>
      <c r="K147" s="2110"/>
      <c r="L147" s="2109"/>
      <c r="M147" s="2162"/>
      <c r="N147" s="2196"/>
      <c r="O147" s="2165"/>
      <c r="P147" s="2165"/>
    </row>
    <row r="148" spans="2:16" ht="42" customHeight="1">
      <c r="B148" s="76" t="s">
        <v>441</v>
      </c>
      <c r="C148" s="1885" t="s">
        <v>2119</v>
      </c>
      <c r="D148" s="1885"/>
      <c r="E148" s="1885"/>
      <c r="F148" s="2148"/>
      <c r="G148" s="2108" t="s">
        <v>2065</v>
      </c>
      <c r="H148" s="2110"/>
      <c r="I148" s="2109"/>
      <c r="J148" s="2108" t="s">
        <v>2065</v>
      </c>
      <c r="K148" s="2110"/>
      <c r="L148" s="2109"/>
      <c r="M148" s="2162"/>
      <c r="N148" s="2196"/>
      <c r="O148" s="2165"/>
      <c r="P148" s="2165"/>
    </row>
    <row r="149" spans="2:16" ht="31.5" customHeight="1">
      <c r="B149" s="76" t="s">
        <v>443</v>
      </c>
      <c r="C149" s="79" t="s">
        <v>458</v>
      </c>
      <c r="D149" s="1885" t="s">
        <v>2154</v>
      </c>
      <c r="E149" s="1885"/>
      <c r="F149" s="2148"/>
      <c r="G149" s="2108" t="s">
        <v>2156</v>
      </c>
      <c r="H149" s="2110"/>
      <c r="I149" s="2109"/>
      <c r="J149" s="2108" t="s">
        <v>2065</v>
      </c>
      <c r="K149" s="2110"/>
      <c r="L149" s="2109"/>
      <c r="M149" s="2162"/>
      <c r="N149" s="2196"/>
      <c r="O149" s="2165"/>
      <c r="P149" s="2165"/>
    </row>
    <row r="150" spans="2:16" ht="32.25" customHeight="1">
      <c r="B150" s="76"/>
      <c r="C150" s="1528" t="s">
        <v>489</v>
      </c>
      <c r="D150" s="1885" t="s">
        <v>2155</v>
      </c>
      <c r="E150" s="1885"/>
      <c r="F150" s="2148"/>
      <c r="G150" s="2108" t="s">
        <v>2156</v>
      </c>
      <c r="H150" s="2110"/>
      <c r="I150" s="2109"/>
      <c r="J150" s="2108" t="s">
        <v>2159</v>
      </c>
      <c r="K150" s="2110"/>
      <c r="L150" s="2109"/>
      <c r="M150" s="1533"/>
      <c r="N150" s="1539"/>
      <c r="O150" s="2165"/>
      <c r="P150" s="2165"/>
    </row>
    <row r="151" spans="2:16" ht="41.25" customHeight="1">
      <c r="B151" s="76" t="s">
        <v>445</v>
      </c>
      <c r="C151" s="1885" t="s">
        <v>2121</v>
      </c>
      <c r="D151" s="1885"/>
      <c r="E151" s="1885"/>
      <c r="F151" s="2148"/>
      <c r="G151" s="2108" t="s">
        <v>2156</v>
      </c>
      <c r="H151" s="2110"/>
      <c r="I151" s="2109"/>
      <c r="J151" s="2108" t="s">
        <v>2159</v>
      </c>
      <c r="K151" s="2110"/>
      <c r="L151" s="2109"/>
      <c r="M151" s="2162"/>
      <c r="N151" s="2196"/>
      <c r="O151" s="2165"/>
      <c r="P151" s="2165"/>
    </row>
    <row r="152" spans="2:16" ht="29.25" customHeight="1">
      <c r="B152" s="76" t="s">
        <v>448</v>
      </c>
      <c r="C152" s="1885" t="s">
        <v>2157</v>
      </c>
      <c r="D152" s="1885"/>
      <c r="E152" s="1885"/>
      <c r="F152" s="2148"/>
      <c r="G152" s="2108" t="s">
        <v>2159</v>
      </c>
      <c r="H152" s="2110"/>
      <c r="I152" s="2109"/>
      <c r="J152" s="2108" t="s">
        <v>2159</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2165"/>
      <c r="P153" s="2165"/>
    </row>
    <row r="154" spans="2:16" ht="28.5" customHeight="1">
      <c r="B154" s="76" t="s">
        <v>453</v>
      </c>
      <c r="C154" s="1885" t="s">
        <v>2030</v>
      </c>
      <c r="D154" s="1885"/>
      <c r="E154" s="1885"/>
      <c r="F154" s="2148"/>
      <c r="G154" s="2108" t="s">
        <v>2065</v>
      </c>
      <c r="H154" s="2110"/>
      <c r="I154" s="2109"/>
      <c r="J154" s="2108" t="s">
        <v>2065</v>
      </c>
      <c r="K154" s="2110"/>
      <c r="L154" s="2109"/>
      <c r="M154" s="2162"/>
      <c r="N154" s="2196"/>
      <c r="O154" s="2165"/>
      <c r="P154" s="2165"/>
    </row>
    <row r="155" spans="2:16" ht="28.5" customHeight="1">
      <c r="B155" s="76" t="s">
        <v>456</v>
      </c>
      <c r="C155" s="1885" t="s">
        <v>2158</v>
      </c>
      <c r="D155" s="1885"/>
      <c r="E155" s="1885"/>
      <c r="F155" s="2148"/>
      <c r="G155" s="2108" t="s">
        <v>2159</v>
      </c>
      <c r="H155" s="2110"/>
      <c r="I155" s="2109"/>
      <c r="J155" s="2108" t="s">
        <v>2065</v>
      </c>
      <c r="K155" s="2110"/>
      <c r="L155" s="2109"/>
      <c r="M155" s="2163"/>
      <c r="N155" s="2196"/>
      <c r="O155" s="2017"/>
      <c r="P155" s="2017"/>
    </row>
    <row r="156" spans="2:16" ht="28.5" customHeight="1">
      <c r="B156" s="76" t="s">
        <v>458</v>
      </c>
      <c r="C156" s="1885" t="s">
        <v>2124</v>
      </c>
      <c r="D156" s="1885"/>
      <c r="E156" s="1885"/>
      <c r="F156" s="2148"/>
      <c r="G156" s="2108" t="s">
        <v>2159</v>
      </c>
      <c r="H156" s="2110"/>
      <c r="I156" s="2109"/>
      <c r="J156" s="2108" t="s">
        <v>2065</v>
      </c>
      <c r="K156" s="2110"/>
      <c r="L156" s="2109"/>
      <c r="M156" s="2163"/>
      <c r="N156" s="2196"/>
      <c r="O156" s="2017"/>
      <c r="P156" s="2017"/>
    </row>
    <row r="157" spans="2:16" ht="28.5" customHeight="1">
      <c r="B157" s="22" t="s">
        <v>594</v>
      </c>
      <c r="C157" s="1885" t="s">
        <v>2125</v>
      </c>
      <c r="D157" s="1885"/>
      <c r="E157" s="1885"/>
      <c r="F157" s="2148"/>
      <c r="G157" s="2108" t="s">
        <v>2159</v>
      </c>
      <c r="H157" s="2110"/>
      <c r="I157" s="2109"/>
      <c r="J157" s="2108" t="s">
        <v>2077</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3787" t="s">
        <v>2128</v>
      </c>
      <c r="D160" s="3787"/>
      <c r="E160" s="3787"/>
      <c r="F160" s="3788"/>
      <c r="G160" s="2108" t="s">
        <v>2153</v>
      </c>
      <c r="H160" s="2110"/>
      <c r="I160" s="2109"/>
      <c r="J160" s="2108" t="s">
        <v>2153</v>
      </c>
      <c r="K160" s="2110"/>
      <c r="L160" s="2109"/>
      <c r="M160" s="2163"/>
      <c r="N160" s="2196"/>
      <c r="O160" s="2017"/>
      <c r="P160" s="2017"/>
    </row>
    <row r="161" spans="1:16" ht="42.75" customHeight="1" thickBot="1">
      <c r="B161" s="80" t="s">
        <v>602</v>
      </c>
      <c r="C161" s="2206" t="s">
        <v>2161</v>
      </c>
      <c r="D161" s="2206"/>
      <c r="E161" s="2206"/>
      <c r="F161" s="81" t="s">
        <v>2162</v>
      </c>
      <c r="G161" s="82" t="s">
        <v>4125</v>
      </c>
      <c r="H161" s="2207" t="s">
        <v>2153</v>
      </c>
      <c r="I161" s="2208"/>
      <c r="J161" s="2207" t="s">
        <v>2065</v>
      </c>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3394</v>
      </c>
      <c r="P163" s="2204"/>
    </row>
    <row r="164" spans="1:16" ht="19.5" customHeight="1">
      <c r="A164" s="9"/>
      <c r="B164" s="1492" t="s">
        <v>435</v>
      </c>
      <c r="C164" s="1997" t="s">
        <v>2168</v>
      </c>
      <c r="D164" s="1997"/>
      <c r="E164" s="1998"/>
      <c r="F164" s="1523" t="s">
        <v>1962</v>
      </c>
      <c r="G164" s="2188"/>
      <c r="H164" s="2189"/>
      <c r="I164" s="2189"/>
      <c r="J164" s="2189"/>
      <c r="K164" s="2190"/>
      <c r="L164" s="2108" t="s">
        <v>2065</v>
      </c>
      <c r="M164" s="2110"/>
      <c r="N164" s="2110"/>
      <c r="O164" s="2204"/>
      <c r="P164" s="2204"/>
    </row>
    <row r="165" spans="1:16" ht="19.5" customHeight="1">
      <c r="A165" s="9"/>
      <c r="B165" s="1492" t="s">
        <v>441</v>
      </c>
      <c r="C165" s="1997" t="s">
        <v>2170</v>
      </c>
      <c r="D165" s="1997"/>
      <c r="E165" s="1998"/>
      <c r="F165" s="1523" t="s">
        <v>1962</v>
      </c>
      <c r="G165" s="2188"/>
      <c r="H165" s="2189"/>
      <c r="I165" s="2189"/>
      <c r="J165" s="2189"/>
      <c r="K165" s="2190"/>
      <c r="L165" s="2108" t="s">
        <v>2065</v>
      </c>
      <c r="M165" s="2110"/>
      <c r="N165" s="2110"/>
      <c r="O165" s="2204"/>
      <c r="P165" s="2204"/>
    </row>
    <row r="166" spans="1:16" ht="19.5" customHeight="1">
      <c r="A166" s="9"/>
      <c r="B166" s="1492" t="s">
        <v>443</v>
      </c>
      <c r="C166" s="1997" t="s">
        <v>2172</v>
      </c>
      <c r="D166" s="1997"/>
      <c r="E166" s="1998"/>
      <c r="F166" s="1523" t="s">
        <v>1962</v>
      </c>
      <c r="G166" s="2188"/>
      <c r="H166" s="2189"/>
      <c r="I166" s="2189"/>
      <c r="J166" s="2189"/>
      <c r="K166" s="2190"/>
      <c r="L166" s="2108" t="s">
        <v>2065</v>
      </c>
      <c r="M166" s="2110"/>
      <c r="N166" s="2110"/>
      <c r="O166" s="2204"/>
      <c r="P166" s="2204"/>
    </row>
    <row r="167" spans="1:16" ht="19.5" customHeight="1">
      <c r="A167" s="9"/>
      <c r="B167" s="1492" t="s">
        <v>445</v>
      </c>
      <c r="C167" s="1997" t="s">
        <v>2173</v>
      </c>
      <c r="D167" s="1997"/>
      <c r="E167" s="1998"/>
      <c r="F167" s="1523" t="s">
        <v>1962</v>
      </c>
      <c r="G167" s="2188"/>
      <c r="H167" s="2189"/>
      <c r="I167" s="2189"/>
      <c r="J167" s="2189"/>
      <c r="K167" s="2190"/>
      <c r="L167" s="2108" t="s">
        <v>2065</v>
      </c>
      <c r="M167" s="2110"/>
      <c r="N167" s="2110"/>
      <c r="O167" s="2204"/>
      <c r="P167" s="2204"/>
    </row>
    <row r="168" spans="1:16" ht="19.5" customHeight="1">
      <c r="A168" s="9"/>
      <c r="B168" s="76" t="s">
        <v>448</v>
      </c>
      <c r="C168" s="1997" t="s">
        <v>2174</v>
      </c>
      <c r="D168" s="1997"/>
      <c r="E168" s="1998"/>
      <c r="F168" s="1532" t="s">
        <v>1949</v>
      </c>
      <c r="G168" s="2188" t="s">
        <v>4126</v>
      </c>
      <c r="H168" s="2189"/>
      <c r="I168" s="2189"/>
      <c r="J168" s="2189"/>
      <c r="K168" s="2190"/>
      <c r="L168" s="2108" t="s">
        <v>1949</v>
      </c>
      <c r="M168" s="2110"/>
      <c r="N168" s="2110"/>
      <c r="O168" s="2204"/>
      <c r="P168" s="2204"/>
    </row>
    <row r="169" spans="1:16" ht="30.75" customHeight="1">
      <c r="A169" s="9"/>
      <c r="B169" s="84" t="s">
        <v>450</v>
      </c>
      <c r="C169" s="2028" t="s">
        <v>2175</v>
      </c>
      <c r="D169" s="2028"/>
      <c r="E169" s="2029"/>
      <c r="F169" s="1532" t="s">
        <v>1949</v>
      </c>
      <c r="G169" s="2188" t="s">
        <v>4126</v>
      </c>
      <c r="H169" s="2189"/>
      <c r="I169" s="2189"/>
      <c r="J169" s="2189"/>
      <c r="K169" s="2190"/>
      <c r="L169" s="2108" t="s">
        <v>1949</v>
      </c>
      <c r="M169" s="2110"/>
      <c r="N169" s="2110"/>
      <c r="O169" s="2204"/>
      <c r="P169" s="2204"/>
    </row>
    <row r="170" spans="1:16" ht="19.5" customHeight="1">
      <c r="A170" s="9"/>
      <c r="B170" s="84" t="s">
        <v>453</v>
      </c>
      <c r="C170" s="1997" t="s">
        <v>2176</v>
      </c>
      <c r="D170" s="1997"/>
      <c r="E170" s="1998"/>
      <c r="F170" s="1532" t="s">
        <v>1962</v>
      </c>
      <c r="G170" s="2188"/>
      <c r="H170" s="2189"/>
      <c r="I170" s="2189"/>
      <c r="J170" s="2189"/>
      <c r="K170" s="2190"/>
      <c r="L170" s="2108" t="s">
        <v>2065</v>
      </c>
      <c r="M170" s="2110"/>
      <c r="N170" s="2110"/>
      <c r="O170" s="2204"/>
      <c r="P170" s="2204"/>
    </row>
    <row r="171" spans="1:16" ht="19.5" customHeight="1">
      <c r="A171" s="9"/>
      <c r="B171" s="84" t="s">
        <v>456</v>
      </c>
      <c r="C171" s="1997" t="s">
        <v>2177</v>
      </c>
      <c r="D171" s="1997"/>
      <c r="E171" s="1998"/>
      <c r="F171" s="1532" t="s">
        <v>1949</v>
      </c>
      <c r="G171" s="2188" t="s">
        <v>4127</v>
      </c>
      <c r="H171" s="2189"/>
      <c r="I171" s="2189"/>
      <c r="J171" s="2189"/>
      <c r="K171" s="2190"/>
      <c r="L171" s="2108" t="s">
        <v>1949</v>
      </c>
      <c r="M171" s="2110"/>
      <c r="N171" s="2110"/>
      <c r="O171" s="2204"/>
      <c r="P171" s="2204"/>
    </row>
    <row r="172" spans="1:16" ht="19.5" customHeight="1">
      <c r="A172" s="9"/>
      <c r="B172" s="84" t="s">
        <v>458</v>
      </c>
      <c r="C172" s="1997" t="s">
        <v>2178</v>
      </c>
      <c r="D172" s="1997"/>
      <c r="E172" s="1998"/>
      <c r="F172" s="1532" t="s">
        <v>1962</v>
      </c>
      <c r="G172" s="2188"/>
      <c r="H172" s="2189"/>
      <c r="I172" s="2189"/>
      <c r="J172" s="2189"/>
      <c r="K172" s="2190"/>
      <c r="L172" s="2108" t="s">
        <v>2065</v>
      </c>
      <c r="M172" s="2110"/>
      <c r="N172" s="2191"/>
      <c r="O172" s="2204"/>
      <c r="P172" s="2204"/>
    </row>
    <row r="173" spans="1:16" ht="19.5" customHeight="1">
      <c r="A173" s="9"/>
      <c r="B173" s="84" t="s">
        <v>594</v>
      </c>
      <c r="C173" s="1997" t="s">
        <v>2179</v>
      </c>
      <c r="D173" s="1997"/>
      <c r="E173" s="1998"/>
      <c r="F173" s="1532" t="s">
        <v>1962</v>
      </c>
      <c r="G173" s="2188"/>
      <c r="H173" s="2189"/>
      <c r="I173" s="2189"/>
      <c r="J173" s="2189"/>
      <c r="K173" s="2190"/>
      <c r="L173" s="2108" t="s">
        <v>2065</v>
      </c>
      <c r="M173" s="2110"/>
      <c r="N173" s="2191"/>
      <c r="O173" s="2204"/>
      <c r="P173" s="2204"/>
    </row>
    <row r="174" spans="1:16" ht="19.5" customHeight="1">
      <c r="A174" s="9"/>
      <c r="B174" s="76" t="s">
        <v>596</v>
      </c>
      <c r="C174" s="1997" t="s">
        <v>2180</v>
      </c>
      <c r="D174" s="1997"/>
      <c r="E174" s="1998"/>
      <c r="F174" s="1532" t="s">
        <v>1962</v>
      </c>
      <c r="G174" s="2188"/>
      <c r="H174" s="2189"/>
      <c r="I174" s="2189"/>
      <c r="J174" s="2189"/>
      <c r="K174" s="2190"/>
      <c r="L174" s="2108" t="s">
        <v>2065</v>
      </c>
      <c r="M174" s="2110"/>
      <c r="N174" s="2191"/>
      <c r="O174" s="2205"/>
      <c r="P174" s="2205"/>
    </row>
    <row r="175" spans="1:16" ht="51.75" customHeight="1">
      <c r="A175" s="9"/>
      <c r="B175" s="1582" t="s">
        <v>192</v>
      </c>
      <c r="C175" s="2028" t="s">
        <v>2181</v>
      </c>
      <c r="D175" s="2028"/>
      <c r="E175" s="2029"/>
      <c r="F175" s="1542" t="s">
        <v>2165</v>
      </c>
      <c r="G175" s="2192" t="s">
        <v>2182</v>
      </c>
      <c r="H175" s="2193"/>
      <c r="I175" s="2193"/>
      <c r="J175" s="2193"/>
      <c r="K175" s="2193"/>
      <c r="L175" s="2193"/>
      <c r="M175" s="2193"/>
      <c r="N175" s="2194"/>
      <c r="O175" s="2051"/>
      <c r="P175" s="2074"/>
    </row>
    <row r="176" spans="1:16" ht="18.75" customHeight="1">
      <c r="A176" s="9"/>
      <c r="B176" s="1492" t="s">
        <v>435</v>
      </c>
      <c r="C176" s="1997" t="s">
        <v>2168</v>
      </c>
      <c r="D176" s="1997"/>
      <c r="E176" s="1998"/>
      <c r="F176" s="33" t="s">
        <v>1962</v>
      </c>
      <c r="G176" s="2170"/>
      <c r="H176" s="2171"/>
      <c r="I176" s="2171"/>
      <c r="J176" s="2171"/>
      <c r="K176" s="2171"/>
      <c r="L176" s="2171"/>
      <c r="M176" s="2171"/>
      <c r="N176" s="2179"/>
      <c r="O176" s="2124"/>
      <c r="P176" s="2081"/>
    </row>
    <row r="177" spans="1:16" ht="18.75" customHeight="1">
      <c r="A177" s="9"/>
      <c r="B177" s="1492" t="s">
        <v>441</v>
      </c>
      <c r="C177" s="1997" t="s">
        <v>2170</v>
      </c>
      <c r="D177" s="1997"/>
      <c r="E177" s="1998"/>
      <c r="F177" s="33" t="s">
        <v>1962</v>
      </c>
      <c r="G177" s="2162"/>
      <c r="H177" s="2163"/>
      <c r="I177" s="2163"/>
      <c r="J177" s="2163"/>
      <c r="K177" s="2163"/>
      <c r="L177" s="2163"/>
      <c r="M177" s="2163"/>
      <c r="N177" s="2196"/>
      <c r="O177" s="2124"/>
      <c r="P177" s="2081"/>
    </row>
    <row r="178" spans="1:16" ht="18.75" customHeight="1">
      <c r="A178" s="9"/>
      <c r="B178" s="1492" t="s">
        <v>443</v>
      </c>
      <c r="C178" s="1997" t="s">
        <v>2172</v>
      </c>
      <c r="D178" s="1997"/>
      <c r="E178" s="1998"/>
      <c r="F178" s="33" t="s">
        <v>1962</v>
      </c>
      <c r="G178" s="2162"/>
      <c r="H178" s="2163"/>
      <c r="I178" s="2163"/>
      <c r="J178" s="2163"/>
      <c r="K178" s="2163"/>
      <c r="L178" s="2163"/>
      <c r="M178" s="2163"/>
      <c r="N178" s="2196"/>
      <c r="O178" s="2124"/>
      <c r="P178" s="2081"/>
    </row>
    <row r="179" spans="1:16" ht="18.75" customHeight="1">
      <c r="A179" s="9"/>
      <c r="B179" s="1492" t="s">
        <v>445</v>
      </c>
      <c r="C179" s="1997" t="s">
        <v>2173</v>
      </c>
      <c r="D179" s="1997"/>
      <c r="E179" s="1998"/>
      <c r="F179" s="33" t="s">
        <v>1962</v>
      </c>
      <c r="G179" s="2162"/>
      <c r="H179" s="2163"/>
      <c r="I179" s="2163"/>
      <c r="J179" s="2163"/>
      <c r="K179" s="2163"/>
      <c r="L179" s="2163"/>
      <c r="M179" s="2163"/>
      <c r="N179" s="2196"/>
      <c r="O179" s="2124"/>
      <c r="P179" s="2081"/>
    </row>
    <row r="180" spans="1:16" ht="18.75" customHeight="1">
      <c r="A180" s="9"/>
      <c r="B180" s="76" t="s">
        <v>448</v>
      </c>
      <c r="C180" s="1997" t="s">
        <v>2174</v>
      </c>
      <c r="D180" s="1997"/>
      <c r="E180" s="1998"/>
      <c r="F180" s="33" t="s">
        <v>1962</v>
      </c>
      <c r="G180" s="2162"/>
      <c r="H180" s="2163"/>
      <c r="I180" s="2163"/>
      <c r="J180" s="2163"/>
      <c r="K180" s="2163"/>
      <c r="L180" s="2163"/>
      <c r="M180" s="2163"/>
      <c r="N180" s="2196"/>
      <c r="O180" s="2124"/>
      <c r="P180" s="2081"/>
    </row>
    <row r="181" spans="1:16" ht="29.25" customHeight="1">
      <c r="A181" s="9"/>
      <c r="B181" s="84" t="s">
        <v>450</v>
      </c>
      <c r="C181" s="2028" t="s">
        <v>2175</v>
      </c>
      <c r="D181" s="2028"/>
      <c r="E181" s="2029"/>
      <c r="F181" s="33" t="s">
        <v>1962</v>
      </c>
      <c r="G181" s="2170"/>
      <c r="H181" s="2171"/>
      <c r="I181" s="2171"/>
      <c r="J181" s="2171"/>
      <c r="K181" s="2171"/>
      <c r="L181" s="2171"/>
      <c r="M181" s="2171"/>
      <c r="N181" s="2179"/>
      <c r="O181" s="2124"/>
      <c r="P181" s="2081"/>
    </row>
    <row r="182" spans="1:16" ht="18.75" customHeight="1">
      <c r="A182" s="9"/>
      <c r="B182" s="84" t="s">
        <v>453</v>
      </c>
      <c r="C182" s="1997" t="s">
        <v>2176</v>
      </c>
      <c r="D182" s="1997"/>
      <c r="E182" s="1998"/>
      <c r="F182" s="33" t="s">
        <v>1962</v>
      </c>
      <c r="G182" s="2162"/>
      <c r="H182" s="2163"/>
      <c r="I182" s="2163"/>
      <c r="J182" s="2163"/>
      <c r="K182" s="2163"/>
      <c r="L182" s="2163"/>
      <c r="M182" s="2163"/>
      <c r="N182" s="2196"/>
      <c r="O182" s="2124"/>
      <c r="P182" s="2081"/>
    </row>
    <row r="183" spans="1:16" ht="18.75" customHeight="1">
      <c r="A183" s="9"/>
      <c r="B183" s="84" t="s">
        <v>456</v>
      </c>
      <c r="C183" s="1997" t="s">
        <v>2177</v>
      </c>
      <c r="D183" s="1997"/>
      <c r="E183" s="1998"/>
      <c r="F183" s="33" t="s">
        <v>1962</v>
      </c>
      <c r="G183" s="2172"/>
      <c r="H183" s="2173"/>
      <c r="I183" s="2173"/>
      <c r="J183" s="2173"/>
      <c r="K183" s="2173"/>
      <c r="L183" s="2173"/>
      <c r="M183" s="2173"/>
      <c r="N183" s="2174"/>
      <c r="O183" s="2124"/>
      <c r="P183" s="2081"/>
    </row>
    <row r="184" spans="1:16" ht="18.75" customHeight="1">
      <c r="A184" s="9"/>
      <c r="B184" s="84" t="s">
        <v>458</v>
      </c>
      <c r="C184" s="1997" t="s">
        <v>2178</v>
      </c>
      <c r="D184" s="1997"/>
      <c r="E184" s="1998"/>
      <c r="F184" s="33" t="s">
        <v>1962</v>
      </c>
      <c r="G184" s="2162"/>
      <c r="H184" s="2163"/>
      <c r="I184" s="2163"/>
      <c r="J184" s="2163"/>
      <c r="K184" s="2163"/>
      <c r="L184" s="2163"/>
      <c r="M184" s="2163"/>
      <c r="N184" s="2196"/>
      <c r="O184" s="2124"/>
      <c r="P184" s="2081"/>
    </row>
    <row r="185" spans="1:16" ht="18.75" customHeight="1">
      <c r="A185" s="9"/>
      <c r="B185" s="84" t="s">
        <v>594</v>
      </c>
      <c r="C185" s="1997" t="s">
        <v>2179</v>
      </c>
      <c r="D185" s="1997"/>
      <c r="E185" s="1998"/>
      <c r="F185" s="33" t="s">
        <v>1962</v>
      </c>
      <c r="G185" s="2172"/>
      <c r="H185" s="2173"/>
      <c r="I185" s="2173"/>
      <c r="J185" s="2173"/>
      <c r="K185" s="2173"/>
      <c r="L185" s="2173"/>
      <c r="M185" s="2173"/>
      <c r="N185" s="2174"/>
      <c r="O185" s="2124"/>
      <c r="P185" s="2081"/>
    </row>
    <row r="186" spans="1:16" ht="18.75" customHeight="1">
      <c r="A186" s="9"/>
      <c r="B186" s="76" t="s">
        <v>596</v>
      </c>
      <c r="C186" s="1997" t="s">
        <v>2180</v>
      </c>
      <c r="D186" s="1997"/>
      <c r="E186" s="1998"/>
      <c r="F186" s="33" t="s">
        <v>1962</v>
      </c>
      <c r="G186" s="2162"/>
      <c r="H186" s="2163"/>
      <c r="I186" s="2163"/>
      <c r="J186" s="2163"/>
      <c r="K186" s="2163"/>
      <c r="L186" s="2163"/>
      <c r="M186" s="2163"/>
      <c r="N186" s="2196"/>
      <c r="O186" s="2197"/>
      <c r="P186" s="2084"/>
    </row>
    <row r="187" spans="1:16" ht="60"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t="s">
        <v>3394</v>
      </c>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30.75" customHeight="1">
      <c r="A193" s="9"/>
      <c r="B193" s="84" t="s">
        <v>450</v>
      </c>
      <c r="C193" s="2028" t="s">
        <v>2175</v>
      </c>
      <c r="D193" s="2028"/>
      <c r="E193" s="2029"/>
      <c r="F193" s="1532" t="s">
        <v>1962</v>
      </c>
      <c r="G193" s="2188"/>
      <c r="H193" s="2189"/>
      <c r="I193" s="2189"/>
      <c r="J193" s="2189"/>
      <c r="K193" s="2190"/>
      <c r="L193" s="2108" t="s">
        <v>2065</v>
      </c>
      <c r="M193" s="2110"/>
      <c r="N193" s="2191"/>
      <c r="O193" s="2124"/>
      <c r="P193" s="2124"/>
    </row>
    <row r="194" spans="1:16" ht="20.25" customHeight="1">
      <c r="A194" s="9"/>
      <c r="B194" s="1494" t="s">
        <v>453</v>
      </c>
      <c r="C194" s="1997" t="s">
        <v>2176</v>
      </c>
      <c r="D194" s="1997"/>
      <c r="E194" s="1998"/>
      <c r="F194" s="1532" t="s">
        <v>1962</v>
      </c>
      <c r="G194" s="2188"/>
      <c r="H194" s="2189"/>
      <c r="I194" s="2189"/>
      <c r="J194" s="2189"/>
      <c r="K194" s="2190"/>
      <c r="L194" s="2108" t="s">
        <v>2065</v>
      </c>
      <c r="M194" s="2110"/>
      <c r="N194" s="2191"/>
      <c r="O194" s="2124"/>
      <c r="P194" s="2124"/>
    </row>
    <row r="195" spans="1:16" ht="20.25" customHeight="1">
      <c r="A195" s="9"/>
      <c r="B195" s="1494" t="s">
        <v>456</v>
      </c>
      <c r="C195" s="1997" t="s">
        <v>2177</v>
      </c>
      <c r="D195" s="1997"/>
      <c r="E195" s="1998"/>
      <c r="F195" s="1532" t="s">
        <v>1962</v>
      </c>
      <c r="G195" s="2188"/>
      <c r="H195" s="2189"/>
      <c r="I195" s="2189"/>
      <c r="J195" s="2189"/>
      <c r="K195" s="2190"/>
      <c r="L195" s="2108" t="s">
        <v>2065</v>
      </c>
      <c r="M195" s="2110"/>
      <c r="N195" s="2191"/>
      <c r="O195" s="2124"/>
      <c r="P195" s="2124"/>
    </row>
    <row r="196" spans="1:16" ht="20.25" customHeight="1">
      <c r="A196" s="9"/>
      <c r="B196" s="1494" t="s">
        <v>458</v>
      </c>
      <c r="C196" s="1997" t="s">
        <v>2178</v>
      </c>
      <c r="D196" s="1997"/>
      <c r="E196" s="1998"/>
      <c r="F196" s="1532" t="s">
        <v>1962</v>
      </c>
      <c r="G196" s="2188"/>
      <c r="H196" s="2189"/>
      <c r="I196" s="2189"/>
      <c r="J196" s="2189"/>
      <c r="K196" s="2190"/>
      <c r="L196" s="2108" t="s">
        <v>2065</v>
      </c>
      <c r="M196" s="2110"/>
      <c r="N196" s="2191"/>
      <c r="O196" s="2124"/>
      <c r="P196" s="2124"/>
    </row>
    <row r="197" spans="1:16" ht="20.25" customHeight="1">
      <c r="A197" s="9"/>
      <c r="B197" s="1494" t="s">
        <v>594</v>
      </c>
      <c r="C197" s="1997" t="s">
        <v>2179</v>
      </c>
      <c r="D197" s="1997"/>
      <c r="E197" s="1998"/>
      <c r="F197" s="1532" t="s">
        <v>1962</v>
      </c>
      <c r="G197" s="2188"/>
      <c r="H197" s="2189"/>
      <c r="I197" s="2189"/>
      <c r="J197" s="2189"/>
      <c r="K197" s="2190"/>
      <c r="L197" s="2108" t="s">
        <v>2065</v>
      </c>
      <c r="M197" s="2110"/>
      <c r="N197" s="2191"/>
      <c r="O197" s="2124"/>
      <c r="P197" s="2124"/>
    </row>
    <row r="198" spans="1:16" ht="20.25" customHeight="1">
      <c r="A198" s="9"/>
      <c r="B198" s="1490" t="s">
        <v>596</v>
      </c>
      <c r="C198" s="1997" t="s">
        <v>2180</v>
      </c>
      <c r="D198" s="1997"/>
      <c r="E198" s="1998"/>
      <c r="F198" s="1532" t="s">
        <v>1962</v>
      </c>
      <c r="G198" s="2188"/>
      <c r="H198" s="2189"/>
      <c r="I198" s="2189"/>
      <c r="J198" s="2189"/>
      <c r="K198" s="2190"/>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1962</v>
      </c>
      <c r="I211" s="2184"/>
      <c r="J211" s="2185"/>
      <c r="K211" s="2186" t="s">
        <v>2036</v>
      </c>
      <c r="L211" s="2170"/>
      <c r="M211" s="2171"/>
      <c r="N211" s="2179"/>
      <c r="O211" s="1991"/>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1962</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c r="P218" s="2050"/>
    </row>
    <row r="219" spans="1:16" ht="21.75" customHeight="1">
      <c r="B219" s="1490" t="s">
        <v>435</v>
      </c>
      <c r="C219" s="1997" t="s">
        <v>2195</v>
      </c>
      <c r="D219" s="1997"/>
      <c r="E219" s="1998"/>
      <c r="F219" s="1995" t="s">
        <v>1962</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1962</v>
      </c>
      <c r="G220" s="2160"/>
      <c r="H220" s="2160"/>
      <c r="I220" s="2160"/>
      <c r="J220" s="2013"/>
      <c r="K220" s="2169"/>
      <c r="L220" s="2172"/>
      <c r="M220" s="2173"/>
      <c r="N220" s="2173"/>
      <c r="O220" s="2017"/>
      <c r="P220" s="2017"/>
    </row>
    <row r="221" spans="1:16" ht="30.75" customHeight="1">
      <c r="B221" s="76" t="s">
        <v>443</v>
      </c>
      <c r="C221" s="2028" t="s">
        <v>2197</v>
      </c>
      <c r="D221" s="2028"/>
      <c r="E221" s="2029"/>
      <c r="F221" s="1999" t="s">
        <v>2065</v>
      </c>
      <c r="G221" s="2027"/>
      <c r="H221" s="2027"/>
      <c r="I221" s="2027"/>
      <c r="J221" s="2000"/>
      <c r="K221" s="2169"/>
      <c r="L221" s="2172"/>
      <c r="M221" s="2173"/>
      <c r="N221" s="2173"/>
      <c r="O221" s="2017"/>
      <c r="P221" s="2017"/>
    </row>
    <row r="222" spans="1:16" ht="30" customHeight="1">
      <c r="B222" s="87"/>
      <c r="C222" s="2028" t="s">
        <v>2198</v>
      </c>
      <c r="D222" s="2028"/>
      <c r="E222" s="2029"/>
      <c r="F222" s="2162"/>
      <c r="G222" s="2163"/>
      <c r="H222" s="2163"/>
      <c r="I222" s="2163"/>
      <c r="J222" s="2164"/>
      <c r="K222" s="2169"/>
      <c r="L222" s="2172"/>
      <c r="M222" s="2173"/>
      <c r="N222" s="2173"/>
      <c r="O222" s="1992"/>
      <c r="P222" s="1992"/>
    </row>
    <row r="223" spans="1:16" ht="54" customHeight="1">
      <c r="B223" s="76" t="s">
        <v>445</v>
      </c>
      <c r="C223" s="2028" t="s">
        <v>2200</v>
      </c>
      <c r="D223" s="2028"/>
      <c r="E223" s="2029"/>
      <c r="F223" s="1999" t="s">
        <v>1949</v>
      </c>
      <c r="G223" s="2027"/>
      <c r="H223" s="2027"/>
      <c r="I223" s="2027"/>
      <c r="J223" s="2000"/>
      <c r="K223" s="2169"/>
      <c r="L223" s="2172"/>
      <c r="M223" s="2173"/>
      <c r="N223" s="2174"/>
      <c r="O223" s="2006"/>
      <c r="P223" s="1991"/>
    </row>
    <row r="224" spans="1:16" ht="33" customHeight="1">
      <c r="B224" s="87"/>
      <c r="C224" s="1997" t="s">
        <v>2202</v>
      </c>
      <c r="D224" s="1997"/>
      <c r="E224" s="1998"/>
      <c r="F224" s="2162" t="s">
        <v>4128</v>
      </c>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2065</v>
      </c>
      <c r="I225" s="2160"/>
      <c r="J225" s="2013"/>
      <c r="K225" s="2169"/>
      <c r="L225" s="2172"/>
      <c r="M225" s="2173"/>
      <c r="N225" s="2174"/>
      <c r="O225" s="2165"/>
      <c r="P225" s="2017"/>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c r="P227" s="1991"/>
    </row>
    <row r="228" spans="2:16" ht="57.75" customHeight="1">
      <c r="B228" s="88" t="s">
        <v>435</v>
      </c>
      <c r="C228" s="1885" t="s">
        <v>2118</v>
      </c>
      <c r="D228" s="1885"/>
      <c r="E228" s="1885"/>
      <c r="F228" s="1885"/>
      <c r="G228" s="1885"/>
      <c r="H228" s="1885"/>
      <c r="I228" s="1885"/>
      <c r="J228" s="2148"/>
      <c r="K228" s="1522" t="s">
        <v>1949</v>
      </c>
      <c r="L228" s="2149" t="s">
        <v>2036</v>
      </c>
      <c r="M228" s="2152" t="s">
        <v>4129</v>
      </c>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1949</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1962</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1949</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1962</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1546">
        <v>2018</v>
      </c>
      <c r="L242" s="2150"/>
      <c r="M242" s="2154"/>
      <c r="N242" s="2107"/>
      <c r="O242" s="2017"/>
      <c r="P242" s="2017"/>
    </row>
    <row r="243" spans="2:16" ht="23.25" customHeight="1">
      <c r="B243" s="90" t="s">
        <v>678</v>
      </c>
      <c r="C243" s="1997" t="s">
        <v>2215</v>
      </c>
      <c r="D243" s="1997"/>
      <c r="E243" s="1998"/>
      <c r="F243" s="1995" t="s">
        <v>4130</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2218</v>
      </c>
      <c r="P244" s="1991"/>
    </row>
    <row r="245" spans="2:16" ht="23.25" customHeight="1">
      <c r="B245" s="89" t="s">
        <v>435</v>
      </c>
      <c r="C245" s="1903" t="s">
        <v>2117</v>
      </c>
      <c r="D245" s="1903"/>
      <c r="E245" s="2138"/>
      <c r="F245" s="1754" t="s">
        <v>2928</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1962</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2932</v>
      </c>
      <c r="H251" s="1527" t="s">
        <v>2036</v>
      </c>
      <c r="I251" s="2121"/>
      <c r="J251" s="2122"/>
      <c r="K251" s="2122"/>
      <c r="L251" s="2122"/>
      <c r="M251" s="2122"/>
      <c r="N251" s="2123"/>
      <c r="O251" s="93"/>
      <c r="P251" s="1504"/>
    </row>
    <row r="252" spans="2:16" ht="104.25" customHeight="1">
      <c r="B252" s="90" t="s">
        <v>686</v>
      </c>
      <c r="C252" s="1997" t="s">
        <v>2229</v>
      </c>
      <c r="D252" s="1997"/>
      <c r="E252" s="1997"/>
      <c r="F252" s="1471" t="s">
        <v>1949</v>
      </c>
      <c r="G252" s="1634" t="s">
        <v>2036</v>
      </c>
      <c r="H252" s="2146" t="s">
        <v>4131</v>
      </c>
      <c r="I252" s="2146"/>
      <c r="J252" s="2146"/>
      <c r="K252" s="2146"/>
      <c r="L252" s="2146"/>
      <c r="M252" s="2146"/>
      <c r="N252" s="2147"/>
      <c r="O252" s="2135" t="s">
        <v>4132</v>
      </c>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36.75"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33" customHeight="1">
      <c r="B255" s="22"/>
      <c r="C255" s="1505" t="s">
        <v>458</v>
      </c>
      <c r="D255" s="1997" t="s">
        <v>2233</v>
      </c>
      <c r="E255" s="1997"/>
      <c r="F255" s="2121" t="s">
        <v>4133</v>
      </c>
      <c r="G255" s="2122"/>
      <c r="H255" s="2122"/>
      <c r="I255" s="2122"/>
      <c r="J255" s="2122"/>
      <c r="K255" s="2122"/>
      <c r="L255" s="2122"/>
      <c r="M255" s="2122"/>
      <c r="N255" s="2123"/>
      <c r="O255" s="2136"/>
      <c r="P255" s="2136"/>
    </row>
    <row r="256" spans="2:16" ht="27" customHeight="1">
      <c r="B256" s="27" t="s">
        <v>441</v>
      </c>
      <c r="C256" s="1997" t="s">
        <v>2235</v>
      </c>
      <c r="D256" s="1997"/>
      <c r="E256" s="1997"/>
      <c r="F256" s="33" t="s">
        <v>2065</v>
      </c>
      <c r="G256" s="1634" t="s">
        <v>2036</v>
      </c>
      <c r="H256" s="2121" t="s">
        <v>4134</v>
      </c>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121.5" customHeight="1">
      <c r="B258" s="22" t="s">
        <v>443</v>
      </c>
      <c r="C258" s="2028" t="s">
        <v>2237</v>
      </c>
      <c r="D258" s="2028"/>
      <c r="E258" s="2028"/>
      <c r="F258" s="33" t="s">
        <v>1949</v>
      </c>
      <c r="G258" s="1634" t="s">
        <v>2036</v>
      </c>
      <c r="H258" s="2121" t="s">
        <v>4135</v>
      </c>
      <c r="I258" s="2122"/>
      <c r="J258" s="2122"/>
      <c r="K258" s="2122"/>
      <c r="L258" s="2122"/>
      <c r="M258" s="2122"/>
      <c r="N258" s="2123"/>
      <c r="O258" s="2136"/>
      <c r="P258" s="2136"/>
    </row>
    <row r="259" spans="2:16" ht="30" customHeight="1">
      <c r="B259" s="22"/>
      <c r="C259" s="1505" t="s">
        <v>458</v>
      </c>
      <c r="D259" s="1997" t="s">
        <v>2233</v>
      </c>
      <c r="E259" s="1997"/>
      <c r="F259" s="2121" t="s">
        <v>4136</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t="s">
        <v>4137</v>
      </c>
      <c r="P260" s="2051"/>
    </row>
    <row r="261" spans="2:16" ht="30" customHeight="1">
      <c r="B261" s="89" t="s">
        <v>435</v>
      </c>
      <c r="C261" s="1997" t="s">
        <v>2240</v>
      </c>
      <c r="D261" s="1997"/>
      <c r="E261" s="1998"/>
      <c r="F261" s="1523" t="s">
        <v>2077</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2077</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2077</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2077</v>
      </c>
      <c r="G264" s="2127"/>
      <c r="H264" s="2132"/>
      <c r="I264" s="2133"/>
      <c r="J264" s="2133"/>
      <c r="K264" s="2133"/>
      <c r="L264" s="2133"/>
      <c r="M264" s="2133"/>
      <c r="N264" s="2134"/>
      <c r="O264" s="2052"/>
      <c r="P264" s="2052"/>
    </row>
    <row r="265" spans="2:16" ht="21.75" customHeight="1" thickBot="1">
      <c r="B265" s="1894" t="s">
        <v>2244</v>
      </c>
      <c r="C265" s="1895"/>
      <c r="D265" s="1895"/>
      <c r="E265" s="1895"/>
      <c r="F265" s="1895"/>
      <c r="G265" s="1895"/>
      <c r="H265" s="1895"/>
      <c r="I265" s="1895"/>
      <c r="J265" s="1895"/>
      <c r="K265" s="1895"/>
      <c r="L265" s="1895"/>
      <c r="M265" s="1895"/>
      <c r="N265" s="1895"/>
      <c r="O265" s="1895"/>
      <c r="P265" s="1896"/>
    </row>
    <row r="266" spans="2:16" ht="33.75" customHeight="1">
      <c r="B266" s="213" t="s">
        <v>701</v>
      </c>
      <c r="C266" s="2407" t="s">
        <v>2245</v>
      </c>
      <c r="D266" s="2407"/>
      <c r="E266" s="2407"/>
      <c r="F266" s="2407"/>
      <c r="G266" s="214" t="s">
        <v>1949</v>
      </c>
      <c r="H266" s="2112" t="s">
        <v>2036</v>
      </c>
      <c r="I266" s="2115"/>
      <c r="J266" s="2115"/>
      <c r="K266" s="2115"/>
      <c r="L266" s="2115"/>
      <c r="M266" s="2115"/>
      <c r="N266" s="2116"/>
      <c r="O266" s="2050" t="s">
        <v>3419</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2077</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2843</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2077</v>
      </c>
      <c r="G271" s="2109"/>
      <c r="H271" s="2114"/>
      <c r="I271" s="2119"/>
      <c r="J271" s="2119"/>
      <c r="K271" s="2119"/>
      <c r="L271" s="2119"/>
      <c r="M271" s="2119"/>
      <c r="N271" s="2120"/>
      <c r="O271" s="2017"/>
      <c r="P271" s="2017"/>
    </row>
    <row r="272" spans="2:16" ht="48" customHeight="1">
      <c r="B272" s="1480" t="s">
        <v>441</v>
      </c>
      <c r="C272" s="2028" t="s">
        <v>2254</v>
      </c>
      <c r="D272" s="2028"/>
      <c r="E272" s="2029"/>
      <c r="F272" s="2110" t="s">
        <v>2255</v>
      </c>
      <c r="G272" s="2109"/>
      <c r="H272" s="1634" t="s">
        <v>2036</v>
      </c>
      <c r="I272" s="2121" t="s">
        <v>4138</v>
      </c>
      <c r="J272" s="2122"/>
      <c r="K272" s="2122"/>
      <c r="L272" s="2122"/>
      <c r="M272" s="2122"/>
      <c r="N272" s="2123"/>
      <c r="O272" s="1992"/>
      <c r="P272" s="1992"/>
    </row>
    <row r="273" spans="2:16" ht="71.2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6.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2943</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10</v>
      </c>
      <c r="J276" s="120">
        <f t="shared" ref="J276:J295" si="3">MIN(H276/I276,1)</f>
        <v>0</v>
      </c>
      <c r="K276" s="118">
        <v>5</v>
      </c>
      <c r="L276" s="118">
        <v>818</v>
      </c>
      <c r="M276" s="121">
        <f>MIN(K276/L276,1)</f>
        <v>6.1124694376528121E-3</v>
      </c>
      <c r="N276" s="3857" t="s">
        <v>4139</v>
      </c>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3858"/>
      <c r="O277" s="2017" t="s">
        <v>2945</v>
      </c>
      <c r="P277" s="2017"/>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3858"/>
      <c r="O278" s="2017"/>
      <c r="P278" s="2017"/>
    </row>
    <row r="279" spans="2:16" ht="20.25" customHeight="1">
      <c r="B279" s="104" t="s">
        <v>441</v>
      </c>
      <c r="C279" s="2068" t="s">
        <v>2272</v>
      </c>
      <c r="D279" s="2068"/>
      <c r="E279" s="2068"/>
      <c r="F279" s="2068"/>
      <c r="G279" s="2095"/>
      <c r="H279" s="101" t="s">
        <v>61</v>
      </c>
      <c r="I279" s="102" t="s">
        <v>61</v>
      </c>
      <c r="J279" s="103" t="s">
        <v>61</v>
      </c>
      <c r="K279" s="101" t="s">
        <v>61</v>
      </c>
      <c r="L279" s="102" t="s">
        <v>61</v>
      </c>
      <c r="M279" s="103" t="s">
        <v>61</v>
      </c>
      <c r="N279" s="3859"/>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01" t="s">
        <v>61</v>
      </c>
      <c r="I281" s="102" t="s">
        <v>61</v>
      </c>
      <c r="J281" s="103" t="s">
        <v>61</v>
      </c>
      <c r="K281" s="101" t="s">
        <v>61</v>
      </c>
      <c r="L281" s="102" t="s">
        <v>61</v>
      </c>
      <c r="M281" s="103" t="s">
        <v>61</v>
      </c>
      <c r="N281" s="3857" t="s">
        <v>4139</v>
      </c>
      <c r="O281" s="2089"/>
      <c r="P281" s="2089"/>
    </row>
    <row r="282" spans="2:16" ht="24.75" customHeight="1">
      <c r="B282" s="76" t="s">
        <v>489</v>
      </c>
      <c r="C282" s="2091" t="s">
        <v>2275</v>
      </c>
      <c r="D282" s="2091"/>
      <c r="E282" s="2091"/>
      <c r="F282" s="2091"/>
      <c r="G282" s="1518"/>
      <c r="H282" s="118">
        <v>0</v>
      </c>
      <c r="I282" s="119">
        <v>10</v>
      </c>
      <c r="J282" s="120">
        <f t="shared" si="3"/>
        <v>0</v>
      </c>
      <c r="K282" s="118">
        <v>2</v>
      </c>
      <c r="L282" s="118">
        <v>818</v>
      </c>
      <c r="M282" s="121">
        <f>MIN(K282/L282,1)</f>
        <v>2.4449877750611247E-3</v>
      </c>
      <c r="N282" s="3858"/>
      <c r="O282" s="2089"/>
      <c r="P282" s="2089"/>
    </row>
    <row r="283" spans="2:16" ht="24.75" customHeight="1">
      <c r="B283" s="76" t="s">
        <v>493</v>
      </c>
      <c r="C283" s="2091" t="s">
        <v>2276</v>
      </c>
      <c r="D283" s="2091"/>
      <c r="E283" s="2091"/>
      <c r="F283" s="2091"/>
      <c r="G283" s="2092"/>
      <c r="H283" s="101" t="s">
        <v>61</v>
      </c>
      <c r="I283" s="102" t="s">
        <v>61</v>
      </c>
      <c r="J283" s="103" t="s">
        <v>61</v>
      </c>
      <c r="K283" s="101" t="s">
        <v>61</v>
      </c>
      <c r="L283" s="102" t="s">
        <v>61</v>
      </c>
      <c r="M283" s="103" t="s">
        <v>61</v>
      </c>
      <c r="N283" s="3858"/>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10</v>
      </c>
      <c r="J285" s="120">
        <f t="shared" si="3"/>
        <v>0</v>
      </c>
      <c r="K285" s="118">
        <v>3</v>
      </c>
      <c r="L285" s="118">
        <v>818</v>
      </c>
      <c r="M285" s="121">
        <f>MIN(K285/L285,1)</f>
        <v>3.667481662591687E-3</v>
      </c>
      <c r="N285" s="3857" t="s">
        <v>4139</v>
      </c>
      <c r="O285" s="2089"/>
      <c r="P285" s="2089"/>
    </row>
    <row r="286" spans="2:16" ht="22.5" customHeight="1">
      <c r="B286" s="76" t="s">
        <v>489</v>
      </c>
      <c r="C286" s="2091" t="s">
        <v>2279</v>
      </c>
      <c r="D286" s="2091"/>
      <c r="E286" s="2091"/>
      <c r="F286" s="2091"/>
      <c r="G286" s="2092"/>
      <c r="H286" s="101" t="s">
        <v>61</v>
      </c>
      <c r="I286" s="102" t="s">
        <v>61</v>
      </c>
      <c r="J286" s="103" t="s">
        <v>61</v>
      </c>
      <c r="K286" s="101" t="s">
        <v>61</v>
      </c>
      <c r="L286" s="102" t="s">
        <v>61</v>
      </c>
      <c r="M286" s="103" t="s">
        <v>61</v>
      </c>
      <c r="N286" s="3858"/>
      <c r="O286" s="2089"/>
      <c r="P286" s="2089"/>
    </row>
    <row r="287" spans="2:16" ht="22.5" customHeight="1">
      <c r="B287" s="104" t="s">
        <v>448</v>
      </c>
      <c r="C287" s="2068" t="s">
        <v>2027</v>
      </c>
      <c r="D287" s="2068"/>
      <c r="E287" s="2068"/>
      <c r="F287" s="2068"/>
      <c r="G287" s="2068"/>
      <c r="H287" s="118">
        <v>0</v>
      </c>
      <c r="I287" s="119">
        <v>10</v>
      </c>
      <c r="J287" s="120">
        <f t="shared" si="3"/>
        <v>0</v>
      </c>
      <c r="K287" s="118">
        <v>0</v>
      </c>
      <c r="L287" s="118">
        <v>818</v>
      </c>
      <c r="M287" s="121">
        <f>MIN(K287/L287,1)</f>
        <v>0</v>
      </c>
      <c r="N287" s="3858"/>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03" t="s">
        <v>61</v>
      </c>
      <c r="N288" s="3858"/>
      <c r="O288" s="2089"/>
      <c r="P288" s="2089"/>
    </row>
    <row r="289" spans="2:16" ht="22.5" customHeight="1">
      <c r="B289" s="104" t="s">
        <v>453</v>
      </c>
      <c r="C289" s="2068" t="s">
        <v>2029</v>
      </c>
      <c r="D289" s="2068"/>
      <c r="E289" s="2068"/>
      <c r="F289" s="2068"/>
      <c r="G289" s="2068"/>
      <c r="H289" s="118">
        <v>0</v>
      </c>
      <c r="I289" s="119">
        <v>10</v>
      </c>
      <c r="J289" s="120">
        <f t="shared" si="3"/>
        <v>0</v>
      </c>
      <c r="K289" s="118">
        <v>1</v>
      </c>
      <c r="L289" s="118">
        <v>818</v>
      </c>
      <c r="M289" s="121">
        <f t="shared" ref="M289:M294" si="4">MIN(K289/L289,1)</f>
        <v>1.2224938875305623E-3</v>
      </c>
      <c r="N289" s="3858"/>
      <c r="O289" s="2089"/>
      <c r="P289" s="2089"/>
    </row>
    <row r="290" spans="2:16" ht="22.5" customHeight="1">
      <c r="B290" s="104" t="s">
        <v>456</v>
      </c>
      <c r="C290" s="2068" t="s">
        <v>2030</v>
      </c>
      <c r="D290" s="2068"/>
      <c r="E290" s="2068"/>
      <c r="F290" s="2068"/>
      <c r="G290" s="2068"/>
      <c r="H290" s="101" t="s">
        <v>61</v>
      </c>
      <c r="I290" s="102" t="s">
        <v>61</v>
      </c>
      <c r="J290" s="103" t="s">
        <v>61</v>
      </c>
      <c r="K290" s="101" t="s">
        <v>61</v>
      </c>
      <c r="L290" s="102" t="s">
        <v>61</v>
      </c>
      <c r="M290" s="103" t="s">
        <v>61</v>
      </c>
      <c r="N290" s="3859"/>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3857" t="s">
        <v>4139</v>
      </c>
      <c r="O292" s="2089"/>
      <c r="P292" s="2089"/>
    </row>
    <row r="293" spans="2:16" ht="22.5" customHeight="1">
      <c r="B293" s="76" t="s">
        <v>489</v>
      </c>
      <c r="C293" s="2086" t="s">
        <v>2033</v>
      </c>
      <c r="D293" s="2086"/>
      <c r="E293" s="2086"/>
      <c r="F293" s="2086"/>
      <c r="G293" s="2087"/>
      <c r="H293" s="101" t="s">
        <v>61</v>
      </c>
      <c r="I293" s="102" t="s">
        <v>61</v>
      </c>
      <c r="J293" s="103" t="s">
        <v>61</v>
      </c>
      <c r="K293" s="101" t="s">
        <v>61</v>
      </c>
      <c r="L293" s="102" t="s">
        <v>61</v>
      </c>
      <c r="M293" s="103" t="s">
        <v>61</v>
      </c>
      <c r="N293" s="3858"/>
      <c r="O293" s="2089"/>
      <c r="P293" s="2089"/>
    </row>
    <row r="294" spans="2:16" ht="22.5" customHeight="1">
      <c r="B294" s="104" t="s">
        <v>594</v>
      </c>
      <c r="C294" s="2068" t="s">
        <v>2128</v>
      </c>
      <c r="D294" s="2068"/>
      <c r="E294" s="2068"/>
      <c r="F294" s="2068"/>
      <c r="G294" s="2068"/>
      <c r="H294" s="118">
        <v>0</v>
      </c>
      <c r="I294" s="119">
        <v>10</v>
      </c>
      <c r="J294" s="120">
        <f t="shared" si="3"/>
        <v>0</v>
      </c>
      <c r="K294" s="118">
        <v>1</v>
      </c>
      <c r="L294" s="118">
        <v>818</v>
      </c>
      <c r="M294" s="121">
        <f t="shared" si="4"/>
        <v>1.2224938875305623E-3</v>
      </c>
      <c r="N294" s="3858"/>
      <c r="O294" s="2089"/>
      <c r="P294" s="2089"/>
    </row>
    <row r="295" spans="2:16" ht="48" customHeight="1" thickBot="1">
      <c r="B295" s="22" t="s">
        <v>596</v>
      </c>
      <c r="C295" s="1997" t="s">
        <v>2282</v>
      </c>
      <c r="D295" s="1997"/>
      <c r="E295" s="1997"/>
      <c r="F295" s="1997"/>
      <c r="G295" s="1998"/>
      <c r="H295" s="127">
        <f>SUM(H276+H282+H285+H287+H289+H294)</f>
        <v>0</v>
      </c>
      <c r="I295" s="127">
        <f>SUM(I276+I282+I285+I287+I289+I294)</f>
        <v>60</v>
      </c>
      <c r="J295" s="120">
        <f t="shared" si="3"/>
        <v>0</v>
      </c>
      <c r="K295" s="127">
        <f>SUM(K276+K282+K285+K287+K289+K294)</f>
        <v>12</v>
      </c>
      <c r="L295" s="127">
        <f>SUM(L276+L282+L285+L287+L289+L294)</f>
        <v>4908</v>
      </c>
      <c r="M295" s="121">
        <f>MIN(K295/L295,1)</f>
        <v>2.4449877750611247E-3</v>
      </c>
      <c r="N295" s="3858"/>
      <c r="O295" s="2090"/>
      <c r="P295" s="2090"/>
    </row>
    <row r="296" spans="2:16" ht="24" customHeight="1" thickBot="1">
      <c r="B296" s="1894" t="s">
        <v>2283</v>
      </c>
      <c r="C296" s="1895"/>
      <c r="D296" s="1895"/>
      <c r="E296" s="1895"/>
      <c r="F296" s="1895"/>
      <c r="G296" s="1895"/>
      <c r="H296" s="1895"/>
      <c r="I296" s="1895"/>
      <c r="J296" s="1895"/>
      <c r="K296" s="1895"/>
      <c r="L296" s="1895"/>
      <c r="M296" s="1895"/>
      <c r="N296" s="1895"/>
      <c r="O296" s="1895"/>
      <c r="P296" s="1896"/>
    </row>
    <row r="297" spans="2:16" ht="33.75" customHeight="1">
      <c r="B297" s="215" t="s">
        <v>339</v>
      </c>
      <c r="C297" s="2028" t="s">
        <v>2284</v>
      </c>
      <c r="D297" s="2028"/>
      <c r="E297" s="2028"/>
      <c r="F297" s="2028"/>
      <c r="G297" s="2029"/>
      <c r="H297" s="1999" t="s">
        <v>1949</v>
      </c>
      <c r="I297" s="2027"/>
      <c r="J297" s="2000"/>
      <c r="K297" s="108" t="s">
        <v>2036</v>
      </c>
      <c r="L297" s="2069"/>
      <c r="M297" s="2070"/>
      <c r="N297" s="2071"/>
      <c r="O297" s="109"/>
      <c r="P297" s="1507"/>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2288</v>
      </c>
      <c r="P298" s="1991"/>
    </row>
    <row r="299" spans="2:16" ht="37.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4140</v>
      </c>
      <c r="I301" s="2027"/>
      <c r="J301" s="2000"/>
      <c r="K301" s="1535" t="s">
        <v>2036</v>
      </c>
      <c r="L301" s="2072"/>
      <c r="M301" s="2073"/>
      <c r="N301" s="2074"/>
      <c r="O301" s="2017"/>
      <c r="P301" s="2017"/>
    </row>
    <row r="302" spans="2:16" ht="54.75" customHeight="1">
      <c r="B302" s="110" t="s">
        <v>350</v>
      </c>
      <c r="C302" s="1997" t="s">
        <v>2293</v>
      </c>
      <c r="D302" s="1997"/>
      <c r="E302" s="1997"/>
      <c r="F302" s="1997"/>
      <c r="G302" s="1998"/>
      <c r="H302" s="1999" t="s">
        <v>1949</v>
      </c>
      <c r="I302" s="2027"/>
      <c r="J302" s="2000"/>
      <c r="K302" s="1535" t="s">
        <v>2036</v>
      </c>
      <c r="L302" s="2075" t="s">
        <v>4141</v>
      </c>
      <c r="M302" s="2076"/>
      <c r="N302" s="2077"/>
      <c r="O302" s="2017"/>
      <c r="P302" s="1992"/>
    </row>
    <row r="303" spans="2:16" ht="39" customHeight="1">
      <c r="B303" s="176" t="s">
        <v>357</v>
      </c>
      <c r="C303" s="2099" t="s">
        <v>2294</v>
      </c>
      <c r="D303" s="2099"/>
      <c r="E303" s="2099"/>
      <c r="F303" s="2099"/>
      <c r="G303" s="2100"/>
      <c r="H303" s="2055" t="s">
        <v>2065</v>
      </c>
      <c r="I303" s="2056"/>
      <c r="J303" s="2057"/>
      <c r="K303" s="2030" t="s">
        <v>2036</v>
      </c>
      <c r="L303" s="3860" t="s">
        <v>4142</v>
      </c>
      <c r="M303" s="3861"/>
      <c r="N303" s="3862"/>
      <c r="O303" s="1991"/>
      <c r="P303" s="1991"/>
    </row>
    <row r="304" spans="2:16" ht="39" customHeight="1">
      <c r="B304" s="87" t="s">
        <v>366</v>
      </c>
      <c r="C304" s="2028" t="s">
        <v>2297</v>
      </c>
      <c r="D304" s="2028"/>
      <c r="E304" s="2028"/>
      <c r="F304" s="2028"/>
      <c r="G304" s="2029"/>
      <c r="H304" s="1999" t="s">
        <v>2065</v>
      </c>
      <c r="I304" s="2027"/>
      <c r="J304" s="2000"/>
      <c r="K304" s="2031"/>
      <c r="L304" s="3841"/>
      <c r="M304" s="3842"/>
      <c r="N304" s="3843"/>
      <c r="O304" s="2017"/>
      <c r="P304" s="2017"/>
    </row>
    <row r="305" spans="1:16" ht="39" customHeight="1">
      <c r="B305" s="1581" t="s">
        <v>742</v>
      </c>
      <c r="C305" s="2028" t="s">
        <v>2298</v>
      </c>
      <c r="D305" s="2028"/>
      <c r="E305" s="2028"/>
      <c r="F305" s="2028"/>
      <c r="G305" s="2029"/>
      <c r="H305" s="1999" t="s">
        <v>2065</v>
      </c>
      <c r="I305" s="2027"/>
      <c r="J305" s="2000"/>
      <c r="K305" s="2031"/>
      <c r="L305" s="3841"/>
      <c r="M305" s="3842"/>
      <c r="N305" s="3843"/>
      <c r="O305" s="2017"/>
      <c r="P305" s="2017"/>
    </row>
    <row r="306" spans="1:16" ht="39" customHeight="1">
      <c r="B306" s="1480" t="s">
        <v>435</v>
      </c>
      <c r="C306" s="2028" t="s">
        <v>2299</v>
      </c>
      <c r="D306" s="2028"/>
      <c r="E306" s="2028"/>
      <c r="F306" s="2028"/>
      <c r="G306" s="2029"/>
      <c r="H306" s="1999" t="s">
        <v>2065</v>
      </c>
      <c r="I306" s="2027"/>
      <c r="J306" s="2000"/>
      <c r="K306" s="2031"/>
      <c r="L306" s="3841"/>
      <c r="M306" s="3842"/>
      <c r="N306" s="3843"/>
      <c r="O306" s="2017"/>
      <c r="P306" s="1992"/>
    </row>
    <row r="307" spans="1:16" ht="51" customHeight="1">
      <c r="B307" s="215" t="s">
        <v>745</v>
      </c>
      <c r="C307" s="2028" t="s">
        <v>2300</v>
      </c>
      <c r="D307" s="2028"/>
      <c r="E307" s="2028"/>
      <c r="F307" s="2028"/>
      <c r="G307" s="2029"/>
      <c r="H307" s="2038" t="s">
        <v>1962</v>
      </c>
      <c r="I307" s="2039"/>
      <c r="J307" s="2040"/>
      <c r="K307" s="2031"/>
      <c r="L307" s="3841"/>
      <c r="M307" s="3842"/>
      <c r="N307" s="3843"/>
      <c r="O307" s="2051"/>
      <c r="P307" s="2051"/>
    </row>
    <row r="308" spans="1:16" ht="32.25" customHeight="1" thickBot="1">
      <c r="B308" s="80" t="s">
        <v>435</v>
      </c>
      <c r="C308" s="2330" t="s">
        <v>2301</v>
      </c>
      <c r="D308" s="2330"/>
      <c r="E308" s="2330"/>
      <c r="F308" s="2330"/>
      <c r="G308" s="2805"/>
      <c r="H308" s="2053" t="s">
        <v>2951</v>
      </c>
      <c r="I308" s="2053"/>
      <c r="J308" s="1981"/>
      <c r="K308" s="2058"/>
      <c r="L308" s="3863"/>
      <c r="M308" s="3864"/>
      <c r="N308" s="3865"/>
      <c r="O308" s="2052"/>
      <c r="P308" s="2052"/>
    </row>
    <row r="309" spans="1:16" ht="21.75" customHeight="1" thickBot="1">
      <c r="B309" s="1894" t="s">
        <v>2302</v>
      </c>
      <c r="C309" s="1895"/>
      <c r="D309" s="1895"/>
      <c r="E309" s="1895"/>
      <c r="F309" s="1895"/>
      <c r="G309" s="1895"/>
      <c r="H309" s="1895"/>
      <c r="I309" s="1895"/>
      <c r="J309" s="1895"/>
      <c r="K309" s="1895"/>
      <c r="L309" s="1895"/>
      <c r="M309" s="1895"/>
      <c r="N309" s="1895"/>
      <c r="O309" s="1895"/>
      <c r="P309" s="1896"/>
    </row>
    <row r="310" spans="1:16" ht="34.5" customHeight="1">
      <c r="B310" s="1581" t="s">
        <v>376</v>
      </c>
      <c r="C310" s="2099" t="s">
        <v>2303</v>
      </c>
      <c r="D310" s="2099"/>
      <c r="E310" s="2099"/>
      <c r="F310" s="2099"/>
      <c r="G310" s="2099"/>
      <c r="H310" s="1999" t="s">
        <v>2077</v>
      </c>
      <c r="I310" s="2027"/>
      <c r="J310" s="2027"/>
      <c r="K310" s="2044" t="s">
        <v>2036</v>
      </c>
      <c r="L310" s="2045"/>
      <c r="M310" s="2046"/>
      <c r="N310" s="2047"/>
      <c r="O310" s="2050" t="s">
        <v>1981</v>
      </c>
      <c r="P310" s="2050"/>
    </row>
    <row r="311" spans="1:16" ht="30.75" customHeight="1">
      <c r="B311" s="84" t="s">
        <v>435</v>
      </c>
      <c r="C311" s="2099" t="s">
        <v>2306</v>
      </c>
      <c r="D311" s="2099"/>
      <c r="E311" s="2099"/>
      <c r="F311" s="2099"/>
      <c r="G311" s="2099"/>
      <c r="H311" s="1999" t="s">
        <v>2077</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2077</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1962</v>
      </c>
      <c r="I313" s="2027"/>
      <c r="J313" s="2000"/>
      <c r="K313" s="2031"/>
      <c r="L313" s="2025"/>
      <c r="M313" s="2049"/>
      <c r="N313" s="2026"/>
      <c r="O313" s="2017"/>
      <c r="P313" s="2017"/>
    </row>
    <row r="314" spans="1:16" ht="39" customHeight="1">
      <c r="B314" s="84" t="s">
        <v>435</v>
      </c>
      <c r="C314" s="2028" t="s">
        <v>2310</v>
      </c>
      <c r="D314" s="2028"/>
      <c r="E314" s="2028"/>
      <c r="F314" s="2028"/>
      <c r="G314" s="2029"/>
      <c r="H314" s="1999" t="s">
        <v>330</v>
      </c>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11.75" customHeight="1">
      <c r="B316" s="181" t="s">
        <v>389</v>
      </c>
      <c r="C316" s="2028" t="s">
        <v>2312</v>
      </c>
      <c r="D316" s="2028"/>
      <c r="E316" s="2028"/>
      <c r="F316" s="2028"/>
      <c r="G316" s="2028"/>
      <c r="H316" s="2028"/>
      <c r="I316" s="2028"/>
      <c r="J316" s="2028"/>
      <c r="K316" s="2028"/>
      <c r="L316" s="2028"/>
      <c r="M316" s="2028"/>
      <c r="N316" s="2372"/>
      <c r="O316" s="1991"/>
      <c r="P316" s="1991"/>
    </row>
    <row r="317" spans="1:16" ht="39.75" customHeight="1">
      <c r="A317" s="9"/>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9"/>
      <c r="B318" s="111"/>
      <c r="C318" s="1491" t="s">
        <v>458</v>
      </c>
      <c r="D318" s="1997" t="s">
        <v>2314</v>
      </c>
      <c r="E318" s="1997"/>
      <c r="F318" s="1997"/>
      <c r="G318" s="1997"/>
      <c r="H318" s="1997"/>
      <c r="I318" s="1998"/>
      <c r="J318" s="1999" t="s">
        <v>4143</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v>0</v>
      </c>
      <c r="K319" s="2000"/>
      <c r="L319" s="2019"/>
      <c r="M319" s="2023"/>
      <c r="N319" s="2024"/>
      <c r="O319" s="2017"/>
      <c r="P319" s="2017"/>
    </row>
    <row r="320" spans="1:16" ht="28.5" customHeight="1">
      <c r="A320" s="9"/>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997" t="s">
        <v>2314</v>
      </c>
      <c r="E323" s="1997"/>
      <c r="F323" s="1997"/>
      <c r="G323" s="1997"/>
      <c r="H323" s="1997"/>
      <c r="I323" s="1998"/>
      <c r="J323" s="2021" t="s">
        <v>4143</v>
      </c>
      <c r="K323" s="2806"/>
      <c r="L323" s="2019"/>
      <c r="M323" s="2023"/>
      <c r="N323" s="2024"/>
      <c r="O323" s="2017"/>
      <c r="P323" s="2017"/>
    </row>
    <row r="324" spans="1:16" ht="28.5" customHeight="1">
      <c r="A324" s="9"/>
      <c r="B324" s="111"/>
      <c r="C324" s="111" t="s">
        <v>489</v>
      </c>
      <c r="D324" s="1997" t="s">
        <v>2315</v>
      </c>
      <c r="E324" s="1997"/>
      <c r="F324" s="1997"/>
      <c r="G324" s="1997"/>
      <c r="H324" s="1997"/>
      <c r="I324" s="1998"/>
      <c r="J324" s="1995">
        <v>0</v>
      </c>
      <c r="K324" s="2013"/>
      <c r="L324" s="2019"/>
      <c r="M324" s="2023"/>
      <c r="N324" s="2024"/>
      <c r="O324" s="2017"/>
      <c r="P324" s="2017"/>
    </row>
    <row r="325" spans="1:16" ht="28.5" customHeight="1">
      <c r="A325" s="9"/>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4143</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v>0</v>
      </c>
      <c r="K329" s="2000"/>
      <c r="L329" s="2019"/>
      <c r="M329" s="2023"/>
      <c r="N329" s="2024"/>
      <c r="O329" s="2017"/>
      <c r="P329" s="2017"/>
    </row>
    <row r="330" spans="1:16" ht="28.5" customHeight="1">
      <c r="A330" s="9"/>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3"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4143</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3"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4143</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4143</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v>0</v>
      </c>
      <c r="K344" s="2000"/>
      <c r="L344" s="2019"/>
      <c r="M344" s="2023"/>
      <c r="N344" s="2024"/>
      <c r="O344" s="2017"/>
      <c r="P344" s="2017"/>
    </row>
    <row r="345" spans="1:16" ht="28.5" customHeight="1">
      <c r="A345" s="9"/>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4143</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4143</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9"/>
      <c r="B357" s="1486" t="s">
        <v>402</v>
      </c>
      <c r="C357" s="2028" t="s">
        <v>2330</v>
      </c>
      <c r="D357" s="2028"/>
      <c r="E357" s="2028"/>
      <c r="F357" s="2028"/>
      <c r="G357" s="2028"/>
      <c r="H357" s="33" t="s">
        <v>2077</v>
      </c>
      <c r="I357" s="114" t="s">
        <v>2331</v>
      </c>
      <c r="J357" s="2008"/>
      <c r="K357" s="2008"/>
      <c r="L357" s="2008"/>
      <c r="M357" s="2008"/>
      <c r="N357" s="2009"/>
      <c r="O357" s="1507"/>
      <c r="P357" s="1507"/>
    </row>
    <row r="358" spans="1:16" ht="110.25" customHeight="1">
      <c r="A358" s="9"/>
      <c r="B358" s="1486" t="s">
        <v>404</v>
      </c>
      <c r="C358" s="1855" t="s">
        <v>2332</v>
      </c>
      <c r="D358" s="1855"/>
      <c r="E358" s="1855"/>
      <c r="F358" s="1855"/>
      <c r="G358" s="2098"/>
      <c r="H358" s="158" t="s">
        <v>1949</v>
      </c>
      <c r="I358" s="1535" t="s">
        <v>2036</v>
      </c>
      <c r="J358" s="2010"/>
      <c r="K358" s="2010"/>
      <c r="L358" s="2010"/>
      <c r="M358" s="2010"/>
      <c r="N358" s="2011"/>
      <c r="O358" s="1991" t="s">
        <v>4144</v>
      </c>
      <c r="P358" s="1991"/>
    </row>
    <row r="359" spans="1:16" ht="27" customHeight="1">
      <c r="A359" s="9"/>
      <c r="B359" s="1490" t="s">
        <v>435</v>
      </c>
      <c r="C359" s="1831" t="s">
        <v>2334</v>
      </c>
      <c r="D359" s="1993"/>
      <c r="E359" s="1993"/>
      <c r="F359" s="1993"/>
      <c r="G359" s="1993"/>
      <c r="H359" s="1994" t="s">
        <v>4145</v>
      </c>
      <c r="I359" s="1994"/>
      <c r="J359" s="1994"/>
      <c r="K359" s="1994"/>
      <c r="L359" s="1994"/>
      <c r="M359" s="1995"/>
      <c r="N359" s="1996"/>
      <c r="O359" s="1992"/>
      <c r="P359" s="1992"/>
    </row>
    <row r="360" spans="1:16" ht="47.25" customHeight="1">
      <c r="A360" s="9"/>
      <c r="B360" s="1508" t="s">
        <v>406</v>
      </c>
      <c r="C360" s="2028" t="s">
        <v>2336</v>
      </c>
      <c r="D360" s="2028"/>
      <c r="E360" s="2028"/>
      <c r="F360" s="2028"/>
      <c r="G360" s="2029"/>
      <c r="H360" s="1999" t="s">
        <v>2077</v>
      </c>
      <c r="I360" s="2027"/>
      <c r="J360" s="2001" t="s">
        <v>2036</v>
      </c>
      <c r="K360" s="3381"/>
      <c r="L360" s="2003"/>
      <c r="M360" s="2003"/>
      <c r="N360" s="2004"/>
      <c r="O360" s="1991"/>
      <c r="P360" s="1991"/>
    </row>
    <row r="361" spans="1:16" ht="34.5" customHeight="1" thickBot="1">
      <c r="B361" s="1490" t="s">
        <v>435</v>
      </c>
      <c r="C361" s="2330" t="s">
        <v>2337</v>
      </c>
      <c r="D361" s="2330"/>
      <c r="E361" s="2330"/>
      <c r="F361" s="2330"/>
      <c r="G361" s="2805"/>
      <c r="H361" s="1980" t="s">
        <v>2338</v>
      </c>
      <c r="I361" s="2053"/>
      <c r="J361" s="2002"/>
      <c r="K361" s="3868"/>
      <c r="L361" s="3869"/>
      <c r="M361" s="3869"/>
      <c r="N361" s="3870"/>
      <c r="O361" s="2005"/>
      <c r="P361" s="2005"/>
    </row>
    <row r="362" spans="1:16" ht="48" customHeight="1" thickBot="1">
      <c r="B362" s="1982" t="s">
        <v>2339</v>
      </c>
      <c r="C362" s="1983"/>
      <c r="D362" s="1983"/>
      <c r="E362" s="1983"/>
      <c r="F362" s="1983"/>
      <c r="G362" s="1984"/>
      <c r="H362" s="1985"/>
      <c r="I362" s="1986"/>
      <c r="J362" s="1986"/>
      <c r="K362" s="1986"/>
      <c r="L362" s="1986"/>
      <c r="M362" s="1986"/>
      <c r="N362" s="1986"/>
      <c r="O362" s="3866"/>
      <c r="P362" s="3867"/>
    </row>
    <row r="363" spans="1:16" ht="31.5" customHeight="1" thickBot="1">
      <c r="B363" s="2492" t="s">
        <v>2340</v>
      </c>
      <c r="C363" s="2493"/>
      <c r="D363" s="2493"/>
      <c r="E363" s="2493"/>
      <c r="F363" s="2493"/>
      <c r="G363" s="2493"/>
      <c r="H363" s="2493"/>
      <c r="I363" s="2493"/>
      <c r="J363" s="2493"/>
      <c r="K363" s="2493"/>
      <c r="L363" s="2493"/>
      <c r="M363" s="2493"/>
      <c r="N363" s="2493"/>
      <c r="O363" s="2493"/>
      <c r="P363" s="647"/>
    </row>
  </sheetData>
  <dataConsolidate/>
  <mergeCells count="88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O22:O24"/>
    <mergeCell ref="P22:P24"/>
    <mergeCell ref="C23:H23"/>
    <mergeCell ref="C24:H24"/>
    <mergeCell ref="C18:E18"/>
    <mergeCell ref="G18:H18"/>
    <mergeCell ref="C19:E19"/>
    <mergeCell ref="G19:H19"/>
    <mergeCell ref="C20:H20"/>
    <mergeCell ref="J20:J24"/>
    <mergeCell ref="C12:E12"/>
    <mergeCell ref="G12:H12"/>
    <mergeCell ref="C13:E13"/>
    <mergeCell ref="G13:H13"/>
    <mergeCell ref="C14:E14"/>
    <mergeCell ref="G14:H14"/>
    <mergeCell ref="K20:N24"/>
    <mergeCell ref="C21:H21"/>
    <mergeCell ref="C22:H22"/>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K16"/>
    <mergeCell ref="C17:E17"/>
    <mergeCell ref="G17:H17"/>
    <mergeCell ref="I17:K17"/>
  </mergeCells>
  <conditionalFormatting sqref="I11">
    <cfRule type="expression" dxfId="4676" priority="154">
      <formula>$F$17="Not applicable"</formula>
    </cfRule>
    <cfRule type="expression" dxfId="4675" priority="155">
      <formula>$F$17="Don't know"</formula>
    </cfRule>
    <cfRule type="expression" dxfId="4674" priority="156">
      <formula>$F$17="No"</formula>
    </cfRule>
  </conditionalFormatting>
  <conditionalFormatting sqref="I12:N15 I19:N19 L16:N17 I16:I18">
    <cfRule type="expression" dxfId="4673" priority="151">
      <formula>$F12="Not applicable"</formula>
    </cfRule>
    <cfRule type="expression" dxfId="4672" priority="152">
      <formula>$F12="Don't know"</formula>
    </cfRule>
    <cfRule type="expression" dxfId="4671" priority="153">
      <formula>$F12="No"</formula>
    </cfRule>
  </conditionalFormatting>
  <conditionalFormatting sqref="F9:N9 F11:F19 I12:N15 I11 I19:N19 L16:N17 I16:I18">
    <cfRule type="expression" dxfId="4670" priority="150">
      <formula>$N$14="Don't know"</formula>
    </cfRule>
  </conditionalFormatting>
  <conditionalFormatting sqref="F9:N9 F11:F19 I12:N15 I11 I19:N19 L16:N17 I16:I18">
    <cfRule type="expression" dxfId="4669" priority="149">
      <formula>$N$14="Not applicable"</formula>
    </cfRule>
  </conditionalFormatting>
  <conditionalFormatting sqref="F9:N9 F11:F19 I12:N15 I11 I19:N19 L16:N17 I16:I18">
    <cfRule type="expression" dxfId="4668" priority="148">
      <formula>$N$14="No"</formula>
    </cfRule>
  </conditionalFormatting>
  <conditionalFormatting sqref="L188:M198">
    <cfRule type="expression" dxfId="4667" priority="146">
      <formula>$F$221="Don't know"</formula>
    </cfRule>
    <cfRule type="expression" dxfId="4666" priority="147">
      <formula>$F$221="No"</formula>
    </cfRule>
  </conditionalFormatting>
  <conditionalFormatting sqref="H26 F70:J70 H106 K276:L276 K282:L282 H282:I282 H285:I285 K285:L285 K294:L294 H294:I294 F11:F19 G116:N128 O274 F188:F198 F71:F73 H297:H299 O310 O358 H358 H301:H307 H28:H31 O277 L188:N198 H276:I279 H287:I287 K287:L287 H289:I289 K289:L289 G72:J72 F77:J81 G63:H64">
    <cfRule type="containsBlanks" dxfId="4665" priority="145">
      <formula>LEN(TRIM(F11))=0</formula>
    </cfRule>
  </conditionalFormatting>
  <conditionalFormatting sqref="F9:N9">
    <cfRule type="containsBlanks" dxfId="4664" priority="144">
      <formula>LEN(TRIM(F9))=0</formula>
    </cfRule>
  </conditionalFormatting>
  <conditionalFormatting sqref="O60 O135 O141 O143 O260 O58 J36:K36 O22 O27 O31:O32">
    <cfRule type="containsBlanks" dxfId="4663" priority="143">
      <formula>LEN(TRIM(J22))=0</formula>
    </cfRule>
  </conditionalFormatting>
  <conditionalFormatting sqref="I63:J64">
    <cfRule type="containsBlanks" dxfId="4662" priority="142">
      <formula>LEN(TRIM(I63))=0</formula>
    </cfRule>
  </conditionalFormatting>
  <conditionalFormatting sqref="F243 H137:H139 K137 F200:F210 K219 F219:F221 H225 K228:K240 G147:G160 J147:J160">
    <cfRule type="containsBlanks" dxfId="4661" priority="141">
      <formula>LEN(TRIM(F137))=0</formula>
    </cfRule>
  </conditionalFormatting>
  <conditionalFormatting sqref="J27">
    <cfRule type="containsBlanks" dxfId="4660" priority="139">
      <formula>LEN(TRIM(J27))=0</formula>
    </cfRule>
  </conditionalFormatting>
  <conditionalFormatting sqref="G135">
    <cfRule type="containsBlanks" dxfId="4659" priority="140">
      <formula>LEN(TRIM(G135))=0</formula>
    </cfRule>
  </conditionalFormatting>
  <conditionalFormatting sqref="J58">
    <cfRule type="containsBlanks" dxfId="4658" priority="138">
      <formula>LEN(TRIM(J58))=0</formula>
    </cfRule>
  </conditionalFormatting>
  <conditionalFormatting sqref="J26">
    <cfRule type="containsBlanks" dxfId="4657" priority="137">
      <formula>LEN(TRIM(J26))=0</formula>
    </cfRule>
  </conditionalFormatting>
  <conditionalFormatting sqref="J60">
    <cfRule type="containsBlanks" dxfId="4656" priority="136">
      <formula>LEN(TRIM(J60))=0</formula>
    </cfRule>
  </conditionalFormatting>
  <conditionalFormatting sqref="F223">
    <cfRule type="containsBlanks" dxfId="4655" priority="126">
      <formula>LEN(TRIM(F223))=0</formula>
    </cfRule>
  </conditionalFormatting>
  <conditionalFormatting sqref="K242">
    <cfRule type="containsBlanks" dxfId="4654" priority="125">
      <formula>LEN(TRIM(K242))=0</formula>
    </cfRule>
  </conditionalFormatting>
  <conditionalFormatting sqref="H140">
    <cfRule type="containsBlanks" dxfId="4653" priority="135">
      <formula>LEN(TRIM(H140))=0</formula>
    </cfRule>
  </conditionalFormatting>
  <conditionalFormatting sqref="H143 K137 H137:H140">
    <cfRule type="expression" dxfId="4652" priority="133">
      <formula>#REF!="Don't know"</formula>
    </cfRule>
    <cfRule type="expression" dxfId="4651" priority="134">
      <formula>#REF!="No"</formula>
    </cfRule>
  </conditionalFormatting>
  <conditionalFormatting sqref="H143">
    <cfRule type="containsBlanks" dxfId="4650" priority="132">
      <formula>LEN(TRIM(H143))=0</formula>
    </cfRule>
  </conditionalFormatting>
  <conditionalFormatting sqref="H141">
    <cfRule type="expression" dxfId="4649" priority="130">
      <formula>#REF!="Don't know"</formula>
    </cfRule>
    <cfRule type="expression" dxfId="4648" priority="131">
      <formula>#REF!="No"</formula>
    </cfRule>
  </conditionalFormatting>
  <conditionalFormatting sqref="H141">
    <cfRule type="containsBlanks" dxfId="4647" priority="129">
      <formula>LEN(TRIM(H141))=0</formula>
    </cfRule>
  </conditionalFormatting>
  <conditionalFormatting sqref="L188:M198">
    <cfRule type="expression" dxfId="4646" priority="127">
      <formula>$F$221="Don't know"</formula>
    </cfRule>
    <cfRule type="expression" dxfId="4645" priority="128">
      <formula>$F$221="No"</formula>
    </cfRule>
  </conditionalFormatting>
  <conditionalFormatting sqref="O8">
    <cfRule type="containsBlanks" dxfId="4644" priority="123">
      <formula>LEN(TRIM(O8))=0</formula>
    </cfRule>
  </conditionalFormatting>
  <conditionalFormatting sqref="H310:H311">
    <cfRule type="containsBlanks" dxfId="4643" priority="124">
      <formula>LEN(TRIM(H310))=0</formula>
    </cfRule>
  </conditionalFormatting>
  <conditionalFormatting sqref="O252">
    <cfRule type="containsBlanks" dxfId="4642" priority="122">
      <formula>LEN(TRIM(O252))=0</formula>
    </cfRule>
  </conditionalFormatting>
  <conditionalFormatting sqref="I67">
    <cfRule type="containsBlanks" dxfId="4641" priority="121">
      <formula>LEN(TRIM(I67))=0</formula>
    </cfRule>
  </conditionalFormatting>
  <conditionalFormatting sqref="H313">
    <cfRule type="containsBlanks" dxfId="4640" priority="120">
      <formula>LEN(TRIM(H313))=0</formula>
    </cfRule>
  </conditionalFormatting>
  <conditionalFormatting sqref="H8">
    <cfRule type="containsBlanks" dxfId="4639" priority="119">
      <formula>LEN(TRIM(H8))=0</formula>
    </cfRule>
  </conditionalFormatting>
  <conditionalFormatting sqref="H8">
    <cfRule type="expression" dxfId="4638" priority="118">
      <formula>$N$14="Don't know"</formula>
    </cfRule>
  </conditionalFormatting>
  <conditionalFormatting sqref="H8">
    <cfRule type="expression" dxfId="4637" priority="117">
      <formula>$N$14="Not applicable"</formula>
    </cfRule>
  </conditionalFormatting>
  <conditionalFormatting sqref="H8">
    <cfRule type="expression" dxfId="4636" priority="116">
      <formula>$N$14="No"</formula>
    </cfRule>
  </conditionalFormatting>
  <conditionalFormatting sqref="F252">
    <cfRule type="containsBlanks" dxfId="4635" priority="115">
      <formula>LEN(TRIM(F252))=0</formula>
    </cfRule>
  </conditionalFormatting>
  <conditionalFormatting sqref="F260">
    <cfRule type="containsBlanks" dxfId="4634" priority="114">
      <formula>LEN(TRIM(F260))=0</formula>
    </cfRule>
  </conditionalFormatting>
  <conditionalFormatting sqref="F261:F264">
    <cfRule type="containsBlanks" dxfId="4633" priority="113">
      <formula>LEN(TRIM(F261))=0</formula>
    </cfRule>
  </conditionalFormatting>
  <conditionalFormatting sqref="F254">
    <cfRule type="containsBlanks" dxfId="4632" priority="112">
      <formula>LEN(TRIM(F254))=0</formula>
    </cfRule>
  </conditionalFormatting>
  <conditionalFormatting sqref="F256">
    <cfRule type="containsBlanks" dxfId="4631" priority="111">
      <formula>LEN(TRIM(F256))=0</formula>
    </cfRule>
  </conditionalFormatting>
  <conditionalFormatting sqref="F258">
    <cfRule type="containsBlanks" dxfId="4630" priority="110">
      <formula>LEN(TRIM(F258))=0</formula>
    </cfRule>
  </conditionalFormatting>
  <conditionalFormatting sqref="L171:L174">
    <cfRule type="expression" dxfId="4629" priority="108">
      <formula>$F$221="Don't know"</formula>
    </cfRule>
    <cfRule type="expression" dxfId="4628" priority="109">
      <formula>$F$221="No"</formula>
    </cfRule>
  </conditionalFormatting>
  <conditionalFormatting sqref="L164:M170">
    <cfRule type="expression" dxfId="4627" priority="106">
      <formula>$F$221="Don't know"</formula>
    </cfRule>
    <cfRule type="expression" dxfId="4626" priority="107">
      <formula>$F$221="No"</formula>
    </cfRule>
  </conditionalFormatting>
  <conditionalFormatting sqref="F164:F174 L164:N170 L171:L174">
    <cfRule type="containsBlanks" dxfId="4625" priority="105">
      <formula>LEN(TRIM(F164))=0</formula>
    </cfRule>
  </conditionalFormatting>
  <conditionalFormatting sqref="F176:F186">
    <cfRule type="containsBlanks" dxfId="4624" priority="104">
      <formula>LEN(TRIM(F176))=0</formula>
    </cfRule>
  </conditionalFormatting>
  <conditionalFormatting sqref="L164:M170">
    <cfRule type="expression" dxfId="4623" priority="102">
      <formula>$F$221="Don't know"</formula>
    </cfRule>
    <cfRule type="expression" dxfId="4622" priority="103">
      <formula>$F$221="No"</formula>
    </cfRule>
  </conditionalFormatting>
  <conditionalFormatting sqref="F95:F97">
    <cfRule type="containsBlanks" dxfId="4621" priority="101">
      <formula>LEN(TRIM(F95))=0</formula>
    </cfRule>
  </conditionalFormatting>
  <conditionalFormatting sqref="F99:F102">
    <cfRule type="containsBlanks" dxfId="4620" priority="100">
      <formula>LEN(TRIM(F99))=0</formula>
    </cfRule>
  </conditionalFormatting>
  <conditionalFormatting sqref="H213:H216">
    <cfRule type="expression" dxfId="4619" priority="98">
      <formula>$H$144="Don't know"</formula>
    </cfRule>
    <cfRule type="expression" dxfId="4618" priority="99">
      <formula>$H$144="no"</formula>
    </cfRule>
  </conditionalFormatting>
  <conditionalFormatting sqref="H213:H216">
    <cfRule type="containsBlanks" dxfId="4617" priority="97">
      <formula>LEN(TRIM(H213))=0</formula>
    </cfRule>
  </conditionalFormatting>
  <conditionalFormatting sqref="H211">
    <cfRule type="expression" dxfId="4616" priority="95">
      <formula>#REF!="Don't know"</formula>
    </cfRule>
    <cfRule type="expression" dxfId="4615" priority="96">
      <formula>#REF!="No"</formula>
    </cfRule>
  </conditionalFormatting>
  <conditionalFormatting sqref="H211">
    <cfRule type="containsBlanks" dxfId="4614" priority="94">
      <formula>LEN(TRIM(H211))=0</formula>
    </cfRule>
  </conditionalFormatting>
  <conditionalFormatting sqref="H360:I360">
    <cfRule type="containsBlanks" dxfId="4613" priority="92">
      <formula>LEN(TRIM(H360))=0</formula>
    </cfRule>
    <cfRule type="containsBlanks" priority="93">
      <formula>LEN(TRIM(H360))=0</formula>
    </cfRule>
  </conditionalFormatting>
  <conditionalFormatting sqref="F268:F272">
    <cfRule type="containsBlanks" dxfId="4612" priority="89">
      <formula>LEN(TRIM(F268))=0</formula>
    </cfRule>
  </conditionalFormatting>
  <conditionalFormatting sqref="O266">
    <cfRule type="containsBlanks" dxfId="4611" priority="91">
      <formula>LEN(TRIM(O266))=0</formula>
    </cfRule>
  </conditionalFormatting>
  <conditionalFormatting sqref="G93:J93">
    <cfRule type="containsBlanks" dxfId="4610" priority="68">
      <formula>LEN(TRIM(G93))=0</formula>
    </cfRule>
  </conditionalFormatting>
  <conditionalFormatting sqref="O163">
    <cfRule type="containsBlanks" dxfId="4609" priority="90">
      <formula>LEN(TRIM(O163))=0</formula>
    </cfRule>
  </conditionalFormatting>
  <conditionalFormatting sqref="F245:G245 F247:G247 F246 F249:G249 F248">
    <cfRule type="containsBlanks" dxfId="4608" priority="67">
      <formula>LEN(TRIM(F245))=0</formula>
    </cfRule>
  </conditionalFormatting>
  <conditionalFormatting sqref="G266">
    <cfRule type="containsBlanks" dxfId="4607" priority="88">
      <formula>LEN(TRIM(G266))=0</formula>
    </cfRule>
  </conditionalFormatting>
  <conditionalFormatting sqref="I20">
    <cfRule type="containsBlanks" dxfId="4606" priority="84">
      <formula>LEN(TRIM(I20))=0</formula>
    </cfRule>
    <cfRule type="expression" dxfId="4605" priority="87">
      <formula>$M$14="Don't know"</formula>
    </cfRule>
  </conditionalFormatting>
  <conditionalFormatting sqref="I20">
    <cfRule type="expression" dxfId="4604" priority="86">
      <formula>$M$14="Not applicable"</formula>
    </cfRule>
  </conditionalFormatting>
  <conditionalFormatting sqref="I20">
    <cfRule type="expression" dxfId="4603" priority="85">
      <formula>$M$14="No"</formula>
    </cfRule>
  </conditionalFormatting>
  <conditionalFormatting sqref="I21">
    <cfRule type="containsBlanks" dxfId="4602" priority="80">
      <formula>LEN(TRIM(I21))=0</formula>
    </cfRule>
    <cfRule type="expression" dxfId="4601" priority="83">
      <formula>$M$14="Don't know"</formula>
    </cfRule>
  </conditionalFormatting>
  <conditionalFormatting sqref="I21">
    <cfRule type="expression" dxfId="4600" priority="82">
      <formula>$M$14="Not applicable"</formula>
    </cfRule>
  </conditionalFormatting>
  <conditionalFormatting sqref="I21">
    <cfRule type="expression" dxfId="4599" priority="81">
      <formula>$M$14="No"</formula>
    </cfRule>
  </conditionalFormatting>
  <conditionalFormatting sqref="I22">
    <cfRule type="containsBlanks" dxfId="4598" priority="76">
      <formula>LEN(TRIM(I22))=0</formula>
    </cfRule>
    <cfRule type="expression" dxfId="4597" priority="79">
      <formula>$M$14="Don't know"</formula>
    </cfRule>
  </conditionalFormatting>
  <conditionalFormatting sqref="I22">
    <cfRule type="expression" dxfId="4596" priority="78">
      <formula>$M$14="Not applicable"</formula>
    </cfRule>
  </conditionalFormatting>
  <conditionalFormatting sqref="I22">
    <cfRule type="expression" dxfId="4595" priority="77">
      <formula>$M$14="No"</formula>
    </cfRule>
  </conditionalFormatting>
  <conditionalFormatting sqref="I23">
    <cfRule type="expression" dxfId="4594" priority="73">
      <formula>$N$14="No"</formula>
    </cfRule>
  </conditionalFormatting>
  <conditionalFormatting sqref="I23">
    <cfRule type="expression" dxfId="4593" priority="75">
      <formula>$N$14="Don't know"</formula>
    </cfRule>
  </conditionalFormatting>
  <conditionalFormatting sqref="I23">
    <cfRule type="expression" dxfId="4592" priority="74">
      <formula>$N$14="Not applicable"</formula>
    </cfRule>
  </conditionalFormatting>
  <conditionalFormatting sqref="I23">
    <cfRule type="containsBlanks" dxfId="4591" priority="72">
      <formula>LEN(TRIM(I23))=0</formula>
    </cfRule>
  </conditionalFormatting>
  <conditionalFormatting sqref="I23">
    <cfRule type="expression" dxfId="4590" priority="71">
      <formula>$N$14="Don't know"</formula>
    </cfRule>
  </conditionalFormatting>
  <conditionalFormatting sqref="I23">
    <cfRule type="expression" dxfId="4589" priority="70">
      <formula>$N$14="Not applicable"</formula>
    </cfRule>
  </conditionalFormatting>
  <conditionalFormatting sqref="I23">
    <cfRule type="expression" dxfId="4588" priority="69">
      <formula>$N$14="No"</formula>
    </cfRule>
  </conditionalFormatting>
  <conditionalFormatting sqref="G251">
    <cfRule type="containsBlanks" dxfId="4587" priority="66">
      <formula>LEN(TRIM(G251))=0</formula>
    </cfRule>
  </conditionalFormatting>
  <conditionalFormatting sqref="O244">
    <cfRule type="containsBlanks" dxfId="4586" priority="65">
      <formula>LEN(TRIM(O244))=0</formula>
    </cfRule>
  </conditionalFormatting>
  <conditionalFormatting sqref="J354">
    <cfRule type="containsBlanks" dxfId="4585" priority="49">
      <formula>LEN(TRIM(J354))=0</formula>
    </cfRule>
  </conditionalFormatting>
  <conditionalFormatting sqref="J348">
    <cfRule type="containsBlanks" dxfId="4584" priority="52">
      <formula>LEN(TRIM(J348))=0</formula>
    </cfRule>
  </conditionalFormatting>
  <conditionalFormatting sqref="J353">
    <cfRule type="containsBlanks" dxfId="4583" priority="50">
      <formula>LEN(TRIM(J353))=0</formula>
    </cfRule>
  </conditionalFormatting>
  <conditionalFormatting sqref="J344">
    <cfRule type="containsBlanks" dxfId="4582" priority="53">
      <formula>LEN(TRIM(J344))=0</formula>
    </cfRule>
  </conditionalFormatting>
  <conditionalFormatting sqref="J318">
    <cfRule type="containsBlanks" dxfId="4581" priority="64">
      <formula>LEN(TRIM(J318))=0</formula>
    </cfRule>
  </conditionalFormatting>
  <conditionalFormatting sqref="J319">
    <cfRule type="containsBlanks" dxfId="4580" priority="63">
      <formula>LEN(TRIM(J319))=0</formula>
    </cfRule>
  </conditionalFormatting>
  <conditionalFormatting sqref="J323">
    <cfRule type="containsBlanks" dxfId="4579" priority="62">
      <formula>LEN(TRIM(J323))=0</formula>
    </cfRule>
  </conditionalFormatting>
  <conditionalFormatting sqref="J324">
    <cfRule type="containsBlanks" dxfId="4578" priority="61">
      <formula>LEN(TRIM(J324))=0</formula>
    </cfRule>
  </conditionalFormatting>
  <conditionalFormatting sqref="J328">
    <cfRule type="containsBlanks" dxfId="4577" priority="60">
      <formula>LEN(TRIM(J328))=0</formula>
    </cfRule>
  </conditionalFormatting>
  <conditionalFormatting sqref="J329">
    <cfRule type="containsBlanks" dxfId="4576" priority="59">
      <formula>LEN(TRIM(J329))=0</formula>
    </cfRule>
  </conditionalFormatting>
  <conditionalFormatting sqref="J333">
    <cfRule type="containsBlanks" dxfId="4575" priority="58">
      <formula>LEN(TRIM(J333))=0</formula>
    </cfRule>
  </conditionalFormatting>
  <conditionalFormatting sqref="J334">
    <cfRule type="containsBlanks" dxfId="4574" priority="57">
      <formula>LEN(TRIM(J334))=0</formula>
    </cfRule>
  </conditionalFormatting>
  <conditionalFormatting sqref="J338">
    <cfRule type="containsBlanks" dxfId="4573" priority="56">
      <formula>LEN(TRIM(J338))=0</formula>
    </cfRule>
  </conditionalFormatting>
  <conditionalFormatting sqref="J339">
    <cfRule type="containsBlanks" dxfId="4572" priority="55">
      <formula>LEN(TRIM(J339))=0</formula>
    </cfRule>
  </conditionalFormatting>
  <conditionalFormatting sqref="J343">
    <cfRule type="containsBlanks" dxfId="4571" priority="54">
      <formula>LEN(TRIM(J343))=0</formula>
    </cfRule>
  </conditionalFormatting>
  <conditionalFormatting sqref="J349">
    <cfRule type="containsBlanks" dxfId="4570" priority="51">
      <formula>LEN(TRIM(J349))=0</formula>
    </cfRule>
  </conditionalFormatting>
  <conditionalFormatting sqref="J89:J92">
    <cfRule type="containsBlanks" dxfId="4569" priority="48">
      <formula>LEN(TRIM(J89))=0</formula>
    </cfRule>
  </conditionalFormatting>
  <conditionalFormatting sqref="J321">
    <cfRule type="containsBlanks" dxfId="4568" priority="47">
      <formula>LEN(TRIM(J321))=0</formula>
    </cfRule>
  </conditionalFormatting>
  <conditionalFormatting sqref="J326">
    <cfRule type="containsBlanks" dxfId="4567" priority="46">
      <formula>LEN(TRIM(J326))=0</formula>
    </cfRule>
  </conditionalFormatting>
  <conditionalFormatting sqref="J331">
    <cfRule type="containsBlanks" dxfId="4566" priority="45">
      <formula>LEN(TRIM(J331))=0</formula>
    </cfRule>
  </conditionalFormatting>
  <conditionalFormatting sqref="J336">
    <cfRule type="containsBlanks" dxfId="4565" priority="44">
      <formula>LEN(TRIM(J336))=0</formula>
    </cfRule>
  </conditionalFormatting>
  <conditionalFormatting sqref="J346">
    <cfRule type="containsBlanks" dxfId="4564" priority="43">
      <formula>LEN(TRIM(J346))=0</formula>
    </cfRule>
  </conditionalFormatting>
  <conditionalFormatting sqref="J351">
    <cfRule type="containsBlanks" dxfId="4563" priority="42">
      <formula>LEN(TRIM(J351))=0</formula>
    </cfRule>
  </conditionalFormatting>
  <conditionalFormatting sqref="J356">
    <cfRule type="containsBlanks" dxfId="4562" priority="41">
      <formula>LEN(TRIM(J356))=0</formula>
    </cfRule>
  </conditionalFormatting>
  <conditionalFormatting sqref="H357">
    <cfRule type="containsBlanks" dxfId="4561" priority="40">
      <formula>LEN(TRIM(H357))=0</formula>
    </cfRule>
  </conditionalFormatting>
  <conditionalFormatting sqref="K20:N24">
    <cfRule type="containsBlanks" dxfId="4560" priority="39">
      <formula>LEN(TRIM(K20))=0</formula>
    </cfRule>
  </conditionalFormatting>
  <conditionalFormatting sqref="J29">
    <cfRule type="containsBlanks" dxfId="4559" priority="37">
      <formula>LEN(TRIM(J29))=0</formula>
    </cfRule>
  </conditionalFormatting>
  <conditionalFormatting sqref="J28">
    <cfRule type="containsBlanks" dxfId="4558" priority="38">
      <formula>LEN(TRIM(J28))=0</formula>
    </cfRule>
  </conditionalFormatting>
  <conditionalFormatting sqref="J341">
    <cfRule type="containsBlanks" dxfId="4557" priority="36">
      <formula>LEN(TRIM(J341))=0</formula>
    </cfRule>
  </conditionalFormatting>
  <conditionalFormatting sqref="H308:J308">
    <cfRule type="containsBlanks" dxfId="4556" priority="35">
      <formula>LEN(TRIM(H308))=0</formula>
    </cfRule>
  </conditionalFormatting>
  <conditionalFormatting sqref="H312:J312">
    <cfRule type="containsBlanks" dxfId="4555" priority="34">
      <formula>LEN(TRIM(H312))=0</formula>
    </cfRule>
  </conditionalFormatting>
  <conditionalFormatting sqref="H315:J315">
    <cfRule type="containsBlanks" dxfId="4554" priority="33">
      <formula>LEN(TRIM(H315))=0</formula>
    </cfRule>
  </conditionalFormatting>
  <conditionalFormatting sqref="I24">
    <cfRule type="containsBlanks" dxfId="4553" priority="32">
      <formula>LEN(TRIM(I24))=0</formula>
    </cfRule>
  </conditionalFormatting>
  <conditionalFormatting sqref="O77">
    <cfRule type="containsBlanks" dxfId="4552" priority="31">
      <formula>LEN(TRIM(O77))=0</formula>
    </cfRule>
  </conditionalFormatting>
  <conditionalFormatting sqref="O78">
    <cfRule type="containsBlanks" dxfId="4551" priority="30">
      <formula>LEN(TRIM(O78))=0</formula>
    </cfRule>
  </conditionalFormatting>
  <conditionalFormatting sqref="H361">
    <cfRule type="containsBlanks" dxfId="4550" priority="28">
      <formula>LEN(TRIM(H361))=0</formula>
    </cfRule>
    <cfRule type="containsBlanks" priority="29">
      <formula>LEN(TRIM(H361))=0</formula>
    </cfRule>
  </conditionalFormatting>
  <conditionalFormatting sqref="J37:K37">
    <cfRule type="containsBlanks" dxfId="4549" priority="27">
      <formula>LEN(TRIM(J37))=0</formula>
    </cfRule>
  </conditionalFormatting>
  <conditionalFormatting sqref="J40:K40">
    <cfRule type="containsBlanks" dxfId="4548" priority="26">
      <formula>LEN(TRIM(J40))=0</formula>
    </cfRule>
  </conditionalFormatting>
  <conditionalFormatting sqref="J42:K42">
    <cfRule type="containsBlanks" dxfId="4547" priority="25">
      <formula>LEN(TRIM(J42))=0</formula>
    </cfRule>
  </conditionalFormatting>
  <conditionalFormatting sqref="J44:K44">
    <cfRule type="containsBlanks" dxfId="4546" priority="24">
      <formula>LEN(TRIM(J44))=0</formula>
    </cfRule>
  </conditionalFormatting>
  <conditionalFormatting sqref="J45:K45">
    <cfRule type="containsBlanks" dxfId="4545" priority="23">
      <formula>LEN(TRIM(J45))=0</formula>
    </cfRule>
  </conditionalFormatting>
  <conditionalFormatting sqref="J48:K48">
    <cfRule type="containsBlanks" dxfId="4544" priority="22">
      <formula>LEN(TRIM(J48))=0</formula>
    </cfRule>
  </conditionalFormatting>
  <conditionalFormatting sqref="J49:K49">
    <cfRule type="containsBlanks" dxfId="4543" priority="21">
      <formula>LEN(TRIM(J49))=0</formula>
    </cfRule>
  </conditionalFormatting>
  <conditionalFormatting sqref="J51:K51">
    <cfRule type="containsBlanks" dxfId="4542" priority="20">
      <formula>LEN(TRIM(J51))=0</formula>
    </cfRule>
  </conditionalFormatting>
  <conditionalFormatting sqref="J53:K53">
    <cfRule type="containsBlanks" dxfId="4541" priority="19">
      <formula>LEN(TRIM(J53))=0</formula>
    </cfRule>
  </conditionalFormatting>
  <conditionalFormatting sqref="J56:K56">
    <cfRule type="containsBlanks" dxfId="4540" priority="18">
      <formula>LEN(TRIM(J56))=0</formula>
    </cfRule>
  </conditionalFormatting>
  <conditionalFormatting sqref="J57:K57">
    <cfRule type="containsBlanks" dxfId="4539" priority="17">
      <formula>LEN(TRIM(J57))=0</formula>
    </cfRule>
  </conditionalFormatting>
  <conditionalFormatting sqref="O81">
    <cfRule type="containsBlanks" dxfId="4538" priority="16">
      <formula>LEN(TRIM(O81))=0</formula>
    </cfRule>
  </conditionalFormatting>
  <conditionalFormatting sqref="K277:L279">
    <cfRule type="containsBlanks" dxfId="4537" priority="15">
      <formula>LEN(TRIM(K277))=0</formula>
    </cfRule>
  </conditionalFormatting>
  <conditionalFormatting sqref="H281:I281">
    <cfRule type="containsBlanks" dxfId="4536" priority="14">
      <formula>LEN(TRIM(H281))=0</formula>
    </cfRule>
  </conditionalFormatting>
  <conditionalFormatting sqref="H283:I283">
    <cfRule type="containsBlanks" dxfId="4535" priority="13">
      <formula>LEN(TRIM(H283))=0</formula>
    </cfRule>
  </conditionalFormatting>
  <conditionalFormatting sqref="K281:L281">
    <cfRule type="containsBlanks" dxfId="4534" priority="12">
      <formula>LEN(TRIM(K281))=0</formula>
    </cfRule>
  </conditionalFormatting>
  <conditionalFormatting sqref="K283:L283">
    <cfRule type="containsBlanks" dxfId="4533" priority="11">
      <formula>LEN(TRIM(K283))=0</formula>
    </cfRule>
  </conditionalFormatting>
  <conditionalFormatting sqref="H286:I286">
    <cfRule type="containsBlanks" dxfId="4532" priority="10">
      <formula>LEN(TRIM(H286))=0</formula>
    </cfRule>
  </conditionalFormatting>
  <conditionalFormatting sqref="K286:L286">
    <cfRule type="containsBlanks" dxfId="4531" priority="9">
      <formula>LEN(TRIM(K286))=0</formula>
    </cfRule>
  </conditionalFormatting>
  <conditionalFormatting sqref="H288:I288">
    <cfRule type="containsBlanks" dxfId="4530" priority="8">
      <formula>LEN(TRIM(H288))=0</formula>
    </cfRule>
  </conditionalFormatting>
  <conditionalFormatting sqref="K288:L288">
    <cfRule type="containsBlanks" dxfId="4529" priority="7">
      <formula>LEN(TRIM(K288))=0</formula>
    </cfRule>
  </conditionalFormatting>
  <conditionalFormatting sqref="K290:L290">
    <cfRule type="containsBlanks" dxfId="4528" priority="6">
      <formula>LEN(TRIM(K290))=0</formula>
    </cfRule>
  </conditionalFormatting>
  <conditionalFormatting sqref="H290:I290">
    <cfRule type="containsBlanks" dxfId="4527" priority="5">
      <formula>LEN(TRIM(H290))=0</formula>
    </cfRule>
  </conditionalFormatting>
  <conditionalFormatting sqref="H292:I292">
    <cfRule type="containsBlanks" dxfId="4526" priority="4">
      <formula>LEN(TRIM(H292))=0</formula>
    </cfRule>
  </conditionalFormatting>
  <conditionalFormatting sqref="H293:I293">
    <cfRule type="containsBlanks" dxfId="4525" priority="3">
      <formula>LEN(TRIM(H293))=0</formula>
    </cfRule>
  </conditionalFormatting>
  <conditionalFormatting sqref="K292:L292">
    <cfRule type="containsBlanks" dxfId="4524" priority="2">
      <formula>LEN(TRIM(K292))=0</formula>
    </cfRule>
  </conditionalFormatting>
  <conditionalFormatting sqref="K293:L293">
    <cfRule type="containsBlanks" dxfId="4523" priority="1">
      <formula>LEN(TRIM(K293))=0</formula>
    </cfRule>
  </conditionalFormatting>
  <dataValidations count="39">
    <dataValidation type="list" allowBlank="1" showInputMessage="1" showErrorMessage="1" sqref="H361:I361" xr:uid="{EBA0F4C1-6A65-4D98-82A5-910906CD06C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1D61876A-5145-4690-B05B-ABE57DF041BA}">
      <formula1>"Présélectionné par l'OMS, SRA, Présélectionné par l'OMS et SRA,Aucun produit préselectionné par l'OMS ou SRA enregistré,Ne sais pas"</formula1>
    </dataValidation>
    <dataValidation type="list" allowBlank="1" showInputMessage="1" showErrorMessage="1" sqref="H29 J29" xr:uid="{803CFDFE-2EE7-4229-94B7-B58DC6DFBEE0}">
      <formula1>"2015,2016,2017,2018,2019"</formula1>
    </dataValidation>
    <dataValidation type="list" allowBlank="1" showInputMessage="1" showErrorMessage="1" sqref="J321:K321 J326:K326 J331:K331 J336:K336 J346:K346 J351:K351 J356:K356 J341:K341" xr:uid="{7AA79E54-7B51-40B3-8237-6A8E0CF110F5}">
      <formula1>"0,1,2 ou plus,Ne sais pas"</formula1>
    </dataValidation>
    <dataValidation type="list" allowBlank="1" showInputMessage="1" showErrorMessage="1" sqref="H304:J304" xr:uid="{CC07ED04-D0E5-425D-B62E-A523CAFB7871}">
      <formula1>"Oui, certifié ISO, Oui, présélectioné par l'OMS, Oui, certifié ISO et présélectionné par l'OMS,Ni l'un ni l'autre, Ne sais pas, Non applicable"</formula1>
    </dataValidation>
    <dataValidation type="list" allowBlank="1" showInputMessage="1" showErrorMessage="1" sqref="F248:G248" xr:uid="{2928E1C1-2593-4CF8-ACDB-B6207D9EF420}">
      <formula1>"Oui : Mobilisation/implication communautaire importante,Oui : Une certaine mobilisation/implication communautaire,Non,Ne sais pas"</formula1>
    </dataValidation>
    <dataValidation type="list" allowBlank="1" showInputMessage="1" showErrorMessage="1" sqref="F246:G246" xr:uid="{13410704-F23D-4F9F-9F4F-67D8FAC4C7EF}">
      <formula1>"Oui : Médias importants,Oui : Certains médias,Non,Ne sais pas"</formula1>
    </dataValidation>
    <dataValidation type="list" allowBlank="1" showInputMessage="1" showErrorMessage="1" sqref="G147:G160 H151:I160 H147:I149 J147:J160 K147:L149 K151:L160" xr:uid="{F5C2FD63-8325-41B7-B937-B1E455DE986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7E60256-7ED2-4471-83E6-AD0D1F9CF405}">
      <formula1>"Oui, un niveau élevé de mise en œuvre, Oui, une certaine mise en œuvre,Mise en œuvre minimale ou inexistante, Ne sais pas, Non applicable (aucune stratégie)"</formula1>
    </dataValidation>
    <dataValidation type="list" allowBlank="1" showInputMessage="1" showErrorMessage="1" sqref="J89:J92" xr:uid="{7B5762F2-EE81-4FF8-80C6-F20D257186AF}">
      <formula1>"Oui, Non, Ne sais pas,Non applicable"</formula1>
    </dataValidation>
    <dataValidation type="list" allowBlank="1" showInputMessage="1" showErrorMessage="1" error="Choisissez une réponse dans la liste déroulante." prompt="Choisissez une réponse dans la liste déroulante." sqref="G90:I92" xr:uid="{56F0B374-5710-40FD-BDA3-6BE6E607CE70}">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3ACDAD78-5AAF-4216-B636-24A2CEBE9FD4}">
      <formula1>"Ministère des Finances, Ministère de la Planification,Les deux,Ni l'un ni l'autre,Ne sais pas, Non applicable"</formula1>
    </dataValidation>
    <dataValidation type="list" allowBlank="1" showInputMessage="1" showErrorMessage="1" sqref="F272:G272" xr:uid="{ED83028F-8CCA-485E-A096-5E035EBAF4FE}">
      <formula1>"Papier uniquement, Téléphone mobile/SMS,Électronique,Combinaison, Ne sais pas, Non applicable (aucun LMIS)"</formula1>
    </dataValidation>
    <dataValidation type="list" allowBlank="1" showInputMessage="1" showErrorMessage="1" sqref="G251" xr:uid="{2AE5750C-1CD1-4027-947B-70CEDB75656C}">
      <formula1>"0 %,1 à 10 %,11 à 20 %,21 à 30 %,31 à 40 %,41 à 50 %,51 à 60 %,61 à 70 %,71 à 80 %,81 à 100 %,Ne sais pas,Non applicable"</formula1>
    </dataValidation>
    <dataValidation type="list" allowBlank="1" showInputMessage="1" showErrorMessage="1" sqref="F249:G249 H213:J216 F99:G102" xr:uid="{47184D7F-6C57-4897-9008-596BAD1A3A4F}">
      <formula1>"Oui,Non,Ne sais pas"</formula1>
    </dataValidation>
    <dataValidation type="list" allowBlank="1" showInputMessage="1" showErrorMessage="1" sqref="F247:G247" xr:uid="{7746D3D5-5A3B-4600-8411-FBABA088ACE4}">
      <formula1>"Oui : Sensibilisation/éducation mobile importante,Oui : Une certaine sensibilisation/éducation mobile,Non,Ne sais pas"</formula1>
    </dataValidation>
    <dataValidation type="list" allowBlank="1" showInputMessage="1" showErrorMessage="1" sqref="F245:G245" xr:uid="{98F35EEF-B04D-4214-A5E7-AC31F6443CB2}">
      <formula1>"Oui : Marketing social important,Oui : Un certain marketing social,Non,Ne sais pas"</formula1>
    </dataValidation>
    <dataValidation allowBlank="1" showInputMessage="1" showErrorMessage="1" error="Choisissez une réponse dans la liste déroulante." sqref="K20:N24" xr:uid="{25F9E38C-9708-4CEC-9D5B-AF5DDCC0E9CA}"/>
    <dataValidation type="list" allowBlank="1" showInputMessage="1" showErrorMessage="1" sqref="F271:G271" xr:uid="{23101B99-6B66-4DB0-9219-84A3B1EE2255}">
      <formula1>"Oui : Tous les sites de marketing social sont inclus, Oui : Certains sites de marketing social sont inclus,Aucun, Ne sais pas, Non applicable (aucun LMIS)"</formula1>
    </dataValidation>
    <dataValidation type="list" allowBlank="1" showInputMessage="1" showErrorMessage="1" sqref="F270:G270" xr:uid="{E60A9EEC-7679-4BC7-8182-FD6E476413EE}">
      <formula1>"Oui : Toutes les installations des ONG sont incluses, Oui : Certaines des installations des ONG sont incluses,Aucun, Ne sais pas, Non applicable (aucun LMIS)"</formula1>
    </dataValidation>
    <dataValidation type="list" allowBlank="1" showInputMessage="1" showErrorMessage="1" sqref="F269:G269" xr:uid="{AF7927FA-BAC5-4C21-AF90-AF14BCE85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898694E7-5E87-4AFC-B3B7-D160A0371A2E}">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A1B213AD-7C0A-4966-88F7-D4E2FE4D64AD}">
      <formula1>"Oui (plan PSE avec composant FP/RH),Aucun plan PSE commencé/élaboré,Oui plan PSE mais aucun composant FP/RH,Ne sais pas"</formula1>
    </dataValidation>
    <dataValidation type="list" allowBlank="1" showInputMessage="1" showErrorMessage="1" sqref="H312:J312" xr:uid="{655680EE-EE02-408C-B807-FC52E1CC612A}">
      <formula1>"0 à 25 %,26 à 50 %,51 à 75 %,76 à 100 %, Ne sais pas, Non applicable"</formula1>
    </dataValidation>
    <dataValidation type="list" allowBlank="1" showInputMessage="1" showErrorMessage="1" sqref="H302:J302 F95:F97" xr:uid="{9B7287D4-C263-45F1-8EE1-4489F71EB077}">
      <formula1>"Oui,Non,Ne sais pas,Non applicable"</formula1>
    </dataValidation>
    <dataValidation type="list" allowBlank="1" showInputMessage="1" showErrorMessage="1" sqref="H308:J308" xr:uid="{BE7850F4-5110-4DC5-8AB6-2F5564CDE36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C273962B-7B9C-44A0-B20D-8DC9FF832072}">
      <formula1>"0,1,2 à 3,Plus de 3, Ne sais pas"</formula1>
    </dataValidation>
    <dataValidation type="list" allowBlank="1" showInputMessage="1" showErrorMessage="1" sqref="J349 J354 J324 J329 J334 J339 J344 J319" xr:uid="{FE220B59-4490-4E8A-9F58-58D60F15CBE2}">
      <formula1>"0,1,2 à 3,Plus de 3,Ne sais pas"</formula1>
    </dataValidation>
    <dataValidation type="list" allowBlank="1" showInputMessage="1" showErrorMessage="1" sqref="H302" xr:uid="{D9F467EF-EA4C-4F16-A4A9-3D159C772A9F}">
      <formula1>"Oui,Non,Ne sais pas, Non applicable"</formula1>
    </dataValidation>
    <dataValidation type="list" allowBlank="1" showInputMessage="1" showErrorMessage="1" sqref="H301:J301" xr:uid="{E6CB3C5E-13A7-4A25-8B1A-12858BEA1EF6}">
      <formula1>"Moins de 6 mois, De 6 mois à moins d'1 an, D'1 an à 18 mois, Plus de 18 mois,Ne sais pas"</formula1>
    </dataValidation>
    <dataValidation type="list" allowBlank="1" showInputMessage="1" showErrorMessage="1" error="Choisissez une réponse dans la liste déroulante." sqref="I20:I21" xr:uid="{2A74DE19-6596-49B1-ADBC-8CCB63769E8E}">
      <formula1>"Oui, Non, Ne sais pas, Non applicable"</formula1>
    </dataValidation>
    <dataValidation type="list" allowBlank="1" showInputMessage="1" showErrorMessage="1" sqref="H305:J306" xr:uid="{0F23A3A7-8E86-4AB3-8EED-4151D160DD03}">
      <formula1>"La plupart ont été testés, Certains ont été testés, Aucun n'a été testé, Ne sais pas, Non applicable"</formula1>
    </dataValidation>
    <dataValidation type="list" allowBlank="1" showInputMessage="1" showErrorMessage="1" sqref="H161 J161:L161" xr:uid="{8498602A-BBA1-436B-8C86-E5B398CEB88B}">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8C4F00DA-E9ED-4351-8B84-1D46D0DD0D56}">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58B253E2-CDE4-4003-B03D-338B4E611E9D}">
      <formula1>"Oui, Non, Ne sais pas"</formula1>
    </dataValidation>
    <dataValidation type="list" allowBlank="1" showInputMessage="1" showErrorMessage="1" sqref="H31:J31" xr:uid="{BC469064-AB78-4616-BEA3-2DFFB4180619}">
      <formula1>"Moins d'une fois par an,Une fois par an,Deux fois par an,Une fois par trimestre,Une fois par mois,Ad hoc"</formula1>
    </dataValidation>
    <dataValidation type="list" allowBlank="1" showInputMessage="1" showErrorMessage="1" sqref="H26 J26 H28 J28" xr:uid="{D86B420D-F883-4AA5-902A-7DF20C00AAA0}">
      <formula1>"Janvier, Février, Mars, Avril, Mai, Juin, juillet, Août, Septembre, Octobre, Novembre, Décembre"</formula1>
    </dataValidation>
    <dataValidation type="list" allowBlank="1" showInputMessage="1" showErrorMessage="1" error="Choisissez une réponse dans la liste déroulante." sqref="I22" xr:uid="{2DAFAE94-22C7-442F-8B1B-2D06C17EEAE7}">
      <formula1>"0 fois, 1 fois, 2 à 3 fois, 4 fois ou plus, Ne sais pas"</formula1>
    </dataValidation>
    <dataValidation type="list" allowBlank="1" showInputMessage="1" showErrorMessage="1" sqref="F261:F264 H8 L188:N198 F72 F219:F221 H225 F223 I23:I24 G116:N128 G130:N132 F258 H139:J139 F19 F254 F256 F70 H311 M164:N170 F11:F17 H298:H299 H315 H303 H307 H313 L164:L174" xr:uid="{9A5601E1-61B5-4A95-A1EE-F88E07D76557}">
      <formula1>"Oui, Non, Ne sais pas, Non applicable"</formula1>
    </dataValidation>
  </dataValidations>
  <hyperlinks>
    <hyperlink ref="K1:L1" location="'All Countries Summary (2019)'!A1" display="Go to summary page" xr:uid="{07CBC8C1-CE41-4ADC-BCBD-4D97097C4AD9}"/>
  </hyperlinks>
  <pageMargins left="0.25" right="0.25" top="0.75" bottom="0.75" header="0.3" footer="0.3"/>
  <pageSetup paperSize="141" scale="10" orientation="landscape" r:id="rId1"/>
  <rowBreaks count="9" manualBreakCount="9">
    <brk id="31" max="15" man="1"/>
    <brk id="65" max="15" man="1"/>
    <brk id="87" max="15" man="1"/>
    <brk id="133" max="15" man="1"/>
    <brk id="161" max="15" man="1"/>
    <brk id="210" max="15" man="1"/>
    <brk id="251" max="15" man="1"/>
    <brk id="272"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1FC-B86F-4A62-8F4D-EF264E1FADE2}">
          <x14:formula1>
            <xm:f>'\\chemonics.sharepoint.com@SSL\DavWWWRoot\sites\FO000\1300_CL\Monitoring and Evaluation\CS Indicators and Index\Validated Surveys - 2019\Validation_final\[CS Indicators Survey_2019_Haiti_final.xlsx]Data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911E207-B753-4FC0-AA03-CD943245E4C9}">
          <x14:formula1>
            <xm:f>'\\chemonics.sharepoint.com@SSL\DavWWWRoot\sites\FO000\1300_CL\Monitoring and Evaluation\CS Indicators and Index\Validated Surveys - 2019\Validation_final\[CS Indicators Survey_2019_Haiti_final.xlsx]Data sources for dropdown list'!#REF!</xm:f>
          </x14:formula1>
          <xm:sqref>O8:P19</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876E-762F-4CA7-BCFB-0BC4FF0B17C6}">
  <sheetPr>
    <tabColor theme="3" tint="0.79998168889431442"/>
  </sheetPr>
  <dimension ref="A1:Q363"/>
  <sheetViews>
    <sheetView showGridLines="0" zoomScaleNormal="100" workbookViewId="0">
      <selection activeCell="K219" sqref="K219:K226"/>
    </sheetView>
  </sheetViews>
  <sheetFormatPr defaultColWidth="9.140625" defaultRowHeight="15"/>
  <cols>
    <col min="1" max="1" width="2.140625" customWidth="1"/>
    <col min="3" max="3" width="3.42578125" customWidth="1"/>
    <col min="4" max="4" width="16.140625" customWidth="1"/>
    <col min="5" max="5" width="61" customWidth="1"/>
    <col min="6" max="6" width="18.140625" customWidth="1"/>
    <col min="7" max="7" width="25.5703125" customWidth="1"/>
    <col min="8" max="8" width="20.42578125" customWidth="1"/>
    <col min="9" max="9" width="18.5703125" customWidth="1"/>
    <col min="10" max="10" width="19.140625" customWidth="1"/>
    <col min="11" max="11" width="19.5703125" customWidth="1"/>
    <col min="12" max="12" width="17.140625" customWidth="1"/>
    <col min="13" max="13" width="17.42578125" customWidth="1"/>
    <col min="14" max="14" width="18.5703125" customWidth="1"/>
    <col min="15" max="15" width="47.140625" customWidth="1"/>
    <col min="16" max="16" width="42" customWidth="1"/>
  </cols>
  <sheetData>
    <row r="1" spans="2:16" ht="60.75" customHeight="1">
      <c r="B1" s="140"/>
      <c r="C1" s="140"/>
      <c r="D1" s="140"/>
      <c r="E1" s="140"/>
      <c r="F1" s="643"/>
      <c r="G1" s="643"/>
      <c r="H1" s="643"/>
      <c r="I1" s="643"/>
      <c r="J1" s="643"/>
      <c r="K1" s="643"/>
      <c r="L1" s="2508" t="s">
        <v>828</v>
      </c>
      <c r="M1" s="2508"/>
      <c r="N1" s="643"/>
      <c r="O1" s="140"/>
      <c r="P1" s="140"/>
    </row>
    <row r="2" spans="2:16" ht="56.25" customHeight="1" thickBot="1">
      <c r="B2" s="3337" t="s">
        <v>1319</v>
      </c>
      <c r="C2" s="3337"/>
      <c r="D2" s="3337"/>
      <c r="E2" s="3337"/>
      <c r="F2" s="3337"/>
      <c r="G2" s="3337"/>
      <c r="H2" s="3337"/>
      <c r="I2" s="142"/>
      <c r="J2" s="142"/>
      <c r="K2" s="616"/>
      <c r="L2" s="616"/>
      <c r="M2" s="616"/>
      <c r="N2" s="144"/>
      <c r="O2" s="140"/>
      <c r="P2" s="140"/>
    </row>
    <row r="3" spans="2:16" ht="26.25" customHeight="1" thickBot="1">
      <c r="B3" s="141"/>
      <c r="C3" s="6"/>
      <c r="D3" s="15" t="s">
        <v>931</v>
      </c>
      <c r="E3" s="145" t="s">
        <v>24</v>
      </c>
      <c r="F3" s="16" t="s">
        <v>2342</v>
      </c>
      <c r="G3" s="143"/>
      <c r="H3" s="142"/>
      <c r="I3" s="142"/>
      <c r="J3" s="142"/>
      <c r="K3" s="616"/>
      <c r="L3" s="616"/>
      <c r="M3" s="616"/>
      <c r="N3" s="144"/>
      <c r="O3" s="140"/>
      <c r="P3" s="140"/>
    </row>
    <row r="4" spans="2:16" ht="39" customHeight="1">
      <c r="B4" s="2403" t="s">
        <v>2343</v>
      </c>
      <c r="C4" s="2403"/>
      <c r="D4" s="2403"/>
      <c r="E4" s="2403"/>
      <c r="F4" s="2403"/>
      <c r="G4" s="2403"/>
      <c r="H4" s="2403"/>
      <c r="I4" s="2403"/>
      <c r="J4" s="2403"/>
      <c r="K4" s="2403"/>
      <c r="L4" s="2403"/>
      <c r="M4" s="2403"/>
      <c r="N4" s="2403"/>
      <c r="O4" s="140"/>
      <c r="P4" s="140"/>
    </row>
    <row r="5" spans="2:16" ht="2.25" customHeight="1" thickBot="1">
      <c r="B5" s="2430" t="s">
        <v>1324</v>
      </c>
      <c r="C5" s="2431"/>
      <c r="D5" s="2431"/>
      <c r="E5" s="2431"/>
      <c r="F5" s="2431"/>
      <c r="G5" s="2431"/>
      <c r="H5" s="2431"/>
      <c r="I5" s="2431"/>
      <c r="J5" s="2431"/>
      <c r="K5" s="2431"/>
      <c r="L5" s="2431"/>
      <c r="M5" s="2431"/>
      <c r="N5" s="2431"/>
      <c r="O5" s="140"/>
      <c r="P5" s="140"/>
    </row>
    <row r="6" spans="2:16" ht="30.75"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52.5" customHeight="1">
      <c r="B8" s="20" t="s">
        <v>1947</v>
      </c>
      <c r="C8" s="2407" t="s">
        <v>1329</v>
      </c>
      <c r="D8" s="2407"/>
      <c r="E8" s="2407"/>
      <c r="F8" s="2407"/>
      <c r="G8" s="2407"/>
      <c r="H8" s="1622" t="s">
        <v>1442</v>
      </c>
      <c r="I8" s="21" t="s">
        <v>1330</v>
      </c>
      <c r="J8" s="3871" t="s">
        <v>4146</v>
      </c>
      <c r="K8" s="3872"/>
      <c r="L8" s="3872"/>
      <c r="M8" s="3872"/>
      <c r="N8" s="3873"/>
      <c r="O8" s="2245" t="s">
        <v>1332</v>
      </c>
      <c r="P8" s="2245"/>
    </row>
    <row r="9" spans="2:16" ht="21.75" customHeight="1">
      <c r="B9" s="22" t="s">
        <v>435</v>
      </c>
      <c r="C9" s="1997" t="s">
        <v>1334</v>
      </c>
      <c r="D9" s="1997"/>
      <c r="E9" s="1998"/>
      <c r="F9" s="2411" t="s">
        <v>4147</v>
      </c>
      <c r="G9" s="2412"/>
      <c r="H9" s="2412"/>
      <c r="I9" s="2412"/>
      <c r="J9" s="2412"/>
      <c r="K9" s="2412"/>
      <c r="L9" s="2412"/>
      <c r="M9" s="2412"/>
      <c r="N9" s="2412"/>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39" customHeight="1">
      <c r="B11" s="1494" t="s">
        <v>435</v>
      </c>
      <c r="C11" s="2043" t="s">
        <v>1339</v>
      </c>
      <c r="D11" s="2043"/>
      <c r="E11" s="2415"/>
      <c r="F11" s="1622" t="s">
        <v>1442</v>
      </c>
      <c r="G11" s="2397" t="s">
        <v>2354</v>
      </c>
      <c r="H11" s="2138"/>
      <c r="I11" s="3874" t="s">
        <v>4148</v>
      </c>
      <c r="J11" s="3875"/>
      <c r="K11" s="3875"/>
      <c r="L11" s="3875"/>
      <c r="M11" s="1637"/>
      <c r="N11" s="1637"/>
      <c r="O11" s="2124"/>
      <c r="P11" s="2124"/>
    </row>
    <row r="12" spans="2:16" ht="47.25" customHeight="1">
      <c r="B12" s="1490" t="s">
        <v>441</v>
      </c>
      <c r="C12" s="1997" t="s">
        <v>3174</v>
      </c>
      <c r="D12" s="1997"/>
      <c r="E12" s="1998"/>
      <c r="F12" s="1622" t="s">
        <v>1442</v>
      </c>
      <c r="G12" s="2397" t="s">
        <v>2354</v>
      </c>
      <c r="H12" s="2138"/>
      <c r="I12" s="3874" t="s">
        <v>4149</v>
      </c>
      <c r="J12" s="3875"/>
      <c r="K12" s="3875"/>
      <c r="L12" s="3875"/>
      <c r="M12" s="1637"/>
      <c r="N12" s="1637"/>
      <c r="O12" s="2124"/>
      <c r="P12" s="2124"/>
    </row>
    <row r="13" spans="2:16" ht="42.75" customHeight="1">
      <c r="B13" s="1490" t="s">
        <v>443</v>
      </c>
      <c r="C13" s="1997" t="s">
        <v>3176</v>
      </c>
      <c r="D13" s="1997"/>
      <c r="E13" s="1998"/>
      <c r="F13" s="1622" t="s">
        <v>57</v>
      </c>
      <c r="G13" s="2397" t="s">
        <v>2354</v>
      </c>
      <c r="H13" s="2138"/>
      <c r="I13" s="1637"/>
      <c r="J13" s="1637"/>
      <c r="K13" s="1637"/>
      <c r="L13" s="1637"/>
      <c r="M13" s="1637"/>
      <c r="N13" s="1637"/>
      <c r="O13" s="2124"/>
      <c r="P13" s="2124"/>
    </row>
    <row r="14" spans="2:16" ht="32.25" customHeight="1">
      <c r="B14" s="1490" t="s">
        <v>445</v>
      </c>
      <c r="C14" s="1997" t="s">
        <v>2363</v>
      </c>
      <c r="D14" s="1997"/>
      <c r="E14" s="1998"/>
      <c r="F14" s="1622" t="s">
        <v>1442</v>
      </c>
      <c r="G14" s="2397" t="s">
        <v>2364</v>
      </c>
      <c r="H14" s="2138"/>
      <c r="I14" s="1637" t="s">
        <v>3110</v>
      </c>
      <c r="J14" s="1637"/>
      <c r="K14" s="1637"/>
      <c r="L14" s="1637"/>
      <c r="M14" s="1637"/>
      <c r="N14" s="1637"/>
      <c r="O14" s="2124"/>
      <c r="P14" s="2124"/>
    </row>
    <row r="15" spans="2:16" ht="36.75" customHeight="1">
      <c r="B15" s="1490" t="s">
        <v>448</v>
      </c>
      <c r="C15" s="1997" t="s">
        <v>1350</v>
      </c>
      <c r="D15" s="1997"/>
      <c r="E15" s="1998"/>
      <c r="F15" s="1622" t="s">
        <v>1442</v>
      </c>
      <c r="G15" s="2397" t="s">
        <v>2367</v>
      </c>
      <c r="H15" s="2138"/>
      <c r="I15" s="1999" t="s">
        <v>4150</v>
      </c>
      <c r="J15" s="2027"/>
      <c r="K15" s="2027"/>
      <c r="L15" s="2027"/>
      <c r="M15" s="1637"/>
      <c r="N15" s="1637"/>
      <c r="O15" s="2124"/>
      <c r="P15" s="2124"/>
    </row>
    <row r="16" spans="2:16" ht="44.25" customHeight="1">
      <c r="B16" s="1490" t="s">
        <v>450</v>
      </c>
      <c r="C16" s="1997" t="s">
        <v>3177</v>
      </c>
      <c r="D16" s="1997"/>
      <c r="E16" s="1998"/>
      <c r="F16" s="1622" t="s">
        <v>1442</v>
      </c>
      <c r="G16" s="2397" t="s">
        <v>2370</v>
      </c>
      <c r="H16" s="2138"/>
      <c r="I16" s="2773" t="s">
        <v>4151</v>
      </c>
      <c r="J16" s="2774"/>
      <c r="K16" s="2774"/>
      <c r="L16" s="1637"/>
      <c r="M16" s="1637"/>
      <c r="N16" s="1637"/>
      <c r="O16" s="2124"/>
      <c r="P16" s="2124"/>
    </row>
    <row r="17" spans="2:16" ht="26.25" customHeight="1">
      <c r="B17" s="1490" t="s">
        <v>453</v>
      </c>
      <c r="C17" s="2043" t="s">
        <v>2373</v>
      </c>
      <c r="D17" s="2043"/>
      <c r="E17" s="2043"/>
      <c r="F17" s="1622" t="s">
        <v>1442</v>
      </c>
      <c r="G17" s="2397" t="s">
        <v>2374</v>
      </c>
      <c r="H17" s="2138"/>
      <c r="I17" s="1995" t="s">
        <v>4152</v>
      </c>
      <c r="J17" s="2160"/>
      <c r="K17" s="2160"/>
      <c r="L17" s="2160"/>
      <c r="M17" s="1637"/>
      <c r="N17" s="1637"/>
      <c r="O17" s="2124"/>
      <c r="P17" s="2124"/>
    </row>
    <row r="18" spans="2:16" ht="26.25" customHeight="1">
      <c r="B18" s="1490" t="s">
        <v>456</v>
      </c>
      <c r="C18" s="2043" t="s">
        <v>2376</v>
      </c>
      <c r="D18" s="2043"/>
      <c r="E18" s="2043"/>
      <c r="F18" s="1622" t="s">
        <v>57</v>
      </c>
      <c r="G18" s="2397" t="s">
        <v>2374</v>
      </c>
      <c r="H18" s="2138"/>
      <c r="I18" s="1637"/>
      <c r="J18" s="1637"/>
      <c r="K18" s="1637"/>
      <c r="L18" s="1637"/>
      <c r="M18" s="1637"/>
      <c r="N18" s="1637"/>
      <c r="O18" s="2124"/>
      <c r="P18" s="2124"/>
    </row>
    <row r="19" spans="2:16" ht="24.75" customHeight="1">
      <c r="B19" s="1490" t="s">
        <v>458</v>
      </c>
      <c r="C19" s="2043" t="s">
        <v>3180</v>
      </c>
      <c r="D19" s="2043"/>
      <c r="E19" s="2043"/>
      <c r="F19" s="1622" t="s">
        <v>57</v>
      </c>
      <c r="G19" s="2397" t="s">
        <v>2374</v>
      </c>
      <c r="H19" s="2138"/>
      <c r="I19" s="1637"/>
      <c r="J19" s="1637"/>
      <c r="K19" s="1637"/>
      <c r="L19" s="1637"/>
      <c r="M19" s="1637"/>
      <c r="N19" s="1637"/>
      <c r="O19" s="2197"/>
      <c r="P19" s="2197"/>
    </row>
    <row r="20" spans="2:16" ht="24" customHeight="1">
      <c r="B20" s="23" t="s">
        <v>78</v>
      </c>
      <c r="C20" s="1997" t="s">
        <v>2380</v>
      </c>
      <c r="D20" s="1997"/>
      <c r="E20" s="1997"/>
      <c r="F20" s="1997"/>
      <c r="G20" s="1997"/>
      <c r="H20" s="1997"/>
      <c r="I20" s="1622" t="s">
        <v>1442</v>
      </c>
      <c r="J20" s="1993" t="s">
        <v>2381</v>
      </c>
      <c r="K20" s="2170" t="s">
        <v>4153</v>
      </c>
      <c r="L20" s="2171"/>
      <c r="M20" s="2171"/>
      <c r="N20" s="2179"/>
      <c r="O20" s="25" t="s">
        <v>2384</v>
      </c>
      <c r="P20" s="26"/>
    </row>
    <row r="21" spans="2:16" ht="24" customHeight="1">
      <c r="B21" s="23" t="s">
        <v>81</v>
      </c>
      <c r="C21" s="1997" t="s">
        <v>2385</v>
      </c>
      <c r="D21" s="1997"/>
      <c r="E21" s="1997"/>
      <c r="F21" s="1997"/>
      <c r="G21" s="1997"/>
      <c r="H21" s="1997"/>
      <c r="I21" s="1622" t="s">
        <v>1442</v>
      </c>
      <c r="J21" s="2398"/>
      <c r="K21" s="2172"/>
      <c r="L21" s="2173"/>
      <c r="M21" s="2173"/>
      <c r="N21" s="2174"/>
      <c r="O21" s="25" t="s">
        <v>4154</v>
      </c>
      <c r="P21" s="26"/>
    </row>
    <row r="22" spans="2:16" ht="24" customHeight="1">
      <c r="B22" s="23" t="s">
        <v>91</v>
      </c>
      <c r="C22" s="1997" t="s">
        <v>2386</v>
      </c>
      <c r="D22" s="1997"/>
      <c r="E22" s="1997"/>
      <c r="F22" s="1997"/>
      <c r="G22" s="1997"/>
      <c r="H22" s="1997"/>
      <c r="I22" s="1522" t="s">
        <v>4155</v>
      </c>
      <c r="J22" s="2398"/>
      <c r="K22" s="2172"/>
      <c r="L22" s="2173"/>
      <c r="M22" s="2173"/>
      <c r="N22" s="2174"/>
      <c r="O22" s="2051" t="s">
        <v>1332</v>
      </c>
      <c r="P22" s="2051"/>
    </row>
    <row r="23" spans="2:16" ht="27" customHeight="1">
      <c r="B23" s="23" t="s">
        <v>464</v>
      </c>
      <c r="C23" s="1997" t="s">
        <v>2389</v>
      </c>
      <c r="D23" s="1997"/>
      <c r="E23" s="1997"/>
      <c r="F23" s="1997"/>
      <c r="G23" s="1997"/>
      <c r="H23" s="1997"/>
      <c r="I23" s="1622" t="s">
        <v>57</v>
      </c>
      <c r="J23" s="2398"/>
      <c r="K23" s="2172"/>
      <c r="L23" s="2173"/>
      <c r="M23" s="2173"/>
      <c r="N23" s="2174"/>
      <c r="O23" s="2124"/>
      <c r="P23" s="2124"/>
    </row>
    <row r="24" spans="2:16" ht="31.5" customHeight="1" thickBot="1">
      <c r="B24" s="27" t="s">
        <v>435</v>
      </c>
      <c r="C24" s="1978" t="s">
        <v>2391</v>
      </c>
      <c r="D24" s="1978"/>
      <c r="E24" s="1978"/>
      <c r="F24" s="1978"/>
      <c r="G24" s="1978"/>
      <c r="H24" s="1978"/>
      <c r="I24" s="1622" t="s">
        <v>1340</v>
      </c>
      <c r="J24" s="2398"/>
      <c r="K24" s="2399"/>
      <c r="L24" s="2400"/>
      <c r="M24" s="2400"/>
      <c r="N24" s="2401"/>
      <c r="O24" s="2052"/>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4.5" customHeight="1">
      <c r="B26" s="28" t="s">
        <v>98</v>
      </c>
      <c r="C26" s="2111" t="s">
        <v>2392</v>
      </c>
      <c r="D26" s="2111"/>
      <c r="E26" s="2111"/>
      <c r="F26" s="2387"/>
      <c r="G26" s="29" t="s">
        <v>2393</v>
      </c>
      <c r="H26" s="1645" t="s">
        <v>1378</v>
      </c>
      <c r="I26" s="1524" t="s">
        <v>2394</v>
      </c>
      <c r="J26" s="1645" t="s">
        <v>1380</v>
      </c>
      <c r="K26" s="2112" t="s">
        <v>1381</v>
      </c>
      <c r="L26" s="3430" t="s">
        <v>4156</v>
      </c>
      <c r="M26" s="3431"/>
      <c r="N26" s="3432"/>
      <c r="O26" s="30" t="s">
        <v>1383</v>
      </c>
      <c r="P26" s="1515"/>
    </row>
    <row r="27" spans="2:16" ht="89.25" customHeight="1">
      <c r="B27" s="23" t="s">
        <v>472</v>
      </c>
      <c r="C27" s="2028" t="s">
        <v>1385</v>
      </c>
      <c r="D27" s="2028"/>
      <c r="E27" s="2028"/>
      <c r="F27" s="2028"/>
      <c r="G27" s="2028"/>
      <c r="H27" s="2028"/>
      <c r="I27" s="2029"/>
      <c r="J27" s="31">
        <v>247649</v>
      </c>
      <c r="K27" s="2113"/>
      <c r="L27" s="3424"/>
      <c r="M27" s="3425"/>
      <c r="N27" s="3426"/>
      <c r="O27" s="2051" t="s">
        <v>1383</v>
      </c>
      <c r="P27" s="2051"/>
    </row>
    <row r="28" spans="2:16" ht="33.75" customHeight="1">
      <c r="B28" s="2096" t="s">
        <v>120</v>
      </c>
      <c r="C28" s="1830" t="s">
        <v>1388</v>
      </c>
      <c r="D28" s="1830"/>
      <c r="E28" s="1830"/>
      <c r="F28" s="1830"/>
      <c r="G28" s="1634" t="s">
        <v>2393</v>
      </c>
      <c r="H28" s="1531" t="s">
        <v>1378</v>
      </c>
      <c r="I28" s="32" t="s">
        <v>2394</v>
      </c>
      <c r="J28" s="33" t="s">
        <v>1380</v>
      </c>
      <c r="K28" s="2113"/>
      <c r="L28" s="3424"/>
      <c r="M28" s="3425"/>
      <c r="N28" s="3426"/>
      <c r="O28" s="2124"/>
      <c r="P28" s="2124"/>
    </row>
    <row r="29" spans="2:16" ht="27" customHeight="1">
      <c r="B29" s="2097"/>
      <c r="C29" s="2043"/>
      <c r="D29" s="2043"/>
      <c r="E29" s="2043"/>
      <c r="F29" s="2043"/>
      <c r="G29" s="1634" t="s">
        <v>2400</v>
      </c>
      <c r="H29" s="1510">
        <v>2018</v>
      </c>
      <c r="I29" s="32" t="s">
        <v>2401</v>
      </c>
      <c r="J29" s="1510">
        <v>2018</v>
      </c>
      <c r="K29" s="2113"/>
      <c r="L29" s="3424"/>
      <c r="M29" s="3425"/>
      <c r="N29" s="3426"/>
      <c r="O29" s="2124"/>
      <c r="P29" s="2124"/>
    </row>
    <row r="30" spans="2:16" ht="25.5" customHeight="1">
      <c r="B30" s="1490" t="s">
        <v>435</v>
      </c>
      <c r="C30" s="1997" t="s">
        <v>1391</v>
      </c>
      <c r="D30" s="1997"/>
      <c r="E30" s="1997"/>
      <c r="F30" s="1997"/>
      <c r="G30" s="1998"/>
      <c r="H30" s="2381" t="s">
        <v>4157</v>
      </c>
      <c r="I30" s="2382"/>
      <c r="J30" s="2383"/>
      <c r="K30" s="2113"/>
      <c r="L30" s="3424"/>
      <c r="M30" s="3425"/>
      <c r="N30" s="3426"/>
      <c r="O30" s="2197"/>
      <c r="P30" s="2197"/>
    </row>
    <row r="31" spans="2:16" ht="28.5" customHeight="1">
      <c r="B31" s="1490" t="s">
        <v>441</v>
      </c>
      <c r="C31" s="1997" t="s">
        <v>2403</v>
      </c>
      <c r="D31" s="1997"/>
      <c r="E31" s="1997"/>
      <c r="F31" s="1997"/>
      <c r="G31" s="1998"/>
      <c r="H31" s="2384" t="s">
        <v>1394</v>
      </c>
      <c r="I31" s="2385"/>
      <c r="J31" s="2386"/>
      <c r="K31" s="2114"/>
      <c r="L31" s="3625"/>
      <c r="M31" s="3626"/>
      <c r="N31" s="3627"/>
      <c r="O31" s="1513" t="s">
        <v>1395</v>
      </c>
      <c r="P31" s="26"/>
    </row>
    <row r="32" spans="2:16" ht="76.5" customHeight="1">
      <c r="B32" s="1490" t="s">
        <v>443</v>
      </c>
      <c r="C32" s="2028" t="s">
        <v>1396</v>
      </c>
      <c r="D32" s="2028"/>
      <c r="E32" s="2028"/>
      <c r="F32" s="2028"/>
      <c r="G32" s="2028"/>
      <c r="H32" s="2028"/>
      <c r="I32" s="2028"/>
      <c r="J32" s="2028"/>
      <c r="K32" s="2028"/>
      <c r="L32" s="2028"/>
      <c r="M32" s="2028"/>
      <c r="N32" s="2372"/>
      <c r="O32" s="2074" t="s">
        <v>3459</v>
      </c>
      <c r="P32" s="2074"/>
    </row>
    <row r="33" spans="2:16" ht="51" customHeight="1">
      <c r="B33" s="2373" t="s">
        <v>2408</v>
      </c>
      <c r="C33" s="2374"/>
      <c r="D33" s="2374"/>
      <c r="E33" s="2374"/>
      <c r="F33" s="2374"/>
      <c r="G33" s="2374"/>
      <c r="H33" s="2374"/>
      <c r="I33" s="2375"/>
      <c r="J33" s="1551" t="s">
        <v>1399</v>
      </c>
      <c r="K33" s="1551" t="s">
        <v>2410</v>
      </c>
      <c r="L33" s="2376" t="s">
        <v>1401</v>
      </c>
      <c r="M33" s="2377"/>
      <c r="N33" s="2378"/>
      <c r="O33" s="2084"/>
      <c r="P33" s="2084"/>
    </row>
    <row r="34" spans="2:16" ht="24.75" customHeight="1">
      <c r="B34" s="27" t="s">
        <v>458</v>
      </c>
      <c r="C34" s="1997" t="s">
        <v>2411</v>
      </c>
      <c r="D34" s="1997"/>
      <c r="E34" s="1997"/>
      <c r="F34" s="1997"/>
      <c r="G34" s="1997"/>
      <c r="H34" s="1997"/>
      <c r="I34" s="1997"/>
      <c r="J34" s="1997"/>
      <c r="K34" s="1997"/>
      <c r="L34" s="1997"/>
      <c r="M34" s="1997"/>
      <c r="N34" s="2041"/>
      <c r="O34" s="2379"/>
      <c r="P34" s="2379"/>
    </row>
    <row r="35" spans="2:16" ht="21" customHeight="1">
      <c r="B35" s="27"/>
      <c r="C35" s="2091" t="s">
        <v>3187</v>
      </c>
      <c r="D35" s="2091"/>
      <c r="E35" s="2091"/>
      <c r="F35" s="2091"/>
      <c r="G35" s="2091"/>
      <c r="H35" s="2091"/>
      <c r="I35" s="2092"/>
      <c r="J35" s="34">
        <v>955051</v>
      </c>
      <c r="K35" s="35">
        <v>1186904</v>
      </c>
      <c r="L35" s="2361">
        <f t="shared" ref="L35:L53" si="0">ABS(J35-K35)/J35</f>
        <v>0.24276504605513213</v>
      </c>
      <c r="M35" s="2362"/>
      <c r="N35" s="2363"/>
      <c r="O35" s="2380"/>
      <c r="P35" s="2380"/>
    </row>
    <row r="36" spans="2:16" ht="21" customHeight="1">
      <c r="B36" s="27"/>
      <c r="C36" s="2091" t="s">
        <v>3188</v>
      </c>
      <c r="D36" s="2091"/>
      <c r="E36" s="2091"/>
      <c r="F36" s="2091"/>
      <c r="G36" s="2091"/>
      <c r="H36" s="2091"/>
      <c r="I36" s="2092"/>
      <c r="J36" s="36" t="s">
        <v>61</v>
      </c>
      <c r="K36" s="36" t="s">
        <v>61</v>
      </c>
      <c r="L36" s="2361" t="s">
        <v>61</v>
      </c>
      <c r="M36" s="2362"/>
      <c r="N36" s="2363"/>
      <c r="O36" s="2380"/>
      <c r="P36" s="2380"/>
    </row>
    <row r="37" spans="2:16" ht="31.5" customHeight="1">
      <c r="B37" s="27"/>
      <c r="C37" s="2091" t="s">
        <v>2416</v>
      </c>
      <c r="D37" s="2091"/>
      <c r="E37" s="2091"/>
      <c r="F37" s="38" t="s">
        <v>2417</v>
      </c>
      <c r="G37" s="1754"/>
      <c r="H37" s="2008"/>
      <c r="I37" s="1755"/>
      <c r="J37" s="36" t="s">
        <v>61</v>
      </c>
      <c r="K37" s="36" t="s">
        <v>61</v>
      </c>
      <c r="L37" s="2361" t="s">
        <v>61</v>
      </c>
      <c r="M37" s="2362"/>
      <c r="N37" s="2363"/>
      <c r="O37" s="2380"/>
      <c r="P37" s="2380"/>
    </row>
    <row r="38" spans="2:16" ht="21" customHeight="1">
      <c r="B38" s="27" t="s">
        <v>489</v>
      </c>
      <c r="C38" s="1997" t="s">
        <v>2418</v>
      </c>
      <c r="D38" s="1997"/>
      <c r="E38" s="1997"/>
      <c r="F38" s="1997"/>
      <c r="G38" s="1997"/>
      <c r="H38" s="1997"/>
      <c r="I38" s="1997"/>
      <c r="J38" s="1997"/>
      <c r="K38" s="1997"/>
      <c r="L38" s="1997"/>
      <c r="M38" s="1997"/>
      <c r="N38" s="2041"/>
      <c r="O38" s="2380"/>
      <c r="P38" s="2380"/>
    </row>
    <row r="39" spans="2:16" ht="21" customHeight="1">
      <c r="B39" s="27"/>
      <c r="C39" s="2091" t="s">
        <v>3189</v>
      </c>
      <c r="D39" s="2091"/>
      <c r="E39" s="2091"/>
      <c r="F39" s="2091"/>
      <c r="G39" s="2091"/>
      <c r="H39" s="2091"/>
      <c r="I39" s="2092"/>
      <c r="J39" s="36" t="s">
        <v>61</v>
      </c>
      <c r="K39" s="36" t="s">
        <v>61</v>
      </c>
      <c r="L39" s="2361" t="s">
        <v>61</v>
      </c>
      <c r="M39" s="2362"/>
      <c r="N39" s="2363"/>
      <c r="O39" s="2380"/>
      <c r="P39" s="2380"/>
    </row>
    <row r="40" spans="2:16" ht="27.75" customHeight="1">
      <c r="B40" s="27"/>
      <c r="C40" s="2091" t="s">
        <v>3190</v>
      </c>
      <c r="D40" s="2091"/>
      <c r="E40" s="2091"/>
      <c r="F40" s="38" t="s">
        <v>2417</v>
      </c>
      <c r="G40" s="1754"/>
      <c r="H40" s="2008"/>
      <c r="I40" s="1755"/>
      <c r="J40" s="36" t="s">
        <v>61</v>
      </c>
      <c r="K40" s="36" t="s">
        <v>61</v>
      </c>
      <c r="L40" s="2361" t="s">
        <v>61</v>
      </c>
      <c r="M40" s="2362"/>
      <c r="N40" s="2363"/>
      <c r="O40" s="2380"/>
      <c r="P40" s="2380"/>
    </row>
    <row r="41" spans="2:16" ht="21" customHeight="1">
      <c r="B41" s="27" t="s">
        <v>493</v>
      </c>
      <c r="C41" s="1997" t="s">
        <v>2421</v>
      </c>
      <c r="D41" s="1997"/>
      <c r="E41" s="1997"/>
      <c r="F41" s="1997"/>
      <c r="G41" s="1997"/>
      <c r="H41" s="1997"/>
      <c r="I41" s="1997"/>
      <c r="J41" s="1997"/>
      <c r="K41" s="1997"/>
      <c r="L41" s="1997"/>
      <c r="M41" s="1997"/>
      <c r="N41" s="2041"/>
      <c r="O41" s="2380"/>
      <c r="P41" s="2380"/>
    </row>
    <row r="42" spans="2:16" ht="21" customHeight="1">
      <c r="B42" s="27"/>
      <c r="C42" s="2091" t="s">
        <v>3191</v>
      </c>
      <c r="D42" s="2091"/>
      <c r="E42" s="2091"/>
      <c r="F42" s="2091"/>
      <c r="G42" s="2091"/>
      <c r="H42" s="2091"/>
      <c r="I42" s="2092"/>
      <c r="J42" s="36" t="s">
        <v>61</v>
      </c>
      <c r="K42" s="36" t="s">
        <v>61</v>
      </c>
      <c r="L42" s="2361" t="s">
        <v>61</v>
      </c>
      <c r="M42" s="2362"/>
      <c r="N42" s="2363"/>
      <c r="O42" s="2380"/>
      <c r="P42" s="2380"/>
    </row>
    <row r="43" spans="2:16" ht="21" customHeight="1">
      <c r="B43" s="27"/>
      <c r="C43" s="2091" t="s">
        <v>3192</v>
      </c>
      <c r="D43" s="2091"/>
      <c r="E43" s="2091"/>
      <c r="F43" s="2091"/>
      <c r="G43" s="2091"/>
      <c r="H43" s="2091"/>
      <c r="I43" s="2092"/>
      <c r="J43" s="34">
        <v>679003</v>
      </c>
      <c r="K43" s="35">
        <v>827150</v>
      </c>
      <c r="L43" s="2361">
        <f t="shared" si="0"/>
        <v>0.21818313026599293</v>
      </c>
      <c r="M43" s="2362"/>
      <c r="N43" s="2363"/>
      <c r="O43" s="2380"/>
      <c r="P43" s="2380"/>
    </row>
    <row r="44" spans="2:16" ht="21" customHeight="1">
      <c r="B44" s="27"/>
      <c r="C44" s="2091" t="s">
        <v>1003</v>
      </c>
      <c r="D44" s="2091"/>
      <c r="E44" s="2091"/>
      <c r="F44" s="2091"/>
      <c r="G44" s="2091"/>
      <c r="H44" s="2091"/>
      <c r="I44" s="2092"/>
      <c r="J44" s="36" t="s">
        <v>61</v>
      </c>
      <c r="K44" s="36" t="s">
        <v>61</v>
      </c>
      <c r="L44" s="2361" t="s">
        <v>61</v>
      </c>
      <c r="M44" s="2362"/>
      <c r="N44" s="2363"/>
      <c r="O44" s="2380"/>
      <c r="P44" s="2380"/>
    </row>
    <row r="45" spans="2:16" ht="32.25" customHeight="1">
      <c r="B45" s="27"/>
      <c r="C45" s="2091" t="s">
        <v>2424</v>
      </c>
      <c r="D45" s="2091"/>
      <c r="E45" s="2091"/>
      <c r="F45" s="38" t="s">
        <v>2417</v>
      </c>
      <c r="G45" s="1754"/>
      <c r="H45" s="2008"/>
      <c r="I45" s="1755"/>
      <c r="J45" s="36" t="s">
        <v>61</v>
      </c>
      <c r="K45" s="36" t="s">
        <v>61</v>
      </c>
      <c r="L45" s="2361" t="s">
        <v>61</v>
      </c>
      <c r="M45" s="2362"/>
      <c r="N45" s="2363"/>
      <c r="O45" s="2380"/>
      <c r="P45" s="2380"/>
    </row>
    <row r="46" spans="2:16" ht="21" customHeight="1">
      <c r="B46" s="27" t="s">
        <v>498</v>
      </c>
      <c r="C46" s="1997" t="s">
        <v>2425</v>
      </c>
      <c r="D46" s="1997"/>
      <c r="E46" s="1997"/>
      <c r="F46" s="1997"/>
      <c r="G46" s="1997"/>
      <c r="H46" s="1997"/>
      <c r="I46" s="1997"/>
      <c r="J46" s="1997"/>
      <c r="K46" s="1997"/>
      <c r="L46" s="1997"/>
      <c r="M46" s="1997"/>
      <c r="N46" s="2041"/>
      <c r="O46" s="2380"/>
      <c r="P46" s="2380"/>
    </row>
    <row r="47" spans="2:16" ht="21" customHeight="1">
      <c r="B47" s="27"/>
      <c r="C47" s="2091" t="s">
        <v>2984</v>
      </c>
      <c r="D47" s="2091"/>
      <c r="E47" s="2091"/>
      <c r="F47" s="2091"/>
      <c r="G47" s="2091"/>
      <c r="H47" s="2091"/>
      <c r="I47" s="2092"/>
      <c r="J47" s="36" t="s">
        <v>61</v>
      </c>
      <c r="K47" s="36" t="s">
        <v>61</v>
      </c>
      <c r="L47" s="2361" t="s">
        <v>61</v>
      </c>
      <c r="M47" s="2362"/>
      <c r="N47" s="2363"/>
      <c r="O47" s="2380"/>
      <c r="P47" s="2380"/>
    </row>
    <row r="48" spans="2:16" ht="21" customHeight="1">
      <c r="B48" s="27"/>
      <c r="C48" s="2091" t="s">
        <v>2427</v>
      </c>
      <c r="D48" s="2091"/>
      <c r="E48" s="2091"/>
      <c r="F48" s="2091"/>
      <c r="G48" s="2091"/>
      <c r="H48" s="2091"/>
      <c r="I48" s="2092"/>
      <c r="J48" s="34">
        <v>24905</v>
      </c>
      <c r="K48" s="35">
        <v>25031</v>
      </c>
      <c r="L48" s="2361">
        <f t="shared" si="0"/>
        <v>5.0592250552097973E-3</v>
      </c>
      <c r="M48" s="2362"/>
      <c r="N48" s="2363"/>
      <c r="O48" s="2380"/>
      <c r="P48" s="2380"/>
    </row>
    <row r="49" spans="2:16" ht="30" customHeight="1">
      <c r="B49" s="27"/>
      <c r="C49" s="2091" t="s">
        <v>2428</v>
      </c>
      <c r="D49" s="2091"/>
      <c r="E49" s="2091"/>
      <c r="F49" s="38" t="s">
        <v>2417</v>
      </c>
      <c r="G49" s="2093"/>
      <c r="H49" s="2157"/>
      <c r="I49" s="2094"/>
      <c r="J49" s="36" t="s">
        <v>61</v>
      </c>
      <c r="K49" s="36" t="s">
        <v>61</v>
      </c>
      <c r="L49" s="2361" t="s">
        <v>61</v>
      </c>
      <c r="M49" s="2362"/>
      <c r="N49" s="2363"/>
      <c r="O49" s="2380"/>
      <c r="P49" s="2380"/>
    </row>
    <row r="50" spans="2:16" ht="21" customHeight="1">
      <c r="B50" s="27" t="s">
        <v>502</v>
      </c>
      <c r="C50" s="2091" t="s">
        <v>3074</v>
      </c>
      <c r="D50" s="2091"/>
      <c r="E50" s="2091"/>
      <c r="F50" s="2091"/>
      <c r="G50" s="2091"/>
      <c r="H50" s="2091"/>
      <c r="I50" s="2092"/>
      <c r="J50" s="34">
        <v>23557</v>
      </c>
      <c r="K50" s="35">
        <v>25128</v>
      </c>
      <c r="L50" s="2361">
        <f t="shared" si="0"/>
        <v>6.6689306787791308E-2</v>
      </c>
      <c r="M50" s="2362"/>
      <c r="N50" s="2363"/>
      <c r="O50" s="2380"/>
      <c r="P50" s="2380"/>
    </row>
    <row r="51" spans="2:16" ht="21" customHeight="1">
      <c r="B51" s="27" t="s">
        <v>504</v>
      </c>
      <c r="C51" s="2091" t="s">
        <v>3193</v>
      </c>
      <c r="D51" s="2091"/>
      <c r="E51" s="2091"/>
      <c r="F51" s="2091"/>
      <c r="G51" s="2091"/>
      <c r="H51" s="2091"/>
      <c r="I51" s="2092"/>
      <c r="J51" s="36" t="s">
        <v>61</v>
      </c>
      <c r="K51" s="36" t="s">
        <v>61</v>
      </c>
      <c r="L51" s="2361" t="s">
        <v>61</v>
      </c>
      <c r="M51" s="2362"/>
      <c r="N51" s="2363"/>
      <c r="O51" s="2380"/>
      <c r="P51" s="2380"/>
    </row>
    <row r="52" spans="2:16" ht="21" customHeight="1">
      <c r="B52" s="27" t="s">
        <v>506</v>
      </c>
      <c r="C52" s="2091" t="s">
        <v>2432</v>
      </c>
      <c r="D52" s="2091"/>
      <c r="E52" s="2091"/>
      <c r="F52" s="2091"/>
      <c r="G52" s="2091"/>
      <c r="H52" s="2091"/>
      <c r="I52" s="2092"/>
      <c r="J52" s="34">
        <v>23729281</v>
      </c>
      <c r="K52" s="35">
        <v>22572693</v>
      </c>
      <c r="L52" s="2361">
        <f t="shared" si="0"/>
        <v>4.8740962694992736E-2</v>
      </c>
      <c r="M52" s="2362"/>
      <c r="N52" s="2363"/>
      <c r="O52" s="2380"/>
      <c r="P52" s="2380"/>
    </row>
    <row r="53" spans="2:16" ht="21" customHeight="1">
      <c r="B53" s="27" t="s">
        <v>507</v>
      </c>
      <c r="C53" s="2091" t="s">
        <v>2433</v>
      </c>
      <c r="D53" s="2091"/>
      <c r="E53" s="2091"/>
      <c r="F53" s="2091"/>
      <c r="G53" s="2091"/>
      <c r="H53" s="2091"/>
      <c r="I53" s="2092"/>
      <c r="J53" s="34">
        <v>13897</v>
      </c>
      <c r="K53" s="35">
        <v>0</v>
      </c>
      <c r="L53" s="2361">
        <f t="shared" si="0"/>
        <v>1</v>
      </c>
      <c r="M53" s="2362"/>
      <c r="N53" s="2363"/>
      <c r="O53" s="2380"/>
      <c r="P53" s="2380"/>
    </row>
    <row r="54" spans="2:16" ht="21" customHeight="1">
      <c r="B54" s="27" t="s">
        <v>508</v>
      </c>
      <c r="C54" s="1997" t="s">
        <v>2434</v>
      </c>
      <c r="D54" s="1997"/>
      <c r="E54" s="1997"/>
      <c r="F54" s="1997"/>
      <c r="G54" s="1997"/>
      <c r="H54" s="1997"/>
      <c r="I54" s="1997"/>
      <c r="J54" s="1997"/>
      <c r="K54" s="1997"/>
      <c r="L54" s="1997"/>
      <c r="M54" s="1997"/>
      <c r="N54" s="2041"/>
      <c r="O54" s="2380"/>
      <c r="P54" s="2380"/>
    </row>
    <row r="55" spans="2:16" ht="21" customHeight="1">
      <c r="B55" s="27"/>
      <c r="C55" s="2091" t="s">
        <v>2435</v>
      </c>
      <c r="D55" s="2091"/>
      <c r="E55" s="2091"/>
      <c r="F55" s="2091"/>
      <c r="G55" s="2091"/>
      <c r="H55" s="2091"/>
      <c r="I55" s="2092"/>
      <c r="J55" s="36" t="s">
        <v>61</v>
      </c>
      <c r="K55" s="36" t="s">
        <v>61</v>
      </c>
      <c r="L55" s="2361" t="s">
        <v>61</v>
      </c>
      <c r="M55" s="2362"/>
      <c r="N55" s="2363"/>
      <c r="O55" s="2380"/>
      <c r="P55" s="2380"/>
    </row>
    <row r="56" spans="2:16" ht="21" customHeight="1">
      <c r="B56" s="27"/>
      <c r="C56" s="2091" t="s">
        <v>2436</v>
      </c>
      <c r="D56" s="2091"/>
      <c r="E56" s="2091"/>
      <c r="F56" s="2091"/>
      <c r="G56" s="2091"/>
      <c r="H56" s="2091"/>
      <c r="I56" s="2092"/>
      <c r="J56" s="36" t="s">
        <v>61</v>
      </c>
      <c r="K56" s="36" t="s">
        <v>61</v>
      </c>
      <c r="L56" s="2361" t="s">
        <v>61</v>
      </c>
      <c r="M56" s="2362"/>
      <c r="N56" s="2363"/>
      <c r="O56" s="2380"/>
      <c r="P56" s="2380"/>
    </row>
    <row r="57" spans="2:16" ht="21" customHeight="1" thickBot="1">
      <c r="B57" s="39" t="s">
        <v>510</v>
      </c>
      <c r="C57" s="2364" t="s">
        <v>3194</v>
      </c>
      <c r="D57" s="2364"/>
      <c r="E57" s="2364"/>
      <c r="F57" s="2364"/>
      <c r="G57" s="2364"/>
      <c r="H57" s="2364"/>
      <c r="I57" s="2365"/>
      <c r="J57" s="36" t="s">
        <v>61</v>
      </c>
      <c r="K57" s="36" t="s">
        <v>61</v>
      </c>
      <c r="L57" s="2361" t="s">
        <v>61</v>
      </c>
      <c r="M57" s="2362"/>
      <c r="N57" s="2363"/>
      <c r="O57" s="2380"/>
      <c r="P57" s="2380"/>
    </row>
    <row r="58" spans="2:16" ht="51" customHeight="1" thickBot="1">
      <c r="B58" s="40" t="s">
        <v>512</v>
      </c>
      <c r="C58" s="2351" t="s">
        <v>3195</v>
      </c>
      <c r="D58" s="2351"/>
      <c r="E58" s="2351"/>
      <c r="F58" s="2351"/>
      <c r="G58" s="2351"/>
      <c r="H58" s="2351"/>
      <c r="I58" s="2351"/>
      <c r="J58" s="41" t="s">
        <v>1442</v>
      </c>
      <c r="K58" s="42" t="s">
        <v>1521</v>
      </c>
      <c r="L58" s="2352"/>
      <c r="M58" s="2353"/>
      <c r="N58" s="2354"/>
      <c r="O58" s="43" t="s">
        <v>1445</v>
      </c>
      <c r="P58" s="43"/>
    </row>
    <row r="59" spans="2:16" ht="46.5" customHeight="1">
      <c r="B59" s="2355" t="s">
        <v>3196</v>
      </c>
      <c r="C59" s="2214"/>
      <c r="D59" s="2214"/>
      <c r="E59" s="2214"/>
      <c r="F59" s="2214"/>
      <c r="G59" s="2214"/>
      <c r="H59" s="2214"/>
      <c r="I59" s="2214"/>
      <c r="J59" s="2214"/>
      <c r="K59" s="2214"/>
      <c r="L59" s="2214"/>
      <c r="M59" s="2214"/>
      <c r="N59" s="2214"/>
      <c r="O59" s="2214"/>
      <c r="P59" s="2356"/>
    </row>
    <row r="60" spans="2:16" ht="64.5" customHeight="1" thickBot="1">
      <c r="B60" s="44" t="s">
        <v>516</v>
      </c>
      <c r="C60" s="2330" t="s">
        <v>3197</v>
      </c>
      <c r="D60" s="2330"/>
      <c r="E60" s="2330"/>
      <c r="F60" s="2330"/>
      <c r="G60" s="2330"/>
      <c r="H60" s="2330"/>
      <c r="I60" s="2330"/>
      <c r="J60" s="2357" t="s">
        <v>1442</v>
      </c>
      <c r="K60" s="2358"/>
      <c r="L60" s="45" t="s">
        <v>1521</v>
      </c>
      <c r="M60" s="2359"/>
      <c r="N60" s="2360"/>
      <c r="O60" s="1627" t="s">
        <v>1450</v>
      </c>
      <c r="P60" s="1511"/>
    </row>
    <row r="61" spans="2:16" ht="26.25" customHeight="1">
      <c r="B61" s="2344" t="s">
        <v>2445</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49.5" customHeight="1">
      <c r="B63" s="1490" t="s">
        <v>435</v>
      </c>
      <c r="C63" s="1997" t="s">
        <v>3201</v>
      </c>
      <c r="D63" s="1997"/>
      <c r="E63" s="1997"/>
      <c r="F63" s="1998"/>
      <c r="G63" s="48">
        <v>247649</v>
      </c>
      <c r="H63" s="116" t="s">
        <v>862</v>
      </c>
      <c r="I63" s="2317" t="s">
        <v>2979</v>
      </c>
      <c r="J63" s="2318"/>
      <c r="K63" s="2340"/>
      <c r="L63" s="2341"/>
      <c r="M63" s="2341"/>
      <c r="N63" s="2342"/>
      <c r="O63" s="2349"/>
      <c r="P63" s="2349"/>
    </row>
    <row r="64" spans="2:16" ht="67.5" customHeight="1">
      <c r="B64" s="1490" t="s">
        <v>441</v>
      </c>
      <c r="C64" s="1997" t="s">
        <v>3204</v>
      </c>
      <c r="D64" s="1997"/>
      <c r="E64" s="1997"/>
      <c r="F64" s="1998"/>
      <c r="G64" s="48">
        <v>0</v>
      </c>
      <c r="H64" s="116" t="s">
        <v>862</v>
      </c>
      <c r="I64" s="2317" t="s">
        <v>330</v>
      </c>
      <c r="J64" s="2318"/>
      <c r="K64" s="2340"/>
      <c r="L64" s="2341"/>
      <c r="M64" s="2341"/>
      <c r="N64" s="2342"/>
      <c r="O64" s="2349"/>
      <c r="P64" s="2349"/>
    </row>
    <row r="65" spans="2:17" ht="54" customHeight="1" thickBot="1">
      <c r="B65" s="27" t="s">
        <v>443</v>
      </c>
      <c r="C65" s="1830" t="s">
        <v>3205</v>
      </c>
      <c r="D65" s="1830"/>
      <c r="E65" s="1830"/>
      <c r="F65" s="1831"/>
      <c r="G65" s="50">
        <f>G63+G64</f>
        <v>247649</v>
      </c>
      <c r="H65" s="51"/>
      <c r="I65" s="2309"/>
      <c r="J65" s="2310"/>
      <c r="K65" s="2309"/>
      <c r="L65" s="2311"/>
      <c r="M65" s="2311"/>
      <c r="N65" s="2312"/>
      <c r="O65" s="2350"/>
      <c r="P65" s="2350"/>
      <c r="Q65" s="52"/>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2331"/>
      <c r="L67" s="2332"/>
      <c r="M67" s="2332"/>
      <c r="N67" s="2333"/>
      <c r="O67" s="1627" t="s">
        <v>3782</v>
      </c>
      <c r="P67" s="1511"/>
    </row>
    <row r="68" spans="2:17" ht="21.75" customHeight="1">
      <c r="B68" s="2454" t="s">
        <v>2461</v>
      </c>
      <c r="C68" s="2455"/>
      <c r="D68" s="2455"/>
      <c r="E68" s="2455"/>
      <c r="F68" s="2455"/>
      <c r="G68" s="2455"/>
      <c r="H68" s="2455"/>
      <c r="I68" s="2455"/>
      <c r="J68" s="2455"/>
      <c r="K68" s="2455"/>
      <c r="L68" s="2455"/>
      <c r="M68" s="2455"/>
      <c r="N68" s="2455"/>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051" t="s">
        <v>1477</v>
      </c>
      <c r="P69" s="2051"/>
    </row>
    <row r="70" spans="2:17" ht="39" customHeight="1">
      <c r="B70" s="1490" t="s">
        <v>435</v>
      </c>
      <c r="C70" s="2338" t="s">
        <v>3211</v>
      </c>
      <c r="D70" s="2338"/>
      <c r="E70" s="2339"/>
      <c r="F70" s="1622" t="s">
        <v>1442</v>
      </c>
      <c r="G70" s="2315">
        <v>247649</v>
      </c>
      <c r="H70" s="2316"/>
      <c r="I70" s="2317" t="s">
        <v>862</v>
      </c>
      <c r="J70" s="2318"/>
      <c r="K70" s="2340"/>
      <c r="L70" s="2341"/>
      <c r="M70" s="2341"/>
      <c r="N70" s="2342"/>
      <c r="O70" s="2124"/>
      <c r="P70" s="2124"/>
    </row>
    <row r="71" spans="2:17" ht="39" customHeight="1">
      <c r="B71" s="56"/>
      <c r="C71" s="2338" t="s">
        <v>3213</v>
      </c>
      <c r="D71" s="2338"/>
      <c r="E71" s="2339"/>
      <c r="F71" s="2162" t="s">
        <v>4158</v>
      </c>
      <c r="G71" s="2163"/>
      <c r="H71" s="2163"/>
      <c r="I71" s="2163"/>
      <c r="J71" s="2163"/>
      <c r="K71" s="2340"/>
      <c r="L71" s="2341"/>
      <c r="M71" s="2341"/>
      <c r="N71" s="2342"/>
      <c r="O71" s="2124"/>
      <c r="P71" s="2124"/>
    </row>
    <row r="72" spans="2:17" ht="72" customHeight="1">
      <c r="B72" s="1490" t="s">
        <v>441</v>
      </c>
      <c r="C72" s="2338" t="s">
        <v>3215</v>
      </c>
      <c r="D72" s="2338"/>
      <c r="E72" s="2339"/>
      <c r="F72" s="1622" t="s">
        <v>57</v>
      </c>
      <c r="G72" s="2315">
        <v>0</v>
      </c>
      <c r="H72" s="2316"/>
      <c r="I72" s="2317" t="s">
        <v>862</v>
      </c>
      <c r="J72" s="2318"/>
      <c r="K72" s="2340"/>
      <c r="L72" s="2341"/>
      <c r="M72" s="2341"/>
      <c r="N72" s="2342"/>
      <c r="O72" s="2124"/>
      <c r="P72" s="2124"/>
    </row>
    <row r="73" spans="2:17" ht="39" customHeight="1">
      <c r="B73" s="56"/>
      <c r="C73" s="2338" t="s">
        <v>3216</v>
      </c>
      <c r="D73" s="2338"/>
      <c r="E73" s="2339"/>
      <c r="F73" s="2162" t="s">
        <v>330</v>
      </c>
      <c r="G73" s="2163"/>
      <c r="H73" s="2163"/>
      <c r="I73" s="2163"/>
      <c r="J73" s="2163"/>
      <c r="K73" s="2340"/>
      <c r="L73" s="2341"/>
      <c r="M73" s="2341"/>
      <c r="N73" s="2342"/>
      <c r="O73" s="2124"/>
      <c r="P73" s="2124"/>
    </row>
    <row r="74" spans="2:17" ht="57" customHeight="1" thickBot="1">
      <c r="B74" s="39" t="s">
        <v>443</v>
      </c>
      <c r="C74" s="2321" t="s">
        <v>3217</v>
      </c>
      <c r="D74" s="2321"/>
      <c r="E74" s="2322"/>
      <c r="F74" s="57"/>
      <c r="G74" s="2307">
        <f>G70+G72</f>
        <v>247649</v>
      </c>
      <c r="H74" s="2308"/>
      <c r="I74" s="2309"/>
      <c r="J74" s="2310"/>
      <c r="K74" s="2309"/>
      <c r="L74" s="2311"/>
      <c r="M74" s="2311"/>
      <c r="N74" s="2312"/>
      <c r="O74" s="2052"/>
      <c r="P74" s="2052"/>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3" customFormat="1" ht="32.25" customHeight="1">
      <c r="B77" s="1490" t="s">
        <v>435</v>
      </c>
      <c r="C77" s="1997" t="s">
        <v>113</v>
      </c>
      <c r="D77" s="1997"/>
      <c r="E77" s="1998"/>
      <c r="F77" s="1523" t="s">
        <v>1340</v>
      </c>
      <c r="G77" s="2315">
        <v>0</v>
      </c>
      <c r="H77" s="2316"/>
      <c r="I77" s="2317" t="s">
        <v>862</v>
      </c>
      <c r="J77" s="2318"/>
      <c r="K77" s="2284" t="s">
        <v>4159</v>
      </c>
      <c r="L77" s="2285"/>
      <c r="M77" s="2285"/>
      <c r="N77" s="2286"/>
      <c r="O77" s="25" t="s">
        <v>1493</v>
      </c>
      <c r="P77" s="26"/>
    </row>
    <row r="78" spans="2:17" s="13" customFormat="1" ht="32.25" customHeight="1">
      <c r="B78" s="1490" t="s">
        <v>441</v>
      </c>
      <c r="C78" s="1997" t="s">
        <v>2481</v>
      </c>
      <c r="D78" s="1997"/>
      <c r="E78" s="1998"/>
      <c r="F78" s="1523" t="s">
        <v>3569</v>
      </c>
      <c r="G78" s="2315">
        <v>226580</v>
      </c>
      <c r="H78" s="2316"/>
      <c r="I78" s="2317" t="s">
        <v>862</v>
      </c>
      <c r="J78" s="2318"/>
      <c r="K78" s="2284" t="s">
        <v>4160</v>
      </c>
      <c r="L78" s="2285"/>
      <c r="M78" s="2285"/>
      <c r="N78" s="2286"/>
      <c r="O78" s="25" t="s">
        <v>867</v>
      </c>
      <c r="P78" s="26"/>
    </row>
    <row r="79" spans="2:17" s="13" customFormat="1" ht="32.25" customHeight="1">
      <c r="B79" s="1490" t="s">
        <v>443</v>
      </c>
      <c r="C79" s="1997" t="s">
        <v>2485</v>
      </c>
      <c r="D79" s="1997"/>
      <c r="E79" s="1998"/>
      <c r="F79" s="1523" t="s">
        <v>1340</v>
      </c>
      <c r="G79" s="2315">
        <v>0</v>
      </c>
      <c r="H79" s="2316"/>
      <c r="I79" s="2317" t="s">
        <v>862</v>
      </c>
      <c r="J79" s="2318"/>
      <c r="K79" s="2284" t="s">
        <v>330</v>
      </c>
      <c r="L79" s="2285"/>
      <c r="M79" s="2285"/>
      <c r="N79" s="2286"/>
      <c r="O79" s="25"/>
      <c r="P79" s="26"/>
    </row>
    <row r="80" spans="2:17" s="13" customFormat="1" ht="32.25" customHeight="1">
      <c r="B80" s="1490" t="s">
        <v>445</v>
      </c>
      <c r="C80" s="1997" t="s">
        <v>2486</v>
      </c>
      <c r="D80" s="1997"/>
      <c r="E80" s="1998"/>
      <c r="F80" s="1523" t="s">
        <v>1340</v>
      </c>
      <c r="G80" s="2315">
        <v>0</v>
      </c>
      <c r="H80" s="2316"/>
      <c r="I80" s="2317" t="s">
        <v>862</v>
      </c>
      <c r="J80" s="2318"/>
      <c r="K80" s="3567" t="s">
        <v>330</v>
      </c>
      <c r="L80" s="3876"/>
      <c r="M80" s="3876"/>
      <c r="N80" s="3877"/>
      <c r="O80" s="238"/>
      <c r="P80" s="2051"/>
    </row>
    <row r="81" spans="1:16" s="13" customFormat="1" ht="32.25" customHeight="1">
      <c r="B81" s="1490" t="s">
        <v>448</v>
      </c>
      <c r="C81" s="1997" t="s">
        <v>2484</v>
      </c>
      <c r="D81" s="1997"/>
      <c r="E81" s="1998"/>
      <c r="F81" s="1523" t="s">
        <v>1340</v>
      </c>
      <c r="G81" s="2315">
        <v>0</v>
      </c>
      <c r="H81" s="2316"/>
      <c r="I81" s="2317" t="s">
        <v>862</v>
      </c>
      <c r="J81" s="2318"/>
      <c r="K81" s="2284" t="s">
        <v>330</v>
      </c>
      <c r="L81" s="2285"/>
      <c r="M81" s="2285"/>
      <c r="N81" s="2286"/>
      <c r="O81" s="1511" t="s">
        <v>867</v>
      </c>
      <c r="P81" s="2197"/>
    </row>
    <row r="82" spans="1:16" ht="70.5" customHeight="1" thickBot="1">
      <c r="B82" s="27" t="s">
        <v>450</v>
      </c>
      <c r="C82" s="1830" t="s">
        <v>3223</v>
      </c>
      <c r="D82" s="1830"/>
      <c r="E82" s="1831"/>
      <c r="F82" s="61"/>
      <c r="G82" s="2307">
        <f>G77+G78+G79+G80+G81</f>
        <v>226580</v>
      </c>
      <c r="H82" s="2308"/>
      <c r="I82" s="2309"/>
      <c r="J82" s="2310"/>
      <c r="K82" s="2309"/>
      <c r="L82" s="2311"/>
      <c r="M82" s="2311"/>
      <c r="N82" s="2312"/>
      <c r="O82" s="62"/>
      <c r="P82" s="62"/>
    </row>
    <row r="83" spans="1:16" ht="54.75" customHeight="1">
      <c r="A83" s="9"/>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0.52221395148757244</v>
      </c>
      <c r="K84" s="65" t="s">
        <v>1330</v>
      </c>
      <c r="L84" s="2304"/>
      <c r="M84" s="2305"/>
      <c r="N84" s="2306"/>
      <c r="O84" s="2231"/>
      <c r="P84" s="2231"/>
    </row>
    <row r="85" spans="1:16" ht="51.75" customHeight="1">
      <c r="B85" s="66" t="s">
        <v>553</v>
      </c>
      <c r="C85" s="2302" t="s">
        <v>1505</v>
      </c>
      <c r="D85" s="2302"/>
      <c r="E85" s="2302"/>
      <c r="F85" s="2302"/>
      <c r="G85" s="2302"/>
      <c r="H85" s="2302"/>
      <c r="I85" s="2303"/>
      <c r="J85" s="64">
        <f>G70/G74</f>
        <v>1</v>
      </c>
      <c r="K85" s="65" t="s">
        <v>1521</v>
      </c>
      <c r="L85" s="2304"/>
      <c r="M85" s="2305"/>
      <c r="N85" s="2306"/>
      <c r="O85" s="2232"/>
      <c r="P85" s="2232"/>
    </row>
    <row r="86" spans="1:16" ht="50.25" customHeight="1">
      <c r="B86" s="66" t="s">
        <v>555</v>
      </c>
      <c r="C86" s="2028" t="s">
        <v>1507</v>
      </c>
      <c r="D86" s="2028"/>
      <c r="E86" s="2028"/>
      <c r="F86" s="2028"/>
      <c r="G86" s="2028"/>
      <c r="H86" s="2028"/>
      <c r="I86" s="2029"/>
      <c r="J86" s="64">
        <f>(G74+G82)/J27</f>
        <v>1.9149239447766799</v>
      </c>
      <c r="K86" s="65" t="s">
        <v>1330</v>
      </c>
      <c r="L86" s="2304"/>
      <c r="M86" s="2305"/>
      <c r="N86" s="2306"/>
      <c r="O86" s="2232"/>
      <c r="P86" s="2232"/>
    </row>
    <row r="87" spans="1:16" ht="34.5" customHeight="1">
      <c r="B87" s="67" t="s">
        <v>557</v>
      </c>
      <c r="C87" s="2302" t="s">
        <v>3224</v>
      </c>
      <c r="D87" s="2302"/>
      <c r="E87" s="2302"/>
      <c r="F87" s="2302"/>
      <c r="G87" s="2302"/>
      <c r="H87" s="2302"/>
      <c r="I87" s="2303"/>
      <c r="J87" s="68" t="str">
        <f>IF(J86&lt;0.99,"Funding gap","No funding gap")</f>
        <v>No funding gap</v>
      </c>
      <c r="K87" s="1547" t="s">
        <v>1521</v>
      </c>
      <c r="L87" s="2304"/>
      <c r="M87" s="2305"/>
      <c r="N87" s="2306"/>
      <c r="O87" s="2233"/>
      <c r="P87" s="2233"/>
    </row>
    <row r="88" spans="1:16" ht="46.5" customHeight="1">
      <c r="B88" s="23" t="s">
        <v>559</v>
      </c>
      <c r="C88" s="1997" t="s">
        <v>2500</v>
      </c>
      <c r="D88" s="1997"/>
      <c r="E88" s="1997"/>
      <c r="F88" s="1997"/>
      <c r="G88" s="1997"/>
      <c r="H88" s="1997"/>
      <c r="I88" s="1997"/>
      <c r="J88" s="1998"/>
      <c r="K88" s="2289" t="s">
        <v>1521</v>
      </c>
      <c r="L88" s="2292"/>
      <c r="M88" s="2293"/>
      <c r="N88" s="2294"/>
      <c r="O88" s="2051" t="s">
        <v>3225</v>
      </c>
      <c r="P88" s="2051"/>
    </row>
    <row r="89" spans="1:16" ht="21" customHeight="1">
      <c r="B89" s="1490" t="s">
        <v>435</v>
      </c>
      <c r="C89" s="2301" t="s">
        <v>2503</v>
      </c>
      <c r="D89" s="2301"/>
      <c r="E89" s="2301"/>
      <c r="F89" s="2301"/>
      <c r="G89" s="2301"/>
      <c r="H89" s="2301"/>
      <c r="I89" s="2301"/>
      <c r="J89" s="1622" t="s">
        <v>1442</v>
      </c>
      <c r="K89" s="2290"/>
      <c r="L89" s="2295"/>
      <c r="M89" s="2296"/>
      <c r="N89" s="2297"/>
      <c r="O89" s="2124"/>
      <c r="P89" s="2124"/>
    </row>
    <row r="90" spans="1:16" ht="21" customHeight="1">
      <c r="B90" s="1490" t="s">
        <v>441</v>
      </c>
      <c r="C90" s="2301" t="s">
        <v>2504</v>
      </c>
      <c r="D90" s="2301"/>
      <c r="E90" s="2301"/>
      <c r="F90" s="2301"/>
      <c r="G90" s="2301"/>
      <c r="H90" s="2301"/>
      <c r="I90" s="2301"/>
      <c r="J90" s="1622" t="s">
        <v>57</v>
      </c>
      <c r="K90" s="2290"/>
      <c r="L90" s="2295"/>
      <c r="M90" s="2296"/>
      <c r="N90" s="2297"/>
      <c r="O90" s="2124"/>
      <c r="P90" s="2124"/>
    </row>
    <row r="91" spans="1:16" ht="21" customHeight="1">
      <c r="B91" s="1490" t="s">
        <v>443</v>
      </c>
      <c r="C91" s="2301" t="s">
        <v>2505</v>
      </c>
      <c r="D91" s="2301"/>
      <c r="E91" s="2301"/>
      <c r="F91" s="2301"/>
      <c r="G91" s="2301"/>
      <c r="H91" s="2301"/>
      <c r="I91" s="2301"/>
      <c r="J91" s="1622" t="s">
        <v>57</v>
      </c>
      <c r="K91" s="2290"/>
      <c r="L91" s="2295"/>
      <c r="M91" s="2296"/>
      <c r="N91" s="2297"/>
      <c r="O91" s="2124"/>
      <c r="P91" s="2124"/>
    </row>
    <row r="92" spans="1:16" ht="21" customHeight="1">
      <c r="B92" s="1490" t="s">
        <v>445</v>
      </c>
      <c r="C92" s="2301" t="s">
        <v>2484</v>
      </c>
      <c r="D92" s="2301"/>
      <c r="E92" s="2301"/>
      <c r="F92" s="2301"/>
      <c r="G92" s="2301"/>
      <c r="H92" s="2301"/>
      <c r="I92" s="2301"/>
      <c r="J92" s="1622" t="s">
        <v>57</v>
      </c>
      <c r="K92" s="2290"/>
      <c r="L92" s="2295"/>
      <c r="M92" s="2296"/>
      <c r="N92" s="2297"/>
      <c r="O92" s="2124"/>
      <c r="P92" s="2124"/>
    </row>
    <row r="93" spans="1:16" ht="21" customHeight="1">
      <c r="B93" s="1490" t="s">
        <v>448</v>
      </c>
      <c r="C93" s="1903" t="s">
        <v>2506</v>
      </c>
      <c r="D93" s="1903"/>
      <c r="E93" s="1903"/>
      <c r="F93" s="1903"/>
      <c r="G93" s="1754" t="s">
        <v>330</v>
      </c>
      <c r="H93" s="2008"/>
      <c r="I93" s="2008"/>
      <c r="J93" s="1755"/>
      <c r="K93" s="2291"/>
      <c r="L93" s="2298"/>
      <c r="M93" s="2299"/>
      <c r="N93" s="2300"/>
      <c r="O93" s="2197"/>
      <c r="P93" s="2197"/>
    </row>
    <row r="94" spans="1:16" ht="27"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21"/>
      <c r="J95" s="2230"/>
      <c r="K95" s="2230"/>
      <c r="L95" s="2230"/>
      <c r="M95" s="2230"/>
      <c r="N95" s="2022"/>
      <c r="O95" s="2051" t="s">
        <v>3225</v>
      </c>
      <c r="P95" s="2051"/>
    </row>
    <row r="96" spans="1:16" ht="20.25" customHeight="1">
      <c r="B96" s="1519"/>
      <c r="C96" s="1903" t="s">
        <v>2513</v>
      </c>
      <c r="D96" s="1903"/>
      <c r="E96" s="1903"/>
      <c r="F96" s="2038" t="s">
        <v>57</v>
      </c>
      <c r="G96" s="2040"/>
      <c r="H96" s="2290"/>
      <c r="I96" s="2023"/>
      <c r="J96" s="2048"/>
      <c r="K96" s="2048"/>
      <c r="L96" s="2048"/>
      <c r="M96" s="2048"/>
      <c r="N96" s="2024"/>
      <c r="O96" s="2124"/>
      <c r="P96" s="2124"/>
    </row>
    <row r="97" spans="2:16" ht="20.25" customHeight="1">
      <c r="B97" s="1519"/>
      <c r="C97" s="1903" t="s">
        <v>2515</v>
      </c>
      <c r="D97" s="1903"/>
      <c r="E97" s="1903"/>
      <c r="F97" s="2038" t="s">
        <v>57</v>
      </c>
      <c r="G97" s="2040"/>
      <c r="H97" s="2290"/>
      <c r="I97" s="2023"/>
      <c r="J97" s="2048"/>
      <c r="K97" s="2048"/>
      <c r="L97" s="2048"/>
      <c r="M97" s="2048"/>
      <c r="N97" s="2024"/>
      <c r="O97" s="2124"/>
      <c r="P97" s="2124"/>
    </row>
    <row r="98" spans="2:16" ht="39.75" customHeight="1">
      <c r="B98" s="27" t="s">
        <v>435</v>
      </c>
      <c r="C98" s="2028" t="s">
        <v>2517</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1442</v>
      </c>
      <c r="G99" s="2040"/>
      <c r="H99" s="2290"/>
      <c r="I99" s="2023"/>
      <c r="J99" s="2048"/>
      <c r="K99" s="2048"/>
      <c r="L99" s="2048"/>
      <c r="M99" s="2048"/>
      <c r="N99" s="2024"/>
      <c r="O99" s="2124"/>
      <c r="P99" s="2124"/>
    </row>
    <row r="100" spans="2:16" ht="21" customHeight="1">
      <c r="B100" s="27"/>
      <c r="C100" s="1903" t="s">
        <v>2513</v>
      </c>
      <c r="D100" s="1903"/>
      <c r="E100" s="2138"/>
      <c r="F100" s="2038" t="s">
        <v>57</v>
      </c>
      <c r="G100" s="2040"/>
      <c r="H100" s="2290"/>
      <c r="I100" s="2023"/>
      <c r="J100" s="2048"/>
      <c r="K100" s="2048"/>
      <c r="L100" s="2048"/>
      <c r="M100" s="2048"/>
      <c r="N100" s="2024"/>
      <c r="O100" s="2124"/>
      <c r="P100" s="2124"/>
    </row>
    <row r="101" spans="2:16" ht="21" customHeight="1">
      <c r="B101" s="27"/>
      <c r="C101" s="1903" t="s">
        <v>2521</v>
      </c>
      <c r="D101" s="1903"/>
      <c r="E101" s="2138"/>
      <c r="F101" s="2038" t="s">
        <v>57</v>
      </c>
      <c r="G101" s="2040"/>
      <c r="H101" s="2290"/>
      <c r="I101" s="2023"/>
      <c r="J101" s="2048"/>
      <c r="K101" s="2048"/>
      <c r="L101" s="2048"/>
      <c r="M101" s="2048"/>
      <c r="N101" s="2024"/>
      <c r="O101" s="2124"/>
      <c r="P101" s="2124"/>
    </row>
    <row r="102" spans="2:16" ht="21" customHeight="1">
      <c r="B102" s="27"/>
      <c r="C102" s="1903" t="s">
        <v>2484</v>
      </c>
      <c r="D102" s="1903"/>
      <c r="E102" s="2138"/>
      <c r="F102" s="2038" t="s">
        <v>57</v>
      </c>
      <c r="G102" s="2040"/>
      <c r="H102" s="2290"/>
      <c r="I102" s="2023"/>
      <c r="J102" s="2048"/>
      <c r="K102" s="2048"/>
      <c r="L102" s="2048"/>
      <c r="M102" s="2048"/>
      <c r="N102" s="2024"/>
      <c r="O102" s="2124"/>
      <c r="P102" s="2124"/>
    </row>
    <row r="103" spans="2:16" ht="26.25" customHeight="1">
      <c r="B103" s="27"/>
      <c r="C103" s="1903" t="s">
        <v>2522</v>
      </c>
      <c r="D103" s="1903"/>
      <c r="E103" s="2138"/>
      <c r="F103" s="1999"/>
      <c r="G103" s="2000"/>
      <c r="H103" s="2291"/>
      <c r="I103" s="2025"/>
      <c r="J103" s="2049"/>
      <c r="K103" s="2049"/>
      <c r="L103" s="2049"/>
      <c r="M103" s="2049"/>
      <c r="N103" s="2026"/>
      <c r="O103" s="2197"/>
      <c r="P103" s="2197"/>
    </row>
    <row r="104" spans="2:16" ht="36.7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0" customHeight="1">
      <c r="B106" s="23" t="s">
        <v>573</v>
      </c>
      <c r="C106" s="1997" t="s">
        <v>3228</v>
      </c>
      <c r="D106" s="1997"/>
      <c r="E106" s="1997"/>
      <c r="F106" s="1997"/>
      <c r="G106" s="1998"/>
      <c r="H106" s="71" t="s">
        <v>1442</v>
      </c>
      <c r="I106" s="2260" t="s">
        <v>1521</v>
      </c>
      <c r="J106" s="2261"/>
      <c r="K106" s="2262"/>
      <c r="L106" s="2263"/>
      <c r="M106" s="2263"/>
      <c r="N106" s="2264"/>
      <c r="O106" s="25" t="s">
        <v>1450</v>
      </c>
      <c r="P106" s="26"/>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21" customHeight="1">
      <c r="B108" s="1810"/>
      <c r="C108" s="1811"/>
      <c r="D108" s="1811"/>
      <c r="E108" s="2267"/>
      <c r="F108" s="2275" t="s">
        <v>4161</v>
      </c>
      <c r="G108" s="2276"/>
      <c r="H108" s="2277"/>
      <c r="I108" s="2278">
        <v>1115950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2.25" customHeight="1">
      <c r="B113" s="72" t="s">
        <v>578</v>
      </c>
      <c r="C113" s="2244" t="s">
        <v>1541</v>
      </c>
      <c r="D113" s="2244"/>
      <c r="E113" s="2244"/>
      <c r="F113" s="2244"/>
      <c r="G113" s="2244"/>
      <c r="H113" s="2244"/>
      <c r="I113" s="2244"/>
      <c r="J113" s="2244"/>
      <c r="K113" s="2244"/>
      <c r="L113" s="2244"/>
      <c r="M113" s="2244"/>
      <c r="N113" s="2244"/>
      <c r="O113" s="2245" t="s">
        <v>1332</v>
      </c>
      <c r="P113" s="2245"/>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27"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1807</v>
      </c>
      <c r="M116" s="2110"/>
      <c r="N116" s="2191"/>
      <c r="O116" s="2231"/>
      <c r="P116" s="2231"/>
    </row>
    <row r="117" spans="2:16" ht="45" customHeight="1">
      <c r="B117" s="73" t="s">
        <v>441</v>
      </c>
      <c r="C117" s="1885" t="s">
        <v>3231</v>
      </c>
      <c r="D117" s="1885"/>
      <c r="E117" s="1885"/>
      <c r="F117" s="2148"/>
      <c r="G117" s="2108" t="s">
        <v>1442</v>
      </c>
      <c r="H117" s="2109"/>
      <c r="I117" s="2108" t="s">
        <v>57</v>
      </c>
      <c r="J117" s="2109"/>
      <c r="K117" s="1522" t="s">
        <v>1807</v>
      </c>
      <c r="L117" s="2108" t="s">
        <v>1807</v>
      </c>
      <c r="M117" s="2110"/>
      <c r="N117" s="2191"/>
      <c r="O117" s="2232"/>
      <c r="P117" s="2232"/>
    </row>
    <row r="118" spans="2:16" ht="48" customHeight="1">
      <c r="B118" s="73" t="s">
        <v>586</v>
      </c>
      <c r="C118" s="1885" t="s">
        <v>3232</v>
      </c>
      <c r="D118" s="1885"/>
      <c r="E118" s="1885"/>
      <c r="F118" s="2148"/>
      <c r="G118" s="2108" t="s">
        <v>1442</v>
      </c>
      <c r="H118" s="2109"/>
      <c r="I118" s="2108" t="s">
        <v>1442</v>
      </c>
      <c r="J118" s="2109"/>
      <c r="K118" s="1522" t="s">
        <v>1807</v>
      </c>
      <c r="L118" s="2108" t="s">
        <v>1807</v>
      </c>
      <c r="M118" s="2110"/>
      <c r="N118" s="2191"/>
      <c r="O118" s="2232"/>
      <c r="P118" s="2232"/>
    </row>
    <row r="119" spans="2:16" ht="36.75" customHeight="1">
      <c r="B119" s="73" t="s">
        <v>588</v>
      </c>
      <c r="C119" s="1885" t="s">
        <v>3233</v>
      </c>
      <c r="D119" s="1885"/>
      <c r="E119" s="1885"/>
      <c r="F119" s="2148"/>
      <c r="G119" s="2108" t="s">
        <v>1442</v>
      </c>
      <c r="H119" s="2109"/>
      <c r="I119" s="2108" t="s">
        <v>1442</v>
      </c>
      <c r="J119" s="2109"/>
      <c r="K119" s="1522" t="s">
        <v>1807</v>
      </c>
      <c r="L119" s="2108" t="s">
        <v>1807</v>
      </c>
      <c r="M119" s="2110"/>
      <c r="N119" s="2191"/>
      <c r="O119" s="2232"/>
      <c r="P119" s="2232"/>
    </row>
    <row r="120" spans="2:16" ht="23.25" customHeight="1">
      <c r="B120" s="73" t="s">
        <v>590</v>
      </c>
      <c r="C120" s="1885" t="s">
        <v>3234</v>
      </c>
      <c r="D120" s="1885"/>
      <c r="E120" s="1885"/>
      <c r="F120" s="2148"/>
      <c r="G120" s="2108" t="s">
        <v>1442</v>
      </c>
      <c r="H120" s="2109"/>
      <c r="I120" s="2108" t="s">
        <v>1442</v>
      </c>
      <c r="J120" s="2109"/>
      <c r="K120" s="1522" t="s">
        <v>1807</v>
      </c>
      <c r="L120" s="2108" t="s">
        <v>1807</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57</v>
      </c>
      <c r="H122" s="2109"/>
      <c r="I122" s="2108" t="s">
        <v>57</v>
      </c>
      <c r="J122" s="2109"/>
      <c r="K122" s="1522" t="s">
        <v>1807</v>
      </c>
      <c r="L122" s="2108" t="s">
        <v>1807</v>
      </c>
      <c r="M122" s="2110"/>
      <c r="N122" s="2191"/>
      <c r="O122" s="2232"/>
      <c r="P122" s="2232"/>
    </row>
    <row r="123" spans="2:16" ht="32.25" customHeight="1">
      <c r="B123" s="73" t="s">
        <v>456</v>
      </c>
      <c r="C123" s="1885" t="s">
        <v>3235</v>
      </c>
      <c r="D123" s="1885"/>
      <c r="E123" s="1885"/>
      <c r="F123" s="2148"/>
      <c r="G123" s="2108" t="s">
        <v>57</v>
      </c>
      <c r="H123" s="2109"/>
      <c r="I123" s="2108" t="s">
        <v>57</v>
      </c>
      <c r="J123" s="2109"/>
      <c r="K123" s="1522" t="s">
        <v>1807</v>
      </c>
      <c r="L123" s="2108" t="s">
        <v>1807</v>
      </c>
      <c r="M123" s="2110"/>
      <c r="N123" s="2191"/>
      <c r="O123" s="2232"/>
      <c r="P123" s="2232"/>
    </row>
    <row r="124" spans="2:16" ht="24" customHeight="1">
      <c r="B124" s="73" t="s">
        <v>458</v>
      </c>
      <c r="C124" s="1885" t="s">
        <v>3236</v>
      </c>
      <c r="D124" s="1885"/>
      <c r="E124" s="1885"/>
      <c r="F124" s="2148"/>
      <c r="G124" s="2108" t="s">
        <v>1442</v>
      </c>
      <c r="H124" s="2109"/>
      <c r="I124" s="2108" t="s">
        <v>1442</v>
      </c>
      <c r="J124" s="2109"/>
      <c r="K124" s="1522" t="s">
        <v>1807</v>
      </c>
      <c r="L124" s="2108" t="s">
        <v>1807</v>
      </c>
      <c r="M124" s="2110"/>
      <c r="N124" s="2191"/>
      <c r="O124" s="2232"/>
      <c r="P124" s="2232"/>
    </row>
    <row r="125" spans="2:16" ht="24" customHeight="1">
      <c r="B125" s="73" t="s">
        <v>594</v>
      </c>
      <c r="C125" s="1885" t="s">
        <v>3237</v>
      </c>
      <c r="D125" s="1885"/>
      <c r="E125" s="1885"/>
      <c r="F125" s="2148"/>
      <c r="G125" s="2108" t="s">
        <v>1442</v>
      </c>
      <c r="H125" s="2109"/>
      <c r="I125" s="2108" t="s">
        <v>1442</v>
      </c>
      <c r="J125" s="2109"/>
      <c r="K125" s="1522" t="s">
        <v>1807</v>
      </c>
      <c r="L125" s="2108" t="s">
        <v>1442</v>
      </c>
      <c r="M125" s="2110"/>
      <c r="N125" s="2191"/>
      <c r="O125" s="2232"/>
      <c r="P125" s="2232"/>
    </row>
    <row r="126" spans="2:16" ht="21" customHeight="1">
      <c r="B126" s="73" t="s">
        <v>596</v>
      </c>
      <c r="C126" s="1885" t="s">
        <v>3238</v>
      </c>
      <c r="D126" s="1885"/>
      <c r="E126" s="1885"/>
      <c r="F126" s="2148"/>
      <c r="G126" s="2108" t="s">
        <v>1442</v>
      </c>
      <c r="H126" s="2109"/>
      <c r="I126" s="2108" t="s">
        <v>57</v>
      </c>
      <c r="J126" s="2109"/>
      <c r="K126" s="1522" t="s">
        <v>1807</v>
      </c>
      <c r="L126" s="2108" t="s">
        <v>1807</v>
      </c>
      <c r="M126" s="2110"/>
      <c r="N126" s="2191"/>
      <c r="O126" s="2232"/>
      <c r="P126" s="2232"/>
    </row>
    <row r="127" spans="2:16" ht="33" customHeight="1">
      <c r="B127" s="73" t="s">
        <v>598</v>
      </c>
      <c r="C127" s="1885" t="s">
        <v>3239</v>
      </c>
      <c r="D127" s="1885"/>
      <c r="E127" s="1885"/>
      <c r="F127" s="2148"/>
      <c r="G127" s="2108" t="s">
        <v>1442</v>
      </c>
      <c r="H127" s="2109"/>
      <c r="I127" s="2108" t="s">
        <v>57</v>
      </c>
      <c r="J127" s="2109"/>
      <c r="K127" s="1522" t="s">
        <v>1807</v>
      </c>
      <c r="L127" s="2108" t="s">
        <v>1807</v>
      </c>
      <c r="M127" s="2110"/>
      <c r="N127" s="2191"/>
      <c r="O127" s="2232"/>
      <c r="P127" s="2232"/>
    </row>
    <row r="128" spans="2:16" ht="21" customHeight="1">
      <c r="B128" s="73" t="s">
        <v>600</v>
      </c>
      <c r="C128" s="1885" t="s">
        <v>3076</v>
      </c>
      <c r="D128" s="1885"/>
      <c r="E128" s="1885"/>
      <c r="F128" s="2148"/>
      <c r="G128" s="2108" t="s">
        <v>1442</v>
      </c>
      <c r="H128" s="2109"/>
      <c r="I128" s="2108" t="s">
        <v>1442</v>
      </c>
      <c r="J128" s="2109"/>
      <c r="K128" s="1522" t="s">
        <v>1807</v>
      </c>
      <c r="L128" s="2108" t="s">
        <v>1442</v>
      </c>
      <c r="M128" s="2110"/>
      <c r="N128" s="2191"/>
      <c r="O128" s="2232"/>
      <c r="P128" s="2232"/>
    </row>
    <row r="129" spans="1:16" ht="32.25" customHeight="1">
      <c r="B129" s="74" t="s">
        <v>602</v>
      </c>
      <c r="C129" s="1885" t="s">
        <v>3240</v>
      </c>
      <c r="D129" s="1885"/>
      <c r="E129" s="1885"/>
      <c r="F129" s="1885"/>
      <c r="G129" s="1885"/>
      <c r="H129" s="1885"/>
      <c r="I129" s="1885"/>
      <c r="J129" s="1885"/>
      <c r="K129" s="1885"/>
      <c r="L129" s="1885"/>
      <c r="M129" s="1885"/>
      <c r="N129" s="1886"/>
      <c r="O129" s="2232"/>
      <c r="P129" s="2232"/>
    </row>
    <row r="130" spans="1:16" ht="33.75" customHeight="1">
      <c r="B130" s="75" t="s">
        <v>458</v>
      </c>
      <c r="C130" s="2241" t="s">
        <v>2555</v>
      </c>
      <c r="D130" s="2241"/>
      <c r="E130" s="2242"/>
      <c r="F130" s="2242"/>
      <c r="G130" s="2108"/>
      <c r="H130" s="2109"/>
      <c r="I130" s="2108"/>
      <c r="J130" s="2109"/>
      <c r="K130" s="1522"/>
      <c r="L130" s="2108"/>
      <c r="M130" s="2110"/>
      <c r="N130" s="2191"/>
      <c r="O130" s="2232"/>
      <c r="P130" s="2232"/>
    </row>
    <row r="131" spans="1:16" ht="28.5" customHeight="1">
      <c r="B131" s="75" t="s">
        <v>489</v>
      </c>
      <c r="C131" s="2241" t="s">
        <v>2555</v>
      </c>
      <c r="D131" s="2241"/>
      <c r="E131" s="2242"/>
      <c r="F131" s="2242"/>
      <c r="G131" s="2108"/>
      <c r="H131" s="2109"/>
      <c r="I131" s="2108"/>
      <c r="J131" s="2109"/>
      <c r="K131" s="1522"/>
      <c r="L131" s="2108"/>
      <c r="M131" s="2110"/>
      <c r="N131" s="2191"/>
      <c r="O131" s="2232"/>
      <c r="P131" s="2232"/>
    </row>
    <row r="132" spans="1:16" ht="29.25" customHeight="1">
      <c r="B132" s="75" t="s">
        <v>493</v>
      </c>
      <c r="C132" s="2241" t="s">
        <v>2555</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2556</v>
      </c>
      <c r="D133" s="1978"/>
      <c r="E133" s="1978"/>
      <c r="F133" s="1979"/>
      <c r="G133" s="2230"/>
      <c r="H133" s="2230"/>
      <c r="I133" s="2230"/>
      <c r="J133" s="2230"/>
      <c r="K133" s="2230"/>
      <c r="L133" s="2230"/>
      <c r="M133" s="2230"/>
      <c r="N133" s="2230"/>
      <c r="O133" s="2243"/>
      <c r="P133" s="2243"/>
    </row>
    <row r="134" spans="1:16" ht="25.5" customHeight="1" thickBot="1">
      <c r="B134" s="1894" t="s">
        <v>1101</v>
      </c>
      <c r="C134" s="1895"/>
      <c r="D134" s="1895"/>
      <c r="E134" s="1895"/>
      <c r="F134" s="1895"/>
      <c r="G134" s="1895"/>
      <c r="H134" s="1895"/>
      <c r="I134" s="1895"/>
      <c r="J134" s="1895"/>
      <c r="K134" s="1895"/>
      <c r="L134" s="1895"/>
      <c r="M134" s="1895"/>
      <c r="N134" s="1895"/>
      <c r="O134" s="1895"/>
      <c r="P134" s="1896"/>
    </row>
    <row r="135" spans="1:16" ht="184.5" customHeight="1">
      <c r="B135" s="28" t="s">
        <v>607</v>
      </c>
      <c r="C135" s="2111" t="s">
        <v>1576</v>
      </c>
      <c r="D135" s="2111"/>
      <c r="E135" s="2111"/>
      <c r="F135" s="2111"/>
      <c r="G135" s="1531" t="s">
        <v>1442</v>
      </c>
      <c r="H135" s="3386" t="s">
        <v>1577</v>
      </c>
      <c r="I135" s="2387"/>
      <c r="J135" s="2238" t="s">
        <v>4162</v>
      </c>
      <c r="K135" s="2239"/>
      <c r="L135" s="2239"/>
      <c r="M135" s="2239"/>
      <c r="N135" s="2240"/>
      <c r="O135" s="1628" t="s">
        <v>3015</v>
      </c>
      <c r="P135" s="1540"/>
    </row>
    <row r="136" spans="1:16" ht="15.75" customHeight="1">
      <c r="B136" s="2227" t="s">
        <v>2560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1582</v>
      </c>
      <c r="D137" s="2028"/>
      <c r="E137" s="2028"/>
      <c r="F137" s="2028"/>
      <c r="G137" s="2028"/>
      <c r="H137" s="1999" t="s">
        <v>4163</v>
      </c>
      <c r="I137" s="2027"/>
      <c r="J137" s="2027"/>
      <c r="K137" s="2169" t="s">
        <v>1521</v>
      </c>
      <c r="L137" s="2230" t="s">
        <v>4164</v>
      </c>
      <c r="M137" s="2230"/>
      <c r="N137" s="2022"/>
      <c r="O137" s="2231"/>
      <c r="P137" s="2231"/>
    </row>
    <row r="138" spans="1:16" ht="19.5" customHeight="1">
      <c r="B138" s="1490" t="s">
        <v>441</v>
      </c>
      <c r="C138" s="2028" t="s">
        <v>2565</v>
      </c>
      <c r="D138" s="2028"/>
      <c r="E138" s="2028"/>
      <c r="F138" s="2028"/>
      <c r="G138" s="2028"/>
      <c r="H138" s="1999" t="s">
        <v>4165</v>
      </c>
      <c r="I138" s="2027"/>
      <c r="J138" s="2027"/>
      <c r="K138" s="2169"/>
      <c r="L138" s="2048"/>
      <c r="M138" s="2048"/>
      <c r="N138" s="2024"/>
      <c r="O138" s="2232"/>
      <c r="P138" s="2232"/>
    </row>
    <row r="139" spans="1:16" ht="19.5" customHeight="1">
      <c r="B139" s="1490" t="s">
        <v>443</v>
      </c>
      <c r="C139" s="2028" t="s">
        <v>2567</v>
      </c>
      <c r="D139" s="2028"/>
      <c r="E139" s="2028"/>
      <c r="F139" s="2028"/>
      <c r="G139" s="2028"/>
      <c r="H139" s="1999" t="s">
        <v>1442</v>
      </c>
      <c r="I139" s="2027"/>
      <c r="J139" s="2027"/>
      <c r="K139" s="2169"/>
      <c r="L139" s="2049"/>
      <c r="M139" s="2049"/>
      <c r="N139" s="2026"/>
      <c r="O139" s="2232"/>
      <c r="P139" s="2232"/>
    </row>
    <row r="140" spans="1:16" ht="34.5" customHeight="1">
      <c r="B140" s="1490" t="s">
        <v>445</v>
      </c>
      <c r="C140" s="2028" t="s">
        <v>2568</v>
      </c>
      <c r="D140" s="2028"/>
      <c r="E140" s="2028"/>
      <c r="F140" s="2028"/>
      <c r="G140" s="2029"/>
      <c r="H140" s="1999" t="s">
        <v>1442</v>
      </c>
      <c r="I140" s="2027"/>
      <c r="J140" s="2027"/>
      <c r="K140" s="2169"/>
      <c r="L140" s="2222"/>
      <c r="M140" s="2223"/>
      <c r="N140" s="2224"/>
      <c r="O140" s="2233"/>
      <c r="P140" s="2233"/>
    </row>
    <row r="141" spans="1:16" ht="51.75" customHeight="1">
      <c r="B141" s="23" t="s">
        <v>616</v>
      </c>
      <c r="C141" s="2028" t="s">
        <v>3245</v>
      </c>
      <c r="D141" s="2028"/>
      <c r="E141" s="2028"/>
      <c r="F141" s="2028"/>
      <c r="G141" s="2028"/>
      <c r="H141" s="1999" t="s">
        <v>57</v>
      </c>
      <c r="I141" s="2027"/>
      <c r="J141" s="2027"/>
      <c r="K141" s="2169"/>
      <c r="L141" s="2039"/>
      <c r="M141" s="2039"/>
      <c r="N141" s="2225"/>
      <c r="O141" s="2051"/>
      <c r="P141" s="2051"/>
    </row>
    <row r="142" spans="1:16" ht="72.599999999999994" customHeight="1">
      <c r="B142" s="76" t="s">
        <v>435</v>
      </c>
      <c r="C142" s="2028" t="s">
        <v>2573</v>
      </c>
      <c r="D142" s="2028"/>
      <c r="E142" s="2028"/>
      <c r="F142" s="2028"/>
      <c r="G142" s="2029"/>
      <c r="H142" s="1999"/>
      <c r="I142" s="2027"/>
      <c r="J142" s="2027"/>
      <c r="K142" s="2169"/>
      <c r="L142" s="2056"/>
      <c r="M142" s="2056"/>
      <c r="N142" s="2226"/>
      <c r="O142" s="2197"/>
      <c r="P142" s="2197"/>
    </row>
    <row r="143" spans="1:16" ht="75" customHeight="1">
      <c r="B143" s="23" t="s">
        <v>619</v>
      </c>
      <c r="C143" s="2028" t="s">
        <v>3246</v>
      </c>
      <c r="D143" s="2028"/>
      <c r="E143" s="2028"/>
      <c r="F143" s="2028"/>
      <c r="G143" s="2028"/>
      <c r="H143" s="1999" t="s">
        <v>1442</v>
      </c>
      <c r="I143" s="2027"/>
      <c r="J143" s="2027"/>
      <c r="K143" s="2169"/>
      <c r="L143" s="2153"/>
      <c r="M143" s="2153"/>
      <c r="N143" s="2234"/>
      <c r="O143" s="2051" t="s">
        <v>3808</v>
      </c>
      <c r="P143" s="2051"/>
    </row>
    <row r="144" spans="1:16" ht="80.45" customHeight="1" thickBot="1">
      <c r="A144" s="77"/>
      <c r="B144" s="22" t="s">
        <v>435</v>
      </c>
      <c r="C144" s="1855" t="s">
        <v>2573</v>
      </c>
      <c r="D144" s="1855"/>
      <c r="E144" s="1855"/>
      <c r="F144" s="1855"/>
      <c r="G144" s="2098"/>
      <c r="H144" s="2038"/>
      <c r="I144" s="2039"/>
      <c r="J144" s="2039"/>
      <c r="K144" s="2030"/>
      <c r="L144" s="2107"/>
      <c r="M144" s="2107"/>
      <c r="N144" s="3385"/>
      <c r="O144" s="2124"/>
      <c r="P144" s="2124"/>
    </row>
    <row r="145" spans="2:16" ht="49.5" customHeight="1">
      <c r="B145" s="2212" t="s">
        <v>2577</v>
      </c>
      <c r="C145" s="2213"/>
      <c r="D145" s="2213"/>
      <c r="E145" s="2213"/>
      <c r="F145" s="2213"/>
      <c r="G145" s="2213"/>
      <c r="H145" s="2213"/>
      <c r="I145" s="2213"/>
      <c r="J145" s="2213"/>
      <c r="K145" s="2213"/>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3811</v>
      </c>
      <c r="P146" s="2006"/>
    </row>
    <row r="147" spans="2:16" ht="83.25" customHeight="1">
      <c r="B147" s="76" t="s">
        <v>611</v>
      </c>
      <c r="C147" s="1885" t="s">
        <v>1550</v>
      </c>
      <c r="D147" s="1885"/>
      <c r="E147" s="1885"/>
      <c r="F147" s="2148"/>
      <c r="G147" s="2108" t="s">
        <v>2583</v>
      </c>
      <c r="H147" s="2110"/>
      <c r="I147" s="2109"/>
      <c r="J147" s="2108" t="s">
        <v>1807</v>
      </c>
      <c r="K147" s="2110"/>
      <c r="L147" s="2109"/>
      <c r="M147" s="2162"/>
      <c r="N147" s="2196"/>
      <c r="O147" s="2165"/>
      <c r="P147" s="2165"/>
    </row>
    <row r="148" spans="2:16" ht="42" customHeight="1">
      <c r="B148" s="76" t="s">
        <v>441</v>
      </c>
      <c r="C148" s="1885" t="s">
        <v>3231</v>
      </c>
      <c r="D148" s="1885"/>
      <c r="E148" s="1885"/>
      <c r="F148" s="2148"/>
      <c r="G148" s="2108" t="s">
        <v>2583</v>
      </c>
      <c r="H148" s="2110"/>
      <c r="I148" s="2109"/>
      <c r="J148" s="2108" t="s">
        <v>1807</v>
      </c>
      <c r="K148" s="2110"/>
      <c r="L148" s="2109"/>
      <c r="M148" s="2162"/>
      <c r="N148" s="2196"/>
      <c r="O148" s="2165"/>
      <c r="P148" s="2165"/>
    </row>
    <row r="149" spans="2:16" ht="31.5" customHeight="1">
      <c r="B149" s="76" t="s">
        <v>443</v>
      </c>
      <c r="C149" s="79" t="s">
        <v>458</v>
      </c>
      <c r="D149" s="1885" t="s">
        <v>3249</v>
      </c>
      <c r="E149" s="1885"/>
      <c r="F149" s="2148"/>
      <c r="G149" s="2108" t="s">
        <v>2583</v>
      </c>
      <c r="H149" s="2110"/>
      <c r="I149" s="2109"/>
      <c r="J149" s="2108" t="s">
        <v>1807</v>
      </c>
      <c r="K149" s="2110"/>
      <c r="L149" s="2109"/>
      <c r="M149" s="2162"/>
      <c r="N149" s="2196"/>
      <c r="O149" s="2165"/>
      <c r="P149" s="2165"/>
    </row>
    <row r="150" spans="2:16" ht="32.25" customHeight="1">
      <c r="B150" s="76"/>
      <c r="C150" s="1528" t="s">
        <v>489</v>
      </c>
      <c r="D150" s="1885" t="s">
        <v>3250</v>
      </c>
      <c r="E150" s="1885"/>
      <c r="F150" s="2148"/>
      <c r="G150" s="2108" t="s">
        <v>2583</v>
      </c>
      <c r="H150" s="2110"/>
      <c r="I150" s="2109"/>
      <c r="J150" s="2108" t="s">
        <v>1807</v>
      </c>
      <c r="K150" s="2110"/>
      <c r="L150" s="2109"/>
      <c r="M150" s="1533"/>
      <c r="N150" s="1539"/>
      <c r="O150" s="2165"/>
      <c r="P150" s="2165"/>
    </row>
    <row r="151" spans="2:16" ht="41.25" customHeight="1">
      <c r="B151" s="76" t="s">
        <v>445</v>
      </c>
      <c r="C151" s="1885" t="s">
        <v>3233</v>
      </c>
      <c r="D151" s="1885"/>
      <c r="E151" s="1885"/>
      <c r="F151" s="2148"/>
      <c r="G151" s="2108" t="s">
        <v>1614</v>
      </c>
      <c r="H151" s="2110"/>
      <c r="I151" s="2109"/>
      <c r="J151" s="2108" t="s">
        <v>1614</v>
      </c>
      <c r="K151" s="2110"/>
      <c r="L151" s="2109"/>
      <c r="M151" s="2162"/>
      <c r="N151" s="2196"/>
      <c r="O151" s="2165"/>
      <c r="P151" s="2165"/>
    </row>
    <row r="152" spans="2:16" ht="29.25" customHeight="1">
      <c r="B152" s="76" t="s">
        <v>448</v>
      </c>
      <c r="C152" s="1885" t="s">
        <v>3251</v>
      </c>
      <c r="D152" s="1885"/>
      <c r="E152" s="1885"/>
      <c r="F152" s="2148"/>
      <c r="G152" s="2108" t="s">
        <v>1614</v>
      </c>
      <c r="H152" s="2110"/>
      <c r="I152" s="2109"/>
      <c r="J152" s="2108" t="s">
        <v>1614</v>
      </c>
      <c r="K152" s="2110"/>
      <c r="L152" s="2109"/>
      <c r="M152" s="2162"/>
      <c r="N152" s="2196"/>
      <c r="O152" s="2165"/>
      <c r="P152" s="2165"/>
    </row>
    <row r="153" spans="2:16" ht="28.5" customHeight="1">
      <c r="B153" s="76" t="s">
        <v>450</v>
      </c>
      <c r="C153" s="1885" t="s">
        <v>2432</v>
      </c>
      <c r="D153" s="1885"/>
      <c r="E153" s="1885"/>
      <c r="F153" s="2148"/>
      <c r="G153" s="2108" t="s">
        <v>1612</v>
      </c>
      <c r="H153" s="2110"/>
      <c r="I153" s="2109"/>
      <c r="J153" s="2108" t="s">
        <v>1807</v>
      </c>
      <c r="K153" s="2110"/>
      <c r="L153" s="2109"/>
      <c r="M153" s="2162"/>
      <c r="N153" s="2196"/>
      <c r="O153" s="2165"/>
      <c r="P153" s="2165"/>
    </row>
    <row r="154" spans="2:16" ht="28.5" customHeight="1">
      <c r="B154" s="76" t="s">
        <v>453</v>
      </c>
      <c r="C154" s="1885" t="s">
        <v>2433</v>
      </c>
      <c r="D154" s="1885"/>
      <c r="E154" s="1885"/>
      <c r="F154" s="2148"/>
      <c r="G154" s="2108" t="s">
        <v>1612</v>
      </c>
      <c r="H154" s="2110"/>
      <c r="I154" s="2109"/>
      <c r="J154" s="2108" t="s">
        <v>1340</v>
      </c>
      <c r="K154" s="2110"/>
      <c r="L154" s="2109"/>
      <c r="M154" s="2162"/>
      <c r="N154" s="2196"/>
      <c r="O154" s="2165"/>
      <c r="P154" s="2165"/>
    </row>
    <row r="155" spans="2:16" ht="28.5" customHeight="1">
      <c r="B155" s="76" t="s">
        <v>456</v>
      </c>
      <c r="C155" s="1885" t="s">
        <v>3252</v>
      </c>
      <c r="D155" s="1885"/>
      <c r="E155" s="1885"/>
      <c r="F155" s="2148"/>
      <c r="G155" s="2108" t="s">
        <v>1340</v>
      </c>
      <c r="H155" s="2110"/>
      <c r="I155" s="2109"/>
      <c r="J155" s="2108" t="s">
        <v>1340</v>
      </c>
      <c r="K155" s="2110"/>
      <c r="L155" s="2109"/>
      <c r="M155" s="2163"/>
      <c r="N155" s="2196"/>
      <c r="O155" s="2017"/>
      <c r="P155" s="2017"/>
    </row>
    <row r="156" spans="2:16" ht="28.5" customHeight="1">
      <c r="B156" s="76" t="s">
        <v>458</v>
      </c>
      <c r="C156" s="1885" t="s">
        <v>3236</v>
      </c>
      <c r="D156" s="1885"/>
      <c r="E156" s="1885"/>
      <c r="F156" s="2148"/>
      <c r="G156" s="2108" t="s">
        <v>1614</v>
      </c>
      <c r="H156" s="2110"/>
      <c r="I156" s="2109"/>
      <c r="J156" s="2108" t="s">
        <v>1614</v>
      </c>
      <c r="K156" s="2110"/>
      <c r="L156" s="2109"/>
      <c r="M156" s="2163"/>
      <c r="N156" s="2196"/>
      <c r="O156" s="2017"/>
      <c r="P156" s="2017"/>
    </row>
    <row r="157" spans="2:16" ht="28.5" customHeight="1">
      <c r="B157" s="22" t="s">
        <v>594</v>
      </c>
      <c r="C157" s="1885" t="s">
        <v>3237</v>
      </c>
      <c r="D157" s="1885"/>
      <c r="E157" s="1885"/>
      <c r="F157" s="2148"/>
      <c r="G157" s="2108" t="s">
        <v>1614</v>
      </c>
      <c r="H157" s="2110"/>
      <c r="I157" s="2109"/>
      <c r="J157" s="2108" t="s">
        <v>1614</v>
      </c>
      <c r="K157" s="2110"/>
      <c r="L157" s="2109"/>
      <c r="M157" s="2163"/>
      <c r="N157" s="2196"/>
      <c r="O157" s="2017"/>
      <c r="P157" s="2017"/>
    </row>
    <row r="158" spans="2:16" ht="28.5" customHeight="1">
      <c r="B158" s="22" t="s">
        <v>596</v>
      </c>
      <c r="C158" s="1885" t="s">
        <v>3238</v>
      </c>
      <c r="D158" s="1885"/>
      <c r="E158" s="1885"/>
      <c r="F158" s="2148"/>
      <c r="G158" s="2108" t="s">
        <v>1340</v>
      </c>
      <c r="H158" s="2110"/>
      <c r="I158" s="2109"/>
      <c r="J158" s="2108" t="s">
        <v>1807</v>
      </c>
      <c r="K158" s="2110"/>
      <c r="L158" s="2109"/>
      <c r="M158" s="2163"/>
      <c r="N158" s="2196"/>
      <c r="O158" s="2017"/>
      <c r="P158" s="2017"/>
    </row>
    <row r="159" spans="2:16" ht="33" customHeight="1">
      <c r="B159" s="22" t="s">
        <v>598</v>
      </c>
      <c r="C159" s="1885" t="s">
        <v>3239</v>
      </c>
      <c r="D159" s="1885"/>
      <c r="E159" s="1885"/>
      <c r="F159" s="2148"/>
      <c r="G159" s="2108" t="s">
        <v>1340</v>
      </c>
      <c r="H159" s="2110"/>
      <c r="I159" s="2109"/>
      <c r="J159" s="2108" t="s">
        <v>1807</v>
      </c>
      <c r="K159" s="2110"/>
      <c r="L159" s="2109"/>
      <c r="M159" s="2163"/>
      <c r="N159" s="2196"/>
      <c r="O159" s="2017"/>
      <c r="P159" s="2017"/>
    </row>
    <row r="160" spans="2:16" ht="28.5" customHeight="1">
      <c r="B160" s="22" t="s">
        <v>600</v>
      </c>
      <c r="C160" s="1885" t="s">
        <v>3076</v>
      </c>
      <c r="D160" s="1885"/>
      <c r="E160" s="1885"/>
      <c r="F160" s="2148"/>
      <c r="G160" s="2108" t="s">
        <v>1612</v>
      </c>
      <c r="H160" s="2110"/>
      <c r="I160" s="2109"/>
      <c r="J160" s="2108" t="s">
        <v>1807</v>
      </c>
      <c r="K160" s="2110"/>
      <c r="L160" s="2109"/>
      <c r="M160" s="2163"/>
      <c r="N160" s="2196"/>
      <c r="O160" s="2017"/>
      <c r="P160" s="2017"/>
    </row>
    <row r="161" spans="1:16" ht="47.25" customHeight="1" thickBot="1">
      <c r="B161" s="80" t="s">
        <v>602</v>
      </c>
      <c r="C161" s="2206" t="s">
        <v>3253</v>
      </c>
      <c r="D161" s="2206"/>
      <c r="E161" s="2206"/>
      <c r="F161" s="229" t="s">
        <v>1616</v>
      </c>
      <c r="G161" s="82"/>
      <c r="H161" s="2207"/>
      <c r="I161" s="2208"/>
      <c r="J161" s="2207"/>
      <c r="K161" s="2209"/>
      <c r="L161" s="2208"/>
      <c r="M161" s="2181"/>
      <c r="N161" s="2182"/>
      <c r="O161" s="2017"/>
      <c r="P161" s="2017"/>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3255</v>
      </c>
      <c r="D163" s="2028"/>
      <c r="E163" s="2029"/>
      <c r="F163" s="1542" t="s">
        <v>2593</v>
      </c>
      <c r="G163" s="2198" t="s">
        <v>2594</v>
      </c>
      <c r="H163" s="2199"/>
      <c r="I163" s="2199"/>
      <c r="J163" s="2199"/>
      <c r="K163" s="2200"/>
      <c r="L163" s="2201" t="s">
        <v>2595</v>
      </c>
      <c r="M163" s="2202"/>
      <c r="N163" s="2202"/>
      <c r="O163" s="2204" t="s">
        <v>1623</v>
      </c>
      <c r="P163" s="2204"/>
    </row>
    <row r="164" spans="1:16" ht="19.5" customHeight="1">
      <c r="A164" s="9"/>
      <c r="B164" s="1492" t="s">
        <v>435</v>
      </c>
      <c r="C164" s="1997" t="s">
        <v>2597</v>
      </c>
      <c r="D164" s="1997"/>
      <c r="E164" s="1998"/>
      <c r="F164" s="1523" t="s">
        <v>1442</v>
      </c>
      <c r="G164" s="2188" t="s">
        <v>4166</v>
      </c>
      <c r="H164" s="2189"/>
      <c r="I164" s="2189"/>
      <c r="J164" s="2189"/>
      <c r="K164" s="2190"/>
      <c r="L164" s="2108" t="s">
        <v>1442</v>
      </c>
      <c r="M164" s="2110"/>
      <c r="N164" s="2191"/>
      <c r="O164" s="2204"/>
      <c r="P164" s="2204"/>
    </row>
    <row r="165" spans="1:16" ht="19.5" customHeight="1">
      <c r="A165" s="9"/>
      <c r="B165" s="1492" t="s">
        <v>441</v>
      </c>
      <c r="C165" s="1997" t="s">
        <v>2599</v>
      </c>
      <c r="D165" s="1997"/>
      <c r="E165" s="1998"/>
      <c r="F165" s="1523" t="s">
        <v>1442</v>
      </c>
      <c r="G165" s="2188" t="s">
        <v>4166</v>
      </c>
      <c r="H165" s="2189"/>
      <c r="I165" s="2189"/>
      <c r="J165" s="2189"/>
      <c r="K165" s="2190"/>
      <c r="L165" s="2108" t="s">
        <v>1442</v>
      </c>
      <c r="M165" s="2110"/>
      <c r="N165" s="2191"/>
      <c r="O165" s="2204"/>
      <c r="P165" s="2204"/>
    </row>
    <row r="166" spans="1:16" ht="19.5" customHeight="1">
      <c r="A166" s="9"/>
      <c r="B166" s="1492" t="s">
        <v>443</v>
      </c>
      <c r="C166" s="1997" t="s">
        <v>2601</v>
      </c>
      <c r="D166" s="1997"/>
      <c r="E166" s="1998"/>
      <c r="F166" s="1523" t="s">
        <v>1442</v>
      </c>
      <c r="G166" s="2188" t="s">
        <v>4166</v>
      </c>
      <c r="H166" s="2189"/>
      <c r="I166" s="2189"/>
      <c r="J166" s="2189"/>
      <c r="K166" s="2190"/>
      <c r="L166" s="2108" t="s">
        <v>1442</v>
      </c>
      <c r="M166" s="2110"/>
      <c r="N166" s="2191"/>
      <c r="O166" s="2204"/>
      <c r="P166" s="2204"/>
    </row>
    <row r="167" spans="1:16" ht="19.5" customHeight="1">
      <c r="A167" s="9"/>
      <c r="B167" s="1492" t="s">
        <v>445</v>
      </c>
      <c r="C167" s="1997" t="s">
        <v>2602</v>
      </c>
      <c r="D167" s="1997"/>
      <c r="E167" s="1998"/>
      <c r="F167" s="1523" t="s">
        <v>1442</v>
      </c>
      <c r="G167" s="2188" t="s">
        <v>4166</v>
      </c>
      <c r="H167" s="2189"/>
      <c r="I167" s="2189"/>
      <c r="J167" s="2189"/>
      <c r="K167" s="2190"/>
      <c r="L167" s="2108" t="s">
        <v>1442</v>
      </c>
      <c r="M167" s="2110"/>
      <c r="N167" s="2191"/>
      <c r="O167" s="2204"/>
      <c r="P167" s="2204"/>
    </row>
    <row r="168" spans="1:16" ht="19.5" customHeight="1">
      <c r="A168" s="9"/>
      <c r="B168" s="76" t="s">
        <v>448</v>
      </c>
      <c r="C168" s="1997" t="s">
        <v>2603</v>
      </c>
      <c r="D168" s="1997"/>
      <c r="E168" s="1998"/>
      <c r="F168" s="1523" t="s">
        <v>1442</v>
      </c>
      <c r="G168" s="2188" t="s">
        <v>4166</v>
      </c>
      <c r="H168" s="2189"/>
      <c r="I168" s="2189"/>
      <c r="J168" s="2189"/>
      <c r="K168" s="2190"/>
      <c r="L168" s="2108" t="s">
        <v>1442</v>
      </c>
      <c r="M168" s="2110"/>
      <c r="N168" s="2191"/>
      <c r="O168" s="2204"/>
      <c r="P168" s="2204"/>
    </row>
    <row r="169" spans="1:16" ht="33" customHeight="1">
      <c r="A169" s="9"/>
      <c r="B169" s="84" t="s">
        <v>450</v>
      </c>
      <c r="C169" s="1997" t="s">
        <v>3258</v>
      </c>
      <c r="D169" s="1997"/>
      <c r="E169" s="1998"/>
      <c r="F169" s="1523" t="s">
        <v>1442</v>
      </c>
      <c r="G169" s="2188" t="s">
        <v>4166</v>
      </c>
      <c r="H169" s="2189"/>
      <c r="I169" s="2189"/>
      <c r="J169" s="2189"/>
      <c r="K169" s="2190"/>
      <c r="L169" s="2108" t="s">
        <v>1442</v>
      </c>
      <c r="M169" s="2110"/>
      <c r="N169" s="2191"/>
      <c r="O169" s="2204"/>
      <c r="P169" s="2204"/>
    </row>
    <row r="170" spans="1:16" ht="19.5" customHeight="1">
      <c r="A170" s="9"/>
      <c r="B170" s="84" t="s">
        <v>453</v>
      </c>
      <c r="C170" s="1997" t="s">
        <v>2605</v>
      </c>
      <c r="D170" s="1997"/>
      <c r="E170" s="1998"/>
      <c r="F170" s="1523" t="s">
        <v>1442</v>
      </c>
      <c r="G170" s="2188" t="s">
        <v>4166</v>
      </c>
      <c r="H170" s="2189"/>
      <c r="I170" s="2189"/>
      <c r="J170" s="2189"/>
      <c r="K170" s="2190"/>
      <c r="L170" s="2108" t="s">
        <v>1442</v>
      </c>
      <c r="M170" s="2110"/>
      <c r="N170" s="2191"/>
      <c r="O170" s="2204"/>
      <c r="P170" s="2204"/>
    </row>
    <row r="171" spans="1:16" ht="19.5" customHeight="1">
      <c r="A171" s="9"/>
      <c r="B171" s="84" t="s">
        <v>456</v>
      </c>
      <c r="C171" s="1997" t="s">
        <v>2606</v>
      </c>
      <c r="D171" s="1997"/>
      <c r="E171" s="1998"/>
      <c r="F171" s="1523" t="s">
        <v>1442</v>
      </c>
      <c r="G171" s="2188" t="s">
        <v>4166</v>
      </c>
      <c r="H171" s="2189"/>
      <c r="I171" s="2189"/>
      <c r="J171" s="2189"/>
      <c r="K171" s="2190"/>
      <c r="L171" s="2108" t="s">
        <v>1442</v>
      </c>
      <c r="M171" s="2110"/>
      <c r="N171" s="2191"/>
      <c r="O171" s="2204"/>
      <c r="P171" s="2204"/>
    </row>
    <row r="172" spans="1:16" ht="19.5" customHeight="1">
      <c r="A172" s="9"/>
      <c r="B172" s="84" t="s">
        <v>458</v>
      </c>
      <c r="C172" s="1997" t="s">
        <v>1653</v>
      </c>
      <c r="D172" s="1997"/>
      <c r="E172" s="1998"/>
      <c r="F172" s="1523" t="s">
        <v>1442</v>
      </c>
      <c r="G172" s="2188" t="s">
        <v>4166</v>
      </c>
      <c r="H172" s="2189"/>
      <c r="I172" s="2189"/>
      <c r="J172" s="2189"/>
      <c r="K172" s="2190"/>
      <c r="L172" s="2108" t="s">
        <v>1442</v>
      </c>
      <c r="M172" s="2110"/>
      <c r="N172" s="2191"/>
      <c r="O172" s="2204"/>
      <c r="P172" s="2204"/>
    </row>
    <row r="173" spans="1:16" ht="19.5" customHeight="1">
      <c r="A173" s="9"/>
      <c r="B173" s="84" t="s">
        <v>594</v>
      </c>
      <c r="C173" s="1997" t="s">
        <v>3259</v>
      </c>
      <c r="D173" s="1997"/>
      <c r="E173" s="1998"/>
      <c r="F173" s="1523" t="s">
        <v>1442</v>
      </c>
      <c r="G173" s="2188" t="s">
        <v>4166</v>
      </c>
      <c r="H173" s="2189"/>
      <c r="I173" s="2189"/>
      <c r="J173" s="2189"/>
      <c r="K173" s="2190"/>
      <c r="L173" s="2108" t="s">
        <v>1442</v>
      </c>
      <c r="M173" s="2110"/>
      <c r="N173" s="2191"/>
      <c r="O173" s="2204"/>
      <c r="P173" s="2204"/>
    </row>
    <row r="174" spans="1:16" ht="19.5" customHeight="1">
      <c r="A174" s="9"/>
      <c r="B174" s="76" t="s">
        <v>596</v>
      </c>
      <c r="C174" s="1997" t="s">
        <v>3260</v>
      </c>
      <c r="D174" s="1997"/>
      <c r="E174" s="1998"/>
      <c r="F174" s="1523" t="s">
        <v>1807</v>
      </c>
      <c r="G174" s="2188" t="s">
        <v>4166</v>
      </c>
      <c r="H174" s="2189"/>
      <c r="I174" s="2189"/>
      <c r="J174" s="2189"/>
      <c r="K174" s="2190"/>
      <c r="L174" s="2108" t="s">
        <v>1442</v>
      </c>
      <c r="M174" s="2110"/>
      <c r="N174" s="2191"/>
      <c r="O174" s="2205"/>
      <c r="P174" s="2205"/>
    </row>
    <row r="175" spans="1:16" ht="51" customHeight="1">
      <c r="A175" s="9"/>
      <c r="B175" s="1549" t="s">
        <v>192</v>
      </c>
      <c r="C175" s="2028" t="s">
        <v>3261</v>
      </c>
      <c r="D175" s="2028"/>
      <c r="E175" s="2029"/>
      <c r="F175" s="1542" t="s">
        <v>2593</v>
      </c>
      <c r="G175" s="2192" t="s">
        <v>2612</v>
      </c>
      <c r="H175" s="2193"/>
      <c r="I175" s="2193"/>
      <c r="J175" s="2193"/>
      <c r="K175" s="2193"/>
      <c r="L175" s="2193"/>
      <c r="M175" s="2193"/>
      <c r="N175" s="2194"/>
      <c r="O175" s="2051"/>
      <c r="P175" s="2074"/>
    </row>
    <row r="176" spans="1:16" ht="18.75" customHeight="1">
      <c r="A176" s="9"/>
      <c r="B176" s="1492" t="s">
        <v>435</v>
      </c>
      <c r="C176" s="1997" t="s">
        <v>2597</v>
      </c>
      <c r="D176" s="1997"/>
      <c r="E176" s="1998"/>
      <c r="F176" s="1523" t="s">
        <v>57</v>
      </c>
      <c r="G176" s="2170"/>
      <c r="H176" s="2171"/>
      <c r="I176" s="2171"/>
      <c r="J176" s="2171"/>
      <c r="K176" s="2171"/>
      <c r="L176" s="2171"/>
      <c r="M176" s="2171"/>
      <c r="N176" s="2179"/>
      <c r="O176" s="2124"/>
      <c r="P176" s="2081"/>
    </row>
    <row r="177" spans="1:16" ht="18.75" customHeight="1">
      <c r="A177" s="9"/>
      <c r="B177" s="1492" t="s">
        <v>441</v>
      </c>
      <c r="C177" s="1997" t="s">
        <v>2599</v>
      </c>
      <c r="D177" s="1997"/>
      <c r="E177" s="1998"/>
      <c r="F177" s="1523" t="s">
        <v>57</v>
      </c>
      <c r="G177" s="2162"/>
      <c r="H177" s="2163"/>
      <c r="I177" s="2163"/>
      <c r="J177" s="2163"/>
      <c r="K177" s="2163"/>
      <c r="L177" s="2163"/>
      <c r="M177" s="2163"/>
      <c r="N177" s="2196"/>
      <c r="O177" s="2124"/>
      <c r="P177" s="2081"/>
    </row>
    <row r="178" spans="1:16" ht="18.75" customHeight="1">
      <c r="A178" s="9"/>
      <c r="B178" s="1492" t="s">
        <v>443</v>
      </c>
      <c r="C178" s="1997" t="s">
        <v>2601</v>
      </c>
      <c r="D178" s="1997"/>
      <c r="E178" s="1998"/>
      <c r="F178" s="1523" t="s">
        <v>57</v>
      </c>
      <c r="G178" s="2162"/>
      <c r="H178" s="2163"/>
      <c r="I178" s="2163"/>
      <c r="J178" s="2163"/>
      <c r="K178" s="2163"/>
      <c r="L178" s="2163"/>
      <c r="M178" s="2163"/>
      <c r="N178" s="2196"/>
      <c r="O178" s="2124"/>
      <c r="P178" s="2081"/>
    </row>
    <row r="179" spans="1:16" ht="18.75" customHeight="1">
      <c r="A179" s="9"/>
      <c r="B179" s="1492" t="s">
        <v>445</v>
      </c>
      <c r="C179" s="1997" t="s">
        <v>2602</v>
      </c>
      <c r="D179" s="1997"/>
      <c r="E179" s="1998"/>
      <c r="F179" s="1523" t="s">
        <v>57</v>
      </c>
      <c r="G179" s="2162"/>
      <c r="H179" s="2163"/>
      <c r="I179" s="2163"/>
      <c r="J179" s="2163"/>
      <c r="K179" s="2163"/>
      <c r="L179" s="2163"/>
      <c r="M179" s="2163"/>
      <c r="N179" s="2196"/>
      <c r="O179" s="2124"/>
      <c r="P179" s="2081"/>
    </row>
    <row r="180" spans="1:16" ht="18.75" customHeight="1">
      <c r="A180" s="9"/>
      <c r="B180" s="76" t="s">
        <v>448</v>
      </c>
      <c r="C180" s="1997" t="s">
        <v>2603</v>
      </c>
      <c r="D180" s="1997"/>
      <c r="E180" s="1998"/>
      <c r="F180" s="1523" t="s">
        <v>57</v>
      </c>
      <c r="G180" s="2162"/>
      <c r="H180" s="2163"/>
      <c r="I180" s="2163"/>
      <c r="J180" s="2163"/>
      <c r="K180" s="2163"/>
      <c r="L180" s="2163"/>
      <c r="M180" s="2163"/>
      <c r="N180" s="2196"/>
      <c r="O180" s="2124"/>
      <c r="P180" s="2081"/>
    </row>
    <row r="181" spans="1:16" ht="33.75" customHeight="1">
      <c r="A181" s="9"/>
      <c r="B181" s="84" t="s">
        <v>450</v>
      </c>
      <c r="C181" s="1997" t="s">
        <v>3258</v>
      </c>
      <c r="D181" s="1997"/>
      <c r="E181" s="1998"/>
      <c r="F181" s="1523" t="s">
        <v>57</v>
      </c>
      <c r="G181" s="2170"/>
      <c r="H181" s="2171"/>
      <c r="I181" s="2171"/>
      <c r="J181" s="2171"/>
      <c r="K181" s="2171"/>
      <c r="L181" s="2171"/>
      <c r="M181" s="2171"/>
      <c r="N181" s="2179"/>
      <c r="O181" s="2124"/>
      <c r="P181" s="2081"/>
    </row>
    <row r="182" spans="1:16" ht="18.75" customHeight="1">
      <c r="A182" s="9"/>
      <c r="B182" s="84" t="s">
        <v>453</v>
      </c>
      <c r="C182" s="1997" t="s">
        <v>2605</v>
      </c>
      <c r="D182" s="1997"/>
      <c r="E182" s="1998"/>
      <c r="F182" s="1523" t="s">
        <v>57</v>
      </c>
      <c r="G182" s="2162"/>
      <c r="H182" s="2163"/>
      <c r="I182" s="2163"/>
      <c r="J182" s="2163"/>
      <c r="K182" s="2163"/>
      <c r="L182" s="2163"/>
      <c r="M182" s="2163"/>
      <c r="N182" s="2196"/>
      <c r="O182" s="2124"/>
      <c r="P182" s="2081"/>
    </row>
    <row r="183" spans="1:16" ht="18.75" customHeight="1">
      <c r="A183" s="9"/>
      <c r="B183" s="84" t="s">
        <v>456</v>
      </c>
      <c r="C183" s="1997" t="s">
        <v>2606</v>
      </c>
      <c r="D183" s="1997"/>
      <c r="E183" s="1998"/>
      <c r="F183" s="1523" t="s">
        <v>57</v>
      </c>
      <c r="G183" s="2172"/>
      <c r="H183" s="2173"/>
      <c r="I183" s="2173"/>
      <c r="J183" s="2173"/>
      <c r="K183" s="2173"/>
      <c r="L183" s="2173"/>
      <c r="M183" s="2173"/>
      <c r="N183" s="2174"/>
      <c r="O183" s="2124"/>
      <c r="P183" s="2081"/>
    </row>
    <row r="184" spans="1:16" ht="18.75" customHeight="1">
      <c r="A184" s="9"/>
      <c r="B184" s="84" t="s">
        <v>458</v>
      </c>
      <c r="C184" s="1997" t="s">
        <v>1653</v>
      </c>
      <c r="D184" s="1997"/>
      <c r="E184" s="1998"/>
      <c r="F184" s="1523" t="s">
        <v>57</v>
      </c>
      <c r="G184" s="2162"/>
      <c r="H184" s="2163"/>
      <c r="I184" s="2163"/>
      <c r="J184" s="2163"/>
      <c r="K184" s="2163"/>
      <c r="L184" s="2163"/>
      <c r="M184" s="2163"/>
      <c r="N184" s="2196"/>
      <c r="O184" s="2124"/>
      <c r="P184" s="2081"/>
    </row>
    <row r="185" spans="1:16" ht="18.75" customHeight="1">
      <c r="A185" s="9"/>
      <c r="B185" s="84" t="s">
        <v>594</v>
      </c>
      <c r="C185" s="1997" t="s">
        <v>3259</v>
      </c>
      <c r="D185" s="1997"/>
      <c r="E185" s="1998"/>
      <c r="F185" s="1523" t="s">
        <v>57</v>
      </c>
      <c r="G185" s="2172"/>
      <c r="H185" s="2173"/>
      <c r="I185" s="2173"/>
      <c r="J185" s="2173"/>
      <c r="K185" s="2173"/>
      <c r="L185" s="2173"/>
      <c r="M185" s="2173"/>
      <c r="N185" s="2174"/>
      <c r="O185" s="2124"/>
      <c r="P185" s="2081"/>
    </row>
    <row r="186" spans="1:16" ht="18.75" customHeight="1">
      <c r="A186" s="9"/>
      <c r="B186" s="76" t="s">
        <v>596</v>
      </c>
      <c r="C186" s="1997" t="s">
        <v>3260</v>
      </c>
      <c r="D186" s="1997"/>
      <c r="E186" s="1998"/>
      <c r="F186" s="1523" t="s">
        <v>57</v>
      </c>
      <c r="G186" s="2162"/>
      <c r="H186" s="2163"/>
      <c r="I186" s="2163"/>
      <c r="J186" s="2163"/>
      <c r="K186" s="2163"/>
      <c r="L186" s="2163"/>
      <c r="M186" s="2163"/>
      <c r="N186" s="2196"/>
      <c r="O186" s="2197"/>
      <c r="P186" s="2084"/>
    </row>
    <row r="187" spans="1:16" ht="50.25" customHeight="1">
      <c r="A187" s="9"/>
      <c r="B187" s="1549" t="s">
        <v>643</v>
      </c>
      <c r="C187" s="2028" t="s">
        <v>3263</v>
      </c>
      <c r="D187" s="2028"/>
      <c r="E187" s="2029"/>
      <c r="F187" s="1542" t="s">
        <v>2593</v>
      </c>
      <c r="G187" s="2198" t="s">
        <v>2620</v>
      </c>
      <c r="H187" s="2199"/>
      <c r="I187" s="2199"/>
      <c r="J187" s="2199"/>
      <c r="K187" s="2200"/>
      <c r="L187" s="2201" t="s">
        <v>2595</v>
      </c>
      <c r="M187" s="2202"/>
      <c r="N187" s="2203"/>
      <c r="O187" s="2051"/>
      <c r="P187" s="2051"/>
    </row>
    <row r="188" spans="1:16" ht="20.25" customHeight="1">
      <c r="A188" s="9"/>
      <c r="B188" s="1489" t="s">
        <v>435</v>
      </c>
      <c r="C188" s="1997" t="s">
        <v>2597</v>
      </c>
      <c r="D188" s="1997"/>
      <c r="E188" s="1998"/>
      <c r="F188" s="1523" t="s">
        <v>57</v>
      </c>
      <c r="G188" s="2188"/>
      <c r="H188" s="2189"/>
      <c r="I188" s="2189"/>
      <c r="J188" s="2189"/>
      <c r="K188" s="2190"/>
      <c r="L188" s="2108" t="s">
        <v>1340</v>
      </c>
      <c r="M188" s="2110"/>
      <c r="N188" s="2191"/>
      <c r="O188" s="2124"/>
      <c r="P188" s="2124"/>
    </row>
    <row r="189" spans="1:16" ht="20.25" customHeight="1">
      <c r="A189" s="9"/>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9"/>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9"/>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9"/>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9"/>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9"/>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9"/>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9"/>
      <c r="B196" s="1494" t="s">
        <v>458</v>
      </c>
      <c r="C196" s="1997" t="s">
        <v>1653</v>
      </c>
      <c r="D196" s="1997"/>
      <c r="E196" s="1998"/>
      <c r="F196" s="1523" t="s">
        <v>57</v>
      </c>
      <c r="G196" s="2188"/>
      <c r="H196" s="2189"/>
      <c r="I196" s="2189"/>
      <c r="J196" s="2189"/>
      <c r="K196" s="2190"/>
      <c r="L196" s="2108" t="s">
        <v>1340</v>
      </c>
      <c r="M196" s="2110"/>
      <c r="N196" s="2191"/>
      <c r="O196" s="2124"/>
      <c r="P196" s="2124"/>
    </row>
    <row r="197" spans="1:16" ht="20.25" customHeight="1">
      <c r="A197" s="9"/>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9"/>
      <c r="B198" s="1490" t="s">
        <v>596</v>
      </c>
      <c r="C198" s="1997" t="s">
        <v>3260</v>
      </c>
      <c r="D198" s="1997"/>
      <c r="E198" s="1998"/>
      <c r="F198" s="1523" t="s">
        <v>57</v>
      </c>
      <c r="G198" s="2188"/>
      <c r="H198" s="2189"/>
      <c r="I198" s="2189"/>
      <c r="J198" s="2189"/>
      <c r="K198" s="2190"/>
      <c r="L198" s="2108" t="s">
        <v>1340</v>
      </c>
      <c r="M198" s="2110"/>
      <c r="N198" s="2191"/>
      <c r="O198" s="2197"/>
      <c r="P198" s="2197"/>
    </row>
    <row r="199" spans="1:16" ht="61.5" customHeight="1">
      <c r="A199" s="9"/>
      <c r="B199" s="85" t="s">
        <v>200</v>
      </c>
      <c r="C199" s="2028" t="s">
        <v>3039</v>
      </c>
      <c r="D199" s="2028"/>
      <c r="E199" s="2029"/>
      <c r="F199" s="1542" t="s">
        <v>2593</v>
      </c>
      <c r="G199" s="2192" t="s">
        <v>2623</v>
      </c>
      <c r="H199" s="2193"/>
      <c r="I199" s="2193"/>
      <c r="J199" s="2193"/>
      <c r="K199" s="2193"/>
      <c r="L199" s="2193"/>
      <c r="M199" s="2193"/>
      <c r="N199" s="2194"/>
      <c r="O199" s="2051"/>
      <c r="P199" s="2051"/>
    </row>
    <row r="200" spans="1:16" ht="21" customHeight="1">
      <c r="A200" s="9"/>
      <c r="B200" s="1489" t="s">
        <v>435</v>
      </c>
      <c r="C200" s="1997" t="s">
        <v>2597</v>
      </c>
      <c r="D200" s="1997"/>
      <c r="E200" s="1998"/>
      <c r="F200" s="1523" t="s">
        <v>57</v>
      </c>
      <c r="G200" s="2170"/>
      <c r="H200" s="2171"/>
      <c r="I200" s="2171"/>
      <c r="J200" s="2171"/>
      <c r="K200" s="2171"/>
      <c r="L200" s="2171"/>
      <c r="M200" s="2171"/>
      <c r="N200" s="2179"/>
      <c r="O200" s="2124"/>
      <c r="P200" s="2124"/>
    </row>
    <row r="201" spans="1:16" ht="21" customHeight="1">
      <c r="A201" s="9"/>
      <c r="B201" s="1489" t="s">
        <v>441</v>
      </c>
      <c r="C201" s="1997" t="s">
        <v>2599</v>
      </c>
      <c r="D201" s="1997"/>
      <c r="E201" s="1998"/>
      <c r="F201" s="33" t="s">
        <v>57</v>
      </c>
      <c r="G201" s="2162"/>
      <c r="H201" s="2163"/>
      <c r="I201" s="2163"/>
      <c r="J201" s="2163"/>
      <c r="K201" s="2163"/>
      <c r="L201" s="2163"/>
      <c r="M201" s="2163"/>
      <c r="N201" s="2196"/>
      <c r="O201" s="2124"/>
      <c r="P201" s="2124"/>
    </row>
    <row r="202" spans="1:16" ht="21" customHeight="1">
      <c r="A202" s="9"/>
      <c r="B202" s="1489" t="s">
        <v>443</v>
      </c>
      <c r="C202" s="1997" t="s">
        <v>2601</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2602</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2603</v>
      </c>
      <c r="D204" s="1997"/>
      <c r="E204" s="1998"/>
      <c r="F204" s="33" t="s">
        <v>57</v>
      </c>
      <c r="G204" s="2162"/>
      <c r="H204" s="2163"/>
      <c r="I204" s="2163"/>
      <c r="J204" s="2163"/>
      <c r="K204" s="2163"/>
      <c r="L204" s="2163"/>
      <c r="M204" s="2163"/>
      <c r="N204" s="2196"/>
      <c r="O204" s="2081"/>
      <c r="P204" s="2124"/>
    </row>
    <row r="205" spans="1:16" ht="36" customHeight="1">
      <c r="A205" s="9"/>
      <c r="B205" s="1494" t="s">
        <v>450</v>
      </c>
      <c r="C205" s="1997" t="s">
        <v>3258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2605</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2606</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1653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3259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3260</v>
      </c>
      <c r="D210" s="1978"/>
      <c r="E210" s="1979"/>
      <c r="F210" s="86" t="s">
        <v>57</v>
      </c>
      <c r="G210" s="2180"/>
      <c r="H210" s="2181"/>
      <c r="I210" s="2181"/>
      <c r="J210" s="2181"/>
      <c r="K210" s="2181"/>
      <c r="L210" s="2181"/>
      <c r="M210" s="2181"/>
      <c r="N210" s="2182"/>
      <c r="O210" s="2195"/>
      <c r="P210" s="2124"/>
    </row>
    <row r="211" spans="1:16" ht="34.5" customHeight="1">
      <c r="B211" s="23" t="s">
        <v>648</v>
      </c>
      <c r="C211" s="1997" t="s">
        <v>2630</v>
      </c>
      <c r="D211" s="1997"/>
      <c r="E211" s="1997"/>
      <c r="F211" s="1997"/>
      <c r="G211" s="1998"/>
      <c r="H211" s="2183" t="s">
        <v>57</v>
      </c>
      <c r="I211" s="2184"/>
      <c r="J211" s="2185"/>
      <c r="K211" s="2186" t="s">
        <v>1521</v>
      </c>
      <c r="L211" s="2170"/>
      <c r="M211" s="2171"/>
      <c r="N211" s="2179"/>
      <c r="O211" s="1991"/>
      <c r="P211" s="1991"/>
    </row>
    <row r="212" spans="1:16" ht="25.5" customHeight="1">
      <c r="B212" s="1490" t="s">
        <v>435</v>
      </c>
      <c r="C212" s="1997" t="s">
        <v>2634</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2635</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1177</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2636</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2541</v>
      </c>
      <c r="E216" s="1997"/>
      <c r="F216" s="1997"/>
      <c r="G216" s="1998"/>
      <c r="H216" s="2108" t="s">
        <v>57</v>
      </c>
      <c r="I216" s="2110"/>
      <c r="J216" s="2109"/>
      <c r="K216" s="2187"/>
      <c r="L216" s="2172"/>
      <c r="M216" s="2173"/>
      <c r="N216" s="2174"/>
      <c r="O216" s="2017"/>
      <c r="P216" s="2017"/>
    </row>
    <row r="217" spans="1:16" ht="23.25" customHeight="1" thickBot="1">
      <c r="B217" s="1490" t="s">
        <v>441</v>
      </c>
      <c r="C217" s="1830" t="s">
        <v>2637</v>
      </c>
      <c r="D217" s="1830"/>
      <c r="E217" s="1830"/>
      <c r="F217" s="1830"/>
      <c r="G217" s="1831"/>
      <c r="H217" s="2152"/>
      <c r="I217" s="2153"/>
      <c r="J217" s="2178"/>
      <c r="K217" s="2187"/>
      <c r="L217" s="2172"/>
      <c r="M217" s="2173"/>
      <c r="N217" s="2174"/>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c r="P218" s="2050"/>
    </row>
    <row r="219" spans="1:16" ht="21.75" customHeight="1">
      <c r="B219" s="1490" t="s">
        <v>435</v>
      </c>
      <c r="C219" s="1997" t="s">
        <v>2640</v>
      </c>
      <c r="D219" s="1997"/>
      <c r="E219" s="1998"/>
      <c r="F219" s="1995" t="s">
        <v>57</v>
      </c>
      <c r="G219" s="2160"/>
      <c r="H219" s="2160"/>
      <c r="I219" s="2160"/>
      <c r="J219" s="2013"/>
      <c r="K219" s="2169" t="s">
        <v>1521</v>
      </c>
      <c r="L219" s="2170"/>
      <c r="M219" s="2171"/>
      <c r="N219" s="2171"/>
      <c r="O219" s="2017"/>
      <c r="P219" s="2017"/>
    </row>
    <row r="220" spans="1:16" ht="21.75" customHeight="1">
      <c r="B220" s="1490" t="s">
        <v>441</v>
      </c>
      <c r="C220" s="1997" t="s">
        <v>2642</v>
      </c>
      <c r="D220" s="1997"/>
      <c r="E220" s="1998"/>
      <c r="F220" s="1995" t="s">
        <v>57</v>
      </c>
      <c r="G220" s="2160"/>
      <c r="H220" s="2160"/>
      <c r="I220" s="2160"/>
      <c r="J220" s="2013"/>
      <c r="K220" s="2169"/>
      <c r="L220" s="2172"/>
      <c r="M220" s="2173"/>
      <c r="N220" s="2173"/>
      <c r="O220" s="2017"/>
      <c r="P220" s="2017"/>
    </row>
    <row r="221" spans="1:16" ht="35.25" customHeight="1">
      <c r="B221" s="1490" t="s">
        <v>443</v>
      </c>
      <c r="C221" s="1997" t="s">
        <v>2643</v>
      </c>
      <c r="D221" s="1997"/>
      <c r="E221" s="1998"/>
      <c r="F221" s="1999" t="s">
        <v>1340</v>
      </c>
      <c r="G221" s="2027"/>
      <c r="H221" s="2027"/>
      <c r="I221" s="2027"/>
      <c r="J221" s="2000"/>
      <c r="K221" s="2169"/>
      <c r="L221" s="2172"/>
      <c r="M221" s="2173"/>
      <c r="N221" s="2173"/>
      <c r="O221" s="2017"/>
      <c r="P221" s="2017"/>
    </row>
    <row r="222" spans="1:16" ht="30" customHeight="1">
      <c r="B222" s="23"/>
      <c r="C222" s="1997" t="s">
        <v>2644</v>
      </c>
      <c r="D222" s="1997"/>
      <c r="E222" s="1998"/>
      <c r="F222" s="2162"/>
      <c r="G222" s="2163"/>
      <c r="H222" s="2163"/>
      <c r="I222" s="2163"/>
      <c r="J222" s="2164"/>
      <c r="K222" s="2169"/>
      <c r="L222" s="2172"/>
      <c r="M222" s="2173"/>
      <c r="N222" s="2173"/>
      <c r="O222" s="1992"/>
      <c r="P222" s="1992"/>
    </row>
    <row r="223" spans="1:16" ht="33" customHeight="1">
      <c r="B223" s="1490" t="s">
        <v>445</v>
      </c>
      <c r="C223" s="2028" t="s">
        <v>2645</v>
      </c>
      <c r="D223" s="2028"/>
      <c r="E223" s="2029"/>
      <c r="F223" s="1995" t="s">
        <v>57</v>
      </c>
      <c r="G223" s="2160"/>
      <c r="H223" s="2160"/>
      <c r="I223" s="2160"/>
      <c r="J223" s="2013"/>
      <c r="K223" s="2169"/>
      <c r="L223" s="2172"/>
      <c r="M223" s="2173"/>
      <c r="N223" s="2174"/>
      <c r="O223" s="2006"/>
      <c r="P223" s="1991"/>
    </row>
    <row r="224" spans="1:16" ht="27.75" customHeight="1">
      <c r="B224" s="87"/>
      <c r="C224" s="1997" t="s">
        <v>2646</v>
      </c>
      <c r="D224" s="1997"/>
      <c r="E224" s="1998"/>
      <c r="F224" s="2162"/>
      <c r="G224" s="2163"/>
      <c r="H224" s="2163"/>
      <c r="I224" s="2163"/>
      <c r="J224" s="2164"/>
      <c r="K224" s="2169"/>
      <c r="L224" s="2172"/>
      <c r="M224" s="2173"/>
      <c r="N224" s="2174"/>
      <c r="O224" s="2161"/>
      <c r="P224" s="1992"/>
    </row>
    <row r="225" spans="2:16" ht="36.75" customHeight="1">
      <c r="B225" s="1519" t="s">
        <v>662</v>
      </c>
      <c r="C225" s="1853" t="s">
        <v>2647</v>
      </c>
      <c r="D225" s="1853"/>
      <c r="E225" s="1853"/>
      <c r="F225" s="1853"/>
      <c r="G225" s="1853"/>
      <c r="H225" s="1999" t="s">
        <v>1340</v>
      </c>
      <c r="I225" s="2027"/>
      <c r="J225" s="2000"/>
      <c r="K225" s="2169"/>
      <c r="L225" s="2172"/>
      <c r="M225" s="2173"/>
      <c r="N225" s="2174"/>
      <c r="O225" s="2165"/>
      <c r="P225" s="2017"/>
    </row>
    <row r="226" spans="2:16" ht="27" customHeight="1">
      <c r="B226" s="22" t="s">
        <v>435</v>
      </c>
      <c r="C226" s="1997" t="s">
        <v>2649</v>
      </c>
      <c r="D226" s="1997"/>
      <c r="E226" s="1997"/>
      <c r="F226" s="1997"/>
      <c r="G226" s="1997"/>
      <c r="H226" s="2166"/>
      <c r="I226" s="2167"/>
      <c r="J226" s="2168"/>
      <c r="K226" s="2169"/>
      <c r="L226" s="2175"/>
      <c r="M226" s="2176"/>
      <c r="N226" s="2177"/>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c r="P227" s="1991"/>
    </row>
    <row r="228" spans="2:16" ht="57.75" customHeight="1">
      <c r="B228" s="88" t="s">
        <v>435</v>
      </c>
      <c r="C228" s="1885" t="s">
        <v>1550</v>
      </c>
      <c r="D228" s="1885"/>
      <c r="E228" s="1885"/>
      <c r="F228" s="1885"/>
      <c r="G228" s="1885"/>
      <c r="H228" s="1885"/>
      <c r="I228" s="1885"/>
      <c r="J228" s="2148"/>
      <c r="K228" s="1522" t="s">
        <v>1442</v>
      </c>
      <c r="L228" s="2149" t="s">
        <v>1521</v>
      </c>
      <c r="M228" s="2152"/>
      <c r="N228" s="2153"/>
      <c r="O228" s="2017"/>
      <c r="P228" s="2017"/>
    </row>
    <row r="229" spans="2:16" ht="31.5" customHeight="1">
      <c r="B229" s="88" t="s">
        <v>441</v>
      </c>
      <c r="C229" s="1885" t="s">
        <v>3231</v>
      </c>
      <c r="D229" s="1885"/>
      <c r="E229" s="1885"/>
      <c r="F229" s="1885"/>
      <c r="G229" s="1885"/>
      <c r="H229" s="1885"/>
      <c r="I229" s="1885"/>
      <c r="J229" s="2148"/>
      <c r="K229" s="1522" t="s">
        <v>1442</v>
      </c>
      <c r="L229" s="2150"/>
      <c r="M229" s="2154"/>
      <c r="N229" s="2107"/>
      <c r="O229" s="2017"/>
      <c r="P229" s="2017"/>
    </row>
    <row r="230" spans="2:16" ht="46.5" customHeight="1">
      <c r="B230" s="88" t="s">
        <v>443</v>
      </c>
      <c r="C230" s="1885" t="s">
        <v>3232</v>
      </c>
      <c r="D230" s="1885"/>
      <c r="E230" s="1885"/>
      <c r="F230" s="1885"/>
      <c r="G230" s="1885"/>
      <c r="H230" s="1885"/>
      <c r="I230" s="1885"/>
      <c r="J230" s="2148"/>
      <c r="K230" s="1522" t="s">
        <v>1442</v>
      </c>
      <c r="L230" s="2150"/>
      <c r="M230" s="2154"/>
      <c r="N230" s="2107"/>
      <c r="O230" s="2017"/>
      <c r="P230" s="2017"/>
    </row>
    <row r="231" spans="2:16" ht="21.75" customHeight="1">
      <c r="B231" s="88" t="s">
        <v>445</v>
      </c>
      <c r="C231" s="1885" t="s">
        <v>3265</v>
      </c>
      <c r="D231" s="1885"/>
      <c r="E231" s="1885"/>
      <c r="F231" s="1885"/>
      <c r="G231" s="1885"/>
      <c r="H231" s="1885"/>
      <c r="I231" s="1885"/>
      <c r="J231" s="2148"/>
      <c r="K231" s="1522" t="s">
        <v>1442</v>
      </c>
      <c r="L231" s="2150"/>
      <c r="M231" s="2154"/>
      <c r="N231" s="2107"/>
      <c r="O231" s="2017"/>
      <c r="P231" s="2017"/>
    </row>
    <row r="232" spans="2:16" ht="21.75" customHeight="1">
      <c r="B232" s="88" t="s">
        <v>448</v>
      </c>
      <c r="C232" s="1885" t="s">
        <v>3266</v>
      </c>
      <c r="D232" s="1885"/>
      <c r="E232" s="1885"/>
      <c r="F232" s="1885"/>
      <c r="G232" s="1885"/>
      <c r="H232" s="1885"/>
      <c r="I232" s="1885"/>
      <c r="J232" s="2148"/>
      <c r="K232" s="1522" t="s">
        <v>1442</v>
      </c>
      <c r="L232" s="2150"/>
      <c r="M232" s="2154"/>
      <c r="N232" s="2107"/>
      <c r="O232" s="2017"/>
      <c r="P232" s="2017"/>
    </row>
    <row r="233" spans="2:16" ht="21.75" customHeight="1">
      <c r="B233" s="88" t="s">
        <v>450</v>
      </c>
      <c r="C233" s="1885" t="s">
        <v>3267</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2432</v>
      </c>
      <c r="D234" s="1885"/>
      <c r="E234" s="1885"/>
      <c r="F234" s="1885"/>
      <c r="G234" s="1885"/>
      <c r="H234" s="1885"/>
      <c r="I234" s="1885"/>
      <c r="J234" s="2148"/>
      <c r="K234" s="1522" t="s">
        <v>1442</v>
      </c>
      <c r="L234" s="2150"/>
      <c r="M234" s="2154"/>
      <c r="N234" s="2107"/>
      <c r="O234" s="2017"/>
      <c r="P234" s="2017"/>
    </row>
    <row r="235" spans="2:16" ht="21.75" customHeight="1">
      <c r="B235" s="88" t="s">
        <v>456</v>
      </c>
      <c r="C235" s="1885" t="s">
        <v>2433</v>
      </c>
      <c r="D235" s="1885"/>
      <c r="E235" s="1885"/>
      <c r="F235" s="1885"/>
      <c r="G235" s="1885"/>
      <c r="H235" s="1885"/>
      <c r="I235" s="1885"/>
      <c r="J235" s="2148"/>
      <c r="K235" s="1522" t="s">
        <v>1442</v>
      </c>
      <c r="L235" s="2150"/>
      <c r="M235" s="2154"/>
      <c r="N235" s="2107"/>
      <c r="O235" s="2017"/>
      <c r="P235" s="2017"/>
    </row>
    <row r="236" spans="2:16" ht="21.75" customHeight="1">
      <c r="B236" s="88" t="s">
        <v>458</v>
      </c>
      <c r="C236" s="1885" t="s">
        <v>3268</v>
      </c>
      <c r="D236" s="1885"/>
      <c r="E236" s="1885"/>
      <c r="F236" s="1885"/>
      <c r="G236" s="1885"/>
      <c r="H236" s="1885"/>
      <c r="I236" s="1885"/>
      <c r="J236" s="2148"/>
      <c r="K236" s="1522" t="s">
        <v>57</v>
      </c>
      <c r="L236" s="2150"/>
      <c r="M236" s="2154"/>
      <c r="N236" s="2107"/>
      <c r="O236" s="2017"/>
      <c r="P236" s="2017"/>
    </row>
    <row r="237" spans="2:16" ht="21.75" customHeight="1">
      <c r="B237" s="88" t="s">
        <v>594</v>
      </c>
      <c r="C237" s="1885" t="s">
        <v>3238</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3269</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3076</v>
      </c>
      <c r="D239" s="1885"/>
      <c r="E239" s="1885"/>
      <c r="F239" s="1885"/>
      <c r="G239" s="1885"/>
      <c r="H239" s="1885"/>
      <c r="I239" s="1885"/>
      <c r="J239" s="2148"/>
      <c r="K239" s="1522" t="s">
        <v>57</v>
      </c>
      <c r="L239" s="2150"/>
      <c r="M239" s="2154"/>
      <c r="N239" s="2107"/>
      <c r="O239" s="2017"/>
      <c r="P239" s="2017"/>
    </row>
    <row r="240" spans="2:16" ht="24" customHeight="1">
      <c r="B240" s="89" t="s">
        <v>600</v>
      </c>
      <c r="C240" s="1997" t="s">
        <v>3270</v>
      </c>
      <c r="D240" s="1997"/>
      <c r="E240" s="1997"/>
      <c r="F240" s="1997"/>
      <c r="G240" s="1997"/>
      <c r="H240" s="1997"/>
      <c r="I240" s="1997"/>
      <c r="J240" s="1998"/>
      <c r="K240" s="1522" t="s">
        <v>57</v>
      </c>
      <c r="L240" s="2150"/>
      <c r="M240" s="2154"/>
      <c r="N240" s="2107"/>
      <c r="O240" s="2017"/>
      <c r="P240" s="2017"/>
    </row>
    <row r="241" spans="2:16" ht="34.5" customHeight="1">
      <c r="B241" s="88"/>
      <c r="C241" s="1997" t="s">
        <v>2656</v>
      </c>
      <c r="D241" s="1997"/>
      <c r="E241" s="1998"/>
      <c r="F241" s="2093"/>
      <c r="G241" s="2157"/>
      <c r="H241" s="2157"/>
      <c r="I241" s="2157"/>
      <c r="J241" s="2157"/>
      <c r="K241" s="2157"/>
      <c r="L241" s="2150"/>
      <c r="M241" s="2154"/>
      <c r="N241" s="2107"/>
      <c r="O241" s="2017"/>
      <c r="P241" s="2017"/>
    </row>
    <row r="242" spans="2:16" ht="23.25" customHeight="1">
      <c r="B242" s="90" t="s">
        <v>676</v>
      </c>
      <c r="C242" s="2158" t="s">
        <v>1698</v>
      </c>
      <c r="D242" s="2158"/>
      <c r="E242" s="2158"/>
      <c r="F242" s="2158"/>
      <c r="G242" s="2158"/>
      <c r="H242" s="2158"/>
      <c r="I242" s="2158"/>
      <c r="J242" s="2159"/>
      <c r="K242" s="91">
        <v>43435</v>
      </c>
      <c r="L242" s="2150"/>
      <c r="M242" s="2154"/>
      <c r="N242" s="2107"/>
      <c r="O242" s="2017"/>
      <c r="P242" s="2017"/>
    </row>
    <row r="243" spans="2:16" ht="23.25" customHeight="1">
      <c r="B243" s="90" t="s">
        <v>678</v>
      </c>
      <c r="C243" s="1997" t="s">
        <v>2657</v>
      </c>
      <c r="D243" s="1997"/>
      <c r="E243" s="1998"/>
      <c r="F243" s="1995" t="s">
        <v>4167</v>
      </c>
      <c r="G243" s="2160"/>
      <c r="H243" s="2160"/>
      <c r="I243" s="2160"/>
      <c r="J243" s="2160"/>
      <c r="K243" s="2160"/>
      <c r="L243" s="2151"/>
      <c r="M243" s="2155"/>
      <c r="N243" s="2156"/>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c r="P244" s="1991"/>
    </row>
    <row r="245" spans="2:16" ht="27.75" customHeight="1">
      <c r="B245" s="89" t="s">
        <v>435</v>
      </c>
      <c r="C245" s="1903" t="s">
        <v>2543</v>
      </c>
      <c r="D245" s="1903"/>
      <c r="E245" s="2138"/>
      <c r="F245" s="1754" t="s">
        <v>2661</v>
      </c>
      <c r="G245" s="1755"/>
      <c r="H245" s="2139" t="s">
        <v>1521</v>
      </c>
      <c r="I245" s="2141"/>
      <c r="J245" s="2142"/>
      <c r="K245" s="2142"/>
      <c r="L245" s="2142"/>
      <c r="M245" s="2142"/>
      <c r="N245" s="2143"/>
      <c r="O245" s="2017"/>
      <c r="P245" s="2017"/>
    </row>
    <row r="246" spans="2:16" ht="30" customHeight="1">
      <c r="B246" s="89" t="s">
        <v>441</v>
      </c>
      <c r="C246" s="1903" t="s">
        <v>2664</v>
      </c>
      <c r="D246" s="1903"/>
      <c r="E246" s="2138"/>
      <c r="F246" s="1754" t="s">
        <v>1708</v>
      </c>
      <c r="G246" s="1755"/>
      <c r="H246" s="1811"/>
      <c r="I246" s="2144"/>
      <c r="J246" s="2117"/>
      <c r="K246" s="2117"/>
      <c r="L246" s="2117"/>
      <c r="M246" s="2117"/>
      <c r="N246" s="2118"/>
      <c r="O246" s="2017"/>
      <c r="P246" s="2017"/>
    </row>
    <row r="247" spans="2:16" ht="38.25" customHeight="1">
      <c r="B247" s="89" t="s">
        <v>443</v>
      </c>
      <c r="C247" s="1903" t="s">
        <v>2665</v>
      </c>
      <c r="D247" s="1903"/>
      <c r="E247" s="2138"/>
      <c r="F247" s="1754" t="s">
        <v>1710</v>
      </c>
      <c r="G247" s="1755"/>
      <c r="H247" s="1811"/>
      <c r="I247" s="2144"/>
      <c r="J247" s="2117"/>
      <c r="K247" s="2117"/>
      <c r="L247" s="2117"/>
      <c r="M247" s="2117"/>
      <c r="N247" s="2118"/>
      <c r="O247" s="2017"/>
      <c r="P247" s="2017"/>
    </row>
    <row r="248" spans="2:16" ht="28.5" customHeight="1">
      <c r="B248" s="89" t="s">
        <v>445</v>
      </c>
      <c r="C248" s="1903" t="s">
        <v>2666</v>
      </c>
      <c r="D248" s="1903"/>
      <c r="E248" s="2138"/>
      <c r="F248" s="1754" t="s">
        <v>1712</v>
      </c>
      <c r="G248" s="1755"/>
      <c r="H248" s="1811"/>
      <c r="I248" s="2144"/>
      <c r="J248" s="2117"/>
      <c r="K248" s="2117"/>
      <c r="L248" s="2117"/>
      <c r="M248" s="2117"/>
      <c r="N248" s="2118"/>
      <c r="O248" s="2017"/>
      <c r="P248" s="2017"/>
    </row>
    <row r="249" spans="2:16" ht="23.25" customHeight="1">
      <c r="B249" s="89" t="s">
        <v>448</v>
      </c>
      <c r="C249" s="1903" t="s">
        <v>2667</v>
      </c>
      <c r="D249" s="1903"/>
      <c r="E249" s="2138"/>
      <c r="F249" s="1754" t="s">
        <v>57</v>
      </c>
      <c r="G249" s="1755"/>
      <c r="H249" s="1811"/>
      <c r="I249" s="2144"/>
      <c r="J249" s="2117"/>
      <c r="K249" s="2117"/>
      <c r="L249" s="2117"/>
      <c r="M249" s="2117"/>
      <c r="N249" s="2118"/>
      <c r="O249" s="2017"/>
      <c r="P249" s="2017"/>
    </row>
    <row r="250" spans="2:16" ht="23.25" customHeight="1">
      <c r="B250" s="90"/>
      <c r="C250" s="1903" t="s">
        <v>2668</v>
      </c>
      <c r="D250" s="1903"/>
      <c r="E250" s="2138"/>
      <c r="F250" s="1754"/>
      <c r="G250" s="1755"/>
      <c r="H250" s="2140"/>
      <c r="I250" s="2145"/>
      <c r="J250" s="2119"/>
      <c r="K250" s="2119"/>
      <c r="L250" s="2119"/>
      <c r="M250" s="2119"/>
      <c r="N250" s="2120"/>
      <c r="O250" s="2017"/>
      <c r="P250" s="1992"/>
    </row>
    <row r="251" spans="2:16" ht="52.5" customHeight="1">
      <c r="B251" s="90" t="s">
        <v>684</v>
      </c>
      <c r="C251" s="1997" t="s">
        <v>1716</v>
      </c>
      <c r="D251" s="1997"/>
      <c r="E251" s="1997"/>
      <c r="F251" s="1997"/>
      <c r="G251" s="92" t="s">
        <v>240</v>
      </c>
      <c r="H251" s="1527" t="s">
        <v>1521</v>
      </c>
      <c r="I251" s="2121" t="s">
        <v>4168</v>
      </c>
      <c r="J251" s="2122"/>
      <c r="K251" s="2122"/>
      <c r="L251" s="2122"/>
      <c r="M251" s="2122"/>
      <c r="N251" s="2123"/>
      <c r="O251" s="93"/>
      <c r="P251" s="1504"/>
    </row>
    <row r="252" spans="2:16" ht="33" customHeight="1">
      <c r="B252" s="90" t="s">
        <v>686</v>
      </c>
      <c r="C252" s="1997" t="s">
        <v>2672</v>
      </c>
      <c r="D252" s="1997"/>
      <c r="E252" s="1997"/>
      <c r="F252" s="1471" t="s">
        <v>1442</v>
      </c>
      <c r="G252" s="1634" t="s">
        <v>1521</v>
      </c>
      <c r="H252" s="2146"/>
      <c r="I252" s="2146"/>
      <c r="J252" s="2146"/>
      <c r="K252" s="2146"/>
      <c r="L252" s="2146"/>
      <c r="M252" s="2146"/>
      <c r="N252" s="2147"/>
      <c r="O252" s="2135" t="s">
        <v>3274</v>
      </c>
      <c r="P252" s="2135"/>
    </row>
    <row r="253" spans="2:16" ht="26.25"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136"/>
      <c r="P254" s="2136"/>
    </row>
    <row r="255" spans="2:16" ht="28.5" customHeight="1">
      <c r="B255" s="22"/>
      <c r="C255" s="1505" t="s">
        <v>458</v>
      </c>
      <c r="D255" s="1997" t="s">
        <v>2679</v>
      </c>
      <c r="E255" s="1997"/>
      <c r="F255" s="2121"/>
      <c r="G255" s="2122"/>
      <c r="H255" s="2122"/>
      <c r="I255" s="2122"/>
      <c r="J255" s="2122"/>
      <c r="K255" s="2122"/>
      <c r="L255" s="2122"/>
      <c r="M255" s="2122"/>
      <c r="N255" s="2123"/>
      <c r="O255" s="2136"/>
      <c r="P255" s="2136"/>
    </row>
    <row r="256" spans="2:16" ht="27" customHeight="1">
      <c r="B256" s="27" t="s">
        <v>441</v>
      </c>
      <c r="C256" s="1997" t="s">
        <v>2681</v>
      </c>
      <c r="D256" s="1997"/>
      <c r="E256" s="1997"/>
      <c r="F256" s="33" t="s">
        <v>1340</v>
      </c>
      <c r="G256" s="1634" t="s">
        <v>1521</v>
      </c>
      <c r="H256" s="2121"/>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136"/>
      <c r="P258" s="2136"/>
    </row>
    <row r="259" spans="2:16" ht="25.5" customHeight="1">
      <c r="B259" s="22"/>
      <c r="C259" s="1505" t="s">
        <v>458</v>
      </c>
      <c r="D259" s="1997" t="s">
        <v>2679</v>
      </c>
      <c r="E259" s="1997"/>
      <c r="F259" s="2121"/>
      <c r="G259" s="2122"/>
      <c r="H259" s="2122"/>
      <c r="I259" s="2122"/>
      <c r="J259" s="2122"/>
      <c r="K259" s="2122"/>
      <c r="L259" s="2122"/>
      <c r="M259" s="2122"/>
      <c r="N259" s="2123"/>
      <c r="O259" s="2137"/>
      <c r="P259" s="2136"/>
    </row>
    <row r="260" spans="2:16" ht="39.75" customHeight="1">
      <c r="B260" s="94" t="s">
        <v>694</v>
      </c>
      <c r="C260" s="1997" t="s">
        <v>2683</v>
      </c>
      <c r="D260" s="1997"/>
      <c r="E260" s="1997"/>
      <c r="F260" s="1471" t="s">
        <v>57</v>
      </c>
      <c r="G260" s="2126" t="s">
        <v>1521</v>
      </c>
      <c r="H260" s="2014"/>
      <c r="I260" s="2015"/>
      <c r="J260" s="2015"/>
      <c r="K260" s="2015"/>
      <c r="L260" s="2015"/>
      <c r="M260" s="2015"/>
      <c r="N260" s="2128"/>
      <c r="O260" s="2124" t="s">
        <v>2685</v>
      </c>
      <c r="P260" s="2051"/>
    </row>
    <row r="261" spans="2:16" ht="39.75" customHeight="1">
      <c r="B261" s="89" t="s">
        <v>435</v>
      </c>
      <c r="C261" s="1997" t="s">
        <v>2686</v>
      </c>
      <c r="D261" s="1997"/>
      <c r="E261" s="1998"/>
      <c r="F261" s="33" t="s">
        <v>1340</v>
      </c>
      <c r="G261" s="2113"/>
      <c r="H261" s="2129"/>
      <c r="I261" s="2130"/>
      <c r="J261" s="2130"/>
      <c r="K261" s="2130"/>
      <c r="L261" s="2130"/>
      <c r="M261" s="2130"/>
      <c r="N261" s="2131"/>
      <c r="O261" s="2124"/>
      <c r="P261" s="2124"/>
    </row>
    <row r="262" spans="2:16" ht="30" customHeight="1">
      <c r="B262" s="89" t="s">
        <v>441</v>
      </c>
      <c r="C262" s="1997" t="s">
        <v>2687</v>
      </c>
      <c r="D262" s="1997"/>
      <c r="E262" s="1998"/>
      <c r="F262" s="33" t="s">
        <v>1340</v>
      </c>
      <c r="G262" s="2113"/>
      <c r="H262" s="2129"/>
      <c r="I262" s="2130"/>
      <c r="J262" s="2130"/>
      <c r="K262" s="2130"/>
      <c r="L262" s="2130"/>
      <c r="M262" s="2130"/>
      <c r="N262" s="2131"/>
      <c r="O262" s="2124"/>
      <c r="P262" s="2124"/>
    </row>
    <row r="263" spans="2:16" ht="39.75" customHeight="1">
      <c r="B263" s="89" t="s">
        <v>443</v>
      </c>
      <c r="C263" s="1997" t="s">
        <v>2688</v>
      </c>
      <c r="D263" s="1997"/>
      <c r="E263" s="1998"/>
      <c r="F263" s="33" t="s">
        <v>1340</v>
      </c>
      <c r="G263" s="2113"/>
      <c r="H263" s="2129"/>
      <c r="I263" s="2130"/>
      <c r="J263" s="2130"/>
      <c r="K263" s="2130"/>
      <c r="L263" s="2130"/>
      <c r="M263" s="2130"/>
      <c r="N263" s="2131"/>
      <c r="O263" s="2124"/>
      <c r="P263" s="2124"/>
    </row>
    <row r="264" spans="2:16" ht="39.75" customHeight="1" thickBot="1">
      <c r="B264" s="117" t="s">
        <v>445</v>
      </c>
      <c r="C264" s="1978" t="s">
        <v>2689</v>
      </c>
      <c r="D264" s="1978"/>
      <c r="E264" s="1979"/>
      <c r="F264" s="1523" t="s">
        <v>1340</v>
      </c>
      <c r="G264" s="2127"/>
      <c r="H264" s="2132"/>
      <c r="I264" s="2133"/>
      <c r="J264" s="2133"/>
      <c r="K264" s="2133"/>
      <c r="L264" s="2133"/>
      <c r="M264" s="2133"/>
      <c r="N264" s="2134"/>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2115"/>
      <c r="J266" s="2115"/>
      <c r="K266" s="2115"/>
      <c r="L266" s="2115"/>
      <c r="M266" s="2115"/>
      <c r="N266" s="2116"/>
      <c r="O266" s="2050" t="s">
        <v>2693</v>
      </c>
      <c r="P266" s="2050"/>
    </row>
    <row r="267" spans="2:16" ht="38.25" customHeight="1">
      <c r="B267" s="27" t="s">
        <v>435</v>
      </c>
      <c r="C267" s="1997" t="s">
        <v>2694</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2635</v>
      </c>
      <c r="E268" s="2043"/>
      <c r="F268" s="2108" t="s">
        <v>2695</v>
      </c>
      <c r="G268" s="2109"/>
      <c r="H268" s="2113"/>
      <c r="I268" s="2117"/>
      <c r="J268" s="2117"/>
      <c r="K268" s="2117"/>
      <c r="L268" s="2117"/>
      <c r="M268" s="2117"/>
      <c r="N268" s="2118"/>
      <c r="O268" s="2017"/>
      <c r="P268" s="2017"/>
    </row>
    <row r="269" spans="2:16" ht="28.5" customHeight="1">
      <c r="B269" s="1490"/>
      <c r="C269" s="1491" t="s">
        <v>489</v>
      </c>
      <c r="D269" s="1997" t="s">
        <v>2696</v>
      </c>
      <c r="E269" s="1998"/>
      <c r="F269" s="2110" t="s">
        <v>1745</v>
      </c>
      <c r="G269" s="2109"/>
      <c r="H269" s="2113"/>
      <c r="I269" s="2117"/>
      <c r="J269" s="2117"/>
      <c r="K269" s="2117"/>
      <c r="L269" s="2117"/>
      <c r="M269" s="2117"/>
      <c r="N269" s="2118"/>
      <c r="O269" s="2017"/>
      <c r="P269" s="2017"/>
    </row>
    <row r="270" spans="2:16" ht="28.5" customHeight="1">
      <c r="B270" s="1490"/>
      <c r="C270" s="1491" t="s">
        <v>493</v>
      </c>
      <c r="D270" s="1997" t="s">
        <v>2697</v>
      </c>
      <c r="E270" s="1998"/>
      <c r="F270" s="2110" t="s">
        <v>1745</v>
      </c>
      <c r="G270" s="2109"/>
      <c r="H270" s="2113"/>
      <c r="I270" s="2117"/>
      <c r="J270" s="2117"/>
      <c r="K270" s="2117"/>
      <c r="L270" s="2117"/>
      <c r="M270" s="2117"/>
      <c r="N270" s="2118"/>
      <c r="O270" s="2017"/>
      <c r="P270" s="2017"/>
    </row>
    <row r="271" spans="2:16" ht="29.25" customHeight="1">
      <c r="B271" s="1494"/>
      <c r="C271" s="1491" t="s">
        <v>498</v>
      </c>
      <c r="D271" s="1997" t="s">
        <v>2698</v>
      </c>
      <c r="E271" s="1997"/>
      <c r="F271" s="2110" t="s">
        <v>1745</v>
      </c>
      <c r="G271" s="2109"/>
      <c r="H271" s="2114"/>
      <c r="I271" s="2119"/>
      <c r="J271" s="2119"/>
      <c r="K271" s="2119"/>
      <c r="L271" s="2119"/>
      <c r="M271" s="2119"/>
      <c r="N271" s="2120"/>
      <c r="O271" s="2017"/>
      <c r="P271" s="2017"/>
    </row>
    <row r="272" spans="2:16" ht="39" customHeight="1">
      <c r="B272" s="1493" t="s">
        <v>441</v>
      </c>
      <c r="C272" s="1997" t="s">
        <v>1748</v>
      </c>
      <c r="D272" s="1997"/>
      <c r="E272" s="1998"/>
      <c r="F272" s="2110" t="s">
        <v>1749</v>
      </c>
      <c r="G272" s="2109"/>
      <c r="H272" s="1634" t="s">
        <v>1521</v>
      </c>
      <c r="I272" s="2121"/>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129.75" customHeight="1">
      <c r="B274" s="2097"/>
      <c r="C274" s="2099"/>
      <c r="D274" s="2099"/>
      <c r="E274" s="2099"/>
      <c r="F274" s="2099"/>
      <c r="G274" s="2100"/>
      <c r="H274" s="98" t="s">
        <v>3279</v>
      </c>
      <c r="I274" s="656" t="s">
        <v>2706</v>
      </c>
      <c r="J274" s="656" t="s">
        <v>3280</v>
      </c>
      <c r="K274" s="98" t="s">
        <v>3281</v>
      </c>
      <c r="L274" s="98" t="s">
        <v>3063</v>
      </c>
      <c r="M274" s="656" t="s">
        <v>3282</v>
      </c>
      <c r="N274" s="99" t="s">
        <v>1381</v>
      </c>
      <c r="O274" s="1504" t="s">
        <v>1762</v>
      </c>
      <c r="P274" s="1504"/>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4.75" customHeight="1">
      <c r="B276" s="84" t="s">
        <v>458</v>
      </c>
      <c r="C276" s="2091" t="s">
        <v>3064</v>
      </c>
      <c r="D276" s="2091"/>
      <c r="E276" s="2091"/>
      <c r="F276" s="2091"/>
      <c r="G276" s="2092"/>
      <c r="H276" s="101" t="s">
        <v>61</v>
      </c>
      <c r="I276" s="101" t="s">
        <v>61</v>
      </c>
      <c r="J276" s="103" t="s">
        <v>61</v>
      </c>
      <c r="K276" s="101" t="s">
        <v>61</v>
      </c>
      <c r="L276" s="101" t="s">
        <v>61</v>
      </c>
      <c r="M276" s="103" t="s">
        <v>61</v>
      </c>
      <c r="N276" s="3357"/>
      <c r="O276" s="2089"/>
      <c r="P276" s="2089"/>
    </row>
    <row r="277" spans="2:16" ht="24.75" customHeight="1">
      <c r="B277" s="84" t="s">
        <v>489</v>
      </c>
      <c r="C277" s="2091" t="s">
        <v>3065</v>
      </c>
      <c r="D277" s="2091"/>
      <c r="E277" s="2091"/>
      <c r="F277" s="2091"/>
      <c r="G277" s="2092"/>
      <c r="H277" s="118">
        <v>0</v>
      </c>
      <c r="I277" s="119">
        <v>12</v>
      </c>
      <c r="J277" s="120">
        <f t="shared" ref="J277:J295" si="1">MIN(H277/I277,1)</f>
        <v>0</v>
      </c>
      <c r="K277" s="101" t="s">
        <v>61</v>
      </c>
      <c r="L277" s="101" t="s">
        <v>61</v>
      </c>
      <c r="M277" s="103" t="s">
        <v>61</v>
      </c>
      <c r="N277" s="3358"/>
      <c r="O277" s="2017" t="s">
        <v>1762</v>
      </c>
      <c r="P277" s="2017"/>
    </row>
    <row r="278" spans="2:16" ht="54.75" customHeight="1">
      <c r="B278" s="84" t="s">
        <v>493</v>
      </c>
      <c r="C278" s="2091" t="s">
        <v>3284</v>
      </c>
      <c r="D278" s="2091"/>
      <c r="E278" s="2092"/>
      <c r="F278" s="2093"/>
      <c r="G278" s="2094"/>
      <c r="H278" s="101" t="s">
        <v>61</v>
      </c>
      <c r="I278" s="101" t="s">
        <v>61</v>
      </c>
      <c r="J278" s="103" t="s">
        <v>61</v>
      </c>
      <c r="K278" s="101" t="s">
        <v>61</v>
      </c>
      <c r="L278" s="101" t="s">
        <v>61</v>
      </c>
      <c r="M278" s="103" t="s">
        <v>61</v>
      </c>
      <c r="N278" s="3358"/>
      <c r="O278" s="2017"/>
      <c r="P278" s="2017"/>
    </row>
    <row r="279" spans="2:16" ht="20.25" customHeight="1">
      <c r="B279" s="104" t="s">
        <v>441</v>
      </c>
      <c r="C279" s="2068" t="s">
        <v>3068</v>
      </c>
      <c r="D279" s="2068"/>
      <c r="E279" s="2068"/>
      <c r="F279" s="2068"/>
      <c r="G279" s="2095"/>
      <c r="H279" s="101" t="s">
        <v>61</v>
      </c>
      <c r="I279" s="101" t="s">
        <v>61</v>
      </c>
      <c r="J279" s="103" t="s">
        <v>61</v>
      </c>
      <c r="K279" s="101" t="s">
        <v>61</v>
      </c>
      <c r="L279" s="101" t="s">
        <v>61</v>
      </c>
      <c r="M279" s="103" t="s">
        <v>61</v>
      </c>
      <c r="N279" s="3359"/>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2088"/>
      <c r="P280" s="2088"/>
    </row>
    <row r="281" spans="2:16" ht="24.75" customHeight="1">
      <c r="B281" s="76" t="s">
        <v>458</v>
      </c>
      <c r="C281" s="2091" t="s">
        <v>3069</v>
      </c>
      <c r="D281" s="2091"/>
      <c r="E281" s="2091"/>
      <c r="F281" s="2091"/>
      <c r="G281" s="2092"/>
      <c r="H281" s="101" t="s">
        <v>61</v>
      </c>
      <c r="I281" s="101" t="s">
        <v>61</v>
      </c>
      <c r="J281" s="103" t="s">
        <v>61</v>
      </c>
      <c r="K281" s="101" t="s">
        <v>61</v>
      </c>
      <c r="L281" s="101" t="s">
        <v>61</v>
      </c>
      <c r="M281" s="103" t="s">
        <v>61</v>
      </c>
      <c r="N281" s="2478"/>
      <c r="O281" s="2089"/>
      <c r="P281" s="2089"/>
    </row>
    <row r="282" spans="2:16" ht="24.75" customHeight="1">
      <c r="B282" s="76" t="s">
        <v>489</v>
      </c>
      <c r="C282" s="2091" t="s">
        <v>3070</v>
      </c>
      <c r="D282" s="2091"/>
      <c r="E282" s="2091"/>
      <c r="F282" s="2091"/>
      <c r="G282" s="1518"/>
      <c r="H282" s="101" t="s">
        <v>61</v>
      </c>
      <c r="I282" s="101" t="s">
        <v>61</v>
      </c>
      <c r="J282" s="103" t="s">
        <v>61</v>
      </c>
      <c r="K282" s="101" t="s">
        <v>61</v>
      </c>
      <c r="L282" s="101" t="s">
        <v>61</v>
      </c>
      <c r="M282" s="103" t="s">
        <v>61</v>
      </c>
      <c r="N282" s="2479"/>
      <c r="O282" s="2089"/>
      <c r="P282" s="2089"/>
    </row>
    <row r="283" spans="2:16" ht="24.75" customHeight="1">
      <c r="B283" s="76" t="s">
        <v>493</v>
      </c>
      <c r="C283" s="2091" t="s">
        <v>3071</v>
      </c>
      <c r="D283" s="2091"/>
      <c r="E283" s="2091"/>
      <c r="F283" s="2091"/>
      <c r="G283" s="2092"/>
      <c r="H283" s="101" t="s">
        <v>61</v>
      </c>
      <c r="I283" s="101" t="s">
        <v>61</v>
      </c>
      <c r="J283" s="103" t="s">
        <v>61</v>
      </c>
      <c r="K283" s="101" t="s">
        <v>61</v>
      </c>
      <c r="L283" s="101" t="s">
        <v>61</v>
      </c>
      <c r="M283" s="103" t="s">
        <v>61</v>
      </c>
      <c r="N283" s="2479"/>
      <c r="O283" s="2089"/>
      <c r="P283" s="2089"/>
    </row>
    <row r="284" spans="2:16" ht="18" customHeight="1">
      <c r="B284" s="104" t="s">
        <v>445</v>
      </c>
      <c r="C284" s="2068" t="s">
        <v>2425</v>
      </c>
      <c r="D284" s="2068"/>
      <c r="E284" s="2068"/>
      <c r="F284" s="2068"/>
      <c r="G284" s="2068"/>
      <c r="H284" s="2068"/>
      <c r="I284" s="2068"/>
      <c r="J284" s="2068"/>
      <c r="K284" s="2068"/>
      <c r="L284" s="2068"/>
      <c r="M284" s="2068"/>
      <c r="N284" s="2085"/>
      <c r="O284" s="2089"/>
      <c r="P284" s="2089"/>
    </row>
    <row r="285" spans="2:16" ht="22.5" customHeight="1">
      <c r="B285" s="76" t="s">
        <v>458</v>
      </c>
      <c r="C285" s="2091" t="s">
        <v>3072</v>
      </c>
      <c r="D285" s="2091"/>
      <c r="E285" s="2091"/>
      <c r="F285" s="2091"/>
      <c r="G285" s="2092"/>
      <c r="H285" s="101" t="s">
        <v>61</v>
      </c>
      <c r="I285" s="101" t="s">
        <v>61</v>
      </c>
      <c r="J285" s="103" t="s">
        <v>61</v>
      </c>
      <c r="K285" s="101" t="s">
        <v>61</v>
      </c>
      <c r="L285" s="101" t="s">
        <v>61</v>
      </c>
      <c r="M285" s="103" t="s">
        <v>61</v>
      </c>
      <c r="N285" s="2480"/>
      <c r="O285" s="2089"/>
      <c r="P285" s="2089"/>
    </row>
    <row r="286" spans="2:16" ht="22.5" customHeight="1">
      <c r="B286" s="76" t="s">
        <v>489</v>
      </c>
      <c r="C286" s="2091" t="s">
        <v>3073</v>
      </c>
      <c r="D286" s="2091"/>
      <c r="E286" s="2091"/>
      <c r="F286" s="2091"/>
      <c r="G286" s="2092"/>
      <c r="H286" s="101" t="s">
        <v>61</v>
      </c>
      <c r="I286" s="101" t="s">
        <v>61</v>
      </c>
      <c r="J286" s="103" t="s">
        <v>61</v>
      </c>
      <c r="K286" s="101" t="s">
        <v>61</v>
      </c>
      <c r="L286" s="101" t="s">
        <v>61</v>
      </c>
      <c r="M286" s="103" t="s">
        <v>61</v>
      </c>
      <c r="N286" s="2481"/>
      <c r="O286" s="2089"/>
      <c r="P286" s="2089"/>
    </row>
    <row r="287" spans="2:16" ht="22.5" customHeight="1">
      <c r="B287" s="104" t="s">
        <v>448</v>
      </c>
      <c r="C287" s="2068" t="s">
        <v>3074</v>
      </c>
      <c r="D287" s="2068"/>
      <c r="E287" s="2068"/>
      <c r="F287" s="2068"/>
      <c r="G287" s="2068"/>
      <c r="H287" s="101" t="s">
        <v>61</v>
      </c>
      <c r="I287" s="101" t="s">
        <v>61</v>
      </c>
      <c r="J287" s="103" t="s">
        <v>61</v>
      </c>
      <c r="K287" s="101" t="s">
        <v>61</v>
      </c>
      <c r="L287" s="101" t="s">
        <v>61</v>
      </c>
      <c r="M287" s="139" t="s">
        <v>61</v>
      </c>
      <c r="N287" s="105"/>
      <c r="O287" s="2089"/>
      <c r="P287" s="2089"/>
    </row>
    <row r="288" spans="2:16" ht="22.5" customHeight="1">
      <c r="B288" s="104" t="s">
        <v>450</v>
      </c>
      <c r="C288" s="2068" t="s">
        <v>3075</v>
      </c>
      <c r="D288" s="2068"/>
      <c r="E288" s="2068"/>
      <c r="F288" s="2068"/>
      <c r="G288" s="2068"/>
      <c r="H288" s="101" t="s">
        <v>61</v>
      </c>
      <c r="I288" s="101" t="s">
        <v>61</v>
      </c>
      <c r="J288" s="103" t="s">
        <v>61</v>
      </c>
      <c r="K288" s="101" t="s">
        <v>61</v>
      </c>
      <c r="L288" s="101" t="s">
        <v>61</v>
      </c>
      <c r="M288" s="139" t="s">
        <v>61</v>
      </c>
      <c r="N288" s="105"/>
      <c r="O288" s="2089"/>
      <c r="P288" s="2089"/>
    </row>
    <row r="289" spans="2:16" ht="22.5" customHeight="1">
      <c r="B289" s="104" t="s">
        <v>453</v>
      </c>
      <c r="C289" s="2068" t="s">
        <v>2432</v>
      </c>
      <c r="D289" s="2068"/>
      <c r="E289" s="2068"/>
      <c r="F289" s="2068"/>
      <c r="G289" s="2068"/>
      <c r="H289" s="101" t="s">
        <v>61</v>
      </c>
      <c r="I289" s="101" t="s">
        <v>61</v>
      </c>
      <c r="J289" s="103" t="s">
        <v>61</v>
      </c>
      <c r="K289" s="101" t="s">
        <v>61</v>
      </c>
      <c r="L289" s="101" t="s">
        <v>61</v>
      </c>
      <c r="M289" s="139" t="s">
        <v>61</v>
      </c>
      <c r="N289" s="105"/>
      <c r="O289" s="2089"/>
      <c r="P289" s="2089"/>
    </row>
    <row r="290" spans="2:16" ht="22.5" customHeight="1">
      <c r="B290" s="104" t="s">
        <v>456</v>
      </c>
      <c r="C290" s="2068" t="s">
        <v>2433</v>
      </c>
      <c r="D290" s="2068"/>
      <c r="E290" s="2068"/>
      <c r="F290" s="2068"/>
      <c r="G290" s="2068"/>
      <c r="H290" s="101" t="s">
        <v>61</v>
      </c>
      <c r="I290" s="101" t="s">
        <v>61</v>
      </c>
      <c r="J290" s="103" t="s">
        <v>61</v>
      </c>
      <c r="K290" s="101" t="s">
        <v>61</v>
      </c>
      <c r="L290" s="101" t="s">
        <v>61</v>
      </c>
      <c r="M290" s="139" t="s">
        <v>61</v>
      </c>
      <c r="N290" s="105"/>
      <c r="O290" s="2089"/>
      <c r="P290" s="2089"/>
    </row>
    <row r="291" spans="2:16" ht="18.75" customHeight="1">
      <c r="B291" s="104" t="s">
        <v>458</v>
      </c>
      <c r="C291" s="2068" t="s">
        <v>2434</v>
      </c>
      <c r="D291" s="2068"/>
      <c r="E291" s="2068"/>
      <c r="F291" s="2068"/>
      <c r="G291" s="2068"/>
      <c r="H291" s="2068"/>
      <c r="I291" s="2068"/>
      <c r="J291" s="2068"/>
      <c r="K291" s="2068"/>
      <c r="L291" s="2068"/>
      <c r="M291" s="2068"/>
      <c r="N291" s="2085"/>
      <c r="O291" s="2089"/>
      <c r="P291" s="2089"/>
    </row>
    <row r="292" spans="2:16" ht="22.5" customHeight="1">
      <c r="B292" s="76" t="s">
        <v>458</v>
      </c>
      <c r="C292" s="2086" t="s">
        <v>2435</v>
      </c>
      <c r="D292" s="2086"/>
      <c r="E292" s="2086"/>
      <c r="F292" s="2086"/>
      <c r="G292" s="2087"/>
      <c r="H292" s="101" t="s">
        <v>61</v>
      </c>
      <c r="I292" s="101" t="s">
        <v>61</v>
      </c>
      <c r="J292" s="103" t="s">
        <v>61</v>
      </c>
      <c r="K292" s="101" t="s">
        <v>61</v>
      </c>
      <c r="L292" s="101" t="s">
        <v>61</v>
      </c>
      <c r="M292" s="103" t="s">
        <v>61</v>
      </c>
      <c r="N292" s="2480"/>
      <c r="O292" s="2089"/>
      <c r="P292" s="2089"/>
    </row>
    <row r="293" spans="2:16" ht="22.5" customHeight="1">
      <c r="B293" s="76" t="s">
        <v>489</v>
      </c>
      <c r="C293" s="2086" t="s">
        <v>2436</v>
      </c>
      <c r="D293" s="2086"/>
      <c r="E293" s="2086"/>
      <c r="F293" s="2086"/>
      <c r="G293" s="2087"/>
      <c r="H293" s="101" t="s">
        <v>61</v>
      </c>
      <c r="I293" s="101" t="s">
        <v>61</v>
      </c>
      <c r="J293" s="103" t="s">
        <v>61</v>
      </c>
      <c r="K293" s="101" t="s">
        <v>61</v>
      </c>
      <c r="L293" s="101" t="s">
        <v>61</v>
      </c>
      <c r="M293" s="103" t="s">
        <v>61</v>
      </c>
      <c r="N293" s="2481"/>
      <c r="O293" s="2089"/>
      <c r="P293" s="2089"/>
    </row>
    <row r="294" spans="2:16" ht="22.5" customHeight="1">
      <c r="B294" s="104" t="s">
        <v>594</v>
      </c>
      <c r="C294" s="2068" t="s">
        <v>3076</v>
      </c>
      <c r="D294" s="2068"/>
      <c r="E294" s="2068"/>
      <c r="F294" s="2068"/>
      <c r="G294" s="2068"/>
      <c r="H294" s="101" t="s">
        <v>61</v>
      </c>
      <c r="I294" s="101" t="s">
        <v>61</v>
      </c>
      <c r="J294" s="103" t="s">
        <v>61</v>
      </c>
      <c r="K294" s="101" t="s">
        <v>61</v>
      </c>
      <c r="L294" s="101" t="s">
        <v>61</v>
      </c>
      <c r="M294" s="103" t="s">
        <v>61</v>
      </c>
      <c r="N294" s="595"/>
      <c r="O294" s="2089"/>
      <c r="P294" s="2089"/>
    </row>
    <row r="295" spans="2:16" ht="43.5" customHeight="1" thickBot="1">
      <c r="B295" s="27" t="s">
        <v>596</v>
      </c>
      <c r="C295" s="1997" t="s">
        <v>3285</v>
      </c>
      <c r="D295" s="1997"/>
      <c r="E295" s="1997"/>
      <c r="F295" s="1997"/>
      <c r="G295" s="1998"/>
      <c r="H295" s="127">
        <f>H277</f>
        <v>0</v>
      </c>
      <c r="I295" s="127">
        <f>I277</f>
        <v>12</v>
      </c>
      <c r="J295" s="120">
        <f t="shared" si="1"/>
        <v>0</v>
      </c>
      <c r="K295" s="235" t="s">
        <v>61</v>
      </c>
      <c r="L295" s="235" t="s">
        <v>61</v>
      </c>
      <c r="M295" s="139" t="s">
        <v>61</v>
      </c>
      <c r="N295" s="105"/>
      <c r="O295" s="2090"/>
      <c r="P295" s="2090"/>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51" customHeight="1">
      <c r="B297" s="70" t="s">
        <v>339</v>
      </c>
      <c r="C297" s="1997" t="s">
        <v>2722</v>
      </c>
      <c r="D297" s="1997"/>
      <c r="E297" s="1997"/>
      <c r="F297" s="1997"/>
      <c r="G297" s="1998"/>
      <c r="H297" s="1999" t="s">
        <v>1442</v>
      </c>
      <c r="I297" s="2027"/>
      <c r="J297" s="2000"/>
      <c r="K297" s="108" t="s">
        <v>1521</v>
      </c>
      <c r="L297" s="2069"/>
      <c r="M297" s="2070"/>
      <c r="N297" s="2071"/>
      <c r="O297" s="109" t="s">
        <v>1784</v>
      </c>
      <c r="P297" s="1507"/>
    </row>
    <row r="298" spans="2:16" ht="34.5" customHeight="1">
      <c r="B298" s="110" t="s">
        <v>341</v>
      </c>
      <c r="C298" s="1997" t="s">
        <v>2724</v>
      </c>
      <c r="D298" s="1997"/>
      <c r="E298" s="1997"/>
      <c r="F298" s="1997"/>
      <c r="G298" s="1998"/>
      <c r="H298" s="1999" t="s">
        <v>1442</v>
      </c>
      <c r="I298" s="2027"/>
      <c r="J298" s="2000"/>
      <c r="K298" s="2030" t="s">
        <v>1521</v>
      </c>
      <c r="L298" s="2072"/>
      <c r="M298" s="2073"/>
      <c r="N298" s="2074"/>
      <c r="O298" s="2017" t="s">
        <v>2736</v>
      </c>
      <c r="P298" s="1991"/>
    </row>
    <row r="299" spans="2:16" ht="37.5" customHeight="1">
      <c r="B299" s="1494" t="s">
        <v>435</v>
      </c>
      <c r="C299" s="2043" t="s">
        <v>2725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2726</v>
      </c>
      <c r="D300" s="1997"/>
      <c r="E300" s="1997"/>
      <c r="F300" s="1997"/>
      <c r="G300" s="1998"/>
      <c r="H300" s="1999"/>
      <c r="I300" s="2027"/>
      <c r="J300" s="2000"/>
      <c r="K300" s="2078"/>
      <c r="L300" s="2082"/>
      <c r="M300" s="2083"/>
      <c r="N300" s="2084"/>
      <c r="O300" s="2017"/>
      <c r="P300" s="2017"/>
    </row>
    <row r="301" spans="2:16" ht="37.5" customHeight="1">
      <c r="B301" s="44" t="s">
        <v>737</v>
      </c>
      <c r="C301" s="1997" t="s">
        <v>2727</v>
      </c>
      <c r="D301" s="1997"/>
      <c r="E301" s="1997"/>
      <c r="F301" s="1997"/>
      <c r="G301" s="1998"/>
      <c r="H301" s="1999" t="s">
        <v>1793</v>
      </c>
      <c r="I301" s="2027"/>
      <c r="J301" s="2000"/>
      <c r="K301" s="1535" t="s">
        <v>1521</v>
      </c>
      <c r="L301" s="2072"/>
      <c r="M301" s="2073"/>
      <c r="N301" s="2074"/>
      <c r="O301" s="2017"/>
      <c r="P301" s="2017"/>
    </row>
    <row r="302" spans="2:16" ht="37.5" customHeight="1">
      <c r="B302" s="110" t="s">
        <v>350</v>
      </c>
      <c r="C302" s="1997" t="s">
        <v>1796</v>
      </c>
      <c r="D302" s="1997"/>
      <c r="E302" s="1997"/>
      <c r="F302" s="1997"/>
      <c r="G302" s="1998"/>
      <c r="H302" s="1999" t="s">
        <v>1442</v>
      </c>
      <c r="I302" s="2027"/>
      <c r="J302" s="2000"/>
      <c r="K302" s="1535" t="s">
        <v>1521</v>
      </c>
      <c r="L302" s="2075"/>
      <c r="M302" s="2076"/>
      <c r="N302" s="2077"/>
      <c r="O302" s="2017"/>
      <c r="P302" s="1992"/>
    </row>
    <row r="303" spans="2:16" ht="39" customHeight="1">
      <c r="B303" s="28" t="s">
        <v>357</v>
      </c>
      <c r="C303" s="2043" t="s">
        <v>1799</v>
      </c>
      <c r="D303" s="2043"/>
      <c r="E303" s="2043"/>
      <c r="F303" s="2043"/>
      <c r="G303" s="2054"/>
      <c r="H303" s="1999" t="s">
        <v>1442</v>
      </c>
      <c r="I303" s="2027"/>
      <c r="J303" s="2000"/>
      <c r="K303" s="2030" t="s">
        <v>1521</v>
      </c>
      <c r="L303" s="2059"/>
      <c r="M303" s="2060"/>
      <c r="N303" s="2061"/>
      <c r="O303" s="1991" t="s">
        <v>4169</v>
      </c>
      <c r="P303" s="1991"/>
    </row>
    <row r="304" spans="2:16" ht="39" customHeight="1">
      <c r="B304" s="23" t="s">
        <v>366</v>
      </c>
      <c r="C304" s="1997" t="s">
        <v>2730</v>
      </c>
      <c r="D304" s="1997"/>
      <c r="E304" s="1997"/>
      <c r="F304" s="1997"/>
      <c r="G304" s="1998"/>
      <c r="H304" s="1999" t="s">
        <v>2731</v>
      </c>
      <c r="I304" s="2027"/>
      <c r="J304" s="2000"/>
      <c r="K304" s="2031"/>
      <c r="L304" s="2062"/>
      <c r="M304" s="2063"/>
      <c r="N304" s="2064"/>
      <c r="O304" s="2017"/>
      <c r="P304" s="2017"/>
    </row>
    <row r="305" spans="1:16" ht="39" customHeight="1">
      <c r="B305" s="1520" t="s">
        <v>742</v>
      </c>
      <c r="C305" s="1997" t="s">
        <v>1806</v>
      </c>
      <c r="D305" s="1997"/>
      <c r="E305" s="1997"/>
      <c r="F305" s="1997"/>
      <c r="G305" s="1998"/>
      <c r="H305" s="1999" t="s">
        <v>1807</v>
      </c>
      <c r="I305" s="2027"/>
      <c r="J305" s="2000"/>
      <c r="K305" s="2031"/>
      <c r="L305" s="2062"/>
      <c r="M305" s="2063"/>
      <c r="N305" s="2064"/>
      <c r="O305" s="2017"/>
      <c r="P305" s="2017"/>
    </row>
    <row r="306" spans="1:16" ht="39" customHeight="1">
      <c r="B306" s="1493" t="s">
        <v>435</v>
      </c>
      <c r="C306" s="1997" t="s">
        <v>1809</v>
      </c>
      <c r="D306" s="1997"/>
      <c r="E306" s="1997"/>
      <c r="F306" s="1997"/>
      <c r="G306" s="1998"/>
      <c r="H306" s="1999" t="s">
        <v>1807</v>
      </c>
      <c r="I306" s="2027"/>
      <c r="J306" s="2000"/>
      <c r="K306" s="2031"/>
      <c r="L306" s="2062"/>
      <c r="M306" s="2063"/>
      <c r="N306" s="2064"/>
      <c r="O306" s="2017"/>
      <c r="P306" s="1992"/>
    </row>
    <row r="307" spans="1:16" ht="51" customHeight="1">
      <c r="B307" s="70" t="s">
        <v>745</v>
      </c>
      <c r="C307" s="1997" t="s">
        <v>3083</v>
      </c>
      <c r="D307" s="1997"/>
      <c r="E307" s="1997"/>
      <c r="F307" s="1997"/>
      <c r="G307" s="1998"/>
      <c r="H307" s="2038" t="s">
        <v>1807</v>
      </c>
      <c r="I307" s="2039"/>
      <c r="J307" s="2040"/>
      <c r="K307" s="2031"/>
      <c r="L307" s="2062"/>
      <c r="M307" s="2063"/>
      <c r="N307" s="2064"/>
      <c r="O307" s="2051"/>
      <c r="P307" s="2051"/>
    </row>
    <row r="308" spans="1:16" ht="40.5" customHeight="1" thickBot="1">
      <c r="B308" s="39" t="s">
        <v>435</v>
      </c>
      <c r="C308" s="1978" t="s">
        <v>2737</v>
      </c>
      <c r="D308" s="1978"/>
      <c r="E308" s="1978"/>
      <c r="F308" s="1978"/>
      <c r="G308" s="1979"/>
      <c r="H308" s="2053" t="s">
        <v>1807</v>
      </c>
      <c r="I308" s="2053"/>
      <c r="J308" s="1981"/>
      <c r="K308" s="2058"/>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1817</v>
      </c>
      <c r="I310" s="2027"/>
      <c r="J310" s="2027"/>
      <c r="K310" s="2044" t="s">
        <v>1521</v>
      </c>
      <c r="L310" s="2045"/>
      <c r="M310" s="2046"/>
      <c r="N310" s="2047"/>
      <c r="O310" s="2050" t="s">
        <v>3287</v>
      </c>
      <c r="P310" s="2050"/>
    </row>
    <row r="311" spans="1:16" ht="30.75" customHeight="1">
      <c r="B311" s="1494" t="s">
        <v>435</v>
      </c>
      <c r="C311" s="2043" t="s">
        <v>2740</v>
      </c>
      <c r="D311" s="2043"/>
      <c r="E311" s="2043"/>
      <c r="F311" s="2043"/>
      <c r="G311" s="2043"/>
      <c r="H311" s="2038" t="s">
        <v>1807</v>
      </c>
      <c r="I311" s="2039"/>
      <c r="J311" s="2040"/>
      <c r="K311" s="2031"/>
      <c r="L311" s="2023"/>
      <c r="M311" s="2048"/>
      <c r="N311" s="2024"/>
      <c r="O311" s="2017"/>
      <c r="P311" s="2017"/>
    </row>
    <row r="312" spans="1:16" ht="39" customHeight="1">
      <c r="B312" s="1494" t="s">
        <v>441</v>
      </c>
      <c r="C312" s="1997" t="s">
        <v>2741</v>
      </c>
      <c r="D312" s="1997"/>
      <c r="E312" s="1997"/>
      <c r="F312" s="1997"/>
      <c r="G312" s="1998"/>
      <c r="H312" s="1999" t="s">
        <v>1807</v>
      </c>
      <c r="I312" s="2027"/>
      <c r="J312" s="2000"/>
      <c r="K312" s="2031"/>
      <c r="L312" s="2023"/>
      <c r="M312" s="2048"/>
      <c r="N312" s="2024"/>
      <c r="O312" s="2017"/>
      <c r="P312" s="2017"/>
    </row>
    <row r="313" spans="1:16" ht="35.25" customHeight="1">
      <c r="B313" s="1520" t="s">
        <v>381</v>
      </c>
      <c r="C313" s="2028" t="s">
        <v>2742</v>
      </c>
      <c r="D313" s="2028"/>
      <c r="E313" s="2028"/>
      <c r="F313" s="2028"/>
      <c r="G313" s="2029"/>
      <c r="H313" s="2038" t="s">
        <v>57</v>
      </c>
      <c r="I313" s="2039"/>
      <c r="J313" s="2040"/>
      <c r="K313" s="2031"/>
      <c r="L313" s="2025"/>
      <c r="M313" s="2049"/>
      <c r="N313" s="2026"/>
      <c r="O313" s="2017"/>
      <c r="P313" s="2017"/>
    </row>
    <row r="314" spans="1:16" ht="39" customHeight="1">
      <c r="B314" s="1494" t="s">
        <v>435</v>
      </c>
      <c r="C314" s="1997" t="s">
        <v>2743</v>
      </c>
      <c r="D314" s="1997"/>
      <c r="E314" s="1997"/>
      <c r="F314" s="1997"/>
      <c r="G314" s="1998"/>
      <c r="H314" s="1999"/>
      <c r="I314" s="2027"/>
      <c r="J314" s="2000"/>
      <c r="K314" s="2030" t="s">
        <v>1521</v>
      </c>
      <c r="L314" s="2032"/>
      <c r="M314" s="2033"/>
      <c r="N314" s="2034"/>
      <c r="O314" s="2017"/>
      <c r="P314" s="2017"/>
    </row>
    <row r="315" spans="1:16" ht="31.5" customHeight="1">
      <c r="B315" s="1490" t="s">
        <v>441</v>
      </c>
      <c r="C315" s="1997" t="s">
        <v>2745</v>
      </c>
      <c r="D315" s="1997"/>
      <c r="E315" s="1997"/>
      <c r="F315" s="1997"/>
      <c r="G315" s="1998"/>
      <c r="H315" s="2038" t="s">
        <v>57</v>
      </c>
      <c r="I315" s="2039"/>
      <c r="J315" s="2040"/>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1332</v>
      </c>
      <c r="P316" s="1991"/>
    </row>
    <row r="317" spans="1:16" ht="47.25" customHeight="1">
      <c r="A317" s="9"/>
      <c r="B317" s="111" t="s">
        <v>435</v>
      </c>
      <c r="C317" s="1830" t="s">
        <v>3288</v>
      </c>
      <c r="D317" s="1830"/>
      <c r="E317" s="1830"/>
      <c r="F317" s="1830"/>
      <c r="G317" s="1830"/>
      <c r="H317" s="1830"/>
      <c r="I317" s="1830"/>
      <c r="J317" s="1830"/>
      <c r="K317" s="1830"/>
      <c r="L317" s="2018" t="s">
        <v>1521</v>
      </c>
      <c r="M317" s="2021"/>
      <c r="N317" s="2022"/>
      <c r="O317" s="2017"/>
      <c r="P317" s="2017"/>
    </row>
    <row r="318" spans="1:16" ht="28.5" customHeight="1">
      <c r="A318" s="9"/>
      <c r="B318" s="111"/>
      <c r="C318" s="1491" t="s">
        <v>458</v>
      </c>
      <c r="D318" s="1997" t="s">
        <v>2748</v>
      </c>
      <c r="E318" s="1997"/>
      <c r="F318" s="1997"/>
      <c r="G318" s="1997"/>
      <c r="H318" s="1997"/>
      <c r="I318" s="1998"/>
      <c r="J318" s="1999" t="s">
        <v>2749</v>
      </c>
      <c r="K318" s="2000"/>
      <c r="L318" s="2019"/>
      <c r="M318" s="2023"/>
      <c r="N318" s="2024"/>
      <c r="O318" s="2017"/>
      <c r="P318" s="2017"/>
    </row>
    <row r="319" spans="1:16" ht="40.5" customHeight="1">
      <c r="A319" s="9"/>
      <c r="B319" s="111"/>
      <c r="C319" s="111" t="s">
        <v>489</v>
      </c>
      <c r="D319" s="1997" t="s">
        <v>1830</v>
      </c>
      <c r="E319" s="1997"/>
      <c r="F319" s="1997"/>
      <c r="G319" s="1997"/>
      <c r="H319" s="1830"/>
      <c r="I319" s="1831"/>
      <c r="J319" s="1999" t="s">
        <v>1817</v>
      </c>
      <c r="K319" s="2000"/>
      <c r="L319" s="2019"/>
      <c r="M319" s="2023"/>
      <c r="N319" s="2024"/>
      <c r="O319" s="2017"/>
      <c r="P319" s="2017"/>
    </row>
    <row r="320" spans="1:16" ht="28.5" customHeight="1">
      <c r="A320" s="9"/>
      <c r="B320" s="111"/>
      <c r="C320" s="111" t="s">
        <v>493</v>
      </c>
      <c r="D320" s="1997" t="s">
        <v>2750</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2752</v>
      </c>
      <c r="E321" s="1997"/>
      <c r="F321" s="1997"/>
      <c r="G321" s="1997"/>
      <c r="H321" s="1997"/>
      <c r="I321" s="1997"/>
      <c r="J321" s="1999">
        <v>0</v>
      </c>
      <c r="K321" s="2000"/>
      <c r="L321" s="2019"/>
      <c r="M321" s="2023"/>
      <c r="N321" s="2024"/>
      <c r="O321" s="2017"/>
      <c r="P321" s="2017"/>
    </row>
    <row r="322" spans="1:16" ht="34.5" customHeight="1">
      <c r="A322" s="9"/>
      <c r="B322" s="111" t="s">
        <v>441</v>
      </c>
      <c r="C322" s="1830" t="s">
        <v>3290</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2748</v>
      </c>
      <c r="E323" s="1997"/>
      <c r="F323" s="1997"/>
      <c r="G323" s="1997"/>
      <c r="H323" s="1997"/>
      <c r="I323" s="1998"/>
      <c r="J323" s="1999" t="s">
        <v>2749</v>
      </c>
      <c r="K323" s="2000"/>
      <c r="L323" s="2019"/>
      <c r="M323" s="2023"/>
      <c r="N323" s="2024"/>
      <c r="O323" s="2017"/>
      <c r="P323" s="2017"/>
    </row>
    <row r="324" spans="1:16" ht="28.5" customHeight="1">
      <c r="A324" s="9"/>
      <c r="B324" s="111"/>
      <c r="C324" s="111" t="s">
        <v>489</v>
      </c>
      <c r="D324" s="1997" t="s">
        <v>1846</v>
      </c>
      <c r="E324" s="1997"/>
      <c r="F324" s="1997"/>
      <c r="G324" s="1997"/>
      <c r="H324" s="1997"/>
      <c r="I324" s="1998"/>
      <c r="J324" s="1999" t="s">
        <v>1817</v>
      </c>
      <c r="K324" s="2000"/>
      <c r="L324" s="2019"/>
      <c r="M324" s="2023"/>
      <c r="N324" s="2024"/>
      <c r="O324" s="2017"/>
      <c r="P324" s="2017"/>
    </row>
    <row r="325" spans="1:16" ht="28.5" customHeight="1">
      <c r="A325" s="9"/>
      <c r="B325" s="111"/>
      <c r="C325" s="111" t="s">
        <v>493</v>
      </c>
      <c r="D325" s="1830" t="s">
        <v>2750</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2755</v>
      </c>
      <c r="E326" s="1997"/>
      <c r="F326" s="1997"/>
      <c r="G326" s="1997"/>
      <c r="H326" s="1997"/>
      <c r="I326" s="1997"/>
      <c r="J326" s="1999">
        <v>0</v>
      </c>
      <c r="K326" s="2000"/>
      <c r="L326" s="2019"/>
      <c r="M326" s="2023"/>
      <c r="N326" s="2024"/>
      <c r="O326" s="2017"/>
      <c r="P326" s="2017"/>
    </row>
    <row r="327" spans="1:16" ht="48" customHeight="1">
      <c r="A327" s="9"/>
      <c r="B327" s="111" t="s">
        <v>443</v>
      </c>
      <c r="C327" s="1997" t="s">
        <v>3292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2748</v>
      </c>
      <c r="E328" s="1997"/>
      <c r="F328" s="1997"/>
      <c r="G328" s="1997"/>
      <c r="H328" s="1997"/>
      <c r="I328" s="1998"/>
      <c r="J328" s="1999" t="s">
        <v>2749</v>
      </c>
      <c r="K328" s="2000"/>
      <c r="L328" s="2019"/>
      <c r="M328" s="2023"/>
      <c r="N328" s="2024"/>
      <c r="O328" s="2017"/>
      <c r="P328" s="2017"/>
    </row>
    <row r="329" spans="1:16" ht="28.5" customHeight="1">
      <c r="A329" s="9"/>
      <c r="B329" s="27"/>
      <c r="C329" s="111" t="s">
        <v>489</v>
      </c>
      <c r="D329" s="1997" t="s">
        <v>1846</v>
      </c>
      <c r="E329" s="1997"/>
      <c r="F329" s="1997"/>
      <c r="G329" s="1997"/>
      <c r="H329" s="1997"/>
      <c r="I329" s="1998"/>
      <c r="J329" s="1999" t="s">
        <v>1817</v>
      </c>
      <c r="K329" s="2000"/>
      <c r="L329" s="2019"/>
      <c r="M329" s="2023"/>
      <c r="N329" s="2024"/>
      <c r="O329" s="2017"/>
      <c r="P329" s="2017"/>
    </row>
    <row r="330" spans="1:16" ht="28.5" customHeight="1">
      <c r="A330" s="9"/>
      <c r="B330" s="1490"/>
      <c r="C330" s="111" t="s">
        <v>493</v>
      </c>
      <c r="D330" s="1997" t="s">
        <v>2750</v>
      </c>
      <c r="E330" s="1997"/>
      <c r="F330" s="1997"/>
      <c r="G330" s="1997"/>
      <c r="H330" s="1754"/>
      <c r="I330" s="2008"/>
      <c r="J330" s="2008"/>
      <c r="K330" s="1755"/>
      <c r="L330" s="2019"/>
      <c r="M330" s="2023"/>
      <c r="N330" s="2024"/>
      <c r="O330" s="2017"/>
      <c r="P330" s="2017"/>
    </row>
    <row r="331" spans="1:16" ht="28.5" customHeight="1">
      <c r="A331" s="9"/>
      <c r="B331" s="27"/>
      <c r="C331" s="111" t="s">
        <v>498</v>
      </c>
      <c r="D331" s="1997" t="s">
        <v>2758</v>
      </c>
      <c r="E331" s="1997"/>
      <c r="F331" s="1997"/>
      <c r="G331" s="1997"/>
      <c r="H331" s="1997"/>
      <c r="I331" s="1997"/>
      <c r="J331" s="1999">
        <v>0</v>
      </c>
      <c r="K331" s="2000"/>
      <c r="L331" s="2019"/>
      <c r="M331" s="2023"/>
      <c r="N331" s="2024"/>
      <c r="O331" s="2017"/>
      <c r="P331" s="2017"/>
    </row>
    <row r="332" spans="1:16" ht="39.75" customHeight="1">
      <c r="A332" s="9"/>
      <c r="B332" s="27" t="s">
        <v>445</v>
      </c>
      <c r="C332" s="1830" t="s">
        <v>3294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2748</v>
      </c>
      <c r="E333" s="1997"/>
      <c r="F333" s="1997"/>
      <c r="G333" s="1997"/>
      <c r="H333" s="1997"/>
      <c r="I333" s="1998"/>
      <c r="J333" s="1999" t="s">
        <v>2749</v>
      </c>
      <c r="K333" s="2000"/>
      <c r="L333" s="2019"/>
      <c r="M333" s="2023"/>
      <c r="N333" s="2024"/>
      <c r="O333" s="2017"/>
      <c r="P333" s="2017"/>
    </row>
    <row r="334" spans="1:16" ht="28.5" customHeight="1">
      <c r="A334" s="9"/>
      <c r="B334" s="27"/>
      <c r="C334" s="111" t="s">
        <v>489</v>
      </c>
      <c r="D334" s="1997" t="s">
        <v>1846</v>
      </c>
      <c r="E334" s="1997"/>
      <c r="F334" s="1997"/>
      <c r="G334" s="1997"/>
      <c r="H334" s="1997"/>
      <c r="I334" s="1998"/>
      <c r="J334" s="2488" t="s">
        <v>1817</v>
      </c>
      <c r="K334" s="2000"/>
      <c r="L334" s="2019"/>
      <c r="M334" s="2023"/>
      <c r="N334" s="2024"/>
      <c r="O334" s="2017"/>
      <c r="P334" s="2017"/>
    </row>
    <row r="335" spans="1:16" ht="28.5" customHeight="1">
      <c r="A335" s="9"/>
      <c r="B335" s="1490"/>
      <c r="C335" s="111" t="s">
        <v>493</v>
      </c>
      <c r="D335" s="1997" t="s">
        <v>2750</v>
      </c>
      <c r="E335" s="1997"/>
      <c r="F335" s="1997"/>
      <c r="G335" s="1997"/>
      <c r="H335" s="1754"/>
      <c r="I335" s="2008"/>
      <c r="J335" s="2008"/>
      <c r="K335" s="1755"/>
      <c r="L335" s="2019"/>
      <c r="M335" s="2023"/>
      <c r="N335" s="2024"/>
      <c r="O335" s="2017"/>
      <c r="P335" s="2017"/>
    </row>
    <row r="336" spans="1:16" ht="28.5" customHeight="1">
      <c r="A336" s="9"/>
      <c r="B336" s="27"/>
      <c r="C336" s="111" t="s">
        <v>498</v>
      </c>
      <c r="D336" s="1997" t="s">
        <v>1848</v>
      </c>
      <c r="E336" s="1997"/>
      <c r="F336" s="1997"/>
      <c r="G336" s="1997"/>
      <c r="H336" s="1997"/>
      <c r="I336" s="1997"/>
      <c r="J336" s="1999">
        <v>0</v>
      </c>
      <c r="K336" s="2000"/>
      <c r="L336" s="2019"/>
      <c r="M336" s="2023"/>
      <c r="N336" s="2024"/>
      <c r="O336" s="2017"/>
      <c r="P336" s="2017"/>
    </row>
    <row r="337" spans="1:16" ht="39.75" customHeight="1">
      <c r="A337" s="9"/>
      <c r="B337" s="27" t="s">
        <v>448</v>
      </c>
      <c r="C337" s="1997" t="s">
        <v>3296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2748</v>
      </c>
      <c r="E338" s="1997"/>
      <c r="F338" s="1997"/>
      <c r="G338" s="1997"/>
      <c r="H338" s="1997"/>
      <c r="I338" s="1998"/>
      <c r="J338" s="1999" t="s">
        <v>2749</v>
      </c>
      <c r="K338" s="2000"/>
      <c r="L338" s="2019"/>
      <c r="M338" s="2023"/>
      <c r="N338" s="2024"/>
      <c r="O338" s="2017"/>
      <c r="P338" s="2017"/>
    </row>
    <row r="339" spans="1:16" ht="28.5" customHeight="1">
      <c r="A339" s="9"/>
      <c r="B339" s="27"/>
      <c r="C339" s="111" t="s">
        <v>489</v>
      </c>
      <c r="D339" s="1997" t="s">
        <v>1846</v>
      </c>
      <c r="E339" s="1997"/>
      <c r="F339" s="1997"/>
      <c r="G339" s="1997"/>
      <c r="H339" s="1997"/>
      <c r="I339" s="1998"/>
      <c r="J339" s="1999" t="s">
        <v>1817</v>
      </c>
      <c r="K339" s="2000"/>
      <c r="L339" s="2019"/>
      <c r="M339" s="2023"/>
      <c r="N339" s="2024"/>
      <c r="O339" s="2017"/>
      <c r="P339" s="2017"/>
    </row>
    <row r="340" spans="1:16" ht="28.5" customHeight="1">
      <c r="A340" s="9"/>
      <c r="B340" s="1490"/>
      <c r="C340" s="111" t="s">
        <v>493</v>
      </c>
      <c r="D340" s="1997" t="s">
        <v>2750</v>
      </c>
      <c r="E340" s="1997"/>
      <c r="F340" s="1997"/>
      <c r="G340" s="1997"/>
      <c r="H340" s="1754"/>
      <c r="I340" s="2008"/>
      <c r="J340" s="2008"/>
      <c r="K340" s="1755"/>
      <c r="L340" s="2019"/>
      <c r="M340" s="2023"/>
      <c r="N340" s="2024"/>
      <c r="O340" s="2017"/>
      <c r="P340" s="2017"/>
    </row>
    <row r="341" spans="1:16" ht="28.5" customHeight="1">
      <c r="A341" s="9"/>
      <c r="B341" s="27"/>
      <c r="C341" s="111" t="s">
        <v>498</v>
      </c>
      <c r="D341" s="1997" t="s">
        <v>1848</v>
      </c>
      <c r="E341" s="1997"/>
      <c r="F341" s="1997"/>
      <c r="G341" s="1997"/>
      <c r="H341" s="1997"/>
      <c r="I341" s="1997"/>
      <c r="J341" s="1999">
        <v>0</v>
      </c>
      <c r="K341" s="2000"/>
      <c r="L341" s="2019"/>
      <c r="M341" s="2023"/>
      <c r="N341" s="2024"/>
      <c r="O341" s="2017"/>
      <c r="P341" s="2017"/>
    </row>
    <row r="342" spans="1:16" ht="25.5" customHeight="1">
      <c r="A342" s="9"/>
      <c r="B342" s="27" t="s">
        <v>450</v>
      </c>
      <c r="C342" s="1997" t="s">
        <v>2432</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2748</v>
      </c>
      <c r="E343" s="1997"/>
      <c r="F343" s="1997"/>
      <c r="G343" s="1997"/>
      <c r="H343" s="1997"/>
      <c r="I343" s="1998"/>
      <c r="J343" s="1999" t="s">
        <v>2749</v>
      </c>
      <c r="K343" s="2000"/>
      <c r="L343" s="2019"/>
      <c r="M343" s="2023"/>
      <c r="N343" s="2024"/>
      <c r="O343" s="2017"/>
      <c r="P343" s="2017"/>
    </row>
    <row r="344" spans="1:16" ht="28.5" customHeight="1">
      <c r="A344" s="9"/>
      <c r="B344" s="27"/>
      <c r="C344" s="111" t="s">
        <v>489</v>
      </c>
      <c r="D344" s="1997" t="s">
        <v>1846</v>
      </c>
      <c r="E344" s="1997"/>
      <c r="F344" s="1997"/>
      <c r="G344" s="1997"/>
      <c r="H344" s="1997"/>
      <c r="I344" s="1998"/>
      <c r="J344" s="1999" t="s">
        <v>1817</v>
      </c>
      <c r="K344" s="2000"/>
      <c r="L344" s="2019"/>
      <c r="M344" s="2023"/>
      <c r="N344" s="2024"/>
      <c r="O344" s="2017"/>
      <c r="P344" s="2017"/>
    </row>
    <row r="345" spans="1:16" ht="28.5" customHeight="1">
      <c r="A345" s="9"/>
      <c r="B345" s="27"/>
      <c r="C345" s="111" t="s">
        <v>493</v>
      </c>
      <c r="D345" s="1997" t="s">
        <v>2750</v>
      </c>
      <c r="E345" s="1997"/>
      <c r="F345" s="1997"/>
      <c r="G345" s="1997"/>
      <c r="H345" s="1754"/>
      <c r="I345" s="2008"/>
      <c r="J345" s="2008"/>
      <c r="K345" s="1755"/>
      <c r="L345" s="2019"/>
      <c r="M345" s="2023"/>
      <c r="N345" s="2024"/>
      <c r="O345" s="2017"/>
      <c r="P345" s="2017"/>
    </row>
    <row r="346" spans="1:16" ht="28.5" customHeight="1">
      <c r="A346" s="9"/>
      <c r="B346" s="27"/>
      <c r="C346" s="111" t="s">
        <v>498</v>
      </c>
      <c r="D346" s="1997" t="s">
        <v>2764</v>
      </c>
      <c r="E346" s="1997"/>
      <c r="F346" s="1997"/>
      <c r="G346" s="1997"/>
      <c r="H346" s="1997"/>
      <c r="I346" s="1997"/>
      <c r="J346" s="1999">
        <v>0</v>
      </c>
      <c r="K346" s="2000"/>
      <c r="L346" s="2019"/>
      <c r="M346" s="2023"/>
      <c r="N346" s="2024"/>
      <c r="O346" s="2017"/>
      <c r="P346" s="2017"/>
    </row>
    <row r="347" spans="1:16" ht="25.5" customHeight="1">
      <c r="A347" s="9"/>
      <c r="B347" s="27" t="s">
        <v>453</v>
      </c>
      <c r="C347" s="1997" t="s">
        <v>2433</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2748</v>
      </c>
      <c r="E348" s="1997"/>
      <c r="F348" s="1997"/>
      <c r="G348" s="1997"/>
      <c r="H348" s="1997"/>
      <c r="I348" s="1998"/>
      <c r="J348" s="1999" t="s">
        <v>2749</v>
      </c>
      <c r="K348" s="2000"/>
      <c r="L348" s="2019"/>
      <c r="M348" s="2023"/>
      <c r="N348" s="2024"/>
      <c r="O348" s="2017"/>
      <c r="P348" s="2017"/>
    </row>
    <row r="349" spans="1:16" ht="28.5" customHeight="1">
      <c r="A349" s="9"/>
      <c r="B349" s="27"/>
      <c r="C349" s="111" t="s">
        <v>489</v>
      </c>
      <c r="D349" s="1997" t="s">
        <v>1846</v>
      </c>
      <c r="E349" s="1997"/>
      <c r="F349" s="1997"/>
      <c r="G349" s="1997"/>
      <c r="H349" s="1997"/>
      <c r="I349" s="1998"/>
      <c r="J349" s="2488" t="s">
        <v>1817</v>
      </c>
      <c r="K349" s="2000"/>
      <c r="L349" s="2019"/>
      <c r="M349" s="2023"/>
      <c r="N349" s="2024"/>
      <c r="O349" s="2017"/>
      <c r="P349" s="2017"/>
    </row>
    <row r="350" spans="1:16" ht="28.5" customHeight="1">
      <c r="A350" s="9"/>
      <c r="B350" s="27"/>
      <c r="C350" s="111" t="s">
        <v>493</v>
      </c>
      <c r="D350" s="1997" t="s">
        <v>2750</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2766</v>
      </c>
      <c r="E351" s="1997"/>
      <c r="F351" s="1997"/>
      <c r="G351" s="1997"/>
      <c r="H351" s="1997"/>
      <c r="I351" s="1997"/>
      <c r="J351" s="1999">
        <v>0</v>
      </c>
      <c r="K351" s="2000"/>
      <c r="L351" s="2019"/>
      <c r="M351" s="2023"/>
      <c r="N351" s="2024"/>
      <c r="O351" s="2017"/>
      <c r="P351" s="2017"/>
    </row>
    <row r="352" spans="1:16" ht="39.75" customHeight="1">
      <c r="A352" s="9"/>
      <c r="B352" s="1490" t="s">
        <v>456</v>
      </c>
      <c r="C352" s="1997" t="s">
        <v>3299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2748</v>
      </c>
      <c r="E353" s="1997"/>
      <c r="F353" s="1997"/>
      <c r="G353" s="1997"/>
      <c r="H353" s="1997"/>
      <c r="I353" s="1998"/>
      <c r="J353" s="1999" t="s">
        <v>1807</v>
      </c>
      <c r="K353" s="2000"/>
      <c r="L353" s="2019"/>
      <c r="M353" s="2023"/>
      <c r="N353" s="2024"/>
      <c r="O353" s="2017"/>
      <c r="P353" s="2017"/>
    </row>
    <row r="354" spans="1:16" ht="28.5" customHeight="1">
      <c r="A354" s="9"/>
      <c r="B354" s="27"/>
      <c r="C354" s="111" t="s">
        <v>489</v>
      </c>
      <c r="D354" s="1997" t="s">
        <v>1846</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2750</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2769</v>
      </c>
      <c r="E356" s="1997"/>
      <c r="F356" s="1997"/>
      <c r="G356" s="1997"/>
      <c r="H356" s="1997"/>
      <c r="I356" s="1997"/>
      <c r="J356" s="1999">
        <v>0</v>
      </c>
      <c r="K356" s="2000"/>
      <c r="L356" s="2020"/>
      <c r="M356" s="2025"/>
      <c r="N356" s="2026"/>
      <c r="O356" s="1992"/>
      <c r="P356" s="1992"/>
    </row>
    <row r="357" spans="1:16" ht="54" customHeight="1">
      <c r="A357" s="9"/>
      <c r="B357" s="1481" t="s">
        <v>402</v>
      </c>
      <c r="C357" s="1997" t="s">
        <v>2770</v>
      </c>
      <c r="D357" s="1997"/>
      <c r="E357" s="1997"/>
      <c r="F357" s="1997"/>
      <c r="G357" s="1997"/>
      <c r="H357" s="33" t="s">
        <v>1807</v>
      </c>
      <c r="I357" s="114" t="s">
        <v>2771</v>
      </c>
      <c r="J357" s="2008"/>
      <c r="K357" s="2008"/>
      <c r="L357" s="2008"/>
      <c r="M357" s="2008"/>
      <c r="N357" s="2009"/>
      <c r="O357" s="1507"/>
      <c r="P357" s="1507"/>
    </row>
    <row r="358" spans="1:16" ht="107.25" customHeight="1">
      <c r="A358" s="9"/>
      <c r="B358" s="1481" t="s">
        <v>404</v>
      </c>
      <c r="C358" s="1830" t="s">
        <v>3098</v>
      </c>
      <c r="D358" s="1830"/>
      <c r="E358" s="1830"/>
      <c r="F358" s="1830"/>
      <c r="G358" s="1831"/>
      <c r="H358" s="158" t="s">
        <v>57</v>
      </c>
      <c r="I358" s="1535" t="s">
        <v>1521</v>
      </c>
      <c r="J358" s="2010"/>
      <c r="K358" s="2010"/>
      <c r="L358" s="2010"/>
      <c r="M358" s="2010"/>
      <c r="N358" s="2011"/>
      <c r="O358" s="1991"/>
      <c r="P358" s="1991"/>
    </row>
    <row r="359" spans="1:16" ht="65.25" customHeight="1">
      <c r="A359" s="9"/>
      <c r="B359" s="1490" t="s">
        <v>435</v>
      </c>
      <c r="C359" s="1831" t="s">
        <v>1863</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2774</v>
      </c>
      <c r="D360" s="1997"/>
      <c r="E360" s="1997"/>
      <c r="F360" s="1997"/>
      <c r="G360" s="1998"/>
      <c r="H360" s="1999" t="s">
        <v>4170</v>
      </c>
      <c r="I360" s="2000"/>
      <c r="J360" s="2001" t="s">
        <v>1521</v>
      </c>
      <c r="K360" s="2039" t="s">
        <v>4171</v>
      </c>
      <c r="L360" s="2039"/>
      <c r="M360" s="2039"/>
      <c r="N360" s="2225"/>
      <c r="O360" s="1991"/>
      <c r="P360" s="1991"/>
    </row>
    <row r="361" spans="1:16" ht="42" customHeight="1" thickBot="1">
      <c r="A361" s="9"/>
      <c r="B361" s="113" t="s">
        <v>435</v>
      </c>
      <c r="C361" s="1978" t="s">
        <v>1868</v>
      </c>
      <c r="D361" s="1978"/>
      <c r="E361" s="1978"/>
      <c r="F361" s="1978"/>
      <c r="G361" s="1979"/>
      <c r="H361" s="1980" t="s">
        <v>1869</v>
      </c>
      <c r="I361" s="1981"/>
      <c r="J361" s="2002"/>
      <c r="K361" s="3353"/>
      <c r="L361" s="3353"/>
      <c r="M361" s="3353"/>
      <c r="N361" s="3354"/>
      <c r="O361" s="2005"/>
      <c r="P361" s="2005"/>
    </row>
    <row r="362" spans="1:16" ht="51" customHeight="1" thickBot="1">
      <c r="B362" s="1982" t="s">
        <v>1870</v>
      </c>
      <c r="C362" s="1983"/>
      <c r="D362" s="1983"/>
      <c r="E362" s="1983"/>
      <c r="F362" s="1983"/>
      <c r="G362" s="1984"/>
      <c r="H362" s="1985"/>
      <c r="I362" s="1986"/>
      <c r="J362" s="1986"/>
      <c r="K362" s="1986"/>
      <c r="L362" s="1986"/>
      <c r="M362" s="1986"/>
      <c r="N362" s="1986"/>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dataConsolidate/>
  <mergeCells count="88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I11:L11"/>
    <mergeCell ref="C12:E12"/>
    <mergeCell ref="G12:H12"/>
    <mergeCell ref="I12:L12"/>
    <mergeCell ref="C13:E13"/>
    <mergeCell ref="G13:H13"/>
    <mergeCell ref="C20:H20"/>
    <mergeCell ref="J20:J24"/>
    <mergeCell ref="K20:N24"/>
    <mergeCell ref="C21:H21"/>
    <mergeCell ref="C22:H22"/>
    <mergeCell ref="C17:E17"/>
    <mergeCell ref="G17:H17"/>
    <mergeCell ref="I17:L17"/>
    <mergeCell ref="C18:E18"/>
    <mergeCell ref="G18:H18"/>
    <mergeCell ref="C19:E19"/>
    <mergeCell ref="G19:H19"/>
    <mergeCell ref="L1:M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C15:E15"/>
    <mergeCell ref="G15:H15"/>
    <mergeCell ref="I15:L15"/>
    <mergeCell ref="C16:E16"/>
    <mergeCell ref="G16:H16"/>
    <mergeCell ref="I16:K16"/>
  </mergeCells>
  <conditionalFormatting sqref="I11 M11:N11">
    <cfRule type="expression" dxfId="4522" priority="159">
      <formula>$F$17="Not applicable"</formula>
    </cfRule>
    <cfRule type="expression" dxfId="4521" priority="160">
      <formula>$F$17="Don't know"</formula>
    </cfRule>
    <cfRule type="expression" dxfId="4520" priority="161">
      <formula>$F$17="No"</formula>
    </cfRule>
  </conditionalFormatting>
  <conditionalFormatting sqref="I13:N14 I18:N19 L16:N16 I12 M12:N12 M15:N15 I15:I17 M17:N17">
    <cfRule type="expression" dxfId="4519" priority="156">
      <formula>$F12="Not applicable"</formula>
    </cfRule>
    <cfRule type="expression" dxfId="4518" priority="157">
      <formula>$F12="Don't know"</formula>
    </cfRule>
    <cfRule type="expression" dxfId="4517" priority="158">
      <formula>$F12="No"</formula>
    </cfRule>
  </conditionalFormatting>
  <conditionalFormatting sqref="F9:N9 I13:N14 I18:N19 L16:N16 I11:I12 M11:N12 M15:N15 I15:I17 M17:N17">
    <cfRule type="expression" dxfId="4516" priority="155">
      <formula>$N$14="Don't know"</formula>
    </cfRule>
  </conditionalFormatting>
  <conditionalFormatting sqref="F9:N9 I13:N14 I18:N19 L16:N16 I11:I12 M11:N12 M15:N15 I15:I17 M17:N17">
    <cfRule type="expression" dxfId="4515" priority="154">
      <formula>$N$14="Not applicable"</formula>
    </cfRule>
  </conditionalFormatting>
  <conditionalFormatting sqref="F9:N9 I13:N14 I18:N19 L16:N16 I11:I12 M11:N12 M15:N15 I15:I17 M17:N17">
    <cfRule type="expression" dxfId="4514" priority="153">
      <formula>$N$14="No"</formula>
    </cfRule>
  </conditionalFormatting>
  <conditionalFormatting sqref="L188:M198">
    <cfRule type="expression" dxfId="4513" priority="151">
      <formula>$F$221="Don't know"</formula>
    </cfRule>
    <cfRule type="expression" dxfId="4512" priority="152">
      <formula>$F$221="No"</formula>
    </cfRule>
  </conditionalFormatting>
  <conditionalFormatting sqref="H26 G70:J70 H106 O274 J43:K43 F71 H297:H299 O310 H358 H301 O297:O298 H28:H31 O277 O303 F73 G116:N128 H304:H307 H276:I277 F77:J81 G63:H64 G72:J72 L188:N198">
    <cfRule type="containsBlanks" dxfId="4511" priority="150">
      <formula>LEN(TRIM(F26))=0</formula>
    </cfRule>
  </conditionalFormatting>
  <conditionalFormatting sqref="F9:N9">
    <cfRule type="containsBlanks" dxfId="4510" priority="149">
      <formula>LEN(TRIM(F9))=0</formula>
    </cfRule>
  </conditionalFormatting>
  <conditionalFormatting sqref="O60 O88:O92 O106 O113 O135 O143 O260 O58 O146:O161 O20:O22 O26:O27 O31:O32 J35:K36 J48:K48 J50:K50 J52:K53">
    <cfRule type="containsBlanks" dxfId="4509" priority="148">
      <formula>LEN(TRIM(J20))=0</formula>
    </cfRule>
  </conditionalFormatting>
  <conditionalFormatting sqref="I63:J64">
    <cfRule type="containsBlanks" dxfId="4508" priority="147">
      <formula>LEN(TRIM(I63))=0</formula>
    </cfRule>
  </conditionalFormatting>
  <conditionalFormatting sqref="F243 H137:H139 K137 F201:F210 K219 H225 F219:F221 K228:K240 J147:J160">
    <cfRule type="containsBlanks" dxfId="4507" priority="146">
      <formula>LEN(TRIM(F137))=0</formula>
    </cfRule>
  </conditionalFormatting>
  <conditionalFormatting sqref="J27">
    <cfRule type="containsBlanks" dxfId="4506" priority="144">
      <formula>LEN(TRIM(J27))=0</formula>
    </cfRule>
  </conditionalFormatting>
  <conditionalFormatting sqref="G135">
    <cfRule type="containsBlanks" dxfId="4505" priority="145">
      <formula>LEN(TRIM(G135))=0</formula>
    </cfRule>
  </conditionalFormatting>
  <conditionalFormatting sqref="J58">
    <cfRule type="containsBlanks" dxfId="4504" priority="143">
      <formula>LEN(TRIM(J58))=0</formula>
    </cfRule>
  </conditionalFormatting>
  <conditionalFormatting sqref="J26">
    <cfRule type="containsBlanks" dxfId="4503" priority="142">
      <formula>LEN(TRIM(J26))=0</formula>
    </cfRule>
  </conditionalFormatting>
  <conditionalFormatting sqref="J60">
    <cfRule type="containsBlanks" dxfId="4502" priority="141">
      <formula>LEN(TRIM(J60))=0</formula>
    </cfRule>
  </conditionalFormatting>
  <conditionalFormatting sqref="K242">
    <cfRule type="containsBlanks" dxfId="4501" priority="131">
      <formula>LEN(TRIM(K242))=0</formula>
    </cfRule>
  </conditionalFormatting>
  <conditionalFormatting sqref="H140">
    <cfRule type="containsBlanks" dxfId="4500" priority="140">
      <formula>LEN(TRIM(H140))=0</formula>
    </cfRule>
  </conditionalFormatting>
  <conditionalFormatting sqref="H143 K137 H137:H140">
    <cfRule type="expression" dxfId="4499" priority="138">
      <formula>#REF!="Don't know"</formula>
    </cfRule>
    <cfRule type="expression" dxfId="4498" priority="139">
      <formula>#REF!="No"</formula>
    </cfRule>
  </conditionalFormatting>
  <conditionalFormatting sqref="H143">
    <cfRule type="containsBlanks" dxfId="4497" priority="137">
      <formula>LEN(TRIM(H143))=0</formula>
    </cfRule>
  </conditionalFormatting>
  <conditionalFormatting sqref="H141">
    <cfRule type="expression" dxfId="4496" priority="135">
      <formula>#REF!="Don't know"</formula>
    </cfRule>
    <cfRule type="expression" dxfId="4495" priority="136">
      <formula>#REF!="No"</formula>
    </cfRule>
  </conditionalFormatting>
  <conditionalFormatting sqref="H141">
    <cfRule type="containsBlanks" dxfId="4494" priority="134">
      <formula>LEN(TRIM(H141))=0</formula>
    </cfRule>
  </conditionalFormatting>
  <conditionalFormatting sqref="L188:M198">
    <cfRule type="expression" dxfId="4493" priority="132">
      <formula>$F$221="Don't know"</formula>
    </cfRule>
    <cfRule type="expression" dxfId="4492" priority="133">
      <formula>$F$221="No"</formula>
    </cfRule>
  </conditionalFormatting>
  <conditionalFormatting sqref="O8">
    <cfRule type="containsBlanks" dxfId="4491" priority="129">
      <formula>LEN(TRIM(O8))=0</formula>
    </cfRule>
  </conditionalFormatting>
  <conditionalFormatting sqref="H310">
    <cfRule type="containsBlanks" dxfId="4490" priority="130">
      <formula>LEN(TRIM(H310))=0</formula>
    </cfRule>
  </conditionalFormatting>
  <conditionalFormatting sqref="O67">
    <cfRule type="containsBlanks" dxfId="4489" priority="128">
      <formula>LEN(TRIM(O67))=0</formula>
    </cfRule>
  </conditionalFormatting>
  <conditionalFormatting sqref="O252">
    <cfRule type="containsBlanks" dxfId="4488" priority="127">
      <formula>LEN(TRIM(O252))=0</formula>
    </cfRule>
  </conditionalFormatting>
  <conditionalFormatting sqref="I67">
    <cfRule type="containsBlanks" dxfId="4487" priority="126">
      <formula>LEN(TRIM(I67))=0</formula>
    </cfRule>
  </conditionalFormatting>
  <conditionalFormatting sqref="G266">
    <cfRule type="containsBlanks" dxfId="4486" priority="107">
      <formula>LEN(TRIM(G266))=0</formula>
    </cfRule>
  </conditionalFormatting>
  <conditionalFormatting sqref="F252">
    <cfRule type="containsBlanks" dxfId="4485" priority="125">
      <formula>LEN(TRIM(F252))=0</formula>
    </cfRule>
  </conditionalFormatting>
  <conditionalFormatting sqref="F260">
    <cfRule type="containsBlanks" dxfId="4484" priority="124">
      <formula>LEN(TRIM(F260))=0</formula>
    </cfRule>
  </conditionalFormatting>
  <conditionalFormatting sqref="F264">
    <cfRule type="containsBlanks" dxfId="4483" priority="123">
      <formula>LEN(TRIM(F264))=0</formula>
    </cfRule>
  </conditionalFormatting>
  <conditionalFormatting sqref="F254">
    <cfRule type="containsBlanks" dxfId="4482" priority="122">
      <formula>LEN(TRIM(F254))=0</formula>
    </cfRule>
  </conditionalFormatting>
  <conditionalFormatting sqref="F164:F174">
    <cfRule type="containsBlanks" dxfId="4481" priority="121">
      <formula>LEN(TRIM(F164))=0</formula>
    </cfRule>
  </conditionalFormatting>
  <conditionalFormatting sqref="F95:F97">
    <cfRule type="containsBlanks" dxfId="4480" priority="120">
      <formula>LEN(TRIM(F95))=0</formula>
    </cfRule>
  </conditionalFormatting>
  <conditionalFormatting sqref="F99:F102">
    <cfRule type="containsBlanks" dxfId="4479" priority="119">
      <formula>LEN(TRIM(F99))=0</formula>
    </cfRule>
  </conditionalFormatting>
  <conditionalFormatting sqref="H213:H216">
    <cfRule type="expression" dxfId="4478" priority="117">
      <formula>$H$144="Don't know"</formula>
    </cfRule>
    <cfRule type="expression" dxfId="4477" priority="118">
      <formula>$H$144="no"</formula>
    </cfRule>
  </conditionalFormatting>
  <conditionalFormatting sqref="H213:H216">
    <cfRule type="containsBlanks" dxfId="4476" priority="116">
      <formula>LEN(TRIM(H213))=0</formula>
    </cfRule>
  </conditionalFormatting>
  <conditionalFormatting sqref="H211">
    <cfRule type="expression" dxfId="4475" priority="114">
      <formula>#REF!="Don't know"</formula>
    </cfRule>
    <cfRule type="expression" dxfId="4474" priority="115">
      <formula>#REF!="No"</formula>
    </cfRule>
  </conditionalFormatting>
  <conditionalFormatting sqref="H211">
    <cfRule type="containsBlanks" dxfId="4473" priority="113">
      <formula>LEN(TRIM(H211))=0</formula>
    </cfRule>
  </conditionalFormatting>
  <conditionalFormatting sqref="H360:I360 H361">
    <cfRule type="containsBlanks" dxfId="4472" priority="111">
      <formula>LEN(TRIM(H360))=0</formula>
    </cfRule>
    <cfRule type="containsBlanks" priority="112">
      <formula>LEN(TRIM(H360))=0</formula>
    </cfRule>
  </conditionalFormatting>
  <conditionalFormatting sqref="F268:F272">
    <cfRule type="containsBlanks" dxfId="4471" priority="108">
      <formula>LEN(TRIM(F268))=0</formula>
    </cfRule>
  </conditionalFormatting>
  <conditionalFormatting sqref="O266">
    <cfRule type="containsBlanks" dxfId="4470" priority="110">
      <formula>LEN(TRIM(O266))=0</formula>
    </cfRule>
  </conditionalFormatting>
  <conditionalFormatting sqref="G93:J93">
    <cfRule type="containsBlanks" dxfId="4469" priority="102">
      <formula>LEN(TRIM(G93))=0</formula>
    </cfRule>
  </conditionalFormatting>
  <conditionalFormatting sqref="O163">
    <cfRule type="containsBlanks" dxfId="4468" priority="109">
      <formula>LEN(TRIM(O163))=0</formula>
    </cfRule>
  </conditionalFormatting>
  <conditionalFormatting sqref="F245:G245 F247:G247 F246 F249:G249 F248">
    <cfRule type="containsBlanks" dxfId="4467" priority="101">
      <formula>LEN(TRIM(F245))=0</formula>
    </cfRule>
  </conditionalFormatting>
  <conditionalFormatting sqref="I22">
    <cfRule type="containsBlanks" dxfId="4466" priority="103">
      <formula>LEN(TRIM(I22))=0</formula>
    </cfRule>
    <cfRule type="expression" dxfId="4465" priority="106">
      <formula>$M$14="Don't know"</formula>
    </cfRule>
  </conditionalFormatting>
  <conditionalFormatting sqref="I22">
    <cfRule type="expression" dxfId="4464" priority="105">
      <formula>$M$14="Not applicable"</formula>
    </cfRule>
  </conditionalFormatting>
  <conditionalFormatting sqref="I22">
    <cfRule type="expression" dxfId="4463" priority="104">
      <formula>$M$14="No"</formula>
    </cfRule>
  </conditionalFormatting>
  <conditionalFormatting sqref="O95">
    <cfRule type="containsBlanks" dxfId="4462" priority="86">
      <formula>LEN(TRIM(O95))=0</formula>
    </cfRule>
  </conditionalFormatting>
  <conditionalFormatting sqref="G251">
    <cfRule type="containsBlanks" dxfId="4461" priority="100">
      <formula>LEN(TRIM(G251))=0</formula>
    </cfRule>
  </conditionalFormatting>
  <conditionalFormatting sqref="J28">
    <cfRule type="containsBlanks" dxfId="4460" priority="93">
      <formula>LEN(TRIM(J28))=0</formula>
    </cfRule>
  </conditionalFormatting>
  <conditionalFormatting sqref="K20:N24">
    <cfRule type="containsBlanks" dxfId="4459" priority="94">
      <formula>LEN(TRIM(K20))=0</formula>
    </cfRule>
  </conditionalFormatting>
  <conditionalFormatting sqref="J318">
    <cfRule type="containsBlanks" dxfId="4458" priority="99">
      <formula>LEN(TRIM(J318))=0</formula>
    </cfRule>
  </conditionalFormatting>
  <conditionalFormatting sqref="J319">
    <cfRule type="containsBlanks" dxfId="4457" priority="98">
      <formula>LEN(TRIM(J319))=0</formula>
    </cfRule>
  </conditionalFormatting>
  <conditionalFormatting sqref="J29">
    <cfRule type="containsBlanks" dxfId="4456" priority="92">
      <formula>LEN(TRIM(J29))=0</formula>
    </cfRule>
  </conditionalFormatting>
  <conditionalFormatting sqref="O316:O356">
    <cfRule type="containsBlanks" dxfId="4455" priority="96">
      <formula>LEN(TRIM(O316))=0</formula>
    </cfRule>
  </conditionalFormatting>
  <conditionalFormatting sqref="H308:J308">
    <cfRule type="containsBlanks" dxfId="4454" priority="91">
      <formula>LEN(TRIM(H308))=0</formula>
    </cfRule>
  </conditionalFormatting>
  <conditionalFormatting sqref="H357">
    <cfRule type="containsBlanks" dxfId="4453" priority="95">
      <formula>LEN(TRIM(H357))=0</formula>
    </cfRule>
  </conditionalFormatting>
  <conditionalFormatting sqref="H312:J312">
    <cfRule type="containsBlanks" dxfId="4452" priority="90">
      <formula>LEN(TRIM(H312))=0</formula>
    </cfRule>
  </conditionalFormatting>
  <conditionalFormatting sqref="J321">
    <cfRule type="containsBlanks" dxfId="4451" priority="97">
      <formula>LEN(TRIM(J321))=0</formula>
    </cfRule>
  </conditionalFormatting>
  <conditionalFormatting sqref="F256">
    <cfRule type="containsBlanks" dxfId="4450" priority="39">
      <formula>LEN(TRIM(F256))=0</formula>
    </cfRule>
  </conditionalFormatting>
  <conditionalFormatting sqref="O77">
    <cfRule type="containsBlanks" dxfId="4449" priority="89">
      <formula>LEN(TRIM(O77))=0</formula>
    </cfRule>
  </conditionalFormatting>
  <conditionalFormatting sqref="O78">
    <cfRule type="containsBlanks" dxfId="4448" priority="88">
      <formula>LEN(TRIM(O78))=0</formula>
    </cfRule>
  </conditionalFormatting>
  <conditionalFormatting sqref="O81">
    <cfRule type="containsBlanks" dxfId="4447" priority="87">
      <formula>LEN(TRIM(O81))=0</formula>
    </cfRule>
  </conditionalFormatting>
  <conditionalFormatting sqref="O69:O74">
    <cfRule type="containsBlanks" dxfId="4446" priority="85">
      <formula>LEN(TRIM(O69))=0</formula>
    </cfRule>
  </conditionalFormatting>
  <conditionalFormatting sqref="J353">
    <cfRule type="containsBlanks" dxfId="4445" priority="12">
      <formula>LEN(TRIM(J353))=0</formula>
    </cfRule>
  </conditionalFormatting>
  <conditionalFormatting sqref="H8">
    <cfRule type="containsBlanks" dxfId="4444" priority="84">
      <formula>LEN(TRIM(H8))=0</formula>
    </cfRule>
  </conditionalFormatting>
  <conditionalFormatting sqref="H8">
    <cfRule type="expression" dxfId="4443" priority="83">
      <formula>$N$14="Don't know"</formula>
    </cfRule>
  </conditionalFormatting>
  <conditionalFormatting sqref="H8">
    <cfRule type="expression" dxfId="4442" priority="82">
      <formula>$N$14="Not applicable"</formula>
    </cfRule>
  </conditionalFormatting>
  <conditionalFormatting sqref="H8">
    <cfRule type="expression" dxfId="4441" priority="81">
      <formula>$N$14="No"</formula>
    </cfRule>
  </conditionalFormatting>
  <conditionalFormatting sqref="F11:F19">
    <cfRule type="containsBlanks" dxfId="4440" priority="80">
      <formula>LEN(TRIM(F11))=0</formula>
    </cfRule>
  </conditionalFormatting>
  <conditionalFormatting sqref="F11:F19">
    <cfRule type="expression" dxfId="4439" priority="79">
      <formula>$N$14="Don't know"</formula>
    </cfRule>
  </conditionalFormatting>
  <conditionalFormatting sqref="F11:F19">
    <cfRule type="expression" dxfId="4438" priority="78">
      <formula>$N$14="Not applicable"</formula>
    </cfRule>
  </conditionalFormatting>
  <conditionalFormatting sqref="F11:F19">
    <cfRule type="expression" dxfId="4437" priority="77">
      <formula>$N$14="No"</formula>
    </cfRule>
  </conditionalFormatting>
  <conditionalFormatting sqref="I20">
    <cfRule type="containsBlanks" dxfId="4436" priority="76">
      <formula>LEN(TRIM(I20))=0</formula>
    </cfRule>
  </conditionalFormatting>
  <conditionalFormatting sqref="I20">
    <cfRule type="expression" dxfId="4435" priority="75">
      <formula>$N$14="Don't know"</formula>
    </cfRule>
  </conditionalFormatting>
  <conditionalFormatting sqref="I20">
    <cfRule type="expression" dxfId="4434" priority="74">
      <formula>$N$14="Not applicable"</formula>
    </cfRule>
  </conditionalFormatting>
  <conditionalFormatting sqref="I20">
    <cfRule type="expression" dxfId="4433" priority="73">
      <formula>$N$14="No"</formula>
    </cfRule>
  </conditionalFormatting>
  <conditionalFormatting sqref="I21">
    <cfRule type="containsBlanks" dxfId="4432" priority="72">
      <formula>LEN(TRIM(I21))=0</formula>
    </cfRule>
  </conditionalFormatting>
  <conditionalFormatting sqref="I21">
    <cfRule type="expression" dxfId="4431" priority="71">
      <formula>$N$14="Don't know"</formula>
    </cfRule>
  </conditionalFormatting>
  <conditionalFormatting sqref="I21">
    <cfRule type="expression" dxfId="4430" priority="70">
      <formula>$N$14="Not applicable"</formula>
    </cfRule>
  </conditionalFormatting>
  <conditionalFormatting sqref="I21">
    <cfRule type="expression" dxfId="4429" priority="69">
      <formula>$N$14="No"</formula>
    </cfRule>
  </conditionalFormatting>
  <conditionalFormatting sqref="I23">
    <cfRule type="containsBlanks" dxfId="4428" priority="68">
      <formula>LEN(TRIM(I23))=0</formula>
    </cfRule>
  </conditionalFormatting>
  <conditionalFormatting sqref="I23">
    <cfRule type="expression" dxfId="4427" priority="67">
      <formula>$N$14="Don't know"</formula>
    </cfRule>
  </conditionalFormatting>
  <conditionalFormatting sqref="I23">
    <cfRule type="expression" dxfId="4426" priority="66">
      <formula>$N$14="Not applicable"</formula>
    </cfRule>
  </conditionalFormatting>
  <conditionalFormatting sqref="I23">
    <cfRule type="expression" dxfId="4425" priority="65">
      <formula>$N$14="No"</formula>
    </cfRule>
  </conditionalFormatting>
  <conditionalFormatting sqref="I24">
    <cfRule type="containsBlanks" dxfId="4424" priority="64">
      <formula>LEN(TRIM(I24))=0</formula>
    </cfRule>
  </conditionalFormatting>
  <conditionalFormatting sqref="I24">
    <cfRule type="expression" dxfId="4423" priority="63">
      <formula>$N$14="Don't know"</formula>
    </cfRule>
  </conditionalFormatting>
  <conditionalFormatting sqref="I24">
    <cfRule type="expression" dxfId="4422" priority="62">
      <formula>$N$14="Not applicable"</formula>
    </cfRule>
  </conditionalFormatting>
  <conditionalFormatting sqref="I24">
    <cfRule type="expression" dxfId="4421" priority="61">
      <formula>$N$14="No"</formula>
    </cfRule>
  </conditionalFormatting>
  <conditionalFormatting sqref="F70">
    <cfRule type="containsBlanks" dxfId="4420" priority="60">
      <formula>LEN(TRIM(F70))=0</formula>
    </cfRule>
  </conditionalFormatting>
  <conditionalFormatting sqref="F70">
    <cfRule type="expression" dxfId="4419" priority="59">
      <formula>$N$14="Don't know"</formula>
    </cfRule>
  </conditionalFormatting>
  <conditionalFormatting sqref="F70">
    <cfRule type="expression" dxfId="4418" priority="58">
      <formula>$N$14="Not applicable"</formula>
    </cfRule>
  </conditionalFormatting>
  <conditionalFormatting sqref="F70">
    <cfRule type="expression" dxfId="4417" priority="57">
      <formula>$N$14="No"</formula>
    </cfRule>
  </conditionalFormatting>
  <conditionalFormatting sqref="F72">
    <cfRule type="containsBlanks" dxfId="4416" priority="56">
      <formula>LEN(TRIM(F72))=0</formula>
    </cfRule>
  </conditionalFormatting>
  <conditionalFormatting sqref="F72">
    <cfRule type="expression" dxfId="4415" priority="55">
      <formula>$N$14="Don't know"</formula>
    </cfRule>
  </conditionalFormatting>
  <conditionalFormatting sqref="F72">
    <cfRule type="expression" dxfId="4414" priority="54">
      <formula>$N$14="Not applicable"</formula>
    </cfRule>
  </conditionalFormatting>
  <conditionalFormatting sqref="F72">
    <cfRule type="expression" dxfId="4413" priority="53">
      <formula>$N$14="No"</formula>
    </cfRule>
  </conditionalFormatting>
  <conditionalFormatting sqref="J89:J92">
    <cfRule type="containsBlanks" dxfId="4412" priority="52">
      <formula>LEN(TRIM(J89))=0</formula>
    </cfRule>
  </conditionalFormatting>
  <conditionalFormatting sqref="J89:J92">
    <cfRule type="expression" dxfId="4411" priority="51">
      <formula>$N$14="Don't know"</formula>
    </cfRule>
  </conditionalFormatting>
  <conditionalFormatting sqref="J89:J92">
    <cfRule type="expression" dxfId="4410" priority="50">
      <formula>$N$14="Not applicable"</formula>
    </cfRule>
  </conditionalFormatting>
  <conditionalFormatting sqref="J89:J92">
    <cfRule type="expression" dxfId="4409" priority="49">
      <formula>$N$14="No"</formula>
    </cfRule>
  </conditionalFormatting>
  <conditionalFormatting sqref="F176:F186">
    <cfRule type="containsBlanks" dxfId="4408" priority="48">
      <formula>LEN(TRIM(F176))=0</formula>
    </cfRule>
  </conditionalFormatting>
  <conditionalFormatting sqref="F188:F198">
    <cfRule type="containsBlanks" dxfId="4407" priority="47">
      <formula>LEN(TRIM(F188))=0</formula>
    </cfRule>
  </conditionalFormatting>
  <conditionalFormatting sqref="F200">
    <cfRule type="containsBlanks" dxfId="4406" priority="46">
      <formula>LEN(TRIM(F200))=0</formula>
    </cfRule>
  </conditionalFormatting>
  <conditionalFormatting sqref="L164:M174">
    <cfRule type="expression" dxfId="4405" priority="44">
      <formula>$F$221="Don't know"</formula>
    </cfRule>
    <cfRule type="expression" dxfId="4404" priority="45">
      <formula>$F$221="No"</formula>
    </cfRule>
  </conditionalFormatting>
  <conditionalFormatting sqref="L164:N174">
    <cfRule type="containsBlanks" dxfId="4403" priority="43">
      <formula>LEN(TRIM(L164))=0</formula>
    </cfRule>
  </conditionalFormatting>
  <conditionalFormatting sqref="L164:M174">
    <cfRule type="expression" dxfId="4402" priority="41">
      <formula>$F$221="Don't know"</formula>
    </cfRule>
    <cfRule type="expression" dxfId="4401" priority="42">
      <formula>$F$221="No"</formula>
    </cfRule>
  </conditionalFormatting>
  <conditionalFormatting sqref="F223">
    <cfRule type="containsBlanks" dxfId="4400" priority="40">
      <formula>LEN(TRIM(F223))=0</formula>
    </cfRule>
  </conditionalFormatting>
  <conditionalFormatting sqref="F258">
    <cfRule type="containsBlanks" dxfId="4399" priority="38">
      <formula>LEN(TRIM(F258))=0</formula>
    </cfRule>
  </conditionalFormatting>
  <conditionalFormatting sqref="F261:F263">
    <cfRule type="containsBlanks" dxfId="4398" priority="37">
      <formula>LEN(TRIM(F261))=0</formula>
    </cfRule>
  </conditionalFormatting>
  <conditionalFormatting sqref="H302:H303">
    <cfRule type="containsBlanks" dxfId="4397" priority="36">
      <formula>LEN(TRIM(H302))=0</formula>
    </cfRule>
  </conditionalFormatting>
  <conditionalFormatting sqref="H311">
    <cfRule type="containsBlanks" dxfId="4396" priority="35">
      <formula>LEN(TRIM(H311))=0</formula>
    </cfRule>
  </conditionalFormatting>
  <conditionalFormatting sqref="H313">
    <cfRule type="containsBlanks" dxfId="4395" priority="34">
      <formula>LEN(TRIM(H313))=0</formula>
    </cfRule>
  </conditionalFormatting>
  <conditionalFormatting sqref="H315">
    <cfRule type="containsBlanks" dxfId="4394" priority="33">
      <formula>LEN(TRIM(H315))=0</formula>
    </cfRule>
  </conditionalFormatting>
  <conditionalFormatting sqref="J328">
    <cfRule type="containsBlanks" dxfId="4393" priority="32">
      <formula>LEN(TRIM(J328))=0</formula>
    </cfRule>
  </conditionalFormatting>
  <conditionalFormatting sqref="J324">
    <cfRule type="containsBlanks" dxfId="4392" priority="31">
      <formula>LEN(TRIM(J324))=0</formula>
    </cfRule>
  </conditionalFormatting>
  <conditionalFormatting sqref="J329">
    <cfRule type="containsBlanks" dxfId="4391" priority="30">
      <formula>LEN(TRIM(J329))=0</formula>
    </cfRule>
  </conditionalFormatting>
  <conditionalFormatting sqref="J334">
    <cfRule type="containsBlanks" dxfId="4390" priority="29">
      <formula>LEN(TRIM(J334))=0</formula>
    </cfRule>
  </conditionalFormatting>
  <conditionalFormatting sqref="J339">
    <cfRule type="containsBlanks" dxfId="4389" priority="28">
      <formula>LEN(TRIM(J339))=0</formula>
    </cfRule>
  </conditionalFormatting>
  <conditionalFormatting sqref="J344">
    <cfRule type="containsBlanks" dxfId="4388" priority="27">
      <formula>LEN(TRIM(J344))=0</formula>
    </cfRule>
  </conditionalFormatting>
  <conditionalFormatting sqref="J349">
    <cfRule type="containsBlanks" dxfId="4387" priority="26">
      <formula>LEN(TRIM(J349))=0</formula>
    </cfRule>
  </conditionalFormatting>
  <conditionalFormatting sqref="J354">
    <cfRule type="containsBlanks" dxfId="4386" priority="25">
      <formula>LEN(TRIM(J354))=0</formula>
    </cfRule>
  </conditionalFormatting>
  <conditionalFormatting sqref="J326">
    <cfRule type="containsBlanks" dxfId="4385" priority="24">
      <formula>LEN(TRIM(J326))=0</formula>
    </cfRule>
  </conditionalFormatting>
  <conditionalFormatting sqref="J331">
    <cfRule type="containsBlanks" dxfId="4384" priority="23">
      <formula>LEN(TRIM(J331))=0</formula>
    </cfRule>
  </conditionalFormatting>
  <conditionalFormatting sqref="J336">
    <cfRule type="containsBlanks" dxfId="4383" priority="22">
      <formula>LEN(TRIM(J336))=0</formula>
    </cfRule>
  </conditionalFormatting>
  <conditionalFormatting sqref="J341">
    <cfRule type="containsBlanks" dxfId="4382" priority="21">
      <formula>LEN(TRIM(J341))=0</formula>
    </cfRule>
  </conditionalFormatting>
  <conditionalFormatting sqref="J346">
    <cfRule type="containsBlanks" dxfId="4381" priority="20">
      <formula>LEN(TRIM(J346))=0</formula>
    </cfRule>
  </conditionalFormatting>
  <conditionalFormatting sqref="J351">
    <cfRule type="containsBlanks" dxfId="4380" priority="19">
      <formula>LEN(TRIM(J351))=0</formula>
    </cfRule>
  </conditionalFormatting>
  <conditionalFormatting sqref="J356">
    <cfRule type="containsBlanks" dxfId="4379" priority="18">
      <formula>LEN(TRIM(J356))=0</formula>
    </cfRule>
  </conditionalFormatting>
  <conditionalFormatting sqref="J323">
    <cfRule type="containsBlanks" dxfId="4378" priority="17">
      <formula>LEN(TRIM(J323))=0</formula>
    </cfRule>
  </conditionalFormatting>
  <conditionalFormatting sqref="J333">
    <cfRule type="containsBlanks" dxfId="4377" priority="16">
      <formula>LEN(TRIM(J333))=0</formula>
    </cfRule>
  </conditionalFormatting>
  <conditionalFormatting sqref="J338">
    <cfRule type="containsBlanks" dxfId="4376" priority="15">
      <formula>LEN(TRIM(J338))=0</formula>
    </cfRule>
  </conditionalFormatting>
  <conditionalFormatting sqref="J343">
    <cfRule type="containsBlanks" dxfId="4375" priority="14">
      <formula>LEN(TRIM(J343))=0</formula>
    </cfRule>
  </conditionalFormatting>
  <conditionalFormatting sqref="J348">
    <cfRule type="containsBlanks" dxfId="4374" priority="13">
      <formula>LEN(TRIM(J348))=0</formula>
    </cfRule>
  </conditionalFormatting>
  <conditionalFormatting sqref="G147:G160">
    <cfRule type="containsBlanks" dxfId="4373" priority="11">
      <formula>LEN(TRIM(G147))=0</formula>
    </cfRule>
  </conditionalFormatting>
  <conditionalFormatting sqref="J37:K37">
    <cfRule type="containsBlanks" dxfId="4372" priority="10">
      <formula>LEN(TRIM(J37))=0</formula>
    </cfRule>
  </conditionalFormatting>
  <conditionalFormatting sqref="J39:K40">
    <cfRule type="containsBlanks" dxfId="4371" priority="9">
      <formula>LEN(TRIM(J39))=0</formula>
    </cfRule>
  </conditionalFormatting>
  <conditionalFormatting sqref="J42:K42">
    <cfRule type="containsBlanks" dxfId="4370" priority="8">
      <formula>LEN(TRIM(J42))=0</formula>
    </cfRule>
  </conditionalFormatting>
  <conditionalFormatting sqref="J55:K57 J51:K51 J49:K49 J47:K47 J44:K45">
    <cfRule type="containsBlanks" dxfId="4369" priority="7">
      <formula>LEN(TRIM(J44))=0</formula>
    </cfRule>
  </conditionalFormatting>
  <conditionalFormatting sqref="K288:L288 K285:L285 K283:L283 K281:L281 K278:L279 K276:L276">
    <cfRule type="containsBlanks" dxfId="4368" priority="6">
      <formula>LEN(TRIM(K276))=0</formula>
    </cfRule>
  </conditionalFormatting>
  <conditionalFormatting sqref="H288:I288 H285:I285 H283:I283 H281:I281 H278:I279">
    <cfRule type="containsBlanks" dxfId="4367" priority="5">
      <formula>LEN(TRIM(H278))=0</formula>
    </cfRule>
  </conditionalFormatting>
  <conditionalFormatting sqref="H292:I292">
    <cfRule type="containsBlanks" dxfId="4366" priority="4">
      <formula>LEN(TRIM(H292))=0</formula>
    </cfRule>
  </conditionalFormatting>
  <conditionalFormatting sqref="K292:L294 H293:I294">
    <cfRule type="containsBlanks" dxfId="4365" priority="3">
      <formula>LEN(TRIM(H292))=0</formula>
    </cfRule>
  </conditionalFormatting>
  <conditionalFormatting sqref="K289:L290 K286:L287 K282:L282 K277:L277">
    <cfRule type="containsBlanks" dxfId="4364" priority="2">
      <formula>LEN(TRIM(K277))=0</formula>
    </cfRule>
  </conditionalFormatting>
  <conditionalFormatting sqref="H289:I290 H286:I287 H282:I282">
    <cfRule type="containsBlanks" dxfId="4363" priority="1">
      <formula>LEN(TRIM(H282))=0</formula>
    </cfRule>
  </conditionalFormatting>
  <dataValidations count="34">
    <dataValidation type="list" allowBlank="1" showInputMessage="1" showErrorMessage="1" sqref="H361:I361" xr:uid="{C372F31F-2013-4BC4-90A6-C94B43227B3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DC43377-94AB-4368-8056-3DD42AEB8B98}">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93A72FDB-C374-49AF-9476-6087FF93A773}">
      <formula1>"0,1,2 o más,No sé"</formula1>
    </dataValidation>
    <dataValidation type="list" allowBlank="1" showInputMessage="1" showErrorMessage="1" sqref="J319:K319 J324:K324 J329:K329 J334:K334 J339:K339 J344:K344 J349:K349 J354:K354" xr:uid="{77AF6940-4C68-46CB-A452-811585ED7AC2}">
      <formula1>"0,1,2-3,Más de 3,No sé"</formula1>
    </dataValidation>
    <dataValidation type="list" allowBlank="1" showInputMessage="1" showErrorMessage="1" sqref="J328:K328" xr:uid="{44D2DE16-9617-438E-B92A-0CF4E5CDFB1C}">
      <formula1>"Precalificados por la OMS, SRA, Precalificados por la OMS y SRA,No se registraron productos precalificados por la OMS o SRA,No sé, No aplica"</formula1>
    </dataValidation>
    <dataValidation type="list" allowBlank="1" showInputMessage="1" showErrorMessage="1" sqref="G147:L160" xr:uid="{9008B1A4-0171-462C-9D07-C8E353F40670}">
      <formula1>"Trabajador sanitario comunitario (o equivalente),Auxiliar de enfermería,Partera auxiliar de enfermería,Enfermero,Oficial clínico,Médico,No sé,No aplica"</formula1>
    </dataValidation>
    <dataValidation type="list" allowBlank="1" showInputMessage="1" showErrorMessage="1" sqref="F95:G97" xr:uid="{C53DEF8C-67BA-4AAF-B0AD-7CCC334E99B4}">
      <formula1>"Sí,No,No sé,No aplica"</formula1>
    </dataValidation>
    <dataValidation type="list" allowBlank="1" showInputMessage="1" showErrorMessage="1" sqref="F77:F81" xr:uid="{47E86469-701D-46EA-9263-254B6E17CE94}">
      <formula1>"En especie, En efectivo, No sé, No aplica"</formula1>
    </dataValidation>
    <dataValidation type="list" allowBlank="1" showInputMessage="1" showErrorMessage="1" sqref="H8 F11:F19 I20:I21 I23:I24 F70 F72 H298:J299 G116:N128 H139:J139 L164:N174 J89:J92 F219:J221 F223:J223 H225:J225 F254 F256 F258 F261:F264 G130:N132 H302:J303 H307:J307 H311:J311 H313:J313 H315:J315 L188:N198" xr:uid="{01B30895-2A75-43CD-9D47-D408A480B2F7}">
      <formula1>"Sí, No, No sé, No aplica"</formula1>
    </dataValidation>
    <dataValidation type="list" allowBlank="1" showInputMessage="1" showErrorMessage="1" sqref="H29 J29" xr:uid="{A8B14FCB-9ECF-48C6-BCC9-020CD16EEDCF}">
      <formula1>"2015,2016,2017,2018,2019"</formula1>
    </dataValidation>
    <dataValidation type="list" allowBlank="1" showInputMessage="1" showErrorMessage="1" sqref="H304:J304" xr:uid="{9E758DD3-8501-41FC-8D4F-736FCC47E8AF}">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9C6DD92C-FD13-4834-8C28-B678D2DA2B90}">
      <formula1>"Sí: Intensa movilización/participación comunitaria,Sí: Moderada movilización/participación comunitaria,No,No sé"</formula1>
    </dataValidation>
    <dataValidation type="list" allowBlank="1" showInputMessage="1" showErrorMessage="1" sqref="F246:G246" xr:uid="{02D09373-4002-463A-A34C-4EF295F8C180}">
      <formula1>"Sí: Numerosas actividades en medios de comunicación,Sí: Algunas actividades en medios de comunicación,No,No sé"</formula1>
    </dataValidation>
    <dataValidation type="list" allowBlank="1" showInputMessage="1" showErrorMessage="1" sqref="H140:J140" xr:uid="{A4BBCC00-1D67-472C-9DFC-E6827A082030}">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D553FB60-9574-46A8-AFF7-4ED2D96CB7A8}">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3A0A7357-6ED3-4EF3-B1D3-12E20FF0DF8E}">
      <formula1>"Solo impreso, Teléfono móvil/SMS,Formato electrónico,Combinación, No sé, No aplica (no hay un LMIS)"</formula1>
    </dataValidation>
    <dataValidation type="list" allowBlank="1" showInputMessage="1" showErrorMessage="1" sqref="G251" xr:uid="{960E5BB5-A722-42E8-915C-B25423F03E32}">
      <formula1>"0 %,1-10 %,11-20 %,21-30 %,31-40 %,41-50 %,51-60 %,61-70 %,71-80 %,81-100 %,No sé,No aplica"</formula1>
    </dataValidation>
    <dataValidation type="list" allowBlank="1" showInputMessage="1" showErrorMessage="1" sqref="F249:G249 F99:G102 H213:J216" xr:uid="{026407F3-B9A8-43F3-80DF-3E4CD615F8A9}">
      <formula1>"Sí,No,No sé"</formula1>
    </dataValidation>
    <dataValidation type="list" allowBlank="1" showInputMessage="1" showErrorMessage="1" sqref="F247:G247" xr:uid="{BA1ED0B1-1DB7-4836-912C-5DFD3B1A06B7}">
      <formula1>"Sí: Numerosas actividades de promoción/educación móvil,Sí: Algunas actividades de promoción/educación móvil,No,No sé"</formula1>
    </dataValidation>
    <dataValidation type="list" allowBlank="1" showInputMessage="1" showErrorMessage="1" sqref="F245:G245" xr:uid="{E8702145-BFD6-4F16-BBD3-30C020243F75}">
      <formula1>"Sí: Numerosas actividades de mercadeo social,Sí: Algunas actividades de mercadeo social,No,No sé"</formula1>
    </dataValidation>
    <dataValidation allowBlank="1" showInputMessage="1" showErrorMessage="1" error="Seleccione una opción de la lista desplegable." sqref="K20:N24" xr:uid="{813B0E50-C7DC-44BA-AF83-34CB0BC4E22E}"/>
    <dataValidation type="list" allowBlank="1" showInputMessage="1" showErrorMessage="1" sqref="F269:G271" xr:uid="{F5059E2F-6145-4F29-A558-C11EDE0CCAFE}">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44326DEE-BB83-4D6C-877A-597CAAEBD9B5}">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82287E5-3657-44CE-B90F-D5B7734BBF52}">
      <formula1>"Sí (Plan de PSE con componente de FP/RH),No hay plan de PSE iniciado/desarrollado,Sí hay un plan de PSE, pero sin componentes de FP/RH,No sé"</formula1>
    </dataValidation>
    <dataValidation type="list" allowBlank="1" showInputMessage="1" showErrorMessage="1" sqref="H312:J312" xr:uid="{EED3F968-3CC9-4515-8568-A2EACFF6B5DA}">
      <formula1>"0-25 %,26-50 %,51-75 %,76-100 %, No sé, No aplica"</formula1>
    </dataValidation>
    <dataValidation type="list" allowBlank="1" showInputMessage="1" showErrorMessage="1" sqref="H308:J308" xr:uid="{A098DD00-EA4C-4E43-ACAA-AD3078D7A47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A4133664-08C5-48AD-BD72-660C6891E888}">
      <formula1>"0,1,2-3,Más de 3, No sé"</formula1>
    </dataValidation>
    <dataValidation type="list" allowBlank="1" showInputMessage="1" showErrorMessage="1" sqref="H301:J301" xr:uid="{8EFE7E69-BC44-4B5A-9163-06DFF6E2640F}">
      <formula1>"Menos de 6 meses, De 6 meses a menos de 1 año, De 1 año a 18 meses, Más de 18 meses,No sé"</formula1>
    </dataValidation>
    <dataValidation type="list" allowBlank="1" showInputMessage="1" showErrorMessage="1" sqref="H305:J306" xr:uid="{90AEB007-6BEE-4AA5-9785-417A51A23A0F}">
      <formula1>"La mayoría fueron examinados, Algunos fueron examinados, Ninguno fue examinado, No sé, No aplica"</formula1>
    </dataValidation>
    <dataValidation type="list" allowBlank="1" showInputMessage="1" showErrorMessage="1" sqref="H161 J161:L161" xr:uid="{1282540D-41A6-458C-BF8D-6F6EDEE676D1}">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D3C8D95-09AC-4185-96CF-F7909553BB07}">
      <formula1>"Sí, No, No sé"</formula1>
    </dataValidation>
    <dataValidation type="list" allowBlank="1" showInputMessage="1" showErrorMessage="1" sqref="H31:J31" xr:uid="{03E64AFC-2FB4-40AD-BE94-7C5B4DD2D67D}">
      <formula1>"Menos que una vez al año,Anualmente,Bianualmente (dos veces al año),Trimestralmente,Mensualmente,Ad hoc"</formula1>
    </dataValidation>
    <dataValidation type="list" allowBlank="1" showInputMessage="1" showErrorMessage="1" sqref="H26 J26 H28 J28" xr:uid="{0767E3FA-1F7D-4389-A67D-B0CE18658D5F}">
      <formula1>"Enero, Febrero, Marzo, Abril, Mayo, Junio, Julio, Agosto, Septiembre, Octubre, Noviembre, Diciembre"</formula1>
    </dataValidation>
    <dataValidation type="list" allowBlank="1" showInputMessage="1" showErrorMessage="1" error="Seleccione una opción de la lista desplegable." sqref="I22" xr:uid="{C2628411-F924-4D6B-8D7B-0AC4826B2561}">
      <formula1>"0 veces, 1 vez, 2-3 veces, 4 o más veces, No sé"</formula1>
    </dataValidation>
  </dataValidations>
  <hyperlinks>
    <hyperlink ref="L1:M1" location="'All Countries Summary (2019)'!A1" display="Go to summary" xr:uid="{AA4A7108-F5C5-4A96-AA63-6612ACDE10D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18B2B0FE-728F-486C-A845-DC4FDD1C615E}">
          <x14:formula1>
            <xm:f>'\\chemonics.sharepoint.com@SSL\DavWWWRoot\sites\FO000\1300_CL\Monitoring and Evaluation\CS Indicators and Index\Validated Surveys - 2019\Validation_final\[CS Indicators Survey_2019_Honduras_final.xlsx]Data sources for dropdown list'!#REF!</xm:f>
          </x14:formula1>
          <xm:sqref>E3 O58:P58 O106:P106 P76 O113:P115 O146:P161 P94 O69:P74 O20:P24 O26:P33 O60:P60 O67:P67 O163:P264 O88:P93 O95:P103 O135:P135 O266:P272 O274:P274 O277:P279 O297:P308 O310:P356 O357 P357:P359 O358:P360 O141:P144 O77:P81</xm:sqref>
        </x14:dataValidation>
        <x14:dataValidation type="list" allowBlank="1" showInputMessage="1" showErrorMessage="1" prompt="Seleccione uno de la lista desplegable." xr:uid="{0583FBE3-7F68-4196-9428-361F8A3169B2}">
          <x14:formula1>
            <xm:f>'\\chemonics.sharepoint.com@SSL\DavWWWRoot\sites\FO000\1300_CL\Monitoring and Evaluation\CS Indicators and Index\Validated Surveys - 2019\Validation_final\[CS Indicators Survey_2019_Honduras_final.xlsx]Data sources for dropdown list'!#REF!</xm:f>
          </x14:formula1>
          <xm:sqref>O8:P19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C176E-DEDE-469E-B3A4-D82F827B2B26}">
  <sheetPr>
    <tabColor theme="3" tint="0.59999389629810485"/>
  </sheetPr>
  <dimension ref="A1:Q363"/>
  <sheetViews>
    <sheetView showGridLines="0" zoomScaleNormal="100" workbookViewId="0">
      <selection activeCell="M1" sqref="M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9.5703125" customWidth="1"/>
    <col min="9" max="9" width="19" customWidth="1"/>
    <col min="10" max="10" width="21.42578125" customWidth="1"/>
    <col min="11" max="11" width="19.5703125" customWidth="1"/>
    <col min="12" max="12" width="17.140625" customWidth="1"/>
    <col min="13" max="13" width="17.42578125" customWidth="1"/>
    <col min="14" max="14" width="18.5703125" customWidth="1"/>
    <col min="15" max="15" width="60.42578125" customWidth="1"/>
    <col min="16" max="16" width="58.5703125" customWidth="1"/>
  </cols>
  <sheetData>
    <row r="1" spans="2:16" ht="67.5" customHeight="1">
      <c r="B1" s="140"/>
      <c r="C1" s="140"/>
      <c r="D1" s="140"/>
      <c r="E1" s="140"/>
      <c r="F1" s="643"/>
      <c r="G1" s="643"/>
      <c r="H1" s="643"/>
      <c r="I1" s="643"/>
      <c r="J1" s="643"/>
      <c r="K1" s="2508" t="s">
        <v>828</v>
      </c>
      <c r="L1" s="2508"/>
      <c r="M1" s="643"/>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4172</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75" customHeight="1" thickBot="1">
      <c r="B5" s="2430" t="s">
        <v>830</v>
      </c>
      <c r="C5" s="2431"/>
      <c r="D5" s="2431"/>
      <c r="E5" s="2431"/>
      <c r="F5" s="2431"/>
      <c r="G5" s="2431"/>
      <c r="H5" s="2431"/>
      <c r="I5" s="2431"/>
      <c r="J5" s="2431"/>
      <c r="K5" s="2431"/>
      <c r="L5" s="2431"/>
      <c r="M5" s="2431"/>
      <c r="N5" s="2431"/>
      <c r="O5" s="140"/>
      <c r="P5" s="140"/>
    </row>
    <row r="6" spans="2:16" ht="24.75"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106.5" customHeight="1">
      <c r="B8" s="20" t="s">
        <v>432</v>
      </c>
      <c r="C8" s="2407" t="s">
        <v>433</v>
      </c>
      <c r="D8" s="2407"/>
      <c r="E8" s="2407"/>
      <c r="F8" s="2407"/>
      <c r="G8" s="2407"/>
      <c r="H8" s="1622" t="s">
        <v>57</v>
      </c>
      <c r="I8" s="21" t="s">
        <v>434</v>
      </c>
      <c r="J8" s="2238" t="s">
        <v>4173</v>
      </c>
      <c r="K8" s="2239"/>
      <c r="L8" s="2239"/>
      <c r="M8" s="2239"/>
      <c r="N8" s="2240"/>
      <c r="O8" s="2245"/>
      <c r="P8" s="2245"/>
    </row>
    <row r="9" spans="2:16" ht="21.75" customHeight="1">
      <c r="B9" s="22" t="s">
        <v>435</v>
      </c>
      <c r="C9" s="1997" t="s">
        <v>436</v>
      </c>
      <c r="D9" s="1997"/>
      <c r="E9" s="1998"/>
      <c r="F9" s="2411" t="s">
        <v>331</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62</v>
      </c>
      <c r="G11" s="2397" t="s">
        <v>440</v>
      </c>
      <c r="H11" s="2138"/>
      <c r="I11" s="1637"/>
      <c r="J11" s="1637"/>
      <c r="K11" s="1637"/>
      <c r="L11" s="1637"/>
      <c r="M11" s="1637"/>
      <c r="N11" s="1637"/>
      <c r="O11" s="2124"/>
      <c r="P11" s="2124"/>
    </row>
    <row r="12" spans="2:16" ht="39.75" customHeight="1">
      <c r="B12" s="1490" t="s">
        <v>441</v>
      </c>
      <c r="C12" s="1997" t="s">
        <v>442</v>
      </c>
      <c r="D12" s="1997"/>
      <c r="E12" s="1998"/>
      <c r="F12" s="1622" t="s">
        <v>62</v>
      </c>
      <c r="G12" s="2397" t="s">
        <v>440</v>
      </c>
      <c r="H12" s="2138"/>
      <c r="I12" s="1637"/>
      <c r="J12" s="1637"/>
      <c r="K12" s="1637"/>
      <c r="L12" s="1637"/>
      <c r="M12" s="1637"/>
      <c r="N12" s="1637"/>
      <c r="O12" s="2124"/>
      <c r="P12" s="2124"/>
    </row>
    <row r="13" spans="2:16" ht="31.5" customHeight="1">
      <c r="B13" s="1490" t="s">
        <v>443</v>
      </c>
      <c r="C13" s="1997" t="s">
        <v>444</v>
      </c>
      <c r="D13" s="1997"/>
      <c r="E13" s="1998"/>
      <c r="F13" s="1622" t="s">
        <v>62</v>
      </c>
      <c r="G13" s="2397" t="s">
        <v>440</v>
      </c>
      <c r="H13" s="2138"/>
      <c r="I13" s="1637"/>
      <c r="J13" s="1637"/>
      <c r="K13" s="1637"/>
      <c r="L13" s="1637"/>
      <c r="M13" s="1637"/>
      <c r="N13" s="1637"/>
      <c r="O13" s="2124"/>
      <c r="P13" s="2124"/>
    </row>
    <row r="14" spans="2:16" ht="33" customHeight="1">
      <c r="B14" s="1490" t="s">
        <v>445</v>
      </c>
      <c r="C14" s="1997" t="s">
        <v>446</v>
      </c>
      <c r="D14" s="1997"/>
      <c r="E14" s="1998"/>
      <c r="F14" s="1622" t="s">
        <v>62</v>
      </c>
      <c r="G14" s="2397" t="s">
        <v>447</v>
      </c>
      <c r="H14" s="2138"/>
      <c r="I14" s="1637"/>
      <c r="J14" s="1637"/>
      <c r="K14" s="1637"/>
      <c r="L14" s="1637"/>
      <c r="M14" s="1637"/>
      <c r="N14" s="1637"/>
      <c r="O14" s="2124"/>
      <c r="P14" s="2124"/>
    </row>
    <row r="15" spans="2:16" ht="33" customHeight="1">
      <c r="B15" s="1490" t="s">
        <v>448</v>
      </c>
      <c r="C15" s="1997" t="s">
        <v>67</v>
      </c>
      <c r="D15" s="1997"/>
      <c r="E15" s="1998"/>
      <c r="F15" s="1622" t="s">
        <v>62</v>
      </c>
      <c r="G15" s="2397" t="s">
        <v>449</v>
      </c>
      <c r="H15" s="2138"/>
      <c r="I15" s="1637"/>
      <c r="J15" s="1637"/>
      <c r="K15" s="1637"/>
      <c r="L15" s="1637"/>
      <c r="M15" s="1637"/>
      <c r="N15" s="1637"/>
      <c r="O15" s="2124"/>
      <c r="P15" s="2124"/>
    </row>
    <row r="16" spans="2:16" ht="44.25" customHeight="1">
      <c r="B16" s="1490" t="s">
        <v>450</v>
      </c>
      <c r="C16" s="1997" t="s">
        <v>451</v>
      </c>
      <c r="D16" s="1997"/>
      <c r="E16" s="1998"/>
      <c r="F16" s="1622" t="s">
        <v>62</v>
      </c>
      <c r="G16" s="2397" t="s">
        <v>452</v>
      </c>
      <c r="H16" s="2138"/>
      <c r="I16" s="1637"/>
      <c r="J16" s="1637"/>
      <c r="K16" s="1637"/>
      <c r="L16" s="1637"/>
      <c r="M16" s="1637"/>
      <c r="N16" s="1637"/>
      <c r="O16" s="2124"/>
      <c r="P16" s="2124"/>
    </row>
    <row r="17" spans="2:16" ht="34.5" customHeight="1">
      <c r="B17" s="1490" t="s">
        <v>453</v>
      </c>
      <c r="C17" s="2043" t="s">
        <v>454</v>
      </c>
      <c r="D17" s="2043"/>
      <c r="E17" s="2043"/>
      <c r="F17" s="1622" t="s">
        <v>62</v>
      </c>
      <c r="G17" s="2397" t="s">
        <v>455</v>
      </c>
      <c r="H17" s="2138"/>
      <c r="I17" s="1637"/>
      <c r="J17" s="1637"/>
      <c r="K17" s="1637"/>
      <c r="L17" s="1637"/>
      <c r="M17" s="1637"/>
      <c r="N17" s="1637"/>
      <c r="O17" s="2124"/>
      <c r="P17" s="2124"/>
    </row>
    <row r="18" spans="2:16" ht="39" customHeight="1">
      <c r="B18" s="1490" t="s">
        <v>456</v>
      </c>
      <c r="C18" s="2043" t="s">
        <v>457</v>
      </c>
      <c r="D18" s="2043"/>
      <c r="E18" s="2043"/>
      <c r="F18" s="1622" t="s">
        <v>62</v>
      </c>
      <c r="G18" s="2397" t="s">
        <v>455</v>
      </c>
      <c r="H18" s="2138"/>
      <c r="I18" s="1637"/>
      <c r="J18" s="1637"/>
      <c r="K18" s="1637"/>
      <c r="L18" s="1637"/>
      <c r="M18" s="1637"/>
      <c r="N18" s="1637"/>
      <c r="O18" s="2124"/>
      <c r="P18" s="2124"/>
    </row>
    <row r="19" spans="2:16" ht="39" customHeight="1">
      <c r="B19" s="1490" t="s">
        <v>458</v>
      </c>
      <c r="C19" s="2043" t="s">
        <v>459</v>
      </c>
      <c r="D19" s="2043"/>
      <c r="E19" s="2043"/>
      <c r="F19" s="1622" t="s">
        <v>62</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62</v>
      </c>
      <c r="J20" s="1993" t="s">
        <v>461</v>
      </c>
      <c r="K20" s="2170" t="s">
        <v>62</v>
      </c>
      <c r="L20" s="2171"/>
      <c r="M20" s="2171"/>
      <c r="N20" s="2179"/>
      <c r="O20" s="25"/>
      <c r="P20" s="26"/>
    </row>
    <row r="21" spans="2:16" ht="24" customHeight="1">
      <c r="B21" s="23" t="s">
        <v>81</v>
      </c>
      <c r="C21" s="1997" t="s">
        <v>462</v>
      </c>
      <c r="D21" s="1997"/>
      <c r="E21" s="1997"/>
      <c r="F21" s="1997"/>
      <c r="G21" s="1997"/>
      <c r="H21" s="1997"/>
      <c r="I21" s="1522" t="s">
        <v>62</v>
      </c>
      <c r="J21" s="2398"/>
      <c r="K21" s="2172"/>
      <c r="L21" s="2173"/>
      <c r="M21" s="2173"/>
      <c r="N21" s="2174"/>
      <c r="O21" s="25"/>
      <c r="P21" s="26"/>
    </row>
    <row r="22" spans="2:16" ht="24" customHeight="1">
      <c r="B22" s="23" t="s">
        <v>91</v>
      </c>
      <c r="C22" s="1997" t="s">
        <v>463</v>
      </c>
      <c r="D22" s="1997"/>
      <c r="E22" s="1997"/>
      <c r="F22" s="1997"/>
      <c r="G22" s="1997"/>
      <c r="H22" s="1997"/>
      <c r="I22" s="1522" t="s">
        <v>62</v>
      </c>
      <c r="J22" s="2398"/>
      <c r="K22" s="2172"/>
      <c r="L22" s="2173"/>
      <c r="M22" s="2173"/>
      <c r="N22" s="2174"/>
      <c r="O22" s="2051"/>
      <c r="P22" s="2051"/>
    </row>
    <row r="23" spans="2:16" ht="27" customHeight="1">
      <c r="B23" s="23" t="s">
        <v>464</v>
      </c>
      <c r="C23" s="1997" t="s">
        <v>465</v>
      </c>
      <c r="D23" s="1997"/>
      <c r="E23" s="1997"/>
      <c r="F23" s="1997"/>
      <c r="G23" s="1997"/>
      <c r="H23" s="1997"/>
      <c r="I23" s="1622" t="s">
        <v>62</v>
      </c>
      <c r="J23" s="2398"/>
      <c r="K23" s="2172"/>
      <c r="L23" s="2173"/>
      <c r="M23" s="2173"/>
      <c r="N23" s="2174"/>
      <c r="O23" s="2124"/>
      <c r="P23" s="2124"/>
    </row>
    <row r="24" spans="2:16" ht="31.5" customHeight="1" thickBot="1">
      <c r="B24" s="27" t="s">
        <v>435</v>
      </c>
      <c r="C24" s="1978" t="s">
        <v>466</v>
      </c>
      <c r="D24" s="1978"/>
      <c r="E24" s="1978"/>
      <c r="F24" s="1978"/>
      <c r="G24" s="1978"/>
      <c r="H24" s="1978"/>
      <c r="I24" s="1622" t="s">
        <v>62</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4174</v>
      </c>
      <c r="I26" s="1524" t="s">
        <v>470</v>
      </c>
      <c r="J26" s="1645" t="s">
        <v>4175</v>
      </c>
      <c r="K26" s="2112" t="s">
        <v>471</v>
      </c>
      <c r="L26" s="3430" t="s">
        <v>4176</v>
      </c>
      <c r="M26" s="3431"/>
      <c r="N26" s="3432"/>
      <c r="O26" s="30" t="s">
        <v>914</v>
      </c>
      <c r="P26" s="1515"/>
    </row>
    <row r="27" spans="2:16" ht="89.25" customHeight="1">
      <c r="B27" s="23" t="s">
        <v>472</v>
      </c>
      <c r="C27" s="2028" t="s">
        <v>473</v>
      </c>
      <c r="D27" s="2028"/>
      <c r="E27" s="2028"/>
      <c r="F27" s="2028"/>
      <c r="G27" s="2028"/>
      <c r="H27" s="2028"/>
      <c r="I27" s="2029"/>
      <c r="J27" s="31" t="s">
        <v>4177</v>
      </c>
      <c r="K27" s="2113"/>
      <c r="L27" s="3424"/>
      <c r="M27" s="3425"/>
      <c r="N27" s="3426"/>
      <c r="O27" s="2051" t="s">
        <v>914</v>
      </c>
      <c r="P27" s="2051"/>
    </row>
    <row r="28" spans="2:16" ht="19.5" customHeight="1">
      <c r="B28" s="2096" t="s">
        <v>120</v>
      </c>
      <c r="C28" s="1830" t="s">
        <v>474</v>
      </c>
      <c r="D28" s="1830"/>
      <c r="E28" s="1830"/>
      <c r="F28" s="1830"/>
      <c r="G28" s="1634" t="s">
        <v>469</v>
      </c>
      <c r="H28" s="1531" t="s">
        <v>4174</v>
      </c>
      <c r="I28" s="32" t="s">
        <v>470</v>
      </c>
      <c r="J28" s="33" t="s">
        <v>4175</v>
      </c>
      <c r="K28" s="2113"/>
      <c r="L28" s="3424"/>
      <c r="M28" s="3425"/>
      <c r="N28" s="3426"/>
      <c r="O28" s="2124"/>
      <c r="P28" s="2124"/>
    </row>
    <row r="29" spans="2:16" ht="19.5" customHeight="1">
      <c r="B29" s="2097"/>
      <c r="C29" s="2043"/>
      <c r="D29" s="2043"/>
      <c r="E29" s="2043"/>
      <c r="F29" s="2043"/>
      <c r="G29" s="1634" t="s">
        <v>475</v>
      </c>
      <c r="H29" s="1510">
        <v>2018</v>
      </c>
      <c r="I29" s="32" t="s">
        <v>476</v>
      </c>
      <c r="J29" s="1510">
        <v>2019</v>
      </c>
      <c r="K29" s="2113"/>
      <c r="L29" s="3424"/>
      <c r="M29" s="3425"/>
      <c r="N29" s="3426"/>
      <c r="O29" s="2124"/>
      <c r="P29" s="2124"/>
    </row>
    <row r="30" spans="2:16" ht="151.5" customHeight="1">
      <c r="B30" s="1490" t="s">
        <v>435</v>
      </c>
      <c r="C30" s="1997" t="s">
        <v>477</v>
      </c>
      <c r="D30" s="1997"/>
      <c r="E30" s="1997"/>
      <c r="F30" s="1997"/>
      <c r="G30" s="1998"/>
      <c r="H30" s="3571" t="s">
        <v>4178</v>
      </c>
      <c r="I30" s="3572"/>
      <c r="J30" s="3573"/>
      <c r="K30" s="2113"/>
      <c r="L30" s="3424"/>
      <c r="M30" s="3425"/>
      <c r="N30" s="3426"/>
      <c r="O30" s="2197"/>
      <c r="P30" s="2197"/>
    </row>
    <row r="31" spans="2:16" ht="23.25" customHeight="1">
      <c r="B31" s="1490" t="s">
        <v>441</v>
      </c>
      <c r="C31" s="1997" t="s">
        <v>478</v>
      </c>
      <c r="D31" s="1997"/>
      <c r="E31" s="1997"/>
      <c r="F31" s="1997"/>
      <c r="G31" s="1998"/>
      <c r="H31" s="2384" t="s">
        <v>852</v>
      </c>
      <c r="I31" s="2385"/>
      <c r="J31" s="2386"/>
      <c r="K31" s="2114"/>
      <c r="L31" s="3625"/>
      <c r="M31" s="3626"/>
      <c r="N31" s="3627"/>
      <c r="O31" s="1513" t="s">
        <v>914</v>
      </c>
      <c r="P31" s="26"/>
    </row>
    <row r="32" spans="2:16" ht="81" customHeight="1">
      <c r="B32" s="1490" t="s">
        <v>443</v>
      </c>
      <c r="C32" s="2028" t="s">
        <v>479</v>
      </c>
      <c r="D32" s="2028"/>
      <c r="E32" s="2028"/>
      <c r="F32" s="2028"/>
      <c r="G32" s="2028"/>
      <c r="H32" s="2028"/>
      <c r="I32" s="2028"/>
      <c r="J32" s="2028"/>
      <c r="K32" s="2028"/>
      <c r="L32" s="2028"/>
      <c r="M32" s="2028"/>
      <c r="N32" s="2372"/>
      <c r="O32" s="2074"/>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18" customHeight="1">
      <c r="B35" s="27"/>
      <c r="C35" s="2091" t="s">
        <v>485</v>
      </c>
      <c r="D35" s="2091"/>
      <c r="E35" s="2091"/>
      <c r="F35" s="2091"/>
      <c r="G35" s="2091"/>
      <c r="H35" s="2091"/>
      <c r="I35" s="2092"/>
      <c r="J35" s="36" t="s">
        <v>61</v>
      </c>
      <c r="K35" s="37" t="s">
        <v>61</v>
      </c>
      <c r="L35" s="2361" t="s">
        <v>61</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7" t="s">
        <v>61</v>
      </c>
      <c r="L39" s="2361" t="s">
        <v>61</v>
      </c>
      <c r="M39" s="2362"/>
      <c r="N39" s="2363"/>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6" t="s">
        <v>61</v>
      </c>
      <c r="K42" s="37" t="s">
        <v>61</v>
      </c>
      <c r="L42" s="2361" t="s">
        <v>61</v>
      </c>
      <c r="M42" s="2362"/>
      <c r="N42" s="2363"/>
      <c r="O42" s="2380"/>
      <c r="P42" s="2380"/>
    </row>
    <row r="43" spans="2:16" ht="36.75" customHeight="1">
      <c r="B43" s="27"/>
      <c r="C43" s="2091" t="s">
        <v>495</v>
      </c>
      <c r="D43" s="2091"/>
      <c r="E43" s="2091"/>
      <c r="F43" s="2091"/>
      <c r="G43" s="2091"/>
      <c r="H43" s="2091"/>
      <c r="I43" s="2092"/>
      <c r="J43" s="36" t="s">
        <v>61</v>
      </c>
      <c r="K43" s="37" t="s">
        <v>61</v>
      </c>
      <c r="L43" s="2361" t="s">
        <v>61</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6" t="s">
        <v>61</v>
      </c>
      <c r="K47" s="37" t="s">
        <v>61</v>
      </c>
      <c r="L47" s="2361" t="s">
        <v>61</v>
      </c>
      <c r="M47" s="2362"/>
      <c r="N47" s="2363"/>
      <c r="O47" s="2380"/>
      <c r="P47" s="2380"/>
    </row>
    <row r="48" spans="2:16" ht="21" customHeight="1">
      <c r="B48" s="27"/>
      <c r="C48" s="2091" t="s">
        <v>500</v>
      </c>
      <c r="D48" s="2091"/>
      <c r="E48" s="2091"/>
      <c r="F48" s="2091"/>
      <c r="G48" s="2091"/>
      <c r="H48" s="2091"/>
      <c r="I48" s="2092"/>
      <c r="J48" s="36" t="s">
        <v>61</v>
      </c>
      <c r="K48" s="37" t="s">
        <v>61</v>
      </c>
      <c r="L48" s="2361" t="s">
        <v>61</v>
      </c>
      <c r="M48" s="2362"/>
      <c r="N48" s="2363"/>
      <c r="O48" s="2380"/>
      <c r="P48" s="2380"/>
    </row>
    <row r="49" spans="2:16" ht="30" customHeight="1">
      <c r="B49" s="27"/>
      <c r="C49" s="2091" t="s">
        <v>501</v>
      </c>
      <c r="D49" s="2091"/>
      <c r="E49" s="2091"/>
      <c r="F49" s="38" t="s">
        <v>488</v>
      </c>
      <c r="G49" s="2093"/>
      <c r="H49" s="2157"/>
      <c r="I49" s="2094"/>
      <c r="J49" s="36" t="s">
        <v>61</v>
      </c>
      <c r="K49" s="37" t="s">
        <v>61</v>
      </c>
      <c r="L49" s="2361" t="s">
        <v>61</v>
      </c>
      <c r="M49" s="2362"/>
      <c r="N49" s="2363"/>
      <c r="O49" s="2380"/>
      <c r="P49" s="2380"/>
    </row>
    <row r="50" spans="2:16" ht="33" customHeight="1">
      <c r="B50" s="27" t="s">
        <v>502</v>
      </c>
      <c r="C50" s="2091" t="s">
        <v>503</v>
      </c>
      <c r="D50" s="2091"/>
      <c r="E50" s="2091"/>
      <c r="F50" s="2091"/>
      <c r="G50" s="2091"/>
      <c r="H50" s="2091"/>
      <c r="I50" s="2092"/>
      <c r="J50" s="36" t="s">
        <v>61</v>
      </c>
      <c r="K50" s="37" t="s">
        <v>61</v>
      </c>
      <c r="L50" s="2361" t="s">
        <v>61</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36.75" customHeight="1">
      <c r="B52" s="27" t="s">
        <v>506</v>
      </c>
      <c r="C52" s="2091" t="s">
        <v>131</v>
      </c>
      <c r="D52" s="2091"/>
      <c r="E52" s="2091"/>
      <c r="F52" s="2091"/>
      <c r="G52" s="2091"/>
      <c r="H52" s="2091"/>
      <c r="I52" s="2092"/>
      <c r="J52" s="36" t="s">
        <v>61</v>
      </c>
      <c r="K52" s="37" t="s">
        <v>61</v>
      </c>
      <c r="L52" s="2361" t="s">
        <v>61</v>
      </c>
      <c r="M52" s="2362"/>
      <c r="N52" s="2363"/>
      <c r="O52" s="2380"/>
      <c r="P52" s="2380"/>
    </row>
    <row r="53" spans="2:16" ht="21" customHeight="1">
      <c r="B53" s="27" t="s">
        <v>507</v>
      </c>
      <c r="C53" s="2091" t="s">
        <v>132</v>
      </c>
      <c r="D53" s="2091"/>
      <c r="E53" s="2091"/>
      <c r="F53" s="2091"/>
      <c r="G53" s="2091"/>
      <c r="H53" s="2091"/>
      <c r="I53" s="2092"/>
      <c r="J53" s="36" t="s">
        <v>61</v>
      </c>
      <c r="K53" s="37"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7" t="s">
        <v>61</v>
      </c>
      <c r="L55" s="2361" t="s">
        <v>61</v>
      </c>
      <c r="M55" s="2362"/>
      <c r="N55" s="2363"/>
      <c r="O55" s="2380"/>
      <c r="P55" s="2380"/>
    </row>
    <row r="56" spans="2:16" ht="35.25"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131" t="s">
        <v>61</v>
      </c>
      <c r="K57" s="132"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t="s">
        <v>4179</v>
      </c>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4179</v>
      </c>
      <c r="N60" s="2360"/>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t="s">
        <v>4177</v>
      </c>
      <c r="H63" s="116" t="s">
        <v>4180</v>
      </c>
      <c r="I63" s="2317" t="s">
        <v>330</v>
      </c>
      <c r="J63" s="2318"/>
      <c r="K63" s="2340" t="s">
        <v>4177</v>
      </c>
      <c r="L63" s="2341"/>
      <c r="M63" s="2341"/>
      <c r="N63" s="2342"/>
      <c r="O63" s="2349"/>
      <c r="P63" s="2349"/>
    </row>
    <row r="64" spans="2:16" ht="54" customHeight="1">
      <c r="B64" s="1490" t="s">
        <v>441</v>
      </c>
      <c r="C64" s="1997" t="s">
        <v>525</v>
      </c>
      <c r="D64" s="1997"/>
      <c r="E64" s="1997"/>
      <c r="F64" s="1998"/>
      <c r="G64" s="48">
        <v>0</v>
      </c>
      <c r="H64" s="116" t="s">
        <v>4180</v>
      </c>
      <c r="I64" s="2317" t="s">
        <v>330</v>
      </c>
      <c r="J64" s="2318"/>
      <c r="K64" s="2340" t="s">
        <v>4181</v>
      </c>
      <c r="L64" s="2341"/>
      <c r="M64" s="2341"/>
      <c r="N64" s="2342"/>
      <c r="O64" s="2349"/>
      <c r="P64" s="2349"/>
    </row>
    <row r="65" spans="2:17" ht="54" customHeight="1" thickBot="1">
      <c r="B65" s="27" t="s">
        <v>443</v>
      </c>
      <c r="C65" s="1830" t="s">
        <v>526</v>
      </c>
      <c r="D65" s="1830"/>
      <c r="E65" s="1830"/>
      <c r="F65" s="1831"/>
      <c r="G65" s="322" t="s">
        <v>61</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856</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row>
    <row r="70" spans="2:17" ht="28.5" customHeight="1">
      <c r="B70" s="1490" t="s">
        <v>435</v>
      </c>
      <c r="C70" s="2338" t="s">
        <v>537</v>
      </c>
      <c r="D70" s="2338"/>
      <c r="E70" s="2339"/>
      <c r="F70" s="1523" t="s">
        <v>56</v>
      </c>
      <c r="G70" s="2315">
        <v>10606487</v>
      </c>
      <c r="H70" s="2316"/>
      <c r="I70" s="2317" t="s">
        <v>4182</v>
      </c>
      <c r="J70" s="2318"/>
      <c r="K70" s="2340" t="s">
        <v>4183</v>
      </c>
      <c r="L70" s="2341"/>
      <c r="M70" s="2341"/>
      <c r="N70" s="2342"/>
      <c r="O70" s="2124"/>
      <c r="P70" s="2124"/>
    </row>
    <row r="71" spans="2:17" ht="31.5" customHeight="1">
      <c r="B71" s="56"/>
      <c r="C71" s="2338" t="s">
        <v>538</v>
      </c>
      <c r="D71" s="2338"/>
      <c r="E71" s="2339"/>
      <c r="F71" s="2108" t="s">
        <v>4184</v>
      </c>
      <c r="G71" s="2110"/>
      <c r="H71" s="2110"/>
      <c r="I71" s="2110"/>
      <c r="J71" s="2110"/>
      <c r="K71" s="2340"/>
      <c r="L71" s="2341"/>
      <c r="M71" s="2341"/>
      <c r="N71" s="2342"/>
      <c r="O71" s="2124"/>
      <c r="P71" s="2124"/>
    </row>
    <row r="72" spans="2:17" ht="65.25" customHeight="1">
      <c r="B72" s="1490" t="s">
        <v>441</v>
      </c>
      <c r="C72" s="2338" t="s">
        <v>539</v>
      </c>
      <c r="D72" s="2338"/>
      <c r="E72" s="2339"/>
      <c r="F72" s="1523" t="s">
        <v>57</v>
      </c>
      <c r="G72" s="2315">
        <v>0</v>
      </c>
      <c r="H72" s="2316"/>
      <c r="I72" s="2317" t="s">
        <v>61</v>
      </c>
      <c r="J72" s="2318"/>
      <c r="K72" s="2340"/>
      <c r="L72" s="2341"/>
      <c r="M72" s="2341"/>
      <c r="N72" s="2342"/>
      <c r="O72" s="2124"/>
      <c r="P72" s="2124"/>
    </row>
    <row r="73" spans="2:17" ht="35.25" customHeight="1">
      <c r="B73" s="56"/>
      <c r="C73" s="2338" t="s">
        <v>540</v>
      </c>
      <c r="D73" s="2338"/>
      <c r="E73" s="2339"/>
      <c r="F73" s="2162" t="s">
        <v>61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10606487</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4182</v>
      </c>
      <c r="J77" s="2318"/>
      <c r="K77" s="2284" t="s">
        <v>4185</v>
      </c>
      <c r="L77" s="2285"/>
      <c r="M77" s="2285"/>
      <c r="N77" s="2286"/>
      <c r="O77" s="25" t="s">
        <v>864</v>
      </c>
      <c r="P77" s="26"/>
    </row>
    <row r="78" spans="2:17" s="13" customFormat="1" ht="32.25" customHeight="1">
      <c r="B78" s="1490" t="s">
        <v>441</v>
      </c>
      <c r="C78" s="1997" t="s">
        <v>67</v>
      </c>
      <c r="D78" s="1997"/>
      <c r="E78" s="1998"/>
      <c r="F78" s="1523" t="s">
        <v>62</v>
      </c>
      <c r="G78" s="2315">
        <v>0</v>
      </c>
      <c r="H78" s="2316"/>
      <c r="I78" s="2317" t="s">
        <v>4182</v>
      </c>
      <c r="J78" s="2318"/>
      <c r="K78" s="2284" t="s">
        <v>4186</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4182</v>
      </c>
      <c r="J79" s="2318"/>
      <c r="K79" s="2284"/>
      <c r="L79" s="2285"/>
      <c r="M79" s="2285"/>
      <c r="N79" s="2286"/>
      <c r="O79" s="25" t="s">
        <v>328</v>
      </c>
      <c r="P79" s="26"/>
    </row>
    <row r="80" spans="2:17" s="13" customFormat="1" ht="32.25" customHeight="1">
      <c r="B80" s="1490" t="s">
        <v>445</v>
      </c>
      <c r="C80" s="1997" t="s">
        <v>116</v>
      </c>
      <c r="D80" s="1997"/>
      <c r="E80" s="1998"/>
      <c r="F80" s="1523" t="s">
        <v>62</v>
      </c>
      <c r="G80" s="2315">
        <v>0</v>
      </c>
      <c r="H80" s="2316"/>
      <c r="I80" s="2317" t="s">
        <v>4182</v>
      </c>
      <c r="J80" s="2318"/>
      <c r="K80" s="2315"/>
      <c r="L80" s="2319"/>
      <c r="M80" s="2319"/>
      <c r="N80" s="2320"/>
      <c r="O80" s="2051" t="s">
        <v>914</v>
      </c>
      <c r="P80" s="2051"/>
    </row>
    <row r="81" spans="1:16" s="13" customFormat="1" ht="32.25" customHeight="1">
      <c r="B81" s="1490" t="s">
        <v>448</v>
      </c>
      <c r="C81" s="1997" t="s">
        <v>328</v>
      </c>
      <c r="D81" s="1997"/>
      <c r="E81" s="1998"/>
      <c r="F81" s="1523" t="s">
        <v>62</v>
      </c>
      <c r="G81" s="2315">
        <v>0</v>
      </c>
      <c r="H81" s="2316"/>
      <c r="I81" s="2317" t="s">
        <v>4182</v>
      </c>
      <c r="J81" s="2318"/>
      <c r="K81" s="2284"/>
      <c r="L81" s="2285"/>
      <c r="M81" s="2285"/>
      <c r="N81" s="2286"/>
      <c r="O81" s="2197"/>
      <c r="P81" s="2197"/>
    </row>
    <row r="82" spans="1:16" ht="53.25" customHeight="1" thickBot="1">
      <c r="B82" s="27" t="s">
        <v>450</v>
      </c>
      <c r="C82" s="1830" t="s">
        <v>549</v>
      </c>
      <c r="D82" s="1830"/>
      <c r="E82" s="1831"/>
      <c r="F82" s="61"/>
      <c r="G82" s="2307">
        <f>G77+G78+G79+G80+G81</f>
        <v>0</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1</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223" t="s">
        <v>61</v>
      </c>
      <c r="K86" s="65" t="s">
        <v>434</v>
      </c>
      <c r="L86" s="2304" t="s">
        <v>4187</v>
      </c>
      <c r="M86" s="2305"/>
      <c r="N86" s="2306"/>
      <c r="O86" s="2232"/>
      <c r="P86" s="2232"/>
    </row>
    <row r="87" spans="1:16" ht="34.5" customHeight="1">
      <c r="B87" s="67" t="s">
        <v>557</v>
      </c>
      <c r="C87" s="2302" t="s">
        <v>558</v>
      </c>
      <c r="D87" s="2302"/>
      <c r="E87" s="2302"/>
      <c r="F87" s="2302"/>
      <c r="G87" s="2302"/>
      <c r="H87" s="2302"/>
      <c r="I87" s="2303"/>
      <c r="J87" s="223" t="s">
        <v>61</v>
      </c>
      <c r="K87" s="1547" t="s">
        <v>514</v>
      </c>
      <c r="L87" s="2304" t="s">
        <v>4187</v>
      </c>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45.75" customHeight="1">
      <c r="B93" s="1490" t="s">
        <v>448</v>
      </c>
      <c r="C93" s="1903" t="s">
        <v>564</v>
      </c>
      <c r="D93" s="1903"/>
      <c r="E93" s="1903"/>
      <c r="F93" s="1903"/>
      <c r="G93" s="1754" t="s">
        <v>4188</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3381" t="s">
        <v>4189</v>
      </c>
      <c r="J95" s="2003"/>
      <c r="K95" s="2003"/>
      <c r="L95" s="2003"/>
      <c r="M95" s="2003"/>
      <c r="N95" s="2004"/>
      <c r="O95" s="2051" t="s">
        <v>1906</v>
      </c>
      <c r="P95" s="2051"/>
    </row>
    <row r="96" spans="1:16" ht="20.25" customHeight="1">
      <c r="B96" s="1519"/>
      <c r="C96" s="1903" t="s">
        <v>567</v>
      </c>
      <c r="D96" s="1903"/>
      <c r="E96" s="1903"/>
      <c r="F96" s="1999" t="s">
        <v>57</v>
      </c>
      <c r="G96" s="2000"/>
      <c r="H96" s="2290"/>
      <c r="I96" s="3878"/>
      <c r="J96" s="3879"/>
      <c r="K96" s="3879"/>
      <c r="L96" s="3879"/>
      <c r="M96" s="3879"/>
      <c r="N96" s="3880"/>
      <c r="O96" s="2124"/>
      <c r="P96" s="2124"/>
    </row>
    <row r="97" spans="2:16" ht="20.25" customHeight="1">
      <c r="B97" s="1519"/>
      <c r="C97" s="1903" t="s">
        <v>323</v>
      </c>
      <c r="D97" s="1903"/>
      <c r="E97" s="1903"/>
      <c r="F97" s="1999" t="s">
        <v>57</v>
      </c>
      <c r="G97" s="2000"/>
      <c r="H97" s="2290"/>
      <c r="I97" s="3878"/>
      <c r="J97" s="3879"/>
      <c r="K97" s="3879"/>
      <c r="L97" s="3879"/>
      <c r="M97" s="3879"/>
      <c r="N97" s="3880"/>
      <c r="O97" s="2124"/>
      <c r="P97" s="2124"/>
    </row>
    <row r="98" spans="2:16" ht="34.5" customHeight="1">
      <c r="B98" s="27" t="s">
        <v>435</v>
      </c>
      <c r="C98" s="2028" t="s">
        <v>568</v>
      </c>
      <c r="D98" s="2028"/>
      <c r="E98" s="2028"/>
      <c r="F98" s="2028"/>
      <c r="G98" s="2029"/>
      <c r="H98" s="2290"/>
      <c r="I98" s="3878"/>
      <c r="J98" s="3879"/>
      <c r="K98" s="3879"/>
      <c r="L98" s="3879"/>
      <c r="M98" s="3879"/>
      <c r="N98" s="3880"/>
      <c r="O98" s="2124"/>
      <c r="P98" s="2124"/>
    </row>
    <row r="99" spans="2:16" ht="21" customHeight="1">
      <c r="B99" s="27"/>
      <c r="C99" s="1903" t="s">
        <v>320</v>
      </c>
      <c r="D99" s="1903"/>
      <c r="E99" s="2138"/>
      <c r="F99" s="2038" t="s">
        <v>57</v>
      </c>
      <c r="G99" s="2040"/>
      <c r="H99" s="2290"/>
      <c r="I99" s="3878"/>
      <c r="J99" s="3879"/>
      <c r="K99" s="3879"/>
      <c r="L99" s="3879"/>
      <c r="M99" s="3879"/>
      <c r="N99" s="3880"/>
      <c r="O99" s="2124"/>
      <c r="P99" s="2124"/>
    </row>
    <row r="100" spans="2:16" ht="21" customHeight="1">
      <c r="B100" s="27"/>
      <c r="C100" s="1903" t="s">
        <v>567</v>
      </c>
      <c r="D100" s="1903"/>
      <c r="E100" s="2138"/>
      <c r="F100" s="2038" t="s">
        <v>56</v>
      </c>
      <c r="G100" s="2040"/>
      <c r="H100" s="2290"/>
      <c r="I100" s="3878"/>
      <c r="J100" s="3879"/>
      <c r="K100" s="3879"/>
      <c r="L100" s="3879"/>
      <c r="M100" s="3879"/>
      <c r="N100" s="3880"/>
      <c r="O100" s="2124"/>
      <c r="P100" s="2124"/>
    </row>
    <row r="101" spans="2:16" ht="21" customHeight="1">
      <c r="B101" s="27"/>
      <c r="C101" s="1903" t="s">
        <v>327</v>
      </c>
      <c r="D101" s="1903"/>
      <c r="E101" s="2138"/>
      <c r="F101" s="2038" t="s">
        <v>57</v>
      </c>
      <c r="G101" s="2040"/>
      <c r="H101" s="2290"/>
      <c r="I101" s="3878"/>
      <c r="J101" s="3879"/>
      <c r="K101" s="3879"/>
      <c r="L101" s="3879"/>
      <c r="M101" s="3879"/>
      <c r="N101" s="3880"/>
      <c r="O101" s="2124"/>
      <c r="P101" s="2124"/>
    </row>
    <row r="102" spans="2:16" ht="21" customHeight="1">
      <c r="B102" s="27"/>
      <c r="C102" s="1903" t="s">
        <v>328</v>
      </c>
      <c r="D102" s="1903"/>
      <c r="E102" s="2138"/>
      <c r="F102" s="2038" t="s">
        <v>57</v>
      </c>
      <c r="G102" s="2040"/>
      <c r="H102" s="2290"/>
      <c r="I102" s="3878"/>
      <c r="J102" s="3879"/>
      <c r="K102" s="3879"/>
      <c r="L102" s="3879"/>
      <c r="M102" s="3879"/>
      <c r="N102" s="3880"/>
      <c r="O102" s="2124"/>
      <c r="P102" s="2124"/>
    </row>
    <row r="103" spans="2:16" ht="26.25" customHeight="1">
      <c r="B103" s="27"/>
      <c r="C103" s="1903" t="s">
        <v>569</v>
      </c>
      <c r="D103" s="1903"/>
      <c r="E103" s="2138"/>
      <c r="F103" s="1999"/>
      <c r="G103" s="2000"/>
      <c r="H103" s="2291"/>
      <c r="I103" s="3881"/>
      <c r="J103" s="3882"/>
      <c r="K103" s="3882"/>
      <c r="L103" s="3882"/>
      <c r="M103" s="3882"/>
      <c r="N103" s="3883"/>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3696</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4190</v>
      </c>
      <c r="G108" s="2276"/>
      <c r="H108" s="2277"/>
      <c r="I108" s="2278" t="s">
        <v>4191</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4192</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57</v>
      </c>
      <c r="J117" s="2109"/>
      <c r="K117" s="1522" t="s">
        <v>57</v>
      </c>
      <c r="L117" s="2108" t="s">
        <v>57</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57</v>
      </c>
      <c r="J119" s="2109"/>
      <c r="K119" s="1522" t="s">
        <v>57</v>
      </c>
      <c r="L119" s="2108" t="s">
        <v>57</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57</v>
      </c>
      <c r="J122" s="2109"/>
      <c r="K122" s="1522" t="s">
        <v>57</v>
      </c>
      <c r="L122" s="2108" t="s">
        <v>57</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62</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62</v>
      </c>
      <c r="M125" s="2110"/>
      <c r="N125" s="2191"/>
      <c r="O125" s="2232"/>
      <c r="P125" s="2232"/>
    </row>
    <row r="126" spans="2:16" ht="21" customHeight="1">
      <c r="B126" s="73" t="s">
        <v>596</v>
      </c>
      <c r="C126" s="1885" t="s">
        <v>597</v>
      </c>
      <c r="D126" s="1885"/>
      <c r="E126" s="1885"/>
      <c r="F126" s="2148"/>
      <c r="G126" s="2108" t="s">
        <v>62</v>
      </c>
      <c r="H126" s="2109"/>
      <c r="I126" s="2108" t="s">
        <v>62</v>
      </c>
      <c r="J126" s="2109"/>
      <c r="K126" s="1522" t="s">
        <v>62</v>
      </c>
      <c r="L126" s="2108" t="s">
        <v>62</v>
      </c>
      <c r="M126" s="2110"/>
      <c r="N126" s="2191"/>
      <c r="O126" s="2232"/>
      <c r="P126" s="2232"/>
    </row>
    <row r="127" spans="2:16" ht="29.25" customHeight="1">
      <c r="B127" s="73" t="s">
        <v>598</v>
      </c>
      <c r="C127" s="1885" t="s">
        <v>599</v>
      </c>
      <c r="D127" s="1885"/>
      <c r="E127" s="1885"/>
      <c r="F127" s="2148"/>
      <c r="G127" s="2108" t="s">
        <v>62</v>
      </c>
      <c r="H127" s="2109"/>
      <c r="I127" s="2108" t="s">
        <v>62</v>
      </c>
      <c r="J127" s="2109"/>
      <c r="K127" s="1522" t="s">
        <v>62</v>
      </c>
      <c r="L127" s="2108" t="s">
        <v>62</v>
      </c>
      <c r="M127" s="2110"/>
      <c r="N127" s="2191"/>
      <c r="O127" s="2232"/>
      <c r="P127" s="2232"/>
    </row>
    <row r="128" spans="2:16" ht="21" customHeight="1">
      <c r="B128" s="73" t="s">
        <v>600</v>
      </c>
      <c r="C128" s="1885" t="s">
        <v>601</v>
      </c>
      <c r="D128" s="1885"/>
      <c r="E128" s="1885"/>
      <c r="F128" s="2148"/>
      <c r="G128" s="2108" t="s">
        <v>62</v>
      </c>
      <c r="H128" s="2109"/>
      <c r="I128" s="2108" t="s">
        <v>62</v>
      </c>
      <c r="J128" s="2109"/>
      <c r="K128" s="1522" t="s">
        <v>62</v>
      </c>
      <c r="L128" s="2108" t="s">
        <v>62</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t="s">
        <v>56</v>
      </c>
      <c r="H135" s="2236" t="s">
        <v>609</v>
      </c>
      <c r="I135" s="2237"/>
      <c r="J135" s="2238" t="s">
        <v>4193</v>
      </c>
      <c r="K135" s="2239"/>
      <c r="L135" s="2239"/>
      <c r="M135" s="2239"/>
      <c r="N135" s="2240"/>
      <c r="O135" s="1628" t="s">
        <v>873</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612</v>
      </c>
      <c r="D137" s="2028"/>
      <c r="E137" s="2028"/>
      <c r="F137" s="2028"/>
      <c r="G137" s="2028"/>
      <c r="H137" s="1999" t="s">
        <v>4194</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65</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65</v>
      </c>
      <c r="I140" s="2027"/>
      <c r="J140" s="2027"/>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t="s">
        <v>878</v>
      </c>
      <c r="P141" s="2051"/>
    </row>
    <row r="142" spans="1:16" ht="49.5"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1:16" ht="68.25" customHeight="1" thickBot="1">
      <c r="A144" s="77"/>
      <c r="B144" s="22" t="s">
        <v>435</v>
      </c>
      <c r="C144" s="1855" t="s">
        <v>618</v>
      </c>
      <c r="D144" s="1855"/>
      <c r="E144" s="1855"/>
      <c r="F144" s="1855"/>
      <c r="G144" s="2098"/>
      <c r="H144" s="1999" t="s">
        <v>4195</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914</v>
      </c>
      <c r="P146" s="2006"/>
    </row>
    <row r="147" spans="2:16" ht="83.25" customHeight="1">
      <c r="B147" s="76" t="s">
        <v>611</v>
      </c>
      <c r="C147" s="1885" t="s">
        <v>584</v>
      </c>
      <c r="D147" s="1885"/>
      <c r="E147" s="1885"/>
      <c r="F147" s="2148"/>
      <c r="G147" s="2108" t="s">
        <v>168</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62</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62</v>
      </c>
      <c r="H149" s="2110"/>
      <c r="I149" s="2109"/>
      <c r="J149" s="2108" t="s">
        <v>167</v>
      </c>
      <c r="K149" s="2110"/>
      <c r="L149" s="2109"/>
      <c r="M149" s="2162"/>
      <c r="N149" s="2196"/>
      <c r="O149" s="2165"/>
      <c r="P149" s="2165"/>
    </row>
    <row r="150" spans="2:16" ht="32.25" customHeight="1">
      <c r="B150" s="76"/>
      <c r="C150" s="1528" t="s">
        <v>489</v>
      </c>
      <c r="D150" s="1885" t="s">
        <v>627</v>
      </c>
      <c r="E150" s="1885"/>
      <c r="F150" s="2148"/>
      <c r="G150" s="2108" t="s">
        <v>165</v>
      </c>
      <c r="H150" s="2110"/>
      <c r="I150" s="2109"/>
      <c r="J150" s="2108" t="s">
        <v>167</v>
      </c>
      <c r="K150" s="2110"/>
      <c r="L150" s="2109"/>
      <c r="M150" s="1533"/>
      <c r="N150" s="1539"/>
      <c r="O150" s="2165"/>
      <c r="P150" s="2165"/>
    </row>
    <row r="151" spans="2:16" ht="41.25" customHeight="1">
      <c r="B151" s="76" t="s">
        <v>445</v>
      </c>
      <c r="C151" s="1885" t="s">
        <v>589</v>
      </c>
      <c r="D151" s="1885"/>
      <c r="E151" s="1885"/>
      <c r="F151" s="2148"/>
      <c r="G151" s="2108" t="s">
        <v>62</v>
      </c>
      <c r="H151" s="2110"/>
      <c r="I151" s="2109"/>
      <c r="J151" s="2108" t="s">
        <v>167</v>
      </c>
      <c r="K151" s="2110"/>
      <c r="L151" s="2109"/>
      <c r="M151" s="2162"/>
      <c r="N151" s="2196"/>
      <c r="O151" s="2165"/>
      <c r="P151" s="2165"/>
    </row>
    <row r="152" spans="2:16" ht="29.25" customHeight="1">
      <c r="B152" s="76" t="s">
        <v>448</v>
      </c>
      <c r="C152" s="1885" t="s">
        <v>628</v>
      </c>
      <c r="D152" s="1885"/>
      <c r="E152" s="1885"/>
      <c r="F152" s="2148"/>
      <c r="G152" s="2108" t="s">
        <v>164</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165</v>
      </c>
      <c r="K153" s="2110"/>
      <c r="L153" s="2109"/>
      <c r="M153" s="2162"/>
      <c r="N153" s="2196"/>
      <c r="O153" s="2165"/>
      <c r="P153" s="2165"/>
    </row>
    <row r="154" spans="2:16" ht="28.5" customHeight="1">
      <c r="B154" s="76" t="s">
        <v>453</v>
      </c>
      <c r="C154" s="1885" t="s">
        <v>132</v>
      </c>
      <c r="D154" s="1885"/>
      <c r="E154" s="1885"/>
      <c r="F154" s="2148"/>
      <c r="G154" s="2108" t="s">
        <v>62</v>
      </c>
      <c r="H154" s="2110"/>
      <c r="I154" s="2109"/>
      <c r="J154" s="2108" t="s">
        <v>165</v>
      </c>
      <c r="K154" s="2110"/>
      <c r="L154" s="2109"/>
      <c r="M154" s="2162"/>
      <c r="N154" s="2196"/>
      <c r="O154" s="2165"/>
      <c r="P154" s="2165"/>
    </row>
    <row r="155" spans="2:16" ht="28.5" customHeight="1">
      <c r="B155" s="76" t="s">
        <v>456</v>
      </c>
      <c r="C155" s="1885" t="s">
        <v>629</v>
      </c>
      <c r="D155" s="1885"/>
      <c r="E155" s="1885"/>
      <c r="F155" s="2148"/>
      <c r="G155" s="2108" t="s">
        <v>168</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c r="P163" s="2204"/>
    </row>
    <row r="164" spans="1:16" ht="19.5" customHeight="1">
      <c r="A164" s="9"/>
      <c r="B164" s="1492" t="s">
        <v>435</v>
      </c>
      <c r="C164" s="1997" t="s">
        <v>175</v>
      </c>
      <c r="D164" s="1997"/>
      <c r="E164" s="1998"/>
      <c r="F164" s="1523" t="s">
        <v>57</v>
      </c>
      <c r="G164" s="2188"/>
      <c r="H164" s="2189"/>
      <c r="I164" s="2189"/>
      <c r="J164" s="2189"/>
      <c r="K164" s="2190"/>
      <c r="L164" s="2108" t="s">
        <v>62</v>
      </c>
      <c r="M164" s="2110"/>
      <c r="N164" s="2110"/>
      <c r="O164" s="2204"/>
      <c r="P164" s="2204"/>
    </row>
    <row r="165" spans="1:16" ht="19.5" customHeight="1">
      <c r="A165" s="9"/>
      <c r="B165" s="1492" t="s">
        <v>441</v>
      </c>
      <c r="C165" s="1997" t="s">
        <v>176</v>
      </c>
      <c r="D165" s="1997"/>
      <c r="E165" s="1998"/>
      <c r="F165" s="1523" t="s">
        <v>57</v>
      </c>
      <c r="G165" s="2188"/>
      <c r="H165" s="2189"/>
      <c r="I165" s="2189"/>
      <c r="J165" s="2189"/>
      <c r="K165" s="2190"/>
      <c r="L165" s="2108" t="s">
        <v>62</v>
      </c>
      <c r="M165" s="2110"/>
      <c r="N165" s="2110"/>
      <c r="O165" s="2204"/>
      <c r="P165" s="2204"/>
    </row>
    <row r="166" spans="1:16" ht="19.5" customHeight="1">
      <c r="A166" s="9"/>
      <c r="B166" s="1492" t="s">
        <v>443</v>
      </c>
      <c r="C166" s="1997" t="s">
        <v>177</v>
      </c>
      <c r="D166" s="1997"/>
      <c r="E166" s="1998"/>
      <c r="F166" s="1523" t="s">
        <v>57</v>
      </c>
      <c r="G166" s="2188"/>
      <c r="H166" s="2189"/>
      <c r="I166" s="2189"/>
      <c r="J166" s="2189"/>
      <c r="K166" s="2190"/>
      <c r="L166" s="2108" t="s">
        <v>62</v>
      </c>
      <c r="M166" s="2110"/>
      <c r="N166" s="2110"/>
      <c r="O166" s="2204"/>
      <c r="P166" s="2204"/>
    </row>
    <row r="167" spans="1:16" ht="19.5" customHeight="1">
      <c r="A167" s="9"/>
      <c r="B167" s="1492" t="s">
        <v>445</v>
      </c>
      <c r="C167" s="1997" t="s">
        <v>178</v>
      </c>
      <c r="D167" s="1997"/>
      <c r="E167" s="1998"/>
      <c r="F167" s="1523" t="s">
        <v>57</v>
      </c>
      <c r="G167" s="2188"/>
      <c r="H167" s="2189"/>
      <c r="I167" s="2189"/>
      <c r="J167" s="2189"/>
      <c r="K167" s="2190"/>
      <c r="L167" s="2108" t="s">
        <v>62</v>
      </c>
      <c r="M167" s="2110"/>
      <c r="N167" s="2110"/>
      <c r="O167" s="2204"/>
      <c r="P167" s="2204"/>
    </row>
    <row r="168" spans="1:16" ht="19.5" customHeight="1">
      <c r="A168" s="9"/>
      <c r="B168" s="76" t="s">
        <v>448</v>
      </c>
      <c r="C168" s="1997" t="s">
        <v>179</v>
      </c>
      <c r="D168" s="1997"/>
      <c r="E168" s="1998"/>
      <c r="F168" s="1532" t="s">
        <v>57</v>
      </c>
      <c r="G168" s="2188"/>
      <c r="H168" s="2189"/>
      <c r="I168" s="2189"/>
      <c r="J168" s="2189"/>
      <c r="K168" s="2190"/>
      <c r="L168" s="2108" t="s">
        <v>62</v>
      </c>
      <c r="M168" s="2110"/>
      <c r="N168" s="2110"/>
      <c r="O168" s="2204"/>
      <c r="P168" s="2204"/>
    </row>
    <row r="169" spans="1:16" ht="19.5" customHeight="1">
      <c r="A169" s="9"/>
      <c r="B169" s="84" t="s">
        <v>450</v>
      </c>
      <c r="C169" s="1997" t="s">
        <v>638</v>
      </c>
      <c r="D169" s="1997"/>
      <c r="E169" s="1998"/>
      <c r="F169" s="1532" t="s">
        <v>57</v>
      </c>
      <c r="G169" s="613"/>
      <c r="H169" s="614"/>
      <c r="I169" s="614"/>
      <c r="J169" s="614"/>
      <c r="K169" s="614"/>
      <c r="L169" s="2108" t="s">
        <v>62</v>
      </c>
      <c r="M169" s="2110"/>
      <c r="N169" s="2110"/>
      <c r="O169" s="2204"/>
      <c r="P169" s="2204"/>
    </row>
    <row r="170" spans="1:16" ht="19.5" customHeight="1">
      <c r="A170" s="9"/>
      <c r="B170" s="84" t="s">
        <v>453</v>
      </c>
      <c r="C170" s="1997" t="s">
        <v>181</v>
      </c>
      <c r="D170" s="1997"/>
      <c r="E170" s="1998"/>
      <c r="F170" s="1532" t="s">
        <v>57</v>
      </c>
      <c r="G170" s="613"/>
      <c r="H170" s="614"/>
      <c r="I170" s="614"/>
      <c r="J170" s="614"/>
      <c r="K170" s="614"/>
      <c r="L170" s="2108" t="s">
        <v>62</v>
      </c>
      <c r="M170" s="2110"/>
      <c r="N170" s="2110"/>
      <c r="O170" s="2204"/>
      <c r="P170" s="2204"/>
    </row>
    <row r="171" spans="1:16" ht="19.5" customHeight="1">
      <c r="A171" s="9"/>
      <c r="B171" s="84" t="s">
        <v>456</v>
      </c>
      <c r="C171" s="1997" t="s">
        <v>182</v>
      </c>
      <c r="D171" s="1997"/>
      <c r="E171" s="1998"/>
      <c r="F171" s="1532" t="s">
        <v>57</v>
      </c>
      <c r="G171" s="613"/>
      <c r="H171" s="614"/>
      <c r="I171" s="614"/>
      <c r="J171" s="614"/>
      <c r="K171" s="614"/>
      <c r="L171" s="2108" t="s">
        <v>62</v>
      </c>
      <c r="M171" s="2110"/>
      <c r="N171" s="2110"/>
      <c r="O171" s="2204"/>
      <c r="P171" s="2204"/>
    </row>
    <row r="172" spans="1:16" ht="19.5" customHeight="1">
      <c r="A172" s="9"/>
      <c r="B172" s="84" t="s">
        <v>458</v>
      </c>
      <c r="C172" s="1997" t="s">
        <v>183</v>
      </c>
      <c r="D172" s="1997"/>
      <c r="E172" s="1998"/>
      <c r="F172" s="1532" t="s">
        <v>57</v>
      </c>
      <c r="G172" s="613"/>
      <c r="H172" s="614"/>
      <c r="I172" s="614"/>
      <c r="J172" s="614"/>
      <c r="K172" s="614"/>
      <c r="L172" s="2108" t="s">
        <v>62</v>
      </c>
      <c r="M172" s="2110"/>
      <c r="N172" s="2110"/>
      <c r="O172" s="2204"/>
      <c r="P172" s="2204"/>
    </row>
    <row r="173" spans="1:16" ht="19.5" customHeight="1">
      <c r="A173" s="9"/>
      <c r="B173" s="84" t="s">
        <v>594</v>
      </c>
      <c r="C173" s="1997" t="s">
        <v>639</v>
      </c>
      <c r="D173" s="1997"/>
      <c r="E173" s="1998"/>
      <c r="F173" s="1532" t="s">
        <v>57</v>
      </c>
      <c r="G173" s="613"/>
      <c r="H173" s="614"/>
      <c r="I173" s="614"/>
      <c r="J173" s="614"/>
      <c r="K173" s="614"/>
      <c r="L173" s="2108" t="s">
        <v>62</v>
      </c>
      <c r="M173" s="2110"/>
      <c r="N173" s="2110"/>
      <c r="O173" s="2204"/>
      <c r="P173" s="2204"/>
    </row>
    <row r="174" spans="1:16" ht="19.5" customHeight="1">
      <c r="A174" s="9"/>
      <c r="B174" s="76" t="s">
        <v>596</v>
      </c>
      <c r="C174" s="1997" t="s">
        <v>640</v>
      </c>
      <c r="D174" s="1997"/>
      <c r="E174" s="1998"/>
      <c r="F174" s="1532" t="s">
        <v>57</v>
      </c>
      <c r="G174" s="613"/>
      <c r="H174" s="614"/>
      <c r="I174" s="614"/>
      <c r="J174" s="614"/>
      <c r="K174" s="614"/>
      <c r="L174" s="2108" t="s">
        <v>62</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c r="P175" s="2074"/>
    </row>
    <row r="176" spans="1:16" ht="18.75" customHeight="1">
      <c r="A176" s="9"/>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57</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t="s">
        <v>57</v>
      </c>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31.5" customHeight="1">
      <c r="A188" s="9"/>
      <c r="B188" s="1489" t="s">
        <v>435</v>
      </c>
      <c r="C188" s="1997" t="s">
        <v>175</v>
      </c>
      <c r="D188" s="1997"/>
      <c r="E188" s="1998"/>
      <c r="F188" s="1523" t="s">
        <v>56</v>
      </c>
      <c r="G188" s="2188" t="s">
        <v>4196</v>
      </c>
      <c r="H188" s="2189"/>
      <c r="I188" s="2189"/>
      <c r="J188" s="2189"/>
      <c r="K188" s="2190"/>
      <c r="L188" s="2108" t="s">
        <v>56</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4197</v>
      </c>
      <c r="P199" s="2051"/>
    </row>
    <row r="200" spans="1:16" ht="21" customHeight="1">
      <c r="A200" s="9"/>
      <c r="B200" s="1489" t="s">
        <v>435</v>
      </c>
      <c r="C200" s="1997" t="s">
        <v>175</v>
      </c>
      <c r="D200" s="1997"/>
      <c r="E200" s="1998"/>
      <c r="F200" s="33" t="s">
        <v>56</v>
      </c>
      <c r="G200" s="2152" t="s">
        <v>4198</v>
      </c>
      <c r="H200" s="2153"/>
      <c r="I200" s="2153"/>
      <c r="J200" s="2153"/>
      <c r="K200" s="2153"/>
      <c r="L200" s="2153"/>
      <c r="M200" s="2153"/>
      <c r="N200" s="2234"/>
      <c r="O200" s="2124"/>
      <c r="P200" s="2124"/>
    </row>
    <row r="201" spans="1:16" ht="21" customHeight="1">
      <c r="A201" s="9"/>
      <c r="B201" s="1489" t="s">
        <v>441</v>
      </c>
      <c r="C201" s="1997" t="s">
        <v>176</v>
      </c>
      <c r="D201" s="1997"/>
      <c r="E201" s="1998"/>
      <c r="F201" s="33" t="s">
        <v>56</v>
      </c>
      <c r="G201" s="2108" t="s">
        <v>4199</v>
      </c>
      <c r="H201" s="2110"/>
      <c r="I201" s="2110"/>
      <c r="J201" s="2110"/>
      <c r="K201" s="2110"/>
      <c r="L201" s="2110"/>
      <c r="M201" s="2110"/>
      <c r="N201" s="2191"/>
      <c r="O201" s="2124"/>
      <c r="P201" s="2124"/>
    </row>
    <row r="202" spans="1:16" ht="21" customHeight="1">
      <c r="A202" s="9"/>
      <c r="B202" s="1489" t="s">
        <v>443</v>
      </c>
      <c r="C202" s="1997" t="s">
        <v>177</v>
      </c>
      <c r="D202" s="1997"/>
      <c r="E202" s="1998"/>
      <c r="F202" s="33" t="s">
        <v>56</v>
      </c>
      <c r="G202" s="2108" t="s">
        <v>4198</v>
      </c>
      <c r="H202" s="2110"/>
      <c r="I202" s="2110"/>
      <c r="J202" s="2110"/>
      <c r="K202" s="2110"/>
      <c r="L202" s="2110"/>
      <c r="M202" s="2110"/>
      <c r="N202" s="2191"/>
      <c r="O202" s="2124"/>
      <c r="P202" s="2124"/>
    </row>
    <row r="203" spans="1:16" ht="21" customHeight="1">
      <c r="A203" s="9"/>
      <c r="B203" s="1489" t="s">
        <v>445</v>
      </c>
      <c r="C203" s="1997" t="s">
        <v>178</v>
      </c>
      <c r="D203" s="1997"/>
      <c r="E203" s="1998"/>
      <c r="F203" s="33" t="s">
        <v>56</v>
      </c>
      <c r="G203" s="2108" t="s">
        <v>4199</v>
      </c>
      <c r="H203" s="2110"/>
      <c r="I203" s="2110"/>
      <c r="J203" s="2110"/>
      <c r="K203" s="2110"/>
      <c r="L203" s="2110"/>
      <c r="M203" s="2110"/>
      <c r="N203" s="2191"/>
      <c r="O203" s="2124"/>
      <c r="P203" s="2124"/>
    </row>
    <row r="204" spans="1:16" ht="21" customHeight="1">
      <c r="A204" s="9"/>
      <c r="B204" s="1490" t="s">
        <v>448</v>
      </c>
      <c r="C204" s="1997" t="s">
        <v>179</v>
      </c>
      <c r="D204" s="1997"/>
      <c r="E204" s="1998"/>
      <c r="F204" s="33" t="s">
        <v>56</v>
      </c>
      <c r="G204" s="2108" t="s">
        <v>4200</v>
      </c>
      <c r="H204" s="2110"/>
      <c r="I204" s="2110"/>
      <c r="J204" s="2110"/>
      <c r="K204" s="2110"/>
      <c r="L204" s="2110"/>
      <c r="M204" s="2110"/>
      <c r="N204" s="2191"/>
      <c r="O204" s="2081"/>
      <c r="P204" s="2124"/>
    </row>
    <row r="205" spans="1:16" ht="21" customHeight="1">
      <c r="A205" s="9"/>
      <c r="B205" s="1494" t="s">
        <v>450</v>
      </c>
      <c r="C205" s="1997" t="s">
        <v>638</v>
      </c>
      <c r="D205" s="1997"/>
      <c r="E205" s="1998"/>
      <c r="F205" s="33" t="s">
        <v>56</v>
      </c>
      <c r="G205" s="2152" t="s">
        <v>4201</v>
      </c>
      <c r="H205" s="2153"/>
      <c r="I205" s="2153"/>
      <c r="J205" s="2153"/>
      <c r="K205" s="2153"/>
      <c r="L205" s="2153"/>
      <c r="M205" s="2153"/>
      <c r="N205" s="2234"/>
      <c r="O205" s="2081"/>
      <c r="P205" s="2124"/>
    </row>
    <row r="206" spans="1:16" ht="21" customHeight="1">
      <c r="A206" s="9"/>
      <c r="B206" s="1494" t="s">
        <v>453</v>
      </c>
      <c r="C206" s="1997" t="s">
        <v>181</v>
      </c>
      <c r="D206" s="1997"/>
      <c r="E206" s="1998"/>
      <c r="F206" s="33" t="s">
        <v>56</v>
      </c>
      <c r="G206" s="2108" t="s">
        <v>4202</v>
      </c>
      <c r="H206" s="2110"/>
      <c r="I206" s="2110"/>
      <c r="J206" s="2110"/>
      <c r="K206" s="2110"/>
      <c r="L206" s="2110"/>
      <c r="M206" s="2110"/>
      <c r="N206" s="2191"/>
      <c r="O206" s="2081"/>
      <c r="P206" s="2124"/>
    </row>
    <row r="207" spans="1:16" ht="21" customHeight="1">
      <c r="A207" s="9"/>
      <c r="B207" s="1494" t="s">
        <v>456</v>
      </c>
      <c r="C207" s="1997" t="s">
        <v>182</v>
      </c>
      <c r="D207" s="1997"/>
      <c r="E207" s="1998"/>
      <c r="F207" s="33" t="s">
        <v>56</v>
      </c>
      <c r="G207" s="2154" t="s">
        <v>4201</v>
      </c>
      <c r="H207" s="2107"/>
      <c r="I207" s="2107"/>
      <c r="J207" s="2107"/>
      <c r="K207" s="2107"/>
      <c r="L207" s="2107"/>
      <c r="M207" s="2107"/>
      <c r="N207" s="3385"/>
      <c r="O207" s="2081"/>
      <c r="P207" s="2124"/>
    </row>
    <row r="208" spans="1:16" ht="21" customHeight="1">
      <c r="A208" s="9"/>
      <c r="B208" s="1494" t="s">
        <v>458</v>
      </c>
      <c r="C208" s="1997" t="s">
        <v>183</v>
      </c>
      <c r="D208" s="1997"/>
      <c r="E208" s="1998"/>
      <c r="F208" s="33" t="s">
        <v>56</v>
      </c>
      <c r="G208" s="2108" t="s">
        <v>4201</v>
      </c>
      <c r="H208" s="2110"/>
      <c r="I208" s="2110"/>
      <c r="J208" s="2110"/>
      <c r="K208" s="2110"/>
      <c r="L208" s="2110"/>
      <c r="M208" s="2110"/>
      <c r="N208" s="2191"/>
      <c r="O208" s="2081"/>
      <c r="P208" s="2124"/>
    </row>
    <row r="209" spans="1:16" ht="21" customHeight="1">
      <c r="A209" s="9"/>
      <c r="B209" s="1494" t="s">
        <v>594</v>
      </c>
      <c r="C209" s="1997" t="s">
        <v>639</v>
      </c>
      <c r="D209" s="1997"/>
      <c r="E209" s="1998"/>
      <c r="F209" s="33" t="s">
        <v>56</v>
      </c>
      <c r="G209" s="2154" t="s">
        <v>4200</v>
      </c>
      <c r="H209" s="2107"/>
      <c r="I209" s="2107"/>
      <c r="J209" s="2107"/>
      <c r="K209" s="2107"/>
      <c r="L209" s="2107"/>
      <c r="M209" s="2107"/>
      <c r="N209" s="3385"/>
      <c r="O209" s="2081"/>
      <c r="P209" s="2124"/>
    </row>
    <row r="210" spans="1:16" ht="21" customHeight="1" thickBot="1">
      <c r="A210" s="9"/>
      <c r="B210" s="39" t="s">
        <v>596</v>
      </c>
      <c r="C210" s="1978" t="s">
        <v>640</v>
      </c>
      <c r="D210" s="1978"/>
      <c r="E210" s="1979"/>
      <c r="F210" s="86" t="s">
        <v>56</v>
      </c>
      <c r="G210" s="2207" t="s">
        <v>4201</v>
      </c>
      <c r="H210" s="2209"/>
      <c r="I210" s="2209"/>
      <c r="J210" s="2209"/>
      <c r="K210" s="2209"/>
      <c r="L210" s="2209"/>
      <c r="M210" s="2209"/>
      <c r="N210" s="3786"/>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62</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9" t="s">
        <v>57</v>
      </c>
      <c r="G223" s="2027"/>
      <c r="H223" s="2027"/>
      <c r="I223" s="2027"/>
      <c r="J223" s="2000"/>
      <c r="K223" s="2169"/>
      <c r="L223" s="2172"/>
      <c r="M223" s="2173"/>
      <c r="N223" s="2174"/>
      <c r="O223" s="2006"/>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c r="P225" s="2017"/>
    </row>
    <row r="226" spans="2:16" ht="27" customHeight="1">
      <c r="B226" s="22" t="s">
        <v>435</v>
      </c>
      <c r="C226" s="2028" t="s">
        <v>664</v>
      </c>
      <c r="D226" s="2028"/>
      <c r="E226" s="2028"/>
      <c r="F226" s="2028"/>
      <c r="G226" s="2028"/>
      <c r="H226" s="2384" t="s">
        <v>62</v>
      </c>
      <c r="I226" s="2385"/>
      <c r="J226" s="2386"/>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4203</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57</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57</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t="s">
        <v>852</v>
      </c>
      <c r="L242" s="2150"/>
      <c r="M242" s="2154"/>
      <c r="N242" s="2107"/>
      <c r="O242" s="2017"/>
      <c r="P242" s="2017"/>
    </row>
    <row r="243" spans="2:16" ht="23.25" customHeight="1">
      <c r="B243" s="90" t="s">
        <v>678</v>
      </c>
      <c r="C243" s="1997" t="s">
        <v>679</v>
      </c>
      <c r="D243" s="1997"/>
      <c r="E243" s="1998"/>
      <c r="F243" s="1999" t="s">
        <v>4204</v>
      </c>
      <c r="G243" s="2027"/>
      <c r="H243" s="2027"/>
      <c r="I243" s="2027"/>
      <c r="J243" s="2027"/>
      <c r="K243" s="2027"/>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65</v>
      </c>
      <c r="H251" s="1527" t="s">
        <v>514</v>
      </c>
      <c r="I251" s="2121"/>
      <c r="J251" s="2122"/>
      <c r="K251" s="2122"/>
      <c r="L251" s="2122"/>
      <c r="M251" s="2122"/>
      <c r="N251" s="2123"/>
      <c r="O251" s="93"/>
      <c r="P251" s="1504"/>
    </row>
    <row r="252" spans="2:16" ht="33" customHeight="1">
      <c r="B252" s="90" t="s">
        <v>686</v>
      </c>
      <c r="C252" s="1997" t="s">
        <v>687</v>
      </c>
      <c r="D252" s="1997"/>
      <c r="E252" s="1997"/>
      <c r="F252" s="1471" t="s">
        <v>56</v>
      </c>
      <c r="G252" s="1634" t="s">
        <v>514</v>
      </c>
      <c r="H252" s="2122" t="s">
        <v>4205</v>
      </c>
      <c r="I252" s="2122"/>
      <c r="J252" s="2122"/>
      <c r="K252" s="2122"/>
      <c r="L252" s="2122"/>
      <c r="M252" s="2122"/>
      <c r="N252" s="2123"/>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4206</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t="s">
        <v>4207</v>
      </c>
      <c r="G257" s="2122"/>
      <c r="H257" s="2122"/>
      <c r="I257" s="2122"/>
      <c r="J257" s="2122"/>
      <c r="K257" s="2122"/>
      <c r="L257" s="2122"/>
      <c r="M257" s="2122"/>
      <c r="N257" s="2123"/>
      <c r="O257" s="2136"/>
      <c r="P257" s="2136"/>
    </row>
    <row r="258" spans="2:16" ht="57.75" customHeight="1">
      <c r="B258" s="27" t="s">
        <v>443</v>
      </c>
      <c r="C258" s="2028" t="s">
        <v>693</v>
      </c>
      <c r="D258" s="2028"/>
      <c r="E258" s="2028"/>
      <c r="F258" s="33" t="s">
        <v>65</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t="s">
        <v>3661</v>
      </c>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4208</v>
      </c>
      <c r="J266" s="2115"/>
      <c r="K266" s="2115"/>
      <c r="L266" s="2115"/>
      <c r="M266" s="2115"/>
      <c r="N266" s="2116"/>
      <c r="O266" s="2050" t="s">
        <v>910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261</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212</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212</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t="s">
        <v>61</v>
      </c>
      <c r="I276" s="118" t="s">
        <v>61</v>
      </c>
      <c r="J276" s="103" t="s">
        <v>61</v>
      </c>
      <c r="K276" s="118" t="s">
        <v>61</v>
      </c>
      <c r="L276" s="118" t="s">
        <v>61</v>
      </c>
      <c r="M276" s="103" t="s">
        <v>61</v>
      </c>
      <c r="N276" s="221" t="s">
        <v>331</v>
      </c>
      <c r="O276" s="2089"/>
      <c r="P276" s="2089"/>
    </row>
    <row r="277" spans="2:16" ht="24.75" customHeight="1">
      <c r="B277" s="84" t="s">
        <v>489</v>
      </c>
      <c r="C277" s="2091" t="s">
        <v>722</v>
      </c>
      <c r="D277" s="2091"/>
      <c r="E277" s="2091"/>
      <c r="F277" s="2091"/>
      <c r="G277" s="2092"/>
      <c r="H277" s="118" t="s">
        <v>61</v>
      </c>
      <c r="I277" s="118" t="s">
        <v>61</v>
      </c>
      <c r="J277" s="103" t="s">
        <v>61</v>
      </c>
      <c r="K277" s="118" t="s">
        <v>61</v>
      </c>
      <c r="L277" s="118" t="s">
        <v>61</v>
      </c>
      <c r="M277" s="103" t="s">
        <v>61</v>
      </c>
      <c r="N277" s="267" t="s">
        <v>331</v>
      </c>
      <c r="O277" s="2017"/>
      <c r="P277" s="2017"/>
    </row>
    <row r="278" spans="2:16" ht="36" customHeight="1">
      <c r="B278" s="84" t="s">
        <v>493</v>
      </c>
      <c r="C278" s="2091" t="s">
        <v>723</v>
      </c>
      <c r="D278" s="2091"/>
      <c r="E278" s="2092"/>
      <c r="F278" s="2093"/>
      <c r="G278" s="2094"/>
      <c r="H278" s="118" t="s">
        <v>61</v>
      </c>
      <c r="I278" s="118" t="s">
        <v>61</v>
      </c>
      <c r="J278" s="103" t="s">
        <v>61</v>
      </c>
      <c r="K278" s="118" t="s">
        <v>61</v>
      </c>
      <c r="L278" s="118" t="s">
        <v>61</v>
      </c>
      <c r="M278" s="103" t="s">
        <v>61</v>
      </c>
      <c r="N278" s="267" t="s">
        <v>4177</v>
      </c>
      <c r="O278" s="2017"/>
      <c r="P278" s="2017"/>
    </row>
    <row r="279" spans="2:16" ht="20.25" customHeight="1">
      <c r="B279" s="104" t="s">
        <v>441</v>
      </c>
      <c r="C279" s="2068" t="s">
        <v>724</v>
      </c>
      <c r="D279" s="2068"/>
      <c r="E279" s="2068"/>
      <c r="F279" s="2068"/>
      <c r="G279" s="2095"/>
      <c r="H279" s="118" t="s">
        <v>61</v>
      </c>
      <c r="I279" s="118" t="s">
        <v>61</v>
      </c>
      <c r="J279" s="103" t="s">
        <v>61</v>
      </c>
      <c r="K279" s="118" t="s">
        <v>61</v>
      </c>
      <c r="L279" s="118" t="s">
        <v>61</v>
      </c>
      <c r="M279" s="103" t="s">
        <v>61</v>
      </c>
      <c r="N279" s="267" t="s">
        <v>331</v>
      </c>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61</v>
      </c>
      <c r="I281" s="118" t="s">
        <v>61</v>
      </c>
      <c r="J281" s="103" t="s">
        <v>61</v>
      </c>
      <c r="K281" s="118" t="s">
        <v>61</v>
      </c>
      <c r="L281" s="118" t="s">
        <v>61</v>
      </c>
      <c r="M281" s="103" t="s">
        <v>61</v>
      </c>
      <c r="N281" s="269" t="s">
        <v>331</v>
      </c>
      <c r="O281" s="2089"/>
      <c r="P281" s="2089"/>
    </row>
    <row r="282" spans="2:16" ht="30.75" customHeight="1">
      <c r="B282" s="76" t="s">
        <v>489</v>
      </c>
      <c r="C282" s="2091" t="s">
        <v>726</v>
      </c>
      <c r="D282" s="2091"/>
      <c r="E282" s="2091"/>
      <c r="F282" s="2091"/>
      <c r="G282" s="1518"/>
      <c r="H282" s="118" t="s">
        <v>61</v>
      </c>
      <c r="I282" s="118" t="s">
        <v>61</v>
      </c>
      <c r="J282" s="103" t="s">
        <v>61</v>
      </c>
      <c r="K282" s="118" t="s">
        <v>61</v>
      </c>
      <c r="L282" s="118" t="s">
        <v>61</v>
      </c>
      <c r="M282" s="103" t="s">
        <v>61</v>
      </c>
      <c r="N282" s="267" t="s">
        <v>4177</v>
      </c>
      <c r="O282" s="2089"/>
      <c r="P282" s="2089"/>
    </row>
    <row r="283" spans="2:16" ht="24.75" customHeight="1">
      <c r="B283" s="76" t="s">
        <v>493</v>
      </c>
      <c r="C283" s="2091" t="s">
        <v>727</v>
      </c>
      <c r="D283" s="2091"/>
      <c r="E283" s="2091"/>
      <c r="F283" s="2091"/>
      <c r="G283" s="2092"/>
      <c r="H283" s="118" t="s">
        <v>61</v>
      </c>
      <c r="I283" s="118" t="s">
        <v>61</v>
      </c>
      <c r="J283" s="103" t="s">
        <v>61</v>
      </c>
      <c r="K283" s="118" t="s">
        <v>61</v>
      </c>
      <c r="L283" s="118" t="s">
        <v>61</v>
      </c>
      <c r="M283" s="103" t="s">
        <v>61</v>
      </c>
      <c r="N283" s="270" t="s">
        <v>331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t="s">
        <v>61</v>
      </c>
      <c r="I285" s="118" t="s">
        <v>61</v>
      </c>
      <c r="J285" s="103" t="s">
        <v>61</v>
      </c>
      <c r="K285" s="118" t="s">
        <v>61</v>
      </c>
      <c r="L285" s="118" t="s">
        <v>61</v>
      </c>
      <c r="M285" s="103" t="s">
        <v>61</v>
      </c>
      <c r="N285" s="271" t="s">
        <v>331</v>
      </c>
      <c r="O285" s="2089"/>
      <c r="P285" s="2089"/>
    </row>
    <row r="286" spans="2:16" ht="22.5" customHeight="1">
      <c r="B286" s="76" t="s">
        <v>489</v>
      </c>
      <c r="C286" s="2091" t="s">
        <v>729</v>
      </c>
      <c r="D286" s="2091"/>
      <c r="E286" s="2091"/>
      <c r="F286" s="2091"/>
      <c r="G286" s="2092"/>
      <c r="H286" s="118" t="s">
        <v>61</v>
      </c>
      <c r="I286" s="118" t="s">
        <v>61</v>
      </c>
      <c r="J286" s="103" t="s">
        <v>61</v>
      </c>
      <c r="K286" s="118" t="s">
        <v>61</v>
      </c>
      <c r="L286" s="118" t="s">
        <v>61</v>
      </c>
      <c r="M286" s="103" t="s">
        <v>61</v>
      </c>
      <c r="N286" s="269" t="s">
        <v>331</v>
      </c>
      <c r="O286" s="2089"/>
      <c r="P286" s="2089"/>
    </row>
    <row r="287" spans="2:16" ht="28.5" customHeight="1">
      <c r="B287" s="104" t="s">
        <v>448</v>
      </c>
      <c r="C287" s="2068" t="s">
        <v>503</v>
      </c>
      <c r="D287" s="2068"/>
      <c r="E287" s="2068"/>
      <c r="F287" s="2068"/>
      <c r="G287" s="2068"/>
      <c r="H287" s="118" t="s">
        <v>61</v>
      </c>
      <c r="I287" s="118" t="s">
        <v>61</v>
      </c>
      <c r="J287" s="103" t="s">
        <v>61</v>
      </c>
      <c r="K287" s="118" t="s">
        <v>61</v>
      </c>
      <c r="L287" s="118" t="s">
        <v>61</v>
      </c>
      <c r="M287" s="103" t="s">
        <v>61</v>
      </c>
      <c r="N287" s="267" t="s">
        <v>4177</v>
      </c>
      <c r="O287" s="2089"/>
      <c r="P287" s="2089"/>
    </row>
    <row r="288" spans="2:16" ht="22.5" customHeight="1">
      <c r="B288" s="104" t="s">
        <v>450</v>
      </c>
      <c r="C288" s="2068" t="s">
        <v>730</v>
      </c>
      <c r="D288" s="2068"/>
      <c r="E288" s="2068"/>
      <c r="F288" s="2068"/>
      <c r="G288" s="2068"/>
      <c r="H288" s="118" t="s">
        <v>61</v>
      </c>
      <c r="I288" s="118" t="s">
        <v>61</v>
      </c>
      <c r="J288" s="103" t="s">
        <v>61</v>
      </c>
      <c r="K288" s="118" t="s">
        <v>61</v>
      </c>
      <c r="L288" s="118" t="s">
        <v>61</v>
      </c>
      <c r="M288" s="139" t="s">
        <v>61</v>
      </c>
      <c r="N288" s="272" t="s">
        <v>331</v>
      </c>
      <c r="O288" s="2089"/>
      <c r="P288" s="2089"/>
    </row>
    <row r="289" spans="2:16" ht="32.25" customHeight="1">
      <c r="B289" s="104" t="s">
        <v>453</v>
      </c>
      <c r="C289" s="2068" t="s">
        <v>131</v>
      </c>
      <c r="D289" s="2068"/>
      <c r="E289" s="2068"/>
      <c r="F289" s="2068"/>
      <c r="G289" s="2068"/>
      <c r="H289" s="118" t="s">
        <v>61</v>
      </c>
      <c r="I289" s="118" t="s">
        <v>61</v>
      </c>
      <c r="J289" s="103" t="s">
        <v>61</v>
      </c>
      <c r="K289" s="118" t="s">
        <v>61</v>
      </c>
      <c r="L289" s="118" t="s">
        <v>61</v>
      </c>
      <c r="M289" s="103" t="s">
        <v>61</v>
      </c>
      <c r="N289" s="267" t="s">
        <v>4177</v>
      </c>
      <c r="O289" s="2089"/>
      <c r="P289" s="2089"/>
    </row>
    <row r="290" spans="2:16" ht="22.5" customHeight="1">
      <c r="B290" s="104" t="s">
        <v>456</v>
      </c>
      <c r="C290" s="2068" t="s">
        <v>132</v>
      </c>
      <c r="D290" s="2068"/>
      <c r="E290" s="2068"/>
      <c r="F290" s="2068"/>
      <c r="G290" s="2068"/>
      <c r="H290" s="118" t="s">
        <v>61</v>
      </c>
      <c r="I290" s="118" t="s">
        <v>61</v>
      </c>
      <c r="J290" s="103" t="s">
        <v>61</v>
      </c>
      <c r="K290" s="118" t="s">
        <v>61</v>
      </c>
      <c r="L290" s="118" t="s">
        <v>61</v>
      </c>
      <c r="M290" s="139" t="s">
        <v>61</v>
      </c>
      <c r="N290" s="272" t="s">
        <v>331</v>
      </c>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t="s">
        <v>61</v>
      </c>
      <c r="I292" s="118" t="s">
        <v>61</v>
      </c>
      <c r="J292" s="103" t="s">
        <v>61</v>
      </c>
      <c r="K292" s="118" t="s">
        <v>61</v>
      </c>
      <c r="L292" s="118" t="s">
        <v>61</v>
      </c>
      <c r="M292" s="103" t="s">
        <v>61</v>
      </c>
      <c r="N292" s="126"/>
      <c r="O292" s="2089"/>
      <c r="P292" s="2089"/>
    </row>
    <row r="293" spans="2:16" ht="22.5" customHeight="1">
      <c r="B293" s="76" t="s">
        <v>489</v>
      </c>
      <c r="C293" s="2086" t="s">
        <v>300</v>
      </c>
      <c r="D293" s="2086"/>
      <c r="E293" s="2086"/>
      <c r="F293" s="2086"/>
      <c r="G293" s="2087"/>
      <c r="H293" s="118" t="s">
        <v>61</v>
      </c>
      <c r="I293" s="118" t="s">
        <v>61</v>
      </c>
      <c r="J293" s="103" t="s">
        <v>61</v>
      </c>
      <c r="K293" s="118" t="s">
        <v>61</v>
      </c>
      <c r="L293" s="118" t="s">
        <v>61</v>
      </c>
      <c r="M293" s="103" t="s">
        <v>61</v>
      </c>
      <c r="N293" s="124"/>
      <c r="O293" s="2089"/>
      <c r="P293" s="2089"/>
    </row>
    <row r="294" spans="2:16" ht="22.5" customHeight="1">
      <c r="B294" s="104" t="s">
        <v>594</v>
      </c>
      <c r="C294" s="2068" t="s">
        <v>731</v>
      </c>
      <c r="D294" s="2068"/>
      <c r="E294" s="2068"/>
      <c r="F294" s="2068"/>
      <c r="G294" s="2068"/>
      <c r="H294" s="118" t="s">
        <v>61</v>
      </c>
      <c r="I294" s="118" t="s">
        <v>61</v>
      </c>
      <c r="J294" s="103" t="s">
        <v>61</v>
      </c>
      <c r="K294" s="118" t="s">
        <v>61</v>
      </c>
      <c r="L294" s="118" t="s">
        <v>61</v>
      </c>
      <c r="M294" s="139" t="s">
        <v>61</v>
      </c>
      <c r="N294" s="272" t="s">
        <v>331</v>
      </c>
      <c r="O294" s="2089"/>
      <c r="P294" s="2089"/>
    </row>
    <row r="295" spans="2:16" ht="43.5" customHeight="1" thickBot="1">
      <c r="B295" s="27" t="s">
        <v>596</v>
      </c>
      <c r="C295" s="1997" t="s">
        <v>732</v>
      </c>
      <c r="D295" s="1997"/>
      <c r="E295" s="1997"/>
      <c r="F295" s="1997"/>
      <c r="G295" s="1998"/>
      <c r="H295" s="127" t="s">
        <v>61</v>
      </c>
      <c r="I295" s="127" t="s">
        <v>61</v>
      </c>
      <c r="J295" s="103" t="s">
        <v>61</v>
      </c>
      <c r="K295" s="127" t="s">
        <v>61</v>
      </c>
      <c r="L295" s="127" t="s">
        <v>61</v>
      </c>
      <c r="M295" s="278" t="s">
        <v>61</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4209</v>
      </c>
      <c r="M297" s="2070"/>
      <c r="N297" s="2071"/>
      <c r="O297" s="109"/>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c r="P298" s="1991"/>
    </row>
    <row r="299" spans="2:16" ht="37.5" customHeight="1">
      <c r="B299" s="1494" t="s">
        <v>435</v>
      </c>
      <c r="C299" s="2043" t="s">
        <v>735</v>
      </c>
      <c r="D299" s="2043"/>
      <c r="E299" s="2043"/>
      <c r="F299" s="2043"/>
      <c r="G299" s="2054"/>
      <c r="H299" s="1999" t="s">
        <v>349</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349</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349</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349</v>
      </c>
      <c r="I303" s="2056"/>
      <c r="J303" s="2057"/>
      <c r="K303" s="2030" t="s">
        <v>514</v>
      </c>
      <c r="L303" s="2059"/>
      <c r="M303" s="2060"/>
      <c r="N303" s="2061"/>
      <c r="O303" s="1991"/>
      <c r="P303" s="1991"/>
    </row>
    <row r="304" spans="2:16" ht="39" customHeight="1">
      <c r="B304" s="23" t="s">
        <v>366</v>
      </c>
      <c r="C304" s="1997" t="s">
        <v>741</v>
      </c>
      <c r="D304" s="1997"/>
      <c r="E304" s="1997"/>
      <c r="F304" s="1997"/>
      <c r="G304" s="1998"/>
      <c r="H304" s="1999" t="s">
        <v>364</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65</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65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349</v>
      </c>
      <c r="I307" s="2039"/>
      <c r="J307" s="2040"/>
      <c r="K307" s="2031"/>
      <c r="L307" s="2062"/>
      <c r="M307" s="2063"/>
      <c r="N307" s="2064"/>
      <c r="O307" s="2051"/>
      <c r="P307" s="2051"/>
    </row>
    <row r="308" spans="1:16" ht="32.25" customHeight="1" thickBot="1">
      <c r="B308" s="39" t="s">
        <v>435</v>
      </c>
      <c r="C308" s="1978" t="s">
        <v>368</v>
      </c>
      <c r="D308" s="1978"/>
      <c r="E308" s="1978"/>
      <c r="F308" s="1978"/>
      <c r="G308" s="1979"/>
      <c r="H308" s="2053" t="s">
        <v>349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349</v>
      </c>
      <c r="I310" s="2027"/>
      <c r="J310" s="2027"/>
      <c r="K310" s="2044" t="s">
        <v>514</v>
      </c>
      <c r="L310" s="2045"/>
      <c r="M310" s="2046"/>
      <c r="N310" s="2047"/>
      <c r="O310" s="2050"/>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62</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349</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914</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349</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t="s">
        <v>65</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t="s">
        <v>398</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349</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5" t="s">
        <v>65</v>
      </c>
      <c r="K324" s="201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t="s">
        <v>398</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349</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1999" t="s">
        <v>65</v>
      </c>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t="s">
        <v>398</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391</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1</v>
      </c>
      <c r="K334" s="2000"/>
      <c r="L334" s="2019"/>
      <c r="M334" s="2023"/>
      <c r="N334" s="2024"/>
      <c r="O334" s="2017"/>
      <c r="P334" s="2017"/>
    </row>
    <row r="335" spans="1:16" ht="28.5" customHeight="1">
      <c r="A335" s="9"/>
      <c r="B335" s="1490"/>
      <c r="C335" s="111" t="s">
        <v>493</v>
      </c>
      <c r="D335" s="1997" t="s">
        <v>757</v>
      </c>
      <c r="E335" s="1997"/>
      <c r="F335" s="1997"/>
      <c r="G335" s="1997"/>
      <c r="H335" s="1754" t="s">
        <v>4210</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349</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2488" t="s">
        <v>65</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t="s">
        <v>398</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t="s">
        <v>378</v>
      </c>
      <c r="K344" s="2000"/>
      <c r="L344" s="2019"/>
      <c r="M344" s="2023"/>
      <c r="N344" s="2024"/>
      <c r="O344" s="2017"/>
      <c r="P344" s="2017"/>
    </row>
    <row r="345" spans="1:16" ht="28.5" customHeight="1">
      <c r="A345" s="9"/>
      <c r="B345" s="27"/>
      <c r="C345" s="111" t="s">
        <v>493</v>
      </c>
      <c r="D345" s="1997" t="s">
        <v>757</v>
      </c>
      <c r="E345" s="1997"/>
      <c r="F345" s="1997"/>
      <c r="G345" s="1997"/>
      <c r="H345" s="1754" t="s">
        <v>4211</v>
      </c>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t="s">
        <v>398</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349</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t="s">
        <v>65</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t="s">
        <v>398</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349</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65</v>
      </c>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t="s">
        <v>398</v>
      </c>
      <c r="K356" s="2000"/>
      <c r="L356" s="2020"/>
      <c r="M356" s="2025"/>
      <c r="N356" s="2026"/>
      <c r="O356" s="1992"/>
      <c r="P356" s="1992"/>
    </row>
    <row r="357" spans="1:16" ht="40.5" customHeight="1">
      <c r="A357" s="9"/>
      <c r="B357" s="1481" t="s">
        <v>402</v>
      </c>
      <c r="C357" s="1997" t="s">
        <v>771</v>
      </c>
      <c r="D357" s="1997"/>
      <c r="E357" s="1997"/>
      <c r="F357" s="1997"/>
      <c r="G357" s="1997"/>
      <c r="H357" s="33" t="s">
        <v>65</v>
      </c>
      <c r="I357" s="114" t="s">
        <v>772</v>
      </c>
      <c r="J357" s="2008"/>
      <c r="K357" s="2008"/>
      <c r="L357" s="2008"/>
      <c r="M357" s="2008"/>
      <c r="N357" s="2009"/>
      <c r="O357" s="1507"/>
      <c r="P357" s="1507"/>
    </row>
    <row r="358" spans="1:16" ht="87.75" customHeight="1">
      <c r="A358" s="9"/>
      <c r="B358" s="1481" t="s">
        <v>404</v>
      </c>
      <c r="C358" s="1830" t="s">
        <v>773</v>
      </c>
      <c r="D358" s="1830"/>
      <c r="E358" s="1830"/>
      <c r="F358" s="1830"/>
      <c r="G358" s="1831"/>
      <c r="H358" s="158" t="s">
        <v>65</v>
      </c>
      <c r="I358" s="1535" t="s">
        <v>514</v>
      </c>
      <c r="J358" s="2010"/>
      <c r="K358" s="2010"/>
      <c r="L358" s="2010"/>
      <c r="M358" s="2010"/>
      <c r="N358" s="2011"/>
      <c r="O358" s="1991"/>
      <c r="P358" s="1991"/>
    </row>
    <row r="359" spans="1:16" ht="47.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114.75" customHeight="1">
      <c r="A360" s="9"/>
      <c r="B360" s="1505" t="s">
        <v>406</v>
      </c>
      <c r="C360" s="1997" t="s">
        <v>775</v>
      </c>
      <c r="D360" s="1997"/>
      <c r="E360" s="1997"/>
      <c r="F360" s="1997"/>
      <c r="G360" s="1998"/>
      <c r="H360" s="1999" t="s">
        <v>409</v>
      </c>
      <c r="I360" s="2000"/>
      <c r="J360" s="2001" t="s">
        <v>514</v>
      </c>
      <c r="K360" s="3381" t="s">
        <v>4212</v>
      </c>
      <c r="L360" s="2003"/>
      <c r="M360" s="2003"/>
      <c r="N360" s="2004"/>
      <c r="O360" s="1991" t="s">
        <v>927</v>
      </c>
      <c r="P360" s="2006"/>
    </row>
    <row r="361" spans="1:16" ht="42.75" customHeight="1" thickBot="1">
      <c r="A361" s="9"/>
      <c r="B361" s="113" t="s">
        <v>435</v>
      </c>
      <c r="C361" s="1978" t="s">
        <v>776</v>
      </c>
      <c r="D361" s="1978"/>
      <c r="E361" s="1978"/>
      <c r="F361" s="1978"/>
      <c r="G361" s="1979"/>
      <c r="H361" s="1980" t="s">
        <v>349</v>
      </c>
      <c r="I361" s="1981"/>
      <c r="J361" s="2002"/>
      <c r="K361" s="3868"/>
      <c r="L361" s="3869"/>
      <c r="M361" s="3869"/>
      <c r="N361" s="3870"/>
      <c r="O361" s="2005"/>
      <c r="P361" s="2007"/>
    </row>
    <row r="362" spans="1:16" ht="52.5"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6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
    <cfRule type="expression" dxfId="4362" priority="160">
      <formula>$F$221="Don't know"</formula>
    </cfRule>
    <cfRule type="expression" dxfId="4361" priority="161">
      <formula>$F$221="No"</formula>
    </cfRule>
  </conditionalFormatting>
  <conditionalFormatting sqref="I11:N11">
    <cfRule type="expression" dxfId="4360" priority="157">
      <formula>$F$17="Not applicable"</formula>
    </cfRule>
    <cfRule type="expression" dxfId="4359" priority="158">
      <formula>$F$17="Don't know"</formula>
    </cfRule>
    <cfRule type="expression" dxfId="4358" priority="159">
      <formula>$F$17="No"</formula>
    </cfRule>
  </conditionalFormatting>
  <conditionalFormatting sqref="I12:N19">
    <cfRule type="expression" dxfId="4357" priority="154">
      <formula>$F12="Not applicable"</formula>
    </cfRule>
    <cfRule type="expression" dxfId="4356" priority="155">
      <formula>$F12="Don't know"</formula>
    </cfRule>
    <cfRule type="expression" dxfId="4355" priority="156">
      <formula>$F12="No"</formula>
    </cfRule>
  </conditionalFormatting>
  <conditionalFormatting sqref="F9:N9 I11:N19 F11:F19">
    <cfRule type="expression" dxfId="4354" priority="153">
      <formula>$N$14="Don't know"</formula>
    </cfRule>
  </conditionalFormatting>
  <conditionalFormatting sqref="F9:N9 I11:N19 F11:F19">
    <cfRule type="expression" dxfId="4353" priority="152">
      <formula>$N$14="Not applicable"</formula>
    </cfRule>
  </conditionalFormatting>
  <conditionalFormatting sqref="F9:N9 I11:N19 F11:F19">
    <cfRule type="expression" dxfId="4352" priority="151">
      <formula>$N$14="No"</formula>
    </cfRule>
  </conditionalFormatting>
  <conditionalFormatting sqref="L188:M188">
    <cfRule type="expression" dxfId="4351" priority="149">
      <formula>$F$221="Don't know"</formula>
    </cfRule>
    <cfRule type="expression" dxfId="4350" priority="150">
      <formula>$F$221="No"</formula>
    </cfRule>
  </conditionalFormatting>
  <conditionalFormatting sqref="H26 F70:J70 F72:J72 H106 G116:N128 L188:N188 F188:F198 F71 F73 H297:H299 H358 H301:H307 L189 H28:H31 F11:F19 F77:J81 H276:I279 K276:L279 K281:L283 K285:L290 K292:L294 H292:I294 H281:I283 H285:I290 G63:H64">
    <cfRule type="containsBlanks" dxfId="4349" priority="148">
      <formula>LEN(TRIM(F11))=0</formula>
    </cfRule>
  </conditionalFormatting>
  <conditionalFormatting sqref="F9:N9">
    <cfRule type="containsBlanks" dxfId="4348" priority="147">
      <formula>LEN(TRIM(F9))=0</formula>
    </cfRule>
  </conditionalFormatting>
  <conditionalFormatting sqref="O60 O88:O92 O106 O113 O135 O141 O143 O260 O58 O227 O146:O161 J57:K57 O26:O27 O187 O31 J35:K35">
    <cfRule type="containsBlanks" dxfId="4347" priority="146">
      <formula>LEN(TRIM(J26))=0</formula>
    </cfRule>
  </conditionalFormatting>
  <conditionalFormatting sqref="I63:J64">
    <cfRule type="containsBlanks" dxfId="4346" priority="145">
      <formula>LEN(TRIM(I63))=0</formula>
    </cfRule>
  </conditionalFormatting>
  <conditionalFormatting sqref="F243 H137:H139 K137 F200:F210 K219 F219:F221 H225 K228:K240 G147:G160 J147:J160">
    <cfRule type="containsBlanks" dxfId="4345" priority="144">
      <formula>LEN(TRIM(F137))=0</formula>
    </cfRule>
  </conditionalFormatting>
  <conditionalFormatting sqref="J27">
    <cfRule type="containsBlanks" dxfId="4344" priority="142">
      <formula>LEN(TRIM(J27))=0</formula>
    </cfRule>
  </conditionalFormatting>
  <conditionalFormatting sqref="G135">
    <cfRule type="containsBlanks" dxfId="4343" priority="143">
      <formula>LEN(TRIM(G135))=0</formula>
    </cfRule>
  </conditionalFormatting>
  <conditionalFormatting sqref="J58">
    <cfRule type="containsBlanks" dxfId="4342" priority="141">
      <formula>LEN(TRIM(J58))=0</formula>
    </cfRule>
  </conditionalFormatting>
  <conditionalFormatting sqref="J26">
    <cfRule type="containsBlanks" dxfId="4341" priority="140">
      <formula>LEN(TRIM(J26))=0</formula>
    </cfRule>
  </conditionalFormatting>
  <conditionalFormatting sqref="J60">
    <cfRule type="containsBlanks" dxfId="4340" priority="139">
      <formula>LEN(TRIM(J60))=0</formula>
    </cfRule>
  </conditionalFormatting>
  <conditionalFormatting sqref="F223">
    <cfRule type="containsBlanks" dxfId="4339" priority="129">
      <formula>LEN(TRIM(F223))=0</formula>
    </cfRule>
  </conditionalFormatting>
  <conditionalFormatting sqref="K242">
    <cfRule type="containsBlanks" dxfId="4338" priority="128">
      <formula>LEN(TRIM(K242))=0</formula>
    </cfRule>
  </conditionalFormatting>
  <conditionalFormatting sqref="H140">
    <cfRule type="containsBlanks" dxfId="4337" priority="138">
      <formula>LEN(TRIM(H140))=0</formula>
    </cfRule>
  </conditionalFormatting>
  <conditionalFormatting sqref="H143 K137 H137:H140">
    <cfRule type="expression" dxfId="4336" priority="136">
      <formula>#REF!="Don't know"</formula>
    </cfRule>
    <cfRule type="expression" dxfId="4335" priority="137">
      <formula>#REF!="No"</formula>
    </cfRule>
  </conditionalFormatting>
  <conditionalFormatting sqref="H143">
    <cfRule type="containsBlanks" dxfId="4334" priority="135">
      <formula>LEN(TRIM(H143))=0</formula>
    </cfRule>
  </conditionalFormatting>
  <conditionalFormatting sqref="H141">
    <cfRule type="expression" dxfId="4333" priority="133">
      <formula>#REF!="Don't know"</formula>
    </cfRule>
    <cfRule type="expression" dxfId="4332" priority="134">
      <formula>#REF!="No"</formula>
    </cfRule>
  </conditionalFormatting>
  <conditionalFormatting sqref="H141">
    <cfRule type="containsBlanks" dxfId="4331" priority="132">
      <formula>LEN(TRIM(H141))=0</formula>
    </cfRule>
  </conditionalFormatting>
  <conditionalFormatting sqref="L188:M188">
    <cfRule type="expression" dxfId="4330" priority="130">
      <formula>$F$221="Don't know"</formula>
    </cfRule>
    <cfRule type="expression" dxfId="4329" priority="131">
      <formula>$F$221="No"</formula>
    </cfRule>
  </conditionalFormatting>
  <conditionalFormatting sqref="H310:H311">
    <cfRule type="containsBlanks" dxfId="4328" priority="127">
      <formula>LEN(TRIM(H310))=0</formula>
    </cfRule>
  </conditionalFormatting>
  <conditionalFormatting sqref="O67">
    <cfRule type="containsBlanks" dxfId="4327" priority="126">
      <formula>LEN(TRIM(O67))=0</formula>
    </cfRule>
  </conditionalFormatting>
  <conditionalFormatting sqref="O199">
    <cfRule type="containsBlanks" dxfId="4326" priority="125">
      <formula>LEN(TRIM(O199))=0</formula>
    </cfRule>
  </conditionalFormatting>
  <conditionalFormatting sqref="O252">
    <cfRule type="containsBlanks" dxfId="4325" priority="124">
      <formula>LEN(TRIM(O252))=0</formula>
    </cfRule>
  </conditionalFormatting>
  <conditionalFormatting sqref="I67">
    <cfRule type="containsBlanks" dxfId="4324" priority="123">
      <formula>LEN(TRIM(I67))=0</formula>
    </cfRule>
  </conditionalFormatting>
  <conditionalFormatting sqref="H313">
    <cfRule type="containsBlanks" dxfId="4323" priority="122">
      <formula>LEN(TRIM(H313))=0</formula>
    </cfRule>
  </conditionalFormatting>
  <conditionalFormatting sqref="H8">
    <cfRule type="containsBlanks" dxfId="4322" priority="121">
      <formula>LEN(TRIM(H8))=0</formula>
    </cfRule>
  </conditionalFormatting>
  <conditionalFormatting sqref="H8">
    <cfRule type="expression" dxfId="4321" priority="120">
      <formula>$N$14="Don't know"</formula>
    </cfRule>
  </conditionalFormatting>
  <conditionalFormatting sqref="H8">
    <cfRule type="expression" dxfId="4320" priority="119">
      <formula>$N$14="Not applicable"</formula>
    </cfRule>
  </conditionalFormatting>
  <conditionalFormatting sqref="H8">
    <cfRule type="expression" dxfId="4319" priority="118">
      <formula>$N$14="No"</formula>
    </cfRule>
  </conditionalFormatting>
  <conditionalFormatting sqref="F252">
    <cfRule type="containsBlanks" dxfId="4318" priority="117">
      <formula>LEN(TRIM(F252))=0</formula>
    </cfRule>
  </conditionalFormatting>
  <conditionalFormatting sqref="F260">
    <cfRule type="containsBlanks" dxfId="4317" priority="116">
      <formula>LEN(TRIM(F260))=0</formula>
    </cfRule>
  </conditionalFormatting>
  <conditionalFormatting sqref="F261:F264">
    <cfRule type="containsBlanks" dxfId="4316" priority="115">
      <formula>LEN(TRIM(F261))=0</formula>
    </cfRule>
  </conditionalFormatting>
  <conditionalFormatting sqref="F254">
    <cfRule type="containsBlanks" dxfId="4315" priority="114">
      <formula>LEN(TRIM(F254))=0</formula>
    </cfRule>
  </conditionalFormatting>
  <conditionalFormatting sqref="F256">
    <cfRule type="containsBlanks" dxfId="4314" priority="113">
      <formula>LEN(TRIM(F256))=0</formula>
    </cfRule>
  </conditionalFormatting>
  <conditionalFormatting sqref="F258">
    <cfRule type="containsBlanks" dxfId="4313" priority="112">
      <formula>LEN(TRIM(F258))=0</formula>
    </cfRule>
  </conditionalFormatting>
  <conditionalFormatting sqref="L164:M174">
    <cfRule type="expression" dxfId="4312" priority="110">
      <formula>$F$221="Don't know"</formula>
    </cfRule>
    <cfRule type="expression" dxfId="4311" priority="111">
      <formula>$F$221="No"</formula>
    </cfRule>
  </conditionalFormatting>
  <conditionalFormatting sqref="F164:F174 L164:N174">
    <cfRule type="containsBlanks" dxfId="4310" priority="109">
      <formula>LEN(TRIM(F164))=0</formula>
    </cfRule>
  </conditionalFormatting>
  <conditionalFormatting sqref="F176:F186">
    <cfRule type="containsBlanks" dxfId="4309" priority="108">
      <formula>LEN(TRIM(F176))=0</formula>
    </cfRule>
  </conditionalFormatting>
  <conditionalFormatting sqref="L164:M174">
    <cfRule type="expression" dxfId="4308" priority="106">
      <formula>$F$221="Don't know"</formula>
    </cfRule>
    <cfRule type="expression" dxfId="4307" priority="107">
      <formula>$F$221="No"</formula>
    </cfRule>
  </conditionalFormatting>
  <conditionalFormatting sqref="F95:F97">
    <cfRule type="containsBlanks" dxfId="4306" priority="105">
      <formula>LEN(TRIM(F95))=0</formula>
    </cfRule>
  </conditionalFormatting>
  <conditionalFormatting sqref="F99:F102">
    <cfRule type="containsBlanks" dxfId="4305" priority="104">
      <formula>LEN(TRIM(F99))=0</formula>
    </cfRule>
  </conditionalFormatting>
  <conditionalFormatting sqref="H213:H216">
    <cfRule type="expression" dxfId="4304" priority="102">
      <formula>$H$144="Don't know"</formula>
    </cfRule>
    <cfRule type="expression" dxfId="4303" priority="103">
      <formula>$H$144="no"</formula>
    </cfRule>
  </conditionalFormatting>
  <conditionalFormatting sqref="O211">
    <cfRule type="containsBlanks" dxfId="4302" priority="101">
      <formula>LEN(TRIM(O211))=0</formula>
    </cfRule>
  </conditionalFormatting>
  <conditionalFormatting sqref="H213:H216">
    <cfRule type="containsBlanks" dxfId="4301" priority="100">
      <formula>LEN(TRIM(H213))=0</formula>
    </cfRule>
  </conditionalFormatting>
  <conditionalFormatting sqref="H211">
    <cfRule type="expression" dxfId="4300" priority="98">
      <formula>#REF!="Don't know"</formula>
    </cfRule>
    <cfRule type="expression" dxfId="4299" priority="99">
      <formula>#REF!="No"</formula>
    </cfRule>
  </conditionalFormatting>
  <conditionalFormatting sqref="H211">
    <cfRule type="containsBlanks" dxfId="4298" priority="97">
      <formula>LEN(TRIM(H211))=0</formula>
    </cfRule>
  </conditionalFormatting>
  <conditionalFormatting sqref="H360:I360 H361">
    <cfRule type="containsBlanks" dxfId="4297" priority="95">
      <formula>LEN(TRIM(H360))=0</formula>
    </cfRule>
    <cfRule type="containsBlanks" priority="96">
      <formula>LEN(TRIM(H360))=0</formula>
    </cfRule>
  </conditionalFormatting>
  <conditionalFormatting sqref="F268:F272">
    <cfRule type="containsBlanks" dxfId="4296" priority="93">
      <formula>LEN(TRIM(F268))=0</formula>
    </cfRule>
  </conditionalFormatting>
  <conditionalFormatting sqref="O266">
    <cfRule type="containsBlanks" dxfId="4295" priority="94">
      <formula>LEN(TRIM(O266))=0</formula>
    </cfRule>
  </conditionalFormatting>
  <conditionalFormatting sqref="G93:J93">
    <cfRule type="containsBlanks" dxfId="4294" priority="76">
      <formula>LEN(TRIM(G93))=0</formula>
    </cfRule>
  </conditionalFormatting>
  <conditionalFormatting sqref="F245:G245 F247:G247 F246 F249:G249 F248">
    <cfRule type="containsBlanks" dxfId="4293" priority="75">
      <formula>LEN(TRIM(F245))=0</formula>
    </cfRule>
  </conditionalFormatting>
  <conditionalFormatting sqref="G266">
    <cfRule type="containsBlanks" dxfId="4292" priority="92">
      <formula>LEN(TRIM(G266))=0</formula>
    </cfRule>
  </conditionalFormatting>
  <conditionalFormatting sqref="I20">
    <cfRule type="containsBlanks" dxfId="4291" priority="88">
      <formula>LEN(TRIM(I20))=0</formula>
    </cfRule>
    <cfRule type="expression" dxfId="4290" priority="91">
      <formula>$M$14="Don't know"</formula>
    </cfRule>
  </conditionalFormatting>
  <conditionalFormatting sqref="I20">
    <cfRule type="expression" dxfId="4289" priority="90">
      <formula>$M$14="Not applicable"</formula>
    </cfRule>
  </conditionalFormatting>
  <conditionalFormatting sqref="I20">
    <cfRule type="expression" dxfId="4288" priority="89">
      <formula>$M$14="No"</formula>
    </cfRule>
  </conditionalFormatting>
  <conditionalFormatting sqref="I21:I22">
    <cfRule type="containsBlanks" dxfId="4287" priority="84">
      <formula>LEN(TRIM(I21))=0</formula>
    </cfRule>
    <cfRule type="expression" dxfId="4286" priority="87">
      <formula>$M$14="Don't know"</formula>
    </cfRule>
  </conditionalFormatting>
  <conditionalFormatting sqref="I21:I22">
    <cfRule type="expression" dxfId="4285" priority="86">
      <formula>$M$14="Not applicable"</formula>
    </cfRule>
  </conditionalFormatting>
  <conditionalFormatting sqref="I21:I22">
    <cfRule type="expression" dxfId="4284" priority="85">
      <formula>$M$14="No"</formula>
    </cfRule>
  </conditionalFormatting>
  <conditionalFormatting sqref="I23">
    <cfRule type="expression" dxfId="4283" priority="81">
      <formula>$N$14="No"</formula>
    </cfRule>
  </conditionalFormatting>
  <conditionalFormatting sqref="I23">
    <cfRule type="expression" dxfId="4282" priority="83">
      <formula>$N$14="Don't know"</formula>
    </cfRule>
  </conditionalFormatting>
  <conditionalFormatting sqref="I23">
    <cfRule type="expression" dxfId="4281" priority="82">
      <formula>$N$14="Not applicable"</formula>
    </cfRule>
  </conditionalFormatting>
  <conditionalFormatting sqref="I23">
    <cfRule type="containsBlanks" dxfId="4280" priority="80">
      <formula>LEN(TRIM(I23))=0</formula>
    </cfRule>
  </conditionalFormatting>
  <conditionalFormatting sqref="I23">
    <cfRule type="expression" dxfId="4279" priority="79">
      <formula>$N$14="Don't know"</formula>
    </cfRule>
  </conditionalFormatting>
  <conditionalFormatting sqref="I23">
    <cfRule type="expression" dxfId="4278" priority="78">
      <formula>$N$14="Not applicable"</formula>
    </cfRule>
  </conditionalFormatting>
  <conditionalFormatting sqref="I23">
    <cfRule type="expression" dxfId="4277" priority="77">
      <formula>$N$14="No"</formula>
    </cfRule>
  </conditionalFormatting>
  <conditionalFormatting sqref="G251">
    <cfRule type="containsBlanks" dxfId="4276" priority="74">
      <formula>LEN(TRIM(G251))=0</formula>
    </cfRule>
  </conditionalFormatting>
  <conditionalFormatting sqref="J354">
    <cfRule type="containsBlanks" dxfId="4275" priority="65">
      <formula>LEN(TRIM(J354))=0</formula>
    </cfRule>
  </conditionalFormatting>
  <conditionalFormatting sqref="J344">
    <cfRule type="containsBlanks" dxfId="4274" priority="67">
      <formula>LEN(TRIM(J344))=0</formula>
    </cfRule>
  </conditionalFormatting>
  <conditionalFormatting sqref="J318">
    <cfRule type="containsBlanks" dxfId="4273" priority="73">
      <formula>LEN(TRIM(J318))=0</formula>
    </cfRule>
  </conditionalFormatting>
  <conditionalFormatting sqref="J319">
    <cfRule type="containsBlanks" dxfId="4272" priority="72">
      <formula>LEN(TRIM(J319))=0</formula>
    </cfRule>
  </conditionalFormatting>
  <conditionalFormatting sqref="J324">
    <cfRule type="containsBlanks" dxfId="4271" priority="71">
      <formula>LEN(TRIM(J324))=0</formula>
    </cfRule>
  </conditionalFormatting>
  <conditionalFormatting sqref="J329">
    <cfRule type="containsBlanks" dxfId="4270" priority="70">
      <formula>LEN(TRIM(J329))=0</formula>
    </cfRule>
  </conditionalFormatting>
  <conditionalFormatting sqref="J334">
    <cfRule type="containsBlanks" dxfId="4269" priority="69">
      <formula>LEN(TRIM(J334))=0</formula>
    </cfRule>
  </conditionalFormatting>
  <conditionalFormatting sqref="J339">
    <cfRule type="containsBlanks" dxfId="4268" priority="68">
      <formula>LEN(TRIM(J339))=0</formula>
    </cfRule>
  </conditionalFormatting>
  <conditionalFormatting sqref="J349">
    <cfRule type="containsBlanks" dxfId="4267" priority="66">
      <formula>LEN(TRIM(J349))=0</formula>
    </cfRule>
  </conditionalFormatting>
  <conditionalFormatting sqref="J89:J92">
    <cfRule type="containsBlanks" dxfId="4266" priority="64">
      <formula>LEN(TRIM(J89))=0</formula>
    </cfRule>
  </conditionalFormatting>
  <conditionalFormatting sqref="J321">
    <cfRule type="containsBlanks" dxfId="4265" priority="63">
      <formula>LEN(TRIM(J321))=0</formula>
    </cfRule>
  </conditionalFormatting>
  <conditionalFormatting sqref="J326">
    <cfRule type="containsBlanks" dxfId="4264" priority="62">
      <formula>LEN(TRIM(J326))=0</formula>
    </cfRule>
  </conditionalFormatting>
  <conditionalFormatting sqref="J331">
    <cfRule type="containsBlanks" dxfId="4263" priority="61">
      <formula>LEN(TRIM(J331))=0</formula>
    </cfRule>
  </conditionalFormatting>
  <conditionalFormatting sqref="J336">
    <cfRule type="containsBlanks" dxfId="4262" priority="60">
      <formula>LEN(TRIM(J336))=0</formula>
    </cfRule>
  </conditionalFormatting>
  <conditionalFormatting sqref="J346">
    <cfRule type="containsBlanks" dxfId="4261" priority="59">
      <formula>LEN(TRIM(J346))=0</formula>
    </cfRule>
  </conditionalFormatting>
  <conditionalFormatting sqref="J351">
    <cfRule type="containsBlanks" dxfId="4260" priority="58">
      <formula>LEN(TRIM(J351))=0</formula>
    </cfRule>
  </conditionalFormatting>
  <conditionalFormatting sqref="O316:O356">
    <cfRule type="containsBlanks" dxfId="4259" priority="56">
      <formula>LEN(TRIM(O316))=0</formula>
    </cfRule>
  </conditionalFormatting>
  <conditionalFormatting sqref="J356">
    <cfRule type="containsBlanks" dxfId="4258" priority="57">
      <formula>LEN(TRIM(J356))=0</formula>
    </cfRule>
  </conditionalFormatting>
  <conditionalFormatting sqref="H357">
    <cfRule type="containsBlanks" dxfId="4257" priority="55">
      <formula>LEN(TRIM(H357))=0</formula>
    </cfRule>
  </conditionalFormatting>
  <conditionalFormatting sqref="K20:N24">
    <cfRule type="containsBlanks" dxfId="4256" priority="54">
      <formula>LEN(TRIM(K20))=0</formula>
    </cfRule>
  </conditionalFormatting>
  <conditionalFormatting sqref="J29">
    <cfRule type="containsBlanks" dxfId="4255" priority="52">
      <formula>LEN(TRIM(J29))=0</formula>
    </cfRule>
  </conditionalFormatting>
  <conditionalFormatting sqref="J28">
    <cfRule type="containsBlanks" dxfId="4254" priority="53">
      <formula>LEN(TRIM(J28))=0</formula>
    </cfRule>
  </conditionalFormatting>
  <conditionalFormatting sqref="J341">
    <cfRule type="containsBlanks" dxfId="4253" priority="51">
      <formula>LEN(TRIM(J341))=0</formula>
    </cfRule>
  </conditionalFormatting>
  <conditionalFormatting sqref="H308:J308">
    <cfRule type="containsBlanks" dxfId="4252" priority="50">
      <formula>LEN(TRIM(H308))=0</formula>
    </cfRule>
  </conditionalFormatting>
  <conditionalFormatting sqref="H312:J312">
    <cfRule type="containsBlanks" dxfId="4251" priority="49">
      <formula>LEN(TRIM(H312))=0</formula>
    </cfRule>
  </conditionalFormatting>
  <conditionalFormatting sqref="H315:J315">
    <cfRule type="containsBlanks" dxfId="4250" priority="48">
      <formula>LEN(TRIM(H315))=0</formula>
    </cfRule>
  </conditionalFormatting>
  <conditionalFormatting sqref="I24">
    <cfRule type="containsBlanks" dxfId="4249" priority="47">
      <formula>LEN(TRIM(I24))=0</formula>
    </cfRule>
  </conditionalFormatting>
  <conditionalFormatting sqref="O77">
    <cfRule type="containsBlanks" dxfId="4248" priority="46">
      <formula>LEN(TRIM(O77))=0</formula>
    </cfRule>
  </conditionalFormatting>
  <conditionalFormatting sqref="O78">
    <cfRule type="containsBlanks" dxfId="4247" priority="45">
      <formula>LEN(TRIM(O78))=0</formula>
    </cfRule>
  </conditionalFormatting>
  <conditionalFormatting sqref="O79">
    <cfRule type="containsBlanks" dxfId="4246" priority="44">
      <formula>LEN(TRIM(O79))=0</formula>
    </cfRule>
  </conditionalFormatting>
  <conditionalFormatting sqref="O80">
    <cfRule type="containsBlanks" dxfId="4245" priority="43">
      <formula>LEN(TRIM(O80))=0</formula>
    </cfRule>
  </conditionalFormatting>
  <conditionalFormatting sqref="O95">
    <cfRule type="containsBlanks" dxfId="4244" priority="42">
      <formula>LEN(TRIM(O95))=0</formula>
    </cfRule>
  </conditionalFormatting>
  <conditionalFormatting sqref="O69:O74">
    <cfRule type="containsBlanks" dxfId="4243" priority="41">
      <formula>LEN(TRIM(O69))=0</formula>
    </cfRule>
  </conditionalFormatting>
  <conditionalFormatting sqref="O360">
    <cfRule type="containsBlanks" dxfId="4242" priority="40">
      <formula>LEN(TRIM(O360))=0</formula>
    </cfRule>
  </conditionalFormatting>
  <conditionalFormatting sqref="J323">
    <cfRule type="containsBlanks" dxfId="4241" priority="39">
      <formula>LEN(TRIM(J323))=0</formula>
    </cfRule>
  </conditionalFormatting>
  <conditionalFormatting sqref="J328">
    <cfRule type="containsBlanks" dxfId="4240" priority="38">
      <formula>LEN(TRIM(J328))=0</formula>
    </cfRule>
  </conditionalFormatting>
  <conditionalFormatting sqref="J333">
    <cfRule type="containsBlanks" dxfId="4239" priority="37">
      <formula>LEN(TRIM(J333))=0</formula>
    </cfRule>
  </conditionalFormatting>
  <conditionalFormatting sqref="J338">
    <cfRule type="containsBlanks" dxfId="4238" priority="36">
      <formula>LEN(TRIM(J338))=0</formula>
    </cfRule>
  </conditionalFormatting>
  <conditionalFormatting sqref="J343">
    <cfRule type="containsBlanks" dxfId="4237" priority="35">
      <formula>LEN(TRIM(J343))=0</formula>
    </cfRule>
  </conditionalFormatting>
  <conditionalFormatting sqref="J348">
    <cfRule type="containsBlanks" dxfId="4236" priority="34">
      <formula>LEN(TRIM(J348))=0</formula>
    </cfRule>
  </conditionalFormatting>
  <conditionalFormatting sqref="J353">
    <cfRule type="containsBlanks" dxfId="4235" priority="33">
      <formula>LEN(TRIM(J353))=0</formula>
    </cfRule>
  </conditionalFormatting>
  <conditionalFormatting sqref="L190">
    <cfRule type="expression" dxfId="4234" priority="29">
      <formula>$F$221="Don't know"</formula>
    </cfRule>
    <cfRule type="expression" dxfId="4233" priority="30">
      <formula>$F$221="No"</formula>
    </cfRule>
  </conditionalFormatting>
  <conditionalFormatting sqref="L190">
    <cfRule type="containsBlanks" dxfId="4232" priority="28">
      <formula>LEN(TRIM(L190))=0</formula>
    </cfRule>
  </conditionalFormatting>
  <conditionalFormatting sqref="L191">
    <cfRule type="expression" dxfId="4231" priority="26">
      <formula>$F$221="Don't know"</formula>
    </cfRule>
    <cfRule type="expression" dxfId="4230" priority="27">
      <formula>$F$221="No"</formula>
    </cfRule>
  </conditionalFormatting>
  <conditionalFormatting sqref="L191">
    <cfRule type="containsBlanks" dxfId="4229" priority="25">
      <formula>LEN(TRIM(L191))=0</formula>
    </cfRule>
  </conditionalFormatting>
  <conditionalFormatting sqref="L192">
    <cfRule type="expression" dxfId="4228" priority="23">
      <formula>$F$221="Don't know"</formula>
    </cfRule>
    <cfRule type="expression" dxfId="4227" priority="24">
      <formula>$F$221="No"</formula>
    </cfRule>
  </conditionalFormatting>
  <conditionalFormatting sqref="L192">
    <cfRule type="containsBlanks" dxfId="4226" priority="22">
      <formula>LEN(TRIM(L192))=0</formula>
    </cfRule>
  </conditionalFormatting>
  <conditionalFormatting sqref="L193">
    <cfRule type="expression" dxfId="4225" priority="20">
      <formula>$F$221="Don't know"</formula>
    </cfRule>
    <cfRule type="expression" dxfId="4224" priority="21">
      <formula>$F$221="No"</formula>
    </cfRule>
  </conditionalFormatting>
  <conditionalFormatting sqref="L193">
    <cfRule type="containsBlanks" dxfId="4223" priority="19">
      <formula>LEN(TRIM(L193))=0</formula>
    </cfRule>
  </conditionalFormatting>
  <conditionalFormatting sqref="L194">
    <cfRule type="expression" dxfId="4222" priority="17">
      <formula>$F$221="Don't know"</formula>
    </cfRule>
    <cfRule type="expression" dxfId="4221" priority="18">
      <formula>$F$221="No"</formula>
    </cfRule>
  </conditionalFormatting>
  <conditionalFormatting sqref="L194">
    <cfRule type="containsBlanks" dxfId="4220" priority="16">
      <formula>LEN(TRIM(L194))=0</formula>
    </cfRule>
  </conditionalFormatting>
  <conditionalFormatting sqref="L195">
    <cfRule type="expression" dxfId="4219" priority="14">
      <formula>$F$221="Don't know"</formula>
    </cfRule>
    <cfRule type="expression" dxfId="4218" priority="15">
      <formula>$F$221="No"</formula>
    </cfRule>
  </conditionalFormatting>
  <conditionalFormatting sqref="L195">
    <cfRule type="containsBlanks" dxfId="4217" priority="13">
      <formula>LEN(TRIM(L195))=0</formula>
    </cfRule>
  </conditionalFormatting>
  <conditionalFormatting sqref="L196">
    <cfRule type="expression" dxfId="4216" priority="11">
      <formula>$F$221="Don't know"</formula>
    </cfRule>
    <cfRule type="expression" dxfId="4215" priority="12">
      <formula>$F$221="No"</formula>
    </cfRule>
  </conditionalFormatting>
  <conditionalFormatting sqref="L196">
    <cfRule type="containsBlanks" dxfId="4214" priority="10">
      <formula>LEN(TRIM(L196))=0</formula>
    </cfRule>
  </conditionalFormatting>
  <conditionalFormatting sqref="L197">
    <cfRule type="expression" dxfId="4213" priority="8">
      <formula>$F$221="Don't know"</formula>
    </cfRule>
    <cfRule type="expression" dxfId="4212" priority="9">
      <formula>$F$221="No"</formula>
    </cfRule>
  </conditionalFormatting>
  <conditionalFormatting sqref="L197">
    <cfRule type="containsBlanks" dxfId="4211" priority="7">
      <formula>LEN(TRIM(L197))=0</formula>
    </cfRule>
  </conditionalFormatting>
  <conditionalFormatting sqref="L198">
    <cfRule type="expression" dxfId="4210" priority="5">
      <formula>$F$221="Don't know"</formula>
    </cfRule>
    <cfRule type="expression" dxfId="4209" priority="6">
      <formula>$F$221="No"</formula>
    </cfRule>
  </conditionalFormatting>
  <conditionalFormatting sqref="L198">
    <cfRule type="containsBlanks" dxfId="4208" priority="4">
      <formula>LEN(TRIM(L198))=0</formula>
    </cfRule>
  </conditionalFormatting>
  <conditionalFormatting sqref="J42:K45 J39:K40 J36:K37">
    <cfRule type="containsBlanks" dxfId="4207" priority="3">
      <formula>LEN(TRIM(J36))=0</formula>
    </cfRule>
  </conditionalFormatting>
  <conditionalFormatting sqref="J47:K53">
    <cfRule type="containsBlanks" dxfId="4206" priority="2">
      <formula>LEN(TRIM(J47))=0</formula>
    </cfRule>
  </conditionalFormatting>
  <conditionalFormatting sqref="J55:K56">
    <cfRule type="containsBlanks" dxfId="4205" priority="1">
      <formula>LEN(TRIM(J55))=0</formula>
    </cfRule>
  </conditionalFormatting>
  <dataValidations count="42">
    <dataValidation type="list" allowBlank="1" showInputMessage="1" showErrorMessage="1" sqref="J318:K318 J323:K323 J328:K328 J333:K333 J338:K338 J343:K343 J348:K348 J353:K353" xr:uid="{9E457DE6-0EEC-4F47-894D-D85254AB964D}">
      <formula1>"WHO-prequalified, SRA, Both WHO-PQ and SRA,No SRA or WHO-PQ products registered,Don’t know"</formula1>
    </dataValidation>
    <dataValidation type="list" allowBlank="1" showInputMessage="1" showErrorMessage="1" sqref="H361:I361" xr:uid="{32052988-4297-423D-86D7-518CD55D278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5C754A-4C41-478E-A62C-8897D7D49687}">
      <formula1>"Yes, No, Don’t know"</formula1>
    </dataValidation>
    <dataValidation type="list" allowBlank="1" showInputMessage="1" showErrorMessage="1" sqref="H29 J29" xr:uid="{700AA06D-C823-44EA-BAF6-E43A3E5AEE1E}">
      <formula1>"2015,2016,2017,2018,2019"</formula1>
    </dataValidation>
    <dataValidation type="list" allowBlank="1" showInputMessage="1" showErrorMessage="1" sqref="J321:K321 J326:K326 J331:K331 J336:K336 J346:K346 J351:K351 J356:K356 J341:K341" xr:uid="{97112A08-F67F-4B8B-811F-F95AD38382A0}">
      <formula1>"0,1,2 or more,Don't know"</formula1>
    </dataValidation>
    <dataValidation type="list" allowBlank="1" showInputMessage="1" showErrorMessage="1" sqref="H304:J304" xr:uid="{8D49E7CE-D1F3-41AB-88F7-5C5832C5169A}">
      <formula1>"Yes - ISO certified, Yes - WHO-PQ, Yes - both ISO certified and WHO-PQ,Neither, Don’t know, Not applicable"</formula1>
    </dataValidation>
    <dataValidation type="list" allowBlank="1" showInputMessage="1" showErrorMessage="1" sqref="F248:G248" xr:uid="{8A5BF94D-588D-4FF2-8502-65DEF9D066BD}">
      <formula1>"Yes: Extensive community mobilization/engagement,Yes: Some community mobilization/engagement,No,Don't know"</formula1>
    </dataValidation>
    <dataValidation type="list" allowBlank="1" showInputMessage="1" showErrorMessage="1" sqref="F246:G246" xr:uid="{37FD1CCE-05AF-4DF1-883C-C02E0CDFDC90}">
      <formula1>"Yes: Extensive mass media,Yes: Some mass media,No,Don't know"</formula1>
    </dataValidation>
    <dataValidation type="list" allowBlank="1" showInputMessage="1" showErrorMessage="1" sqref="G147:G160 H151:I160 H147:I149 J147:J160 K147:L149 K151:L160" xr:uid="{1D01168E-A67A-4FB7-BC78-04D7755EB3D0}">
      <formula1>"Community Health Worker (or equivalent),Auxiliary Nurse,Auxiliary Nurse Midwife,Nurse,Clinical Officer,Doctor,Don't know,Not applicable"</formula1>
    </dataValidation>
    <dataValidation type="list" allowBlank="1" showInputMessage="1" showErrorMessage="1" sqref="H140:J140" xr:uid="{E945EDCE-21FA-494A-B06D-B16D8DEA9CC2}">
      <formula1>"Yes - high level of implementation, Yes - some implementation,Minimal or no implementation, Don't know, Not applicable (no strategy)"</formula1>
    </dataValidation>
    <dataValidation type="list" allowBlank="1" showInputMessage="1" showErrorMessage="1" sqref="J89:J92" xr:uid="{134B9805-A5AD-4C36-AF49-CC5D9BB98333}">
      <formula1>"Yes, No, Don't Know,Not applicable"</formula1>
    </dataValidation>
    <dataValidation type="list" allowBlank="1" showInputMessage="1" showErrorMessage="1" error="Please choose from the dropdown list." prompt="Please select from the dropdown list" sqref="G90:I92" xr:uid="{979D32BF-244E-443C-B7F5-6A26847807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99:G102" xr:uid="{DA61076D-8B42-4E62-8C9C-CD6E9447620B}">
      <formula1>"Yes,No,Don't Know"</formula1>
    </dataValidation>
    <dataValidation type="list" allowBlank="1" showInputMessage="1" showErrorMessage="1" sqref="F272:G272" xr:uid="{EE76B68E-8CA0-4735-A3B8-52B69F8F0632}">
      <formula1>"Paper only, Mobile phone/SMS,Electronic,Combination, Don't know, Not applicable (no LMIS)"</formula1>
    </dataValidation>
    <dataValidation type="list" allowBlank="1" showInputMessage="1" showErrorMessage="1" sqref="G251" xr:uid="{97251672-D2A5-4D35-8548-F6D9799EBA12}">
      <formula1>"0%,1-10%,11-20%,21-30%,31-40%,41-50%,51-60%,61-70%,71-80%,81-100%,Don't know,Not applicable"</formula1>
    </dataValidation>
    <dataValidation type="list" allowBlank="1" showInputMessage="1" showErrorMessage="1" sqref="F249:G249 H213:J216" xr:uid="{E6380459-41D4-4F1B-8779-AD2FEE547666}">
      <formula1>"Yes,No,Don't know"</formula1>
    </dataValidation>
    <dataValidation type="list" allowBlank="1" showInputMessage="1" showErrorMessage="1" sqref="F247:G247" xr:uid="{586D1549-C69A-4783-A984-81612BDE39F2}">
      <formula1>"Yes: Extensive mobile outreach/education,Yes: Some mobile outreach/education,No,Don't know"</formula1>
    </dataValidation>
    <dataValidation type="list" allowBlank="1" showInputMessage="1" showErrorMessage="1" sqref="F245:G245" xr:uid="{20CFC81F-0065-4279-AF22-D257D7691289}">
      <formula1>"Yes: Extensive social marketing,Yes: Some social marketing,No,Don't know"</formula1>
    </dataValidation>
    <dataValidation allowBlank="1" showInputMessage="1" showErrorMessage="1" error="Please choose from the dropdown list." sqref="K20:N24" xr:uid="{8A2A589A-A2DE-497A-BADE-A58D01837C44}"/>
    <dataValidation type="list" allowBlank="1" showInputMessage="1" showErrorMessage="1" sqref="F271:G271" xr:uid="{399B2271-37D2-4052-AEE7-B68DA6D43E53}">
      <formula1>"Yes: All social marketing sites included, Yes: Some social marketing sites included,None, Don't know, Not applicable (no LMIS)"</formula1>
    </dataValidation>
    <dataValidation type="list" allowBlank="1" showInputMessage="1" showErrorMessage="1" sqref="F270:G270" xr:uid="{BC06BF68-C8D8-44AA-BE8D-87800CD61746}">
      <formula1>"Yes: All NGO facilities included, Yes: Some NGO facilities included,None, Don't know, Not applicable (no LMIS)"</formula1>
    </dataValidation>
    <dataValidation type="list" allowBlank="1" showInputMessage="1" showErrorMessage="1" sqref="F269:G269" xr:uid="{730288D0-60E7-4C88-B54A-52C1D67416FA}">
      <formula1>"Yes: All private sector facilities included, Yes: Some private sector facilities included,None, Don't know, Not applicable (no LMIS)"</formula1>
    </dataValidation>
    <dataValidation type="list" allowBlank="1" showInputMessage="1" showErrorMessage="1" sqref="F268:G268" xr:uid="{D7ED4826-FEB0-4CED-B96E-07CA05FF0CB7}">
      <formula1>"Yes: All public sector facilities included, Yes: Some public sector facilities included,None, Don't know, Not applicable (no LMIS)"</formula1>
    </dataValidation>
    <dataValidation type="list" allowBlank="1" showInputMessage="1" showErrorMessage="1" sqref="H360:I360" xr:uid="{9711B977-46F2-4F89-823C-FB510505D2B8}">
      <formula1>"Yes (PSE plan with FP/RH component),No PSE plan started/developed,Yes PSE plan but no FP/RH component,Don't know"</formula1>
    </dataValidation>
    <dataValidation type="list" allowBlank="1" showInputMessage="1" showErrorMessage="1" sqref="H312:J312" xr:uid="{F15EB915-2803-4B1B-8E2B-9FF7E8DA725E}">
      <formula1>"0-25%,26-50%,51-75%,76-100%, Don’t know, Not applicable"</formula1>
    </dataValidation>
    <dataValidation type="list" allowBlank="1" showInputMessage="1" showErrorMessage="1" sqref="F95:F97" xr:uid="{74704301-A586-4588-A202-2B72DF1B8B65}">
      <formula1>"Yes,No,Don't Know,Not Applicable"</formula1>
    </dataValidation>
    <dataValidation type="list" allowBlank="1" showInputMessage="1" showErrorMessage="1" sqref="H302:J302" xr:uid="{51F41DBD-09A4-4ECB-9B0F-E9201FC6E26B}">
      <formula1>"Yes,No,Don't know,Not applicable"</formula1>
    </dataValidation>
    <dataValidation type="list" allowBlank="1" showInputMessage="1" showErrorMessage="1" sqref="H308:J308" xr:uid="{82733680-711D-4378-848C-62CE1A964D2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9F78710-25D8-4369-8726-EC9880429EE2}">
      <formula1>"0,1,2-3,More than 3, Don’t know"</formula1>
    </dataValidation>
    <dataValidation type="list" allowBlank="1" showInputMessage="1" showErrorMessage="1" sqref="J349 J354 J324 J329 J334 J339 J344 J319" xr:uid="{FB213250-4E9C-42F1-BF18-2C689A860252}">
      <formula1>"0,1,2-3,More than 3,Don't know"</formula1>
    </dataValidation>
    <dataValidation type="list" allowBlank="1" showInputMessage="1" showErrorMessage="1" sqref="H302" xr:uid="{8DAB29EC-E255-462B-9560-636280C53E7A}">
      <formula1>"Yes,No,Don’t know, Not applicable"</formula1>
    </dataValidation>
    <dataValidation type="list" allowBlank="1" showInputMessage="1" showErrorMessage="1" sqref="H301:J301" xr:uid="{3FC62478-07CD-493B-9EA1-80ED25DDEB68}">
      <formula1>"Less than 6 months, 6 months to under 1 year, 1 year to 18 months, More than 18 months,Don’t know"</formula1>
    </dataValidation>
    <dataValidation type="list" allowBlank="1" showInputMessage="1" showErrorMessage="1" error="Please choose from the dropdown list." sqref="I20:I22" xr:uid="{00E980AA-52E0-45E7-B97A-6AB2DE67420F}">
      <formula1>"Yes, No, Don't know, Not applicable"</formula1>
    </dataValidation>
    <dataValidation type="list" allowBlank="1" showInputMessage="1" showErrorMessage="1" sqref="H305:J306" xr:uid="{03EF7152-98F0-4AB7-B515-27DC3A128EF1}">
      <formula1>"Most were tested, Some were tested, None were tested, Don't know, Not applicable"</formula1>
    </dataValidation>
    <dataValidation type="list" allowBlank="1" showInputMessage="1" showErrorMessage="1" sqref="H315 H303 H307 H313 H311 H298:H299" xr:uid="{C99D8145-CF90-4F24-94BC-B9A356B48F94}">
      <formula1>"Yes, No, Don’t know, Not applicable"</formula1>
    </dataValidation>
    <dataValidation type="list" allowBlank="1" showInputMessage="1" showErrorMessage="1" sqref="H161 J161:L161" xr:uid="{A148B4B3-C094-4356-90AF-A9C496B03FF7}">
      <formula1>"Community Health Worker (or equivalent), Nurse, Auxiliary Nurse, Auxiliary Nurse Midwife, Clinical Officer, Doctor, Don't know, Not applicable"</formula1>
    </dataValidation>
    <dataValidation type="list" allowBlank="1" showInputMessage="1" showErrorMessage="1" sqref="H106" xr:uid="{742F3E9E-AD52-4BD7-88BE-0AAC8D0D5862}">
      <formula1>"Yes, No, Don't Know"</formula1>
    </dataValidation>
    <dataValidation type="list" allowBlank="1" showInputMessage="1" showErrorMessage="1" sqref="F77:F81" xr:uid="{787BEC08-A91C-4A13-9E3D-17BC9C208D2C}">
      <formula1>"In-kind, Cash, Don't know, Not applicable"</formula1>
    </dataValidation>
    <dataValidation type="list" allowBlank="1" showInputMessage="1" showErrorMessage="1" sqref="F164:F174 J60:K60 I67 F188:F198 K228:K240 F252 G135 H143:J143 H141:J141 J58 F260 F176:F186 F200:F210 H211:J211 G266 H357:H358" xr:uid="{022868A9-35B6-40B1-AAA9-530288E45D01}">
      <formula1>"Yes, No, Don't know"</formula1>
    </dataValidation>
    <dataValidation type="list" allowBlank="1" showInputMessage="1" showErrorMessage="1" sqref="H31:J31" xr:uid="{C02CDC4E-7E4A-4107-BEBB-45BE12B259C8}">
      <formula1>"Less than annually,Annually,Bi-annually (twice a year),Quarterly,Monthly,Ad hoc"</formula1>
    </dataValidation>
    <dataValidation type="list" allowBlank="1" showInputMessage="1" showErrorMessage="1" sqref="H26 J26 H28 J28" xr:uid="{3D474E02-7A94-49ED-A1FB-6066F7B76329}">
      <formula1>"January, February, March, April, May, June, July, August, September, October, November, December"</formula1>
    </dataValidation>
    <dataValidation type="list" allowBlank="1" showInputMessage="1" showErrorMessage="1" sqref="F261:F264 M188:N188 H8 F72 F219:F221 H225 F223 I23:I24 G116:N128 G130:N132 F258 H139:J139 F11:F19 F254 F256 F70 L164:N174 L188:L198" xr:uid="{A5659FE6-6CCF-41FD-84EC-6E5147BAAA1D}">
      <formula1>"Yes, No, Don't know, Not applicable"</formula1>
    </dataValidation>
  </dataValidations>
  <hyperlinks>
    <hyperlink ref="K1:L1" location="'All Countries Summary (2019)'!A1" display="Go to summary" xr:uid="{DE73C19D-16F3-4389-8D97-DC9C396C5A96}"/>
  </hyperlinks>
  <pageMargins left="0.7" right="0.7" top="0.75" bottom="0.75" header="0.3" footer="0.3"/>
  <pageSetup scale="23" orientation="portrait" r:id="rId1"/>
  <rowBreaks count="6" manualBreakCount="6">
    <brk id="57" max="15" man="1"/>
    <brk id="111" max="15" man="1"/>
    <brk id="144" max="15" man="1"/>
    <brk id="210" max="15" man="1"/>
    <brk id="264" max="15" man="1"/>
    <brk id="308"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14E5BC9-C1FF-43B6-9F84-1FF041A2E4CE}">
          <x14:formula1>
            <xm:f>'C:\sites\FO000\1300_CL\Monitoring and Evaluation\CS Indicators and Index\Validated Surveys - 2019\Validation_final\[CS Indicators Survey_2019_India_Final.xlsx]Data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47A3480-FEED-4320-B782-6E3090EDAF96}">
          <x14:formula1>
            <xm:f>'C:\sites\FO000\1300_CL\Monitoring and Evaluation\CS Indicators and Index\Validated Surveys - 2019\Validation_final\[CS Indicators Survey_2019_India_Final.xlsx]Data sources for dropdown list'!#REF!</xm:f>
          </x14:formula1>
          <xm:sqref>O8:P19</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6F97B-3145-4EA0-82BF-0801DDBCDD19}">
  <sheetPr>
    <tabColor theme="3" tint="0.39997558519241921"/>
    <pageSetUpPr fitToPage="1"/>
  </sheetPr>
  <dimension ref="A1:Q363"/>
  <sheetViews>
    <sheetView showGridLines="0" zoomScaleNormal="100" zoomScalePageLayoutView="40" workbookViewId="0"/>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643"/>
      <c r="K1" s="2508" t="s">
        <v>828</v>
      </c>
      <c r="L1" s="2508"/>
      <c r="M1" s="643"/>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4213</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3871" t="s">
        <v>4214</v>
      </c>
      <c r="K8" s="3872"/>
      <c r="L8" s="3872"/>
      <c r="M8" s="3872"/>
      <c r="N8" s="3873"/>
      <c r="O8" s="2245" t="s">
        <v>3605</v>
      </c>
      <c r="P8" s="2245"/>
    </row>
    <row r="9" spans="2:16" ht="21.75" customHeight="1">
      <c r="B9" s="22" t="s">
        <v>435</v>
      </c>
      <c r="C9" s="1997" t="s">
        <v>436</v>
      </c>
      <c r="D9" s="1997"/>
      <c r="E9" s="1998"/>
      <c r="F9" s="2411" t="s">
        <v>4215</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3890" t="s">
        <v>4216</v>
      </c>
      <c r="J11" s="3891"/>
      <c r="K11" s="3891"/>
      <c r="L11" s="3891"/>
      <c r="M11" s="3891"/>
      <c r="N11" s="3892"/>
      <c r="O11" s="2124"/>
      <c r="P11" s="2124"/>
    </row>
    <row r="12" spans="2:16" ht="39.75" customHeight="1">
      <c r="B12" s="1490" t="s">
        <v>441</v>
      </c>
      <c r="C12" s="1997" t="s">
        <v>442</v>
      </c>
      <c r="D12" s="1997"/>
      <c r="E12" s="1998"/>
      <c r="F12" s="1622" t="s">
        <v>56</v>
      </c>
      <c r="G12" s="2397" t="s">
        <v>440</v>
      </c>
      <c r="H12" s="2138"/>
      <c r="I12" s="3884" t="s">
        <v>4217</v>
      </c>
      <c r="J12" s="3885"/>
      <c r="K12" s="3885"/>
      <c r="L12" s="3885"/>
      <c r="M12" s="3885"/>
      <c r="N12" s="3886"/>
      <c r="O12" s="2124"/>
      <c r="P12" s="2124"/>
    </row>
    <row r="13" spans="2:16" ht="31.5" customHeight="1">
      <c r="B13" s="1490" t="s">
        <v>443</v>
      </c>
      <c r="C13" s="1997" t="s">
        <v>444</v>
      </c>
      <c r="D13" s="1997"/>
      <c r="E13" s="1998"/>
      <c r="F13" s="1622" t="s">
        <v>57</v>
      </c>
      <c r="G13" s="2397" t="s">
        <v>440</v>
      </c>
      <c r="H13" s="2138"/>
      <c r="I13" s="3887"/>
      <c r="J13" s="3888"/>
      <c r="K13" s="3888"/>
      <c r="L13" s="3888"/>
      <c r="M13" s="3888"/>
      <c r="N13" s="3889"/>
      <c r="O13" s="2124"/>
      <c r="P13" s="2124"/>
    </row>
    <row r="14" spans="2:16" ht="33" customHeight="1">
      <c r="B14" s="1490" t="s">
        <v>445</v>
      </c>
      <c r="C14" s="1997" t="s">
        <v>446</v>
      </c>
      <c r="D14" s="1997"/>
      <c r="E14" s="1998"/>
      <c r="F14" s="1622" t="s">
        <v>56</v>
      </c>
      <c r="G14" s="2397" t="s">
        <v>447</v>
      </c>
      <c r="H14" s="2138"/>
      <c r="I14" s="3884" t="s">
        <v>4218</v>
      </c>
      <c r="J14" s="3885"/>
      <c r="K14" s="3885"/>
      <c r="L14" s="3885"/>
      <c r="M14" s="3885"/>
      <c r="N14" s="3886"/>
      <c r="O14" s="2124"/>
      <c r="P14" s="2124"/>
    </row>
    <row r="15" spans="2:16" ht="33" customHeight="1">
      <c r="B15" s="1490" t="s">
        <v>448</v>
      </c>
      <c r="C15" s="1997" t="s">
        <v>67</v>
      </c>
      <c r="D15" s="1997"/>
      <c r="E15" s="1998"/>
      <c r="F15" s="1622" t="s">
        <v>56</v>
      </c>
      <c r="G15" s="2397" t="s">
        <v>449</v>
      </c>
      <c r="H15" s="2138"/>
      <c r="I15" s="3884" t="s">
        <v>957</v>
      </c>
      <c r="J15" s="3885"/>
      <c r="K15" s="3885"/>
      <c r="L15" s="3885"/>
      <c r="M15" s="3885"/>
      <c r="N15" s="3886"/>
      <c r="O15" s="2124"/>
      <c r="P15" s="2124"/>
    </row>
    <row r="16" spans="2:16" ht="44.25" customHeight="1">
      <c r="B16" s="1490" t="s">
        <v>450</v>
      </c>
      <c r="C16" s="1997" t="s">
        <v>451</v>
      </c>
      <c r="D16" s="1997"/>
      <c r="E16" s="1998"/>
      <c r="F16" s="1622" t="s">
        <v>56</v>
      </c>
      <c r="G16" s="2397" t="s">
        <v>452</v>
      </c>
      <c r="H16" s="2138"/>
      <c r="I16" s="3884" t="s">
        <v>4219</v>
      </c>
      <c r="J16" s="3885"/>
      <c r="K16" s="3885"/>
      <c r="L16" s="3885"/>
      <c r="M16" s="3885"/>
      <c r="N16" s="3886"/>
      <c r="O16" s="2124"/>
      <c r="P16" s="2124"/>
    </row>
    <row r="17" spans="2:16" ht="26.25" customHeight="1">
      <c r="B17" s="1490" t="s">
        <v>453</v>
      </c>
      <c r="C17" s="2043" t="s">
        <v>454</v>
      </c>
      <c r="D17" s="2043"/>
      <c r="E17" s="2043"/>
      <c r="F17" s="1622" t="s">
        <v>56</v>
      </c>
      <c r="G17" s="2397" t="s">
        <v>455</v>
      </c>
      <c r="H17" s="2138"/>
      <c r="I17" s="3884" t="s">
        <v>4220</v>
      </c>
      <c r="J17" s="3885"/>
      <c r="K17" s="3885"/>
      <c r="L17" s="3885"/>
      <c r="M17" s="3885"/>
      <c r="N17" s="3886"/>
      <c r="O17" s="2124"/>
      <c r="P17" s="2124"/>
    </row>
    <row r="18" spans="2:16" ht="26.25" customHeight="1">
      <c r="B18" s="1490" t="s">
        <v>456</v>
      </c>
      <c r="C18" s="2043" t="s">
        <v>457</v>
      </c>
      <c r="D18" s="2043"/>
      <c r="E18" s="2043"/>
      <c r="F18" s="1622" t="s">
        <v>57</v>
      </c>
      <c r="G18" s="2397" t="s">
        <v>455</v>
      </c>
      <c r="H18" s="2138"/>
      <c r="I18" s="3887"/>
      <c r="J18" s="3888"/>
      <c r="K18" s="3888"/>
      <c r="L18" s="3888"/>
      <c r="M18" s="3888"/>
      <c r="N18" s="3889"/>
      <c r="O18" s="2124"/>
      <c r="P18" s="2124"/>
    </row>
    <row r="19" spans="2:16" ht="32.1" customHeight="1">
      <c r="B19" s="1490" t="s">
        <v>458</v>
      </c>
      <c r="C19" s="2043" t="s">
        <v>459</v>
      </c>
      <c r="D19" s="2043"/>
      <c r="E19" s="2043"/>
      <c r="F19" s="1622" t="s">
        <v>57</v>
      </c>
      <c r="G19" s="2397" t="s">
        <v>455</v>
      </c>
      <c r="H19" s="2138"/>
      <c r="I19" s="3887"/>
      <c r="J19" s="3888"/>
      <c r="K19" s="3888"/>
      <c r="L19" s="3888"/>
      <c r="M19" s="3888"/>
      <c r="N19" s="3889"/>
      <c r="O19" s="2197"/>
      <c r="P19" s="2197"/>
    </row>
    <row r="20" spans="2:16" ht="24" customHeight="1">
      <c r="B20" s="23" t="s">
        <v>78</v>
      </c>
      <c r="C20" s="1997" t="s">
        <v>460</v>
      </c>
      <c r="D20" s="1997"/>
      <c r="E20" s="1997"/>
      <c r="F20" s="1997"/>
      <c r="G20" s="1997"/>
      <c r="H20" s="1997"/>
      <c r="I20" s="1522" t="s">
        <v>56</v>
      </c>
      <c r="J20" s="1993" t="s">
        <v>461</v>
      </c>
      <c r="K20" s="2465" t="s">
        <v>4221</v>
      </c>
      <c r="L20" s="2466"/>
      <c r="M20" s="2466"/>
      <c r="N20" s="2467"/>
      <c r="O20" s="25" t="s">
        <v>914</v>
      </c>
      <c r="P20" s="26"/>
    </row>
    <row r="21" spans="2:16" ht="24" customHeight="1">
      <c r="B21" s="23" t="s">
        <v>81</v>
      </c>
      <c r="C21" s="1997" t="s">
        <v>462</v>
      </c>
      <c r="D21" s="1997"/>
      <c r="E21" s="1997"/>
      <c r="F21" s="1997"/>
      <c r="G21" s="1997"/>
      <c r="H21" s="1997"/>
      <c r="I21" s="1522" t="s">
        <v>56</v>
      </c>
      <c r="J21" s="2398"/>
      <c r="K21" s="2469"/>
      <c r="L21" s="2470"/>
      <c r="M21" s="2470"/>
      <c r="N21" s="2471"/>
      <c r="O21" s="25" t="s">
        <v>845</v>
      </c>
      <c r="P21" s="26"/>
    </row>
    <row r="22" spans="2:16" ht="24" customHeight="1">
      <c r="B22" s="23" t="s">
        <v>91</v>
      </c>
      <c r="C22" s="1997" t="s">
        <v>463</v>
      </c>
      <c r="D22" s="1997"/>
      <c r="E22" s="1997"/>
      <c r="F22" s="1997"/>
      <c r="G22" s="1997"/>
      <c r="H22" s="1997"/>
      <c r="I22" s="1522" t="s">
        <v>87</v>
      </c>
      <c r="J22" s="2398"/>
      <c r="K22" s="2469"/>
      <c r="L22" s="2470"/>
      <c r="M22" s="2470"/>
      <c r="N22" s="2471"/>
      <c r="O22" s="2051" t="s">
        <v>4222</v>
      </c>
      <c r="P22" s="2051"/>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31.5" customHeight="1" thickBot="1">
      <c r="B24" s="27" t="s">
        <v>435</v>
      </c>
      <c r="C24" s="1978" t="s">
        <v>466</v>
      </c>
      <c r="D24" s="1978"/>
      <c r="E24" s="1978"/>
      <c r="F24" s="1978"/>
      <c r="G24" s="1978"/>
      <c r="H24" s="1978"/>
      <c r="I24" s="1622" t="s">
        <v>57</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2388"/>
      <c r="M26" s="2389"/>
      <c r="N26" s="2390"/>
      <c r="O26" s="30" t="s">
        <v>1886</v>
      </c>
      <c r="P26" s="1515"/>
    </row>
    <row r="27" spans="2:16" ht="89.25" customHeight="1">
      <c r="B27" s="23" t="s">
        <v>472</v>
      </c>
      <c r="C27" s="2028" t="s">
        <v>473</v>
      </c>
      <c r="D27" s="2028"/>
      <c r="E27" s="2028"/>
      <c r="F27" s="2028"/>
      <c r="G27" s="2028"/>
      <c r="H27" s="2028"/>
      <c r="I27" s="2029"/>
      <c r="J27" s="31">
        <v>17121692.5</v>
      </c>
      <c r="K27" s="2113"/>
      <c r="L27" s="2391"/>
      <c r="M27" s="2392"/>
      <c r="N27" s="2393"/>
      <c r="O27" s="2051" t="s">
        <v>850</v>
      </c>
      <c r="P27" s="2051"/>
    </row>
    <row r="28" spans="2:16" ht="19.5" customHeight="1">
      <c r="B28" s="2096" t="s">
        <v>120</v>
      </c>
      <c r="C28" s="1830" t="s">
        <v>474</v>
      </c>
      <c r="D28" s="1830"/>
      <c r="E28" s="1830"/>
      <c r="F28" s="1830"/>
      <c r="G28" s="1634" t="s">
        <v>469</v>
      </c>
      <c r="H28" s="1531" t="s">
        <v>1883</v>
      </c>
      <c r="I28" s="32" t="s">
        <v>470</v>
      </c>
      <c r="J28" s="33" t="s">
        <v>1884</v>
      </c>
      <c r="K28" s="2113"/>
      <c r="L28" s="2391"/>
      <c r="M28" s="2392"/>
      <c r="N28" s="2393"/>
      <c r="O28" s="2124"/>
      <c r="P28" s="2124"/>
    </row>
    <row r="29" spans="2:16" ht="19.5" customHeight="1">
      <c r="B29" s="2097"/>
      <c r="C29" s="2043"/>
      <c r="D29" s="2043"/>
      <c r="E29" s="2043"/>
      <c r="F29" s="2043"/>
      <c r="G29" s="1634" t="s">
        <v>475</v>
      </c>
      <c r="H29" s="1510">
        <v>2018</v>
      </c>
      <c r="I29" s="32" t="s">
        <v>476</v>
      </c>
      <c r="J29" s="1510">
        <v>2019</v>
      </c>
      <c r="K29" s="2113"/>
      <c r="L29" s="2391"/>
      <c r="M29" s="2392"/>
      <c r="N29" s="2393"/>
      <c r="O29" s="2124"/>
      <c r="P29" s="2124"/>
    </row>
    <row r="30" spans="2:16" ht="25.5" customHeight="1">
      <c r="B30" s="1490" t="s">
        <v>435</v>
      </c>
      <c r="C30" s="1997" t="s">
        <v>477</v>
      </c>
      <c r="D30" s="1997"/>
      <c r="E30" s="1997"/>
      <c r="F30" s="1997"/>
      <c r="G30" s="1998"/>
      <c r="H30" s="2381" t="s">
        <v>4223</v>
      </c>
      <c r="I30" s="2382"/>
      <c r="J30" s="2383"/>
      <c r="K30" s="2113"/>
      <c r="L30" s="2391"/>
      <c r="M30" s="2392"/>
      <c r="N30" s="2393"/>
      <c r="O30" s="2197"/>
      <c r="P30" s="2197"/>
    </row>
    <row r="31" spans="2:16" ht="23.25" customHeight="1">
      <c r="B31" s="1490" t="s">
        <v>441</v>
      </c>
      <c r="C31" s="1997" t="s">
        <v>478</v>
      </c>
      <c r="D31" s="1997"/>
      <c r="E31" s="1997"/>
      <c r="F31" s="1997"/>
      <c r="G31" s="1998"/>
      <c r="H31" s="2384" t="s">
        <v>3116</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256" t="s">
        <v>61</v>
      </c>
      <c r="K35" s="257" t="s">
        <v>61</v>
      </c>
      <c r="L35" s="2361" t="s">
        <v>61</v>
      </c>
      <c r="M35" s="2362"/>
      <c r="N35" s="2363"/>
      <c r="O35" s="2380"/>
      <c r="P35" s="2380"/>
    </row>
    <row r="36" spans="2:16" ht="21" customHeight="1">
      <c r="B36" s="27"/>
      <c r="C36" s="2091" t="s">
        <v>486</v>
      </c>
      <c r="D36" s="2091"/>
      <c r="E36" s="2091"/>
      <c r="F36" s="2091"/>
      <c r="G36" s="2091"/>
      <c r="H36" s="2091"/>
      <c r="I36" s="2092"/>
      <c r="J36" s="230">
        <v>99817</v>
      </c>
      <c r="K36" s="231">
        <v>268563</v>
      </c>
      <c r="L36" s="2361">
        <f t="shared" ref="L36:L57" si="0">ABS(J36-K36)/J36</f>
        <v>1.6905537132953306</v>
      </c>
      <c r="M36" s="2362"/>
      <c r="N36" s="2363"/>
      <c r="O36" s="2380"/>
      <c r="P36" s="2380"/>
    </row>
    <row r="37" spans="2:16" ht="31.5" customHeight="1">
      <c r="B37" s="27"/>
      <c r="C37" s="2091" t="s">
        <v>487</v>
      </c>
      <c r="D37" s="2091"/>
      <c r="E37" s="2091"/>
      <c r="F37" s="38" t="s">
        <v>488</v>
      </c>
      <c r="G37" s="1754"/>
      <c r="H37" s="2008"/>
      <c r="I37" s="1755"/>
      <c r="J37" s="256" t="s">
        <v>61</v>
      </c>
      <c r="K37" s="25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230">
        <v>21879</v>
      </c>
      <c r="K39" s="231">
        <v>65800</v>
      </c>
      <c r="L39" s="2369">
        <f>ABS(J39-K39)/J39</f>
        <v>2.0074500662735959</v>
      </c>
      <c r="M39" s="2370"/>
      <c r="N39" s="2371"/>
      <c r="O39" s="2380"/>
      <c r="P39" s="2380"/>
    </row>
    <row r="40" spans="2:16" ht="27.75" customHeight="1">
      <c r="B40" s="27"/>
      <c r="C40" s="2091" t="s">
        <v>492</v>
      </c>
      <c r="D40" s="2091"/>
      <c r="E40" s="2091"/>
      <c r="F40" s="38" t="s">
        <v>488</v>
      </c>
      <c r="G40" s="1754"/>
      <c r="H40" s="2008"/>
      <c r="I40" s="1755"/>
      <c r="J40" s="256" t="s">
        <v>61</v>
      </c>
      <c r="K40" s="25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256" t="s">
        <v>61</v>
      </c>
      <c r="K42" s="257" t="s">
        <v>61</v>
      </c>
      <c r="L42" s="2361" t="s">
        <v>61</v>
      </c>
      <c r="M42" s="2362"/>
      <c r="N42" s="2363"/>
      <c r="O42" s="2380"/>
      <c r="P42" s="2380"/>
    </row>
    <row r="43" spans="2:16" ht="21" customHeight="1">
      <c r="B43" s="27"/>
      <c r="C43" s="2091" t="s">
        <v>495</v>
      </c>
      <c r="D43" s="2091"/>
      <c r="E43" s="2091"/>
      <c r="F43" s="2091"/>
      <c r="G43" s="2091"/>
      <c r="H43" s="2091"/>
      <c r="I43" s="2092"/>
      <c r="J43" s="230">
        <v>191644</v>
      </c>
      <c r="K43" s="231">
        <v>471958</v>
      </c>
      <c r="L43" s="2361">
        <f t="shared" si="0"/>
        <v>1.4626808039907329</v>
      </c>
      <c r="M43" s="2362"/>
      <c r="N43" s="2363"/>
      <c r="O43" s="2380"/>
      <c r="P43" s="2380"/>
    </row>
    <row r="44" spans="2:16" ht="21" customHeight="1">
      <c r="B44" s="27"/>
      <c r="C44" s="2091" t="s">
        <v>496</v>
      </c>
      <c r="D44" s="2091"/>
      <c r="E44" s="2091"/>
      <c r="F44" s="2091"/>
      <c r="G44" s="2091"/>
      <c r="H44" s="2091"/>
      <c r="I44" s="2092"/>
      <c r="J44" s="256" t="s">
        <v>61</v>
      </c>
      <c r="K44" s="257" t="s">
        <v>61</v>
      </c>
      <c r="L44" s="2361" t="s">
        <v>61</v>
      </c>
      <c r="M44" s="2362"/>
      <c r="N44" s="2363"/>
      <c r="O44" s="2380"/>
      <c r="P44" s="2380"/>
    </row>
    <row r="45" spans="2:16" ht="28.5" customHeight="1">
      <c r="B45" s="27"/>
      <c r="C45" s="2091" t="s">
        <v>497</v>
      </c>
      <c r="D45" s="2091"/>
      <c r="E45" s="2091"/>
      <c r="F45" s="38" t="s">
        <v>488</v>
      </c>
      <c r="G45" s="1754"/>
      <c r="H45" s="2008"/>
      <c r="I45" s="1755"/>
      <c r="J45" s="256" t="s">
        <v>61</v>
      </c>
      <c r="K45" s="25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230">
        <v>28746</v>
      </c>
      <c r="K47" s="231">
        <v>28215</v>
      </c>
      <c r="L47" s="2361">
        <f t="shared" si="0"/>
        <v>1.8472135253600502E-2</v>
      </c>
      <c r="M47" s="2362"/>
      <c r="N47" s="2363"/>
      <c r="O47" s="2380"/>
      <c r="P47" s="2380"/>
    </row>
    <row r="48" spans="2:16" ht="21" customHeight="1">
      <c r="B48" s="27"/>
      <c r="C48" s="2091" t="s">
        <v>500</v>
      </c>
      <c r="D48" s="2091"/>
      <c r="E48" s="2091"/>
      <c r="F48" s="2091"/>
      <c r="G48" s="2091"/>
      <c r="H48" s="2091"/>
      <c r="I48" s="2092"/>
      <c r="J48" s="230">
        <v>33523</v>
      </c>
      <c r="K48" s="231">
        <v>28215</v>
      </c>
      <c r="L48" s="2361">
        <f t="shared" si="0"/>
        <v>0.15833905080094263</v>
      </c>
      <c r="M48" s="2362"/>
      <c r="N48" s="2363"/>
      <c r="O48" s="2380"/>
      <c r="P48" s="2380"/>
    </row>
    <row r="49" spans="2:16" ht="30" customHeight="1">
      <c r="B49" s="27"/>
      <c r="C49" s="2091" t="s">
        <v>501</v>
      </c>
      <c r="D49" s="2091"/>
      <c r="E49" s="2091"/>
      <c r="F49" s="38" t="s">
        <v>488</v>
      </c>
      <c r="G49" s="2093"/>
      <c r="H49" s="2157"/>
      <c r="I49" s="2094"/>
      <c r="J49" s="256" t="s">
        <v>61</v>
      </c>
      <c r="K49" s="257" t="s">
        <v>61</v>
      </c>
      <c r="L49" s="2361" t="s">
        <v>61</v>
      </c>
      <c r="M49" s="2362"/>
      <c r="N49" s="2363"/>
      <c r="O49" s="2380"/>
      <c r="P49" s="2380"/>
    </row>
    <row r="50" spans="2:16" ht="21" customHeight="1">
      <c r="B50" s="27" t="s">
        <v>502</v>
      </c>
      <c r="C50" s="2091" t="s">
        <v>503</v>
      </c>
      <c r="D50" s="2091"/>
      <c r="E50" s="2091"/>
      <c r="F50" s="2091"/>
      <c r="G50" s="2091"/>
      <c r="H50" s="2091"/>
      <c r="I50" s="2092"/>
      <c r="J50" s="230">
        <v>18316</v>
      </c>
      <c r="K50" s="231">
        <v>14879</v>
      </c>
      <c r="L50" s="2361">
        <f t="shared" si="0"/>
        <v>0.18765014195239135</v>
      </c>
      <c r="M50" s="2362"/>
      <c r="N50" s="2363"/>
      <c r="O50" s="2380"/>
      <c r="P50" s="2380"/>
    </row>
    <row r="51" spans="2:16" ht="21" customHeight="1">
      <c r="B51" s="27" t="s">
        <v>504</v>
      </c>
      <c r="C51" s="2091" t="s">
        <v>505</v>
      </c>
      <c r="D51" s="2091"/>
      <c r="E51" s="2091"/>
      <c r="F51" s="2091"/>
      <c r="G51" s="2091"/>
      <c r="H51" s="2091"/>
      <c r="I51" s="2092"/>
      <c r="J51" s="256" t="s">
        <v>61</v>
      </c>
      <c r="K51" s="257" t="s">
        <v>61</v>
      </c>
      <c r="L51" s="2361" t="s">
        <v>61</v>
      </c>
      <c r="M51" s="2362"/>
      <c r="N51" s="2363"/>
      <c r="O51" s="2380"/>
      <c r="P51" s="2380"/>
    </row>
    <row r="52" spans="2:16" ht="21" customHeight="1">
      <c r="B52" s="27" t="s">
        <v>506</v>
      </c>
      <c r="C52" s="2091" t="s">
        <v>131</v>
      </c>
      <c r="D52" s="2091"/>
      <c r="E52" s="2091"/>
      <c r="F52" s="2091"/>
      <c r="G52" s="2091"/>
      <c r="H52" s="2091"/>
      <c r="I52" s="2092"/>
      <c r="J52" s="230">
        <v>2709848</v>
      </c>
      <c r="K52" s="231">
        <v>1739215</v>
      </c>
      <c r="L52" s="2361">
        <f t="shared" si="0"/>
        <v>0.35818724887890391</v>
      </c>
      <c r="M52" s="2362"/>
      <c r="N52" s="2363"/>
      <c r="O52" s="2380"/>
      <c r="P52" s="2380"/>
    </row>
    <row r="53" spans="2:16" ht="21" customHeight="1">
      <c r="B53" s="27" t="s">
        <v>507</v>
      </c>
      <c r="C53" s="2091" t="s">
        <v>132</v>
      </c>
      <c r="D53" s="2091"/>
      <c r="E53" s="2091"/>
      <c r="F53" s="2091"/>
      <c r="G53" s="2091"/>
      <c r="H53" s="2091"/>
      <c r="I53" s="2092"/>
      <c r="J53" s="230">
        <v>26741</v>
      </c>
      <c r="K53" s="231">
        <v>19251</v>
      </c>
      <c r="L53" s="2361">
        <f t="shared" si="0"/>
        <v>0.28009423731348865</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230">
        <v>5329</v>
      </c>
      <c r="K55" s="231">
        <v>6291</v>
      </c>
      <c r="L55" s="2361">
        <f t="shared" si="0"/>
        <v>0.18052167386001125</v>
      </c>
      <c r="M55" s="2362"/>
      <c r="N55" s="2363"/>
      <c r="O55" s="2380"/>
      <c r="P55" s="2380"/>
    </row>
    <row r="56" spans="2:16" ht="21" customHeight="1">
      <c r="B56" s="27"/>
      <c r="C56" s="2091" t="s">
        <v>300</v>
      </c>
      <c r="D56" s="2091"/>
      <c r="E56" s="2091"/>
      <c r="F56" s="2091"/>
      <c r="G56" s="2091"/>
      <c r="H56" s="2091"/>
      <c r="I56" s="2092"/>
      <c r="J56" s="256" t="s">
        <v>61</v>
      </c>
      <c r="K56" s="257" t="s">
        <v>61</v>
      </c>
      <c r="L56" s="2361" t="s">
        <v>61</v>
      </c>
      <c r="M56" s="2362"/>
      <c r="N56" s="2363"/>
      <c r="O56" s="2380"/>
      <c r="P56" s="2380"/>
    </row>
    <row r="57" spans="2:16" ht="21" customHeight="1" thickBot="1">
      <c r="B57" s="39" t="s">
        <v>510</v>
      </c>
      <c r="C57" s="2364" t="s">
        <v>511</v>
      </c>
      <c r="D57" s="2364"/>
      <c r="E57" s="2364"/>
      <c r="F57" s="2364"/>
      <c r="G57" s="2364"/>
      <c r="H57" s="2364"/>
      <c r="I57" s="2365"/>
      <c r="J57" s="281">
        <v>621</v>
      </c>
      <c r="K57" s="282">
        <v>557</v>
      </c>
      <c r="L57" s="2366">
        <f t="shared" si="0"/>
        <v>0.10305958132045089</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3616</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4224</v>
      </c>
      <c r="N60" s="2360"/>
      <c r="O60" s="1627" t="s">
        <v>3137</v>
      </c>
      <c r="P60" s="1511" t="s">
        <v>3618</v>
      </c>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0</v>
      </c>
      <c r="H63" s="116" t="s">
        <v>1894</v>
      </c>
      <c r="I63" s="2317" t="s">
        <v>4225</v>
      </c>
      <c r="J63" s="2318"/>
      <c r="K63" s="2340" t="s">
        <v>4226</v>
      </c>
      <c r="L63" s="2341"/>
      <c r="M63" s="2341"/>
      <c r="N63" s="2342"/>
      <c r="O63" s="2349"/>
      <c r="P63" s="2349"/>
    </row>
    <row r="64" spans="2:16" ht="54" customHeight="1">
      <c r="B64" s="1490" t="s">
        <v>441</v>
      </c>
      <c r="C64" s="1997" t="s">
        <v>525</v>
      </c>
      <c r="D64" s="1997"/>
      <c r="E64" s="1997"/>
      <c r="F64" s="1998"/>
      <c r="G64" s="48">
        <v>4000008</v>
      </c>
      <c r="H64" s="116" t="s">
        <v>1894</v>
      </c>
      <c r="I64" s="2317" t="s">
        <v>4227</v>
      </c>
      <c r="J64" s="2318"/>
      <c r="K64" s="2340" t="s">
        <v>4226</v>
      </c>
      <c r="L64" s="2341"/>
      <c r="M64" s="2341"/>
      <c r="N64" s="2342"/>
      <c r="O64" s="2349"/>
      <c r="P64" s="2349"/>
    </row>
    <row r="65" spans="2:17" ht="54" customHeight="1" thickBot="1">
      <c r="B65" s="27" t="s">
        <v>443</v>
      </c>
      <c r="C65" s="1830" t="s">
        <v>526</v>
      </c>
      <c r="D65" s="1830"/>
      <c r="E65" s="1830"/>
      <c r="F65" s="1831"/>
      <c r="G65" s="50">
        <f>G63+G64</f>
        <v>4000008</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3893" t="s">
        <v>4228</v>
      </c>
      <c r="L67" s="3894"/>
      <c r="M67" s="3894"/>
      <c r="N67" s="3895"/>
      <c r="O67" s="1627" t="s">
        <v>3618</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3618</v>
      </c>
      <c r="P69" s="2051"/>
    </row>
    <row r="70" spans="2:17" ht="80.849999999999994" customHeight="1">
      <c r="B70" s="1490" t="s">
        <v>435</v>
      </c>
      <c r="C70" s="2338" t="s">
        <v>537</v>
      </c>
      <c r="D70" s="2338"/>
      <c r="E70" s="2339"/>
      <c r="F70" s="1523" t="s">
        <v>57</v>
      </c>
      <c r="G70" s="2315">
        <v>0</v>
      </c>
      <c r="H70" s="2316"/>
      <c r="I70" s="2317" t="s">
        <v>4229</v>
      </c>
      <c r="J70" s="2318"/>
      <c r="K70" s="2340" t="s">
        <v>4230</v>
      </c>
      <c r="L70" s="2341"/>
      <c r="M70" s="2341"/>
      <c r="N70" s="2342"/>
      <c r="O70" s="2124"/>
      <c r="P70" s="2124"/>
    </row>
    <row r="71" spans="2:17" ht="31.5" customHeight="1">
      <c r="B71" s="56"/>
      <c r="C71" s="2338" t="s">
        <v>538</v>
      </c>
      <c r="D71" s="2338"/>
      <c r="E71" s="2339"/>
      <c r="F71" s="2162" t="s">
        <v>61</v>
      </c>
      <c r="G71" s="2163"/>
      <c r="H71" s="2163"/>
      <c r="I71" s="2163"/>
      <c r="J71" s="2163"/>
      <c r="K71" s="2340"/>
      <c r="L71" s="2341"/>
      <c r="M71" s="2341"/>
      <c r="N71" s="2342"/>
      <c r="O71" s="2124"/>
      <c r="P71" s="2124"/>
    </row>
    <row r="72" spans="2:17" ht="78.75" customHeight="1">
      <c r="B72" s="1490" t="s">
        <v>441</v>
      </c>
      <c r="C72" s="2338" t="s">
        <v>539</v>
      </c>
      <c r="D72" s="2338"/>
      <c r="E72" s="2339"/>
      <c r="F72" s="1523" t="s">
        <v>56</v>
      </c>
      <c r="G72" s="2315">
        <f>(3500000*111.1)/101.3637</f>
        <v>3836185.9324393249</v>
      </c>
      <c r="H72" s="2316"/>
      <c r="I72" s="2317" t="s">
        <v>4229</v>
      </c>
      <c r="J72" s="2318"/>
      <c r="K72" s="2457" t="s">
        <v>4231</v>
      </c>
      <c r="L72" s="2458"/>
      <c r="M72" s="2458"/>
      <c r="N72" s="2459"/>
      <c r="O72" s="2124"/>
      <c r="P72" s="2124"/>
    </row>
    <row r="73" spans="2:17" ht="35.25" customHeight="1">
      <c r="B73" s="56"/>
      <c r="C73" s="2338" t="s">
        <v>540</v>
      </c>
      <c r="D73" s="2338"/>
      <c r="E73" s="2339"/>
      <c r="F73" s="2162" t="s">
        <v>4232</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3836185.9324393249</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1894</v>
      </c>
      <c r="J77" s="2318"/>
      <c r="K77" s="2284" t="s">
        <v>4233</v>
      </c>
      <c r="L77" s="2285"/>
      <c r="M77" s="2285"/>
      <c r="N77" s="2286"/>
      <c r="O77" s="25" t="s">
        <v>864</v>
      </c>
      <c r="P77" s="26"/>
    </row>
    <row r="78" spans="2:17" s="13" customFormat="1" ht="87" customHeight="1">
      <c r="B78" s="1490" t="s">
        <v>441</v>
      </c>
      <c r="C78" s="1997" t="s">
        <v>67</v>
      </c>
      <c r="D78" s="1997"/>
      <c r="E78" s="1998"/>
      <c r="F78" s="1523" t="s">
        <v>865</v>
      </c>
      <c r="G78" s="3567">
        <v>5203430</v>
      </c>
      <c r="H78" s="3568"/>
      <c r="I78" s="2317" t="s">
        <v>1894</v>
      </c>
      <c r="J78" s="2318"/>
      <c r="K78" s="3896" t="s">
        <v>4234</v>
      </c>
      <c r="L78" s="3897"/>
      <c r="M78" s="3897"/>
      <c r="N78" s="3898"/>
      <c r="O78" s="25" t="s">
        <v>867</v>
      </c>
      <c r="P78" s="26"/>
    </row>
    <row r="79" spans="2:17" s="13" customFormat="1" ht="51.6" customHeight="1">
      <c r="B79" s="1490" t="s">
        <v>443</v>
      </c>
      <c r="C79" s="1997" t="s">
        <v>115</v>
      </c>
      <c r="D79" s="1997"/>
      <c r="E79" s="1998"/>
      <c r="F79" s="1523" t="s">
        <v>865</v>
      </c>
      <c r="G79" s="2315">
        <f>212523797/101.3637</f>
        <v>2096646.008383672</v>
      </c>
      <c r="H79" s="2316"/>
      <c r="I79" s="2317" t="s">
        <v>1894</v>
      </c>
      <c r="J79" s="2318"/>
      <c r="K79" s="2284" t="s">
        <v>4235</v>
      </c>
      <c r="L79" s="2285"/>
      <c r="M79" s="2285"/>
      <c r="N79" s="2286"/>
      <c r="O79" s="25" t="s">
        <v>328</v>
      </c>
      <c r="P79" s="26"/>
    </row>
    <row r="80" spans="2:17" s="13" customFormat="1" ht="32.25" customHeight="1">
      <c r="B80" s="1490" t="s">
        <v>445</v>
      </c>
      <c r="C80" s="1997" t="s">
        <v>116</v>
      </c>
      <c r="D80" s="1997"/>
      <c r="E80" s="1998"/>
      <c r="F80" s="1523" t="s">
        <v>62</v>
      </c>
      <c r="G80" s="2315">
        <v>0</v>
      </c>
      <c r="H80" s="2316"/>
      <c r="I80" s="2317" t="s">
        <v>1894</v>
      </c>
      <c r="J80" s="2318"/>
      <c r="K80" s="2315"/>
      <c r="L80" s="2319"/>
      <c r="M80" s="2319"/>
      <c r="N80" s="2320"/>
      <c r="O80" s="2051" t="s">
        <v>3629</v>
      </c>
      <c r="P80" s="2051"/>
    </row>
    <row r="81" spans="1:16" s="13" customFormat="1" ht="32.25" customHeight="1">
      <c r="B81" s="1490" t="s">
        <v>448</v>
      </c>
      <c r="C81" s="1997" t="s">
        <v>328</v>
      </c>
      <c r="D81" s="1997"/>
      <c r="E81" s="1998"/>
      <c r="F81" s="1523" t="s">
        <v>62</v>
      </c>
      <c r="G81" s="2315">
        <v>0</v>
      </c>
      <c r="H81" s="2316"/>
      <c r="I81" s="2317" t="s">
        <v>1894</v>
      </c>
      <c r="J81" s="2318"/>
      <c r="K81" s="2284"/>
      <c r="L81" s="2285"/>
      <c r="M81" s="2285"/>
      <c r="N81" s="2286"/>
      <c r="O81" s="2197"/>
      <c r="P81" s="2197"/>
    </row>
    <row r="82" spans="1:16" ht="53.25" customHeight="1" thickBot="1">
      <c r="B82" s="27" t="s">
        <v>450</v>
      </c>
      <c r="C82" s="1830" t="s">
        <v>549</v>
      </c>
      <c r="D82" s="1830"/>
      <c r="E82" s="1831"/>
      <c r="F82" s="61"/>
      <c r="G82" s="2307">
        <f>G77+G78+G79+G80+G81</f>
        <v>7300076.0083836718</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0.34447698454153114</v>
      </c>
      <c r="K84" s="65" t="s">
        <v>434</v>
      </c>
      <c r="L84" s="2304"/>
      <c r="M84" s="2305"/>
      <c r="N84" s="2306"/>
      <c r="O84" s="2231"/>
      <c r="P84" s="2231"/>
    </row>
    <row r="85" spans="1:16" ht="49.5" customHeight="1">
      <c r="B85" s="66" t="s">
        <v>553</v>
      </c>
      <c r="C85" s="2302" t="s">
        <v>554</v>
      </c>
      <c r="D85" s="2302"/>
      <c r="E85" s="2302"/>
      <c r="F85" s="2302"/>
      <c r="G85" s="2302"/>
      <c r="H85" s="2302"/>
      <c r="I85" s="2303"/>
      <c r="J85" s="64">
        <f>G70/G74</f>
        <v>0</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0.65041828901103071</v>
      </c>
      <c r="K86" s="65" t="s">
        <v>434</v>
      </c>
      <c r="L86" s="2304"/>
      <c r="M86" s="2305"/>
      <c r="N86" s="2306"/>
      <c r="O86" s="2232"/>
      <c r="P86" s="2232"/>
    </row>
    <row r="87" spans="1:16" ht="117" customHeight="1">
      <c r="B87" s="67" t="s">
        <v>557</v>
      </c>
      <c r="C87" s="2302" t="s">
        <v>558</v>
      </c>
      <c r="D87" s="2302"/>
      <c r="E87" s="2302"/>
      <c r="F87" s="2302"/>
      <c r="G87" s="2302"/>
      <c r="H87" s="2302"/>
      <c r="I87" s="2303"/>
      <c r="J87" s="68" t="str">
        <f>IF(J86&lt;0.99,"Funding gap","No funding gap")</f>
        <v>Funding gap</v>
      </c>
      <c r="K87" s="1547" t="s">
        <v>514</v>
      </c>
      <c r="L87" s="3225" t="s">
        <v>4236</v>
      </c>
      <c r="M87" s="3226"/>
      <c r="N87" s="3227"/>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4237</v>
      </c>
      <c r="P88" s="2051" t="s">
        <v>1906</v>
      </c>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56</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4220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t="s">
        <v>4238</v>
      </c>
      <c r="J95" s="2230"/>
      <c r="K95" s="2230"/>
      <c r="L95" s="2230"/>
      <c r="M95" s="2230"/>
      <c r="N95" s="2022"/>
      <c r="O95" s="2051" t="s">
        <v>4239</v>
      </c>
      <c r="P95" s="2051" t="s">
        <v>4237</v>
      </c>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56</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75" t="s">
        <v>4240</v>
      </c>
      <c r="L106" s="2276"/>
      <c r="M106" s="2276"/>
      <c r="N106" s="2277"/>
      <c r="O106" s="25" t="s">
        <v>3137</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4241</v>
      </c>
      <c r="G108" s="2276"/>
      <c r="H108" s="2277"/>
      <c r="I108" s="2278">
        <v>2700280</v>
      </c>
      <c r="J108" s="2279"/>
      <c r="K108" s="2275" t="s">
        <v>4240</v>
      </c>
      <c r="L108" s="2276"/>
      <c r="M108" s="2276"/>
      <c r="N108" s="2277"/>
      <c r="O108" s="2232"/>
      <c r="P108" s="2232"/>
    </row>
    <row r="109" spans="2:16" ht="21" customHeight="1">
      <c r="B109" s="1810"/>
      <c r="C109" s="1811"/>
      <c r="D109" s="1811"/>
      <c r="E109" s="2267"/>
      <c r="F109" s="2275" t="s">
        <v>4232</v>
      </c>
      <c r="G109" s="2276"/>
      <c r="H109" s="2277"/>
      <c r="I109" s="2278">
        <v>2952013</v>
      </c>
      <c r="J109" s="2279"/>
      <c r="K109" s="2275" t="s">
        <v>4240</v>
      </c>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56</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56</v>
      </c>
      <c r="M125" s="2110"/>
      <c r="N125" s="2191"/>
      <c r="O125" s="2232"/>
      <c r="P125" s="2232"/>
    </row>
    <row r="126" spans="2:16" ht="21" customHeight="1">
      <c r="B126" s="73" t="s">
        <v>596</v>
      </c>
      <c r="C126" s="1885" t="s">
        <v>597</v>
      </c>
      <c r="D126" s="1885"/>
      <c r="E126" s="1885"/>
      <c r="F126" s="2148"/>
      <c r="G126" s="2108" t="s">
        <v>56</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56</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56</v>
      </c>
      <c r="H128" s="2109"/>
      <c r="I128" s="2108" t="s">
        <v>56</v>
      </c>
      <c r="J128" s="2109"/>
      <c r="K128" s="1522" t="s">
        <v>56</v>
      </c>
      <c r="L128" s="2108" t="s">
        <v>56</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t="s">
        <v>62</v>
      </c>
      <c r="F130" s="2242"/>
      <c r="G130" s="2108" t="s">
        <v>62</v>
      </c>
      <c r="H130" s="2109"/>
      <c r="I130" s="2108" t="s">
        <v>62</v>
      </c>
      <c r="J130" s="2109"/>
      <c r="K130" s="1522" t="s">
        <v>62</v>
      </c>
      <c r="L130" s="2108" t="s">
        <v>62</v>
      </c>
      <c r="M130" s="2110"/>
      <c r="N130" s="2191"/>
      <c r="O130" s="2232"/>
      <c r="P130" s="2232"/>
    </row>
    <row r="131" spans="1:16" ht="27.75" customHeight="1">
      <c r="B131" s="75" t="s">
        <v>489</v>
      </c>
      <c r="C131" s="2241" t="s">
        <v>604</v>
      </c>
      <c r="D131" s="2241"/>
      <c r="E131" s="2242" t="s">
        <v>62</v>
      </c>
      <c r="F131" s="2242"/>
      <c r="G131" s="2108" t="s">
        <v>62</v>
      </c>
      <c r="H131" s="2109"/>
      <c r="I131" s="2108" t="s">
        <v>62</v>
      </c>
      <c r="J131" s="2109"/>
      <c r="K131" s="1522" t="s">
        <v>62</v>
      </c>
      <c r="L131" s="2108" t="s">
        <v>62</v>
      </c>
      <c r="M131" s="2110"/>
      <c r="N131" s="2191"/>
      <c r="O131" s="2232"/>
      <c r="P131" s="2232"/>
    </row>
    <row r="132" spans="1:16" ht="27.75" customHeight="1">
      <c r="B132" s="75" t="s">
        <v>493</v>
      </c>
      <c r="C132" s="2241" t="s">
        <v>604</v>
      </c>
      <c r="D132" s="2241"/>
      <c r="E132" s="2242" t="s">
        <v>62</v>
      </c>
      <c r="F132" s="2242"/>
      <c r="G132" s="2108" t="s">
        <v>62</v>
      </c>
      <c r="H132" s="2109"/>
      <c r="I132" s="2108" t="s">
        <v>62</v>
      </c>
      <c r="J132" s="2109"/>
      <c r="K132" s="1522" t="s">
        <v>62</v>
      </c>
      <c r="L132" s="2108" t="s">
        <v>62</v>
      </c>
      <c r="M132" s="2110"/>
      <c r="N132" s="2191"/>
      <c r="O132" s="2232"/>
      <c r="P132" s="2232"/>
    </row>
    <row r="133" spans="1:16" ht="39.75" customHeight="1" thickBot="1">
      <c r="B133" s="70" t="s">
        <v>605</v>
      </c>
      <c r="C133" s="1978" t="s">
        <v>606</v>
      </c>
      <c r="D133" s="1978"/>
      <c r="E133" s="1978"/>
      <c r="F133" s="1979"/>
      <c r="G133" s="2230" t="s">
        <v>62</v>
      </c>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93" customHeight="1">
      <c r="B135" s="28" t="s">
        <v>607</v>
      </c>
      <c r="C135" s="2111" t="s">
        <v>608</v>
      </c>
      <c r="D135" s="2111"/>
      <c r="E135" s="2111"/>
      <c r="F135" s="2111"/>
      <c r="G135" s="1531" t="s">
        <v>56</v>
      </c>
      <c r="H135" s="2236" t="s">
        <v>609</v>
      </c>
      <c r="I135" s="2237"/>
      <c r="J135" s="2238" t="s">
        <v>4242</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34.5" customHeight="1">
      <c r="B137" s="1490" t="s">
        <v>611</v>
      </c>
      <c r="C137" s="2028" t="s">
        <v>612</v>
      </c>
      <c r="D137" s="2028"/>
      <c r="E137" s="2028"/>
      <c r="F137" s="2028"/>
      <c r="G137" s="2028"/>
      <c r="H137" s="1999" t="s">
        <v>4243</v>
      </c>
      <c r="I137" s="2027"/>
      <c r="J137" s="2027"/>
      <c r="K137" s="2169" t="s">
        <v>514</v>
      </c>
      <c r="L137" s="2230" t="s">
        <v>4244</v>
      </c>
      <c r="M137" s="2230"/>
      <c r="N137" s="2022"/>
      <c r="O137" s="2231"/>
      <c r="P137" s="2231"/>
    </row>
    <row r="138" spans="1:16" ht="19.5" customHeight="1">
      <c r="B138" s="1490" t="s">
        <v>441</v>
      </c>
      <c r="C138" s="2028" t="s">
        <v>613</v>
      </c>
      <c r="D138" s="2028"/>
      <c r="E138" s="2028"/>
      <c r="F138" s="2028"/>
      <c r="G138" s="2028"/>
      <c r="H138" s="1999" t="s">
        <v>4245</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3637</v>
      </c>
      <c r="I140" s="2027"/>
      <c r="J140" s="2027"/>
      <c r="K140" s="2169"/>
      <c r="L140" s="2222" t="s">
        <v>4246</v>
      </c>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t="s">
        <v>62</v>
      </c>
      <c r="M141" s="2039"/>
      <c r="N141" s="2225"/>
      <c r="O141" s="2051" t="s">
        <v>878</v>
      </c>
      <c r="P141" s="2051"/>
    </row>
    <row r="142" spans="1:16" ht="72.599999999999994" customHeight="1">
      <c r="B142" s="76" t="s">
        <v>435</v>
      </c>
      <c r="C142" s="2028" t="s">
        <v>618</v>
      </c>
      <c r="D142" s="2028"/>
      <c r="E142" s="2028"/>
      <c r="F142" s="2028"/>
      <c r="G142" s="2029"/>
      <c r="H142" s="1999" t="s">
        <v>62</v>
      </c>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t="s">
        <v>4247</v>
      </c>
      <c r="M143" s="2153"/>
      <c r="N143" s="2234"/>
      <c r="O143" s="2051" t="s">
        <v>878</v>
      </c>
      <c r="P143" s="2051"/>
    </row>
    <row r="144" spans="1:16" ht="141" customHeight="1" thickBot="1">
      <c r="A144" s="77"/>
      <c r="B144" s="22" t="s">
        <v>435</v>
      </c>
      <c r="C144" s="1855" t="s">
        <v>618</v>
      </c>
      <c r="D144" s="1855"/>
      <c r="E144" s="1855"/>
      <c r="F144" s="1855"/>
      <c r="G144" s="2098"/>
      <c r="H144" s="2461" t="s">
        <v>4248</v>
      </c>
      <c r="I144" s="2010"/>
      <c r="J144" s="2010"/>
      <c r="K144" s="2502"/>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168</v>
      </c>
      <c r="H147" s="2110"/>
      <c r="I147" s="2109"/>
      <c r="J147" s="2108" t="s">
        <v>165</v>
      </c>
      <c r="K147" s="2110"/>
      <c r="L147" s="2109"/>
      <c r="M147" s="2162" t="s">
        <v>4249</v>
      </c>
      <c r="N147" s="2196"/>
      <c r="O147" s="2165"/>
      <c r="P147" s="2165"/>
    </row>
    <row r="148" spans="2:16" ht="47.25" customHeight="1">
      <c r="B148" s="76" t="s">
        <v>441</v>
      </c>
      <c r="C148" s="1885" t="s">
        <v>585</v>
      </c>
      <c r="D148" s="1885"/>
      <c r="E148" s="1885"/>
      <c r="F148" s="2148"/>
      <c r="G148" s="2108" t="s">
        <v>168</v>
      </c>
      <c r="H148" s="2110"/>
      <c r="I148" s="2109"/>
      <c r="J148" s="2108" t="s">
        <v>165</v>
      </c>
      <c r="K148" s="2110"/>
      <c r="L148" s="2109"/>
      <c r="M148" s="2162" t="s">
        <v>4249</v>
      </c>
      <c r="N148" s="2196"/>
      <c r="O148" s="2165"/>
      <c r="P148" s="2165"/>
    </row>
    <row r="149" spans="2:16" ht="31.5" customHeight="1">
      <c r="B149" s="76" t="s">
        <v>443</v>
      </c>
      <c r="C149" s="79" t="s">
        <v>458</v>
      </c>
      <c r="D149" s="1885" t="s">
        <v>626</v>
      </c>
      <c r="E149" s="1885"/>
      <c r="F149" s="2148"/>
      <c r="G149" s="2108" t="s">
        <v>165</v>
      </c>
      <c r="H149" s="2110"/>
      <c r="I149" s="2109"/>
      <c r="J149" s="2108" t="s">
        <v>165</v>
      </c>
      <c r="K149" s="2110"/>
      <c r="L149" s="2109"/>
      <c r="M149" s="2162" t="s">
        <v>4249</v>
      </c>
      <c r="N149" s="2196"/>
      <c r="O149" s="2165"/>
      <c r="P149" s="2165"/>
    </row>
    <row r="150" spans="2:16" ht="32.25" customHeight="1">
      <c r="B150" s="76"/>
      <c r="C150" s="1528" t="s">
        <v>489</v>
      </c>
      <c r="D150" s="1885" t="s">
        <v>627</v>
      </c>
      <c r="E150" s="1885"/>
      <c r="F150" s="2148"/>
      <c r="G150" s="2108" t="s">
        <v>165</v>
      </c>
      <c r="H150" s="2110"/>
      <c r="I150" s="2109"/>
      <c r="J150" s="2108" t="s">
        <v>165</v>
      </c>
      <c r="K150" s="2110"/>
      <c r="L150" s="2109"/>
      <c r="M150" s="2162" t="s">
        <v>4249</v>
      </c>
      <c r="N150" s="2196"/>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t="s">
        <v>4249</v>
      </c>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t="s">
        <v>4249</v>
      </c>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t="s">
        <v>4249</v>
      </c>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t="s">
        <v>4249</v>
      </c>
      <c r="N154" s="2196"/>
      <c r="O154" s="2165"/>
      <c r="P154" s="2165"/>
    </row>
    <row r="155" spans="2:16" ht="28.5" customHeight="1">
      <c r="B155" s="76" t="s">
        <v>456</v>
      </c>
      <c r="C155" s="1885" t="s">
        <v>629</v>
      </c>
      <c r="D155" s="1885"/>
      <c r="E155" s="1885"/>
      <c r="F155" s="2148"/>
      <c r="G155" s="2108" t="s">
        <v>168</v>
      </c>
      <c r="H155" s="2110"/>
      <c r="I155" s="2109"/>
      <c r="J155" s="2108" t="s">
        <v>165</v>
      </c>
      <c r="K155" s="2110"/>
      <c r="L155" s="2109"/>
      <c r="M155" s="2162" t="s">
        <v>4249</v>
      </c>
      <c r="N155" s="2196"/>
      <c r="O155" s="2017"/>
      <c r="P155" s="2017"/>
    </row>
    <row r="156" spans="2:16" ht="28.5" customHeight="1">
      <c r="B156" s="76" t="s">
        <v>458</v>
      </c>
      <c r="C156" s="1885" t="s">
        <v>593</v>
      </c>
      <c r="D156" s="1885"/>
      <c r="E156" s="1885"/>
      <c r="F156" s="2148"/>
      <c r="G156" s="2108" t="s">
        <v>167</v>
      </c>
      <c r="H156" s="2110"/>
      <c r="I156" s="2109"/>
      <c r="J156" s="2108" t="s">
        <v>165</v>
      </c>
      <c r="K156" s="2110"/>
      <c r="L156" s="2109"/>
      <c r="M156" s="2162" t="s">
        <v>4249</v>
      </c>
      <c r="N156" s="2196"/>
      <c r="O156" s="2017"/>
      <c r="P156" s="2017"/>
    </row>
    <row r="157" spans="2:16" ht="28.5" customHeight="1">
      <c r="B157" s="22" t="s">
        <v>594</v>
      </c>
      <c r="C157" s="1885" t="s">
        <v>595</v>
      </c>
      <c r="D157" s="1885"/>
      <c r="E157" s="1885"/>
      <c r="F157" s="2148"/>
      <c r="G157" s="2108" t="s">
        <v>167</v>
      </c>
      <c r="H157" s="2110"/>
      <c r="I157" s="2109"/>
      <c r="J157" s="2108" t="s">
        <v>165</v>
      </c>
      <c r="K157" s="2110"/>
      <c r="L157" s="2109"/>
      <c r="M157" s="2162" t="s">
        <v>4249</v>
      </c>
      <c r="N157" s="2196"/>
      <c r="O157" s="2017"/>
      <c r="P157" s="2017"/>
    </row>
    <row r="158" spans="2:16" ht="28.5" customHeight="1">
      <c r="B158" s="22" t="s">
        <v>596</v>
      </c>
      <c r="C158" s="1885" t="s">
        <v>597</v>
      </c>
      <c r="D158" s="1885"/>
      <c r="E158" s="1885"/>
      <c r="F158" s="2148"/>
      <c r="G158" s="2108" t="s">
        <v>62</v>
      </c>
      <c r="H158" s="2110"/>
      <c r="I158" s="2109"/>
      <c r="J158" s="2108" t="s">
        <v>165</v>
      </c>
      <c r="K158" s="2110"/>
      <c r="L158" s="2109"/>
      <c r="M158" s="2162" t="s">
        <v>4249</v>
      </c>
      <c r="N158" s="2196"/>
      <c r="O158" s="2017"/>
      <c r="P158" s="2017"/>
    </row>
    <row r="159" spans="2:16" ht="28.5" customHeight="1">
      <c r="B159" s="22" t="s">
        <v>598</v>
      </c>
      <c r="C159" s="1885" t="s">
        <v>599</v>
      </c>
      <c r="D159" s="1885"/>
      <c r="E159" s="1885"/>
      <c r="F159" s="2148"/>
      <c r="G159" s="2108" t="s">
        <v>62</v>
      </c>
      <c r="H159" s="2110"/>
      <c r="I159" s="2109"/>
      <c r="J159" s="2108" t="s">
        <v>165</v>
      </c>
      <c r="K159" s="2110"/>
      <c r="L159" s="2109"/>
      <c r="M159" s="2162" t="s">
        <v>4249</v>
      </c>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2" t="s">
        <v>4249</v>
      </c>
      <c r="N160" s="2196"/>
      <c r="O160" s="2017"/>
      <c r="P160" s="2017"/>
    </row>
    <row r="161" spans="1:16" ht="47.25" customHeight="1" thickBot="1">
      <c r="B161" s="80" t="s">
        <v>602</v>
      </c>
      <c r="C161" s="2206" t="s">
        <v>630</v>
      </c>
      <c r="D161" s="2206"/>
      <c r="E161" s="2206"/>
      <c r="F161" s="81" t="s">
        <v>631</v>
      </c>
      <c r="G161" s="82" t="s">
        <v>62</v>
      </c>
      <c r="H161" s="2207" t="s">
        <v>62</v>
      </c>
      <c r="I161" s="2208"/>
      <c r="J161" s="2207" t="s">
        <v>62</v>
      </c>
      <c r="K161" s="2209"/>
      <c r="L161" s="2208"/>
      <c r="M161" s="2162" t="s">
        <v>4249</v>
      </c>
      <c r="N161" s="2196"/>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4250</v>
      </c>
      <c r="P163" s="2204"/>
    </row>
    <row r="164" spans="1:16" ht="19.5" customHeight="1">
      <c r="A164" s="9"/>
      <c r="B164" s="1492" t="s">
        <v>435</v>
      </c>
      <c r="C164" s="1997" t="s">
        <v>175</v>
      </c>
      <c r="D164" s="1997"/>
      <c r="E164" s="1998"/>
      <c r="F164" s="1523" t="s">
        <v>56</v>
      </c>
      <c r="G164" s="2188" t="s">
        <v>4251</v>
      </c>
      <c r="H164" s="2189"/>
      <c r="I164" s="2189"/>
      <c r="J164" s="2189"/>
      <c r="K164" s="2190"/>
      <c r="L164" s="2108" t="s">
        <v>56</v>
      </c>
      <c r="M164" s="2110"/>
      <c r="N164" s="2110"/>
      <c r="O164" s="2204"/>
      <c r="P164" s="2204"/>
    </row>
    <row r="165" spans="1:16" ht="19.5" customHeight="1">
      <c r="A165" s="9"/>
      <c r="B165" s="1492" t="s">
        <v>441</v>
      </c>
      <c r="C165" s="1997" t="s">
        <v>176</v>
      </c>
      <c r="D165" s="1997"/>
      <c r="E165" s="1998"/>
      <c r="F165" s="1523" t="s">
        <v>56</v>
      </c>
      <c r="G165" s="2188" t="s">
        <v>4252</v>
      </c>
      <c r="H165" s="2189"/>
      <c r="I165" s="2189"/>
      <c r="J165" s="2189"/>
      <c r="K165" s="2190"/>
      <c r="L165" s="2108" t="s">
        <v>56</v>
      </c>
      <c r="M165" s="2110"/>
      <c r="N165" s="2110"/>
      <c r="O165" s="2204"/>
      <c r="P165" s="2204"/>
    </row>
    <row r="166" spans="1:16" ht="19.5" customHeight="1">
      <c r="A166" s="9"/>
      <c r="B166" s="1492" t="s">
        <v>443</v>
      </c>
      <c r="C166" s="1997" t="s">
        <v>177</v>
      </c>
      <c r="D166" s="1997"/>
      <c r="E166" s="1998"/>
      <c r="F166" s="1523" t="s">
        <v>56</v>
      </c>
      <c r="G166" s="2188" t="s">
        <v>4253</v>
      </c>
      <c r="H166" s="2189"/>
      <c r="I166" s="2189"/>
      <c r="J166" s="2189"/>
      <c r="K166" s="2190"/>
      <c r="L166" s="2108" t="s">
        <v>56</v>
      </c>
      <c r="M166" s="2110"/>
      <c r="N166" s="2110"/>
      <c r="O166" s="2204"/>
      <c r="P166" s="2204"/>
    </row>
    <row r="167" spans="1:16" ht="19.5" customHeight="1">
      <c r="A167" s="9"/>
      <c r="B167" s="1492" t="s">
        <v>445</v>
      </c>
      <c r="C167" s="1997" t="s">
        <v>178</v>
      </c>
      <c r="D167" s="1997"/>
      <c r="E167" s="1998"/>
      <c r="F167" s="1523" t="s">
        <v>56</v>
      </c>
      <c r="G167" s="2188" t="s">
        <v>4254</v>
      </c>
      <c r="H167" s="2189"/>
      <c r="I167" s="2189"/>
      <c r="J167" s="2189"/>
      <c r="K167" s="2190"/>
      <c r="L167" s="2108" t="s">
        <v>56</v>
      </c>
      <c r="M167" s="2110"/>
      <c r="N167" s="2110"/>
      <c r="O167" s="2204"/>
      <c r="P167" s="2204"/>
    </row>
    <row r="168" spans="1:16" ht="19.5" customHeight="1">
      <c r="A168" s="9"/>
      <c r="B168" s="76" t="s">
        <v>448</v>
      </c>
      <c r="C168" s="1997" t="s">
        <v>179</v>
      </c>
      <c r="D168" s="1997"/>
      <c r="E168" s="1998"/>
      <c r="F168" s="1523" t="s">
        <v>56</v>
      </c>
      <c r="G168" s="2188" t="s">
        <v>4255</v>
      </c>
      <c r="H168" s="2189"/>
      <c r="I168" s="2189"/>
      <c r="J168" s="2189"/>
      <c r="K168" s="2190"/>
      <c r="L168" s="2108" t="s">
        <v>56</v>
      </c>
      <c r="M168" s="2110"/>
      <c r="N168" s="2110"/>
      <c r="O168" s="2204"/>
      <c r="P168" s="2204"/>
    </row>
    <row r="169" spans="1:16" ht="19.5" customHeight="1">
      <c r="A169" s="9"/>
      <c r="B169" s="84" t="s">
        <v>450</v>
      </c>
      <c r="C169" s="1997" t="s">
        <v>638</v>
      </c>
      <c r="D169" s="1997"/>
      <c r="E169" s="1998"/>
      <c r="F169" s="1523" t="s">
        <v>56</v>
      </c>
      <c r="G169" s="2188" t="s">
        <v>4255</v>
      </c>
      <c r="H169" s="2189"/>
      <c r="I169" s="2189"/>
      <c r="J169" s="2189"/>
      <c r="K169" s="2190"/>
      <c r="L169" s="2108" t="s">
        <v>56</v>
      </c>
      <c r="M169" s="2110"/>
      <c r="N169" s="2110"/>
      <c r="O169" s="2204"/>
      <c r="P169" s="2204"/>
    </row>
    <row r="170" spans="1:16" ht="19.5" customHeight="1">
      <c r="A170" s="9"/>
      <c r="B170" s="84" t="s">
        <v>453</v>
      </c>
      <c r="C170" s="1997" t="s">
        <v>181</v>
      </c>
      <c r="D170" s="1997"/>
      <c r="E170" s="1998"/>
      <c r="F170" s="1523" t="s">
        <v>56</v>
      </c>
      <c r="G170" s="2188" t="s">
        <v>4255</v>
      </c>
      <c r="H170" s="2189"/>
      <c r="I170" s="2189"/>
      <c r="J170" s="2189"/>
      <c r="K170" s="2190"/>
      <c r="L170" s="2108" t="s">
        <v>56</v>
      </c>
      <c r="M170" s="2110"/>
      <c r="N170" s="2110"/>
      <c r="O170" s="2204"/>
      <c r="P170" s="2204"/>
    </row>
    <row r="171" spans="1:16" ht="19.5" customHeight="1">
      <c r="A171" s="9"/>
      <c r="B171" s="84" t="s">
        <v>456</v>
      </c>
      <c r="C171" s="1997" t="s">
        <v>182</v>
      </c>
      <c r="D171" s="1997"/>
      <c r="E171" s="1998"/>
      <c r="F171" s="1523" t="s">
        <v>56</v>
      </c>
      <c r="G171" s="2188" t="s">
        <v>4255</v>
      </c>
      <c r="H171" s="2189"/>
      <c r="I171" s="2189"/>
      <c r="J171" s="2189"/>
      <c r="K171" s="2190"/>
      <c r="L171" s="2108" t="s">
        <v>56</v>
      </c>
      <c r="M171" s="2110"/>
      <c r="N171" s="2110"/>
      <c r="O171" s="2204"/>
      <c r="P171" s="2204"/>
    </row>
    <row r="172" spans="1:16" ht="19.5" customHeight="1">
      <c r="A172" s="9"/>
      <c r="B172" s="84" t="s">
        <v>458</v>
      </c>
      <c r="C172" s="1997" t="s">
        <v>183</v>
      </c>
      <c r="D172" s="1997"/>
      <c r="E172" s="1998"/>
      <c r="F172" s="1523" t="s">
        <v>56</v>
      </c>
      <c r="G172" s="2188" t="s">
        <v>4255</v>
      </c>
      <c r="H172" s="2189"/>
      <c r="I172" s="2189"/>
      <c r="J172" s="2189"/>
      <c r="K172" s="2190"/>
      <c r="L172" s="2108" t="s">
        <v>56</v>
      </c>
      <c r="M172" s="2110"/>
      <c r="N172" s="2110"/>
      <c r="O172" s="2204"/>
      <c r="P172" s="2204"/>
    </row>
    <row r="173" spans="1:16" ht="19.5" customHeight="1">
      <c r="A173" s="9"/>
      <c r="B173" s="84" t="s">
        <v>594</v>
      </c>
      <c r="C173" s="1997" t="s">
        <v>639</v>
      </c>
      <c r="D173" s="1997"/>
      <c r="E173" s="1998"/>
      <c r="F173" s="1523" t="s">
        <v>56</v>
      </c>
      <c r="G173" s="2188" t="s">
        <v>4255</v>
      </c>
      <c r="H173" s="2189"/>
      <c r="I173" s="2189"/>
      <c r="J173" s="2189"/>
      <c r="K173" s="2190"/>
      <c r="L173" s="2108" t="s">
        <v>56</v>
      </c>
      <c r="M173" s="2110"/>
      <c r="N173" s="2110"/>
      <c r="O173" s="2204"/>
      <c r="P173" s="2204"/>
    </row>
    <row r="174" spans="1:16" ht="19.5" customHeight="1">
      <c r="A174" s="9"/>
      <c r="B174" s="76" t="s">
        <v>596</v>
      </c>
      <c r="C174" s="1997" t="s">
        <v>640</v>
      </c>
      <c r="D174" s="1997"/>
      <c r="E174" s="1998"/>
      <c r="F174" s="1523" t="s">
        <v>56</v>
      </c>
      <c r="G174" s="2188" t="s">
        <v>4255</v>
      </c>
      <c r="H174" s="2189"/>
      <c r="I174" s="2189"/>
      <c r="J174" s="2189"/>
      <c r="K174" s="2190"/>
      <c r="L174" s="2108" t="s">
        <v>56</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328</v>
      </c>
      <c r="P175" s="2074"/>
    </row>
    <row r="176" spans="1:16" ht="18.75" customHeight="1">
      <c r="A176" s="9"/>
      <c r="B176" s="1492" t="s">
        <v>435</v>
      </c>
      <c r="C176" s="1997" t="s">
        <v>175</v>
      </c>
      <c r="D176" s="1997"/>
      <c r="E176" s="1998"/>
      <c r="F176" s="33" t="s">
        <v>56</v>
      </c>
      <c r="G176" s="2170" t="s">
        <v>4256</v>
      </c>
      <c r="H176" s="2171"/>
      <c r="I176" s="2171"/>
      <c r="J176" s="2171"/>
      <c r="K176" s="2171"/>
      <c r="L176" s="2171"/>
      <c r="M176" s="2171"/>
      <c r="N176" s="2179"/>
      <c r="O176" s="2124"/>
      <c r="P176" s="2081"/>
    </row>
    <row r="177" spans="1:16" ht="18.75" customHeight="1">
      <c r="A177" s="9"/>
      <c r="B177" s="1492" t="s">
        <v>441</v>
      </c>
      <c r="C177" s="1997" t="s">
        <v>176</v>
      </c>
      <c r="D177" s="1997"/>
      <c r="E177" s="1998"/>
      <c r="F177" s="33" t="s">
        <v>56</v>
      </c>
      <c r="G177" s="2170" t="s">
        <v>4256</v>
      </c>
      <c r="H177" s="2171"/>
      <c r="I177" s="2171"/>
      <c r="J177" s="2171"/>
      <c r="K177" s="2171"/>
      <c r="L177" s="2171"/>
      <c r="M177" s="2171"/>
      <c r="N177" s="2179"/>
      <c r="O177" s="2124"/>
      <c r="P177" s="2081"/>
    </row>
    <row r="178" spans="1:16" ht="18.75" customHeight="1">
      <c r="A178" s="9"/>
      <c r="B178" s="1492" t="s">
        <v>443</v>
      </c>
      <c r="C178" s="1997" t="s">
        <v>177</v>
      </c>
      <c r="D178" s="1997"/>
      <c r="E178" s="1998"/>
      <c r="F178" s="33" t="s">
        <v>56</v>
      </c>
      <c r="G178" s="2162" t="s">
        <v>4257</v>
      </c>
      <c r="H178" s="2163"/>
      <c r="I178" s="2163"/>
      <c r="J178" s="2163"/>
      <c r="K178" s="2163"/>
      <c r="L178" s="2163"/>
      <c r="M178" s="2163"/>
      <c r="N178" s="2196"/>
      <c r="O178" s="2124"/>
      <c r="P178" s="2081"/>
    </row>
    <row r="179" spans="1:16" ht="18.75" customHeight="1">
      <c r="A179" s="9"/>
      <c r="B179" s="1492" t="s">
        <v>445</v>
      </c>
      <c r="C179" s="1997" t="s">
        <v>178</v>
      </c>
      <c r="D179" s="1997"/>
      <c r="E179" s="1998"/>
      <c r="F179" s="33" t="s">
        <v>56</v>
      </c>
      <c r="G179" s="2162" t="s">
        <v>4257</v>
      </c>
      <c r="H179" s="2163"/>
      <c r="I179" s="2163"/>
      <c r="J179" s="2163"/>
      <c r="K179" s="2163"/>
      <c r="L179" s="2163"/>
      <c r="M179" s="2163"/>
      <c r="N179" s="2196"/>
      <c r="O179" s="2124"/>
      <c r="P179" s="2081"/>
    </row>
    <row r="180" spans="1:16" ht="18.75" customHeight="1">
      <c r="A180" s="9"/>
      <c r="B180" s="76" t="s">
        <v>448</v>
      </c>
      <c r="C180" s="1997" t="s">
        <v>179</v>
      </c>
      <c r="D180" s="1997"/>
      <c r="E180" s="1998"/>
      <c r="F180" s="33" t="s">
        <v>56</v>
      </c>
      <c r="G180" s="2162" t="s">
        <v>4257</v>
      </c>
      <c r="H180" s="2163"/>
      <c r="I180" s="2163"/>
      <c r="J180" s="2163"/>
      <c r="K180" s="2163"/>
      <c r="L180" s="2163"/>
      <c r="M180" s="2163"/>
      <c r="N180" s="2196"/>
      <c r="O180" s="2124"/>
      <c r="P180" s="2081"/>
    </row>
    <row r="181" spans="1:16" ht="18.75" customHeight="1">
      <c r="A181" s="9"/>
      <c r="B181" s="84" t="s">
        <v>450</v>
      </c>
      <c r="C181" s="1997" t="s">
        <v>638</v>
      </c>
      <c r="D181" s="1997"/>
      <c r="E181" s="1998"/>
      <c r="F181" s="33" t="s">
        <v>56</v>
      </c>
      <c r="G181" s="2162" t="s">
        <v>4257</v>
      </c>
      <c r="H181" s="2163"/>
      <c r="I181" s="2163"/>
      <c r="J181" s="2163"/>
      <c r="K181" s="2163"/>
      <c r="L181" s="2163"/>
      <c r="M181" s="2163"/>
      <c r="N181" s="2196"/>
      <c r="O181" s="2124"/>
      <c r="P181" s="2081"/>
    </row>
    <row r="182" spans="1:16" ht="18.75" customHeight="1">
      <c r="A182" s="9"/>
      <c r="B182" s="84" t="s">
        <v>453</v>
      </c>
      <c r="C182" s="1997" t="s">
        <v>181</v>
      </c>
      <c r="D182" s="1997"/>
      <c r="E182" s="1998"/>
      <c r="F182" s="33" t="s">
        <v>56</v>
      </c>
      <c r="G182" s="2162" t="s">
        <v>4257</v>
      </c>
      <c r="H182" s="2163"/>
      <c r="I182" s="2163"/>
      <c r="J182" s="2163"/>
      <c r="K182" s="2163"/>
      <c r="L182" s="2163"/>
      <c r="M182" s="2163"/>
      <c r="N182" s="2196"/>
      <c r="O182" s="2124"/>
      <c r="P182" s="2081"/>
    </row>
    <row r="183" spans="1:16" ht="18.75" customHeight="1">
      <c r="A183" s="9"/>
      <c r="B183" s="84" t="s">
        <v>456</v>
      </c>
      <c r="C183" s="1997" t="s">
        <v>182</v>
      </c>
      <c r="D183" s="1997"/>
      <c r="E183" s="1998"/>
      <c r="F183" s="33" t="s">
        <v>56</v>
      </c>
      <c r="G183" s="2162" t="s">
        <v>4257</v>
      </c>
      <c r="H183" s="2163"/>
      <c r="I183" s="2163"/>
      <c r="J183" s="2163"/>
      <c r="K183" s="2163"/>
      <c r="L183" s="2163"/>
      <c r="M183" s="2163"/>
      <c r="N183" s="2196"/>
      <c r="O183" s="2124"/>
      <c r="P183" s="2081"/>
    </row>
    <row r="184" spans="1:16" ht="18.75" customHeight="1">
      <c r="A184" s="9"/>
      <c r="B184" s="84" t="s">
        <v>458</v>
      </c>
      <c r="C184" s="1997" t="s">
        <v>183</v>
      </c>
      <c r="D184" s="1997"/>
      <c r="E184" s="1998"/>
      <c r="F184" s="33" t="s">
        <v>56</v>
      </c>
      <c r="G184" s="2162" t="s">
        <v>4257</v>
      </c>
      <c r="H184" s="2163"/>
      <c r="I184" s="2163"/>
      <c r="J184" s="2163"/>
      <c r="K184" s="2163"/>
      <c r="L184" s="2163"/>
      <c r="M184" s="2163"/>
      <c r="N184" s="2196"/>
      <c r="O184" s="2124"/>
      <c r="P184" s="2081"/>
    </row>
    <row r="185" spans="1:16" ht="18.75" customHeight="1">
      <c r="A185" s="9"/>
      <c r="B185" s="84" t="s">
        <v>594</v>
      </c>
      <c r="C185" s="1997" t="s">
        <v>639</v>
      </c>
      <c r="D185" s="1997"/>
      <c r="E185" s="1998"/>
      <c r="F185" s="33" t="s">
        <v>56</v>
      </c>
      <c r="G185" s="2162" t="s">
        <v>4257</v>
      </c>
      <c r="H185" s="2163"/>
      <c r="I185" s="2163"/>
      <c r="J185" s="2163"/>
      <c r="K185" s="2163"/>
      <c r="L185" s="2163"/>
      <c r="M185" s="2163"/>
      <c r="N185" s="2196"/>
      <c r="O185" s="2124"/>
      <c r="P185" s="2081"/>
    </row>
    <row r="186" spans="1:16" ht="18.75" customHeight="1">
      <c r="A186" s="9"/>
      <c r="B186" s="76" t="s">
        <v>596</v>
      </c>
      <c r="C186" s="1997" t="s">
        <v>640</v>
      </c>
      <c r="D186" s="1997"/>
      <c r="E186" s="1998"/>
      <c r="F186" s="33" t="s">
        <v>56</v>
      </c>
      <c r="G186" s="2162" t="s">
        <v>4257</v>
      </c>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4250</v>
      </c>
      <c r="P187" s="2051"/>
    </row>
    <row r="188" spans="1:16" ht="20.25" customHeight="1">
      <c r="A188" s="9"/>
      <c r="B188" s="1489" t="s">
        <v>435</v>
      </c>
      <c r="C188" s="1997" t="s">
        <v>175</v>
      </c>
      <c r="D188" s="1997"/>
      <c r="E188" s="1998"/>
      <c r="F188" s="1523" t="s">
        <v>56</v>
      </c>
      <c r="G188" s="2188" t="s">
        <v>4258</v>
      </c>
      <c r="H188" s="2189"/>
      <c r="I188" s="2189"/>
      <c r="J188" s="2189"/>
      <c r="K188" s="2190"/>
      <c r="L188" s="2108" t="s">
        <v>56</v>
      </c>
      <c r="M188" s="2110"/>
      <c r="N188" s="2191"/>
      <c r="O188" s="2124"/>
      <c r="P188" s="2124"/>
    </row>
    <row r="189" spans="1:16" ht="20.25" customHeight="1">
      <c r="A189" s="9"/>
      <c r="B189" s="1489" t="s">
        <v>441</v>
      </c>
      <c r="C189" s="1997" t="s">
        <v>176</v>
      </c>
      <c r="D189" s="1997"/>
      <c r="E189" s="1998"/>
      <c r="F189" s="1523" t="s">
        <v>56</v>
      </c>
      <c r="G189" s="2188" t="s">
        <v>4259</v>
      </c>
      <c r="H189" s="2189"/>
      <c r="I189" s="2189"/>
      <c r="J189" s="2189"/>
      <c r="K189" s="2190"/>
      <c r="L189" s="2108" t="s">
        <v>56</v>
      </c>
      <c r="M189" s="2110"/>
      <c r="N189" s="2191"/>
      <c r="O189" s="2124"/>
      <c r="P189" s="2124"/>
    </row>
    <row r="190" spans="1:16" ht="20.25" customHeight="1">
      <c r="A190" s="9"/>
      <c r="B190" s="1489" t="s">
        <v>443</v>
      </c>
      <c r="C190" s="1997" t="s">
        <v>177</v>
      </c>
      <c r="D190" s="1997"/>
      <c r="E190" s="1998"/>
      <c r="F190" s="1523" t="s">
        <v>57</v>
      </c>
      <c r="G190" s="2188" t="s">
        <v>62</v>
      </c>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t="s">
        <v>62</v>
      </c>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23" t="s">
        <v>57</v>
      </c>
      <c r="G192" s="2188" t="s">
        <v>62</v>
      </c>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23" t="s">
        <v>57</v>
      </c>
      <c r="G193" s="2188" t="s">
        <v>62</v>
      </c>
      <c r="H193" s="2189"/>
      <c r="I193" s="2189"/>
      <c r="J193" s="2189"/>
      <c r="K193" s="2190"/>
      <c r="L193" s="2108" t="s">
        <v>62</v>
      </c>
      <c r="M193" s="2110"/>
      <c r="N193" s="2191"/>
      <c r="O193" s="2124"/>
      <c r="P193" s="2124"/>
    </row>
    <row r="194" spans="1:16" ht="20.25" customHeight="1">
      <c r="A194" s="9"/>
      <c r="B194" s="1494" t="s">
        <v>453</v>
      </c>
      <c r="C194" s="1997" t="s">
        <v>181</v>
      </c>
      <c r="D194" s="1997"/>
      <c r="E194" s="1998"/>
      <c r="F194" s="1523" t="s">
        <v>57</v>
      </c>
      <c r="G194" s="2188" t="s">
        <v>62</v>
      </c>
      <c r="H194" s="2189"/>
      <c r="I194" s="2189"/>
      <c r="J194" s="2189"/>
      <c r="K194" s="2190"/>
      <c r="L194" s="2108" t="s">
        <v>62</v>
      </c>
      <c r="M194" s="2110"/>
      <c r="N194" s="2191"/>
      <c r="O194" s="2124"/>
      <c r="P194" s="2124"/>
    </row>
    <row r="195" spans="1:16" ht="20.25" customHeight="1">
      <c r="A195" s="9"/>
      <c r="B195" s="1494" t="s">
        <v>456</v>
      </c>
      <c r="C195" s="1997" t="s">
        <v>182</v>
      </c>
      <c r="D195" s="1997"/>
      <c r="E195" s="1998"/>
      <c r="F195" s="1523" t="s">
        <v>57</v>
      </c>
      <c r="G195" s="2188" t="s">
        <v>62</v>
      </c>
      <c r="H195" s="2189"/>
      <c r="I195" s="2189"/>
      <c r="J195" s="2189"/>
      <c r="K195" s="2190"/>
      <c r="L195" s="2108" t="s">
        <v>62</v>
      </c>
      <c r="M195" s="2110"/>
      <c r="N195" s="2191"/>
      <c r="O195" s="2124"/>
      <c r="P195" s="2124"/>
    </row>
    <row r="196" spans="1:16" ht="20.25" customHeight="1">
      <c r="A196" s="9"/>
      <c r="B196" s="1494" t="s">
        <v>458</v>
      </c>
      <c r="C196" s="1997" t="s">
        <v>183</v>
      </c>
      <c r="D196" s="1997"/>
      <c r="E196" s="1998"/>
      <c r="F196" s="1523" t="s">
        <v>57</v>
      </c>
      <c r="G196" s="2188" t="s">
        <v>62</v>
      </c>
      <c r="H196" s="2189"/>
      <c r="I196" s="2189"/>
      <c r="J196" s="2189"/>
      <c r="K196" s="2190"/>
      <c r="L196" s="2108" t="s">
        <v>62</v>
      </c>
      <c r="M196" s="2110"/>
      <c r="N196" s="2191"/>
      <c r="O196" s="2124"/>
      <c r="P196" s="2124"/>
    </row>
    <row r="197" spans="1:16" ht="20.25" customHeight="1">
      <c r="A197" s="9"/>
      <c r="B197" s="1494" t="s">
        <v>594</v>
      </c>
      <c r="C197" s="1997" t="s">
        <v>639</v>
      </c>
      <c r="D197" s="1997"/>
      <c r="E197" s="1998"/>
      <c r="F197" s="1523" t="s">
        <v>57</v>
      </c>
      <c r="G197" s="2188" t="s">
        <v>62</v>
      </c>
      <c r="H197" s="2189"/>
      <c r="I197" s="2189"/>
      <c r="J197" s="2189"/>
      <c r="K197" s="2190"/>
      <c r="L197" s="2108" t="s">
        <v>62</v>
      </c>
      <c r="M197" s="2110"/>
      <c r="N197" s="2191"/>
      <c r="O197" s="2124"/>
      <c r="P197" s="2124"/>
    </row>
    <row r="198" spans="1:16" ht="20.25" customHeight="1">
      <c r="A198" s="9"/>
      <c r="B198" s="1490" t="s">
        <v>596</v>
      </c>
      <c r="C198" s="1997" t="s">
        <v>640</v>
      </c>
      <c r="D198" s="1997"/>
      <c r="E198" s="1998"/>
      <c r="F198" s="1523" t="s">
        <v>57</v>
      </c>
      <c r="G198" s="2188" t="s">
        <v>62</v>
      </c>
      <c r="H198" s="2189"/>
      <c r="I198" s="2189"/>
      <c r="J198" s="2189"/>
      <c r="K198" s="2190"/>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328</v>
      </c>
      <c r="P199" s="2051"/>
    </row>
    <row r="200" spans="1:16" ht="21" customHeight="1">
      <c r="A200" s="9"/>
      <c r="B200" s="1489" t="s">
        <v>435</v>
      </c>
      <c r="C200" s="1997" t="s">
        <v>175</v>
      </c>
      <c r="D200" s="1997"/>
      <c r="E200" s="1998"/>
      <c r="F200" s="33" t="s">
        <v>56</v>
      </c>
      <c r="G200" s="2465" t="s">
        <v>4260</v>
      </c>
      <c r="H200" s="2466"/>
      <c r="I200" s="2466"/>
      <c r="J200" s="2466"/>
      <c r="K200" s="2466"/>
      <c r="L200" s="2466"/>
      <c r="M200" s="2466"/>
      <c r="N200" s="2467"/>
      <c r="O200" s="2124"/>
      <c r="P200" s="2124"/>
    </row>
    <row r="201" spans="1:16" ht="21" customHeight="1">
      <c r="A201" s="9"/>
      <c r="B201" s="1489" t="s">
        <v>441</v>
      </c>
      <c r="C201" s="1997" t="s">
        <v>176</v>
      </c>
      <c r="D201" s="1997"/>
      <c r="E201" s="1998"/>
      <c r="F201" s="33" t="s">
        <v>56</v>
      </c>
      <c r="G201" s="2411" t="s">
        <v>4261</v>
      </c>
      <c r="H201" s="2412"/>
      <c r="I201" s="2412"/>
      <c r="J201" s="2412"/>
      <c r="K201" s="2412"/>
      <c r="L201" s="2412"/>
      <c r="M201" s="2412"/>
      <c r="N201" s="2468"/>
      <c r="O201" s="2124"/>
      <c r="P201" s="2124"/>
    </row>
    <row r="202" spans="1:16" ht="21" customHeight="1">
      <c r="A202" s="9"/>
      <c r="B202" s="1489" t="s">
        <v>443</v>
      </c>
      <c r="C202" s="1997" t="s">
        <v>177</v>
      </c>
      <c r="D202" s="1997"/>
      <c r="E202" s="1998"/>
      <c r="F202" s="33" t="s">
        <v>57</v>
      </c>
      <c r="G202" s="2411"/>
      <c r="H202" s="2412"/>
      <c r="I202" s="2412"/>
      <c r="J202" s="2412"/>
      <c r="K202" s="2412"/>
      <c r="L202" s="2412"/>
      <c r="M202" s="2412"/>
      <c r="N202" s="2468"/>
      <c r="O202" s="2124"/>
      <c r="P202" s="2124"/>
    </row>
    <row r="203" spans="1:16" ht="21" customHeight="1">
      <c r="A203" s="9"/>
      <c r="B203" s="1489" t="s">
        <v>445</v>
      </c>
      <c r="C203" s="1997" t="s">
        <v>178</v>
      </c>
      <c r="D203" s="1997"/>
      <c r="E203" s="1998"/>
      <c r="F203" s="33" t="s">
        <v>57</v>
      </c>
      <c r="G203" s="2411"/>
      <c r="H203" s="2412"/>
      <c r="I203" s="2412"/>
      <c r="J203" s="2412"/>
      <c r="K203" s="2412"/>
      <c r="L203" s="2412"/>
      <c r="M203" s="2412"/>
      <c r="N203" s="2468"/>
      <c r="O203" s="2124"/>
      <c r="P203" s="2124"/>
    </row>
    <row r="204" spans="1:16" ht="21" customHeight="1">
      <c r="A204" s="9"/>
      <c r="B204" s="1490" t="s">
        <v>448</v>
      </c>
      <c r="C204" s="1997" t="s">
        <v>179</v>
      </c>
      <c r="D204" s="1997"/>
      <c r="E204" s="1998"/>
      <c r="F204" s="33" t="s">
        <v>57</v>
      </c>
      <c r="G204" s="2411"/>
      <c r="H204" s="2412"/>
      <c r="I204" s="2412"/>
      <c r="J204" s="2412"/>
      <c r="K204" s="2412"/>
      <c r="L204" s="2412"/>
      <c r="M204" s="2412"/>
      <c r="N204" s="2468"/>
      <c r="O204" s="2081"/>
      <c r="P204" s="2124"/>
    </row>
    <row r="205" spans="1:16" ht="21" customHeight="1">
      <c r="A205" s="9"/>
      <c r="B205" s="1494" t="s">
        <v>450</v>
      </c>
      <c r="C205" s="1997" t="s">
        <v>638</v>
      </c>
      <c r="D205" s="1997"/>
      <c r="E205" s="1998"/>
      <c r="F205" s="33" t="s">
        <v>56</v>
      </c>
      <c r="G205" s="2465" t="s">
        <v>4262</v>
      </c>
      <c r="H205" s="2466"/>
      <c r="I205" s="2466"/>
      <c r="J205" s="2466"/>
      <c r="K205" s="2466"/>
      <c r="L205" s="2466"/>
      <c r="M205" s="2466"/>
      <c r="N205" s="2467"/>
      <c r="O205" s="2081"/>
      <c r="P205" s="2124"/>
    </row>
    <row r="206" spans="1:16" ht="21" customHeight="1">
      <c r="A206" s="9"/>
      <c r="B206" s="1494" t="s">
        <v>453</v>
      </c>
      <c r="C206" s="1997" t="s">
        <v>181</v>
      </c>
      <c r="D206" s="1997"/>
      <c r="E206" s="1998"/>
      <c r="F206" s="33" t="s">
        <v>56</v>
      </c>
      <c r="G206" s="2411" t="s">
        <v>4263</v>
      </c>
      <c r="H206" s="2412"/>
      <c r="I206" s="2412"/>
      <c r="J206" s="2412"/>
      <c r="K206" s="2412"/>
      <c r="L206" s="2412"/>
      <c r="M206" s="2412"/>
      <c r="N206" s="2468"/>
      <c r="O206" s="2081"/>
      <c r="P206" s="2124"/>
    </row>
    <row r="207" spans="1:16" ht="21" customHeight="1">
      <c r="A207" s="9"/>
      <c r="B207" s="1494" t="s">
        <v>456</v>
      </c>
      <c r="C207" s="1997" t="s">
        <v>182</v>
      </c>
      <c r="D207" s="1997"/>
      <c r="E207" s="1998"/>
      <c r="F207" s="33" t="s">
        <v>56</v>
      </c>
      <c r="G207" s="2469" t="s">
        <v>4264</v>
      </c>
      <c r="H207" s="2470"/>
      <c r="I207" s="2470"/>
      <c r="J207" s="2470"/>
      <c r="K207" s="2470"/>
      <c r="L207" s="2470"/>
      <c r="M207" s="2470"/>
      <c r="N207" s="2471"/>
      <c r="O207" s="2081"/>
      <c r="P207" s="2124"/>
    </row>
    <row r="208" spans="1:16" ht="21" customHeight="1">
      <c r="A208" s="9"/>
      <c r="B208" s="1494" t="s">
        <v>458</v>
      </c>
      <c r="C208" s="1997" t="s">
        <v>183</v>
      </c>
      <c r="D208" s="1997"/>
      <c r="E208" s="1998"/>
      <c r="F208" s="33" t="s">
        <v>56</v>
      </c>
      <c r="G208" s="2411" t="s">
        <v>4265</v>
      </c>
      <c r="H208" s="2412"/>
      <c r="I208" s="2412"/>
      <c r="J208" s="2412"/>
      <c r="K208" s="2412"/>
      <c r="L208" s="2412"/>
      <c r="M208" s="2412"/>
      <c r="N208" s="2468"/>
      <c r="O208" s="2081"/>
      <c r="P208" s="2124"/>
    </row>
    <row r="209" spans="1:16" ht="21" customHeight="1">
      <c r="A209" s="9"/>
      <c r="B209" s="1494" t="s">
        <v>594</v>
      </c>
      <c r="C209" s="1997" t="s">
        <v>639</v>
      </c>
      <c r="D209" s="1997"/>
      <c r="E209" s="1998"/>
      <c r="F209" s="33" t="s">
        <v>56</v>
      </c>
      <c r="G209" s="2469" t="s">
        <v>4266</v>
      </c>
      <c r="H209" s="2470"/>
      <c r="I209" s="2470"/>
      <c r="J209" s="2470"/>
      <c r="K209" s="2470"/>
      <c r="L209" s="2470"/>
      <c r="M209" s="2470"/>
      <c r="N209" s="2471"/>
      <c r="O209" s="2081"/>
      <c r="P209" s="2124"/>
    </row>
    <row r="210" spans="1:16" ht="21" customHeight="1" thickBot="1">
      <c r="A210" s="9"/>
      <c r="B210" s="39" t="s">
        <v>596</v>
      </c>
      <c r="C210" s="1978" t="s">
        <v>640</v>
      </c>
      <c r="D210" s="1978"/>
      <c r="E210" s="1979"/>
      <c r="F210" s="86" t="s">
        <v>56</v>
      </c>
      <c r="G210" s="2472" t="s">
        <v>4267</v>
      </c>
      <c r="H210" s="2473"/>
      <c r="I210" s="2473"/>
      <c r="J210" s="2473"/>
      <c r="K210" s="2473"/>
      <c r="L210" s="2473"/>
      <c r="M210" s="2473"/>
      <c r="N210" s="2474"/>
      <c r="O210" s="2195"/>
      <c r="P210" s="2124"/>
    </row>
    <row r="211" spans="1:16" ht="22.5" customHeight="1">
      <c r="B211" s="23" t="s">
        <v>648</v>
      </c>
      <c r="C211" s="1997" t="s">
        <v>649</v>
      </c>
      <c r="D211" s="1997"/>
      <c r="E211" s="1997"/>
      <c r="F211" s="1997"/>
      <c r="G211" s="1998"/>
      <c r="H211" s="2183" t="s">
        <v>56</v>
      </c>
      <c r="I211" s="2184"/>
      <c r="J211" s="2185"/>
      <c r="K211" s="2186" t="s">
        <v>514</v>
      </c>
      <c r="L211" s="2170" t="s">
        <v>4268</v>
      </c>
      <c r="M211" s="2171"/>
      <c r="N211" s="2179"/>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v>3.6999999999999998E-2</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t="s">
        <v>62</v>
      </c>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t="s">
        <v>62</v>
      </c>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4269</v>
      </c>
      <c r="P225" s="2017"/>
    </row>
    <row r="226" spans="2:16" ht="27" customHeight="1">
      <c r="B226" s="22" t="s">
        <v>435</v>
      </c>
      <c r="C226" s="2028" t="s">
        <v>664</v>
      </c>
      <c r="D226" s="2028"/>
      <c r="E226" s="2028"/>
      <c r="F226" s="2028"/>
      <c r="G226" s="2028"/>
      <c r="H226" s="2166" t="s">
        <v>62</v>
      </c>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56</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t="s">
        <v>62</v>
      </c>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t="s">
        <v>4270</v>
      </c>
      <c r="L242" s="2150"/>
      <c r="M242" s="2154"/>
      <c r="N242" s="2107"/>
      <c r="O242" s="2017"/>
      <c r="P242" s="2017"/>
    </row>
    <row r="243" spans="2:16" ht="23.25" customHeight="1">
      <c r="B243" s="90" t="s">
        <v>678</v>
      </c>
      <c r="C243" s="1997" t="s">
        <v>679</v>
      </c>
      <c r="D243" s="1997"/>
      <c r="E243" s="1998"/>
      <c r="F243" s="1995" t="s">
        <v>4271</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4272</v>
      </c>
      <c r="P244" s="1991"/>
    </row>
    <row r="245" spans="2:16" ht="23.25" customHeight="1">
      <c r="B245" s="89" t="s">
        <v>435</v>
      </c>
      <c r="C245" s="1903" t="s">
        <v>209</v>
      </c>
      <c r="D245" s="1903"/>
      <c r="E245" s="2138"/>
      <c r="F245" s="1754" t="s">
        <v>214</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233</v>
      </c>
      <c r="H251" s="1527" t="s">
        <v>514</v>
      </c>
      <c r="I251" s="2121"/>
      <c r="J251" s="2122"/>
      <c r="K251" s="2122"/>
      <c r="L251" s="2122"/>
      <c r="M251" s="2122"/>
      <c r="N251" s="2123"/>
      <c r="O251" s="9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903</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4273</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4274</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c r="I260" s="2015"/>
      <c r="J260" s="2015"/>
      <c r="K260" s="2015"/>
      <c r="L260" s="2015"/>
      <c r="M260" s="2015"/>
      <c r="N260" s="2128"/>
      <c r="O260" s="2124" t="s">
        <v>3661</v>
      </c>
      <c r="P260" s="2051"/>
    </row>
    <row r="261" spans="2:16" ht="30" customHeight="1">
      <c r="B261" s="89" t="s">
        <v>435</v>
      </c>
      <c r="C261" s="1997" t="s">
        <v>696</v>
      </c>
      <c r="D261" s="1997"/>
      <c r="E261" s="1998"/>
      <c r="F261" s="1523" t="s">
        <v>56</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56</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57</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56</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4275</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282</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6.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t="s">
        <v>61</v>
      </c>
      <c r="I276" s="119" t="s">
        <v>61</v>
      </c>
      <c r="J276" s="103" t="s">
        <v>61</v>
      </c>
      <c r="K276" s="118" t="s">
        <v>61</v>
      </c>
      <c r="L276" s="118" t="s">
        <v>61</v>
      </c>
      <c r="M276" s="103" t="s">
        <v>61</v>
      </c>
      <c r="N276" s="1653" t="s">
        <v>61</v>
      </c>
      <c r="O276" s="2089"/>
      <c r="P276" s="2089"/>
    </row>
    <row r="277" spans="2:16" ht="24.75" customHeight="1">
      <c r="B277" s="84" t="s">
        <v>489</v>
      </c>
      <c r="C277" s="2091" t="s">
        <v>722</v>
      </c>
      <c r="D277" s="2091"/>
      <c r="E277" s="2091"/>
      <c r="F277" s="2091"/>
      <c r="G277" s="2092"/>
      <c r="H277" s="118">
        <v>0</v>
      </c>
      <c r="I277" s="119">
        <v>12</v>
      </c>
      <c r="J277" s="120">
        <f t="shared" ref="J277:J295" si="1">MIN(H277/I277,1)</f>
        <v>0</v>
      </c>
      <c r="K277" s="118">
        <v>24366</v>
      </c>
      <c r="L277" s="118">
        <v>81187</v>
      </c>
      <c r="M277" s="121">
        <f>MIN(K277/L277,1)</f>
        <v>0.30012194070479264</v>
      </c>
      <c r="N277" s="136"/>
      <c r="O277" s="2017" t="s">
        <v>1933</v>
      </c>
      <c r="P277" s="2017"/>
    </row>
    <row r="278" spans="2:16" ht="36" customHeight="1">
      <c r="B278" s="84" t="s">
        <v>493</v>
      </c>
      <c r="C278" s="2091" t="s">
        <v>723</v>
      </c>
      <c r="D278" s="2091"/>
      <c r="E278" s="2092"/>
      <c r="F278" s="2093" t="s">
        <v>61</v>
      </c>
      <c r="G278" s="2094"/>
      <c r="H278" s="118" t="s">
        <v>61</v>
      </c>
      <c r="I278" s="119" t="s">
        <v>61</v>
      </c>
      <c r="J278" s="103" t="s">
        <v>61</v>
      </c>
      <c r="K278" s="118" t="s">
        <v>61</v>
      </c>
      <c r="L278" s="118" t="s">
        <v>61</v>
      </c>
      <c r="M278" s="139" t="s">
        <v>61</v>
      </c>
      <c r="N278" s="136" t="s">
        <v>61</v>
      </c>
      <c r="O278" s="2017"/>
      <c r="P278" s="2017"/>
    </row>
    <row r="279" spans="2:16" ht="20.25" customHeight="1">
      <c r="B279" s="104" t="s">
        <v>441</v>
      </c>
      <c r="C279" s="2068" t="s">
        <v>724</v>
      </c>
      <c r="D279" s="2068"/>
      <c r="E279" s="2068"/>
      <c r="F279" s="2068"/>
      <c r="G279" s="2095"/>
      <c r="H279" s="118">
        <v>0</v>
      </c>
      <c r="I279" s="119">
        <v>12</v>
      </c>
      <c r="J279" s="120">
        <f t="shared" si="1"/>
        <v>0</v>
      </c>
      <c r="K279" s="118">
        <v>39369</v>
      </c>
      <c r="L279" s="118">
        <v>81187</v>
      </c>
      <c r="M279" s="121">
        <f>MIN(K279/L279,1)</f>
        <v>0.48491753605872862</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61</v>
      </c>
      <c r="I281" s="119" t="s">
        <v>61</v>
      </c>
      <c r="J281" s="103" t="s">
        <v>61</v>
      </c>
      <c r="K281" s="118" t="s">
        <v>61</v>
      </c>
      <c r="L281" s="118" t="s">
        <v>61</v>
      </c>
      <c r="M281" s="103" t="s">
        <v>61</v>
      </c>
      <c r="N281" s="137"/>
      <c r="O281" s="2089"/>
      <c r="P281" s="2089"/>
    </row>
    <row r="282" spans="2:16" ht="24.75" customHeight="1">
      <c r="B282" s="76" t="s">
        <v>489</v>
      </c>
      <c r="C282" s="2091" t="s">
        <v>726</v>
      </c>
      <c r="D282" s="2091"/>
      <c r="E282" s="2091"/>
      <c r="F282" s="2091"/>
      <c r="G282" s="1518"/>
      <c r="H282" s="118">
        <v>0</v>
      </c>
      <c r="I282" s="119">
        <v>12</v>
      </c>
      <c r="J282" s="120">
        <f t="shared" si="1"/>
        <v>0</v>
      </c>
      <c r="K282" s="118">
        <v>19368</v>
      </c>
      <c r="L282" s="118">
        <v>81187</v>
      </c>
      <c r="M282" s="121">
        <f>MIN(K282/L282,1)</f>
        <v>0.23856036064887234</v>
      </c>
      <c r="N282" s="136"/>
      <c r="O282" s="2089"/>
      <c r="P282" s="2089"/>
    </row>
    <row r="283" spans="2:16" ht="24.75" customHeight="1">
      <c r="B283" s="76" t="s">
        <v>493</v>
      </c>
      <c r="C283" s="2091" t="s">
        <v>727</v>
      </c>
      <c r="D283" s="2091"/>
      <c r="E283" s="2091"/>
      <c r="F283" s="2091"/>
      <c r="G283" s="2092"/>
      <c r="H283" s="118" t="s">
        <v>61</v>
      </c>
      <c r="I283" s="119" t="s">
        <v>61</v>
      </c>
      <c r="J283" s="103" t="s">
        <v>61</v>
      </c>
      <c r="K283" s="118" t="s">
        <v>61</v>
      </c>
      <c r="L283" s="118" t="s">
        <v>61</v>
      </c>
      <c r="M283" s="103" t="s">
        <v>61</v>
      </c>
      <c r="N283" s="136" t="s">
        <v>61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2</v>
      </c>
      <c r="I285" s="119">
        <v>12</v>
      </c>
      <c r="J285" s="120">
        <f t="shared" si="1"/>
        <v>0.16666666666666666</v>
      </c>
      <c r="K285" s="118">
        <v>27755</v>
      </c>
      <c r="L285" s="118">
        <v>81187</v>
      </c>
      <c r="M285" s="121">
        <f>MIN(K285/L285,1)</f>
        <v>0.34186507692118195</v>
      </c>
      <c r="N285" s="1556"/>
      <c r="O285" s="2089"/>
      <c r="P285" s="2089"/>
    </row>
    <row r="286" spans="2:16" ht="22.5" customHeight="1">
      <c r="B286" s="76" t="s">
        <v>489</v>
      </c>
      <c r="C286" s="2091" t="s">
        <v>729</v>
      </c>
      <c r="D286" s="2091"/>
      <c r="E286" s="2091"/>
      <c r="F286" s="2091"/>
      <c r="G286" s="2092"/>
      <c r="H286" s="118">
        <v>7</v>
      </c>
      <c r="I286" s="119">
        <v>12</v>
      </c>
      <c r="J286" s="120">
        <f t="shared" si="1"/>
        <v>0.58333333333333337</v>
      </c>
      <c r="K286" s="118">
        <v>36416</v>
      </c>
      <c r="L286" s="118">
        <v>81187</v>
      </c>
      <c r="M286" s="121">
        <f>MIN(K286/L286,1)</f>
        <v>0.44854471775037874</v>
      </c>
      <c r="N286" s="137"/>
      <c r="O286" s="2089"/>
      <c r="P286" s="2089"/>
    </row>
    <row r="287" spans="2:16" ht="22.5" customHeight="1">
      <c r="B287" s="104" t="s">
        <v>448</v>
      </c>
      <c r="C287" s="2068" t="s">
        <v>503</v>
      </c>
      <c r="D287" s="2068"/>
      <c r="E287" s="2068"/>
      <c r="F287" s="2068"/>
      <c r="G287" s="2068"/>
      <c r="H287" s="118">
        <v>5</v>
      </c>
      <c r="I287" s="119">
        <v>12</v>
      </c>
      <c r="J287" s="120">
        <f t="shared" si="1"/>
        <v>0.41666666666666669</v>
      </c>
      <c r="K287" s="118">
        <v>38710</v>
      </c>
      <c r="L287" s="118">
        <v>81187</v>
      </c>
      <c r="M287" s="121">
        <f>MIN(K287/L287,1)</f>
        <v>0.47680047298212769</v>
      </c>
      <c r="N287" s="138"/>
      <c r="O287" s="2089"/>
      <c r="P287" s="2089"/>
    </row>
    <row r="288" spans="2:16" ht="22.5" customHeight="1">
      <c r="B288" s="104" t="s">
        <v>450</v>
      </c>
      <c r="C288" s="2068" t="s">
        <v>730</v>
      </c>
      <c r="D288" s="2068"/>
      <c r="E288" s="2068"/>
      <c r="F288" s="2068"/>
      <c r="G288" s="2068"/>
      <c r="H288" s="118" t="s">
        <v>61</v>
      </c>
      <c r="I288" s="119" t="s">
        <v>61</v>
      </c>
      <c r="J288" s="103" t="s">
        <v>61</v>
      </c>
      <c r="K288" s="118" t="s">
        <v>61</v>
      </c>
      <c r="L288" s="118" t="s">
        <v>61</v>
      </c>
      <c r="M288" s="103" t="s">
        <v>61</v>
      </c>
      <c r="N288" s="1653" t="s">
        <v>61</v>
      </c>
      <c r="O288" s="2089"/>
      <c r="P288" s="2089"/>
    </row>
    <row r="289" spans="2:16" ht="22.5" customHeight="1">
      <c r="B289" s="104" t="s">
        <v>453</v>
      </c>
      <c r="C289" s="2068" t="s">
        <v>131</v>
      </c>
      <c r="D289" s="2068"/>
      <c r="E289" s="2068"/>
      <c r="F289" s="2068"/>
      <c r="G289" s="2068"/>
      <c r="H289" s="118">
        <v>0</v>
      </c>
      <c r="I289" s="119">
        <v>12</v>
      </c>
      <c r="J289" s="120">
        <f t="shared" si="1"/>
        <v>0</v>
      </c>
      <c r="K289" s="118">
        <v>29968</v>
      </c>
      <c r="L289" s="118">
        <v>81187</v>
      </c>
      <c r="M289" s="121">
        <f t="shared" ref="M289:M294" si="2">MIN(K289/L289,1)</f>
        <v>0.36912313547735476</v>
      </c>
      <c r="N289" s="138"/>
      <c r="O289" s="2089"/>
      <c r="P289" s="2089"/>
    </row>
    <row r="290" spans="2:16" ht="22.5" customHeight="1">
      <c r="B290" s="104" t="s">
        <v>456</v>
      </c>
      <c r="C290" s="2068" t="s">
        <v>132</v>
      </c>
      <c r="D290" s="2068"/>
      <c r="E290" s="2068"/>
      <c r="F290" s="2068"/>
      <c r="G290" s="2068"/>
      <c r="H290" s="118">
        <v>0</v>
      </c>
      <c r="I290" s="119">
        <v>12</v>
      </c>
      <c r="J290" s="120">
        <f t="shared" si="1"/>
        <v>0</v>
      </c>
      <c r="K290" s="118">
        <v>62952</v>
      </c>
      <c r="L290" s="118">
        <v>81187</v>
      </c>
      <c r="M290" s="121">
        <f t="shared" si="2"/>
        <v>0.77539507556628529</v>
      </c>
      <c r="N290" s="138"/>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1</v>
      </c>
      <c r="I292" s="119">
        <v>12</v>
      </c>
      <c r="J292" s="120">
        <f t="shared" si="1"/>
        <v>8.3333333333333329E-2</v>
      </c>
      <c r="K292" s="118">
        <v>49524</v>
      </c>
      <c r="L292" s="118">
        <v>81187</v>
      </c>
      <c r="M292" s="120">
        <f>MIN(K292/L292,1)</f>
        <v>0.60999913779299642</v>
      </c>
      <c r="N292" s="1556"/>
      <c r="O292" s="2089"/>
      <c r="P292" s="2089"/>
    </row>
    <row r="293" spans="2:16" ht="22.5" customHeight="1">
      <c r="B293" s="76" t="s">
        <v>489</v>
      </c>
      <c r="C293" s="2086" t="s">
        <v>300</v>
      </c>
      <c r="D293" s="2086"/>
      <c r="E293" s="2086"/>
      <c r="F293" s="2086"/>
      <c r="G293" s="2087"/>
      <c r="H293" s="118" t="s">
        <v>61</v>
      </c>
      <c r="I293" s="119" t="s">
        <v>61</v>
      </c>
      <c r="J293" s="103" t="s">
        <v>61</v>
      </c>
      <c r="K293" s="118" t="s">
        <v>61</v>
      </c>
      <c r="L293" s="118" t="s">
        <v>61</v>
      </c>
      <c r="M293" s="103" t="s">
        <v>61</v>
      </c>
      <c r="N293" s="1653" t="s">
        <v>61</v>
      </c>
      <c r="O293" s="2089"/>
      <c r="P293" s="2089"/>
    </row>
    <row r="294" spans="2:16" ht="22.5" customHeight="1">
      <c r="B294" s="104" t="s">
        <v>594</v>
      </c>
      <c r="C294" s="2068" t="s">
        <v>731</v>
      </c>
      <c r="D294" s="2068"/>
      <c r="E294" s="2068"/>
      <c r="F294" s="2068"/>
      <c r="G294" s="2068"/>
      <c r="H294" s="118">
        <v>0</v>
      </c>
      <c r="I294" s="119">
        <v>12</v>
      </c>
      <c r="J294" s="120">
        <f t="shared" si="1"/>
        <v>0</v>
      </c>
      <c r="K294" s="118">
        <v>12360</v>
      </c>
      <c r="L294" s="118">
        <v>81187</v>
      </c>
      <c r="M294" s="121">
        <f t="shared" si="2"/>
        <v>0.1522411223471738</v>
      </c>
      <c r="N294" s="283" t="s">
        <v>61</v>
      </c>
      <c r="O294" s="2089"/>
      <c r="P294" s="2089"/>
    </row>
    <row r="295" spans="2:16" ht="37.5" customHeight="1" thickBot="1">
      <c r="B295" s="27" t="s">
        <v>596</v>
      </c>
      <c r="C295" s="1997" t="s">
        <v>732</v>
      </c>
      <c r="D295" s="1997"/>
      <c r="E295" s="1997"/>
      <c r="F295" s="1997"/>
      <c r="G295" s="1998"/>
      <c r="H295" s="127">
        <f>SUM(H286:H294)</f>
        <v>13</v>
      </c>
      <c r="I295" s="127">
        <f>SUM(I286:I294)</f>
        <v>72</v>
      </c>
      <c r="J295" s="120">
        <f t="shared" si="1"/>
        <v>0.18055555555555555</v>
      </c>
      <c r="K295" s="127">
        <f>SUM(K286:K294)</f>
        <v>229930</v>
      </c>
      <c r="L295" s="127">
        <f>SUM(L286:L294)</f>
        <v>487122</v>
      </c>
      <c r="M295" s="121">
        <f>MIN(K295/L295,1)</f>
        <v>0.47201727698605278</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4276</v>
      </c>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t="s">
        <v>61</v>
      </c>
      <c r="I300" s="2027"/>
      <c r="J300" s="2000"/>
      <c r="K300" s="2078"/>
      <c r="L300" s="2082"/>
      <c r="M300" s="2083"/>
      <c r="N300" s="2084"/>
      <c r="O300" s="2017"/>
      <c r="P300" s="2017"/>
    </row>
    <row r="301" spans="2:16" ht="37.5" customHeight="1">
      <c r="B301" s="44" t="s">
        <v>737</v>
      </c>
      <c r="C301" s="1997" t="s">
        <v>738</v>
      </c>
      <c r="D301" s="1997"/>
      <c r="E301" s="1997"/>
      <c r="F301" s="1997"/>
      <c r="G301" s="1998"/>
      <c r="H301" s="1999" t="s">
        <v>347</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3665</v>
      </c>
      <c r="P303" s="1991"/>
    </row>
    <row r="304" spans="2:16" ht="39" customHeight="1">
      <c r="B304" s="23" t="s">
        <v>366</v>
      </c>
      <c r="C304" s="1997" t="s">
        <v>741</v>
      </c>
      <c r="D304" s="1997"/>
      <c r="E304" s="1997"/>
      <c r="F304" s="1997"/>
      <c r="G304" s="1998"/>
      <c r="H304" s="1999" t="s">
        <v>365</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354</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354</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373</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t="s">
        <v>4277</v>
      </c>
      <c r="M310" s="2046"/>
      <c r="N310" s="2047"/>
      <c r="O310" s="2050" t="s">
        <v>3164</v>
      </c>
      <c r="P310" s="2050"/>
    </row>
    <row r="311" spans="1:16" ht="30.75" customHeight="1">
      <c r="B311" s="1494" t="s">
        <v>435</v>
      </c>
      <c r="C311" s="2043" t="s">
        <v>748</v>
      </c>
      <c r="D311" s="2043"/>
      <c r="E311" s="2043"/>
      <c r="F311" s="2043"/>
      <c r="G311" s="2043"/>
      <c r="H311" s="1999" t="s">
        <v>56</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56</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4278</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39.75" customHeight="1">
      <c r="A317" s="9"/>
      <c r="B317" s="111" t="s">
        <v>435</v>
      </c>
      <c r="C317" s="1830" t="s">
        <v>754</v>
      </c>
      <c r="D317" s="1830"/>
      <c r="E317" s="1830"/>
      <c r="F317" s="1830"/>
      <c r="G317" s="1830"/>
      <c r="H317" s="1830"/>
      <c r="I317" s="1830"/>
      <c r="J317" s="1830"/>
      <c r="K317" s="1830"/>
      <c r="L317" s="2018" t="s">
        <v>514</v>
      </c>
      <c r="M317" s="2021" t="s">
        <v>4279</v>
      </c>
      <c r="N317" s="2022"/>
      <c r="O317" s="2017"/>
      <c r="P317" s="2017"/>
    </row>
    <row r="318" spans="1:16" ht="28.5" customHeight="1">
      <c r="A318" s="9"/>
      <c r="B318" s="111"/>
      <c r="C318" s="1491" t="s">
        <v>458</v>
      </c>
      <c r="D318" s="1997" t="s">
        <v>755</v>
      </c>
      <c r="E318" s="1997"/>
      <c r="F318" s="1997"/>
      <c r="G318" s="1997"/>
      <c r="H318" s="1997"/>
      <c r="I318" s="1998"/>
      <c r="J318" s="1999" t="s">
        <v>393</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2284" t="s">
        <v>398</v>
      </c>
      <c r="K319" s="3899"/>
      <c r="L319" s="2019"/>
      <c r="M319" s="2023"/>
      <c r="N319" s="2024"/>
      <c r="O319" s="2017"/>
      <c r="P319" s="2017"/>
    </row>
    <row r="320" spans="1:16" ht="28.5" customHeight="1">
      <c r="A320" s="9"/>
      <c r="B320" s="111"/>
      <c r="C320" s="111" t="s">
        <v>493</v>
      </c>
      <c r="D320" s="1997" t="s">
        <v>757</v>
      </c>
      <c r="E320" s="1997"/>
      <c r="F320" s="1997"/>
      <c r="G320" s="1997"/>
      <c r="H320" s="1754" t="s">
        <v>4280</v>
      </c>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393</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2801" t="s">
        <v>398</v>
      </c>
      <c r="K324" s="2013"/>
      <c r="L324" s="2019"/>
      <c r="M324" s="2023"/>
      <c r="N324" s="2024"/>
      <c r="O324" s="2017"/>
      <c r="P324" s="2017"/>
    </row>
    <row r="325" spans="1:16" ht="28.5" customHeight="1">
      <c r="A325" s="9"/>
      <c r="B325" s="111"/>
      <c r="C325" s="111" t="s">
        <v>493</v>
      </c>
      <c r="D325" s="1830" t="s">
        <v>757</v>
      </c>
      <c r="E325" s="1830"/>
      <c r="F325" s="1830"/>
      <c r="G325" s="1830"/>
      <c r="H325" s="2014" t="s">
        <v>4281</v>
      </c>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2801" t="s">
        <v>398</v>
      </c>
      <c r="K329" s="2013"/>
      <c r="L329" s="2019"/>
      <c r="M329" s="2023"/>
      <c r="N329" s="2024"/>
      <c r="O329" s="2017"/>
      <c r="P329" s="2017"/>
    </row>
    <row r="330" spans="1:16" ht="28.5" customHeight="1">
      <c r="A330" s="9"/>
      <c r="B330" s="1490"/>
      <c r="C330" s="111" t="s">
        <v>493</v>
      </c>
      <c r="D330" s="1997" t="s">
        <v>757</v>
      </c>
      <c r="E330" s="1997"/>
      <c r="F330" s="1997"/>
      <c r="G330" s="1997"/>
      <c r="H330" s="1754" t="s">
        <v>4282</v>
      </c>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2801" t="s">
        <v>398</v>
      </c>
      <c r="K334" s="2013"/>
      <c r="L334" s="2019"/>
      <c r="M334" s="2023"/>
      <c r="N334" s="2024"/>
      <c r="O334" s="2017"/>
      <c r="P334" s="2017"/>
    </row>
    <row r="335" spans="1:16" ht="28.5" customHeight="1">
      <c r="A335" s="9"/>
      <c r="B335" s="1490"/>
      <c r="C335" s="111" t="s">
        <v>493</v>
      </c>
      <c r="D335" s="1997" t="s">
        <v>757</v>
      </c>
      <c r="E335" s="1997"/>
      <c r="F335" s="1997"/>
      <c r="G335" s="1997"/>
      <c r="H335" s="1754" t="s">
        <v>4283</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v>1</v>
      </c>
      <c r="K339" s="2000"/>
      <c r="L339" s="2019"/>
      <c r="M339" s="2023"/>
      <c r="N339" s="2024"/>
      <c r="O339" s="2017"/>
      <c r="P339" s="2017"/>
    </row>
    <row r="340" spans="1:16" ht="28.5" customHeight="1">
      <c r="A340" s="9"/>
      <c r="B340" s="1490"/>
      <c r="C340" s="111" t="s">
        <v>493</v>
      </c>
      <c r="D340" s="1997" t="s">
        <v>757</v>
      </c>
      <c r="E340" s="1997"/>
      <c r="F340" s="1997"/>
      <c r="G340" s="1997"/>
      <c r="H340" s="1754" t="s">
        <v>4284</v>
      </c>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349</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t="s">
        <v>65</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349</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t="s">
        <v>65</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393</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398</v>
      </c>
      <c r="K354" s="2000"/>
      <c r="L354" s="2019"/>
      <c r="M354" s="2023"/>
      <c r="N354" s="2024"/>
      <c r="O354" s="2017"/>
      <c r="P354" s="2017"/>
    </row>
    <row r="355" spans="1:16" ht="28.5" customHeight="1">
      <c r="A355" s="9"/>
      <c r="B355" s="1490"/>
      <c r="C355" s="1491" t="s">
        <v>493</v>
      </c>
      <c r="D355" s="1997" t="s">
        <v>757</v>
      </c>
      <c r="E355" s="1997"/>
      <c r="F355" s="1997"/>
      <c r="G355" s="1997"/>
      <c r="H355" s="1754" t="s">
        <v>4285</v>
      </c>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65</v>
      </c>
      <c r="I357" s="114" t="s">
        <v>772</v>
      </c>
      <c r="J357" s="2008"/>
      <c r="K357" s="2008"/>
      <c r="L357" s="2008"/>
      <c r="M357" s="2008"/>
      <c r="N357" s="2009"/>
      <c r="O357" s="1507" t="s">
        <v>914</v>
      </c>
      <c r="P357" s="1507"/>
    </row>
    <row r="358" spans="1:16" ht="87.75" customHeight="1">
      <c r="A358" s="9"/>
      <c r="B358" s="1481" t="s">
        <v>404</v>
      </c>
      <c r="C358" s="1830" t="s">
        <v>773</v>
      </c>
      <c r="D358" s="1830"/>
      <c r="E358" s="1830"/>
      <c r="F358" s="1830"/>
      <c r="G358" s="1831"/>
      <c r="H358" s="158" t="s">
        <v>65</v>
      </c>
      <c r="I358" s="1535" t="s">
        <v>514</v>
      </c>
      <c r="J358" s="2010"/>
      <c r="K358" s="2010"/>
      <c r="L358" s="2010"/>
      <c r="M358" s="2010"/>
      <c r="N358" s="2011"/>
      <c r="O358" s="1991" t="s">
        <v>914</v>
      </c>
      <c r="P358" s="1991"/>
    </row>
    <row r="359" spans="1:16" ht="65.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65</v>
      </c>
      <c r="I360" s="2000"/>
      <c r="J360" s="2001" t="s">
        <v>514</v>
      </c>
      <c r="K360" s="2003"/>
      <c r="L360" s="2003"/>
      <c r="M360" s="2003"/>
      <c r="N360" s="2004"/>
      <c r="O360" s="1991" t="s">
        <v>328</v>
      </c>
      <c r="P360" s="2006"/>
    </row>
    <row r="361" spans="1:16" ht="42.75" customHeight="1" thickBot="1">
      <c r="A361" s="9"/>
      <c r="B361" s="113" t="s">
        <v>435</v>
      </c>
      <c r="C361" s="1978" t="s">
        <v>776</v>
      </c>
      <c r="D361" s="1978"/>
      <c r="E361" s="1978"/>
      <c r="F361" s="1978"/>
      <c r="G361" s="1979"/>
      <c r="H361" s="1980" t="s">
        <v>349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8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L189:L190">
    <cfRule type="expression" dxfId="4204" priority="154">
      <formula>$F$221="Don't know"</formula>
    </cfRule>
    <cfRule type="expression" dxfId="4203" priority="155">
      <formula>$F$221="No"</formula>
    </cfRule>
  </conditionalFormatting>
  <conditionalFormatting sqref="I11">
    <cfRule type="expression" dxfId="4202" priority="151">
      <formula>$F$17="Not applicable"</formula>
    </cfRule>
    <cfRule type="expression" dxfId="4201" priority="152">
      <formula>$F$17="Don't know"</formula>
    </cfRule>
    <cfRule type="expression" dxfId="4200" priority="153">
      <formula>$F$17="No"</formula>
    </cfRule>
  </conditionalFormatting>
  <conditionalFormatting sqref="F9:N9 F11:F19 I11">
    <cfRule type="expression" dxfId="4199" priority="150">
      <formula>$N$14="Don't know"</formula>
    </cfRule>
  </conditionalFormatting>
  <conditionalFormatting sqref="F9:N9 F11:F19 I11">
    <cfRule type="expression" dxfId="4198" priority="149">
      <formula>$N$14="Not applicable"</formula>
    </cfRule>
  </conditionalFormatting>
  <conditionalFormatting sqref="F9:N9 F11:F19 I11">
    <cfRule type="expression" dxfId="4197" priority="148">
      <formula>$N$14="No"</formula>
    </cfRule>
  </conditionalFormatting>
  <conditionalFormatting sqref="L188:M188">
    <cfRule type="expression" dxfId="4196" priority="146">
      <formula>$F$221="Don't know"</formula>
    </cfRule>
    <cfRule type="expression" dxfId="4195" priority="147">
      <formula>$F$221="No"</formula>
    </cfRule>
  </conditionalFormatting>
  <conditionalFormatting sqref="H26 G63:H64 F72:J72 H106 H276:I277 H281:I282 H285:I287 H292:I292 F11:F19 O274 J43:K43 L188:N188 F71 F73 H297:H299 O310 O358 H358 H301:H307 O297:O298 L189:L190 H28:H31 O277 O303 O307 H279:I279 F70:J70 G116:N128 K281:L282 K285:L287 K292:L292 F188:F198 K276:L279 H289:I290 K294:L294 H294:I294 K289:L290 F77:J81">
    <cfRule type="containsBlanks" dxfId="4194" priority="145">
      <formula>LEN(TRIM(F11))=0</formula>
    </cfRule>
  </conditionalFormatting>
  <conditionalFormatting sqref="F9:N9">
    <cfRule type="containsBlanks" dxfId="4193" priority="144">
      <formula>LEN(TRIM(F9))=0</formula>
    </cfRule>
  </conditionalFormatting>
  <conditionalFormatting sqref="O60 O88:O92 O106 O113 O135 O141 O143 O218 O260 O58 O225:O227 O146:O161 J55:K57 O20:O22 O26:O27 O187 O31:O32 K47 J39:K40 J48:K53 J35:K37">
    <cfRule type="containsBlanks" dxfId="4192" priority="143">
      <formula>LEN(TRIM(J20))=0</formula>
    </cfRule>
  </conditionalFormatting>
  <conditionalFormatting sqref="I63:J64">
    <cfRule type="containsBlanks" dxfId="4191" priority="142">
      <formula>LEN(TRIM(I63))=0</formula>
    </cfRule>
  </conditionalFormatting>
  <conditionalFormatting sqref="F243 H137:H139 K137 F200:F210 K219 F219:F221 H225 K228:K240 G147:G160 J147:J160">
    <cfRule type="containsBlanks" dxfId="4190" priority="141">
      <formula>LEN(TRIM(F137))=0</formula>
    </cfRule>
  </conditionalFormatting>
  <conditionalFormatting sqref="J27">
    <cfRule type="containsBlanks" dxfId="4189" priority="139">
      <formula>LEN(TRIM(J27))=0</formula>
    </cfRule>
  </conditionalFormatting>
  <conditionalFormatting sqref="G135">
    <cfRule type="containsBlanks" dxfId="4188" priority="140">
      <formula>LEN(TRIM(G135))=0</formula>
    </cfRule>
  </conditionalFormatting>
  <conditionalFormatting sqref="J58">
    <cfRule type="containsBlanks" dxfId="4187" priority="138">
      <formula>LEN(TRIM(J58))=0</formula>
    </cfRule>
  </conditionalFormatting>
  <conditionalFormatting sqref="J26">
    <cfRule type="containsBlanks" dxfId="4186" priority="137">
      <formula>LEN(TRIM(J26))=0</formula>
    </cfRule>
  </conditionalFormatting>
  <conditionalFormatting sqref="J60">
    <cfRule type="containsBlanks" dxfId="4185" priority="136">
      <formula>LEN(TRIM(J60))=0</formula>
    </cfRule>
  </conditionalFormatting>
  <conditionalFormatting sqref="F223">
    <cfRule type="containsBlanks" dxfId="4184" priority="126">
      <formula>LEN(TRIM(F223))=0</formula>
    </cfRule>
  </conditionalFormatting>
  <conditionalFormatting sqref="K242">
    <cfRule type="containsBlanks" dxfId="4183" priority="125">
      <formula>LEN(TRIM(K242))=0</formula>
    </cfRule>
  </conditionalFormatting>
  <conditionalFormatting sqref="H140">
    <cfRule type="containsBlanks" dxfId="4182" priority="135">
      <formula>LEN(TRIM(H140))=0</formula>
    </cfRule>
  </conditionalFormatting>
  <conditionalFormatting sqref="H143 K137 H137:H140">
    <cfRule type="expression" dxfId="4181" priority="133">
      <formula>#REF!="Don't know"</formula>
    </cfRule>
    <cfRule type="expression" dxfId="4180" priority="134">
      <formula>#REF!="No"</formula>
    </cfRule>
  </conditionalFormatting>
  <conditionalFormatting sqref="H143">
    <cfRule type="containsBlanks" dxfId="4179" priority="132">
      <formula>LEN(TRIM(H143))=0</formula>
    </cfRule>
  </conditionalFormatting>
  <conditionalFormatting sqref="H141">
    <cfRule type="expression" dxfId="4178" priority="130">
      <formula>#REF!="Don't know"</formula>
    </cfRule>
    <cfRule type="expression" dxfId="4177" priority="131">
      <formula>#REF!="No"</formula>
    </cfRule>
  </conditionalFormatting>
  <conditionalFormatting sqref="H141">
    <cfRule type="containsBlanks" dxfId="4176" priority="129">
      <formula>LEN(TRIM(H141))=0</formula>
    </cfRule>
  </conditionalFormatting>
  <conditionalFormatting sqref="L188:M188">
    <cfRule type="expression" dxfId="4175" priority="127">
      <formula>$F$221="Don't know"</formula>
    </cfRule>
    <cfRule type="expression" dxfId="4174" priority="128">
      <formula>$F$221="No"</formula>
    </cfRule>
  </conditionalFormatting>
  <conditionalFormatting sqref="O8">
    <cfRule type="containsBlanks" dxfId="4173" priority="123">
      <formula>LEN(TRIM(O8))=0</formula>
    </cfRule>
  </conditionalFormatting>
  <conditionalFormatting sqref="H310:H311">
    <cfRule type="containsBlanks" dxfId="4172" priority="124">
      <formula>LEN(TRIM(H310))=0</formula>
    </cfRule>
  </conditionalFormatting>
  <conditionalFormatting sqref="O67">
    <cfRule type="containsBlanks" dxfId="4171" priority="122">
      <formula>LEN(TRIM(O67))=0</formula>
    </cfRule>
  </conditionalFormatting>
  <conditionalFormatting sqref="O199">
    <cfRule type="containsBlanks" dxfId="4170" priority="121">
      <formula>LEN(TRIM(O199))=0</formula>
    </cfRule>
  </conditionalFormatting>
  <conditionalFormatting sqref="O223:O224">
    <cfRule type="containsBlanks" dxfId="4169" priority="120">
      <formula>LEN(TRIM(O223))=0</formula>
    </cfRule>
  </conditionalFormatting>
  <conditionalFormatting sqref="O252">
    <cfRule type="containsBlanks" dxfId="4168" priority="119">
      <formula>LEN(TRIM(O252))=0</formula>
    </cfRule>
  </conditionalFormatting>
  <conditionalFormatting sqref="I67">
    <cfRule type="containsBlanks" dxfId="4167" priority="118">
      <formula>LEN(TRIM(I67))=0</formula>
    </cfRule>
  </conditionalFormatting>
  <conditionalFormatting sqref="H313">
    <cfRule type="containsBlanks" dxfId="4166" priority="117">
      <formula>LEN(TRIM(H313))=0</formula>
    </cfRule>
  </conditionalFormatting>
  <conditionalFormatting sqref="H8">
    <cfRule type="containsBlanks" dxfId="4165" priority="116">
      <formula>LEN(TRIM(H8))=0</formula>
    </cfRule>
  </conditionalFormatting>
  <conditionalFormatting sqref="H8">
    <cfRule type="expression" dxfId="4164" priority="115">
      <formula>$N$14="Don't know"</formula>
    </cfRule>
  </conditionalFormatting>
  <conditionalFormatting sqref="H8">
    <cfRule type="expression" dxfId="4163" priority="114">
      <formula>$N$14="Not applicable"</formula>
    </cfRule>
  </conditionalFormatting>
  <conditionalFormatting sqref="H8">
    <cfRule type="expression" dxfId="4162" priority="113">
      <formula>$N$14="No"</formula>
    </cfRule>
  </conditionalFormatting>
  <conditionalFormatting sqref="F252">
    <cfRule type="containsBlanks" dxfId="4161" priority="112">
      <formula>LEN(TRIM(F252))=0</formula>
    </cfRule>
  </conditionalFormatting>
  <conditionalFormatting sqref="F260">
    <cfRule type="containsBlanks" dxfId="4160" priority="111">
      <formula>LEN(TRIM(F260))=0</formula>
    </cfRule>
  </conditionalFormatting>
  <conditionalFormatting sqref="F261:F264">
    <cfRule type="containsBlanks" dxfId="4159" priority="110">
      <formula>LEN(TRIM(F261))=0</formula>
    </cfRule>
  </conditionalFormatting>
  <conditionalFormatting sqref="F254">
    <cfRule type="containsBlanks" dxfId="4158" priority="109">
      <formula>LEN(TRIM(F254))=0</formula>
    </cfRule>
  </conditionalFormatting>
  <conditionalFormatting sqref="F256">
    <cfRule type="containsBlanks" dxfId="4157" priority="108">
      <formula>LEN(TRIM(F256))=0</formula>
    </cfRule>
  </conditionalFormatting>
  <conditionalFormatting sqref="F258">
    <cfRule type="containsBlanks" dxfId="4156" priority="107">
      <formula>LEN(TRIM(F258))=0</formula>
    </cfRule>
  </conditionalFormatting>
  <conditionalFormatting sqref="L166:L174">
    <cfRule type="expression" dxfId="4155" priority="105">
      <formula>$F$221="Don't know"</formula>
    </cfRule>
    <cfRule type="expression" dxfId="4154" priority="106">
      <formula>$F$221="No"</formula>
    </cfRule>
  </conditionalFormatting>
  <conditionalFormatting sqref="L164:M165">
    <cfRule type="expression" dxfId="4153" priority="103">
      <formula>$F$221="Don't know"</formula>
    </cfRule>
    <cfRule type="expression" dxfId="4152" priority="104">
      <formula>$F$221="No"</formula>
    </cfRule>
  </conditionalFormatting>
  <conditionalFormatting sqref="F164:F174 L166:L174 L164:N165">
    <cfRule type="containsBlanks" dxfId="4151" priority="102">
      <formula>LEN(TRIM(F164))=0</formula>
    </cfRule>
  </conditionalFormatting>
  <conditionalFormatting sqref="F176:F186">
    <cfRule type="containsBlanks" dxfId="4150" priority="101">
      <formula>LEN(TRIM(F176))=0</formula>
    </cfRule>
  </conditionalFormatting>
  <conditionalFormatting sqref="L164:M165">
    <cfRule type="expression" dxfId="4149" priority="99">
      <formula>$F$221="Don't know"</formula>
    </cfRule>
    <cfRule type="expression" dxfId="4148" priority="100">
      <formula>$F$221="No"</formula>
    </cfRule>
  </conditionalFormatting>
  <conditionalFormatting sqref="O175">
    <cfRule type="containsBlanks" dxfId="4147" priority="98">
      <formula>LEN(TRIM(O175))=0</formula>
    </cfRule>
  </conditionalFormatting>
  <conditionalFormatting sqref="F95:F97">
    <cfRule type="containsBlanks" dxfId="4146" priority="97">
      <formula>LEN(TRIM(F95))=0</formula>
    </cfRule>
  </conditionalFormatting>
  <conditionalFormatting sqref="F99:F102">
    <cfRule type="containsBlanks" dxfId="4145" priority="96">
      <formula>LEN(TRIM(F99))=0</formula>
    </cfRule>
  </conditionalFormatting>
  <conditionalFormatting sqref="H213">
    <cfRule type="expression" dxfId="4144" priority="94">
      <formula>$H$144="Don't know"</formula>
    </cfRule>
    <cfRule type="expression" dxfId="4143" priority="95">
      <formula>$H$144="no"</formula>
    </cfRule>
  </conditionalFormatting>
  <conditionalFormatting sqref="O211">
    <cfRule type="containsBlanks" dxfId="4142" priority="93">
      <formula>LEN(TRIM(O211))=0</formula>
    </cfRule>
  </conditionalFormatting>
  <conditionalFormatting sqref="H213">
    <cfRule type="containsBlanks" dxfId="4141" priority="92">
      <formula>LEN(TRIM(H213))=0</formula>
    </cfRule>
  </conditionalFormatting>
  <conditionalFormatting sqref="H211">
    <cfRule type="expression" dxfId="4140" priority="90">
      <formula>#REF!="Don't know"</formula>
    </cfRule>
    <cfRule type="expression" dxfId="4139" priority="91">
      <formula>#REF!="No"</formula>
    </cfRule>
  </conditionalFormatting>
  <conditionalFormatting sqref="H211">
    <cfRule type="containsBlanks" dxfId="4138" priority="89">
      <formula>LEN(TRIM(H211))=0</formula>
    </cfRule>
  </conditionalFormatting>
  <conditionalFormatting sqref="H360:I360 H361">
    <cfRule type="containsBlanks" dxfId="4137" priority="87">
      <formula>LEN(TRIM(H360))=0</formula>
    </cfRule>
    <cfRule type="containsBlanks" priority="88">
      <formula>LEN(TRIM(H360))=0</formula>
    </cfRule>
  </conditionalFormatting>
  <conditionalFormatting sqref="F268:F272">
    <cfRule type="containsBlanks" dxfId="4136" priority="84">
      <formula>LEN(TRIM(F268))=0</formula>
    </cfRule>
  </conditionalFormatting>
  <conditionalFormatting sqref="O266">
    <cfRule type="containsBlanks" dxfId="4135" priority="86">
      <formula>LEN(TRIM(O266))=0</formula>
    </cfRule>
  </conditionalFormatting>
  <conditionalFormatting sqref="G93:J93">
    <cfRule type="containsBlanks" dxfId="4134" priority="63">
      <formula>LEN(TRIM(G93))=0</formula>
    </cfRule>
  </conditionalFormatting>
  <conditionalFormatting sqref="O163">
    <cfRule type="containsBlanks" dxfId="4133" priority="85">
      <formula>LEN(TRIM(O163))=0</formula>
    </cfRule>
  </conditionalFormatting>
  <conditionalFormatting sqref="F245:G245 F247:G247 F246 F249:G249 F248">
    <cfRule type="containsBlanks" dxfId="4132" priority="62">
      <formula>LEN(TRIM(F245))=0</formula>
    </cfRule>
  </conditionalFormatting>
  <conditionalFormatting sqref="G266">
    <cfRule type="containsBlanks" dxfId="4131" priority="83">
      <formula>LEN(TRIM(G266))=0</formula>
    </cfRule>
  </conditionalFormatting>
  <conditionalFormatting sqref="I20">
    <cfRule type="containsBlanks" dxfId="4130" priority="79">
      <formula>LEN(TRIM(I20))=0</formula>
    </cfRule>
    <cfRule type="expression" dxfId="4129" priority="82">
      <formula>$M$14="Don't know"</formula>
    </cfRule>
  </conditionalFormatting>
  <conditionalFormatting sqref="I20">
    <cfRule type="expression" dxfId="4128" priority="81">
      <formula>$M$14="Not applicable"</formula>
    </cfRule>
  </conditionalFormatting>
  <conditionalFormatting sqref="I20">
    <cfRule type="expression" dxfId="4127" priority="80">
      <formula>$M$14="No"</formula>
    </cfRule>
  </conditionalFormatting>
  <conditionalFormatting sqref="I21">
    <cfRule type="containsBlanks" dxfId="4126" priority="75">
      <formula>LEN(TRIM(I21))=0</formula>
    </cfRule>
    <cfRule type="expression" dxfId="4125" priority="78">
      <formula>$M$14="Don't know"</formula>
    </cfRule>
  </conditionalFormatting>
  <conditionalFormatting sqref="I21">
    <cfRule type="expression" dxfId="4124" priority="77">
      <formula>$M$14="Not applicable"</formula>
    </cfRule>
  </conditionalFormatting>
  <conditionalFormatting sqref="I21">
    <cfRule type="expression" dxfId="4123" priority="76">
      <formula>$M$14="No"</formula>
    </cfRule>
  </conditionalFormatting>
  <conditionalFormatting sqref="I22">
    <cfRule type="containsBlanks" dxfId="4122" priority="71">
      <formula>LEN(TRIM(I22))=0</formula>
    </cfRule>
    <cfRule type="expression" dxfId="4121" priority="74">
      <formula>$M$14="Don't know"</formula>
    </cfRule>
  </conditionalFormatting>
  <conditionalFormatting sqref="I22">
    <cfRule type="expression" dxfId="4120" priority="73">
      <formula>$M$14="Not applicable"</formula>
    </cfRule>
  </conditionalFormatting>
  <conditionalFormatting sqref="I22">
    <cfRule type="expression" dxfId="4119" priority="72">
      <formula>$M$14="No"</formula>
    </cfRule>
  </conditionalFormatting>
  <conditionalFormatting sqref="I23">
    <cfRule type="expression" dxfId="4118" priority="68">
      <formula>$N$14="No"</formula>
    </cfRule>
  </conditionalFormatting>
  <conditionalFormatting sqref="I23">
    <cfRule type="expression" dxfId="4117" priority="70">
      <formula>$N$14="Don't know"</formula>
    </cfRule>
  </conditionalFormatting>
  <conditionalFormatting sqref="I23">
    <cfRule type="expression" dxfId="4116" priority="69">
      <formula>$N$14="Not applicable"</formula>
    </cfRule>
  </conditionalFormatting>
  <conditionalFormatting sqref="I23">
    <cfRule type="containsBlanks" dxfId="4115" priority="67">
      <formula>LEN(TRIM(I23))=0</formula>
    </cfRule>
  </conditionalFormatting>
  <conditionalFormatting sqref="I23">
    <cfRule type="expression" dxfId="4114" priority="66">
      <formula>$N$14="Don't know"</formula>
    </cfRule>
  </conditionalFormatting>
  <conditionalFormatting sqref="I23">
    <cfRule type="expression" dxfId="4113" priority="65">
      <formula>$N$14="Not applicable"</formula>
    </cfRule>
  </conditionalFormatting>
  <conditionalFormatting sqref="I23">
    <cfRule type="expression" dxfId="4112" priority="64">
      <formula>$N$14="No"</formula>
    </cfRule>
  </conditionalFormatting>
  <conditionalFormatting sqref="G251">
    <cfRule type="containsBlanks" dxfId="4111" priority="61">
      <formula>LEN(TRIM(G251))=0</formula>
    </cfRule>
  </conditionalFormatting>
  <conditionalFormatting sqref="O244">
    <cfRule type="containsBlanks" dxfId="4110" priority="60">
      <formula>LEN(TRIM(O244))=0</formula>
    </cfRule>
  </conditionalFormatting>
  <conditionalFormatting sqref="J344">
    <cfRule type="containsBlanks" dxfId="4109" priority="56">
      <formula>LEN(TRIM(J344))=0</formula>
    </cfRule>
  </conditionalFormatting>
  <conditionalFormatting sqref="J318">
    <cfRule type="containsBlanks" dxfId="4108" priority="59">
      <formula>LEN(TRIM(J318))=0</formula>
    </cfRule>
  </conditionalFormatting>
  <conditionalFormatting sqref="J319">
    <cfRule type="containsBlanks" dxfId="4107" priority="58">
      <formula>LEN(TRIM(J319))=0</formula>
    </cfRule>
  </conditionalFormatting>
  <conditionalFormatting sqref="J324">
    <cfRule type="containsBlanks" dxfId="4106" priority="57">
      <formula>LEN(TRIM(J324))=0</formula>
    </cfRule>
  </conditionalFormatting>
  <conditionalFormatting sqref="J349">
    <cfRule type="containsBlanks" dxfId="4105" priority="55">
      <formula>LEN(TRIM(J349))=0</formula>
    </cfRule>
  </conditionalFormatting>
  <conditionalFormatting sqref="J89:J92">
    <cfRule type="containsBlanks" dxfId="4104" priority="54">
      <formula>LEN(TRIM(J89))=0</formula>
    </cfRule>
  </conditionalFormatting>
  <conditionalFormatting sqref="J321">
    <cfRule type="containsBlanks" dxfId="4103" priority="53">
      <formula>LEN(TRIM(J321))=0</formula>
    </cfRule>
  </conditionalFormatting>
  <conditionalFormatting sqref="J326">
    <cfRule type="containsBlanks" dxfId="4102" priority="52">
      <formula>LEN(TRIM(J326))=0</formula>
    </cfRule>
  </conditionalFormatting>
  <conditionalFormatting sqref="O316:O357">
    <cfRule type="containsBlanks" dxfId="4101" priority="51">
      <formula>LEN(TRIM(O316))=0</formula>
    </cfRule>
  </conditionalFormatting>
  <conditionalFormatting sqref="H357">
    <cfRule type="containsBlanks" dxfId="4100" priority="50">
      <formula>LEN(TRIM(H357))=0</formula>
    </cfRule>
  </conditionalFormatting>
  <conditionalFormatting sqref="K20:N24">
    <cfRule type="containsBlanks" dxfId="4099" priority="49">
      <formula>LEN(TRIM(K20))=0</formula>
    </cfRule>
  </conditionalFormatting>
  <conditionalFormatting sqref="J29">
    <cfRule type="containsBlanks" dxfId="4098" priority="47">
      <formula>LEN(TRIM(J29))=0</formula>
    </cfRule>
  </conditionalFormatting>
  <conditionalFormatting sqref="J28">
    <cfRule type="containsBlanks" dxfId="4097" priority="48">
      <formula>LEN(TRIM(J28))=0</formula>
    </cfRule>
  </conditionalFormatting>
  <conditionalFormatting sqref="J341">
    <cfRule type="containsBlanks" dxfId="4096" priority="46">
      <formula>LEN(TRIM(J341))=0</formula>
    </cfRule>
  </conditionalFormatting>
  <conditionalFormatting sqref="H308:J308">
    <cfRule type="containsBlanks" dxfId="4095" priority="45">
      <formula>LEN(TRIM(H308))=0</formula>
    </cfRule>
  </conditionalFormatting>
  <conditionalFormatting sqref="H312:J312">
    <cfRule type="containsBlanks" dxfId="4094" priority="44">
      <formula>LEN(TRIM(H312))=0</formula>
    </cfRule>
  </conditionalFormatting>
  <conditionalFormatting sqref="H315:J315">
    <cfRule type="containsBlanks" dxfId="4093" priority="43">
      <formula>LEN(TRIM(H315))=0</formula>
    </cfRule>
  </conditionalFormatting>
  <conditionalFormatting sqref="I24">
    <cfRule type="containsBlanks" dxfId="4092" priority="42">
      <formula>LEN(TRIM(I24))=0</formula>
    </cfRule>
  </conditionalFormatting>
  <conditionalFormatting sqref="O77">
    <cfRule type="containsBlanks" dxfId="4091" priority="41">
      <formula>LEN(TRIM(O77))=0</formula>
    </cfRule>
  </conditionalFormatting>
  <conditionalFormatting sqref="O78">
    <cfRule type="containsBlanks" dxfId="4090" priority="40">
      <formula>LEN(TRIM(O78))=0</formula>
    </cfRule>
  </conditionalFormatting>
  <conditionalFormatting sqref="O79">
    <cfRule type="containsBlanks" dxfId="4089" priority="39">
      <formula>LEN(TRIM(O79))=0</formula>
    </cfRule>
  </conditionalFormatting>
  <conditionalFormatting sqref="O80">
    <cfRule type="containsBlanks" dxfId="4088" priority="38">
      <formula>LEN(TRIM(O80))=0</formula>
    </cfRule>
  </conditionalFormatting>
  <conditionalFormatting sqref="O95">
    <cfRule type="containsBlanks" dxfId="4087" priority="37">
      <formula>LEN(TRIM(O95))=0</formula>
    </cfRule>
  </conditionalFormatting>
  <conditionalFormatting sqref="O69:O74">
    <cfRule type="containsBlanks" dxfId="4086" priority="36">
      <formula>LEN(TRIM(O69))=0</formula>
    </cfRule>
  </conditionalFormatting>
  <conditionalFormatting sqref="O360">
    <cfRule type="containsBlanks" dxfId="4085" priority="35">
      <formula>LEN(TRIM(O360))=0</formula>
    </cfRule>
  </conditionalFormatting>
  <conditionalFormatting sqref="J323">
    <cfRule type="containsBlanks" dxfId="4084" priority="34">
      <formula>LEN(TRIM(J323))=0</formula>
    </cfRule>
  </conditionalFormatting>
  <conditionalFormatting sqref="J328">
    <cfRule type="containsBlanks" dxfId="4083" priority="33">
      <formula>LEN(TRIM(J328))=0</formula>
    </cfRule>
  </conditionalFormatting>
  <conditionalFormatting sqref="J333">
    <cfRule type="containsBlanks" dxfId="4082" priority="32">
      <formula>LEN(TRIM(J333))=0</formula>
    </cfRule>
  </conditionalFormatting>
  <conditionalFormatting sqref="J338">
    <cfRule type="containsBlanks" dxfId="4081" priority="31">
      <formula>LEN(TRIM(J338))=0</formula>
    </cfRule>
  </conditionalFormatting>
  <conditionalFormatting sqref="J343">
    <cfRule type="containsBlanks" dxfId="4080" priority="30">
      <formula>LEN(TRIM(J343))=0</formula>
    </cfRule>
  </conditionalFormatting>
  <conditionalFormatting sqref="J348">
    <cfRule type="containsBlanks" dxfId="4079" priority="29">
      <formula>LEN(TRIM(J348))=0</formula>
    </cfRule>
  </conditionalFormatting>
  <conditionalFormatting sqref="J353">
    <cfRule type="containsBlanks" dxfId="4078" priority="28">
      <formula>LEN(TRIM(J353))=0</formula>
    </cfRule>
  </conditionalFormatting>
  <conditionalFormatting sqref="I12:I19">
    <cfRule type="expression" dxfId="4077" priority="25">
      <formula>$F$17="Not applicable"</formula>
    </cfRule>
    <cfRule type="expression" dxfId="4076" priority="26">
      <formula>$F$17="Don't know"</formula>
    </cfRule>
    <cfRule type="expression" dxfId="4075" priority="27">
      <formula>$F$17="No"</formula>
    </cfRule>
  </conditionalFormatting>
  <conditionalFormatting sqref="I12:I19">
    <cfRule type="expression" dxfId="4074" priority="24">
      <formula>$N$14="Don't know"</formula>
    </cfRule>
  </conditionalFormatting>
  <conditionalFormatting sqref="I12:I19">
    <cfRule type="expression" dxfId="4073" priority="23">
      <formula>$N$14="Not applicable"</formula>
    </cfRule>
  </conditionalFormatting>
  <conditionalFormatting sqref="I12:I19">
    <cfRule type="expression" dxfId="4072" priority="22">
      <formula>$N$14="No"</formula>
    </cfRule>
  </conditionalFormatting>
  <conditionalFormatting sqref="J47">
    <cfRule type="containsBlanks" dxfId="4071" priority="21">
      <formula>LEN(TRIM(J47))=0</formula>
    </cfRule>
  </conditionalFormatting>
  <conditionalFormatting sqref="J42:K42">
    <cfRule type="containsBlanks" dxfId="4070" priority="20">
      <formula>LEN(TRIM(J42))=0</formula>
    </cfRule>
  </conditionalFormatting>
  <conditionalFormatting sqref="J44:K45">
    <cfRule type="containsBlanks" dxfId="4069" priority="19">
      <formula>LEN(TRIM(J44))=0</formula>
    </cfRule>
  </conditionalFormatting>
  <conditionalFormatting sqref="J329">
    <cfRule type="containsBlanks" dxfId="4068" priority="18">
      <formula>LEN(TRIM(J329))=0</formula>
    </cfRule>
  </conditionalFormatting>
  <conditionalFormatting sqref="J331">
    <cfRule type="containsBlanks" dxfId="4067" priority="17">
      <formula>LEN(TRIM(J331))=0</formula>
    </cfRule>
  </conditionalFormatting>
  <conditionalFormatting sqref="J334">
    <cfRule type="containsBlanks" dxfId="4066" priority="16">
      <formula>LEN(TRIM(J334))=0</formula>
    </cfRule>
  </conditionalFormatting>
  <conditionalFormatting sqref="J339">
    <cfRule type="containsBlanks" dxfId="4065" priority="15">
      <formula>LEN(TRIM(J339))=0</formula>
    </cfRule>
  </conditionalFormatting>
  <conditionalFormatting sqref="J354">
    <cfRule type="containsBlanks" dxfId="4064" priority="14">
      <formula>LEN(TRIM(J354))=0</formula>
    </cfRule>
  </conditionalFormatting>
  <conditionalFormatting sqref="J346">
    <cfRule type="containsBlanks" dxfId="4063" priority="13">
      <formula>LEN(TRIM(J346))=0</formula>
    </cfRule>
  </conditionalFormatting>
  <conditionalFormatting sqref="J351">
    <cfRule type="containsBlanks" dxfId="4062" priority="12">
      <formula>LEN(TRIM(J351))=0</formula>
    </cfRule>
  </conditionalFormatting>
  <conditionalFormatting sqref="J356">
    <cfRule type="containsBlanks" dxfId="4061" priority="11">
      <formula>LEN(TRIM(J356))=0</formula>
    </cfRule>
  </conditionalFormatting>
  <conditionalFormatting sqref="J336">
    <cfRule type="containsBlanks" dxfId="4060" priority="10">
      <formula>LEN(TRIM(J336))=0</formula>
    </cfRule>
  </conditionalFormatting>
  <conditionalFormatting sqref="L191:L198">
    <cfRule type="expression" dxfId="4059" priority="8">
      <formula>$F$221="Don't know"</formula>
    </cfRule>
    <cfRule type="expression" dxfId="4058" priority="9">
      <formula>$F$221="No"</formula>
    </cfRule>
  </conditionalFormatting>
  <conditionalFormatting sqref="L191:L198">
    <cfRule type="containsBlanks" dxfId="4057" priority="7">
      <formula>LEN(TRIM(L191))=0</formula>
    </cfRule>
  </conditionalFormatting>
  <conditionalFormatting sqref="H214:H216">
    <cfRule type="expression" dxfId="4056" priority="5">
      <formula>$H$144="Don't know"</formula>
    </cfRule>
    <cfRule type="expression" dxfId="4055" priority="6">
      <formula>$H$144="no"</formula>
    </cfRule>
  </conditionalFormatting>
  <conditionalFormatting sqref="H214:H216">
    <cfRule type="containsBlanks" dxfId="4054" priority="4">
      <formula>LEN(TRIM(H214))=0</formula>
    </cfRule>
  </conditionalFormatting>
  <conditionalFormatting sqref="H283:I283 K283:L283">
    <cfRule type="containsBlanks" dxfId="4053" priority="3">
      <formula>LEN(TRIM(H283))=0</formula>
    </cfRule>
  </conditionalFormatting>
  <conditionalFormatting sqref="H288:I288 K288:L288">
    <cfRule type="containsBlanks" dxfId="4052" priority="2">
      <formula>LEN(TRIM(H288))=0</formula>
    </cfRule>
  </conditionalFormatting>
  <conditionalFormatting sqref="H293:I293 K293:L293">
    <cfRule type="containsBlanks" dxfId="4051" priority="1">
      <formula>LEN(TRIM(H293))=0</formula>
    </cfRule>
  </conditionalFormatting>
  <dataValidations count="44">
    <dataValidation type="list" allowBlank="1" showInputMessage="1" showErrorMessage="1" sqref="J318:K318 J323:K323 J328:K328 J333:K333 J338:K338 J343:K343 J348:K348 J353:K353" xr:uid="{3B3E496D-C88E-4A56-89E8-B92E60092E46}">
      <formula1>"WHO-prequalified, SRA, Both WHO-PQ and SRA,No SRA or WHO-PQ products registered,Don’t know"</formula1>
    </dataValidation>
    <dataValidation type="list" allowBlank="1" showInputMessage="1" showErrorMessage="1" sqref="H361:I361" xr:uid="{EDE38CCB-0030-4A8E-9FCE-DFB08406788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F8B3024-6414-4E1D-8B33-9951250C946E}">
      <formula1>"Yes, No, Don’t know"</formula1>
    </dataValidation>
    <dataValidation type="list" allowBlank="1" showInputMessage="1" showErrorMessage="1" sqref="H29 J29" xr:uid="{C34A533A-A362-4043-A6FE-5CDF65C58897}">
      <formula1>"2015,2016,2017,2018,2019"</formula1>
    </dataValidation>
    <dataValidation type="list" allowBlank="1" showInputMessage="1" showErrorMessage="1" sqref="J321:K321 J326:K326 J341:K341 J356:K356 J354:K354 J346:K346 J351:K351 J331:K331 J339:K339 J336:K336" xr:uid="{DDD9DA5B-71F6-475E-B5DD-63424012E49F}">
      <formula1>"0,1,2 or more,Don't know"</formula1>
    </dataValidation>
    <dataValidation type="list" allowBlank="1" showInputMessage="1" showErrorMessage="1" sqref="H304:J304" xr:uid="{5A765786-1AB5-47A9-8925-6312B5508F57}">
      <formula1>"Yes - ISO certified, Yes - WHO-PQ, Yes - both ISO certified and WHO-PQ,Neither, Don’t know, Not applicable"</formula1>
    </dataValidation>
    <dataValidation type="list" allowBlank="1" showInputMessage="1" showErrorMessage="1" sqref="F248:G248" xr:uid="{A005CFB6-507D-4F7B-BB65-36FB2A122721}">
      <formula1>"Yes: Extensive community mobilization/engagement,Yes: Some community mobilization/engagement,No,Don't know"</formula1>
    </dataValidation>
    <dataValidation type="list" allowBlank="1" showInputMessage="1" showErrorMessage="1" sqref="F246:G246" xr:uid="{2083D0B8-FADE-4713-A829-6EF6511D1A62}">
      <formula1>"Yes: Extensive mass media,Yes: Some mass media,No,Don't know"</formula1>
    </dataValidation>
    <dataValidation type="list" allowBlank="1" showInputMessage="1" showErrorMessage="1" sqref="G147:G160 H151:I160 H147:I149 J147:L160" xr:uid="{3FD478F9-E508-48F8-BC5D-BE867E496B2D}">
      <formula1>"Community Health Worker (or equivalent),Auxiliary Nurse,Auxiliary Nurse Midwife,Nurse,Clinical Officer,Doctor,Don't know,Not applicable"</formula1>
    </dataValidation>
    <dataValidation type="list" allowBlank="1" showInputMessage="1" showErrorMessage="1" sqref="H140:J140" xr:uid="{3767AE9C-4997-4B8E-BE5D-F522180CEDC8}">
      <formula1>"Yes - high level of implementation, Yes - some implementation,Minimal or no implementation, Don't know, Not applicable (no strategy)"</formula1>
    </dataValidation>
    <dataValidation type="list" allowBlank="1" showInputMessage="1" showErrorMessage="1" sqref="J89:J92" xr:uid="{D60C2B51-1D04-417F-8461-28DF72D38639}">
      <formula1>"Yes, No, Don't Know,Not applicable"</formula1>
    </dataValidation>
    <dataValidation type="list" allowBlank="1" showInputMessage="1" showErrorMessage="1" error="Please choose from the dropdown list." prompt="Please select from the dropdown list" sqref="G90:I92" xr:uid="{BFBC571A-18F0-4D5B-A1B9-ADAA1B949F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627AFC4-2776-4E4A-BC94-CC09E8CA12E4}">
      <formula1>"Ministry of Finance, Ministry of Planning,Both,Neither,Don't know, Not applicable"</formula1>
    </dataValidation>
    <dataValidation type="list" allowBlank="1" showInputMessage="1" showErrorMessage="1" sqref="F99:G102" xr:uid="{39717E40-8265-4331-AB67-D4997354584C}">
      <formula1>"Yes,No,Don't Know"</formula1>
    </dataValidation>
    <dataValidation type="list" allowBlank="1" showInputMessage="1" showErrorMessage="1" sqref="F272:G272" xr:uid="{12E2EBEA-B1CF-4240-9E29-7AEE35904536}">
      <formula1>"Paper only, Mobile phone/SMS,Electronic,Combination, Don't know, Not applicable (no LMIS)"</formula1>
    </dataValidation>
    <dataValidation type="list" allowBlank="1" showInputMessage="1" showErrorMessage="1" sqref="G251" xr:uid="{F21E93A6-930C-4332-AD09-0EE6A4E389B4}">
      <formula1>"0%,1-10%,11-20%,21-30%,31-40%,41-50%,51-60%,61-70%,71-80%,81-100%,Don't know,Not applicable"</formula1>
    </dataValidation>
    <dataValidation type="list" allowBlank="1" showInputMessage="1" showErrorMessage="1" sqref="F249:G249 H213:J216" xr:uid="{861DB815-C128-4150-AE5A-AD5F114FF691}">
      <formula1>"Yes,No,Don't know"</formula1>
    </dataValidation>
    <dataValidation type="list" allowBlank="1" showInputMessage="1" showErrorMessage="1" sqref="F247:G247" xr:uid="{74E48637-C095-40CA-A62B-0C66B6A04B93}">
      <formula1>"Yes: Extensive mobile outreach/education,Yes: Some mobile outreach/education,No,Don't know"</formula1>
    </dataValidation>
    <dataValidation type="list" allowBlank="1" showInputMessage="1" showErrorMessage="1" sqref="F245:G245" xr:uid="{6AC579EB-253B-467A-857F-626C00F8CFEF}">
      <formula1>"Yes: Extensive social marketing,Yes: Some social marketing,No,Don't know"</formula1>
    </dataValidation>
    <dataValidation allowBlank="1" showInputMessage="1" showErrorMessage="1" error="Please choose from the dropdown list." sqref="K20:N24" xr:uid="{BC54540C-593B-40C3-A3BF-B25155332538}"/>
    <dataValidation type="list" allowBlank="1" showInputMessage="1" showErrorMessage="1" sqref="F271:G271" xr:uid="{0E1B37D5-1162-476A-B74D-43B72B37E5E8}">
      <formula1>"Yes: All social marketing sites included, Yes: Some social marketing sites included,None, Don't know, Not applicable (no LMIS)"</formula1>
    </dataValidation>
    <dataValidation type="list" allowBlank="1" showInputMessage="1" showErrorMessage="1" sqref="F270:G270" xr:uid="{30007B1F-EE5F-4891-A462-D746C0727408}">
      <formula1>"Yes: All NGO facilities included, Yes: Some NGO facilities included,None, Don't know, Not applicable (no LMIS)"</formula1>
    </dataValidation>
    <dataValidation type="list" allowBlank="1" showInputMessage="1" showErrorMessage="1" sqref="F269:G269" xr:uid="{19FAFA71-C19D-4139-A6A5-F0542446CF16}">
      <formula1>"Yes: All private sector facilities included, Yes: Some private sector facilities included,None, Don't know, Not applicable (no LMIS)"</formula1>
    </dataValidation>
    <dataValidation type="list" allowBlank="1" showInputMessage="1" showErrorMessage="1" sqref="F268:G268" xr:uid="{8D11F9B6-D8D1-4E70-9E32-DB355A09B060}">
      <formula1>"Yes: All public sector facilities included, Yes: Some public sector facilities included,None, Don't know, Not applicable (no LMIS)"</formula1>
    </dataValidation>
    <dataValidation type="list" allowBlank="1" showInputMessage="1" showErrorMessage="1" sqref="H360:I360" xr:uid="{AA798A03-5787-4911-843C-C5F09DF7383C}">
      <formula1>"Yes (PSE plan with FP/RH component),No PSE plan started/developed,Yes PSE plan but no FP/RH component,Don't know"</formula1>
    </dataValidation>
    <dataValidation type="list" allowBlank="1" showInputMessage="1" showErrorMessage="1" sqref="H312:J312" xr:uid="{231ABDB4-BF5E-458A-9FEF-46B083EF130A}">
      <formula1>"0-25%,26-50%,51-75%,76-100%, Don’t know, Not applicable"</formula1>
    </dataValidation>
    <dataValidation type="list" allowBlank="1" showInputMessage="1" showErrorMessage="1" sqref="F95:F97" xr:uid="{135ECA64-65DD-4F23-A49C-2928FA08C9EC}">
      <formula1>"Yes,No,Don't Know,Not Applicable"</formula1>
    </dataValidation>
    <dataValidation type="list" allowBlank="1" showInputMessage="1" showErrorMessage="1" sqref="H302:J302" xr:uid="{B92E9992-F505-4538-98AD-E02494214E53}">
      <formula1>"Yes,No,Don't know,Not applicable"</formula1>
    </dataValidation>
    <dataValidation type="list" allowBlank="1" showInputMessage="1" showErrorMessage="1" sqref="H308:J308" xr:uid="{DB333210-466A-49E5-B4BA-ED33BC5E1ED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37B5DA2-0B96-4885-846F-7929111EABF8}">
      <formula1>"0,1,2-3,More than 3, Don’t know"</formula1>
    </dataValidation>
    <dataValidation type="list" allowBlank="1" showInputMessage="1" showErrorMessage="1" sqref="J349 J344" xr:uid="{D64B4803-646B-4E41-9525-37989027B63C}">
      <formula1>"0,1,2-3,More than 3,Don't know"</formula1>
    </dataValidation>
    <dataValidation type="list" allowBlank="1" showInputMessage="1" showErrorMessage="1" sqref="H302" xr:uid="{9DBD7471-AA30-4AA6-8094-A36EF89D4087}">
      <formula1>"Yes,No,Don’t know, Not applicable"</formula1>
    </dataValidation>
    <dataValidation type="list" allowBlank="1" showInputMessage="1" showErrorMessage="1" sqref="H301:J301" xr:uid="{B3003786-B303-48F3-AB66-DF765746BDDE}">
      <formula1>"Less than 6 months, 6 months to under 1 year, 1 year to 18 months, More than 18 months,Don’t know"</formula1>
    </dataValidation>
    <dataValidation type="list" allowBlank="1" showInputMessage="1" showErrorMessage="1" error="Please choose from the dropdown list." sqref="I20:I21" xr:uid="{6F193E10-6B23-41E8-ACB8-72AF01F8E0C3}">
      <formula1>"Yes, No, Don't know, Not applicable"</formula1>
    </dataValidation>
    <dataValidation type="list" allowBlank="1" showInputMessage="1" showErrorMessage="1" sqref="H305:J306" xr:uid="{BF4FA677-3A8C-44E3-ACF4-C255492ACFEA}">
      <formula1>"Most were tested, Some were tested, None were tested, Don't know, Not applicable"</formula1>
    </dataValidation>
    <dataValidation type="list" allowBlank="1" showInputMessage="1" showErrorMessage="1" sqref="H315 H303 H307 H313 H311 H298:H299" xr:uid="{20F0E8C2-A365-4D77-9DE0-B0D0C522AF0D}">
      <formula1>"Yes, No, Don’t know, Not applicable"</formula1>
    </dataValidation>
    <dataValidation type="list" allowBlank="1" showInputMessage="1" showErrorMessage="1" sqref="H161 J161:L161" xr:uid="{96B96B78-3712-4E28-98B5-38C9FA743ECA}">
      <formula1>"Community Health Worker (or equivalent), Nurse, Auxiliary Nurse, Auxiliary Nurse Midwife, Clinical Officer, Doctor, Don't know, Not applicable"</formula1>
    </dataValidation>
    <dataValidation type="list" allowBlank="1" showInputMessage="1" showErrorMessage="1" sqref="H106" xr:uid="{68EB54C0-B2F3-43C9-A3E6-34718BA9E2AF}">
      <formula1>"Yes, No, Don't Know"</formula1>
    </dataValidation>
    <dataValidation type="list" allowBlank="1" showInputMessage="1" showErrorMessage="1" sqref="F77:F81" xr:uid="{E2565B97-8415-443C-A084-9E81B4152414}">
      <formula1>"In-kind, Cash, Don't know, Not applicable"</formula1>
    </dataValidation>
    <dataValidation type="list" allowBlank="1" showInputMessage="1" showErrorMessage="1" sqref="F176:F186 J60:K60 I67 H357:H358 K228:K240 F252 G135 H143:J143 H141:J141 J58 F260 F188:F198 F200:F210 H211:J211 G266 F164:F174" xr:uid="{EB6B1B2C-5858-4535-BB10-56C6EE36B27E}">
      <formula1>"Yes, No, Don't know"</formula1>
    </dataValidation>
    <dataValidation type="list" allowBlank="1" showInputMessage="1" showErrorMessage="1" sqref="H31:J31" xr:uid="{FB6E4D67-900A-4DBC-916B-2BE64C8F59E8}">
      <formula1>"Less than annually,Annually,Bi-annually (twice a year),Quarterly,Monthly,Ad hoc"</formula1>
    </dataValidation>
    <dataValidation type="list" allowBlank="1" showInputMessage="1" showErrorMessage="1" sqref="H26 J26 H28 J28" xr:uid="{1E802274-9091-4226-AE71-56137711428B}">
      <formula1>"January, February, March, April, May, June, July, August, September, October, November, December"</formula1>
    </dataValidation>
    <dataValidation type="list" allowBlank="1" showInputMessage="1" showErrorMessage="1" error="Please choose from the dropdown list." sqref="I22" xr:uid="{EDAEE787-CF4A-42AD-9559-FD2B4097ACD8}">
      <formula1>"0 times, 1 time, 2-3 times, 4 or more times, Don't know"</formula1>
    </dataValidation>
    <dataValidation type="list" allowBlank="1" showInputMessage="1" showErrorMessage="1" sqref="F261:F264 M188:N188 H8 L188:L198 F72 F219:F221 H225 F223 I23:I24 F11:F17 G116:N128 F258 H139:J139 F19 F254 F256 F70 G130:N132 M164:N165 L164:L174" xr:uid="{777C025A-8885-485E-BE7C-2F9DD8AEAC89}">
      <formula1>"Yes, No, Don't know, Not applicable"</formula1>
    </dataValidation>
  </dataValidations>
  <hyperlinks>
    <hyperlink ref="K1:L1" location="'All Countries Summary (2019)'!A1" display="Go to summary" xr:uid="{1C3BAFA5-AF10-48A9-93BD-8E9A9D2C59DF}"/>
  </hyperlinks>
  <pageMargins left="0.7" right="0.7" top="0.75" bottom="0.75" header="0.3" footer="0.3"/>
  <pageSetup paperSize="8" scale="52" fitToHeight="0" orientation="landscape" r:id="rId1"/>
  <rowBreaks count="11" manualBreakCount="11">
    <brk id="31" min="1" max="15" man="1"/>
    <brk id="65" min="1" max="15" man="1"/>
    <brk id="82" min="1" max="15" man="1"/>
    <brk id="111" min="1" max="15" man="1"/>
    <brk id="144" min="1" max="15" man="1"/>
    <brk id="198" min="1" max="15" man="1"/>
    <brk id="250" min="1" max="15" man="1"/>
    <brk id="272" min="1" max="15" man="1"/>
    <brk id="315" min="1" max="15" man="1"/>
    <brk id="356" min="1" max="15" man="1"/>
    <brk id="362" min="1" max="15"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D9ECC53A-E4D1-4E5E-9E07-3597DB55D865}">
          <x14:formula1>
            <xm:f>'\\chemonics.sharepoint.com@SSL\DavWWWRoot\sites\FO000\1300_CL\Monitoring and Evaluation\CS Indicators and Index\Validated Surveys - 2019\Validation_final\[CS Indicators Survey_2019_Kenya_final.xlsx]Data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03FD00A-309A-4D96-A35D-F51C1D04BA49}">
          <x14:formula1>
            <xm:f>'\\chemonics.sharepoint.com@SSL\DavWWWRoot\sites\FO000\1300_CL\Monitoring and Evaluation\CS Indicators and Index\Validated Surveys - 2019\Validation_final\[CS Indicators Survey_2019_Kenya_final.xlsx]Data sources for dropdown list'!#REF!</xm:f>
          </x14:formula1>
          <xm:sqref>O8:P19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3B0F5-7F2E-4E60-997E-7316BE3D9172}">
  <sheetPr>
    <tabColor theme="3" tint="-0.249977111117893"/>
  </sheetPr>
  <dimension ref="A1:Q363"/>
  <sheetViews>
    <sheetView showGridLines="0" zoomScaleNormal="100" workbookViewId="0">
      <selection activeCell="N1" sqref="N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8.42578125" style="140" customWidth="1"/>
    <col min="12" max="12" width="20.5703125" style="140" customWidth="1"/>
    <col min="13" max="13" width="21.42578125" style="140" customWidth="1"/>
    <col min="14" max="14" width="26.85546875" style="140" customWidth="1"/>
    <col min="15" max="16" width="60.42578125" style="140" customWidth="1"/>
    <col min="17" max="16384" width="9.140625" style="140"/>
  </cols>
  <sheetData>
    <row r="1" spans="2:16" ht="67.5" customHeight="1">
      <c r="F1" s="643"/>
      <c r="G1" s="643"/>
      <c r="H1" s="643"/>
      <c r="I1" s="643"/>
      <c r="J1" s="643"/>
      <c r="K1" s="643"/>
      <c r="L1" s="2508" t="s">
        <v>828</v>
      </c>
      <c r="M1" s="2508"/>
      <c r="N1" s="643"/>
    </row>
    <row r="2" spans="2:16" ht="37.5" customHeight="1" thickBot="1">
      <c r="B2" s="141" t="s">
        <v>425</v>
      </c>
      <c r="C2" s="6"/>
      <c r="D2" s="6"/>
      <c r="E2" s="6"/>
      <c r="F2" s="142"/>
      <c r="G2" s="143"/>
      <c r="H2" s="142"/>
      <c r="I2" s="142"/>
      <c r="J2" s="142"/>
      <c r="K2" s="616"/>
      <c r="N2" s="144"/>
    </row>
    <row r="3" spans="2:16" ht="36.75" customHeight="1" thickBot="1">
      <c r="B3" s="141"/>
      <c r="C3" s="6"/>
      <c r="D3" s="15" t="s">
        <v>426</v>
      </c>
      <c r="E3" s="145" t="s">
        <v>27</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238" t="s">
        <v>4286</v>
      </c>
      <c r="K8" s="2239"/>
      <c r="L8" s="2239"/>
      <c r="M8" s="2239"/>
      <c r="N8" s="2240"/>
      <c r="O8" s="2245" t="s">
        <v>3605</v>
      </c>
      <c r="P8" s="2245"/>
    </row>
    <row r="9" spans="2:16" ht="21.75" customHeight="1">
      <c r="B9" s="22" t="s">
        <v>435</v>
      </c>
      <c r="C9" s="1997" t="s">
        <v>436</v>
      </c>
      <c r="D9" s="1997"/>
      <c r="E9" s="1998"/>
      <c r="F9" s="2411" t="s">
        <v>4287</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57</v>
      </c>
      <c r="G11" s="2397" t="s">
        <v>440</v>
      </c>
      <c r="H11" s="2138"/>
      <c r="I11" s="2435"/>
      <c r="J11" s="2436"/>
      <c r="K11" s="2436"/>
      <c r="L11" s="2436"/>
      <c r="M11" s="2436"/>
      <c r="N11" s="2437"/>
      <c r="O11" s="2124"/>
      <c r="P11" s="2124"/>
    </row>
    <row r="12" spans="2:16" ht="63.75" customHeight="1">
      <c r="B12" s="1490" t="s">
        <v>441</v>
      </c>
      <c r="C12" s="1997" t="s">
        <v>442</v>
      </c>
      <c r="D12" s="1997"/>
      <c r="E12" s="1998"/>
      <c r="F12" s="1622" t="s">
        <v>56</v>
      </c>
      <c r="G12" s="2397" t="s">
        <v>440</v>
      </c>
      <c r="H12" s="2138"/>
      <c r="I12" s="3900" t="s">
        <v>4288</v>
      </c>
      <c r="J12" s="3901"/>
      <c r="K12" s="3901"/>
      <c r="L12" s="3901"/>
      <c r="M12" s="3901"/>
      <c r="N12" s="3902"/>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57</v>
      </c>
      <c r="G14" s="2397" t="s">
        <v>447</v>
      </c>
      <c r="H14" s="2138"/>
      <c r="I14" s="1637"/>
      <c r="J14" s="1637"/>
      <c r="K14" s="1637"/>
      <c r="L14" s="1637"/>
      <c r="M14" s="1637"/>
      <c r="N14" s="1637"/>
      <c r="O14" s="2124"/>
      <c r="P14" s="2124"/>
    </row>
    <row r="15" spans="2:16" ht="33" customHeight="1">
      <c r="B15" s="1490" t="s">
        <v>448</v>
      </c>
      <c r="C15" s="1997" t="s">
        <v>67</v>
      </c>
      <c r="D15" s="1997"/>
      <c r="E15" s="1998"/>
      <c r="F15" s="1622" t="s">
        <v>56</v>
      </c>
      <c r="G15" s="2397" t="s">
        <v>449</v>
      </c>
      <c r="H15" s="2138"/>
      <c r="I15" s="2773" t="s">
        <v>4289</v>
      </c>
      <c r="J15" s="2774"/>
      <c r="K15" s="2774"/>
      <c r="L15" s="2774"/>
      <c r="M15" s="2774"/>
      <c r="N15" s="2775"/>
      <c r="O15" s="2124"/>
      <c r="P15" s="2124"/>
    </row>
    <row r="16" spans="2:16" ht="44.25" customHeight="1">
      <c r="B16" s="1490" t="s">
        <v>450</v>
      </c>
      <c r="C16" s="1997" t="s">
        <v>451</v>
      </c>
      <c r="D16" s="1997"/>
      <c r="E16" s="1998"/>
      <c r="F16" s="1622" t="s">
        <v>56</v>
      </c>
      <c r="G16" s="2397" t="s">
        <v>452</v>
      </c>
      <c r="H16" s="2138"/>
      <c r="I16" s="3900" t="s">
        <v>4290</v>
      </c>
      <c r="J16" s="3901"/>
      <c r="K16" s="3901"/>
      <c r="L16" s="3901"/>
      <c r="M16" s="3901"/>
      <c r="N16" s="3902"/>
      <c r="O16" s="2124"/>
      <c r="P16" s="2124"/>
    </row>
    <row r="17" spans="2:16" ht="26.25" customHeight="1">
      <c r="B17" s="1490" t="s">
        <v>453</v>
      </c>
      <c r="C17" s="2043" t="s">
        <v>454</v>
      </c>
      <c r="D17" s="2043"/>
      <c r="E17" s="2043"/>
      <c r="F17" s="1622" t="s">
        <v>56</v>
      </c>
      <c r="G17" s="2397" t="s">
        <v>455</v>
      </c>
      <c r="H17" s="2138"/>
      <c r="I17" s="2773" t="s">
        <v>4291</v>
      </c>
      <c r="J17" s="2774"/>
      <c r="K17" s="2774"/>
      <c r="L17" s="2774"/>
      <c r="M17" s="2774"/>
      <c r="N17" s="2775"/>
      <c r="O17" s="2124"/>
      <c r="P17" s="2124"/>
    </row>
    <row r="18" spans="2:16" ht="34.5" customHeight="1">
      <c r="B18" s="1490" t="s">
        <v>456</v>
      </c>
      <c r="C18" s="2043" t="s">
        <v>457</v>
      </c>
      <c r="D18" s="2043"/>
      <c r="E18" s="2043"/>
      <c r="F18" s="1622" t="s">
        <v>73</v>
      </c>
      <c r="G18" s="2397" t="s">
        <v>455</v>
      </c>
      <c r="H18" s="2138"/>
      <c r="I18" s="3900" t="s">
        <v>4292</v>
      </c>
      <c r="J18" s="3901"/>
      <c r="K18" s="3901"/>
      <c r="L18" s="3901"/>
      <c r="M18" s="3901"/>
      <c r="N18" s="3902"/>
      <c r="O18" s="2124"/>
      <c r="P18" s="2124"/>
    </row>
    <row r="19" spans="2:16" ht="47.25" customHeight="1">
      <c r="B19" s="1490" t="s">
        <v>458</v>
      </c>
      <c r="C19" s="2043" t="s">
        <v>459</v>
      </c>
      <c r="D19" s="2043"/>
      <c r="E19" s="2043"/>
      <c r="F19" s="1622" t="s">
        <v>56</v>
      </c>
      <c r="G19" s="2397" t="s">
        <v>455</v>
      </c>
      <c r="H19" s="2138"/>
      <c r="I19" s="2773" t="s">
        <v>4293</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3903" t="s">
        <v>4294</v>
      </c>
      <c r="L20" s="3904"/>
      <c r="M20" s="3904"/>
      <c r="N20" s="3905"/>
      <c r="O20" s="25" t="s">
        <v>4295</v>
      </c>
      <c r="P20" s="26"/>
    </row>
    <row r="21" spans="2:16" ht="24" customHeight="1">
      <c r="B21" s="23" t="s">
        <v>81</v>
      </c>
      <c r="C21" s="1997" t="s">
        <v>462</v>
      </c>
      <c r="D21" s="1997"/>
      <c r="E21" s="1997"/>
      <c r="F21" s="1997"/>
      <c r="G21" s="1997"/>
      <c r="H21" s="1997"/>
      <c r="I21" s="1522" t="s">
        <v>56</v>
      </c>
      <c r="J21" s="2398"/>
      <c r="K21" s="3906"/>
      <c r="L21" s="3907"/>
      <c r="M21" s="3907"/>
      <c r="N21" s="3908"/>
      <c r="O21" s="25" t="s">
        <v>4295</v>
      </c>
      <c r="P21" s="26"/>
    </row>
    <row r="22" spans="2:16" ht="24" customHeight="1">
      <c r="B22" s="23" t="s">
        <v>91</v>
      </c>
      <c r="C22" s="1997" t="s">
        <v>463</v>
      </c>
      <c r="D22" s="1997"/>
      <c r="E22" s="1997"/>
      <c r="F22" s="1997"/>
      <c r="G22" s="1997"/>
      <c r="H22" s="1997"/>
      <c r="I22" s="1522" t="s">
        <v>89</v>
      </c>
      <c r="J22" s="2398"/>
      <c r="K22" s="3906"/>
      <c r="L22" s="3907"/>
      <c r="M22" s="3907"/>
      <c r="N22" s="3908"/>
      <c r="O22" s="2051" t="s">
        <v>914</v>
      </c>
      <c r="P22" s="2051"/>
    </row>
    <row r="23" spans="2:16" ht="27" customHeight="1">
      <c r="B23" s="23" t="s">
        <v>464</v>
      </c>
      <c r="C23" s="1997" t="s">
        <v>465</v>
      </c>
      <c r="D23" s="1997"/>
      <c r="E23" s="1997"/>
      <c r="F23" s="1997"/>
      <c r="G23" s="1997"/>
      <c r="H23" s="1997"/>
      <c r="I23" s="1622" t="s">
        <v>56</v>
      </c>
      <c r="J23" s="2398"/>
      <c r="K23" s="3906"/>
      <c r="L23" s="3907"/>
      <c r="M23" s="3907"/>
      <c r="N23" s="3908"/>
      <c r="O23" s="2124"/>
      <c r="P23" s="2124"/>
    </row>
    <row r="24" spans="2:16" ht="216.6" customHeight="1" thickBot="1">
      <c r="B24" s="27" t="s">
        <v>435</v>
      </c>
      <c r="C24" s="1978" t="s">
        <v>466</v>
      </c>
      <c r="D24" s="1978"/>
      <c r="E24" s="1978"/>
      <c r="F24" s="1978"/>
      <c r="G24" s="1978"/>
      <c r="H24" s="1978"/>
      <c r="I24" s="1622" t="s">
        <v>57</v>
      </c>
      <c r="J24" s="2398"/>
      <c r="K24" s="3909"/>
      <c r="L24" s="3910"/>
      <c r="M24" s="3910"/>
      <c r="N24" s="391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40.5" customHeight="1">
      <c r="B26" s="28" t="s">
        <v>98</v>
      </c>
      <c r="C26" s="2111" t="s">
        <v>468</v>
      </c>
      <c r="D26" s="2111"/>
      <c r="E26" s="2111"/>
      <c r="F26" s="2387"/>
      <c r="G26" s="29" t="s">
        <v>469</v>
      </c>
      <c r="H26" s="1645" t="s">
        <v>846</v>
      </c>
      <c r="I26" s="1524" t="s">
        <v>470</v>
      </c>
      <c r="J26" s="1645" t="s">
        <v>847</v>
      </c>
      <c r="K26" s="2112" t="s">
        <v>514</v>
      </c>
      <c r="L26" s="3545" t="s">
        <v>4296</v>
      </c>
      <c r="M26" s="3546"/>
      <c r="N26" s="3547"/>
      <c r="O26" s="30" t="s">
        <v>1886</v>
      </c>
      <c r="P26" s="1515"/>
    </row>
    <row r="27" spans="2:16" ht="105" customHeight="1">
      <c r="B27" s="23" t="s">
        <v>472</v>
      </c>
      <c r="C27" s="2028" t="s">
        <v>473</v>
      </c>
      <c r="D27" s="2028"/>
      <c r="E27" s="2028"/>
      <c r="F27" s="2028"/>
      <c r="G27" s="2028"/>
      <c r="H27" s="2028"/>
      <c r="I27" s="2029"/>
      <c r="J27" s="285" t="s">
        <v>330</v>
      </c>
      <c r="K27" s="2113"/>
      <c r="L27" s="3548"/>
      <c r="M27" s="3549"/>
      <c r="N27" s="3550"/>
      <c r="O27" s="2051" t="s">
        <v>850</v>
      </c>
      <c r="P27" s="2051"/>
    </row>
    <row r="28" spans="2:16" ht="33" customHeight="1">
      <c r="B28" s="2096" t="s">
        <v>120</v>
      </c>
      <c r="C28" s="1830" t="s">
        <v>474</v>
      </c>
      <c r="D28" s="1830"/>
      <c r="E28" s="1830"/>
      <c r="F28" s="1830"/>
      <c r="G28" s="1634" t="s">
        <v>469</v>
      </c>
      <c r="H28" s="1531" t="s">
        <v>846</v>
      </c>
      <c r="I28" s="32" t="s">
        <v>470</v>
      </c>
      <c r="J28" s="33" t="s">
        <v>847</v>
      </c>
      <c r="K28" s="2113"/>
      <c r="L28" s="3548"/>
      <c r="M28" s="3549"/>
      <c r="N28" s="3550"/>
      <c r="O28" s="2124"/>
      <c r="P28" s="2124"/>
    </row>
    <row r="29" spans="2:16" ht="45.75" customHeight="1">
      <c r="B29" s="2097"/>
      <c r="C29" s="2043"/>
      <c r="D29" s="2043"/>
      <c r="E29" s="2043"/>
      <c r="F29" s="2043"/>
      <c r="G29" s="1634" t="s">
        <v>475</v>
      </c>
      <c r="H29" s="1510">
        <v>2018</v>
      </c>
      <c r="I29" s="32" t="s">
        <v>476</v>
      </c>
      <c r="J29" s="1510">
        <v>2018</v>
      </c>
      <c r="K29" s="2113"/>
      <c r="L29" s="3548"/>
      <c r="M29" s="3549"/>
      <c r="N29" s="3550"/>
      <c r="O29" s="2124"/>
      <c r="P29" s="2124"/>
    </row>
    <row r="30" spans="2:16" ht="63" customHeight="1">
      <c r="B30" s="1490" t="s">
        <v>435</v>
      </c>
      <c r="C30" s="1997" t="s">
        <v>477</v>
      </c>
      <c r="D30" s="1997"/>
      <c r="E30" s="1997"/>
      <c r="F30" s="1997"/>
      <c r="G30" s="1998"/>
      <c r="H30" s="2038" t="s">
        <v>4297</v>
      </c>
      <c r="I30" s="2039"/>
      <c r="J30" s="2040"/>
      <c r="K30" s="2113"/>
      <c r="L30" s="3548"/>
      <c r="M30" s="3549"/>
      <c r="N30" s="3550"/>
      <c r="O30" s="2197"/>
      <c r="P30" s="2197"/>
    </row>
    <row r="31" spans="2:16" ht="68.099999999999994" customHeight="1">
      <c r="B31" s="1490" t="s">
        <v>441</v>
      </c>
      <c r="C31" s="1997" t="s">
        <v>478</v>
      </c>
      <c r="D31" s="1997"/>
      <c r="E31" s="1997"/>
      <c r="F31" s="1997"/>
      <c r="G31" s="1998"/>
      <c r="H31" s="2384" t="s">
        <v>852</v>
      </c>
      <c r="I31" s="2385"/>
      <c r="J31" s="2386"/>
      <c r="K31" s="2114"/>
      <c r="L31" s="3551"/>
      <c r="M31" s="3552"/>
      <c r="N31" s="3553"/>
      <c r="O31" s="1513" t="s">
        <v>914</v>
      </c>
      <c r="P31" s="26"/>
    </row>
    <row r="32" spans="2:16" ht="76.5" customHeight="1">
      <c r="B32" s="1490" t="s">
        <v>443</v>
      </c>
      <c r="C32" s="2028" t="s">
        <v>479</v>
      </c>
      <c r="D32" s="2028"/>
      <c r="E32" s="2028"/>
      <c r="F32" s="2028"/>
      <c r="G32" s="2028"/>
      <c r="H32" s="2028"/>
      <c r="I32" s="2028"/>
      <c r="J32" s="2028"/>
      <c r="K32" s="2028"/>
      <c r="L32" s="2028"/>
      <c r="M32" s="2028"/>
      <c r="N32" s="2372"/>
      <c r="O32" s="2074" t="s">
        <v>328</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3912" t="s">
        <v>4298</v>
      </c>
      <c r="P34" s="2379"/>
    </row>
    <row r="35" spans="2:16" ht="21" customHeight="1">
      <c r="B35" s="27"/>
      <c r="C35" s="2091" t="s">
        <v>485</v>
      </c>
      <c r="D35" s="2091"/>
      <c r="E35" s="2091"/>
      <c r="F35" s="2091"/>
      <c r="G35" s="2091"/>
      <c r="H35" s="2091"/>
      <c r="I35" s="2092"/>
      <c r="J35" s="34" t="s">
        <v>61</v>
      </c>
      <c r="K35" s="34" t="s">
        <v>61</v>
      </c>
      <c r="L35" s="3914" t="s">
        <v>61</v>
      </c>
      <c r="M35" s="3915"/>
      <c r="N35" s="3916"/>
      <c r="O35" s="3913"/>
      <c r="P35" s="2380"/>
    </row>
    <row r="36" spans="2:16" ht="21" customHeight="1">
      <c r="B36" s="27"/>
      <c r="C36" s="2091" t="s">
        <v>486</v>
      </c>
      <c r="D36" s="2091"/>
      <c r="E36" s="2091"/>
      <c r="F36" s="2091"/>
      <c r="G36" s="2091"/>
      <c r="H36" s="2091"/>
      <c r="I36" s="2092"/>
      <c r="J36" s="34" t="s">
        <v>61</v>
      </c>
      <c r="K36" s="34" t="s">
        <v>61</v>
      </c>
      <c r="L36" s="3914" t="s">
        <v>61</v>
      </c>
      <c r="M36" s="3915"/>
      <c r="N36" s="3916"/>
      <c r="O36" s="3913"/>
      <c r="P36" s="2380"/>
    </row>
    <row r="37" spans="2:16" ht="31.5" customHeight="1">
      <c r="B37" s="27"/>
      <c r="C37" s="2091" t="s">
        <v>487</v>
      </c>
      <c r="D37" s="2091"/>
      <c r="E37" s="2091"/>
      <c r="F37" s="38" t="s">
        <v>488</v>
      </c>
      <c r="G37" s="1754" t="s">
        <v>4299</v>
      </c>
      <c r="H37" s="2008"/>
      <c r="I37" s="1755"/>
      <c r="J37" s="34">
        <v>10698</v>
      </c>
      <c r="K37" s="35">
        <v>10732</v>
      </c>
      <c r="L37" s="2361">
        <f t="shared" ref="L37" si="0">ABS(J37-K37)/J37</f>
        <v>3.1781641428304357E-3</v>
      </c>
      <c r="M37" s="2362"/>
      <c r="N37" s="2363"/>
      <c r="O37" s="3913"/>
      <c r="P37" s="2380"/>
    </row>
    <row r="38" spans="2:16" ht="21" customHeight="1">
      <c r="B38" s="27" t="s">
        <v>489</v>
      </c>
      <c r="C38" s="1997" t="s">
        <v>490</v>
      </c>
      <c r="D38" s="1997"/>
      <c r="E38" s="1997"/>
      <c r="F38" s="1997"/>
      <c r="G38" s="1997"/>
      <c r="H38" s="1997"/>
      <c r="I38" s="1997"/>
      <c r="J38" s="1997"/>
      <c r="K38" s="1997"/>
      <c r="L38" s="1997"/>
      <c r="M38" s="1997"/>
      <c r="N38" s="2041"/>
      <c r="O38" s="3913"/>
      <c r="P38" s="2380"/>
    </row>
    <row r="39" spans="2:16" ht="21" customHeight="1">
      <c r="B39" s="27"/>
      <c r="C39" s="2091" t="s">
        <v>491</v>
      </c>
      <c r="D39" s="2091"/>
      <c r="E39" s="2091"/>
      <c r="F39" s="2091"/>
      <c r="G39" s="2091"/>
      <c r="H39" s="2091"/>
      <c r="I39" s="2092"/>
      <c r="J39" s="34" t="s">
        <v>61</v>
      </c>
      <c r="K39" s="34" t="s">
        <v>61</v>
      </c>
      <c r="L39" s="3914" t="s">
        <v>61</v>
      </c>
      <c r="M39" s="3915"/>
      <c r="N39" s="3916"/>
      <c r="O39" s="3913"/>
      <c r="P39" s="2380"/>
    </row>
    <row r="40" spans="2:16" ht="27.75" customHeight="1">
      <c r="B40" s="27"/>
      <c r="C40" s="2091" t="s">
        <v>492</v>
      </c>
      <c r="D40" s="2091"/>
      <c r="E40" s="2091"/>
      <c r="F40" s="38" t="s">
        <v>488</v>
      </c>
      <c r="G40" s="1754"/>
      <c r="H40" s="2008"/>
      <c r="I40" s="1755"/>
      <c r="J40" s="34" t="s">
        <v>61</v>
      </c>
      <c r="K40" s="34" t="s">
        <v>61</v>
      </c>
      <c r="L40" s="3914" t="s">
        <v>61</v>
      </c>
      <c r="M40" s="3915"/>
      <c r="N40" s="3916"/>
      <c r="O40" s="3913"/>
      <c r="P40" s="2380"/>
    </row>
    <row r="41" spans="2:16" ht="21" customHeight="1">
      <c r="B41" s="27" t="s">
        <v>493</v>
      </c>
      <c r="C41" s="1997" t="s">
        <v>333</v>
      </c>
      <c r="D41" s="1997"/>
      <c r="E41" s="1997"/>
      <c r="F41" s="1997"/>
      <c r="G41" s="1997"/>
      <c r="H41" s="1997"/>
      <c r="I41" s="1997"/>
      <c r="J41" s="1997"/>
      <c r="K41" s="1997"/>
      <c r="L41" s="1997"/>
      <c r="M41" s="1997"/>
      <c r="N41" s="2041"/>
      <c r="O41" s="3913"/>
      <c r="P41" s="2380"/>
    </row>
    <row r="42" spans="2:16" ht="21" customHeight="1">
      <c r="B42" s="27"/>
      <c r="C42" s="2091" t="s">
        <v>494</v>
      </c>
      <c r="D42" s="2091"/>
      <c r="E42" s="2091"/>
      <c r="F42" s="2091"/>
      <c r="G42" s="2091"/>
      <c r="H42" s="2091"/>
      <c r="I42" s="2092"/>
      <c r="J42" s="34" t="s">
        <v>61</v>
      </c>
      <c r="K42" s="34" t="s">
        <v>61</v>
      </c>
      <c r="L42" s="3914" t="s">
        <v>61</v>
      </c>
      <c r="M42" s="3915"/>
      <c r="N42" s="3916"/>
      <c r="O42" s="3913"/>
      <c r="P42" s="2380"/>
    </row>
    <row r="43" spans="2:16" ht="21" customHeight="1">
      <c r="B43" s="27"/>
      <c r="C43" s="2091" t="s">
        <v>495</v>
      </c>
      <c r="D43" s="2091"/>
      <c r="E43" s="2091"/>
      <c r="F43" s="2091"/>
      <c r="G43" s="2091"/>
      <c r="H43" s="2091"/>
      <c r="I43" s="2092"/>
      <c r="J43" s="34">
        <v>0</v>
      </c>
      <c r="K43" s="35">
        <v>38752</v>
      </c>
      <c r="L43" s="2361" t="s">
        <v>61</v>
      </c>
      <c r="M43" s="2362"/>
      <c r="N43" s="2363"/>
      <c r="O43" s="3913"/>
      <c r="P43" s="2380"/>
    </row>
    <row r="44" spans="2:16" ht="21" customHeight="1">
      <c r="B44" s="27"/>
      <c r="C44" s="2091" t="s">
        <v>496</v>
      </c>
      <c r="D44" s="2091"/>
      <c r="E44" s="2091"/>
      <c r="F44" s="2091"/>
      <c r="G44" s="2091"/>
      <c r="H44" s="2091"/>
      <c r="I44" s="2092"/>
      <c r="J44" s="34" t="s">
        <v>61</v>
      </c>
      <c r="K44" s="34" t="s">
        <v>61</v>
      </c>
      <c r="L44" s="3914" t="s">
        <v>61</v>
      </c>
      <c r="M44" s="3915"/>
      <c r="N44" s="3916"/>
      <c r="O44" s="3913"/>
      <c r="P44" s="2380"/>
    </row>
    <row r="45" spans="2:16" ht="32.25" customHeight="1">
      <c r="B45" s="27"/>
      <c r="C45" s="2091" t="s">
        <v>497</v>
      </c>
      <c r="D45" s="2091"/>
      <c r="E45" s="2091"/>
      <c r="F45" s="38" t="s">
        <v>488</v>
      </c>
      <c r="G45" s="1754"/>
      <c r="H45" s="2008"/>
      <c r="I45" s="1755"/>
      <c r="J45" s="34" t="s">
        <v>61</v>
      </c>
      <c r="K45" s="34" t="s">
        <v>61</v>
      </c>
      <c r="L45" s="3914" t="s">
        <v>61</v>
      </c>
      <c r="M45" s="3915"/>
      <c r="N45" s="3916"/>
      <c r="O45" s="3913"/>
      <c r="P45" s="2380"/>
    </row>
    <row r="46" spans="2:16" ht="21" customHeight="1">
      <c r="B46" s="27" t="s">
        <v>498</v>
      </c>
      <c r="C46" s="1997" t="s">
        <v>334</v>
      </c>
      <c r="D46" s="1997"/>
      <c r="E46" s="1997"/>
      <c r="F46" s="1997"/>
      <c r="G46" s="1997"/>
      <c r="H46" s="1997"/>
      <c r="I46" s="1997"/>
      <c r="J46" s="1997"/>
      <c r="K46" s="1997"/>
      <c r="L46" s="1997"/>
      <c r="M46" s="1997"/>
      <c r="N46" s="2041"/>
      <c r="O46" s="3913"/>
      <c r="P46" s="2380"/>
    </row>
    <row r="47" spans="2:16" ht="21" customHeight="1">
      <c r="B47" s="27"/>
      <c r="C47" s="2091" t="s">
        <v>499</v>
      </c>
      <c r="D47" s="2091"/>
      <c r="E47" s="2091"/>
      <c r="F47" s="2091"/>
      <c r="G47" s="2091"/>
      <c r="H47" s="2091"/>
      <c r="I47" s="2092"/>
      <c r="J47" s="34" t="s">
        <v>61</v>
      </c>
      <c r="K47" s="34" t="s">
        <v>61</v>
      </c>
      <c r="L47" s="3914" t="s">
        <v>61</v>
      </c>
      <c r="M47" s="3915"/>
      <c r="N47" s="3916"/>
      <c r="O47" s="3913"/>
      <c r="P47" s="2380"/>
    </row>
    <row r="48" spans="2:16" ht="21" customHeight="1">
      <c r="B48" s="27"/>
      <c r="C48" s="2091" t="s">
        <v>500</v>
      </c>
      <c r="D48" s="2091"/>
      <c r="E48" s="2091"/>
      <c r="F48" s="2091"/>
      <c r="G48" s="2091"/>
      <c r="H48" s="2091"/>
      <c r="I48" s="2092"/>
      <c r="J48" s="34" t="s">
        <v>61</v>
      </c>
      <c r="K48" s="34" t="s">
        <v>61</v>
      </c>
      <c r="L48" s="3914" t="s">
        <v>61</v>
      </c>
      <c r="M48" s="3915"/>
      <c r="N48" s="3916"/>
      <c r="O48" s="3913"/>
      <c r="P48" s="2380"/>
    </row>
    <row r="49" spans="2:16" ht="30" customHeight="1">
      <c r="B49" s="27"/>
      <c r="C49" s="2091" t="s">
        <v>501</v>
      </c>
      <c r="D49" s="2091"/>
      <c r="E49" s="2091"/>
      <c r="F49" s="38" t="s">
        <v>488</v>
      </c>
      <c r="G49" s="2093" t="s">
        <v>4300</v>
      </c>
      <c r="H49" s="2157"/>
      <c r="I49" s="2094"/>
      <c r="J49" s="34" t="s">
        <v>61</v>
      </c>
      <c r="K49" s="34" t="s">
        <v>61</v>
      </c>
      <c r="L49" s="3914" t="s">
        <v>61</v>
      </c>
      <c r="M49" s="3915"/>
      <c r="N49" s="3916"/>
      <c r="O49" s="3913"/>
      <c r="P49" s="2380"/>
    </row>
    <row r="50" spans="2:16" ht="21" customHeight="1">
      <c r="B50" s="27" t="s">
        <v>502</v>
      </c>
      <c r="C50" s="2091" t="s">
        <v>503</v>
      </c>
      <c r="D50" s="2091"/>
      <c r="E50" s="2091"/>
      <c r="F50" s="2091"/>
      <c r="G50" s="2091"/>
      <c r="H50" s="2091"/>
      <c r="I50" s="2092"/>
      <c r="J50" s="34" t="s">
        <v>61</v>
      </c>
      <c r="K50" s="34" t="s">
        <v>61</v>
      </c>
      <c r="L50" s="3914" t="s">
        <v>61</v>
      </c>
      <c r="M50" s="3915"/>
      <c r="N50" s="3916"/>
      <c r="O50" s="3913"/>
      <c r="P50" s="2380"/>
    </row>
    <row r="51" spans="2:16" ht="21" customHeight="1">
      <c r="B51" s="27" t="s">
        <v>504</v>
      </c>
      <c r="C51" s="2091" t="s">
        <v>505</v>
      </c>
      <c r="D51" s="2091"/>
      <c r="E51" s="2091"/>
      <c r="F51" s="2091"/>
      <c r="G51" s="2091"/>
      <c r="H51" s="2091"/>
      <c r="I51" s="2092"/>
      <c r="J51" s="34" t="s">
        <v>61</v>
      </c>
      <c r="K51" s="34" t="s">
        <v>61</v>
      </c>
      <c r="L51" s="3914" t="s">
        <v>61</v>
      </c>
      <c r="M51" s="3915"/>
      <c r="N51" s="3916"/>
      <c r="O51" s="3913"/>
      <c r="P51" s="2380"/>
    </row>
    <row r="52" spans="2:16" ht="21" customHeight="1">
      <c r="B52" s="27" t="s">
        <v>506</v>
      </c>
      <c r="C52" s="2091" t="s">
        <v>131</v>
      </c>
      <c r="D52" s="2091"/>
      <c r="E52" s="2091"/>
      <c r="F52" s="2091"/>
      <c r="G52" s="2091"/>
      <c r="H52" s="2091"/>
      <c r="I52" s="2092"/>
      <c r="J52" s="34">
        <v>0</v>
      </c>
      <c r="K52" s="35">
        <v>2573609</v>
      </c>
      <c r="L52" s="2361" t="s">
        <v>61</v>
      </c>
      <c r="M52" s="2362"/>
      <c r="N52" s="2363"/>
      <c r="O52" s="3913"/>
      <c r="P52" s="2380"/>
    </row>
    <row r="53" spans="2:16" ht="21" customHeight="1">
      <c r="B53" s="27" t="s">
        <v>507</v>
      </c>
      <c r="C53" s="2091" t="s">
        <v>132</v>
      </c>
      <c r="D53" s="2091"/>
      <c r="E53" s="2091"/>
      <c r="F53" s="2091"/>
      <c r="G53" s="2091"/>
      <c r="H53" s="2091"/>
      <c r="I53" s="2092"/>
      <c r="J53" s="34" t="s">
        <v>61</v>
      </c>
      <c r="K53" s="34" t="s">
        <v>61</v>
      </c>
      <c r="L53" s="3914" t="s">
        <v>61</v>
      </c>
      <c r="M53" s="3915"/>
      <c r="N53" s="3916"/>
      <c r="O53" s="3913"/>
      <c r="P53" s="2380"/>
    </row>
    <row r="54" spans="2:16" ht="21" customHeight="1">
      <c r="B54" s="27" t="s">
        <v>508</v>
      </c>
      <c r="C54" s="1997" t="s">
        <v>509</v>
      </c>
      <c r="D54" s="1997"/>
      <c r="E54" s="1997"/>
      <c r="F54" s="1997"/>
      <c r="G54" s="1997"/>
      <c r="H54" s="1997"/>
      <c r="I54" s="1997"/>
      <c r="J54" s="1997"/>
      <c r="K54" s="1997"/>
      <c r="L54" s="1997"/>
      <c r="M54" s="1997"/>
      <c r="N54" s="2041"/>
      <c r="O54" s="3913"/>
      <c r="P54" s="2380"/>
    </row>
    <row r="55" spans="2:16" ht="21" customHeight="1">
      <c r="B55" s="27"/>
      <c r="C55" s="2091" t="s">
        <v>299</v>
      </c>
      <c r="D55" s="2091"/>
      <c r="E55" s="2091"/>
      <c r="F55" s="2091"/>
      <c r="G55" s="2091"/>
      <c r="H55" s="2091"/>
      <c r="I55" s="2092"/>
      <c r="J55" s="34" t="s">
        <v>4301</v>
      </c>
      <c r="K55" s="34" t="s">
        <v>61</v>
      </c>
      <c r="L55" s="3914" t="s">
        <v>61</v>
      </c>
      <c r="M55" s="3915"/>
      <c r="N55" s="3916"/>
      <c r="O55" s="3913"/>
      <c r="P55" s="2380"/>
    </row>
    <row r="56" spans="2:16" ht="21" customHeight="1">
      <c r="B56" s="27"/>
      <c r="C56" s="2091" t="s">
        <v>300</v>
      </c>
      <c r="D56" s="2091"/>
      <c r="E56" s="2091"/>
      <c r="F56" s="2091"/>
      <c r="G56" s="2091"/>
      <c r="H56" s="2091"/>
      <c r="I56" s="2092"/>
      <c r="J56" s="34" t="s">
        <v>4301</v>
      </c>
      <c r="K56" s="34" t="s">
        <v>61</v>
      </c>
      <c r="L56" s="3914" t="s">
        <v>61</v>
      </c>
      <c r="M56" s="3915"/>
      <c r="N56" s="3916"/>
      <c r="O56" s="3913"/>
      <c r="P56" s="2380"/>
    </row>
    <row r="57" spans="2:16" ht="21" customHeight="1" thickBot="1">
      <c r="B57" s="39" t="s">
        <v>510</v>
      </c>
      <c r="C57" s="2364" t="s">
        <v>511</v>
      </c>
      <c r="D57" s="2364"/>
      <c r="E57" s="2364"/>
      <c r="F57" s="2364"/>
      <c r="G57" s="2364"/>
      <c r="H57" s="2364"/>
      <c r="I57" s="2365"/>
      <c r="J57" s="34" t="s">
        <v>4301</v>
      </c>
      <c r="K57" s="34" t="s">
        <v>61</v>
      </c>
      <c r="L57" s="2366" t="s">
        <v>61</v>
      </c>
      <c r="M57" s="2367"/>
      <c r="N57" s="2368"/>
      <c r="O57" s="3913"/>
      <c r="P57" s="2380"/>
    </row>
    <row r="58" spans="2:16" ht="251.25" customHeight="1" thickBot="1">
      <c r="B58" s="40" t="s">
        <v>512</v>
      </c>
      <c r="C58" s="2351" t="s">
        <v>513</v>
      </c>
      <c r="D58" s="2351"/>
      <c r="E58" s="2351"/>
      <c r="F58" s="2351"/>
      <c r="G58" s="2351"/>
      <c r="H58" s="2351"/>
      <c r="I58" s="2351"/>
      <c r="J58" s="41" t="s">
        <v>57</v>
      </c>
      <c r="K58" s="42" t="s">
        <v>514</v>
      </c>
      <c r="L58" s="3917" t="s">
        <v>4302</v>
      </c>
      <c r="M58" s="3918"/>
      <c r="N58" s="3919"/>
      <c r="O58" s="43" t="s">
        <v>4303</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143.25" customHeight="1" thickBot="1">
      <c r="B60" s="44" t="s">
        <v>516</v>
      </c>
      <c r="C60" s="2330" t="s">
        <v>517</v>
      </c>
      <c r="D60" s="2330"/>
      <c r="E60" s="2330"/>
      <c r="F60" s="2330"/>
      <c r="G60" s="2330"/>
      <c r="H60" s="2330"/>
      <c r="I60" s="2330"/>
      <c r="J60" s="2357" t="s">
        <v>56</v>
      </c>
      <c r="K60" s="2358"/>
      <c r="L60" s="45" t="s">
        <v>514</v>
      </c>
      <c r="M60" s="3267" t="s">
        <v>4304</v>
      </c>
      <c r="N60" s="3269"/>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48"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45714</v>
      </c>
      <c r="H63" s="116" t="s">
        <v>862</v>
      </c>
      <c r="I63" s="2317" t="s">
        <v>4305</v>
      </c>
      <c r="J63" s="2318"/>
      <c r="K63" s="2340" t="s">
        <v>4306</v>
      </c>
      <c r="L63" s="2341"/>
      <c r="M63" s="2341"/>
      <c r="N63" s="2342"/>
      <c r="O63" s="2349"/>
      <c r="P63" s="2349"/>
    </row>
    <row r="64" spans="2:16" ht="54" customHeight="1">
      <c r="B64" s="1490" t="s">
        <v>441</v>
      </c>
      <c r="C64" s="1997" t="s">
        <v>525</v>
      </c>
      <c r="D64" s="1997"/>
      <c r="E64" s="1997"/>
      <c r="F64" s="1998"/>
      <c r="G64" s="48">
        <v>84400</v>
      </c>
      <c r="H64" s="116" t="s">
        <v>862</v>
      </c>
      <c r="I64" s="2317" t="s">
        <v>4307</v>
      </c>
      <c r="J64" s="2318"/>
      <c r="K64" s="2340" t="s">
        <v>4308</v>
      </c>
      <c r="L64" s="2341"/>
      <c r="M64" s="2341"/>
      <c r="N64" s="2342"/>
      <c r="O64" s="2349"/>
      <c r="P64" s="2349"/>
    </row>
    <row r="65" spans="2:17" ht="54" customHeight="1" thickBot="1">
      <c r="B65" s="27" t="s">
        <v>443</v>
      </c>
      <c r="C65" s="1830" t="s">
        <v>526</v>
      </c>
      <c r="D65" s="1830"/>
      <c r="E65" s="1830"/>
      <c r="F65" s="1831"/>
      <c r="G65" s="50">
        <f>G63+G64</f>
        <v>130114</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3920" t="s">
        <v>4309</v>
      </c>
      <c r="L67" s="3921"/>
      <c r="M67" s="3921"/>
      <c r="N67" s="3922"/>
      <c r="O67" s="1627" t="s">
        <v>1893</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row>
    <row r="70" spans="2:17" ht="39.75" customHeight="1">
      <c r="B70" s="1490" t="s">
        <v>435</v>
      </c>
      <c r="C70" s="2338" t="s">
        <v>537</v>
      </c>
      <c r="D70" s="2338"/>
      <c r="E70" s="2339"/>
      <c r="F70" s="1523" t="s">
        <v>56</v>
      </c>
      <c r="G70" s="2315">
        <v>24285.7</v>
      </c>
      <c r="H70" s="2316"/>
      <c r="I70" s="3569" t="s">
        <v>862</v>
      </c>
      <c r="J70" s="3570"/>
      <c r="K70" s="2340" t="s">
        <v>4310</v>
      </c>
      <c r="L70" s="2341"/>
      <c r="M70" s="2341"/>
      <c r="N70" s="2342"/>
      <c r="O70" s="2124"/>
      <c r="P70" s="2124"/>
    </row>
    <row r="71" spans="2:17" ht="27.75" customHeight="1">
      <c r="B71" s="56"/>
      <c r="C71" s="2338" t="s">
        <v>538</v>
      </c>
      <c r="D71" s="2338"/>
      <c r="E71" s="2339"/>
      <c r="F71" s="2108" t="s">
        <v>4311</v>
      </c>
      <c r="G71" s="2110"/>
      <c r="H71" s="2110"/>
      <c r="I71" s="2110"/>
      <c r="J71" s="2110"/>
      <c r="K71" s="2340"/>
      <c r="L71" s="2341"/>
      <c r="M71" s="2341"/>
      <c r="N71" s="2342"/>
      <c r="O71" s="2124"/>
      <c r="P71" s="2124"/>
    </row>
    <row r="72" spans="2:17" ht="65.25" customHeight="1">
      <c r="B72" s="1490" t="s">
        <v>441</v>
      </c>
      <c r="C72" s="2338" t="s">
        <v>539</v>
      </c>
      <c r="D72" s="2338"/>
      <c r="E72" s="2339"/>
      <c r="F72" s="1523" t="s">
        <v>56</v>
      </c>
      <c r="G72" s="2315">
        <v>84400</v>
      </c>
      <c r="H72" s="2316"/>
      <c r="I72" s="3569" t="s">
        <v>862</v>
      </c>
      <c r="J72" s="3570"/>
      <c r="K72" s="2340" t="s">
        <v>4312</v>
      </c>
      <c r="L72" s="2341"/>
      <c r="M72" s="2341"/>
      <c r="N72" s="2342"/>
      <c r="O72" s="2124"/>
      <c r="P72" s="2124"/>
    </row>
    <row r="73" spans="2:17" ht="35.25" customHeight="1">
      <c r="B73" s="56"/>
      <c r="C73" s="2338" t="s">
        <v>540</v>
      </c>
      <c r="D73" s="2338"/>
      <c r="E73" s="2339"/>
      <c r="F73" s="2108" t="s">
        <v>4313</v>
      </c>
      <c r="G73" s="2110"/>
      <c r="H73" s="2110"/>
      <c r="I73" s="2110"/>
      <c r="J73" s="2110"/>
      <c r="K73" s="2340"/>
      <c r="L73" s="2341"/>
      <c r="M73" s="2341"/>
      <c r="N73" s="2342"/>
      <c r="O73" s="2124"/>
      <c r="P73" s="2124"/>
    </row>
    <row r="74" spans="2:17" ht="51" customHeight="1" thickBot="1">
      <c r="B74" s="39" t="s">
        <v>443</v>
      </c>
      <c r="C74" s="2321" t="s">
        <v>541</v>
      </c>
      <c r="D74" s="2321"/>
      <c r="E74" s="2322"/>
      <c r="F74" s="57"/>
      <c r="G74" s="2307">
        <f>G70+G72</f>
        <v>108685.7</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62</v>
      </c>
      <c r="G77" s="2315">
        <v>0</v>
      </c>
      <c r="H77" s="2316"/>
      <c r="I77" s="3569" t="s">
        <v>862</v>
      </c>
      <c r="J77" s="3570"/>
      <c r="K77" s="2284" t="s">
        <v>4314</v>
      </c>
      <c r="L77" s="2285"/>
      <c r="M77" s="2285"/>
      <c r="N77" s="2286"/>
      <c r="O77" s="25" t="s">
        <v>864</v>
      </c>
      <c r="P77" s="26"/>
    </row>
    <row r="78" spans="2:17" s="164" customFormat="1" ht="32.25" customHeight="1">
      <c r="B78" s="1490" t="s">
        <v>441</v>
      </c>
      <c r="C78" s="1997" t="s">
        <v>67</v>
      </c>
      <c r="D78" s="1997"/>
      <c r="E78" s="1998"/>
      <c r="F78" s="1523" t="s">
        <v>62</v>
      </c>
      <c r="G78" s="2315">
        <v>0</v>
      </c>
      <c r="H78" s="2316"/>
      <c r="I78" s="3569" t="s">
        <v>862</v>
      </c>
      <c r="J78" s="3570"/>
      <c r="K78" s="2284" t="s">
        <v>4315</v>
      </c>
      <c r="L78" s="2285"/>
      <c r="M78" s="2285"/>
      <c r="N78" s="2286"/>
      <c r="O78" s="25" t="s">
        <v>867</v>
      </c>
      <c r="P78" s="26"/>
    </row>
    <row r="79" spans="2:17" s="164" customFormat="1" ht="39.75" customHeight="1">
      <c r="B79" s="1490" t="s">
        <v>443</v>
      </c>
      <c r="C79" s="1997" t="s">
        <v>115</v>
      </c>
      <c r="D79" s="1997"/>
      <c r="E79" s="1998"/>
      <c r="F79" s="1523" t="s">
        <v>62</v>
      </c>
      <c r="G79" s="2315">
        <v>0</v>
      </c>
      <c r="H79" s="2316"/>
      <c r="I79" s="3569" t="s">
        <v>862</v>
      </c>
      <c r="J79" s="3570"/>
      <c r="K79" s="2284"/>
      <c r="L79" s="2285"/>
      <c r="M79" s="2285"/>
      <c r="N79" s="2286"/>
      <c r="O79" s="25" t="s">
        <v>4316</v>
      </c>
      <c r="P79" s="26"/>
    </row>
    <row r="80" spans="2:17" s="164" customFormat="1" ht="32.25" customHeight="1">
      <c r="B80" s="1490" t="s">
        <v>445</v>
      </c>
      <c r="C80" s="1997" t="s">
        <v>116</v>
      </c>
      <c r="D80" s="1997"/>
      <c r="E80" s="1998"/>
      <c r="F80" s="1523" t="s">
        <v>65</v>
      </c>
      <c r="G80" s="2315">
        <v>0</v>
      </c>
      <c r="H80" s="2316"/>
      <c r="I80" s="3569" t="s">
        <v>862</v>
      </c>
      <c r="J80" s="3570"/>
      <c r="K80" s="2315"/>
      <c r="L80" s="2319"/>
      <c r="M80" s="2319"/>
      <c r="N80" s="2320"/>
      <c r="O80" s="1511" t="s">
        <v>914</v>
      </c>
      <c r="P80" s="2051"/>
    </row>
    <row r="81" spans="1:16" s="164" customFormat="1" ht="32.25" customHeight="1">
      <c r="B81" s="1490" t="s">
        <v>448</v>
      </c>
      <c r="C81" s="1997" t="s">
        <v>328</v>
      </c>
      <c r="D81" s="1997"/>
      <c r="E81" s="1998"/>
      <c r="F81" s="1523" t="s">
        <v>62</v>
      </c>
      <c r="G81" s="2315">
        <v>0</v>
      </c>
      <c r="H81" s="2316"/>
      <c r="I81" s="3569" t="s">
        <v>862</v>
      </c>
      <c r="J81" s="3570"/>
      <c r="K81" s="2284"/>
      <c r="L81" s="2285"/>
      <c r="M81" s="2285"/>
      <c r="N81" s="2286"/>
      <c r="O81" s="1511" t="s">
        <v>867</v>
      </c>
      <c r="P81" s="2197"/>
    </row>
    <row r="82" spans="1:16" ht="53.25" customHeight="1" thickBot="1">
      <c r="B82" s="27" t="s">
        <v>450</v>
      </c>
      <c r="C82" s="1830" t="s">
        <v>549</v>
      </c>
      <c r="D82" s="1830"/>
      <c r="E82" s="1831"/>
      <c r="F82" s="61"/>
      <c r="G82" s="2307">
        <f>G77+G78+G79+G80+G81</f>
        <v>0</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1</v>
      </c>
      <c r="K84" s="65" t="s">
        <v>434</v>
      </c>
      <c r="L84" s="2304"/>
      <c r="M84" s="2305"/>
      <c r="N84" s="2306"/>
      <c r="O84" s="2231"/>
      <c r="P84" s="2231"/>
    </row>
    <row r="85" spans="1:16" ht="95.25" customHeight="1">
      <c r="B85" s="66" t="s">
        <v>553</v>
      </c>
      <c r="C85" s="2302" t="s">
        <v>554</v>
      </c>
      <c r="D85" s="2302"/>
      <c r="E85" s="2302"/>
      <c r="F85" s="2302"/>
      <c r="G85" s="2302"/>
      <c r="H85" s="2302"/>
      <c r="I85" s="2303"/>
      <c r="J85" s="64">
        <f>G70/G74</f>
        <v>0.22344889898119072</v>
      </c>
      <c r="K85" s="65" t="s">
        <v>514</v>
      </c>
      <c r="L85" s="3220" t="s">
        <v>4317</v>
      </c>
      <c r="M85" s="3221"/>
      <c r="N85" s="3222"/>
      <c r="O85" s="2232"/>
      <c r="P85" s="2232"/>
    </row>
    <row r="86" spans="1:16" ht="50.25" customHeight="1">
      <c r="B86" s="66" t="s">
        <v>555</v>
      </c>
      <c r="C86" s="2028" t="s">
        <v>556</v>
      </c>
      <c r="D86" s="2028"/>
      <c r="E86" s="2028"/>
      <c r="F86" s="2028"/>
      <c r="G86" s="2028"/>
      <c r="H86" s="2028"/>
      <c r="I86" s="2029"/>
      <c r="J86" s="224" t="s">
        <v>61</v>
      </c>
      <c r="K86" s="65" t="s">
        <v>434</v>
      </c>
      <c r="L86" s="2304"/>
      <c r="M86" s="2305"/>
      <c r="N86" s="2306"/>
      <c r="O86" s="2232"/>
      <c r="P86" s="2232"/>
    </row>
    <row r="87" spans="1:16" ht="34.5" customHeight="1">
      <c r="B87" s="67" t="s">
        <v>557</v>
      </c>
      <c r="C87" s="2302" t="s">
        <v>558</v>
      </c>
      <c r="D87" s="2302"/>
      <c r="E87" s="2302"/>
      <c r="F87" s="2302"/>
      <c r="G87" s="2302"/>
      <c r="H87" s="2302"/>
      <c r="I87" s="2303"/>
      <c r="J87" s="224" t="s">
        <v>61</v>
      </c>
      <c r="K87" s="1547" t="s">
        <v>514</v>
      </c>
      <c r="L87" s="2304"/>
      <c r="M87" s="2305"/>
      <c r="N87" s="2306"/>
      <c r="O87" s="2233"/>
      <c r="P87" s="2233"/>
    </row>
    <row r="88" spans="1:16" ht="45" customHeight="1">
      <c r="B88" s="23" t="s">
        <v>559</v>
      </c>
      <c r="C88" s="1997" t="s">
        <v>560</v>
      </c>
      <c r="D88" s="1997"/>
      <c r="E88" s="1997"/>
      <c r="F88" s="1997"/>
      <c r="G88" s="1997"/>
      <c r="H88" s="1997"/>
      <c r="I88" s="1997"/>
      <c r="J88" s="1998"/>
      <c r="K88" s="2289" t="s">
        <v>514</v>
      </c>
      <c r="L88" s="3228" t="s">
        <v>4318</v>
      </c>
      <c r="M88" s="3229"/>
      <c r="N88" s="3230"/>
      <c r="O88" s="2051" t="s">
        <v>914</v>
      </c>
      <c r="P88" s="2051"/>
    </row>
    <row r="89" spans="1:16" ht="40.5" customHeight="1">
      <c r="B89" s="1490" t="s">
        <v>435</v>
      </c>
      <c r="C89" s="2301" t="s">
        <v>561</v>
      </c>
      <c r="D89" s="2301"/>
      <c r="E89" s="2301"/>
      <c r="F89" s="2301"/>
      <c r="G89" s="2301"/>
      <c r="H89" s="2301"/>
      <c r="I89" s="2301"/>
      <c r="J89" s="158" t="s">
        <v>56</v>
      </c>
      <c r="K89" s="2290"/>
      <c r="L89" s="3231"/>
      <c r="M89" s="3232"/>
      <c r="N89" s="3233"/>
      <c r="O89" s="2124"/>
      <c r="P89" s="2124"/>
    </row>
    <row r="90" spans="1:16" ht="42.75" customHeight="1">
      <c r="B90" s="1490" t="s">
        <v>441</v>
      </c>
      <c r="C90" s="2301" t="s">
        <v>562</v>
      </c>
      <c r="D90" s="2301"/>
      <c r="E90" s="2301"/>
      <c r="F90" s="2301"/>
      <c r="G90" s="2301"/>
      <c r="H90" s="2301"/>
      <c r="I90" s="2301"/>
      <c r="J90" s="158" t="s">
        <v>56</v>
      </c>
      <c r="K90" s="2290"/>
      <c r="L90" s="3231"/>
      <c r="M90" s="3232"/>
      <c r="N90" s="3233"/>
      <c r="O90" s="2124"/>
      <c r="P90" s="2124"/>
    </row>
    <row r="91" spans="1:16" ht="33.75" customHeight="1">
      <c r="B91" s="1490" t="s">
        <v>443</v>
      </c>
      <c r="C91" s="2301" t="s">
        <v>563</v>
      </c>
      <c r="D91" s="2301"/>
      <c r="E91" s="2301"/>
      <c r="F91" s="2301"/>
      <c r="G91" s="2301"/>
      <c r="H91" s="2301"/>
      <c r="I91" s="2301"/>
      <c r="J91" s="158" t="s">
        <v>324</v>
      </c>
      <c r="K91" s="2290"/>
      <c r="L91" s="3231"/>
      <c r="M91" s="3232"/>
      <c r="N91" s="3233"/>
      <c r="O91" s="2124"/>
      <c r="P91" s="2124"/>
    </row>
    <row r="92" spans="1:16" ht="33" customHeight="1">
      <c r="B92" s="1490" t="s">
        <v>445</v>
      </c>
      <c r="C92" s="2301" t="s">
        <v>328</v>
      </c>
      <c r="D92" s="2301"/>
      <c r="E92" s="2301"/>
      <c r="F92" s="2301"/>
      <c r="G92" s="2301"/>
      <c r="H92" s="2301"/>
      <c r="I92" s="2301"/>
      <c r="J92" s="158" t="s">
        <v>57</v>
      </c>
      <c r="K92" s="2290"/>
      <c r="L92" s="3231"/>
      <c r="M92" s="3232"/>
      <c r="N92" s="3233"/>
      <c r="O92" s="2124"/>
      <c r="P92" s="2124"/>
    </row>
    <row r="93" spans="1:16" ht="80.25" customHeight="1">
      <c r="B93" s="1490" t="s">
        <v>448</v>
      </c>
      <c r="C93" s="1903" t="s">
        <v>564</v>
      </c>
      <c r="D93" s="1903"/>
      <c r="E93" s="1903"/>
      <c r="F93" s="1903"/>
      <c r="G93" s="1754" t="s">
        <v>4319</v>
      </c>
      <c r="H93" s="2008"/>
      <c r="I93" s="2008"/>
      <c r="J93" s="1755"/>
      <c r="K93" s="2291"/>
      <c r="L93" s="3234"/>
      <c r="M93" s="3235"/>
      <c r="N93" s="3236"/>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32" t="s">
        <v>4320</v>
      </c>
      <c r="J95" s="2033"/>
      <c r="K95" s="2033"/>
      <c r="L95" s="2033"/>
      <c r="M95" s="2033"/>
      <c r="N95" s="2034"/>
      <c r="O95" s="2051" t="s">
        <v>1907</v>
      </c>
      <c r="P95" s="2051"/>
    </row>
    <row r="96" spans="1:16" ht="20.25" customHeight="1">
      <c r="B96" s="1519"/>
      <c r="C96" s="1903" t="s">
        <v>567</v>
      </c>
      <c r="D96" s="1903"/>
      <c r="E96" s="1903"/>
      <c r="F96" s="1999" t="s">
        <v>57</v>
      </c>
      <c r="G96" s="2000"/>
      <c r="H96" s="2290"/>
      <c r="I96" s="2035"/>
      <c r="J96" s="2036"/>
      <c r="K96" s="2036"/>
      <c r="L96" s="2036"/>
      <c r="M96" s="2036"/>
      <c r="N96" s="2037"/>
      <c r="O96" s="2124"/>
      <c r="P96" s="2124"/>
    </row>
    <row r="97" spans="2:16" ht="20.25" customHeight="1">
      <c r="B97" s="1519"/>
      <c r="C97" s="1903" t="s">
        <v>323</v>
      </c>
      <c r="D97" s="1903"/>
      <c r="E97" s="1903"/>
      <c r="F97" s="1999" t="s">
        <v>57</v>
      </c>
      <c r="G97" s="2000"/>
      <c r="H97" s="2290"/>
      <c r="I97" s="2035"/>
      <c r="J97" s="2036"/>
      <c r="K97" s="2036"/>
      <c r="L97" s="2036"/>
      <c r="M97" s="2036"/>
      <c r="N97" s="2037"/>
      <c r="O97" s="2124"/>
      <c r="P97" s="2124"/>
    </row>
    <row r="98" spans="2:16" ht="34.5" customHeight="1">
      <c r="B98" s="27" t="s">
        <v>435</v>
      </c>
      <c r="C98" s="2028" t="s">
        <v>568</v>
      </c>
      <c r="D98" s="2028"/>
      <c r="E98" s="2028"/>
      <c r="F98" s="2028"/>
      <c r="G98" s="2029"/>
      <c r="H98" s="2290"/>
      <c r="I98" s="2035"/>
      <c r="J98" s="2036"/>
      <c r="K98" s="2036"/>
      <c r="L98" s="2036"/>
      <c r="M98" s="2036"/>
      <c r="N98" s="2037"/>
      <c r="O98" s="2124"/>
      <c r="P98" s="2124"/>
    </row>
    <row r="99" spans="2:16" ht="21" customHeight="1">
      <c r="B99" s="27"/>
      <c r="C99" s="1903" t="s">
        <v>320</v>
      </c>
      <c r="D99" s="1903"/>
      <c r="E99" s="2138"/>
      <c r="F99" s="2038" t="s">
        <v>56</v>
      </c>
      <c r="G99" s="2040"/>
      <c r="H99" s="2290"/>
      <c r="I99" s="2035"/>
      <c r="J99" s="2036"/>
      <c r="K99" s="2036"/>
      <c r="L99" s="2036"/>
      <c r="M99" s="2036"/>
      <c r="N99" s="2037"/>
      <c r="O99" s="2124"/>
      <c r="P99" s="2124"/>
    </row>
    <row r="100" spans="2:16" ht="21" customHeight="1">
      <c r="B100" s="27"/>
      <c r="C100" s="1903" t="s">
        <v>567</v>
      </c>
      <c r="D100" s="1903"/>
      <c r="E100" s="2138"/>
      <c r="F100" s="2038" t="s">
        <v>57</v>
      </c>
      <c r="G100" s="2040"/>
      <c r="H100" s="2290"/>
      <c r="I100" s="2035"/>
      <c r="J100" s="2036"/>
      <c r="K100" s="2036"/>
      <c r="L100" s="2036"/>
      <c r="M100" s="2036"/>
      <c r="N100" s="2037"/>
      <c r="O100" s="2124"/>
      <c r="P100" s="2124"/>
    </row>
    <row r="101" spans="2:16" ht="21" customHeight="1">
      <c r="B101" s="27"/>
      <c r="C101" s="1903" t="s">
        <v>327</v>
      </c>
      <c r="D101" s="1903"/>
      <c r="E101" s="2138"/>
      <c r="F101" s="2038" t="s">
        <v>57</v>
      </c>
      <c r="G101" s="2040"/>
      <c r="H101" s="2290"/>
      <c r="I101" s="2035"/>
      <c r="J101" s="2036"/>
      <c r="K101" s="2036"/>
      <c r="L101" s="2036"/>
      <c r="M101" s="2036"/>
      <c r="N101" s="2037"/>
      <c r="O101" s="2124"/>
      <c r="P101" s="2124"/>
    </row>
    <row r="102" spans="2:16" ht="21" customHeight="1">
      <c r="B102" s="27"/>
      <c r="C102" s="1903" t="s">
        <v>328</v>
      </c>
      <c r="D102" s="1903"/>
      <c r="E102" s="2138"/>
      <c r="F102" s="2038" t="s">
        <v>57</v>
      </c>
      <c r="G102" s="2040"/>
      <c r="H102" s="2290"/>
      <c r="I102" s="2035"/>
      <c r="J102" s="2036"/>
      <c r="K102" s="2036"/>
      <c r="L102" s="2036"/>
      <c r="M102" s="2036"/>
      <c r="N102" s="2037"/>
      <c r="O102" s="2124"/>
      <c r="P102" s="2124"/>
    </row>
    <row r="103" spans="2:16" ht="26.25" customHeight="1">
      <c r="B103" s="27"/>
      <c r="C103" s="1903" t="s">
        <v>569</v>
      </c>
      <c r="D103" s="1903"/>
      <c r="E103" s="2138"/>
      <c r="F103" s="1999"/>
      <c r="G103" s="2000"/>
      <c r="H103" s="2291"/>
      <c r="I103" s="2485"/>
      <c r="J103" s="2486"/>
      <c r="K103" s="2486"/>
      <c r="L103" s="2486"/>
      <c r="M103" s="2486"/>
      <c r="N103" s="2487"/>
      <c r="O103" s="2197"/>
      <c r="P103" s="2197"/>
    </row>
    <row r="104" spans="2:16" ht="30"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4321</v>
      </c>
      <c r="G108" s="2276"/>
      <c r="H108" s="2277"/>
      <c r="I108" s="2278">
        <v>60000</v>
      </c>
      <c r="J108" s="2279"/>
      <c r="K108" s="2275" t="s">
        <v>4322</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4323</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65</v>
      </c>
      <c r="L116" s="2108" t="s">
        <v>65</v>
      </c>
      <c r="M116" s="2110"/>
      <c r="N116" s="2191"/>
      <c r="O116" s="2231"/>
      <c r="P116" s="2231"/>
    </row>
    <row r="117" spans="2:16" ht="42" customHeight="1">
      <c r="B117" s="73" t="s">
        <v>441</v>
      </c>
      <c r="C117" s="1885" t="s">
        <v>585</v>
      </c>
      <c r="D117" s="1885"/>
      <c r="E117" s="1885"/>
      <c r="F117" s="2148"/>
      <c r="G117" s="2108" t="s">
        <v>57</v>
      </c>
      <c r="H117" s="2109"/>
      <c r="I117" s="2108" t="s">
        <v>57</v>
      </c>
      <c r="J117" s="2109"/>
      <c r="K117" s="1522" t="s">
        <v>65</v>
      </c>
      <c r="L117" s="2108" t="s">
        <v>65</v>
      </c>
      <c r="M117" s="2110"/>
      <c r="N117" s="2191"/>
      <c r="O117" s="2232"/>
      <c r="P117" s="2232"/>
    </row>
    <row r="118" spans="2:16" ht="54.75" customHeight="1">
      <c r="B118" s="73" t="s">
        <v>586</v>
      </c>
      <c r="C118" s="1885" t="s">
        <v>587</v>
      </c>
      <c r="D118" s="1885"/>
      <c r="E118" s="1885"/>
      <c r="F118" s="2148"/>
      <c r="G118" s="2108" t="s">
        <v>57</v>
      </c>
      <c r="H118" s="2109"/>
      <c r="I118" s="2108" t="s">
        <v>56</v>
      </c>
      <c r="J118" s="2109"/>
      <c r="K118" s="1522" t="s">
        <v>65</v>
      </c>
      <c r="L118" s="2108" t="s">
        <v>65</v>
      </c>
      <c r="M118" s="2110"/>
      <c r="N118" s="2191"/>
      <c r="O118" s="2232"/>
      <c r="P118" s="2232"/>
    </row>
    <row r="119" spans="2:16" ht="42.75" customHeight="1">
      <c r="B119" s="73" t="s">
        <v>588</v>
      </c>
      <c r="C119" s="1885" t="s">
        <v>589</v>
      </c>
      <c r="D119" s="1885"/>
      <c r="E119" s="1885"/>
      <c r="F119" s="2148"/>
      <c r="G119" s="2108" t="s">
        <v>57</v>
      </c>
      <c r="H119" s="2109"/>
      <c r="I119" s="2108" t="s">
        <v>57</v>
      </c>
      <c r="J119" s="2109"/>
      <c r="K119" s="1522" t="s">
        <v>65</v>
      </c>
      <c r="L119" s="2108" t="s">
        <v>65</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65</v>
      </c>
      <c r="L120" s="2108" t="s">
        <v>65</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65</v>
      </c>
      <c r="M121" s="2110"/>
      <c r="N121" s="2191"/>
      <c r="O121" s="2232"/>
      <c r="P121" s="2232"/>
    </row>
    <row r="122" spans="2:16" ht="24.75" customHeight="1">
      <c r="B122" s="73" t="s">
        <v>453</v>
      </c>
      <c r="C122" s="1885" t="s">
        <v>132</v>
      </c>
      <c r="D122" s="1885"/>
      <c r="E122" s="1885"/>
      <c r="F122" s="2148"/>
      <c r="G122" s="2108" t="s">
        <v>57</v>
      </c>
      <c r="H122" s="2109"/>
      <c r="I122" s="2108" t="s">
        <v>57</v>
      </c>
      <c r="J122" s="2109"/>
      <c r="K122" s="1522" t="s">
        <v>65</v>
      </c>
      <c r="L122" s="2108" t="s">
        <v>65</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65</v>
      </c>
      <c r="L123" s="2108" t="s">
        <v>65</v>
      </c>
      <c r="M123" s="2110"/>
      <c r="N123" s="2191"/>
      <c r="O123" s="2232"/>
      <c r="P123" s="2232"/>
    </row>
    <row r="124" spans="2:16" ht="24" customHeight="1">
      <c r="B124" s="73" t="s">
        <v>458</v>
      </c>
      <c r="C124" s="1885" t="s">
        <v>593</v>
      </c>
      <c r="D124" s="1885"/>
      <c r="E124" s="1885"/>
      <c r="F124" s="2148"/>
      <c r="G124" s="2108" t="s">
        <v>57</v>
      </c>
      <c r="H124" s="2109"/>
      <c r="I124" s="2108" t="s">
        <v>57</v>
      </c>
      <c r="J124" s="2109"/>
      <c r="K124" s="1522" t="s">
        <v>57</v>
      </c>
      <c r="L124" s="2108" t="s">
        <v>65</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65</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65</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65</v>
      </c>
      <c r="M127" s="2110"/>
      <c r="N127" s="2191"/>
      <c r="O127" s="2232"/>
      <c r="P127" s="2232"/>
    </row>
    <row r="128" spans="2:16" ht="21" customHeight="1">
      <c r="B128" s="73" t="s">
        <v>600</v>
      </c>
      <c r="C128" s="1885" t="s">
        <v>601</v>
      </c>
      <c r="D128" s="1885"/>
      <c r="E128" s="1885"/>
      <c r="F128" s="2148"/>
      <c r="G128" s="2108" t="s">
        <v>65</v>
      </c>
      <c r="H128" s="2109"/>
      <c r="I128" s="2108" t="s">
        <v>56</v>
      </c>
      <c r="J128" s="2109"/>
      <c r="K128" s="1522" t="s">
        <v>65</v>
      </c>
      <c r="L128" s="2108" t="s">
        <v>65</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t="s">
        <v>4324</v>
      </c>
      <c r="F130" s="2242"/>
      <c r="G130" s="2108" t="s">
        <v>56</v>
      </c>
      <c r="H130" s="2109"/>
      <c r="I130" s="2108" t="s">
        <v>56</v>
      </c>
      <c r="J130" s="2109"/>
      <c r="K130" s="1522" t="s">
        <v>65</v>
      </c>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52.5" customHeight="1" thickBot="1">
      <c r="B133" s="70" t="s">
        <v>605</v>
      </c>
      <c r="C133" s="1978" t="s">
        <v>606</v>
      </c>
      <c r="D133" s="1978"/>
      <c r="E133" s="1978"/>
      <c r="F133" s="1979"/>
      <c r="G133" s="3711" t="s">
        <v>4325</v>
      </c>
      <c r="H133" s="3712"/>
      <c r="I133" s="3712"/>
      <c r="J133" s="3712"/>
      <c r="K133" s="3712"/>
      <c r="L133" s="3712"/>
      <c r="M133" s="3712"/>
      <c r="N133" s="3713"/>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03.5" customHeight="1">
      <c r="B135" s="28" t="s">
        <v>607</v>
      </c>
      <c r="C135" s="2111" t="s">
        <v>608</v>
      </c>
      <c r="D135" s="2111"/>
      <c r="E135" s="2111"/>
      <c r="F135" s="2111"/>
      <c r="G135" s="1531" t="s">
        <v>56</v>
      </c>
      <c r="H135" s="3386" t="s">
        <v>609</v>
      </c>
      <c r="I135" s="2387"/>
      <c r="J135" s="2460" t="s">
        <v>4326</v>
      </c>
      <c r="K135" s="3503"/>
      <c r="L135" s="3503"/>
      <c r="M135" s="3503"/>
      <c r="N135" s="3504"/>
      <c r="O135" s="1628" t="s">
        <v>1916</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47.25" customHeight="1">
      <c r="B137" s="1490" t="s">
        <v>611</v>
      </c>
      <c r="C137" s="1997" t="s">
        <v>612</v>
      </c>
      <c r="D137" s="1997"/>
      <c r="E137" s="1997"/>
      <c r="F137" s="1997"/>
      <c r="G137" s="1997"/>
      <c r="H137" s="1999" t="s">
        <v>4327</v>
      </c>
      <c r="I137" s="2027"/>
      <c r="J137" s="2027"/>
      <c r="K137" s="2169" t="s">
        <v>514</v>
      </c>
      <c r="L137" s="3131" t="s">
        <v>4328</v>
      </c>
      <c r="M137" s="3131"/>
      <c r="N137" s="3132"/>
      <c r="O137" s="2231"/>
      <c r="P137" s="2231"/>
    </row>
    <row r="138" spans="2:16" ht="102.75" customHeight="1">
      <c r="B138" s="1490" t="s">
        <v>441</v>
      </c>
      <c r="C138" s="1997" t="s">
        <v>613</v>
      </c>
      <c r="D138" s="1997"/>
      <c r="E138" s="1997"/>
      <c r="F138" s="1997"/>
      <c r="G138" s="1997"/>
      <c r="H138" s="1999" t="s">
        <v>4329</v>
      </c>
      <c r="I138" s="2027"/>
      <c r="J138" s="2027"/>
      <c r="K138" s="2169"/>
      <c r="L138" s="3134"/>
      <c r="M138" s="3134"/>
      <c r="N138" s="3135"/>
      <c r="O138" s="2232"/>
      <c r="P138" s="2232"/>
    </row>
    <row r="139" spans="2:16" ht="69" customHeight="1">
      <c r="B139" s="1490" t="s">
        <v>443</v>
      </c>
      <c r="C139" s="1997" t="s">
        <v>614</v>
      </c>
      <c r="D139" s="1997"/>
      <c r="E139" s="1997"/>
      <c r="F139" s="1997"/>
      <c r="G139" s="1997"/>
      <c r="H139" s="1999" t="s">
        <v>56</v>
      </c>
      <c r="I139" s="2027"/>
      <c r="J139" s="2027"/>
      <c r="K139" s="2169"/>
      <c r="L139" s="3137"/>
      <c r="M139" s="3137"/>
      <c r="N139" s="3138"/>
      <c r="O139" s="2232"/>
      <c r="P139" s="2232"/>
    </row>
    <row r="140" spans="2:16" ht="34.5" customHeight="1">
      <c r="B140" s="1490" t="s">
        <v>445</v>
      </c>
      <c r="C140" s="2028" t="s">
        <v>615</v>
      </c>
      <c r="D140" s="2028"/>
      <c r="E140" s="2028"/>
      <c r="F140" s="2028"/>
      <c r="G140" s="2029"/>
      <c r="H140" s="1999" t="s">
        <v>3637</v>
      </c>
      <c r="I140" s="2027"/>
      <c r="J140" s="2027"/>
      <c r="K140" s="2169"/>
      <c r="L140" s="3923"/>
      <c r="M140" s="3924"/>
      <c r="N140" s="3925"/>
      <c r="O140" s="2233"/>
      <c r="P140" s="2233"/>
    </row>
    <row r="141" spans="2:16" ht="51.75" customHeight="1">
      <c r="B141" s="23" t="s">
        <v>616</v>
      </c>
      <c r="C141" s="2028" t="s">
        <v>617</v>
      </c>
      <c r="D141" s="2028"/>
      <c r="E141" s="2028"/>
      <c r="F141" s="2028"/>
      <c r="G141" s="2028"/>
      <c r="H141" s="1999" t="s">
        <v>57</v>
      </c>
      <c r="I141" s="2027"/>
      <c r="J141" s="2027"/>
      <c r="K141" s="2169"/>
      <c r="L141" s="3926" t="s">
        <v>4330</v>
      </c>
      <c r="M141" s="3926"/>
      <c r="N141" s="3927"/>
      <c r="O141" s="2051" t="s">
        <v>914</v>
      </c>
      <c r="P141" s="2051"/>
    </row>
    <row r="142" spans="2:16" ht="48" customHeight="1">
      <c r="B142" s="76" t="s">
        <v>435</v>
      </c>
      <c r="C142" s="2028" t="s">
        <v>618</v>
      </c>
      <c r="D142" s="2028"/>
      <c r="E142" s="2028"/>
      <c r="F142" s="2028"/>
      <c r="G142" s="2029"/>
      <c r="H142" s="1999"/>
      <c r="I142" s="2027"/>
      <c r="J142" s="2027"/>
      <c r="K142" s="2169"/>
      <c r="L142" s="3928"/>
      <c r="M142" s="3928"/>
      <c r="N142" s="3929"/>
      <c r="O142" s="2197"/>
      <c r="P142" s="2197"/>
    </row>
    <row r="143" spans="2:16" ht="57" customHeight="1">
      <c r="B143" s="23" t="s">
        <v>619</v>
      </c>
      <c r="C143" s="2028" t="s">
        <v>620</v>
      </c>
      <c r="D143" s="2028"/>
      <c r="E143" s="2028"/>
      <c r="F143" s="2028"/>
      <c r="G143" s="2028"/>
      <c r="H143" s="1999" t="s">
        <v>57</v>
      </c>
      <c r="I143" s="2027"/>
      <c r="J143" s="2027"/>
      <c r="K143" s="2169"/>
      <c r="L143" s="3467" t="s">
        <v>4331</v>
      </c>
      <c r="M143" s="3467"/>
      <c r="N143" s="3930"/>
      <c r="O143" s="2051" t="s">
        <v>914</v>
      </c>
      <c r="P143" s="2051"/>
    </row>
    <row r="144" spans="2:16" ht="24.75" customHeight="1" thickBot="1">
      <c r="B144" s="22" t="s">
        <v>435</v>
      </c>
      <c r="C144" s="1855" t="s">
        <v>618</v>
      </c>
      <c r="D144" s="1855"/>
      <c r="E144" s="1855"/>
      <c r="F144" s="1855"/>
      <c r="G144" s="2098"/>
      <c r="H144" s="1999"/>
      <c r="I144" s="2027"/>
      <c r="J144" s="2027"/>
      <c r="K144" s="2169"/>
      <c r="L144" s="3471"/>
      <c r="M144" s="3471"/>
      <c r="N144" s="3931"/>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167</v>
      </c>
      <c r="H147" s="2110"/>
      <c r="I147" s="2109"/>
      <c r="J147" s="2108" t="s">
        <v>167</v>
      </c>
      <c r="K147" s="2110"/>
      <c r="L147" s="2109"/>
      <c r="M147" s="2411" t="s">
        <v>4332</v>
      </c>
      <c r="N147" s="2468"/>
      <c r="O147" s="2165"/>
      <c r="P147" s="2165"/>
    </row>
    <row r="148" spans="2:16" ht="42" customHeight="1">
      <c r="B148" s="76" t="s">
        <v>441</v>
      </c>
      <c r="C148" s="1885" t="s">
        <v>585</v>
      </c>
      <c r="D148" s="1885"/>
      <c r="E148" s="1885"/>
      <c r="F148" s="2148"/>
      <c r="G148" s="2108" t="s">
        <v>167</v>
      </c>
      <c r="H148" s="2110"/>
      <c r="I148" s="2109"/>
      <c r="J148" s="2108" t="s">
        <v>167</v>
      </c>
      <c r="K148" s="2110"/>
      <c r="L148" s="2109"/>
      <c r="M148" s="2411"/>
      <c r="N148" s="2468"/>
      <c r="O148" s="2165"/>
      <c r="P148" s="2165"/>
    </row>
    <row r="149" spans="2:16" ht="31.5" customHeight="1">
      <c r="B149" s="76" t="s">
        <v>443</v>
      </c>
      <c r="C149" s="79" t="s">
        <v>458</v>
      </c>
      <c r="D149" s="1885" t="s">
        <v>626</v>
      </c>
      <c r="E149" s="1885"/>
      <c r="F149" s="2148"/>
      <c r="G149" s="2108" t="s">
        <v>167</v>
      </c>
      <c r="H149" s="2110"/>
      <c r="I149" s="2109"/>
      <c r="J149" s="2108" t="s">
        <v>62</v>
      </c>
      <c r="K149" s="2110"/>
      <c r="L149" s="2109"/>
      <c r="M149" s="2411" t="s">
        <v>4333</v>
      </c>
      <c r="N149" s="2468"/>
      <c r="O149" s="2165"/>
      <c r="P149" s="2165"/>
    </row>
    <row r="150" spans="2:16" ht="48" customHeight="1">
      <c r="B150" s="76"/>
      <c r="C150" s="1528" t="s">
        <v>489</v>
      </c>
      <c r="D150" s="1885" t="s">
        <v>627</v>
      </c>
      <c r="E150" s="1885"/>
      <c r="F150" s="2148"/>
      <c r="G150" s="2108" t="s">
        <v>167</v>
      </c>
      <c r="H150" s="2110"/>
      <c r="I150" s="2109"/>
      <c r="J150" s="2108" t="s">
        <v>62</v>
      </c>
      <c r="K150" s="2110"/>
      <c r="L150" s="2109"/>
      <c r="M150" s="2411" t="s">
        <v>4334</v>
      </c>
      <c r="N150" s="2468"/>
      <c r="O150" s="2165"/>
      <c r="P150" s="2165"/>
    </row>
    <row r="151" spans="2:16" ht="41.25" customHeight="1">
      <c r="B151" s="76" t="s">
        <v>445</v>
      </c>
      <c r="C151" s="1885" t="s">
        <v>589</v>
      </c>
      <c r="D151" s="1885"/>
      <c r="E151" s="1885"/>
      <c r="F151" s="2148"/>
      <c r="G151" s="2108" t="s">
        <v>62</v>
      </c>
      <c r="H151" s="2110"/>
      <c r="I151" s="2109"/>
      <c r="J151" s="2108" t="s">
        <v>65</v>
      </c>
      <c r="K151" s="2110"/>
      <c r="L151" s="2109"/>
      <c r="M151" s="2411" t="s">
        <v>4335</v>
      </c>
      <c r="N151" s="2468"/>
      <c r="O151" s="2165"/>
      <c r="P151" s="2165"/>
    </row>
    <row r="152" spans="2:16" ht="78.75" customHeight="1">
      <c r="B152" s="76" t="s">
        <v>448</v>
      </c>
      <c r="C152" s="1885" t="s">
        <v>628</v>
      </c>
      <c r="D152" s="1885"/>
      <c r="E152" s="1885"/>
      <c r="F152" s="2148"/>
      <c r="G152" s="2108" t="s">
        <v>165</v>
      </c>
      <c r="H152" s="2110"/>
      <c r="I152" s="2109"/>
      <c r="J152" s="2108" t="s">
        <v>167</v>
      </c>
      <c r="K152" s="2110"/>
      <c r="L152" s="2109"/>
      <c r="M152" s="2411" t="s">
        <v>4332</v>
      </c>
      <c r="N152" s="2468"/>
      <c r="O152" s="2165"/>
      <c r="P152" s="2165"/>
    </row>
    <row r="153" spans="2:16" ht="28.5" customHeight="1">
      <c r="B153" s="76" t="s">
        <v>450</v>
      </c>
      <c r="C153" s="1885" t="s">
        <v>131</v>
      </c>
      <c r="D153" s="1885"/>
      <c r="E153" s="1885"/>
      <c r="F153" s="2148"/>
      <c r="G153" s="2108" t="s">
        <v>168</v>
      </c>
      <c r="H153" s="2110"/>
      <c r="I153" s="2109"/>
      <c r="J153" s="2108" t="s">
        <v>165</v>
      </c>
      <c r="K153" s="2110"/>
      <c r="L153" s="2109"/>
      <c r="M153" s="2411"/>
      <c r="N153" s="2468"/>
      <c r="O153" s="2165"/>
      <c r="P153" s="2165"/>
    </row>
    <row r="154" spans="2:16" ht="48.75" customHeight="1">
      <c r="B154" s="76" t="s">
        <v>453</v>
      </c>
      <c r="C154" s="1885" t="s">
        <v>132</v>
      </c>
      <c r="D154" s="1885"/>
      <c r="E154" s="1885"/>
      <c r="F154" s="2148"/>
      <c r="G154" s="2108" t="s">
        <v>168</v>
      </c>
      <c r="H154" s="2110"/>
      <c r="I154" s="2109"/>
      <c r="J154" s="2108" t="s">
        <v>62</v>
      </c>
      <c r="K154" s="2110"/>
      <c r="L154" s="2109"/>
      <c r="M154" s="2411" t="s">
        <v>4336</v>
      </c>
      <c r="N154" s="2468"/>
      <c r="O154" s="2165"/>
      <c r="P154" s="2165"/>
    </row>
    <row r="155" spans="2:16" ht="36.75" customHeight="1">
      <c r="B155" s="76" t="s">
        <v>456</v>
      </c>
      <c r="C155" s="1885" t="s">
        <v>629</v>
      </c>
      <c r="D155" s="1885"/>
      <c r="E155" s="1885"/>
      <c r="F155" s="2148"/>
      <c r="G155" s="2108" t="s">
        <v>167</v>
      </c>
      <c r="H155" s="2110"/>
      <c r="I155" s="2109"/>
      <c r="J155" s="2108" t="s">
        <v>167</v>
      </c>
      <c r="K155" s="2110"/>
      <c r="L155" s="2109"/>
      <c r="M155" s="2412" t="s">
        <v>4337</v>
      </c>
      <c r="N155" s="2468"/>
      <c r="O155" s="2017"/>
      <c r="P155" s="2017"/>
    </row>
    <row r="156" spans="2:16" ht="28.5" customHeight="1">
      <c r="B156" s="76" t="s">
        <v>458</v>
      </c>
      <c r="C156" s="1885" t="s">
        <v>593</v>
      </c>
      <c r="D156" s="1885"/>
      <c r="E156" s="1885"/>
      <c r="F156" s="2148"/>
      <c r="G156" s="2108" t="s">
        <v>62</v>
      </c>
      <c r="H156" s="2110"/>
      <c r="I156" s="2109"/>
      <c r="J156" s="2108" t="s">
        <v>65</v>
      </c>
      <c r="K156" s="2110"/>
      <c r="L156" s="2109"/>
      <c r="M156" s="2412" t="s">
        <v>4338</v>
      </c>
      <c r="N156" s="2468"/>
      <c r="O156" s="2017"/>
      <c r="P156" s="2017"/>
    </row>
    <row r="157" spans="2:16" ht="28.5" customHeight="1">
      <c r="B157" s="22" t="s">
        <v>594</v>
      </c>
      <c r="C157" s="1885" t="s">
        <v>595</v>
      </c>
      <c r="D157" s="1885"/>
      <c r="E157" s="1885"/>
      <c r="F157" s="2148"/>
      <c r="G157" s="2108" t="s">
        <v>167</v>
      </c>
      <c r="H157" s="2110"/>
      <c r="I157" s="2109"/>
      <c r="J157" s="2108" t="s">
        <v>65</v>
      </c>
      <c r="K157" s="2110"/>
      <c r="L157" s="2109"/>
      <c r="M157" s="2412"/>
      <c r="N157" s="2468"/>
      <c r="O157" s="2017"/>
      <c r="P157" s="2017"/>
    </row>
    <row r="158" spans="2:16" ht="28.5" customHeight="1">
      <c r="B158" s="22" t="s">
        <v>596</v>
      </c>
      <c r="C158" s="1885" t="s">
        <v>597</v>
      </c>
      <c r="D158" s="1885"/>
      <c r="E158" s="1885"/>
      <c r="F158" s="2148"/>
      <c r="G158" s="2108" t="s">
        <v>62</v>
      </c>
      <c r="H158" s="2110"/>
      <c r="I158" s="2109"/>
      <c r="J158" s="2108" t="s">
        <v>62</v>
      </c>
      <c r="K158" s="2110"/>
      <c r="L158" s="2109"/>
      <c r="M158" s="2412" t="s">
        <v>4339</v>
      </c>
      <c r="N158" s="2468"/>
      <c r="O158" s="2017"/>
      <c r="P158" s="2017"/>
    </row>
    <row r="159" spans="2:16" ht="28.5" customHeight="1">
      <c r="B159" s="22" t="s">
        <v>598</v>
      </c>
      <c r="C159" s="1885" t="s">
        <v>599</v>
      </c>
      <c r="D159" s="1885"/>
      <c r="E159" s="1885"/>
      <c r="F159" s="2148"/>
      <c r="G159" s="2108" t="s">
        <v>62</v>
      </c>
      <c r="H159" s="2110"/>
      <c r="I159" s="2109"/>
      <c r="J159" s="2108" t="s">
        <v>65</v>
      </c>
      <c r="K159" s="2110"/>
      <c r="L159" s="2109"/>
      <c r="M159" s="2412" t="s">
        <v>4339</v>
      </c>
      <c r="N159" s="2468"/>
      <c r="O159" s="2017"/>
      <c r="P159" s="2017"/>
    </row>
    <row r="160" spans="2:16" ht="28.5" customHeight="1">
      <c r="B160" s="22" t="s">
        <v>600</v>
      </c>
      <c r="C160" s="1885" t="s">
        <v>601</v>
      </c>
      <c r="D160" s="1885"/>
      <c r="E160" s="1885"/>
      <c r="F160" s="2148"/>
      <c r="G160" s="2108" t="s">
        <v>168</v>
      </c>
      <c r="H160" s="2110"/>
      <c r="I160" s="2109"/>
      <c r="J160" s="2108" t="s">
        <v>65</v>
      </c>
      <c r="K160" s="2110"/>
      <c r="L160" s="2109"/>
      <c r="M160" s="2412"/>
      <c r="N160" s="2468"/>
      <c r="O160" s="2017"/>
      <c r="P160" s="2017"/>
    </row>
    <row r="161" spans="1:16" ht="42.75" customHeight="1" thickBot="1">
      <c r="B161" s="80" t="s">
        <v>602</v>
      </c>
      <c r="C161" s="2206" t="s">
        <v>630</v>
      </c>
      <c r="D161" s="2206"/>
      <c r="E161" s="2206"/>
      <c r="F161" s="81" t="s">
        <v>631</v>
      </c>
      <c r="G161" s="82"/>
      <c r="H161" s="2207"/>
      <c r="I161" s="2208"/>
      <c r="J161" s="2207"/>
      <c r="K161" s="2209"/>
      <c r="L161" s="2208"/>
      <c r="M161" s="2473"/>
      <c r="N161" s="2474"/>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9.5" customHeight="1">
      <c r="A164" s="166"/>
      <c r="B164" s="1492" t="s">
        <v>435</v>
      </c>
      <c r="C164" s="1997" t="s">
        <v>175</v>
      </c>
      <c r="D164" s="1997"/>
      <c r="E164" s="1998"/>
      <c r="F164" s="1523" t="s">
        <v>56</v>
      </c>
      <c r="G164" s="3658" t="s">
        <v>4340</v>
      </c>
      <c r="H164" s="3659"/>
      <c r="I164" s="3659"/>
      <c r="J164" s="3659"/>
      <c r="K164" s="3660"/>
      <c r="L164" s="2108" t="s">
        <v>65</v>
      </c>
      <c r="M164" s="2110"/>
      <c r="N164" s="2110"/>
      <c r="O164" s="2204"/>
      <c r="P164" s="2204"/>
    </row>
    <row r="165" spans="1:16" ht="19.5" customHeight="1">
      <c r="A165" s="166"/>
      <c r="B165" s="1492" t="s">
        <v>441</v>
      </c>
      <c r="C165" s="1997" t="s">
        <v>176</v>
      </c>
      <c r="D165" s="1997"/>
      <c r="E165" s="1998"/>
      <c r="F165" s="1523" t="s">
        <v>56</v>
      </c>
      <c r="G165" s="3661"/>
      <c r="H165" s="3662"/>
      <c r="I165" s="3662"/>
      <c r="J165" s="3662"/>
      <c r="K165" s="3663"/>
      <c r="L165" s="2108" t="s">
        <v>65</v>
      </c>
      <c r="M165" s="2110"/>
      <c r="N165" s="2110"/>
      <c r="O165" s="2204"/>
      <c r="P165" s="2204"/>
    </row>
    <row r="166" spans="1:16" ht="19.5" customHeight="1">
      <c r="A166" s="166"/>
      <c r="B166" s="1492" t="s">
        <v>443</v>
      </c>
      <c r="C166" s="1997" t="s">
        <v>177</v>
      </c>
      <c r="D166" s="1997"/>
      <c r="E166" s="1998"/>
      <c r="F166" s="1523" t="s">
        <v>65</v>
      </c>
      <c r="G166" s="3661"/>
      <c r="H166" s="3662"/>
      <c r="I166" s="3662"/>
      <c r="J166" s="3662"/>
      <c r="K166" s="3663"/>
      <c r="L166" s="2108" t="s">
        <v>65</v>
      </c>
      <c r="M166" s="2110"/>
      <c r="N166" s="2110"/>
      <c r="O166" s="2204"/>
      <c r="P166" s="2204"/>
    </row>
    <row r="167" spans="1:16" ht="19.5" customHeight="1">
      <c r="A167" s="166"/>
      <c r="B167" s="1492" t="s">
        <v>445</v>
      </c>
      <c r="C167" s="1997" t="s">
        <v>178</v>
      </c>
      <c r="D167" s="1997"/>
      <c r="E167" s="1998"/>
      <c r="F167" s="1523" t="s">
        <v>56</v>
      </c>
      <c r="G167" s="3661"/>
      <c r="H167" s="3662"/>
      <c r="I167" s="3662"/>
      <c r="J167" s="3662"/>
      <c r="K167" s="3663"/>
      <c r="L167" s="2108" t="s">
        <v>65</v>
      </c>
      <c r="M167" s="2110"/>
      <c r="N167" s="2110"/>
      <c r="O167" s="2204"/>
      <c r="P167" s="2204"/>
    </row>
    <row r="168" spans="1:16" ht="19.5" customHeight="1">
      <c r="A168" s="166"/>
      <c r="B168" s="76" t="s">
        <v>448</v>
      </c>
      <c r="C168" s="1997" t="s">
        <v>179</v>
      </c>
      <c r="D168" s="1997"/>
      <c r="E168" s="1998"/>
      <c r="F168" s="1532" t="s">
        <v>56</v>
      </c>
      <c r="G168" s="3661"/>
      <c r="H168" s="3662"/>
      <c r="I168" s="3662"/>
      <c r="J168" s="3662"/>
      <c r="K168" s="3663"/>
      <c r="L168" s="2108" t="s">
        <v>65</v>
      </c>
      <c r="M168" s="2110"/>
      <c r="N168" s="2110"/>
      <c r="O168" s="2204"/>
      <c r="P168" s="2204"/>
    </row>
    <row r="169" spans="1:16" ht="19.5" customHeight="1">
      <c r="A169" s="166"/>
      <c r="B169" s="84" t="s">
        <v>450</v>
      </c>
      <c r="C169" s="1997" t="s">
        <v>638</v>
      </c>
      <c r="D169" s="1997"/>
      <c r="E169" s="1998"/>
      <c r="F169" s="1532" t="s">
        <v>65</v>
      </c>
      <c r="G169" s="3661"/>
      <c r="H169" s="3662"/>
      <c r="I169" s="3662"/>
      <c r="J169" s="3662"/>
      <c r="K169" s="3663"/>
      <c r="L169" s="2108" t="s">
        <v>65</v>
      </c>
      <c r="M169" s="2110"/>
      <c r="N169" s="2110"/>
      <c r="O169" s="2204"/>
      <c r="P169" s="2204"/>
    </row>
    <row r="170" spans="1:16" ht="19.5" customHeight="1">
      <c r="A170" s="166"/>
      <c r="B170" s="84" t="s">
        <v>453</v>
      </c>
      <c r="C170" s="1997" t="s">
        <v>181</v>
      </c>
      <c r="D170" s="1997"/>
      <c r="E170" s="1998"/>
      <c r="F170" s="1532" t="s">
        <v>65</v>
      </c>
      <c r="G170" s="3661"/>
      <c r="H170" s="3662"/>
      <c r="I170" s="3662"/>
      <c r="J170" s="3662"/>
      <c r="K170" s="3663"/>
      <c r="L170" s="2108" t="s">
        <v>65</v>
      </c>
      <c r="M170" s="2110"/>
      <c r="N170" s="2110"/>
      <c r="O170" s="2204"/>
      <c r="P170" s="2204"/>
    </row>
    <row r="171" spans="1:16" ht="19.5" customHeight="1">
      <c r="A171" s="166"/>
      <c r="B171" s="84" t="s">
        <v>456</v>
      </c>
      <c r="C171" s="1997" t="s">
        <v>182</v>
      </c>
      <c r="D171" s="1997"/>
      <c r="E171" s="1998"/>
      <c r="F171" s="1532" t="s">
        <v>56</v>
      </c>
      <c r="G171" s="3661"/>
      <c r="H171" s="3662"/>
      <c r="I171" s="3662"/>
      <c r="J171" s="3662"/>
      <c r="K171" s="3663"/>
      <c r="L171" s="2108" t="s">
        <v>65</v>
      </c>
      <c r="M171" s="2110"/>
      <c r="N171" s="2110"/>
      <c r="O171" s="2204"/>
      <c r="P171" s="2204"/>
    </row>
    <row r="172" spans="1:16" ht="19.5" customHeight="1">
      <c r="A172" s="166"/>
      <c r="B172" s="84" t="s">
        <v>458</v>
      </c>
      <c r="C172" s="1997" t="s">
        <v>183</v>
      </c>
      <c r="D172" s="1997"/>
      <c r="E172" s="1998"/>
      <c r="F172" s="1532" t="s">
        <v>56</v>
      </c>
      <c r="G172" s="3661"/>
      <c r="H172" s="3662"/>
      <c r="I172" s="3662"/>
      <c r="J172" s="3662"/>
      <c r="K172" s="3663"/>
      <c r="L172" s="2108" t="s">
        <v>65</v>
      </c>
      <c r="M172" s="2110"/>
      <c r="N172" s="2110"/>
      <c r="O172" s="2204"/>
      <c r="P172" s="2204"/>
    </row>
    <row r="173" spans="1:16" ht="19.5" customHeight="1">
      <c r="A173" s="166"/>
      <c r="B173" s="84" t="s">
        <v>594</v>
      </c>
      <c r="C173" s="1997" t="s">
        <v>639</v>
      </c>
      <c r="D173" s="1997"/>
      <c r="E173" s="1998"/>
      <c r="F173" s="1532" t="s">
        <v>65</v>
      </c>
      <c r="G173" s="3661"/>
      <c r="H173" s="3662"/>
      <c r="I173" s="3662"/>
      <c r="J173" s="3662"/>
      <c r="K173" s="3663"/>
      <c r="L173" s="2108" t="s">
        <v>65</v>
      </c>
      <c r="M173" s="2110"/>
      <c r="N173" s="2110"/>
      <c r="O173" s="2204"/>
      <c r="P173" s="2204"/>
    </row>
    <row r="174" spans="1:16" ht="19.5" customHeight="1">
      <c r="A174" s="166"/>
      <c r="B174" s="76" t="s">
        <v>596</v>
      </c>
      <c r="C174" s="1997" t="s">
        <v>640</v>
      </c>
      <c r="D174" s="1997"/>
      <c r="E174" s="1998"/>
      <c r="F174" s="1532" t="s">
        <v>65</v>
      </c>
      <c r="G174" s="3664"/>
      <c r="H174" s="3665"/>
      <c r="I174" s="3665"/>
      <c r="J174" s="3665"/>
      <c r="K174" s="3666"/>
      <c r="L174" s="2108" t="s">
        <v>65</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166"/>
      <c r="B176" s="1492" t="s">
        <v>435</v>
      </c>
      <c r="C176" s="1997" t="s">
        <v>175</v>
      </c>
      <c r="D176" s="1997"/>
      <c r="E176" s="1998"/>
      <c r="F176" s="33" t="s">
        <v>65</v>
      </c>
      <c r="G176" s="2170"/>
      <c r="H176" s="2171"/>
      <c r="I176" s="2171"/>
      <c r="J176" s="2171"/>
      <c r="K176" s="2171"/>
      <c r="L176" s="2171"/>
      <c r="M176" s="2171"/>
      <c r="N176" s="2179"/>
      <c r="O176" s="2124"/>
      <c r="P176" s="2081"/>
    </row>
    <row r="177" spans="1:16" ht="18.75" customHeight="1">
      <c r="A177" s="166"/>
      <c r="B177" s="1492" t="s">
        <v>441</v>
      </c>
      <c r="C177" s="1997" t="s">
        <v>176</v>
      </c>
      <c r="D177" s="1997"/>
      <c r="E177" s="1998"/>
      <c r="F177" s="33" t="s">
        <v>65</v>
      </c>
      <c r="G177" s="2162"/>
      <c r="H177" s="2163"/>
      <c r="I177" s="2163"/>
      <c r="J177" s="2163"/>
      <c r="K177" s="2163"/>
      <c r="L177" s="2163"/>
      <c r="M177" s="2163"/>
      <c r="N177" s="2196"/>
      <c r="O177" s="2124"/>
      <c r="P177" s="2081"/>
    </row>
    <row r="178" spans="1:16" ht="18.75" customHeight="1">
      <c r="A178" s="166"/>
      <c r="B178" s="1492" t="s">
        <v>443</v>
      </c>
      <c r="C178" s="1997" t="s">
        <v>177</v>
      </c>
      <c r="D178" s="1997"/>
      <c r="E178" s="1998"/>
      <c r="F178" s="33" t="s">
        <v>65</v>
      </c>
      <c r="G178" s="2162"/>
      <c r="H178" s="2163"/>
      <c r="I178" s="2163"/>
      <c r="J178" s="2163"/>
      <c r="K178" s="2163"/>
      <c r="L178" s="2163"/>
      <c r="M178" s="2163"/>
      <c r="N178" s="2196"/>
      <c r="O178" s="2124"/>
      <c r="P178" s="2081"/>
    </row>
    <row r="179" spans="1:16" ht="18.75" customHeight="1">
      <c r="A179" s="166"/>
      <c r="B179" s="1492" t="s">
        <v>445</v>
      </c>
      <c r="C179" s="1997" t="s">
        <v>178</v>
      </c>
      <c r="D179" s="1997"/>
      <c r="E179" s="1998"/>
      <c r="F179" s="33" t="s">
        <v>65</v>
      </c>
      <c r="G179" s="2162"/>
      <c r="H179" s="2163"/>
      <c r="I179" s="2163"/>
      <c r="J179" s="2163"/>
      <c r="K179" s="2163"/>
      <c r="L179" s="2163"/>
      <c r="M179" s="2163"/>
      <c r="N179" s="2196"/>
      <c r="O179" s="2124"/>
      <c r="P179" s="2081"/>
    </row>
    <row r="180" spans="1:16" ht="18.75" customHeight="1">
      <c r="A180" s="166"/>
      <c r="B180" s="76" t="s">
        <v>448</v>
      </c>
      <c r="C180" s="1997" t="s">
        <v>179</v>
      </c>
      <c r="D180" s="1997"/>
      <c r="E180" s="1998"/>
      <c r="F180" s="33" t="s">
        <v>65</v>
      </c>
      <c r="G180" s="2162"/>
      <c r="H180" s="2163"/>
      <c r="I180" s="2163"/>
      <c r="J180" s="2163"/>
      <c r="K180" s="2163"/>
      <c r="L180" s="2163"/>
      <c r="M180" s="2163"/>
      <c r="N180" s="2196"/>
      <c r="O180" s="2124"/>
      <c r="P180" s="2081"/>
    </row>
    <row r="181" spans="1:16" ht="18.75" customHeight="1">
      <c r="A181" s="166"/>
      <c r="B181" s="84" t="s">
        <v>450</v>
      </c>
      <c r="C181" s="1997" t="s">
        <v>638</v>
      </c>
      <c r="D181" s="1997"/>
      <c r="E181" s="1998"/>
      <c r="F181" s="33" t="s">
        <v>65</v>
      </c>
      <c r="G181" s="2170"/>
      <c r="H181" s="2171"/>
      <c r="I181" s="2171"/>
      <c r="J181" s="2171"/>
      <c r="K181" s="2171"/>
      <c r="L181" s="2171"/>
      <c r="M181" s="2171"/>
      <c r="N181" s="2179"/>
      <c r="O181" s="2124"/>
      <c r="P181" s="2081"/>
    </row>
    <row r="182" spans="1:16" ht="18.75" customHeight="1">
      <c r="A182" s="166"/>
      <c r="B182" s="84" t="s">
        <v>453</v>
      </c>
      <c r="C182" s="1997" t="s">
        <v>181</v>
      </c>
      <c r="D182" s="1997"/>
      <c r="E182" s="1998"/>
      <c r="F182" s="33" t="s">
        <v>65</v>
      </c>
      <c r="G182" s="2162"/>
      <c r="H182" s="2163"/>
      <c r="I182" s="2163"/>
      <c r="J182" s="2163"/>
      <c r="K182" s="2163"/>
      <c r="L182" s="2163"/>
      <c r="M182" s="2163"/>
      <c r="N182" s="2196"/>
      <c r="O182" s="2124"/>
      <c r="P182" s="2081"/>
    </row>
    <row r="183" spans="1:16" ht="18.75" customHeight="1">
      <c r="A183" s="166"/>
      <c r="B183" s="84" t="s">
        <v>456</v>
      </c>
      <c r="C183" s="1997" t="s">
        <v>182</v>
      </c>
      <c r="D183" s="1997"/>
      <c r="E183" s="1998"/>
      <c r="F183" s="33" t="s">
        <v>65</v>
      </c>
      <c r="G183" s="2172"/>
      <c r="H183" s="2173"/>
      <c r="I183" s="2173"/>
      <c r="J183" s="2173"/>
      <c r="K183" s="2173"/>
      <c r="L183" s="2173"/>
      <c r="M183" s="2173"/>
      <c r="N183" s="2174"/>
      <c r="O183" s="2124"/>
      <c r="P183" s="2081"/>
    </row>
    <row r="184" spans="1:16" ht="18.75" customHeight="1">
      <c r="A184" s="166"/>
      <c r="B184" s="84" t="s">
        <v>458</v>
      </c>
      <c r="C184" s="1997" t="s">
        <v>183</v>
      </c>
      <c r="D184" s="1997"/>
      <c r="E184" s="1998"/>
      <c r="F184" s="33" t="s">
        <v>65</v>
      </c>
      <c r="G184" s="2162"/>
      <c r="H184" s="2163"/>
      <c r="I184" s="2163"/>
      <c r="J184" s="2163"/>
      <c r="K184" s="2163"/>
      <c r="L184" s="2163"/>
      <c r="M184" s="2163"/>
      <c r="N184" s="2196"/>
      <c r="O184" s="2124"/>
      <c r="P184" s="2081"/>
    </row>
    <row r="185" spans="1:16" ht="18.75" customHeight="1">
      <c r="A185" s="166"/>
      <c r="B185" s="84" t="s">
        <v>594</v>
      </c>
      <c r="C185" s="1997" t="s">
        <v>639</v>
      </c>
      <c r="D185" s="1997"/>
      <c r="E185" s="1998"/>
      <c r="F185" s="33" t="s">
        <v>65</v>
      </c>
      <c r="G185" s="2172"/>
      <c r="H185" s="2173"/>
      <c r="I185" s="2173"/>
      <c r="J185" s="2173"/>
      <c r="K185" s="2173"/>
      <c r="L185" s="2173"/>
      <c r="M185" s="2173"/>
      <c r="N185" s="2174"/>
      <c r="O185" s="2124"/>
      <c r="P185" s="2081"/>
    </row>
    <row r="186" spans="1:16" ht="18.75" customHeight="1">
      <c r="A186" s="166"/>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20.25" customHeight="1">
      <c r="A188" s="166"/>
      <c r="B188" s="1489" t="s">
        <v>435</v>
      </c>
      <c r="C188" s="1997" t="s">
        <v>175</v>
      </c>
      <c r="D188" s="1997"/>
      <c r="E188" s="1998"/>
      <c r="F188" s="1523" t="s">
        <v>57</v>
      </c>
      <c r="G188" s="3489" t="s">
        <v>4341</v>
      </c>
      <c r="H188" s="3490"/>
      <c r="I188" s="3490"/>
      <c r="J188" s="3490"/>
      <c r="K188" s="3491"/>
      <c r="L188" s="2108" t="s">
        <v>65</v>
      </c>
      <c r="M188" s="2110"/>
      <c r="N188" s="2191"/>
      <c r="O188" s="2124"/>
      <c r="P188" s="2124"/>
    </row>
    <row r="189" spans="1:16" ht="20.25" customHeight="1">
      <c r="A189" s="166"/>
      <c r="B189" s="1489" t="s">
        <v>441</v>
      </c>
      <c r="C189" s="1997" t="s">
        <v>176</v>
      </c>
      <c r="D189" s="1997"/>
      <c r="E189" s="1998"/>
      <c r="F189" s="1523" t="s">
        <v>57</v>
      </c>
      <c r="G189" s="3492"/>
      <c r="H189" s="3493"/>
      <c r="I189" s="3493"/>
      <c r="J189" s="3493"/>
      <c r="K189" s="3494"/>
      <c r="L189" s="2108" t="s">
        <v>65</v>
      </c>
      <c r="M189" s="2110"/>
      <c r="N189" s="2191"/>
      <c r="O189" s="2124"/>
      <c r="P189" s="2124"/>
    </row>
    <row r="190" spans="1:16" ht="20.25" customHeight="1">
      <c r="A190" s="166"/>
      <c r="B190" s="1489" t="s">
        <v>443</v>
      </c>
      <c r="C190" s="1997" t="s">
        <v>177</v>
      </c>
      <c r="D190" s="1997"/>
      <c r="E190" s="1998"/>
      <c r="F190" s="1523" t="s">
        <v>57</v>
      </c>
      <c r="G190" s="3492"/>
      <c r="H190" s="3493"/>
      <c r="I190" s="3493"/>
      <c r="J190" s="3493"/>
      <c r="K190" s="3494"/>
      <c r="L190" s="2108" t="s">
        <v>65</v>
      </c>
      <c r="M190" s="2110"/>
      <c r="N190" s="2191"/>
      <c r="O190" s="2124"/>
      <c r="P190" s="2124"/>
    </row>
    <row r="191" spans="1:16" ht="20.25" customHeight="1">
      <c r="A191" s="166"/>
      <c r="B191" s="1489" t="s">
        <v>445</v>
      </c>
      <c r="C191" s="1997" t="s">
        <v>178</v>
      </c>
      <c r="D191" s="1997"/>
      <c r="E191" s="1998"/>
      <c r="F191" s="1523" t="s">
        <v>57</v>
      </c>
      <c r="G191" s="3492"/>
      <c r="H191" s="3493"/>
      <c r="I191" s="3493"/>
      <c r="J191" s="3493"/>
      <c r="K191" s="3494"/>
      <c r="L191" s="2108" t="s">
        <v>65</v>
      </c>
      <c r="M191" s="2110"/>
      <c r="N191" s="2191"/>
      <c r="O191" s="2124"/>
      <c r="P191" s="2124"/>
    </row>
    <row r="192" spans="1:16" ht="20.25" customHeight="1">
      <c r="A192" s="166"/>
      <c r="B192" s="1489" t="s">
        <v>448</v>
      </c>
      <c r="C192" s="1997" t="s">
        <v>179</v>
      </c>
      <c r="D192" s="1997"/>
      <c r="E192" s="1998"/>
      <c r="F192" s="1532" t="s">
        <v>57</v>
      </c>
      <c r="G192" s="3492"/>
      <c r="H192" s="3493"/>
      <c r="I192" s="3493"/>
      <c r="J192" s="3493"/>
      <c r="K192" s="3494"/>
      <c r="L192" s="2108" t="s">
        <v>65</v>
      </c>
      <c r="M192" s="2110"/>
      <c r="N192" s="2191"/>
      <c r="O192" s="2124"/>
      <c r="P192" s="2124"/>
    </row>
    <row r="193" spans="1:16" ht="20.25" customHeight="1">
      <c r="A193" s="166"/>
      <c r="B193" s="1494" t="s">
        <v>450</v>
      </c>
      <c r="C193" s="1997" t="s">
        <v>638</v>
      </c>
      <c r="D193" s="1997"/>
      <c r="E193" s="1998"/>
      <c r="F193" s="1532" t="s">
        <v>57</v>
      </c>
      <c r="G193" s="3492"/>
      <c r="H193" s="3493"/>
      <c r="I193" s="3493"/>
      <c r="J193" s="3493"/>
      <c r="K193" s="3494"/>
      <c r="L193" s="2108" t="s">
        <v>65</v>
      </c>
      <c r="M193" s="2110"/>
      <c r="N193" s="2191"/>
      <c r="O193" s="2124"/>
      <c r="P193" s="2124"/>
    </row>
    <row r="194" spans="1:16" ht="20.25" customHeight="1">
      <c r="A194" s="166"/>
      <c r="B194" s="1494" t="s">
        <v>453</v>
      </c>
      <c r="C194" s="1997" t="s">
        <v>181</v>
      </c>
      <c r="D194" s="1997"/>
      <c r="E194" s="1998"/>
      <c r="F194" s="1532" t="s">
        <v>57</v>
      </c>
      <c r="G194" s="3492"/>
      <c r="H194" s="3493"/>
      <c r="I194" s="3493"/>
      <c r="J194" s="3493"/>
      <c r="K194" s="3494"/>
      <c r="L194" s="2108" t="s">
        <v>65</v>
      </c>
      <c r="M194" s="2110"/>
      <c r="N194" s="2191"/>
      <c r="O194" s="2124"/>
      <c r="P194" s="2124"/>
    </row>
    <row r="195" spans="1:16" ht="20.25" customHeight="1">
      <c r="A195" s="166"/>
      <c r="B195" s="1494" t="s">
        <v>456</v>
      </c>
      <c r="C195" s="1997" t="s">
        <v>182</v>
      </c>
      <c r="D195" s="1997"/>
      <c r="E195" s="1998"/>
      <c r="F195" s="1532" t="s">
        <v>57</v>
      </c>
      <c r="G195" s="3492"/>
      <c r="H195" s="3493"/>
      <c r="I195" s="3493"/>
      <c r="J195" s="3493"/>
      <c r="K195" s="3494"/>
      <c r="L195" s="2108" t="s">
        <v>65</v>
      </c>
      <c r="M195" s="2110"/>
      <c r="N195" s="2191"/>
      <c r="O195" s="2124"/>
      <c r="P195" s="2124"/>
    </row>
    <row r="196" spans="1:16" ht="20.25" customHeight="1">
      <c r="A196" s="166"/>
      <c r="B196" s="1494" t="s">
        <v>458</v>
      </c>
      <c r="C196" s="1997" t="s">
        <v>183</v>
      </c>
      <c r="D196" s="1997"/>
      <c r="E196" s="1998"/>
      <c r="F196" s="1532" t="s">
        <v>57</v>
      </c>
      <c r="G196" s="3492"/>
      <c r="H196" s="3493"/>
      <c r="I196" s="3493"/>
      <c r="J196" s="3493"/>
      <c r="K196" s="3494"/>
      <c r="L196" s="2108" t="s">
        <v>65</v>
      </c>
      <c r="M196" s="2110"/>
      <c r="N196" s="2191"/>
      <c r="O196" s="2124"/>
      <c r="P196" s="2124"/>
    </row>
    <row r="197" spans="1:16" ht="20.25" customHeight="1">
      <c r="A197" s="166"/>
      <c r="B197" s="1494" t="s">
        <v>594</v>
      </c>
      <c r="C197" s="1997" t="s">
        <v>639</v>
      </c>
      <c r="D197" s="1997"/>
      <c r="E197" s="1998"/>
      <c r="F197" s="1532" t="s">
        <v>57</v>
      </c>
      <c r="G197" s="3492"/>
      <c r="H197" s="3493"/>
      <c r="I197" s="3493"/>
      <c r="J197" s="3493"/>
      <c r="K197" s="3494"/>
      <c r="L197" s="2108" t="s">
        <v>65</v>
      </c>
      <c r="M197" s="2110"/>
      <c r="N197" s="2191"/>
      <c r="O197" s="2124"/>
      <c r="P197" s="2124"/>
    </row>
    <row r="198" spans="1:16" ht="20.25" customHeight="1">
      <c r="A198" s="166"/>
      <c r="B198" s="1490" t="s">
        <v>596</v>
      </c>
      <c r="C198" s="1997" t="s">
        <v>640</v>
      </c>
      <c r="D198" s="1997"/>
      <c r="E198" s="1998"/>
      <c r="F198" s="1532" t="s">
        <v>65</v>
      </c>
      <c r="G198" s="3495"/>
      <c r="H198" s="3496"/>
      <c r="I198" s="3496"/>
      <c r="J198" s="3496"/>
      <c r="K198" s="3497"/>
      <c r="L198" s="2108" t="s">
        <v>65</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48.6" customHeight="1">
      <c r="A200" s="166"/>
      <c r="B200" s="1489" t="s">
        <v>435</v>
      </c>
      <c r="C200" s="1997" t="s">
        <v>175</v>
      </c>
      <c r="D200" s="1997"/>
      <c r="E200" s="1998"/>
      <c r="F200" s="33" t="s">
        <v>56</v>
      </c>
      <c r="G200" s="2170" t="s">
        <v>4342</v>
      </c>
      <c r="H200" s="2171"/>
      <c r="I200" s="2171"/>
      <c r="J200" s="2171"/>
      <c r="K200" s="2171"/>
      <c r="L200" s="2171"/>
      <c r="M200" s="2171"/>
      <c r="N200" s="2179"/>
      <c r="O200" s="2124"/>
      <c r="P200" s="2124"/>
    </row>
    <row r="201" spans="1:16" ht="48" customHeight="1">
      <c r="A201" s="166"/>
      <c r="B201" s="1489" t="s">
        <v>441</v>
      </c>
      <c r="C201" s="1997" t="s">
        <v>176</v>
      </c>
      <c r="D201" s="1997"/>
      <c r="E201" s="1998"/>
      <c r="F201" s="33" t="s">
        <v>56</v>
      </c>
      <c r="G201" s="2172" t="s">
        <v>4342</v>
      </c>
      <c r="H201" s="2173"/>
      <c r="I201" s="2173"/>
      <c r="J201" s="2173"/>
      <c r="K201" s="2173"/>
      <c r="L201" s="2173"/>
      <c r="M201" s="2173"/>
      <c r="N201" s="2174"/>
      <c r="O201" s="2124"/>
      <c r="P201" s="2124"/>
    </row>
    <row r="202" spans="1:16" ht="49.7" customHeight="1">
      <c r="A202" s="166"/>
      <c r="B202" s="1489" t="s">
        <v>443</v>
      </c>
      <c r="C202" s="1997" t="s">
        <v>177</v>
      </c>
      <c r="D202" s="1997"/>
      <c r="E202" s="1998"/>
      <c r="F202" s="33" t="s">
        <v>56</v>
      </c>
      <c r="G202" s="2172" t="s">
        <v>4342</v>
      </c>
      <c r="H202" s="2173"/>
      <c r="I202" s="2173"/>
      <c r="J202" s="2173"/>
      <c r="K202" s="2173"/>
      <c r="L202" s="2173"/>
      <c r="M202" s="2173"/>
      <c r="N202" s="2174"/>
      <c r="O202" s="2124"/>
      <c r="P202" s="2124"/>
    </row>
    <row r="203" spans="1:16" ht="52.35" customHeight="1">
      <c r="A203" s="166"/>
      <c r="B203" s="1489" t="s">
        <v>445</v>
      </c>
      <c r="C203" s="1997" t="s">
        <v>178</v>
      </c>
      <c r="D203" s="1997"/>
      <c r="E203" s="1998"/>
      <c r="F203" s="33" t="s">
        <v>56</v>
      </c>
      <c r="G203" s="2172" t="s">
        <v>4342</v>
      </c>
      <c r="H203" s="2173"/>
      <c r="I203" s="2173"/>
      <c r="J203" s="2173"/>
      <c r="K203" s="2173"/>
      <c r="L203" s="2173"/>
      <c r="M203" s="2173"/>
      <c r="N203" s="2174"/>
      <c r="O203" s="2124"/>
      <c r="P203" s="2124"/>
    </row>
    <row r="204" spans="1:16" ht="21" customHeight="1">
      <c r="A204" s="166"/>
      <c r="B204" s="1490" t="s">
        <v>448</v>
      </c>
      <c r="C204" s="1997" t="s">
        <v>179</v>
      </c>
      <c r="D204" s="1997"/>
      <c r="E204" s="1998"/>
      <c r="F204" s="33" t="s">
        <v>65</v>
      </c>
      <c r="G204" s="582"/>
      <c r="H204" s="583"/>
      <c r="I204" s="583"/>
      <c r="J204" s="583"/>
      <c r="K204" s="583"/>
      <c r="L204" s="583"/>
      <c r="M204" s="583"/>
      <c r="N204" s="584"/>
      <c r="O204" s="2081"/>
      <c r="P204" s="2124"/>
    </row>
    <row r="205" spans="1:16" ht="21" customHeight="1">
      <c r="A205" s="166"/>
      <c r="B205" s="1494" t="s">
        <v>450</v>
      </c>
      <c r="C205" s="1997" t="s">
        <v>638</v>
      </c>
      <c r="D205" s="1997"/>
      <c r="E205" s="1998"/>
      <c r="F205" s="33" t="s">
        <v>65</v>
      </c>
      <c r="G205" s="582"/>
      <c r="H205" s="583"/>
      <c r="I205" s="583"/>
      <c r="J205" s="583"/>
      <c r="K205" s="583"/>
      <c r="L205" s="583"/>
      <c r="M205" s="583"/>
      <c r="N205" s="584"/>
      <c r="O205" s="2081"/>
      <c r="P205" s="2124"/>
    </row>
    <row r="206" spans="1:16" ht="21" customHeight="1">
      <c r="A206" s="166"/>
      <c r="B206" s="1494" t="s">
        <v>453</v>
      </c>
      <c r="C206" s="1997" t="s">
        <v>181</v>
      </c>
      <c r="D206" s="1997"/>
      <c r="E206" s="1998"/>
      <c r="F206" s="33" t="s">
        <v>65</v>
      </c>
      <c r="G206" s="582"/>
      <c r="H206" s="583"/>
      <c r="I206" s="583"/>
      <c r="J206" s="583"/>
      <c r="K206" s="583"/>
      <c r="L206" s="583"/>
      <c r="M206" s="583"/>
      <c r="N206" s="584"/>
      <c r="O206" s="2081"/>
      <c r="P206" s="2124"/>
    </row>
    <row r="207" spans="1:16" ht="21" customHeight="1">
      <c r="A207" s="166"/>
      <c r="B207" s="1494" t="s">
        <v>456</v>
      </c>
      <c r="C207" s="1997" t="s">
        <v>182</v>
      </c>
      <c r="D207" s="1997"/>
      <c r="E207" s="1998"/>
      <c r="F207" s="33" t="s">
        <v>65</v>
      </c>
      <c r="G207" s="582"/>
      <c r="H207" s="583"/>
      <c r="I207" s="583"/>
      <c r="J207" s="583"/>
      <c r="K207" s="583"/>
      <c r="L207" s="583"/>
      <c r="M207" s="583"/>
      <c r="N207" s="584"/>
      <c r="O207" s="2081"/>
      <c r="P207" s="2124"/>
    </row>
    <row r="208" spans="1:16" ht="21" customHeight="1">
      <c r="A208" s="166"/>
      <c r="B208" s="1494" t="s">
        <v>458</v>
      </c>
      <c r="C208" s="1997" t="s">
        <v>183</v>
      </c>
      <c r="D208" s="1997"/>
      <c r="E208" s="1998"/>
      <c r="F208" s="33" t="s">
        <v>65</v>
      </c>
      <c r="G208" s="582"/>
      <c r="H208" s="583"/>
      <c r="I208" s="583"/>
      <c r="J208" s="583"/>
      <c r="K208" s="583"/>
      <c r="L208" s="583"/>
      <c r="M208" s="583"/>
      <c r="N208" s="584"/>
      <c r="O208" s="2081"/>
      <c r="P208" s="2124"/>
    </row>
    <row r="209" spans="1:16" ht="21" customHeight="1">
      <c r="A209" s="166"/>
      <c r="B209" s="1494" t="s">
        <v>594</v>
      </c>
      <c r="C209" s="1997" t="s">
        <v>639</v>
      </c>
      <c r="D209" s="1997"/>
      <c r="E209" s="1998"/>
      <c r="F209" s="33" t="s">
        <v>65</v>
      </c>
      <c r="G209" s="582"/>
      <c r="H209" s="583"/>
      <c r="I209" s="583"/>
      <c r="J209" s="583"/>
      <c r="K209" s="583"/>
      <c r="L209" s="583"/>
      <c r="M209" s="583"/>
      <c r="N209" s="584"/>
      <c r="O209" s="2081"/>
      <c r="P209" s="2124"/>
    </row>
    <row r="210" spans="1:16" ht="21" customHeight="1" thickBot="1">
      <c r="A210" s="166"/>
      <c r="B210" s="39" t="s">
        <v>596</v>
      </c>
      <c r="C210" s="1978" t="s">
        <v>640</v>
      </c>
      <c r="D210" s="1978"/>
      <c r="E210" s="1979"/>
      <c r="F210" s="86" t="s">
        <v>65</v>
      </c>
      <c r="G210" s="585"/>
      <c r="H210" s="586"/>
      <c r="I210" s="586"/>
      <c r="J210" s="586"/>
      <c r="K210" s="586"/>
      <c r="L210" s="586"/>
      <c r="M210" s="586"/>
      <c r="N210" s="587"/>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62</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56</v>
      </c>
      <c r="G219" s="2160"/>
      <c r="H219" s="2160"/>
      <c r="I219" s="2160"/>
      <c r="J219" s="2013"/>
      <c r="K219" s="2169" t="s">
        <v>514</v>
      </c>
      <c r="L219" s="2465" t="s">
        <v>4343</v>
      </c>
      <c r="M219" s="2466"/>
      <c r="N219" s="2466"/>
      <c r="O219" s="2017"/>
      <c r="P219" s="2017"/>
    </row>
    <row r="220" spans="1:16" ht="21.75" customHeight="1">
      <c r="B220" s="1490" t="s">
        <v>441</v>
      </c>
      <c r="C220" s="1997" t="s">
        <v>657</v>
      </c>
      <c r="D220" s="1997"/>
      <c r="E220" s="1998"/>
      <c r="F220" s="1995" t="s">
        <v>56</v>
      </c>
      <c r="G220" s="2160"/>
      <c r="H220" s="2160"/>
      <c r="I220" s="2160"/>
      <c r="J220" s="2013"/>
      <c r="K220" s="2169"/>
      <c r="L220" s="2469"/>
      <c r="M220" s="2470"/>
      <c r="N220" s="2470"/>
      <c r="O220" s="2017"/>
      <c r="P220" s="2017"/>
    </row>
    <row r="221" spans="1:16" ht="21.75" customHeight="1">
      <c r="B221" s="1490" t="s">
        <v>443</v>
      </c>
      <c r="C221" s="1997" t="s">
        <v>658</v>
      </c>
      <c r="D221" s="1997"/>
      <c r="E221" s="1998"/>
      <c r="F221" s="1995" t="s">
        <v>56</v>
      </c>
      <c r="G221" s="2160"/>
      <c r="H221" s="2160"/>
      <c r="I221" s="2160"/>
      <c r="J221" s="2013"/>
      <c r="K221" s="2169"/>
      <c r="L221" s="2469"/>
      <c r="M221" s="2470"/>
      <c r="N221" s="2470"/>
      <c r="O221" s="2017"/>
      <c r="P221" s="2017"/>
    </row>
    <row r="222" spans="1:16" ht="33" customHeight="1">
      <c r="B222" s="23"/>
      <c r="C222" s="1997" t="s">
        <v>659</v>
      </c>
      <c r="D222" s="1997"/>
      <c r="E222" s="1998"/>
      <c r="F222" s="2162" t="s">
        <v>4344</v>
      </c>
      <c r="G222" s="2163"/>
      <c r="H222" s="2163"/>
      <c r="I222" s="2163"/>
      <c r="J222" s="2164"/>
      <c r="K222" s="2169"/>
      <c r="L222" s="2469"/>
      <c r="M222" s="2470"/>
      <c r="N222" s="2470"/>
      <c r="O222" s="1992"/>
      <c r="P222" s="1992"/>
    </row>
    <row r="223" spans="1:16" ht="33" customHeight="1">
      <c r="B223" s="1490" t="s">
        <v>445</v>
      </c>
      <c r="C223" s="2028" t="s">
        <v>660</v>
      </c>
      <c r="D223" s="2028"/>
      <c r="E223" s="2029"/>
      <c r="F223" s="1995" t="s">
        <v>65</v>
      </c>
      <c r="G223" s="2160"/>
      <c r="H223" s="2160"/>
      <c r="I223" s="2160"/>
      <c r="J223" s="2013"/>
      <c r="K223" s="2169"/>
      <c r="L223" s="2469"/>
      <c r="M223" s="2470"/>
      <c r="N223" s="2471"/>
      <c r="O223" s="2006"/>
      <c r="P223" s="1991"/>
    </row>
    <row r="224" spans="1:16" ht="33" customHeight="1">
      <c r="B224" s="87"/>
      <c r="C224" s="1997" t="s">
        <v>661</v>
      </c>
      <c r="D224" s="1997"/>
      <c r="E224" s="1998"/>
      <c r="F224" s="2162"/>
      <c r="G224" s="2163"/>
      <c r="H224" s="2163"/>
      <c r="I224" s="2163"/>
      <c r="J224" s="2164"/>
      <c r="K224" s="2169"/>
      <c r="L224" s="2469"/>
      <c r="M224" s="2470"/>
      <c r="N224" s="2471"/>
      <c r="O224" s="2161"/>
      <c r="P224" s="1992"/>
    </row>
    <row r="225" spans="2:16" ht="36.75" customHeight="1">
      <c r="B225" s="1519" t="s">
        <v>662</v>
      </c>
      <c r="C225" s="1853" t="s">
        <v>663</v>
      </c>
      <c r="D225" s="1853"/>
      <c r="E225" s="1853"/>
      <c r="F225" s="1853"/>
      <c r="G225" s="1853"/>
      <c r="H225" s="1999" t="s">
        <v>56</v>
      </c>
      <c r="I225" s="2027"/>
      <c r="J225" s="2000"/>
      <c r="K225" s="2169"/>
      <c r="L225" s="2469"/>
      <c r="M225" s="2470"/>
      <c r="N225" s="2471"/>
      <c r="O225" s="2165" t="s">
        <v>3157</v>
      </c>
      <c r="P225" s="2017"/>
    </row>
    <row r="226" spans="2:16" ht="76.5" customHeight="1">
      <c r="B226" s="22" t="s">
        <v>435</v>
      </c>
      <c r="C226" s="2028" t="s">
        <v>664</v>
      </c>
      <c r="D226" s="2028"/>
      <c r="E226" s="2028"/>
      <c r="F226" s="2028"/>
      <c r="G226" s="2028"/>
      <c r="H226" s="3932" t="s">
        <v>4345</v>
      </c>
      <c r="I226" s="3933"/>
      <c r="J226" s="3934"/>
      <c r="K226" s="2169"/>
      <c r="L226" s="3474"/>
      <c r="M226" s="3475"/>
      <c r="N226" s="3476"/>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434</v>
      </c>
      <c r="M228" s="2152" t="s">
        <v>4346</v>
      </c>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57</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57</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1506">
        <v>2018</v>
      </c>
      <c r="L242" s="2150"/>
      <c r="M242" s="2154"/>
      <c r="N242" s="2107"/>
      <c r="O242" s="2017"/>
      <c r="P242" s="2017"/>
    </row>
    <row r="243" spans="2:16" ht="23.25" customHeight="1">
      <c r="B243" s="90" t="s">
        <v>678</v>
      </c>
      <c r="C243" s="1997" t="s">
        <v>679</v>
      </c>
      <c r="D243" s="1997"/>
      <c r="E243" s="1998"/>
      <c r="F243" s="2461" t="s">
        <v>4347</v>
      </c>
      <c r="G243" s="2010"/>
      <c r="H243" s="2010"/>
      <c r="I243" s="2010"/>
      <c r="J243" s="2010"/>
      <c r="K243" s="3705"/>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214</v>
      </c>
      <c r="G245" s="1755"/>
      <c r="H245" s="2139" t="s">
        <v>514</v>
      </c>
      <c r="I245" s="2141" t="s">
        <v>4348</v>
      </c>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30.7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98.25" customHeight="1">
      <c r="B250" s="90"/>
      <c r="C250" s="1903" t="s">
        <v>683</v>
      </c>
      <c r="D250" s="1903"/>
      <c r="E250" s="2138"/>
      <c r="F250" s="1754" t="s">
        <v>4349</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234</v>
      </c>
      <c r="H251" s="1527" t="s">
        <v>514</v>
      </c>
      <c r="I251" s="2121" t="s">
        <v>4350</v>
      </c>
      <c r="J251" s="2122"/>
      <c r="K251" s="2122"/>
      <c r="L251" s="2122"/>
      <c r="M251" s="2122"/>
      <c r="N251" s="2123"/>
      <c r="O251" s="93" t="s">
        <v>902</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52.5"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52.5" customHeight="1">
      <c r="B255" s="22"/>
      <c r="C255" s="1505" t="s">
        <v>458</v>
      </c>
      <c r="D255" s="1997" t="s">
        <v>691</v>
      </c>
      <c r="E255" s="1997"/>
      <c r="F255" s="2121" t="s">
        <v>4351</v>
      </c>
      <c r="G255" s="2122"/>
      <c r="H255" s="2122"/>
      <c r="I255" s="2122"/>
      <c r="J255" s="2122"/>
      <c r="K255" s="2122"/>
      <c r="L255" s="2122"/>
      <c r="M255" s="2122"/>
      <c r="N255" s="2123"/>
      <c r="O255" s="2136"/>
      <c r="P255" s="2136"/>
    </row>
    <row r="256" spans="2:16" ht="37.5" customHeight="1">
      <c r="B256" s="27" t="s">
        <v>441</v>
      </c>
      <c r="C256" s="1997" t="s">
        <v>692</v>
      </c>
      <c r="D256" s="1997"/>
      <c r="E256" s="1997"/>
      <c r="F256" s="33" t="s">
        <v>56</v>
      </c>
      <c r="G256" s="1634" t="s">
        <v>514</v>
      </c>
      <c r="H256" s="3407"/>
      <c r="I256" s="2146"/>
      <c r="J256" s="2146"/>
      <c r="K256" s="2146"/>
      <c r="L256" s="2146"/>
      <c r="M256" s="2146"/>
      <c r="N256" s="2147"/>
      <c r="O256" s="2136"/>
      <c r="P256" s="2136"/>
    </row>
    <row r="257" spans="2:16" ht="93.75" customHeight="1">
      <c r="B257" s="22"/>
      <c r="C257" s="1505" t="s">
        <v>458</v>
      </c>
      <c r="D257" s="1997" t="s">
        <v>691</v>
      </c>
      <c r="E257" s="1997"/>
      <c r="F257" s="3407" t="s">
        <v>4352</v>
      </c>
      <c r="G257" s="2146"/>
      <c r="H257" s="2146"/>
      <c r="I257" s="2146"/>
      <c r="J257" s="2146"/>
      <c r="K257" s="2146"/>
      <c r="L257" s="2146"/>
      <c r="M257" s="2146"/>
      <c r="N257" s="2147"/>
      <c r="O257" s="2136"/>
      <c r="P257" s="2136"/>
    </row>
    <row r="258" spans="2:16" ht="66" customHeight="1">
      <c r="B258" s="27" t="s">
        <v>443</v>
      </c>
      <c r="C258" s="2028" t="s">
        <v>693</v>
      </c>
      <c r="D258" s="2028"/>
      <c r="E258" s="2028"/>
      <c r="F258" s="33" t="s">
        <v>56</v>
      </c>
      <c r="G258" s="1634" t="s">
        <v>514</v>
      </c>
      <c r="H258" s="2873"/>
      <c r="I258" s="2874"/>
      <c r="J258" s="2874"/>
      <c r="K258" s="2874"/>
      <c r="L258" s="2874"/>
      <c r="M258" s="2874"/>
      <c r="N258" s="2970"/>
      <c r="O258" s="2136"/>
      <c r="P258" s="2136"/>
    </row>
    <row r="259" spans="2:16" ht="111" customHeight="1">
      <c r="B259" s="22"/>
      <c r="C259" s="1505" t="s">
        <v>458</v>
      </c>
      <c r="D259" s="1997" t="s">
        <v>691</v>
      </c>
      <c r="E259" s="1997"/>
      <c r="F259" s="3407" t="s">
        <v>4353</v>
      </c>
      <c r="G259" s="2146"/>
      <c r="H259" s="2146"/>
      <c r="I259" s="2146"/>
      <c r="J259" s="2146"/>
      <c r="K259" s="2146"/>
      <c r="L259" s="2146"/>
      <c r="M259" s="2146"/>
      <c r="N259" s="2147"/>
      <c r="O259" s="2137"/>
      <c r="P259" s="2136"/>
    </row>
    <row r="260" spans="2:16" ht="33" customHeight="1">
      <c r="B260" s="94" t="s">
        <v>694</v>
      </c>
      <c r="C260" s="1997" t="s">
        <v>695</v>
      </c>
      <c r="D260" s="1997"/>
      <c r="E260" s="1997"/>
      <c r="F260" s="1471" t="s">
        <v>57</v>
      </c>
      <c r="G260" s="2126" t="s">
        <v>514</v>
      </c>
      <c r="H260" s="2141" t="s">
        <v>4354</v>
      </c>
      <c r="I260" s="2142"/>
      <c r="J260" s="2142"/>
      <c r="K260" s="2142"/>
      <c r="L260" s="2142"/>
      <c r="M260" s="2142"/>
      <c r="N260" s="2143"/>
      <c r="O260" s="2124" t="s">
        <v>903</v>
      </c>
      <c r="P260" s="2051"/>
    </row>
    <row r="261" spans="2:16" ht="30" customHeight="1">
      <c r="B261" s="89" t="s">
        <v>435</v>
      </c>
      <c r="C261" s="1997" t="s">
        <v>696</v>
      </c>
      <c r="D261" s="1997"/>
      <c r="E261" s="1998"/>
      <c r="F261" s="1523" t="s">
        <v>62</v>
      </c>
      <c r="G261" s="2113"/>
      <c r="H261" s="2144"/>
      <c r="I261" s="2117"/>
      <c r="J261" s="2117"/>
      <c r="K261" s="2117"/>
      <c r="L261" s="2117"/>
      <c r="M261" s="2117"/>
      <c r="N261" s="2118"/>
      <c r="O261" s="2124"/>
      <c r="P261" s="2124"/>
    </row>
    <row r="262" spans="2:16" ht="30" customHeight="1">
      <c r="B262" s="89" t="s">
        <v>441</v>
      </c>
      <c r="C262" s="1997" t="s">
        <v>697</v>
      </c>
      <c r="D262" s="1997"/>
      <c r="E262" s="1998"/>
      <c r="F262" s="1523" t="s">
        <v>62</v>
      </c>
      <c r="G262" s="2113"/>
      <c r="H262" s="2144"/>
      <c r="I262" s="2117"/>
      <c r="J262" s="2117"/>
      <c r="K262" s="2117"/>
      <c r="L262" s="2117"/>
      <c r="M262" s="2117"/>
      <c r="N262" s="2118"/>
      <c r="O262" s="2124"/>
      <c r="P262" s="2124"/>
    </row>
    <row r="263" spans="2:16" ht="30" customHeight="1">
      <c r="B263" s="89" t="s">
        <v>443</v>
      </c>
      <c r="C263" s="1997" t="s">
        <v>698</v>
      </c>
      <c r="D263" s="1997"/>
      <c r="E263" s="1998"/>
      <c r="F263" s="1523" t="s">
        <v>62</v>
      </c>
      <c r="G263" s="2113"/>
      <c r="H263" s="2144"/>
      <c r="I263" s="2117"/>
      <c r="J263" s="2117"/>
      <c r="K263" s="2117"/>
      <c r="L263" s="2117"/>
      <c r="M263" s="2117"/>
      <c r="N263" s="2118"/>
      <c r="O263" s="2124"/>
      <c r="P263" s="2124"/>
    </row>
    <row r="264" spans="2:16" ht="42" customHeight="1" thickBot="1">
      <c r="B264" s="117" t="s">
        <v>445</v>
      </c>
      <c r="C264" s="1978" t="s">
        <v>699</v>
      </c>
      <c r="D264" s="1978"/>
      <c r="E264" s="1979"/>
      <c r="F264" s="1523" t="s">
        <v>62</v>
      </c>
      <c r="G264" s="2127"/>
      <c r="H264" s="3589"/>
      <c r="I264" s="3590"/>
      <c r="J264" s="3590"/>
      <c r="K264" s="3590"/>
      <c r="L264" s="3590"/>
      <c r="M264" s="3590"/>
      <c r="N264" s="3591"/>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3935" t="s">
        <v>4355</v>
      </c>
      <c r="J266" s="3935"/>
      <c r="K266" s="3935"/>
      <c r="L266" s="3935"/>
      <c r="M266" s="3935"/>
      <c r="N266" s="3936"/>
      <c r="O266" s="2050" t="s">
        <v>1932</v>
      </c>
      <c r="P266" s="2050"/>
    </row>
    <row r="267" spans="2:16" ht="32.25" customHeight="1">
      <c r="B267" s="27" t="s">
        <v>435</v>
      </c>
      <c r="C267" s="1997" t="s">
        <v>703</v>
      </c>
      <c r="D267" s="1997"/>
      <c r="E267" s="1997"/>
      <c r="F267" s="1997"/>
      <c r="G267" s="1998"/>
      <c r="H267" s="2113"/>
      <c r="I267" s="3937"/>
      <c r="J267" s="3937"/>
      <c r="K267" s="3937"/>
      <c r="L267" s="3937"/>
      <c r="M267" s="3937"/>
      <c r="N267" s="3938"/>
      <c r="O267" s="2017"/>
      <c r="P267" s="2017"/>
    </row>
    <row r="268" spans="2:16" ht="28.5" customHeight="1">
      <c r="B268" s="1490"/>
      <c r="C268" s="1489" t="s">
        <v>458</v>
      </c>
      <c r="D268" s="2043" t="s">
        <v>652</v>
      </c>
      <c r="E268" s="2043"/>
      <c r="F268" s="2108" t="s">
        <v>263</v>
      </c>
      <c r="G268" s="2109"/>
      <c r="H268" s="2113"/>
      <c r="I268" s="3937"/>
      <c r="J268" s="3937"/>
      <c r="K268" s="3937"/>
      <c r="L268" s="3937"/>
      <c r="M268" s="3937"/>
      <c r="N268" s="3938"/>
      <c r="O268" s="2017"/>
      <c r="P268" s="2017"/>
    </row>
    <row r="269" spans="2:16" ht="28.5" customHeight="1">
      <c r="B269" s="1490"/>
      <c r="C269" s="1491" t="s">
        <v>489</v>
      </c>
      <c r="D269" s="1997" t="s">
        <v>704</v>
      </c>
      <c r="E269" s="1998"/>
      <c r="F269" s="2110" t="s">
        <v>212</v>
      </c>
      <c r="G269" s="2109"/>
      <c r="H269" s="2113"/>
      <c r="I269" s="3937"/>
      <c r="J269" s="3937"/>
      <c r="K269" s="3937"/>
      <c r="L269" s="3937"/>
      <c r="M269" s="3937"/>
      <c r="N269" s="3938"/>
      <c r="O269" s="2017"/>
      <c r="P269" s="2017"/>
    </row>
    <row r="270" spans="2:16" ht="28.5" customHeight="1">
      <c r="B270" s="1490"/>
      <c r="C270" s="1491" t="s">
        <v>493</v>
      </c>
      <c r="D270" s="1997" t="s">
        <v>705</v>
      </c>
      <c r="E270" s="1998"/>
      <c r="F270" s="2107" t="s">
        <v>212</v>
      </c>
      <c r="G270" s="2107"/>
      <c r="H270" s="2113"/>
      <c r="I270" s="3937"/>
      <c r="J270" s="3937"/>
      <c r="K270" s="3937"/>
      <c r="L270" s="3937"/>
      <c r="M270" s="3937"/>
      <c r="N270" s="3938"/>
      <c r="O270" s="2017"/>
      <c r="P270" s="2017"/>
    </row>
    <row r="271" spans="2:16" ht="29.25" customHeight="1">
      <c r="B271" s="1494"/>
      <c r="C271" s="1491" t="s">
        <v>498</v>
      </c>
      <c r="D271" s="1997" t="s">
        <v>706</v>
      </c>
      <c r="E271" s="1997"/>
      <c r="F271" s="2108" t="s">
        <v>212</v>
      </c>
      <c r="G271" s="2109"/>
      <c r="H271" s="2114"/>
      <c r="I271" s="3939"/>
      <c r="J271" s="3939"/>
      <c r="K271" s="3939"/>
      <c r="L271" s="3939"/>
      <c r="M271" s="3939"/>
      <c r="N271" s="3940"/>
      <c r="O271" s="2017"/>
      <c r="P271" s="2017"/>
    </row>
    <row r="272" spans="2:16" ht="83.25" customHeight="1">
      <c r="B272" s="1493" t="s">
        <v>441</v>
      </c>
      <c r="C272" s="1997" t="s">
        <v>707</v>
      </c>
      <c r="D272" s="1997"/>
      <c r="E272" s="1998"/>
      <c r="F272" s="2110" t="s">
        <v>279</v>
      </c>
      <c r="G272" s="2109"/>
      <c r="H272" s="1634" t="s">
        <v>514</v>
      </c>
      <c r="I272" s="2121" t="s">
        <v>4356</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t="s">
        <v>331</v>
      </c>
      <c r="I276" s="119" t="s">
        <v>331</v>
      </c>
      <c r="J276" s="107" t="s">
        <v>61</v>
      </c>
      <c r="K276" s="118" t="s">
        <v>331</v>
      </c>
      <c r="L276" s="118" t="s">
        <v>331</v>
      </c>
      <c r="M276" s="107" t="s">
        <v>61</v>
      </c>
      <c r="N276" s="122"/>
      <c r="O276" s="2089"/>
      <c r="P276" s="2089"/>
    </row>
    <row r="277" spans="2:16" ht="24.75" customHeight="1">
      <c r="B277" s="84" t="s">
        <v>489</v>
      </c>
      <c r="C277" s="2091" t="s">
        <v>722</v>
      </c>
      <c r="D277" s="2091"/>
      <c r="E277" s="2091"/>
      <c r="F277" s="2091"/>
      <c r="G277" s="2092"/>
      <c r="H277" s="118" t="s">
        <v>331</v>
      </c>
      <c r="I277" s="119" t="s">
        <v>331</v>
      </c>
      <c r="J277" s="107" t="s">
        <v>61</v>
      </c>
      <c r="K277" s="118" t="s">
        <v>331</v>
      </c>
      <c r="L277" s="118" t="s">
        <v>331</v>
      </c>
      <c r="M277" s="107" t="s">
        <v>61</v>
      </c>
      <c r="N277" s="123"/>
      <c r="O277" s="2017"/>
      <c r="P277" s="2017"/>
    </row>
    <row r="278" spans="2:16" ht="36" customHeight="1">
      <c r="B278" s="84" t="s">
        <v>493</v>
      </c>
      <c r="C278" s="2091" t="s">
        <v>723</v>
      </c>
      <c r="D278" s="2091"/>
      <c r="E278" s="2092"/>
      <c r="F278" s="2093"/>
      <c r="G278" s="2094"/>
      <c r="H278" s="118"/>
      <c r="I278" s="119"/>
      <c r="J278" s="107" t="s">
        <v>61</v>
      </c>
      <c r="K278" s="118" t="s">
        <v>331</v>
      </c>
      <c r="L278" s="118" t="s">
        <v>331</v>
      </c>
      <c r="M278" s="107" t="s">
        <v>61</v>
      </c>
      <c r="N278" s="123"/>
      <c r="O278" s="2017"/>
      <c r="P278" s="2017"/>
    </row>
    <row r="279" spans="2:16" ht="20.25" customHeight="1">
      <c r="B279" s="104" t="s">
        <v>441</v>
      </c>
      <c r="C279" s="2068" t="s">
        <v>724</v>
      </c>
      <c r="D279" s="2068"/>
      <c r="E279" s="2068"/>
      <c r="F279" s="2068"/>
      <c r="G279" s="2095"/>
      <c r="H279" s="118" t="s">
        <v>331</v>
      </c>
      <c r="I279" s="119" t="s">
        <v>331</v>
      </c>
      <c r="J279" s="107" t="s">
        <v>61</v>
      </c>
      <c r="K279" s="118" t="s">
        <v>331</v>
      </c>
      <c r="L279" s="118" t="s">
        <v>331</v>
      </c>
      <c r="M279" s="107" t="s">
        <v>61</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331</v>
      </c>
      <c r="I281" s="119" t="s">
        <v>331</v>
      </c>
      <c r="J281" s="107" t="s">
        <v>61</v>
      </c>
      <c r="K281" s="118" t="s">
        <v>331</v>
      </c>
      <c r="L281" s="118" t="s">
        <v>331</v>
      </c>
      <c r="M281" s="107" t="s">
        <v>61</v>
      </c>
      <c r="N281" s="124"/>
      <c r="O281" s="2089"/>
      <c r="P281" s="2089"/>
    </row>
    <row r="282" spans="2:16" ht="24.75" customHeight="1">
      <c r="B282" s="76" t="s">
        <v>489</v>
      </c>
      <c r="C282" s="2091" t="s">
        <v>726</v>
      </c>
      <c r="D282" s="2091"/>
      <c r="E282" s="2091"/>
      <c r="F282" s="2091"/>
      <c r="G282" s="1518"/>
      <c r="H282" s="118" t="s">
        <v>331</v>
      </c>
      <c r="I282" s="119" t="s">
        <v>331</v>
      </c>
      <c r="J282" s="107" t="s">
        <v>61</v>
      </c>
      <c r="K282" s="118" t="s">
        <v>331</v>
      </c>
      <c r="L282" s="118" t="s">
        <v>331</v>
      </c>
      <c r="M282" s="107" t="s">
        <v>61</v>
      </c>
      <c r="N282" s="124"/>
      <c r="O282" s="2089"/>
      <c r="P282" s="2089"/>
    </row>
    <row r="283" spans="2:16" ht="24.75" customHeight="1">
      <c r="B283" s="76" t="s">
        <v>493</v>
      </c>
      <c r="C283" s="2091" t="s">
        <v>727</v>
      </c>
      <c r="D283" s="2091"/>
      <c r="E283" s="2091"/>
      <c r="F283" s="2091"/>
      <c r="G283" s="2092"/>
      <c r="H283" s="118" t="s">
        <v>331</v>
      </c>
      <c r="I283" s="119" t="s">
        <v>331</v>
      </c>
      <c r="J283" s="107" t="s">
        <v>61</v>
      </c>
      <c r="K283" s="118" t="s">
        <v>331</v>
      </c>
      <c r="L283" s="118" t="s">
        <v>331</v>
      </c>
      <c r="M283" s="107"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t="s">
        <v>331</v>
      </c>
      <c r="I285" s="119" t="s">
        <v>331</v>
      </c>
      <c r="J285" s="107" t="s">
        <v>61</v>
      </c>
      <c r="K285" s="118" t="s">
        <v>331</v>
      </c>
      <c r="L285" s="118" t="s">
        <v>331</v>
      </c>
      <c r="M285" s="107" t="s">
        <v>61</v>
      </c>
      <c r="N285" s="126"/>
      <c r="O285" s="2089"/>
      <c r="P285" s="2089"/>
    </row>
    <row r="286" spans="2:16" ht="22.5" customHeight="1">
      <c r="B286" s="76" t="s">
        <v>489</v>
      </c>
      <c r="C286" s="2091" t="s">
        <v>729</v>
      </c>
      <c r="D286" s="2091"/>
      <c r="E286" s="2091"/>
      <c r="F286" s="2091"/>
      <c r="G286" s="2092"/>
      <c r="H286" s="118" t="s">
        <v>331</v>
      </c>
      <c r="I286" s="119" t="s">
        <v>331</v>
      </c>
      <c r="J286" s="107" t="s">
        <v>61</v>
      </c>
      <c r="K286" s="118" t="s">
        <v>331</v>
      </c>
      <c r="L286" s="118" t="s">
        <v>331</v>
      </c>
      <c r="M286" s="107" t="s">
        <v>61</v>
      </c>
      <c r="N286" s="124"/>
      <c r="O286" s="2089"/>
      <c r="P286" s="2089"/>
    </row>
    <row r="287" spans="2:16" ht="22.5" customHeight="1">
      <c r="B287" s="104" t="s">
        <v>448</v>
      </c>
      <c r="C287" s="2068" t="s">
        <v>503</v>
      </c>
      <c r="D287" s="2068"/>
      <c r="E287" s="2068"/>
      <c r="F287" s="2068"/>
      <c r="G287" s="2068"/>
      <c r="H287" s="118" t="s">
        <v>331</v>
      </c>
      <c r="I287" s="119" t="s">
        <v>331</v>
      </c>
      <c r="J287" s="107" t="s">
        <v>61</v>
      </c>
      <c r="K287" s="118" t="s">
        <v>331</v>
      </c>
      <c r="L287" s="118" t="s">
        <v>331</v>
      </c>
      <c r="M287" s="345" t="s">
        <v>61</v>
      </c>
      <c r="N287" s="105"/>
      <c r="O287" s="2089"/>
      <c r="P287" s="2089"/>
    </row>
    <row r="288" spans="2:16" ht="22.5" customHeight="1">
      <c r="B288" s="104" t="s">
        <v>450</v>
      </c>
      <c r="C288" s="2068" t="s">
        <v>730</v>
      </c>
      <c r="D288" s="2068"/>
      <c r="E288" s="2068"/>
      <c r="F288" s="2068"/>
      <c r="G288" s="2068"/>
      <c r="H288" s="118" t="s">
        <v>331</v>
      </c>
      <c r="I288" s="119" t="s">
        <v>331</v>
      </c>
      <c r="J288" s="107" t="s">
        <v>61</v>
      </c>
      <c r="K288" s="118" t="s">
        <v>331</v>
      </c>
      <c r="L288" s="118" t="s">
        <v>331</v>
      </c>
      <c r="M288" s="345" t="s">
        <v>61</v>
      </c>
      <c r="N288" s="105"/>
      <c r="O288" s="2089"/>
      <c r="P288" s="2089"/>
    </row>
    <row r="289" spans="2:16" ht="22.5" customHeight="1">
      <c r="B289" s="104" t="s">
        <v>453</v>
      </c>
      <c r="C289" s="2068" t="s">
        <v>131</v>
      </c>
      <c r="D289" s="2068"/>
      <c r="E289" s="2068"/>
      <c r="F289" s="2068"/>
      <c r="G289" s="2068"/>
      <c r="H289" s="118" t="s">
        <v>331</v>
      </c>
      <c r="I289" s="119" t="s">
        <v>331</v>
      </c>
      <c r="J289" s="107" t="s">
        <v>61</v>
      </c>
      <c r="K289" s="118" t="s">
        <v>331</v>
      </c>
      <c r="L289" s="118" t="s">
        <v>331</v>
      </c>
      <c r="M289" s="345" t="s">
        <v>61</v>
      </c>
      <c r="N289" s="105"/>
      <c r="O289" s="2089"/>
      <c r="P289" s="2089"/>
    </row>
    <row r="290" spans="2:16" ht="22.5" customHeight="1">
      <c r="B290" s="104" t="s">
        <v>456</v>
      </c>
      <c r="C290" s="2068" t="s">
        <v>132</v>
      </c>
      <c r="D290" s="2068"/>
      <c r="E290" s="2068"/>
      <c r="F290" s="2068"/>
      <c r="G290" s="2068"/>
      <c r="H290" s="118" t="s">
        <v>331</v>
      </c>
      <c r="I290" s="119" t="s">
        <v>331</v>
      </c>
      <c r="J290" s="107" t="s">
        <v>61</v>
      </c>
      <c r="K290" s="118" t="s">
        <v>331</v>
      </c>
      <c r="L290" s="118" t="s">
        <v>331</v>
      </c>
      <c r="M290" s="345"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42.75" customHeight="1">
      <c r="B292" s="76" t="s">
        <v>458</v>
      </c>
      <c r="C292" s="2086" t="s">
        <v>299</v>
      </c>
      <c r="D292" s="2086"/>
      <c r="E292" s="2086"/>
      <c r="F292" s="2086"/>
      <c r="G292" s="2087"/>
      <c r="H292" s="118" t="s">
        <v>331</v>
      </c>
      <c r="I292" s="118" t="s">
        <v>331</v>
      </c>
      <c r="J292" s="107" t="s">
        <v>61</v>
      </c>
      <c r="K292" s="118" t="s">
        <v>331</v>
      </c>
      <c r="L292" s="118" t="s">
        <v>331</v>
      </c>
      <c r="M292" s="107" t="s">
        <v>61</v>
      </c>
      <c r="N292" s="126" t="s">
        <v>4357</v>
      </c>
      <c r="O292" s="2089"/>
      <c r="P292" s="2089"/>
    </row>
    <row r="293" spans="2:16" ht="22.5" customHeight="1">
      <c r="B293" s="76" t="s">
        <v>489</v>
      </c>
      <c r="C293" s="2086" t="s">
        <v>300</v>
      </c>
      <c r="D293" s="2086"/>
      <c r="E293" s="2086"/>
      <c r="F293" s="2086"/>
      <c r="G293" s="2087"/>
      <c r="H293" s="118" t="s">
        <v>331</v>
      </c>
      <c r="I293" s="118" t="s">
        <v>331</v>
      </c>
      <c r="J293" s="107" t="s">
        <v>61</v>
      </c>
      <c r="K293" s="118" t="s">
        <v>331</v>
      </c>
      <c r="L293" s="118" t="s">
        <v>331</v>
      </c>
      <c r="M293" s="107" t="s">
        <v>61</v>
      </c>
      <c r="N293" s="124"/>
      <c r="O293" s="2089"/>
      <c r="P293" s="2089"/>
    </row>
    <row r="294" spans="2:16" ht="22.5" customHeight="1">
      <c r="B294" s="104" t="s">
        <v>594</v>
      </c>
      <c r="C294" s="2068" t="s">
        <v>731</v>
      </c>
      <c r="D294" s="2068"/>
      <c r="E294" s="2068"/>
      <c r="F294" s="2068"/>
      <c r="G294" s="2068"/>
      <c r="H294" s="118" t="s">
        <v>331</v>
      </c>
      <c r="I294" s="118" t="s">
        <v>331</v>
      </c>
      <c r="J294" s="107" t="s">
        <v>61</v>
      </c>
      <c r="K294" s="118" t="s">
        <v>331</v>
      </c>
      <c r="L294" s="118" t="s">
        <v>331</v>
      </c>
      <c r="M294" s="345" t="s">
        <v>61</v>
      </c>
      <c r="N294" s="105"/>
      <c r="O294" s="2089"/>
      <c r="P294" s="2089"/>
    </row>
    <row r="295" spans="2:16" ht="43.5" customHeight="1" thickBot="1">
      <c r="B295" s="27" t="s">
        <v>596</v>
      </c>
      <c r="C295" s="1997" t="s">
        <v>732</v>
      </c>
      <c r="D295" s="1997"/>
      <c r="E295" s="1997"/>
      <c r="F295" s="1997"/>
      <c r="G295" s="1998"/>
      <c r="H295" s="107" t="s">
        <v>61</v>
      </c>
      <c r="I295" s="107" t="s">
        <v>61</v>
      </c>
      <c r="J295" s="107" t="s">
        <v>61</v>
      </c>
      <c r="K295" s="107" t="s">
        <v>61</v>
      </c>
      <c r="L295" s="107" t="s">
        <v>61</v>
      </c>
      <c r="M295" s="612" t="s">
        <v>61</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3941" t="s">
        <v>4358</v>
      </c>
      <c r="M303" s="3942"/>
      <c r="N303" s="3943"/>
      <c r="O303" s="1991" t="s">
        <v>4359</v>
      </c>
      <c r="P303" s="1991"/>
    </row>
    <row r="304" spans="2:16" ht="39" customHeight="1">
      <c r="B304" s="23" t="s">
        <v>366</v>
      </c>
      <c r="C304" s="1997" t="s">
        <v>741</v>
      </c>
      <c r="D304" s="1997"/>
      <c r="E304" s="1997"/>
      <c r="F304" s="1997"/>
      <c r="G304" s="1998"/>
      <c r="H304" s="1999" t="s">
        <v>365</v>
      </c>
      <c r="I304" s="2027"/>
      <c r="J304" s="2000"/>
      <c r="K304" s="2031"/>
      <c r="L304" s="3944"/>
      <c r="M304" s="3945"/>
      <c r="N304" s="3946"/>
      <c r="O304" s="2017"/>
      <c r="P304" s="2017"/>
    </row>
    <row r="305" spans="1:16" ht="39" customHeight="1">
      <c r="B305" s="1520" t="s">
        <v>742</v>
      </c>
      <c r="C305" s="1997" t="s">
        <v>743</v>
      </c>
      <c r="D305" s="1997"/>
      <c r="E305" s="1997"/>
      <c r="F305" s="1997"/>
      <c r="G305" s="1998"/>
      <c r="H305" s="1999" t="s">
        <v>353</v>
      </c>
      <c r="I305" s="2027"/>
      <c r="J305" s="2000"/>
      <c r="K305" s="2031"/>
      <c r="L305" s="3944"/>
      <c r="M305" s="3945"/>
      <c r="N305" s="3946"/>
      <c r="O305" s="2017"/>
      <c r="P305" s="2017"/>
    </row>
    <row r="306" spans="1:16" ht="39" customHeight="1">
      <c r="B306" s="1493" t="s">
        <v>435</v>
      </c>
      <c r="C306" s="1997" t="s">
        <v>744</v>
      </c>
      <c r="D306" s="1997"/>
      <c r="E306" s="1997"/>
      <c r="F306" s="1997"/>
      <c r="G306" s="1998"/>
      <c r="H306" s="1999" t="s">
        <v>353</v>
      </c>
      <c r="I306" s="2027"/>
      <c r="J306" s="2000"/>
      <c r="K306" s="2031"/>
      <c r="L306" s="3944"/>
      <c r="M306" s="3945"/>
      <c r="N306" s="3946"/>
      <c r="O306" s="2017"/>
      <c r="P306" s="1992"/>
    </row>
    <row r="307" spans="1:16" ht="51" customHeight="1">
      <c r="B307" s="70" t="s">
        <v>745</v>
      </c>
      <c r="C307" s="1997" t="s">
        <v>746</v>
      </c>
      <c r="D307" s="1997"/>
      <c r="E307" s="1997"/>
      <c r="F307" s="1997"/>
      <c r="G307" s="1998"/>
      <c r="H307" s="2038" t="s">
        <v>349</v>
      </c>
      <c r="I307" s="2039"/>
      <c r="J307" s="2040"/>
      <c r="K307" s="2031"/>
      <c r="L307" s="3944"/>
      <c r="M307" s="3945"/>
      <c r="N307" s="3946"/>
      <c r="O307" s="2051" t="s">
        <v>3164</v>
      </c>
      <c r="P307" s="2051"/>
    </row>
    <row r="308" spans="1:16" ht="409.6" customHeight="1" thickBot="1">
      <c r="B308" s="39" t="s">
        <v>435</v>
      </c>
      <c r="C308" s="1978" t="s">
        <v>368</v>
      </c>
      <c r="D308" s="1978"/>
      <c r="E308" s="1978"/>
      <c r="F308" s="1978"/>
      <c r="G308" s="1979"/>
      <c r="H308" s="2053" t="s">
        <v>349</v>
      </c>
      <c r="I308" s="2053"/>
      <c r="J308" s="1981"/>
      <c r="K308" s="2058"/>
      <c r="L308" s="3947"/>
      <c r="M308" s="3948"/>
      <c r="N308" s="3949"/>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c r="P310" s="2050"/>
    </row>
    <row r="311" spans="1:16" ht="30.75" customHeight="1">
      <c r="B311" s="1494" t="s">
        <v>435</v>
      </c>
      <c r="C311" s="2043" t="s">
        <v>748</v>
      </c>
      <c r="D311" s="2043"/>
      <c r="E311" s="2043"/>
      <c r="F311" s="2043"/>
      <c r="G311" s="2043"/>
      <c r="H311" s="1999" t="s">
        <v>349</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c r="P316" s="1991"/>
    </row>
    <row r="317" spans="1:16" ht="39.75" customHeight="1">
      <c r="A317" s="166"/>
      <c r="B317" s="111" t="s">
        <v>435</v>
      </c>
      <c r="C317" s="1830" t="s">
        <v>754</v>
      </c>
      <c r="D317" s="1830"/>
      <c r="E317" s="1830"/>
      <c r="F317" s="1830"/>
      <c r="G317" s="1830"/>
      <c r="H317" s="1830"/>
      <c r="I317" s="1830"/>
      <c r="J317" s="1830"/>
      <c r="K317" s="1830"/>
      <c r="L317" s="2018" t="s">
        <v>514</v>
      </c>
      <c r="M317" s="2021" t="s">
        <v>4360</v>
      </c>
      <c r="N317" s="2022"/>
      <c r="O317" s="2017"/>
      <c r="P317" s="2017"/>
    </row>
    <row r="318" spans="1:16" ht="28.5" customHeight="1">
      <c r="A318" s="166"/>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2488" t="s">
        <v>378</v>
      </c>
      <c r="K319" s="2000"/>
      <c r="L319" s="2019"/>
      <c r="M319" s="2023"/>
      <c r="N319" s="2024"/>
      <c r="O319" s="2017"/>
      <c r="P319" s="2017"/>
    </row>
    <row r="320" spans="1:16" ht="28.5" customHeight="1">
      <c r="A320" s="166"/>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349</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v>0</v>
      </c>
      <c r="K324" s="2013"/>
      <c r="L324" s="2019"/>
      <c r="M324" s="2023"/>
      <c r="N324" s="2024"/>
      <c r="O324" s="2017"/>
      <c r="P324" s="2017"/>
    </row>
    <row r="325" spans="1:16" ht="28.5" customHeight="1">
      <c r="A325" s="166"/>
      <c r="B325" s="111"/>
      <c r="C325" s="111" t="s">
        <v>493</v>
      </c>
      <c r="D325" s="1830" t="s">
        <v>757</v>
      </c>
      <c r="E325" s="1830"/>
      <c r="F325" s="1830"/>
      <c r="G325" s="1830"/>
      <c r="H325" s="2014" t="s">
        <v>4361</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349</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t="s">
        <v>65</v>
      </c>
      <c r="K329" s="2000"/>
      <c r="L329" s="2019"/>
      <c r="M329" s="2023"/>
      <c r="N329" s="2024"/>
      <c r="O329" s="2017"/>
      <c r="P329" s="2017"/>
    </row>
    <row r="330" spans="1:16" ht="28.5" customHeight="1">
      <c r="A330" s="166"/>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349</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t="s">
        <v>65</v>
      </c>
      <c r="K334" s="2000"/>
      <c r="L334" s="2019"/>
      <c r="M334" s="2023"/>
      <c r="N334" s="2024"/>
      <c r="O334" s="2017"/>
      <c r="P334" s="2017"/>
    </row>
    <row r="335" spans="1:16" ht="28.5" customHeight="1">
      <c r="A335" s="166"/>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391</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2488" t="s">
        <v>378</v>
      </c>
      <c r="K339" s="2000"/>
      <c r="L339" s="2019"/>
      <c r="M339" s="2023"/>
      <c r="N339" s="2024"/>
      <c r="O339" s="2017"/>
      <c r="P339" s="2017"/>
    </row>
    <row r="340" spans="1:16" ht="28.5" customHeight="1">
      <c r="A340" s="166"/>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t="s">
        <v>378</v>
      </c>
      <c r="K344" s="2000"/>
      <c r="L344" s="2019"/>
      <c r="M344" s="2023"/>
      <c r="N344" s="2024"/>
      <c r="O344" s="2017"/>
      <c r="P344" s="2017"/>
    </row>
    <row r="345" spans="1:16" ht="28.5" customHeight="1">
      <c r="A345" s="166"/>
      <c r="B345" s="27"/>
      <c r="C345" s="111" t="s">
        <v>493</v>
      </c>
      <c r="D345" s="1997" t="s">
        <v>757</v>
      </c>
      <c r="E345" s="1997"/>
      <c r="F345" s="1997"/>
      <c r="G345" s="1997"/>
      <c r="H345" s="1754" t="s">
        <v>4361</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391</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166"/>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391</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t="s">
        <v>378</v>
      </c>
      <c r="K354" s="2000"/>
      <c r="L354" s="2019"/>
      <c r="M354" s="2023"/>
      <c r="N354" s="2024"/>
      <c r="O354" s="2017"/>
      <c r="P354" s="2017"/>
    </row>
    <row r="355" spans="1:16" ht="28.5" customHeight="1">
      <c r="A355" s="166"/>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c r="P357" s="1507"/>
    </row>
    <row r="358" spans="1:16" ht="87.75" customHeight="1">
      <c r="A358" s="166"/>
      <c r="B358" s="1481" t="s">
        <v>404</v>
      </c>
      <c r="C358" s="1830" t="s">
        <v>773</v>
      </c>
      <c r="D358" s="1830"/>
      <c r="E358" s="1830"/>
      <c r="F358" s="1830"/>
      <c r="G358" s="1831"/>
      <c r="H358" s="158" t="s">
        <v>65</v>
      </c>
      <c r="I358" s="1535" t="s">
        <v>514</v>
      </c>
      <c r="J358" s="2010"/>
      <c r="K358" s="2010"/>
      <c r="L358" s="2010"/>
      <c r="M358" s="2010"/>
      <c r="N358" s="2011"/>
      <c r="O358" s="1991"/>
      <c r="P358" s="1991"/>
    </row>
    <row r="359" spans="1:16" ht="28.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410</v>
      </c>
      <c r="I360" s="2000"/>
      <c r="J360" s="2001" t="s">
        <v>514</v>
      </c>
      <c r="K360" s="2038" t="s">
        <v>4362</v>
      </c>
      <c r="L360" s="2039"/>
      <c r="M360" s="2039"/>
      <c r="N360" s="2225"/>
      <c r="O360" s="1991"/>
      <c r="P360" s="2006"/>
    </row>
    <row r="361" spans="1:16" ht="42.75" customHeight="1" thickBot="1">
      <c r="A361" s="166"/>
      <c r="B361" s="113" t="s">
        <v>435</v>
      </c>
      <c r="C361" s="1978" t="s">
        <v>776</v>
      </c>
      <c r="D361" s="1978"/>
      <c r="E361" s="1978"/>
      <c r="F361" s="1978"/>
      <c r="G361" s="1979"/>
      <c r="H361" s="1980" t="s">
        <v>419</v>
      </c>
      <c r="I361" s="1981"/>
      <c r="J361" s="2002"/>
      <c r="K361" s="3352"/>
      <c r="L361" s="3353"/>
      <c r="M361" s="3353"/>
      <c r="N361" s="3354"/>
      <c r="O361" s="2005"/>
      <c r="P361" s="2007"/>
    </row>
    <row r="362" spans="1:16" ht="209.25" customHeight="1" thickBot="1">
      <c r="B362" s="1982" t="s">
        <v>777</v>
      </c>
      <c r="C362" s="1983"/>
      <c r="D362" s="1983"/>
      <c r="E362" s="1983"/>
      <c r="F362" s="1983"/>
      <c r="G362" s="1984"/>
      <c r="H362" s="2848" t="s">
        <v>4363</v>
      </c>
      <c r="I362" s="2849"/>
      <c r="J362" s="2849"/>
      <c r="K362" s="2849"/>
      <c r="L362" s="2849"/>
      <c r="M362" s="2849"/>
      <c r="N362" s="2849"/>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5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5:E205"/>
    <mergeCell ref="C206:E206"/>
    <mergeCell ref="C207:E207"/>
    <mergeCell ref="C208:E208"/>
    <mergeCell ref="C209:E209"/>
    <mergeCell ref="C210:E210"/>
    <mergeCell ref="H214:J214"/>
    <mergeCell ref="D215:G215"/>
    <mergeCell ref="H215:J215"/>
    <mergeCell ref="D216:G216"/>
    <mergeCell ref="H216:J216"/>
    <mergeCell ref="C217:G217"/>
    <mergeCell ref="H217:J217"/>
    <mergeCell ref="C211:G211"/>
    <mergeCell ref="H211:J211"/>
    <mergeCell ref="C199:E199"/>
    <mergeCell ref="G199:N199"/>
    <mergeCell ref="O199:O210"/>
    <mergeCell ref="P199:P210"/>
    <mergeCell ref="C200:E200"/>
    <mergeCell ref="C201:E201"/>
    <mergeCell ref="C202:E202"/>
    <mergeCell ref="C203:E203"/>
    <mergeCell ref="C204:E204"/>
    <mergeCell ref="G200:N200"/>
    <mergeCell ref="G201:N201"/>
    <mergeCell ref="G202:N202"/>
    <mergeCell ref="G203:N203"/>
    <mergeCell ref="C197:E197"/>
    <mergeCell ref="L197:N197"/>
    <mergeCell ref="C198:E198"/>
    <mergeCell ref="L198:N198"/>
    <mergeCell ref="C193:E193"/>
    <mergeCell ref="L193:N193"/>
    <mergeCell ref="C194:E194"/>
    <mergeCell ref="L194:N194"/>
    <mergeCell ref="C195:E195"/>
    <mergeCell ref="L195:N195"/>
    <mergeCell ref="O187:O198"/>
    <mergeCell ref="P187:P198"/>
    <mergeCell ref="C188:E188"/>
    <mergeCell ref="G188:K198"/>
    <mergeCell ref="L188:N188"/>
    <mergeCell ref="C189:E189"/>
    <mergeCell ref="L189:N189"/>
    <mergeCell ref="C184:E184"/>
    <mergeCell ref="G184:N184"/>
    <mergeCell ref="C185:E185"/>
    <mergeCell ref="G185:N185"/>
    <mergeCell ref="C186:E186"/>
    <mergeCell ref="G186:N186"/>
    <mergeCell ref="C190:E190"/>
    <mergeCell ref="L190:N190"/>
    <mergeCell ref="C191:E191"/>
    <mergeCell ref="L191:N191"/>
    <mergeCell ref="C192:E192"/>
    <mergeCell ref="L192:N192"/>
    <mergeCell ref="C187:E187"/>
    <mergeCell ref="G187:K187"/>
    <mergeCell ref="L187:N187"/>
    <mergeCell ref="C196:E196"/>
    <mergeCell ref="L196:N196"/>
    <mergeCell ref="C175:E175"/>
    <mergeCell ref="G175:N175"/>
    <mergeCell ref="O175:O186"/>
    <mergeCell ref="P175:P186"/>
    <mergeCell ref="C176:E176"/>
    <mergeCell ref="G176:N176"/>
    <mergeCell ref="C177:E177"/>
    <mergeCell ref="G177:N177"/>
    <mergeCell ref="O163:O174"/>
    <mergeCell ref="P163:P174"/>
    <mergeCell ref="C164:E164"/>
    <mergeCell ref="C181:E181"/>
    <mergeCell ref="G181:N181"/>
    <mergeCell ref="C182:E182"/>
    <mergeCell ref="G182:N182"/>
    <mergeCell ref="C183:E183"/>
    <mergeCell ref="G183:N183"/>
    <mergeCell ref="C178:E178"/>
    <mergeCell ref="G178:N178"/>
    <mergeCell ref="C179:E179"/>
    <mergeCell ref="G179:N179"/>
    <mergeCell ref="C180:E180"/>
    <mergeCell ref="G180:N180"/>
    <mergeCell ref="C171:E171"/>
    <mergeCell ref="L171:N171"/>
    <mergeCell ref="C172:E172"/>
    <mergeCell ref="L172:N172"/>
    <mergeCell ref="C173:E173"/>
    <mergeCell ref="L173:N173"/>
    <mergeCell ref="L167:N167"/>
    <mergeCell ref="C168:E168"/>
    <mergeCell ref="L168:N168"/>
    <mergeCell ref="C169:E169"/>
    <mergeCell ref="L169:N169"/>
    <mergeCell ref="C170:E170"/>
    <mergeCell ref="L170:N170"/>
    <mergeCell ref="G164:K174"/>
    <mergeCell ref="L164:N164"/>
    <mergeCell ref="C165:E165"/>
    <mergeCell ref="L165:N165"/>
    <mergeCell ref="C166:E166"/>
    <mergeCell ref="L166:N166"/>
    <mergeCell ref="C167:E167"/>
    <mergeCell ref="C174:E174"/>
    <mergeCell ref="L174:N174"/>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I15:N15"/>
    <mergeCell ref="C16:E16"/>
    <mergeCell ref="G16:H16"/>
    <mergeCell ref="I16:N16"/>
    <mergeCell ref="C17:E17"/>
    <mergeCell ref="G17:H17"/>
    <mergeCell ref="C13:E13"/>
    <mergeCell ref="G13:H13"/>
    <mergeCell ref="C14:E14"/>
    <mergeCell ref="L1:M1"/>
    <mergeCell ref="G14:H14"/>
    <mergeCell ref="C15:E15"/>
    <mergeCell ref="G15:H15"/>
    <mergeCell ref="I11:N11"/>
    <mergeCell ref="F9:N9"/>
    <mergeCell ref="C10:E10"/>
    <mergeCell ref="G10:N10"/>
    <mergeCell ref="C11:E11"/>
    <mergeCell ref="G11:H11"/>
    <mergeCell ref="C12:E12"/>
    <mergeCell ref="G12:H12"/>
    <mergeCell ref="I12:N12"/>
  </mergeCells>
  <conditionalFormatting sqref="L189:L198">
    <cfRule type="expression" dxfId="4050" priority="151">
      <formula>$F$221="Don't know"</formula>
    </cfRule>
    <cfRule type="expression" dxfId="4049" priority="152">
      <formula>$F$221="No"</formula>
    </cfRule>
  </conditionalFormatting>
  <conditionalFormatting sqref="I11">
    <cfRule type="expression" dxfId="4048" priority="148">
      <formula>$F$17="Not applicable"</formula>
    </cfRule>
    <cfRule type="expression" dxfId="4047" priority="149">
      <formula>$F$17="Don't know"</formula>
    </cfRule>
    <cfRule type="expression" dxfId="4046" priority="150">
      <formula>$F$17="No"</formula>
    </cfRule>
  </conditionalFormatting>
  <conditionalFormatting sqref="I13:N14 I19 I17 I15">
    <cfRule type="expression" dxfId="4045" priority="145">
      <formula>$F13="Not applicable"</formula>
    </cfRule>
    <cfRule type="expression" dxfId="4044" priority="146">
      <formula>$F13="Don't know"</formula>
    </cfRule>
    <cfRule type="expression" dxfId="4043" priority="147">
      <formula>$F13="No"</formula>
    </cfRule>
  </conditionalFormatting>
  <conditionalFormatting sqref="F9:N9 F11:F19 I11 I13:N14 I19 I17 I15">
    <cfRule type="expression" dxfId="4042" priority="144">
      <formula>$N$14="Don't know"</formula>
    </cfRule>
  </conditionalFormatting>
  <conditionalFormatting sqref="F9:N9 F11:F19 I11 I13:N14 I19 I17 I15">
    <cfRule type="expression" dxfId="4041" priority="143">
      <formula>$N$14="Not applicable"</formula>
    </cfRule>
  </conditionalFormatting>
  <conditionalFormatting sqref="F9:N9 F11:F19 I11 I13:N14 I19 I17 I15">
    <cfRule type="expression" dxfId="4040" priority="142">
      <formula>$N$14="No"</formula>
    </cfRule>
  </conditionalFormatting>
  <conditionalFormatting sqref="L188:M188">
    <cfRule type="expression" dxfId="4039" priority="140">
      <formula>$F$221="Don't know"</formula>
    </cfRule>
    <cfRule type="expression" dxfId="4038" priority="141">
      <formula>$F$221="No"</formula>
    </cfRule>
  </conditionalFormatting>
  <conditionalFormatting sqref="H26 G63:H64 F70:J70 H106 H276:I277 F11:F19 G116:N128 J43:K43 L188:N188 F188:F198 F71:F73 H297:H299 H358 H301:H307 L189:L198 H28:H31 H279:I279 H285:I290 K276:L279 K281:L283 K285:L290 K292:K294 L292 H292:I294 G72:J72 F77:J81 H281:I283">
    <cfRule type="containsBlanks" dxfId="4037" priority="139">
      <formula>LEN(TRIM(F11))=0</formula>
    </cfRule>
  </conditionalFormatting>
  <conditionalFormatting sqref="F9:N9">
    <cfRule type="containsBlanks" dxfId="4036" priority="138">
      <formula>LEN(TRIM(F9))=0</formula>
    </cfRule>
  </conditionalFormatting>
  <conditionalFormatting sqref="O60 O88:O92 O106 O113 O135 O141 O143 O218 O260 O58 O225:O227 O146:O161 O20:O22 O26:O27 O187 O31:O32 J52 J35:K37 J39:K40 J47:K51 J53:K53 J55:K57 L35:L36">
    <cfRule type="containsBlanks" dxfId="4035" priority="137">
      <formula>LEN(TRIM(J20))=0</formula>
    </cfRule>
  </conditionalFormatting>
  <conditionalFormatting sqref="I63:J64">
    <cfRule type="containsBlanks" dxfId="4034" priority="136">
      <formula>LEN(TRIM(I63))=0</formula>
    </cfRule>
  </conditionalFormatting>
  <conditionalFormatting sqref="F243 H137:H139 K137 K219 F219:F221 H225 K228:K240 G147:G160 J147:J160 F200:F210">
    <cfRule type="containsBlanks" dxfId="4033" priority="135">
      <formula>LEN(TRIM(F137))=0</formula>
    </cfRule>
  </conditionalFormatting>
  <conditionalFormatting sqref="J27">
    <cfRule type="containsBlanks" dxfId="4032" priority="133">
      <formula>LEN(TRIM(J27))=0</formula>
    </cfRule>
  </conditionalFormatting>
  <conditionalFormatting sqref="G135">
    <cfRule type="containsBlanks" dxfId="4031" priority="134">
      <formula>LEN(TRIM(G135))=0</formula>
    </cfRule>
  </conditionalFormatting>
  <conditionalFormatting sqref="J58">
    <cfRule type="containsBlanks" dxfId="4030" priority="132">
      <formula>LEN(TRIM(J58))=0</formula>
    </cfRule>
  </conditionalFormatting>
  <conditionalFormatting sqref="J26">
    <cfRule type="containsBlanks" dxfId="4029" priority="131">
      <formula>LEN(TRIM(J26))=0</formula>
    </cfRule>
  </conditionalFormatting>
  <conditionalFormatting sqref="J60">
    <cfRule type="containsBlanks" dxfId="4028" priority="130">
      <formula>LEN(TRIM(J60))=0</formula>
    </cfRule>
  </conditionalFormatting>
  <conditionalFormatting sqref="F223">
    <cfRule type="containsBlanks" dxfId="4027" priority="120">
      <formula>LEN(TRIM(F223))=0</formula>
    </cfRule>
  </conditionalFormatting>
  <conditionalFormatting sqref="K242">
    <cfRule type="containsBlanks" dxfId="4026" priority="119">
      <formula>LEN(TRIM(K242))=0</formula>
    </cfRule>
  </conditionalFormatting>
  <conditionalFormatting sqref="H140">
    <cfRule type="containsBlanks" dxfId="4025" priority="129">
      <formula>LEN(TRIM(H140))=0</formula>
    </cfRule>
  </conditionalFormatting>
  <conditionalFormatting sqref="H143 K137 H137:H140">
    <cfRule type="expression" dxfId="4024" priority="127">
      <formula>#REF!="Don't know"</formula>
    </cfRule>
    <cfRule type="expression" dxfId="4023" priority="128">
      <formula>#REF!="No"</formula>
    </cfRule>
  </conditionalFormatting>
  <conditionalFormatting sqref="H143">
    <cfRule type="containsBlanks" dxfId="4022" priority="126">
      <formula>LEN(TRIM(H143))=0</formula>
    </cfRule>
  </conditionalFormatting>
  <conditionalFormatting sqref="H141">
    <cfRule type="expression" dxfId="4021" priority="124">
      <formula>#REF!="Don't know"</formula>
    </cfRule>
    <cfRule type="expression" dxfId="4020" priority="125">
      <formula>#REF!="No"</formula>
    </cfRule>
  </conditionalFormatting>
  <conditionalFormatting sqref="H141">
    <cfRule type="containsBlanks" dxfId="4019" priority="123">
      <formula>LEN(TRIM(H141))=0</formula>
    </cfRule>
  </conditionalFormatting>
  <conditionalFormatting sqref="L188:M188">
    <cfRule type="expression" dxfId="4018" priority="121">
      <formula>$F$221="Don't know"</formula>
    </cfRule>
    <cfRule type="expression" dxfId="4017" priority="122">
      <formula>$F$221="No"</formula>
    </cfRule>
  </conditionalFormatting>
  <conditionalFormatting sqref="O8">
    <cfRule type="containsBlanks" dxfId="4016" priority="117">
      <formula>LEN(TRIM(O8))=0</formula>
    </cfRule>
  </conditionalFormatting>
  <conditionalFormatting sqref="H310:H311">
    <cfRule type="containsBlanks" dxfId="4015" priority="118">
      <formula>LEN(TRIM(H310))=0</formula>
    </cfRule>
  </conditionalFormatting>
  <conditionalFormatting sqref="O67">
    <cfRule type="containsBlanks" dxfId="4014" priority="116">
      <formula>LEN(TRIM(O67))=0</formula>
    </cfRule>
  </conditionalFormatting>
  <conditionalFormatting sqref="O199">
    <cfRule type="containsBlanks" dxfId="4013" priority="115">
      <formula>LEN(TRIM(O199))=0</formula>
    </cfRule>
  </conditionalFormatting>
  <conditionalFormatting sqref="O252">
    <cfRule type="containsBlanks" dxfId="4012" priority="114">
      <formula>LEN(TRIM(O252))=0</formula>
    </cfRule>
  </conditionalFormatting>
  <conditionalFormatting sqref="I67">
    <cfRule type="containsBlanks" dxfId="4011" priority="113">
      <formula>LEN(TRIM(I67))=0</formula>
    </cfRule>
  </conditionalFormatting>
  <conditionalFormatting sqref="H313">
    <cfRule type="containsBlanks" dxfId="4010" priority="112">
      <formula>LEN(TRIM(H313))=0</formula>
    </cfRule>
  </conditionalFormatting>
  <conditionalFormatting sqref="H8">
    <cfRule type="containsBlanks" dxfId="4009" priority="111">
      <formula>LEN(TRIM(H8))=0</formula>
    </cfRule>
  </conditionalFormatting>
  <conditionalFormatting sqref="H8">
    <cfRule type="expression" dxfId="4008" priority="110">
      <formula>$N$14="Don't know"</formula>
    </cfRule>
  </conditionalFormatting>
  <conditionalFormatting sqref="H8">
    <cfRule type="expression" dxfId="4007" priority="109">
      <formula>$N$14="Not applicable"</formula>
    </cfRule>
  </conditionalFormatting>
  <conditionalFormatting sqref="H8">
    <cfRule type="expression" dxfId="4006" priority="108">
      <formula>$N$14="No"</formula>
    </cfRule>
  </conditionalFormatting>
  <conditionalFormatting sqref="F252">
    <cfRule type="containsBlanks" dxfId="4005" priority="107">
      <formula>LEN(TRIM(F252))=0</formula>
    </cfRule>
  </conditionalFormatting>
  <conditionalFormatting sqref="F260">
    <cfRule type="containsBlanks" dxfId="4004" priority="106">
      <formula>LEN(TRIM(F260))=0</formula>
    </cfRule>
  </conditionalFormatting>
  <conditionalFormatting sqref="F261:F264">
    <cfRule type="containsBlanks" dxfId="4003" priority="105">
      <formula>LEN(TRIM(F261))=0</formula>
    </cfRule>
  </conditionalFormatting>
  <conditionalFormatting sqref="F254">
    <cfRule type="containsBlanks" dxfId="4002" priority="104">
      <formula>LEN(TRIM(F254))=0</formula>
    </cfRule>
  </conditionalFormatting>
  <conditionalFormatting sqref="F256">
    <cfRule type="containsBlanks" dxfId="4001" priority="103">
      <formula>LEN(TRIM(F256))=0</formula>
    </cfRule>
  </conditionalFormatting>
  <conditionalFormatting sqref="F258">
    <cfRule type="containsBlanks" dxfId="4000" priority="102">
      <formula>LEN(TRIM(F258))=0</formula>
    </cfRule>
  </conditionalFormatting>
  <conditionalFormatting sqref="L164:M174">
    <cfRule type="expression" dxfId="3999" priority="100">
      <formula>$F$221="Don't know"</formula>
    </cfRule>
    <cfRule type="expression" dxfId="3998" priority="101">
      <formula>$F$221="No"</formula>
    </cfRule>
  </conditionalFormatting>
  <conditionalFormatting sqref="F164:F174 L164:N174">
    <cfRule type="containsBlanks" dxfId="3997" priority="99">
      <formula>LEN(TRIM(F164))=0</formula>
    </cfRule>
  </conditionalFormatting>
  <conditionalFormatting sqref="F176:F186">
    <cfRule type="containsBlanks" dxfId="3996" priority="98">
      <formula>LEN(TRIM(F176))=0</formula>
    </cfRule>
  </conditionalFormatting>
  <conditionalFormatting sqref="L164:M174">
    <cfRule type="expression" dxfId="3995" priority="96">
      <formula>$F$221="Don't know"</formula>
    </cfRule>
    <cfRule type="expression" dxfId="3994" priority="97">
      <formula>$F$221="No"</formula>
    </cfRule>
  </conditionalFormatting>
  <conditionalFormatting sqref="O175">
    <cfRule type="containsBlanks" dxfId="3993" priority="95">
      <formula>LEN(TRIM(O175))=0</formula>
    </cfRule>
  </conditionalFormatting>
  <conditionalFormatting sqref="F95:F97">
    <cfRule type="containsBlanks" dxfId="3992" priority="94">
      <formula>LEN(TRIM(F95))=0</formula>
    </cfRule>
  </conditionalFormatting>
  <conditionalFormatting sqref="F99:F102">
    <cfRule type="containsBlanks" dxfId="3991" priority="93">
      <formula>LEN(TRIM(F99))=0</formula>
    </cfRule>
  </conditionalFormatting>
  <conditionalFormatting sqref="H213:H216">
    <cfRule type="expression" dxfId="3990" priority="91">
      <formula>$H$144="Don't know"</formula>
    </cfRule>
    <cfRule type="expression" dxfId="3989" priority="92">
      <formula>$H$144="no"</formula>
    </cfRule>
  </conditionalFormatting>
  <conditionalFormatting sqref="O211">
    <cfRule type="containsBlanks" dxfId="3988" priority="90">
      <formula>LEN(TRIM(O211))=0</formula>
    </cfRule>
  </conditionalFormatting>
  <conditionalFormatting sqref="H213:H216">
    <cfRule type="containsBlanks" dxfId="3987" priority="89">
      <formula>LEN(TRIM(H213))=0</formula>
    </cfRule>
  </conditionalFormatting>
  <conditionalFormatting sqref="H211">
    <cfRule type="expression" dxfId="3986" priority="87">
      <formula>#REF!="Don't know"</formula>
    </cfRule>
    <cfRule type="expression" dxfId="3985" priority="88">
      <formula>#REF!="No"</formula>
    </cfRule>
  </conditionalFormatting>
  <conditionalFormatting sqref="H211">
    <cfRule type="containsBlanks" dxfId="3984" priority="86">
      <formula>LEN(TRIM(H211))=0</formula>
    </cfRule>
  </conditionalFormatting>
  <conditionalFormatting sqref="H360:I360 H361">
    <cfRule type="containsBlanks" dxfId="3983" priority="84">
      <formula>LEN(TRIM(H360))=0</formula>
    </cfRule>
    <cfRule type="containsBlanks" priority="85">
      <formula>LEN(TRIM(H360))=0</formula>
    </cfRule>
  </conditionalFormatting>
  <conditionalFormatting sqref="F268:F272">
    <cfRule type="containsBlanks" dxfId="3982" priority="81">
      <formula>LEN(TRIM(F268))=0</formula>
    </cfRule>
  </conditionalFormatting>
  <conditionalFormatting sqref="O266">
    <cfRule type="containsBlanks" dxfId="3981" priority="83">
      <formula>LEN(TRIM(O266))=0</formula>
    </cfRule>
  </conditionalFormatting>
  <conditionalFormatting sqref="G93:J93">
    <cfRule type="containsBlanks" dxfId="3980" priority="60">
      <formula>LEN(TRIM(G93))=0</formula>
    </cfRule>
  </conditionalFormatting>
  <conditionalFormatting sqref="O163">
    <cfRule type="containsBlanks" dxfId="3979" priority="82">
      <formula>LEN(TRIM(O163))=0</formula>
    </cfRule>
  </conditionalFormatting>
  <conditionalFormatting sqref="F245:G245 F247:G247 F246 F249:G249 F248">
    <cfRule type="containsBlanks" dxfId="3978" priority="59">
      <formula>LEN(TRIM(F245))=0</formula>
    </cfRule>
  </conditionalFormatting>
  <conditionalFormatting sqref="G266">
    <cfRule type="containsBlanks" dxfId="3977" priority="80">
      <formula>LEN(TRIM(G266))=0</formula>
    </cfRule>
  </conditionalFormatting>
  <conditionalFormatting sqref="I20">
    <cfRule type="containsBlanks" dxfId="3976" priority="76">
      <formula>LEN(TRIM(I20))=0</formula>
    </cfRule>
    <cfRule type="expression" dxfId="3975" priority="79">
      <formula>$M$14="Don't know"</formula>
    </cfRule>
  </conditionalFormatting>
  <conditionalFormatting sqref="I20">
    <cfRule type="expression" dxfId="3974" priority="78">
      <formula>$M$14="Not applicable"</formula>
    </cfRule>
  </conditionalFormatting>
  <conditionalFormatting sqref="I20">
    <cfRule type="expression" dxfId="3973" priority="77">
      <formula>$M$14="No"</formula>
    </cfRule>
  </conditionalFormatting>
  <conditionalFormatting sqref="I21">
    <cfRule type="containsBlanks" dxfId="3972" priority="72">
      <formula>LEN(TRIM(I21))=0</formula>
    </cfRule>
    <cfRule type="expression" dxfId="3971" priority="75">
      <formula>$M$14="Don't know"</formula>
    </cfRule>
  </conditionalFormatting>
  <conditionalFormatting sqref="I21">
    <cfRule type="expression" dxfId="3970" priority="74">
      <formula>$M$14="Not applicable"</formula>
    </cfRule>
  </conditionalFormatting>
  <conditionalFormatting sqref="I21">
    <cfRule type="expression" dxfId="3969" priority="73">
      <formula>$M$14="No"</formula>
    </cfRule>
  </conditionalFormatting>
  <conditionalFormatting sqref="I22">
    <cfRule type="containsBlanks" dxfId="3968" priority="68">
      <formula>LEN(TRIM(I22))=0</formula>
    </cfRule>
    <cfRule type="expression" dxfId="3967" priority="71">
      <formula>$M$14="Don't know"</formula>
    </cfRule>
  </conditionalFormatting>
  <conditionalFormatting sqref="I22">
    <cfRule type="expression" dxfId="3966" priority="70">
      <formula>$M$14="Not applicable"</formula>
    </cfRule>
  </conditionalFormatting>
  <conditionalFormatting sqref="I22">
    <cfRule type="expression" dxfId="3965" priority="69">
      <formula>$M$14="No"</formula>
    </cfRule>
  </conditionalFormatting>
  <conditionalFormatting sqref="I23">
    <cfRule type="expression" dxfId="3964" priority="65">
      <formula>$N$14="No"</formula>
    </cfRule>
  </conditionalFormatting>
  <conditionalFormatting sqref="I23">
    <cfRule type="expression" dxfId="3963" priority="67">
      <formula>$N$14="Don't know"</formula>
    </cfRule>
  </conditionalFormatting>
  <conditionalFormatting sqref="I23">
    <cfRule type="expression" dxfId="3962" priority="66">
      <formula>$N$14="Not applicable"</formula>
    </cfRule>
  </conditionalFormatting>
  <conditionalFormatting sqref="I23">
    <cfRule type="containsBlanks" dxfId="3961" priority="64">
      <formula>LEN(TRIM(I23))=0</formula>
    </cfRule>
  </conditionalFormatting>
  <conditionalFormatting sqref="I23">
    <cfRule type="expression" dxfId="3960" priority="63">
      <formula>$N$14="Don't know"</formula>
    </cfRule>
  </conditionalFormatting>
  <conditionalFormatting sqref="I23">
    <cfRule type="expression" dxfId="3959" priority="62">
      <formula>$N$14="Not applicable"</formula>
    </cfRule>
  </conditionalFormatting>
  <conditionalFormatting sqref="I23">
    <cfRule type="expression" dxfId="3958" priority="61">
      <formula>$N$14="No"</formula>
    </cfRule>
  </conditionalFormatting>
  <conditionalFormatting sqref="G251">
    <cfRule type="containsBlanks" dxfId="3957" priority="58">
      <formula>LEN(TRIM(G251))=0</formula>
    </cfRule>
  </conditionalFormatting>
  <conditionalFormatting sqref="O244 O251">
    <cfRule type="containsBlanks" dxfId="3956" priority="57">
      <formula>LEN(TRIM(O244))=0</formula>
    </cfRule>
  </conditionalFormatting>
  <conditionalFormatting sqref="J354">
    <cfRule type="containsBlanks" dxfId="3955" priority="48">
      <formula>LEN(TRIM(J354))=0</formula>
    </cfRule>
  </conditionalFormatting>
  <conditionalFormatting sqref="J344">
    <cfRule type="containsBlanks" dxfId="3954" priority="50">
      <formula>LEN(TRIM(J344))=0</formula>
    </cfRule>
  </conditionalFormatting>
  <conditionalFormatting sqref="J318">
    <cfRule type="containsBlanks" dxfId="3953" priority="56">
      <formula>LEN(TRIM(J318))=0</formula>
    </cfRule>
  </conditionalFormatting>
  <conditionalFormatting sqref="J319">
    <cfRule type="containsBlanks" dxfId="3952" priority="55">
      <formula>LEN(TRIM(J319))=0</formula>
    </cfRule>
  </conditionalFormatting>
  <conditionalFormatting sqref="J324">
    <cfRule type="containsBlanks" dxfId="3951" priority="54">
      <formula>LEN(TRIM(J324))=0</formula>
    </cfRule>
  </conditionalFormatting>
  <conditionalFormatting sqref="J329">
    <cfRule type="containsBlanks" dxfId="3950" priority="53">
      <formula>LEN(TRIM(J329))=0</formula>
    </cfRule>
  </conditionalFormatting>
  <conditionalFormatting sqref="J334">
    <cfRule type="containsBlanks" dxfId="3949" priority="52">
      <formula>LEN(TRIM(J334))=0</formula>
    </cfRule>
  </conditionalFormatting>
  <conditionalFormatting sqref="J339">
    <cfRule type="containsBlanks" dxfId="3948" priority="51">
      <formula>LEN(TRIM(J339))=0</formula>
    </cfRule>
  </conditionalFormatting>
  <conditionalFormatting sqref="J349">
    <cfRule type="containsBlanks" dxfId="3947" priority="49">
      <formula>LEN(TRIM(J349))=0</formula>
    </cfRule>
  </conditionalFormatting>
  <conditionalFormatting sqref="J89:J92">
    <cfRule type="containsBlanks" dxfId="3946" priority="47">
      <formula>LEN(TRIM(J89))=0</formula>
    </cfRule>
  </conditionalFormatting>
  <conditionalFormatting sqref="J321">
    <cfRule type="containsBlanks" dxfId="3945" priority="46">
      <formula>LEN(TRIM(J321))=0</formula>
    </cfRule>
  </conditionalFormatting>
  <conditionalFormatting sqref="J326">
    <cfRule type="containsBlanks" dxfId="3944" priority="45">
      <formula>LEN(TRIM(J326))=0</formula>
    </cfRule>
  </conditionalFormatting>
  <conditionalFormatting sqref="J331">
    <cfRule type="containsBlanks" dxfId="3943" priority="44">
      <formula>LEN(TRIM(J331))=0</formula>
    </cfRule>
  </conditionalFormatting>
  <conditionalFormatting sqref="J336">
    <cfRule type="containsBlanks" dxfId="3942" priority="43">
      <formula>LEN(TRIM(J336))=0</formula>
    </cfRule>
  </conditionalFormatting>
  <conditionalFormatting sqref="J346">
    <cfRule type="containsBlanks" dxfId="3941" priority="42">
      <formula>LEN(TRIM(J346))=0</formula>
    </cfRule>
  </conditionalFormatting>
  <conditionalFormatting sqref="J351">
    <cfRule type="containsBlanks" dxfId="3940" priority="41">
      <formula>LEN(TRIM(J351))=0</formula>
    </cfRule>
  </conditionalFormatting>
  <conditionalFormatting sqref="J356">
    <cfRule type="containsBlanks" dxfId="3939" priority="40">
      <formula>LEN(TRIM(J356))=0</formula>
    </cfRule>
  </conditionalFormatting>
  <conditionalFormatting sqref="H357">
    <cfRule type="containsBlanks" dxfId="3938" priority="39">
      <formula>LEN(TRIM(H357))=0</formula>
    </cfRule>
  </conditionalFormatting>
  <conditionalFormatting sqref="J29">
    <cfRule type="containsBlanks" dxfId="3937" priority="37">
      <formula>LEN(TRIM(J29))=0</formula>
    </cfRule>
  </conditionalFormatting>
  <conditionalFormatting sqref="J28">
    <cfRule type="containsBlanks" dxfId="3936" priority="38">
      <formula>LEN(TRIM(J28))=0</formula>
    </cfRule>
  </conditionalFormatting>
  <conditionalFormatting sqref="J341">
    <cfRule type="containsBlanks" dxfId="3935" priority="36">
      <formula>LEN(TRIM(J341))=0</formula>
    </cfRule>
  </conditionalFormatting>
  <conditionalFormatting sqref="H308:J308">
    <cfRule type="containsBlanks" dxfId="3934" priority="35">
      <formula>LEN(TRIM(H308))=0</formula>
    </cfRule>
  </conditionalFormatting>
  <conditionalFormatting sqref="H312:J312">
    <cfRule type="containsBlanks" dxfId="3933" priority="34">
      <formula>LEN(TRIM(H312))=0</formula>
    </cfRule>
  </conditionalFormatting>
  <conditionalFormatting sqref="H315:J315">
    <cfRule type="containsBlanks" dxfId="3932" priority="33">
      <formula>LEN(TRIM(H315))=0</formula>
    </cfRule>
  </conditionalFormatting>
  <conditionalFormatting sqref="I24">
    <cfRule type="containsBlanks" dxfId="3931" priority="32">
      <formula>LEN(TRIM(I24))=0</formula>
    </cfRule>
  </conditionalFormatting>
  <conditionalFormatting sqref="O77">
    <cfRule type="containsBlanks" dxfId="3930" priority="31">
      <formula>LEN(TRIM(O77))=0</formula>
    </cfRule>
  </conditionalFormatting>
  <conditionalFormatting sqref="O78">
    <cfRule type="containsBlanks" dxfId="3929" priority="30">
      <formula>LEN(TRIM(O78))=0</formula>
    </cfRule>
  </conditionalFormatting>
  <conditionalFormatting sqref="O79">
    <cfRule type="containsBlanks" dxfId="3928" priority="29">
      <formula>LEN(TRIM(O79))=0</formula>
    </cfRule>
  </conditionalFormatting>
  <conditionalFormatting sqref="O80:O81">
    <cfRule type="containsBlanks" dxfId="3927" priority="28">
      <formula>LEN(TRIM(O80))=0</formula>
    </cfRule>
  </conditionalFormatting>
  <conditionalFormatting sqref="O95">
    <cfRule type="containsBlanks" dxfId="3926" priority="27">
      <formula>LEN(TRIM(O95))=0</formula>
    </cfRule>
  </conditionalFormatting>
  <conditionalFormatting sqref="O69:O74">
    <cfRule type="containsBlanks" dxfId="3925" priority="26">
      <formula>LEN(TRIM(O69))=0</formula>
    </cfRule>
  </conditionalFormatting>
  <conditionalFormatting sqref="J323">
    <cfRule type="containsBlanks" dxfId="3924" priority="25">
      <formula>LEN(TRIM(J323))=0</formula>
    </cfRule>
  </conditionalFormatting>
  <conditionalFormatting sqref="J328">
    <cfRule type="containsBlanks" dxfId="3923" priority="24">
      <formula>LEN(TRIM(J328))=0</formula>
    </cfRule>
  </conditionalFormatting>
  <conditionalFormatting sqref="J333">
    <cfRule type="containsBlanks" dxfId="3922" priority="23">
      <formula>LEN(TRIM(J333))=0</formula>
    </cfRule>
  </conditionalFormatting>
  <conditionalFormatting sqref="J338">
    <cfRule type="containsBlanks" dxfId="3921" priority="22">
      <formula>LEN(TRIM(J338))=0</formula>
    </cfRule>
  </conditionalFormatting>
  <conditionalFormatting sqref="J343">
    <cfRule type="containsBlanks" dxfId="3920" priority="21">
      <formula>LEN(TRIM(J343))=0</formula>
    </cfRule>
  </conditionalFormatting>
  <conditionalFormatting sqref="J348">
    <cfRule type="containsBlanks" dxfId="3919" priority="20">
      <formula>LEN(TRIM(J348))=0</formula>
    </cfRule>
  </conditionalFormatting>
  <conditionalFormatting sqref="J353">
    <cfRule type="containsBlanks" dxfId="3918" priority="19">
      <formula>LEN(TRIM(J353))=0</formula>
    </cfRule>
  </conditionalFormatting>
  <conditionalFormatting sqref="J44:K45">
    <cfRule type="containsBlanks" dxfId="3917" priority="18">
      <formula>LEN(TRIM(J44))=0</formula>
    </cfRule>
  </conditionalFormatting>
  <conditionalFormatting sqref="J42:K42">
    <cfRule type="containsBlanks" dxfId="3916" priority="17">
      <formula>LEN(TRIM(J42))=0</formula>
    </cfRule>
  </conditionalFormatting>
  <conditionalFormatting sqref="L293">
    <cfRule type="containsBlanks" dxfId="3915" priority="16">
      <formula>LEN(TRIM(L293))=0</formula>
    </cfRule>
  </conditionalFormatting>
  <conditionalFormatting sqref="L294">
    <cfRule type="containsBlanks" dxfId="3914" priority="15">
      <formula>LEN(TRIM(L294))=0</formula>
    </cfRule>
  </conditionalFormatting>
  <conditionalFormatting sqref="L39">
    <cfRule type="containsBlanks" dxfId="3913" priority="14">
      <formula>LEN(TRIM(L39))=0</formula>
    </cfRule>
  </conditionalFormatting>
  <conditionalFormatting sqref="L40">
    <cfRule type="containsBlanks" dxfId="3912" priority="13">
      <formula>LEN(TRIM(L40))=0</formula>
    </cfRule>
  </conditionalFormatting>
  <conditionalFormatting sqref="L42">
    <cfRule type="containsBlanks" dxfId="3911" priority="12">
      <formula>LEN(TRIM(L42))=0</formula>
    </cfRule>
  </conditionalFormatting>
  <conditionalFormatting sqref="L44">
    <cfRule type="containsBlanks" dxfId="3910" priority="11">
      <formula>LEN(TRIM(L44))=0</formula>
    </cfRule>
  </conditionalFormatting>
  <conditionalFormatting sqref="L45">
    <cfRule type="containsBlanks" dxfId="3909" priority="10">
      <formula>LEN(TRIM(L45))=0</formula>
    </cfRule>
  </conditionalFormatting>
  <conditionalFormatting sqref="L47">
    <cfRule type="containsBlanks" dxfId="3908" priority="9">
      <formula>LEN(TRIM(L47))=0</formula>
    </cfRule>
  </conditionalFormatting>
  <conditionalFormatting sqref="L48">
    <cfRule type="containsBlanks" dxfId="3907" priority="8">
      <formula>LEN(TRIM(L48))=0</formula>
    </cfRule>
  </conditionalFormatting>
  <conditionalFormatting sqref="L49">
    <cfRule type="containsBlanks" dxfId="3906" priority="7">
      <formula>LEN(TRIM(L49))=0</formula>
    </cfRule>
  </conditionalFormatting>
  <conditionalFormatting sqref="L50">
    <cfRule type="containsBlanks" dxfId="3905" priority="6">
      <formula>LEN(TRIM(L50))=0</formula>
    </cfRule>
  </conditionalFormatting>
  <conditionalFormatting sqref="L51">
    <cfRule type="containsBlanks" dxfId="3904" priority="5">
      <formula>LEN(TRIM(L51))=0</formula>
    </cfRule>
  </conditionalFormatting>
  <conditionalFormatting sqref="L53">
    <cfRule type="containsBlanks" dxfId="3903" priority="4">
      <formula>LEN(TRIM(L53))=0</formula>
    </cfRule>
  </conditionalFormatting>
  <conditionalFormatting sqref="L55">
    <cfRule type="containsBlanks" dxfId="3902" priority="3">
      <formula>LEN(TRIM(L55))=0</formula>
    </cfRule>
  </conditionalFormatting>
  <conditionalFormatting sqref="L56">
    <cfRule type="containsBlanks" dxfId="3901" priority="2">
      <formula>LEN(TRIM(L56))=0</formula>
    </cfRule>
  </conditionalFormatting>
  <conditionalFormatting sqref="K52">
    <cfRule type="containsBlanks" dxfId="3900" priority="1">
      <formula>LEN(TRIM(K52))=0</formula>
    </cfRule>
  </conditionalFormatting>
  <dataValidations disablePrompts="1" count="43">
    <dataValidation type="list" allowBlank="1" showInputMessage="1" showErrorMessage="1" sqref="J318:K318 J323:K323 J328:K328 J333:K333 J338:K338 J343:K343 J348:K348 J353:K353" xr:uid="{880B76AF-C210-4F74-9805-916AC1A9D438}">
      <formula1>"WHO-prequalified, SRA, Both WHO-PQ and SRA,No SRA or WHO-PQ products registered,Don’t know"</formula1>
    </dataValidation>
    <dataValidation type="list" allowBlank="1" showInputMessage="1" showErrorMessage="1" sqref="H361:I361" xr:uid="{B3B964FF-29B5-4AFC-8B43-FD2B04D4C29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B789008-8963-4FFC-98EA-15A1298AF503}">
      <formula1>"Yes, No, Don’t know"</formula1>
    </dataValidation>
    <dataValidation type="list" allowBlank="1" showInputMessage="1" showErrorMessage="1" sqref="H29 J29" xr:uid="{8A071475-9ED6-4869-A929-54F5A7D54E82}">
      <formula1>"2015,2016,2017,2018,2019"</formula1>
    </dataValidation>
    <dataValidation type="list" allowBlank="1" showInputMessage="1" showErrorMessage="1" sqref="J321:K321 J326:K326 J331:K331 J336:K336 J346:K346 J351:K351 J356:K356 J341:K341" xr:uid="{2973AD72-D1F3-4789-8568-07B810C11AB5}">
      <formula1>"0,1,2 or more,Don't know"</formula1>
    </dataValidation>
    <dataValidation type="list" allowBlank="1" showInputMessage="1" showErrorMessage="1" sqref="H304:J304" xr:uid="{FE23217E-929C-4EBB-BA62-E1246916C6AC}">
      <formula1>"Yes - ISO certified, Yes - WHO-PQ, Yes - both ISO certified and WHO-PQ,Neither, Don’t know, Not applicable"</formula1>
    </dataValidation>
    <dataValidation type="list" allowBlank="1" showInputMessage="1" showErrorMessage="1" sqref="F248:G248" xr:uid="{453FDBD3-4F2E-4B71-8564-8C1B2616C360}">
      <formula1>"Yes: Extensive community mobilization/engagement,Yes: Some community mobilization/engagement,No,Don't know"</formula1>
    </dataValidation>
    <dataValidation type="list" allowBlank="1" showInputMessage="1" showErrorMessage="1" sqref="F246:G246" xr:uid="{EB48F28C-74D7-48C8-A646-1EB9EB58011F}">
      <formula1>"Yes: Extensive mass media,Yes: Some mass media,No,Don't know"</formula1>
    </dataValidation>
    <dataValidation type="list" allowBlank="1" showInputMessage="1" showErrorMessage="1" sqref="G147:G160 H151:I160 H147:I149 J147:J160 K147:L149 K151:L160" xr:uid="{97FCE43A-0425-4417-8F78-FC15DB5FD686}">
      <formula1>"Community Health Worker (or equivalent),Auxiliary Nurse,Auxiliary Nurse Midwife,Nurse,Clinical Officer,Doctor,Don't know,Not applicable"</formula1>
    </dataValidation>
    <dataValidation type="list" allowBlank="1" showInputMessage="1" showErrorMessage="1" sqref="H140:J140" xr:uid="{84F1E639-75A0-4083-89CC-2CB2CB889F0E}">
      <formula1>"Yes - high level of implementation, Yes - some implementation,Minimal or no implementation, Don't know, Not applicable (no strategy)"</formula1>
    </dataValidation>
    <dataValidation type="list" allowBlank="1" showInputMessage="1" showErrorMessage="1" sqref="J89:J92" xr:uid="{9F2F4492-7D74-4DD1-B8A5-BCEC9CFE7633}">
      <formula1>"Yes, No, Don't Know,Not applicable"</formula1>
    </dataValidation>
    <dataValidation type="list" allowBlank="1" showInputMessage="1" showErrorMessage="1" error="Please choose from the dropdown list." prompt="Please select from the dropdown list" sqref="G90:I92" xr:uid="{F2D96E9D-20DA-4AC2-A2B6-0E9257A4766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1BDBEE2-3A8B-427D-BDF5-76C1363A37A0}">
      <formula1>"Ministry of Finance, Ministry of Planning,Both,Neither,Don't know, Not applicable"</formula1>
    </dataValidation>
    <dataValidation type="list" allowBlank="1" showInputMessage="1" showErrorMessage="1" sqref="F99:G102" xr:uid="{BF2BA336-2F99-42D1-9854-52A60EEF9809}">
      <formula1>"Yes,No,Don't Know"</formula1>
    </dataValidation>
    <dataValidation type="list" allowBlank="1" showInputMessage="1" showErrorMessage="1" sqref="F272:G272" xr:uid="{F61A3496-C8CB-42F6-AF71-6AA0D932440C}">
      <formula1>"Paper only, Mobile phone/SMS,Electronic,Combination, Don't know, Not applicable (no LMIS)"</formula1>
    </dataValidation>
    <dataValidation type="list" allowBlank="1" showInputMessage="1" showErrorMessage="1" sqref="G251" xr:uid="{0E9CEDF2-6D13-46F7-9D26-1A04E404505A}">
      <formula1>"0%,1-10%,11-20%,21-30%,31-40%,41-50%,51-60%,61-70%,71-80%,81-100%,Don't know,Not applicable"</formula1>
    </dataValidation>
    <dataValidation type="list" allowBlank="1" showInputMessage="1" showErrorMessage="1" sqref="F249:G249 H213:J216" xr:uid="{1B166801-5A7C-4348-914B-7540248700B8}">
      <formula1>"Yes,No,Don't know"</formula1>
    </dataValidation>
    <dataValidation type="list" allowBlank="1" showInputMessage="1" showErrorMessage="1" sqref="F247:G247" xr:uid="{79AA0435-BC17-44ED-AB04-715FBA0B340B}">
      <formula1>"Yes: Extensive mobile outreach/education,Yes: Some mobile outreach/education,No,Don't know"</formula1>
    </dataValidation>
    <dataValidation type="list" allowBlank="1" showInputMessage="1" showErrorMessage="1" sqref="F245:G245" xr:uid="{0278728F-6657-43C5-B12B-7C9983AA89F2}">
      <formula1>"Yes: Extensive social marketing,Yes: Some social marketing,No,Don't know"</formula1>
    </dataValidation>
    <dataValidation type="list" allowBlank="1" showInputMessage="1" showErrorMessage="1" sqref="F271:G271" xr:uid="{4940F310-2BBE-44E1-B9B0-D5F422EEADB1}">
      <formula1>"Yes: All social marketing sites included, Yes: Some social marketing sites included,None, Don't know, Not applicable (no LMIS)"</formula1>
    </dataValidation>
    <dataValidation type="list" allowBlank="1" showInputMessage="1" showErrorMessage="1" sqref="F270:G270" xr:uid="{CEB8BDC0-1FB9-4EF0-939D-F1E0DDED7D4B}">
      <formula1>"Yes: All NGO facilities included, Yes: Some NGO facilities included,None, Don't know, Not applicable (no LMIS)"</formula1>
    </dataValidation>
    <dataValidation type="list" allowBlank="1" showInputMessage="1" showErrorMessage="1" sqref="F269:G269" xr:uid="{BAE9554D-58D9-4A42-93CA-71147A54FB95}">
      <formula1>"Yes: All private sector facilities included, Yes: Some private sector facilities included,None, Don't know, Not applicable (no LMIS)"</formula1>
    </dataValidation>
    <dataValidation type="list" allowBlank="1" showInputMessage="1" showErrorMessage="1" sqref="F268:G268" xr:uid="{4226E55D-6408-4A4F-9BC1-04D00C0FF5BA}">
      <formula1>"Yes: All public sector facilities included, Yes: Some public sector facilities included,None, Don't know, Not applicable (no LMIS)"</formula1>
    </dataValidation>
    <dataValidation type="list" allowBlank="1" showInputMessage="1" showErrorMessage="1" sqref="H360:I360" xr:uid="{140F7AEF-4A0E-46D2-BA78-E71E8A5FCB12}">
      <formula1>"Yes (PSE plan with FP/RH component),No PSE plan started/developed,Yes PSE plan but no FP/RH component,Don't know"</formula1>
    </dataValidation>
    <dataValidation type="list" allowBlank="1" showInputMessage="1" showErrorMessage="1" sqref="H312:J312" xr:uid="{2FCD2C62-4887-4D83-82D0-E8EE45BB399D}">
      <formula1>"0-25%,26-50%,51-75%,76-100%, Don’t know, Not applicable"</formula1>
    </dataValidation>
    <dataValidation type="list" allowBlank="1" showInputMessage="1" showErrorMessage="1" sqref="F95:F97" xr:uid="{C90979E9-BAA7-4C1D-841D-CA35CADD209D}">
      <formula1>"Yes,No,Don't Know,Not Applicable"</formula1>
    </dataValidation>
    <dataValidation type="list" allowBlank="1" showInputMessage="1" showErrorMessage="1" sqref="H302:J302" xr:uid="{D57EC97C-BB83-439E-8E69-DBCDA1C14E97}">
      <formula1>"Yes,No,Don't know,Not applicable"</formula1>
    </dataValidation>
    <dataValidation type="list" allowBlank="1" showInputMessage="1" showErrorMessage="1" sqref="H308:J308" xr:uid="{01C62DA6-B37D-4FDA-BD06-D5A2F7F4243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D8C5E0E1-126C-4B81-894C-B4BDEF5B414D}">
      <formula1>"0,1,2-3,More than 3, Don’t know"</formula1>
    </dataValidation>
    <dataValidation type="list" allowBlank="1" showInputMessage="1" showErrorMessage="1" sqref="J349 J354 J324 J329 J334 J339 J344 J319" xr:uid="{F217FB01-1173-4033-B262-7EAF3CC52E7D}">
      <formula1>"0,1,2-3,More than 3,Don't know"</formula1>
    </dataValidation>
    <dataValidation type="list" allowBlank="1" showInputMessage="1" showErrorMessage="1" sqref="H302" xr:uid="{184DF80F-704B-4C00-B800-CF12DC36BA1F}">
      <formula1>"Yes,No,Don’t know, Not applicable"</formula1>
    </dataValidation>
    <dataValidation type="list" allowBlank="1" showInputMessage="1" showErrorMessage="1" sqref="H301:J301" xr:uid="{C82E8AE8-F52F-463E-BD3C-C4B34A642833}">
      <formula1>"Less than 6 months, 6 months to under 1 year, 1 year to 18 months, More than 18 months,Don’t know"</formula1>
    </dataValidation>
    <dataValidation type="list" allowBlank="1" showInputMessage="1" showErrorMessage="1" error="Please choose from the dropdown list." sqref="I20:I21" xr:uid="{5FB698E0-4ECB-45BB-B14B-DA206E1C291F}">
      <formula1>"Yes, No, Don't know, Not applicable"</formula1>
    </dataValidation>
    <dataValidation type="list" allowBlank="1" showInputMessage="1" showErrorMessage="1" sqref="H305:J306" xr:uid="{4B9FECAF-26CE-48A9-BC26-DED430C76234}">
      <formula1>"Most were tested, Some were tested, None were tested, Don't know, Not applicable"</formula1>
    </dataValidation>
    <dataValidation type="list" allowBlank="1" showInputMessage="1" showErrorMessage="1" sqref="H315 H303 H307 H313 H311 H298:H299" xr:uid="{75AC7E99-58B1-4F33-9712-28D5CDA47FF1}">
      <formula1>"Yes, No, Don’t know, Not applicable"</formula1>
    </dataValidation>
    <dataValidation type="list" allowBlank="1" showInputMessage="1" showErrorMessage="1" sqref="H161 J161:L161" xr:uid="{0639343B-AF99-4418-97F7-D5BEDFA72D74}">
      <formula1>"Community Health Worker (or equivalent), Nurse, Auxiliary Nurse, Auxiliary Nurse Midwife, Clinical Officer, Doctor, Don't know, Not applicable"</formula1>
    </dataValidation>
    <dataValidation type="list" allowBlank="1" showInputMessage="1" showErrorMessage="1" sqref="H106" xr:uid="{8C157BF5-7CFB-42AE-881E-E328BFACCCF7}">
      <formula1>"Yes, No, Don't Know"</formula1>
    </dataValidation>
    <dataValidation type="list" allowBlank="1" showInputMessage="1" showErrorMessage="1" sqref="F77:F81" xr:uid="{82D0DBC0-35E5-4E04-842F-8C62E05CA32C}">
      <formula1>"In-kind, Cash, Don't know, Not applicable"</formula1>
    </dataValidation>
    <dataValidation type="list" allowBlank="1" showInputMessage="1" showErrorMessage="1" sqref="F164:F174 J60:K60 I67 F188:F198 K228:K240 F252 G135 H143:J143 H141:J141 J58 F260 F176:F186 H357:H358 H211:J211 G266 F200:F210" xr:uid="{20F21747-4111-4930-BC46-F3493FB36AF0}">
      <formula1>"Yes, No, Don't know"</formula1>
    </dataValidation>
    <dataValidation type="list" allowBlank="1" showInputMessage="1" showErrorMessage="1" sqref="H31:J31" xr:uid="{70695DA9-2076-4A9A-982E-D9E336B4FD66}">
      <formula1>"Less than annually,Annually,Bi-annually (twice a year),Quarterly,Monthly,Ad hoc"</formula1>
    </dataValidation>
    <dataValidation type="list" allowBlank="1" showInputMessage="1" showErrorMessage="1" sqref="H26 J26 H28 J28" xr:uid="{62EF76AE-64FD-44AA-8656-D200DDF39934}">
      <formula1>"January, February, March, April, May, June, July, August, September, October, November, December"</formula1>
    </dataValidation>
    <dataValidation type="list" allowBlank="1" showInputMessage="1" showErrorMessage="1" error="Please choose from the dropdown list." sqref="I22" xr:uid="{10BFE1F4-3408-4E31-A896-7B1E62F87A3D}">
      <formula1>"0 times, 1 time, 2-3 times, 4 or more times, Don't know"</formula1>
    </dataValidation>
    <dataValidation type="list" allowBlank="1" showInputMessage="1" showErrorMessage="1" sqref="F11:F17 M188:N188 H8 F261:F264 F72 F219:F221 H225 F223 I23:I24 G116:N128 G130:N132 F258 H139:J139 F19 F254 F256 F70 L188:L198 L164:N174" xr:uid="{A98030F5-13E8-4BB2-A97C-4C4FE91277BA}">
      <formula1>"Yes, No, Don't know, Not applicable"</formula1>
    </dataValidation>
  </dataValidations>
  <hyperlinks>
    <hyperlink ref="L1:M1" location="'All Countries Summary (2019)'!A1" display="Go to summary" xr:uid="{9123A518-CDD6-42F9-8CF0-E49C475E4F2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1A89F2D-32FB-4DAB-9400-51462B2EB757}">
          <x14:formula1>
            <xm:f>'\\chemonics.sharepoint.com@SSL\DavWWWRoot\sites\FO000\1300_CL\Monitoring and Evaluation\CS Indicators and Index\Validated Surveys - 2019\Validation_final\[CS Indicators Survey_2019_Kyrgyz_Rep_Final.xlsx]Data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DD51AD1-62CE-485B-906A-776F7013D6FD}">
          <x14:formula1>
            <xm:f>'\\chemonics.sharepoint.com@SSL\DavWWWRoot\sites\FO000\1300_CL\Monitoring and Evaluation\CS Indicators and Index\Validated Surveys - 2019\Validation_final\[CS Indicators Survey_2019_Kyrgyz_Rep_Final.xlsx]Data sources for dropdown list'!#REF!</xm:f>
          </x14:formula1>
          <xm:sqref>O8:P19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CAA9-A802-4230-8773-82ED7B1A441C}">
  <sheetPr>
    <tabColor theme="9" tint="0.79998168889431442"/>
  </sheetPr>
  <dimension ref="A1:Q363"/>
  <sheetViews>
    <sheetView showGridLines="0" zoomScaleNormal="100" workbookViewId="0">
      <selection activeCell="K303" sqref="K303:K308"/>
    </sheetView>
  </sheetViews>
  <sheetFormatPr defaultRowHeight="15"/>
  <cols>
    <col min="1" max="1" width="2.140625" customWidth="1"/>
    <col min="3" max="3" width="3.42578125" customWidth="1"/>
    <col min="4" max="4" width="16.140625" customWidth="1"/>
    <col min="5" max="5" width="24.85546875" customWidth="1"/>
    <col min="6" max="6" width="14.5703125" customWidth="1"/>
    <col min="7" max="7" width="20" customWidth="1"/>
    <col min="8" max="8" width="18.42578125" customWidth="1"/>
    <col min="9" max="9" width="16.42578125" customWidth="1"/>
    <col min="10" max="10" width="21.425781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28</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54" customHeight="1">
      <c r="B8" s="20" t="s">
        <v>432</v>
      </c>
      <c r="C8" s="2407" t="s">
        <v>433</v>
      </c>
      <c r="D8" s="2407"/>
      <c r="E8" s="2407"/>
      <c r="F8" s="2407"/>
      <c r="G8" s="2407"/>
      <c r="H8" s="1622" t="s">
        <v>56</v>
      </c>
      <c r="I8" s="21" t="s">
        <v>434</v>
      </c>
      <c r="J8" s="2408" t="s">
        <v>4364</v>
      </c>
      <c r="K8" s="2409"/>
      <c r="L8" s="2409"/>
      <c r="M8" s="2409"/>
      <c r="N8" s="2410"/>
      <c r="O8" s="2245" t="s">
        <v>4222</v>
      </c>
      <c r="P8" s="2245" t="s">
        <v>4222</v>
      </c>
    </row>
    <row r="9" spans="2:16" ht="21.75" customHeight="1">
      <c r="B9" s="22" t="s">
        <v>435</v>
      </c>
      <c r="C9" s="1997" t="s">
        <v>436</v>
      </c>
      <c r="D9" s="1997"/>
      <c r="E9" s="1998"/>
      <c r="F9" s="2411" t="s">
        <v>4365</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4366</v>
      </c>
      <c r="J11" s="1637"/>
      <c r="K11" s="1637"/>
      <c r="L11" s="1637"/>
      <c r="M11" s="1637"/>
      <c r="N11" s="1637"/>
      <c r="O11" s="2124"/>
      <c r="P11" s="2124"/>
    </row>
    <row r="12" spans="2:16" ht="39.75" customHeight="1">
      <c r="B12" s="1490" t="s">
        <v>441</v>
      </c>
      <c r="C12" s="1997" t="s">
        <v>442</v>
      </c>
      <c r="D12" s="1997"/>
      <c r="E12" s="1998"/>
      <c r="F12" s="1622" t="s">
        <v>56</v>
      </c>
      <c r="G12" s="2397" t="s">
        <v>440</v>
      </c>
      <c r="H12" s="2138"/>
      <c r="I12" s="1637" t="s">
        <v>4366</v>
      </c>
      <c r="J12" s="1637"/>
      <c r="K12" s="1637"/>
      <c r="L12" s="1637"/>
      <c r="M12" s="1637"/>
      <c r="N12" s="1637"/>
      <c r="O12" s="2124"/>
      <c r="P12" s="2124"/>
    </row>
    <row r="13" spans="2:16" ht="39.75" customHeight="1">
      <c r="B13" s="1490" t="s">
        <v>443</v>
      </c>
      <c r="C13" s="1997" t="s">
        <v>444</v>
      </c>
      <c r="D13" s="1997"/>
      <c r="E13" s="1998"/>
      <c r="F13" s="1622" t="s">
        <v>65</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37" t="s">
        <v>4367</v>
      </c>
      <c r="J14" s="1637"/>
      <c r="K14" s="1637"/>
      <c r="L14" s="1637"/>
      <c r="M14" s="1637"/>
      <c r="N14" s="1637"/>
      <c r="O14" s="2124"/>
      <c r="P14" s="2124"/>
    </row>
    <row r="15" spans="2:16" ht="33" customHeight="1">
      <c r="B15" s="1490" t="s">
        <v>448</v>
      </c>
      <c r="C15" s="1997" t="s">
        <v>67</v>
      </c>
      <c r="D15" s="1997"/>
      <c r="E15" s="1998"/>
      <c r="F15" s="1622" t="s">
        <v>57</v>
      </c>
      <c r="G15" s="2397" t="s">
        <v>449</v>
      </c>
      <c r="H15" s="2138"/>
      <c r="I15" s="1637"/>
      <c r="J15" s="1637"/>
      <c r="K15" s="1637"/>
      <c r="L15" s="1637"/>
      <c r="M15" s="1637"/>
      <c r="N15" s="1637"/>
      <c r="O15" s="2124"/>
      <c r="P15" s="2124"/>
    </row>
    <row r="16" spans="2:16" ht="58.5" customHeight="1">
      <c r="B16" s="1490" t="s">
        <v>450</v>
      </c>
      <c r="C16" s="1997" t="s">
        <v>451</v>
      </c>
      <c r="D16" s="1997"/>
      <c r="E16" s="1998"/>
      <c r="F16" s="1622" t="s">
        <v>56</v>
      </c>
      <c r="G16" s="2397" t="s">
        <v>452</v>
      </c>
      <c r="H16" s="2138"/>
      <c r="I16" s="1637" t="s">
        <v>4368</v>
      </c>
      <c r="J16" s="1637" t="s">
        <v>4369</v>
      </c>
      <c r="K16" s="1637" t="s">
        <v>4370</v>
      </c>
      <c r="L16" s="2774" t="s">
        <v>4371</v>
      </c>
      <c r="M16" s="2774"/>
      <c r="N16" s="2775"/>
      <c r="O16" s="2124"/>
      <c r="P16" s="2124"/>
    </row>
    <row r="17" spans="2:16" ht="26.25" customHeight="1">
      <c r="B17" s="1490" t="s">
        <v>453</v>
      </c>
      <c r="C17" s="2043" t="s">
        <v>454</v>
      </c>
      <c r="D17" s="2043"/>
      <c r="E17" s="2043"/>
      <c r="F17" s="1622" t="s">
        <v>56</v>
      </c>
      <c r="G17" s="2397" t="s">
        <v>455</v>
      </c>
      <c r="H17" s="2138"/>
      <c r="I17" s="1637" t="s">
        <v>4372</v>
      </c>
      <c r="J17" s="2774" t="s">
        <v>4373</v>
      </c>
      <c r="K17" s="2774"/>
      <c r="L17" s="2774"/>
      <c r="M17" s="2774"/>
      <c r="N17" s="2775"/>
      <c r="O17" s="2124"/>
      <c r="P17" s="2124"/>
    </row>
    <row r="18" spans="2:16" ht="35.25" customHeight="1">
      <c r="B18" s="1490" t="s">
        <v>456</v>
      </c>
      <c r="C18" s="2043" t="s">
        <v>457</v>
      </c>
      <c r="D18" s="2043"/>
      <c r="E18" s="2043"/>
      <c r="F18" s="1622" t="s">
        <v>71</v>
      </c>
      <c r="G18" s="2397" t="s">
        <v>455</v>
      </c>
      <c r="H18" s="2138"/>
      <c r="I18" s="1639"/>
      <c r="J18" s="1639"/>
      <c r="K18" s="1639"/>
      <c r="L18" s="1639"/>
      <c r="M18" s="1639"/>
      <c r="N18" s="1639"/>
      <c r="O18" s="2124"/>
      <c r="P18" s="2124"/>
    </row>
    <row r="19" spans="2:16" ht="24.75" customHeight="1">
      <c r="B19" s="1490" t="s">
        <v>458</v>
      </c>
      <c r="C19" s="2043" t="s">
        <v>459</v>
      </c>
      <c r="D19" s="2043"/>
      <c r="E19" s="2043"/>
      <c r="F19" s="1622" t="s">
        <v>56</v>
      </c>
      <c r="G19" s="2397" t="s">
        <v>455</v>
      </c>
      <c r="H19" s="2138"/>
      <c r="I19" s="1637" t="s">
        <v>4374</v>
      </c>
      <c r="J19" s="1637"/>
      <c r="K19" s="1637"/>
      <c r="L19" s="1637"/>
      <c r="M19" s="1637"/>
      <c r="N19" s="1637"/>
      <c r="O19" s="2197"/>
      <c r="P19" s="2197"/>
    </row>
    <row r="20" spans="2:16" ht="24" customHeight="1">
      <c r="B20" s="23" t="s">
        <v>78</v>
      </c>
      <c r="C20" s="1997" t="s">
        <v>460</v>
      </c>
      <c r="D20" s="1997"/>
      <c r="E20" s="1997"/>
      <c r="F20" s="1997"/>
      <c r="G20" s="1997"/>
      <c r="H20" s="1997"/>
      <c r="I20" s="1522" t="s">
        <v>56</v>
      </c>
      <c r="J20" s="1993" t="s">
        <v>461</v>
      </c>
      <c r="K20" s="2465" t="s">
        <v>4375</v>
      </c>
      <c r="L20" s="2466"/>
      <c r="M20" s="2466"/>
      <c r="N20" s="2467"/>
      <c r="O20" s="25" t="s">
        <v>4295</v>
      </c>
      <c r="P20" s="26" t="s">
        <v>4295</v>
      </c>
    </row>
    <row r="21" spans="2:16" ht="24" customHeight="1">
      <c r="B21" s="23" t="s">
        <v>81</v>
      </c>
      <c r="C21" s="1997" t="s">
        <v>462</v>
      </c>
      <c r="D21" s="1997"/>
      <c r="E21" s="1997"/>
      <c r="F21" s="1997"/>
      <c r="G21" s="1997"/>
      <c r="H21" s="1997"/>
      <c r="I21" s="1522" t="s">
        <v>56</v>
      </c>
      <c r="J21" s="2398"/>
      <c r="K21" s="2469"/>
      <c r="L21" s="2470"/>
      <c r="M21" s="2470"/>
      <c r="N21" s="2471"/>
      <c r="O21" s="25" t="s">
        <v>4295</v>
      </c>
      <c r="P21" s="26" t="s">
        <v>4295</v>
      </c>
    </row>
    <row r="22" spans="2:16" ht="24" customHeight="1">
      <c r="B22" s="23" t="s">
        <v>91</v>
      </c>
      <c r="C22" s="1997" t="s">
        <v>463</v>
      </c>
      <c r="D22" s="1997"/>
      <c r="E22" s="1997"/>
      <c r="F22" s="1997"/>
      <c r="G22" s="1997"/>
      <c r="H22" s="1997"/>
      <c r="I22" s="1522" t="s">
        <v>87</v>
      </c>
      <c r="J22" s="2398"/>
      <c r="K22" s="2469"/>
      <c r="L22" s="2470"/>
      <c r="M22" s="2470"/>
      <c r="N22" s="2471"/>
      <c r="O22" s="2051" t="s">
        <v>834</v>
      </c>
      <c r="P22" s="2051" t="s">
        <v>834</v>
      </c>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37.5"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3950"/>
      <c r="M26" s="3951"/>
      <c r="N26" s="3952"/>
      <c r="O26" s="30" t="s">
        <v>3613</v>
      </c>
      <c r="P26" s="1515" t="s">
        <v>3613</v>
      </c>
    </row>
    <row r="27" spans="2:16" ht="89.25" customHeight="1">
      <c r="B27" s="23" t="s">
        <v>472</v>
      </c>
      <c r="C27" s="2028" t="s">
        <v>473</v>
      </c>
      <c r="D27" s="2028"/>
      <c r="E27" s="2028"/>
      <c r="F27" s="2028"/>
      <c r="G27" s="2028"/>
      <c r="H27" s="2028"/>
      <c r="I27" s="2029"/>
      <c r="J27" s="31">
        <v>706000</v>
      </c>
      <c r="K27" s="2113"/>
      <c r="L27" s="3953"/>
      <c r="M27" s="3954"/>
      <c r="N27" s="3955"/>
      <c r="O27" s="2051" t="s">
        <v>850</v>
      </c>
      <c r="P27" s="2051" t="s">
        <v>850</v>
      </c>
    </row>
    <row r="28" spans="2:16" ht="19.5" customHeight="1">
      <c r="B28" s="2096" t="s">
        <v>120</v>
      </c>
      <c r="C28" s="1830" t="s">
        <v>474</v>
      </c>
      <c r="D28" s="1830"/>
      <c r="E28" s="1830"/>
      <c r="F28" s="1830"/>
      <c r="G28" s="1634" t="s">
        <v>469</v>
      </c>
      <c r="H28" s="1531" t="s">
        <v>846</v>
      </c>
      <c r="I28" s="32" t="s">
        <v>470</v>
      </c>
      <c r="J28" s="33" t="s">
        <v>847</v>
      </c>
      <c r="K28" s="2113"/>
      <c r="L28" s="3953"/>
      <c r="M28" s="3954"/>
      <c r="N28" s="3955"/>
      <c r="O28" s="2124"/>
      <c r="P28" s="2124"/>
    </row>
    <row r="29" spans="2:16" ht="19.5" customHeight="1">
      <c r="B29" s="2097"/>
      <c r="C29" s="2043"/>
      <c r="D29" s="2043"/>
      <c r="E29" s="2043"/>
      <c r="F29" s="2043"/>
      <c r="G29" s="1634" t="s">
        <v>475</v>
      </c>
      <c r="H29" s="1510">
        <v>2019</v>
      </c>
      <c r="I29" s="32" t="s">
        <v>476</v>
      </c>
      <c r="J29" s="1510">
        <v>2019</v>
      </c>
      <c r="K29" s="2113"/>
      <c r="L29" s="3953"/>
      <c r="M29" s="3954"/>
      <c r="N29" s="3955"/>
      <c r="O29" s="2124"/>
      <c r="P29" s="2124"/>
    </row>
    <row r="30" spans="2:16" ht="25.5" customHeight="1">
      <c r="B30" s="1490" t="s">
        <v>435</v>
      </c>
      <c r="C30" s="1997" t="s">
        <v>477</v>
      </c>
      <c r="D30" s="1997"/>
      <c r="E30" s="1997"/>
      <c r="F30" s="1997"/>
      <c r="G30" s="1998"/>
      <c r="H30" s="2381" t="s">
        <v>4376</v>
      </c>
      <c r="I30" s="2382"/>
      <c r="J30" s="2383"/>
      <c r="K30" s="2113"/>
      <c r="L30" s="3953"/>
      <c r="M30" s="3954"/>
      <c r="N30" s="3955"/>
      <c r="O30" s="2197"/>
      <c r="P30" s="2197"/>
    </row>
    <row r="31" spans="2:16" ht="23.25" customHeight="1">
      <c r="B31" s="1490" t="s">
        <v>441</v>
      </c>
      <c r="C31" s="1997" t="s">
        <v>478</v>
      </c>
      <c r="D31" s="1997"/>
      <c r="E31" s="1997"/>
      <c r="F31" s="1997"/>
      <c r="G31" s="1998"/>
      <c r="H31" s="2384" t="s">
        <v>3116</v>
      </c>
      <c r="I31" s="2385"/>
      <c r="J31" s="2386"/>
      <c r="K31" s="2114"/>
      <c r="L31" s="3956"/>
      <c r="M31" s="3957"/>
      <c r="N31" s="3958"/>
      <c r="O31" s="1513" t="s">
        <v>4377</v>
      </c>
      <c r="P31" s="26" t="s">
        <v>4377</v>
      </c>
    </row>
    <row r="32" spans="2:16" ht="76.5" customHeight="1">
      <c r="B32" s="1490" t="s">
        <v>443</v>
      </c>
      <c r="C32" s="2028" t="s">
        <v>479</v>
      </c>
      <c r="D32" s="2028"/>
      <c r="E32" s="2028"/>
      <c r="F32" s="2028"/>
      <c r="G32" s="2028"/>
      <c r="H32" s="2028"/>
      <c r="I32" s="2028"/>
      <c r="J32" s="2028"/>
      <c r="K32" s="2028"/>
      <c r="L32" s="2028"/>
      <c r="M32" s="2028"/>
      <c r="N32" s="2372"/>
      <c r="O32" s="2074" t="s">
        <v>1889</v>
      </c>
      <c r="P32" s="2074" t="s">
        <v>1889</v>
      </c>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96226</v>
      </c>
      <c r="K35" s="35">
        <v>99100</v>
      </c>
      <c r="L35" s="2361">
        <f t="shared" ref="L35:L55" si="0">ABS(J35-K35)/J35</f>
        <v>2.9867187662378152E-2</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32926</v>
      </c>
      <c r="K39" s="35">
        <v>33940</v>
      </c>
      <c r="L39" s="2369">
        <f>ABS(J39-K39)/J39</f>
        <v>3.0796331166859016E-2</v>
      </c>
      <c r="M39" s="2370"/>
      <c r="N39" s="2371"/>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v>3031</v>
      </c>
      <c r="K42" s="35">
        <v>3080</v>
      </c>
      <c r="L42" s="2361">
        <f t="shared" si="0"/>
        <v>1.6166281755196306E-2</v>
      </c>
      <c r="M42" s="2362"/>
      <c r="N42" s="2363"/>
      <c r="O42" s="2380"/>
      <c r="P42" s="2380"/>
    </row>
    <row r="43" spans="2:16" ht="21" customHeight="1">
      <c r="B43" s="27"/>
      <c r="C43" s="2091" t="s">
        <v>495</v>
      </c>
      <c r="D43" s="2091"/>
      <c r="E43" s="2091"/>
      <c r="F43" s="2091"/>
      <c r="G43" s="2091"/>
      <c r="H43" s="2091"/>
      <c r="I43" s="2092"/>
      <c r="J43" s="34">
        <v>27730</v>
      </c>
      <c r="K43" s="35">
        <v>28585</v>
      </c>
      <c r="L43" s="2361">
        <f t="shared" si="0"/>
        <v>3.0833032816444284E-2</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6" t="s">
        <v>61</v>
      </c>
      <c r="K47" s="37" t="s">
        <v>61</v>
      </c>
      <c r="L47" s="2361" t="s">
        <v>61</v>
      </c>
      <c r="M47" s="2362"/>
      <c r="N47" s="2363"/>
      <c r="O47" s="2380"/>
      <c r="P47" s="2380"/>
    </row>
    <row r="48" spans="2:16" ht="21" customHeight="1">
      <c r="B48" s="27"/>
      <c r="C48" s="2091" t="s">
        <v>500</v>
      </c>
      <c r="D48" s="2091"/>
      <c r="E48" s="2091"/>
      <c r="F48" s="2091"/>
      <c r="G48" s="2091"/>
      <c r="H48" s="2091"/>
      <c r="I48" s="2092"/>
      <c r="J48" s="34">
        <v>2242</v>
      </c>
      <c r="K48" s="35">
        <v>1970</v>
      </c>
      <c r="L48" s="2361">
        <f t="shared" si="0"/>
        <v>0.12132024977698483</v>
      </c>
      <c r="M48" s="2362"/>
      <c r="N48" s="2363"/>
      <c r="O48" s="2380"/>
      <c r="P48" s="2380"/>
    </row>
    <row r="49" spans="2:16" ht="30" customHeight="1">
      <c r="B49" s="27"/>
      <c r="C49" s="2091" t="s">
        <v>501</v>
      </c>
      <c r="D49" s="2091"/>
      <c r="E49" s="2091"/>
      <c r="F49" s="38" t="s">
        <v>488</v>
      </c>
      <c r="G49" s="2093"/>
      <c r="H49" s="2157"/>
      <c r="I49" s="2094"/>
      <c r="J49" s="36" t="s">
        <v>61</v>
      </c>
      <c r="K49" s="37" t="s">
        <v>61</v>
      </c>
      <c r="L49" s="2361" t="s">
        <v>61</v>
      </c>
      <c r="M49" s="2362"/>
      <c r="N49" s="2363"/>
      <c r="O49" s="2380"/>
      <c r="P49" s="2380"/>
    </row>
    <row r="50" spans="2:16" ht="21" customHeight="1">
      <c r="B50" s="27" t="s">
        <v>502</v>
      </c>
      <c r="C50" s="2091" t="s">
        <v>503</v>
      </c>
      <c r="D50" s="2091"/>
      <c r="E50" s="2091"/>
      <c r="F50" s="2091"/>
      <c r="G50" s="2091"/>
      <c r="H50" s="2091"/>
      <c r="I50" s="2092"/>
      <c r="J50" s="34">
        <v>940</v>
      </c>
      <c r="K50" s="35">
        <v>881</v>
      </c>
      <c r="L50" s="2361">
        <f t="shared" si="0"/>
        <v>6.2765957446808504E-2</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34">
        <v>33968</v>
      </c>
      <c r="K52" s="35">
        <v>35140</v>
      </c>
      <c r="L52" s="2361">
        <f t="shared" si="0"/>
        <v>3.4503061705134244E-2</v>
      </c>
      <c r="M52" s="2362"/>
      <c r="N52" s="2363"/>
      <c r="O52" s="2380"/>
      <c r="P52" s="2380"/>
    </row>
    <row r="53" spans="2:16" ht="21" customHeight="1">
      <c r="B53" s="27" t="s">
        <v>507</v>
      </c>
      <c r="C53" s="2091" t="s">
        <v>132</v>
      </c>
      <c r="D53" s="2091"/>
      <c r="E53" s="2091"/>
      <c r="F53" s="2091"/>
      <c r="G53" s="2091"/>
      <c r="H53" s="2091"/>
      <c r="I53" s="2092"/>
      <c r="J53" s="36" t="s">
        <v>61</v>
      </c>
      <c r="K53" s="37"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4">
        <v>418</v>
      </c>
      <c r="K55" s="35">
        <v>520</v>
      </c>
      <c r="L55" s="2361">
        <f t="shared" si="0"/>
        <v>0.24401913875598086</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7"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t="s">
        <v>4378</v>
      </c>
      <c r="M58" s="2353"/>
      <c r="N58" s="2354"/>
      <c r="O58" s="43" t="s">
        <v>1891</v>
      </c>
      <c r="P58" s="43" t="s">
        <v>1891</v>
      </c>
    </row>
    <row r="59" spans="2:16" ht="46.5" customHeight="1">
      <c r="B59" s="2355" t="s">
        <v>515</v>
      </c>
      <c r="C59" s="2214"/>
      <c r="D59" s="2214"/>
      <c r="E59" s="2214"/>
      <c r="F59" s="2214"/>
      <c r="G59" s="2214"/>
      <c r="H59" s="2214"/>
      <c r="I59" s="2214"/>
      <c r="J59" s="2214"/>
      <c r="K59" s="2214"/>
      <c r="L59" s="2214"/>
      <c r="M59" s="2214"/>
      <c r="N59" s="2214"/>
      <c r="O59" s="2214"/>
      <c r="P59" s="2356"/>
    </row>
    <row r="60" spans="2:16" ht="75" customHeight="1" thickBot="1">
      <c r="B60" s="44" t="s">
        <v>516</v>
      </c>
      <c r="C60" s="2330" t="s">
        <v>517</v>
      </c>
      <c r="D60" s="2330"/>
      <c r="E60" s="2330"/>
      <c r="F60" s="2330"/>
      <c r="G60" s="2330"/>
      <c r="H60" s="2330"/>
      <c r="I60" s="2330"/>
      <c r="J60" s="2357" t="s">
        <v>56</v>
      </c>
      <c r="K60" s="2358"/>
      <c r="L60" s="45" t="s">
        <v>514</v>
      </c>
      <c r="M60" s="2359" t="s">
        <v>4379</v>
      </c>
      <c r="N60" s="2360"/>
      <c r="O60" s="1627" t="s">
        <v>856</v>
      </c>
      <c r="P60" s="1511" t="s">
        <v>856</v>
      </c>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275000</v>
      </c>
      <c r="H63" s="116" t="s">
        <v>3320</v>
      </c>
      <c r="I63" s="2317" t="s">
        <v>4380</v>
      </c>
      <c r="J63" s="2318"/>
      <c r="K63" s="2340"/>
      <c r="L63" s="2341"/>
      <c r="M63" s="2341"/>
      <c r="N63" s="2342"/>
      <c r="O63" s="2349"/>
      <c r="P63" s="2349"/>
    </row>
    <row r="64" spans="2:16" ht="88.5" customHeight="1">
      <c r="B64" s="1490" t="s">
        <v>441</v>
      </c>
      <c r="C64" s="1997" t="s">
        <v>525</v>
      </c>
      <c r="D64" s="1997"/>
      <c r="E64" s="1997"/>
      <c r="F64" s="1998"/>
      <c r="G64" s="48">
        <v>431000</v>
      </c>
      <c r="H64" s="116" t="s">
        <v>3320</v>
      </c>
      <c r="I64" s="2317" t="s">
        <v>957</v>
      </c>
      <c r="J64" s="2318"/>
      <c r="K64" s="2340"/>
      <c r="L64" s="2341"/>
      <c r="M64" s="2341"/>
      <c r="N64" s="2342"/>
      <c r="O64" s="2349"/>
      <c r="P64" s="2349"/>
    </row>
    <row r="65" spans="2:17" ht="54" customHeight="1" thickBot="1">
      <c r="B65" s="27" t="s">
        <v>443</v>
      </c>
      <c r="C65" s="1830" t="s">
        <v>526</v>
      </c>
      <c r="D65" s="1830"/>
      <c r="E65" s="1830"/>
      <c r="F65" s="1831"/>
      <c r="G65" s="50">
        <f>G63+G64</f>
        <v>706000</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t="s">
        <v>4381</v>
      </c>
      <c r="L67" s="2332"/>
      <c r="M67" s="2332"/>
      <c r="N67" s="2333"/>
      <c r="O67" s="1627" t="s">
        <v>856</v>
      </c>
      <c r="P67" s="1511" t="s">
        <v>856</v>
      </c>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t="s">
        <v>1897</v>
      </c>
    </row>
    <row r="70" spans="2:17" ht="33" customHeight="1">
      <c r="B70" s="1490" t="s">
        <v>435</v>
      </c>
      <c r="C70" s="2338" t="s">
        <v>537</v>
      </c>
      <c r="D70" s="2338"/>
      <c r="E70" s="2339"/>
      <c r="F70" s="1523" t="s">
        <v>56</v>
      </c>
      <c r="G70" s="2315">
        <v>275065.65999999997</v>
      </c>
      <c r="H70" s="2316"/>
      <c r="I70" s="2317" t="s">
        <v>4382</v>
      </c>
      <c r="J70" s="2318"/>
      <c r="K70" s="2340" t="s">
        <v>4383</v>
      </c>
      <c r="L70" s="2341"/>
      <c r="M70" s="2341"/>
      <c r="N70" s="2342"/>
      <c r="O70" s="2124"/>
      <c r="P70" s="2124"/>
    </row>
    <row r="71" spans="2:17" ht="69.75" customHeight="1">
      <c r="B71" s="56"/>
      <c r="C71" s="2338" t="s">
        <v>538</v>
      </c>
      <c r="D71" s="2338"/>
      <c r="E71" s="2339"/>
      <c r="F71" s="2162" t="s">
        <v>4384</v>
      </c>
      <c r="G71" s="2163"/>
      <c r="H71" s="2163"/>
      <c r="I71" s="2163"/>
      <c r="J71" s="2163"/>
      <c r="K71" s="2340"/>
      <c r="L71" s="2341"/>
      <c r="M71" s="2341"/>
      <c r="N71" s="2342"/>
      <c r="O71" s="2124"/>
      <c r="P71" s="2124"/>
    </row>
    <row r="72" spans="2:17" ht="111" customHeight="1">
      <c r="B72" s="1490" t="s">
        <v>441</v>
      </c>
      <c r="C72" s="2338" t="s">
        <v>539</v>
      </c>
      <c r="D72" s="2338"/>
      <c r="E72" s="2339"/>
      <c r="F72" s="1523" t="s">
        <v>57</v>
      </c>
      <c r="G72" s="2315">
        <v>0</v>
      </c>
      <c r="H72" s="2316"/>
      <c r="I72" s="2317" t="s">
        <v>4382</v>
      </c>
      <c r="J72" s="2318"/>
      <c r="K72" s="2340" t="s">
        <v>4385</v>
      </c>
      <c r="L72" s="2341"/>
      <c r="M72" s="2341"/>
      <c r="N72" s="2342"/>
      <c r="O72" s="2124"/>
      <c r="P72" s="2124"/>
    </row>
    <row r="73" spans="2:17" ht="70.5" customHeight="1">
      <c r="B73" s="56"/>
      <c r="C73" s="2338" t="s">
        <v>540</v>
      </c>
      <c r="D73" s="2338"/>
      <c r="E73" s="2339"/>
      <c r="F73" s="2162" t="s">
        <v>4386</v>
      </c>
      <c r="G73" s="2163"/>
      <c r="H73" s="2163"/>
      <c r="I73" s="2163"/>
      <c r="J73" s="2163"/>
      <c r="K73" s="2340"/>
      <c r="L73" s="2341"/>
      <c r="M73" s="2341"/>
      <c r="N73" s="2342"/>
      <c r="O73" s="2124"/>
      <c r="P73" s="2124"/>
    </row>
    <row r="74" spans="2:17" ht="79.5" customHeight="1" thickBot="1">
      <c r="B74" s="39" t="s">
        <v>443</v>
      </c>
      <c r="C74" s="2321" t="s">
        <v>541</v>
      </c>
      <c r="D74" s="2321"/>
      <c r="E74" s="2322"/>
      <c r="F74" s="57"/>
      <c r="G74" s="2307">
        <f>G70+G72</f>
        <v>275065.65999999997</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865</v>
      </c>
      <c r="G77" s="2315">
        <v>36456</v>
      </c>
      <c r="H77" s="2316"/>
      <c r="I77" s="2317" t="s">
        <v>4387</v>
      </c>
      <c r="J77" s="2318"/>
      <c r="K77" s="2284" t="s">
        <v>4315</v>
      </c>
      <c r="L77" s="2285"/>
      <c r="M77" s="2285"/>
      <c r="N77" s="2286"/>
      <c r="O77" s="25" t="s">
        <v>864</v>
      </c>
      <c r="P77" s="26"/>
    </row>
    <row r="78" spans="2:17" s="13" customFormat="1" ht="32.25" customHeight="1">
      <c r="B78" s="1490" t="s">
        <v>441</v>
      </c>
      <c r="C78" s="1997" t="s">
        <v>67</v>
      </c>
      <c r="D78" s="1997"/>
      <c r="E78" s="1998"/>
      <c r="F78" s="1523" t="s">
        <v>865</v>
      </c>
      <c r="G78" s="2315">
        <v>211113</v>
      </c>
      <c r="H78" s="2316"/>
      <c r="I78" s="2317" t="s">
        <v>4387</v>
      </c>
      <c r="J78" s="2318"/>
      <c r="K78" s="2284" t="s">
        <v>4388</v>
      </c>
      <c r="L78" s="2285"/>
      <c r="M78" s="2285"/>
      <c r="N78" s="2286"/>
      <c r="O78" s="25" t="s">
        <v>867</v>
      </c>
      <c r="P78" s="26" t="s">
        <v>328</v>
      </c>
    </row>
    <row r="79" spans="2:17" s="13" customFormat="1" ht="32.25" customHeight="1">
      <c r="B79" s="1490" t="s">
        <v>443</v>
      </c>
      <c r="C79" s="1997" t="s">
        <v>115</v>
      </c>
      <c r="D79" s="1997"/>
      <c r="E79" s="1998"/>
      <c r="F79" s="1523" t="s">
        <v>65</v>
      </c>
      <c r="G79" s="2315"/>
      <c r="H79" s="2316"/>
      <c r="I79" s="2317"/>
      <c r="J79" s="2318"/>
      <c r="K79" s="2284" t="s">
        <v>4389</v>
      </c>
      <c r="L79" s="2285"/>
      <c r="M79" s="2285"/>
      <c r="N79" s="2286"/>
      <c r="O79" s="25"/>
      <c r="P79" s="26"/>
    </row>
    <row r="80" spans="2:17" s="13" customFormat="1" ht="32.25" customHeight="1">
      <c r="B80" s="1490" t="s">
        <v>445</v>
      </c>
      <c r="C80" s="1997" t="s">
        <v>116</v>
      </c>
      <c r="D80" s="1997"/>
      <c r="E80" s="1998"/>
      <c r="F80" s="1523" t="s">
        <v>65</v>
      </c>
      <c r="G80" s="2315"/>
      <c r="H80" s="2316"/>
      <c r="I80" s="2315"/>
      <c r="J80" s="2316"/>
      <c r="K80" s="2284" t="s">
        <v>4389</v>
      </c>
      <c r="L80" s="2285"/>
      <c r="M80" s="2285"/>
      <c r="N80" s="2286"/>
      <c r="O80" s="238"/>
      <c r="P80" s="2051"/>
    </row>
    <row r="81" spans="1:16" s="13" customFormat="1" ht="32.25" customHeight="1">
      <c r="B81" s="1490" t="s">
        <v>448</v>
      </c>
      <c r="C81" s="1997" t="s">
        <v>328</v>
      </c>
      <c r="D81" s="1997"/>
      <c r="E81" s="1998"/>
      <c r="F81" s="1523" t="s">
        <v>865</v>
      </c>
      <c r="G81" s="2315">
        <v>39014</v>
      </c>
      <c r="H81" s="2316"/>
      <c r="I81" s="2317" t="s">
        <v>4387</v>
      </c>
      <c r="J81" s="2318"/>
      <c r="K81" s="2284" t="s">
        <v>4390</v>
      </c>
      <c r="L81" s="2285"/>
      <c r="M81" s="2285"/>
      <c r="N81" s="2286"/>
      <c r="O81" s="1511" t="s">
        <v>867</v>
      </c>
      <c r="P81" s="2197"/>
    </row>
    <row r="82" spans="1:16" ht="61.5" customHeight="1" thickBot="1">
      <c r="B82" s="27" t="s">
        <v>450</v>
      </c>
      <c r="C82" s="1830" t="s">
        <v>549</v>
      </c>
      <c r="D82" s="1830"/>
      <c r="E82" s="1831"/>
      <c r="F82" s="61"/>
      <c r="G82" s="2307">
        <f>G77+G78+G79+G80+G81</f>
        <v>286583</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0.48974684636477189</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0.79553634560906505</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45" customHeight="1">
      <c r="B88" s="23" t="s">
        <v>559</v>
      </c>
      <c r="C88" s="1997" t="s">
        <v>560</v>
      </c>
      <c r="D88" s="1997"/>
      <c r="E88" s="1997"/>
      <c r="F88" s="1997"/>
      <c r="G88" s="1997"/>
      <c r="H88" s="1997"/>
      <c r="I88" s="1997"/>
      <c r="J88" s="1998"/>
      <c r="K88" s="2289" t="s">
        <v>514</v>
      </c>
      <c r="L88" s="2292"/>
      <c r="M88" s="2293"/>
      <c r="N88" s="2294"/>
      <c r="O88" s="2051" t="s">
        <v>1906</v>
      </c>
      <c r="P88" s="2051" t="s">
        <v>1906</v>
      </c>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56</v>
      </c>
      <c r="K90" s="2290"/>
      <c r="L90" s="2295"/>
      <c r="M90" s="2296"/>
      <c r="N90" s="2297"/>
      <c r="O90" s="2124"/>
      <c r="P90" s="2124"/>
    </row>
    <row r="91" spans="1:16" ht="21" customHeight="1">
      <c r="B91" s="1490" t="s">
        <v>443</v>
      </c>
      <c r="C91" s="2301" t="s">
        <v>563</v>
      </c>
      <c r="D91" s="2301"/>
      <c r="E91" s="2301"/>
      <c r="F91" s="2301"/>
      <c r="G91" s="2301"/>
      <c r="H91" s="2301"/>
      <c r="I91" s="2301"/>
      <c r="J91" s="158" t="s">
        <v>324</v>
      </c>
      <c r="K91" s="2290"/>
      <c r="L91" s="2295"/>
      <c r="M91" s="2296"/>
      <c r="N91" s="2297"/>
      <c r="O91" s="2124"/>
      <c r="P91" s="2124"/>
    </row>
    <row r="92" spans="1:16" ht="21" customHeight="1">
      <c r="B92" s="1490" t="s">
        <v>445</v>
      </c>
      <c r="C92" s="2301" t="s">
        <v>328</v>
      </c>
      <c r="D92" s="2301"/>
      <c r="E92" s="2301"/>
      <c r="F92" s="2301"/>
      <c r="G92" s="2301"/>
      <c r="H92" s="2301"/>
      <c r="I92" s="2301"/>
      <c r="J92" s="158" t="s">
        <v>324</v>
      </c>
      <c r="K92" s="2290"/>
      <c r="L92" s="2295"/>
      <c r="M92" s="2296"/>
      <c r="N92" s="2297"/>
      <c r="O92" s="2124"/>
      <c r="P92" s="2124"/>
    </row>
    <row r="93" spans="1:16" ht="21" customHeight="1">
      <c r="B93" s="1490" t="s">
        <v>448</v>
      </c>
      <c r="C93" s="1903" t="s">
        <v>564</v>
      </c>
      <c r="D93" s="1903"/>
      <c r="E93" s="1903"/>
      <c r="F93" s="1903"/>
      <c r="G93" s="1754" t="s">
        <v>57</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57</v>
      </c>
      <c r="G95" s="2040"/>
      <c r="H95" s="2289" t="s">
        <v>514</v>
      </c>
      <c r="I95" s="2021"/>
      <c r="J95" s="2230"/>
      <c r="K95" s="2230"/>
      <c r="L95" s="2230"/>
      <c r="M95" s="2230"/>
      <c r="N95" s="2022"/>
      <c r="O95" s="2051" t="s">
        <v>1907</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51"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t="s">
        <v>1893</v>
      </c>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v>2019</v>
      </c>
      <c r="G108" s="2276"/>
      <c r="H108" s="2277"/>
      <c r="I108" s="2278">
        <v>275000</v>
      </c>
      <c r="J108" s="2279"/>
      <c r="K108" s="2275" t="s">
        <v>4391</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t="s">
        <v>1914</v>
      </c>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57</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57</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57</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57</v>
      </c>
      <c r="L119" s="2108" t="s">
        <v>57</v>
      </c>
      <c r="M119" s="2110"/>
      <c r="N119" s="2191"/>
      <c r="O119" s="2232"/>
      <c r="P119" s="2232"/>
    </row>
    <row r="120" spans="2:16" ht="33" customHeight="1">
      <c r="B120" s="73" t="s">
        <v>590</v>
      </c>
      <c r="C120" s="1885" t="s">
        <v>591</v>
      </c>
      <c r="D120" s="1885"/>
      <c r="E120" s="1885"/>
      <c r="F120" s="2148"/>
      <c r="G120" s="2108" t="s">
        <v>56</v>
      </c>
      <c r="H120" s="2109"/>
      <c r="I120" s="2108" t="s">
        <v>56</v>
      </c>
      <c r="J120" s="2109"/>
      <c r="K120" s="1522" t="s">
        <v>57</v>
      </c>
      <c r="L120" s="2108" t="s">
        <v>57</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57</v>
      </c>
      <c r="L121" s="2108" t="s">
        <v>56</v>
      </c>
      <c r="M121" s="2110"/>
      <c r="N121" s="2191"/>
      <c r="O121" s="2232"/>
      <c r="P121" s="2232"/>
    </row>
    <row r="122" spans="2:16" ht="24.75" customHeight="1">
      <c r="B122" s="73" t="s">
        <v>453</v>
      </c>
      <c r="C122" s="1885" t="s">
        <v>132</v>
      </c>
      <c r="D122" s="1885"/>
      <c r="E122" s="1885"/>
      <c r="F122" s="2148"/>
      <c r="G122" s="2108" t="s">
        <v>65</v>
      </c>
      <c r="H122" s="2109"/>
      <c r="I122" s="2108" t="s">
        <v>65</v>
      </c>
      <c r="J122" s="2109"/>
      <c r="K122" s="1522" t="s">
        <v>57</v>
      </c>
      <c r="L122" s="2108" t="s">
        <v>65</v>
      </c>
      <c r="M122" s="2110"/>
      <c r="N122" s="2191"/>
      <c r="O122" s="2232"/>
      <c r="P122" s="2232"/>
    </row>
    <row r="123" spans="2:16" ht="32.25" customHeight="1">
      <c r="B123" s="73" t="s">
        <v>456</v>
      </c>
      <c r="C123" s="1885" t="s">
        <v>592</v>
      </c>
      <c r="D123" s="1885"/>
      <c r="E123" s="1885"/>
      <c r="F123" s="2148"/>
      <c r="G123" s="2108" t="s">
        <v>56</v>
      </c>
      <c r="H123" s="2109"/>
      <c r="I123" s="2108" t="s">
        <v>56</v>
      </c>
      <c r="J123" s="2109"/>
      <c r="K123" s="1522" t="s">
        <v>57</v>
      </c>
      <c r="L123" s="2108" t="s">
        <v>57</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57</v>
      </c>
      <c r="L124" s="2108" t="s">
        <v>62</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62</v>
      </c>
      <c r="M125" s="2110"/>
      <c r="N125" s="2191"/>
      <c r="O125" s="2232"/>
      <c r="P125" s="2232"/>
    </row>
    <row r="126" spans="2:16" ht="27.75" customHeight="1">
      <c r="B126" s="73" t="s">
        <v>596</v>
      </c>
      <c r="C126" s="1885" t="s">
        <v>597</v>
      </c>
      <c r="D126" s="1885"/>
      <c r="E126" s="1885"/>
      <c r="F126" s="2148"/>
      <c r="G126" s="2108" t="s">
        <v>57</v>
      </c>
      <c r="H126" s="2109"/>
      <c r="I126" s="2108" t="s">
        <v>57</v>
      </c>
      <c r="J126" s="2109"/>
      <c r="K126" s="1522" t="s">
        <v>57</v>
      </c>
      <c r="L126" s="2108" t="s">
        <v>62</v>
      </c>
      <c r="M126" s="2110"/>
      <c r="N126" s="2191"/>
      <c r="O126" s="2232"/>
      <c r="P126" s="2232"/>
    </row>
    <row r="127" spans="2:16" ht="33.75" customHeight="1">
      <c r="B127" s="73" t="s">
        <v>598</v>
      </c>
      <c r="C127" s="1885" t="s">
        <v>599</v>
      </c>
      <c r="D127" s="1885"/>
      <c r="E127" s="1885"/>
      <c r="F127" s="2148"/>
      <c r="G127" s="2108" t="s">
        <v>57</v>
      </c>
      <c r="H127" s="2109"/>
      <c r="I127" s="2108" t="s">
        <v>57</v>
      </c>
      <c r="J127" s="2109"/>
      <c r="K127" s="1522" t="s">
        <v>57</v>
      </c>
      <c r="L127" s="2108" t="s">
        <v>62</v>
      </c>
      <c r="M127" s="2110"/>
      <c r="N127" s="2191"/>
      <c r="O127" s="2232"/>
      <c r="P127" s="2232"/>
    </row>
    <row r="128" spans="2:16" ht="29.25" customHeight="1">
      <c r="B128" s="73" t="s">
        <v>600</v>
      </c>
      <c r="C128" s="1885" t="s">
        <v>601</v>
      </c>
      <c r="D128" s="1885"/>
      <c r="E128" s="1885"/>
      <c r="F128" s="2148"/>
      <c r="G128" s="2108" t="s">
        <v>65</v>
      </c>
      <c r="H128" s="2109"/>
      <c r="I128" s="2108" t="s">
        <v>56</v>
      </c>
      <c r="J128" s="2109"/>
      <c r="K128" s="1522" t="s">
        <v>57</v>
      </c>
      <c r="L128" s="2108" t="s">
        <v>62</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t="s">
        <v>56</v>
      </c>
      <c r="H135" s="2236" t="s">
        <v>609</v>
      </c>
      <c r="I135" s="2237"/>
      <c r="J135" s="2238" t="s">
        <v>4392</v>
      </c>
      <c r="K135" s="2239"/>
      <c r="L135" s="2239"/>
      <c r="M135" s="2239"/>
      <c r="N135" s="2240"/>
      <c r="O135" s="1628" t="s">
        <v>1916</v>
      </c>
      <c r="P135" s="1540" t="s">
        <v>1916</v>
      </c>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612</v>
      </c>
      <c r="D137" s="2028"/>
      <c r="E137" s="2028"/>
      <c r="F137" s="2028"/>
      <c r="G137" s="2028"/>
      <c r="H137" s="1999" t="s">
        <v>4393</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4394</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1:16" ht="55.5" customHeight="1">
      <c r="B141" s="23" t="s">
        <v>616</v>
      </c>
      <c r="C141" s="2028" t="s">
        <v>617</v>
      </c>
      <c r="D141" s="2028"/>
      <c r="E141" s="2028"/>
      <c r="F141" s="2028"/>
      <c r="G141" s="2028"/>
      <c r="H141" s="1999" t="s">
        <v>57</v>
      </c>
      <c r="I141" s="2027"/>
      <c r="J141" s="2027"/>
      <c r="K141" s="2169"/>
      <c r="L141" s="2003" t="s">
        <v>4395</v>
      </c>
      <c r="M141" s="2003"/>
      <c r="N141" s="2004"/>
      <c r="O141" s="2051" t="s">
        <v>878</v>
      </c>
      <c r="P141" s="2051" t="s">
        <v>878</v>
      </c>
    </row>
    <row r="142" spans="1:16" ht="277.5" customHeight="1">
      <c r="B142" s="76" t="s">
        <v>435</v>
      </c>
      <c r="C142" s="2028" t="s">
        <v>618</v>
      </c>
      <c r="D142" s="2028"/>
      <c r="E142" s="2028"/>
      <c r="F142" s="2028"/>
      <c r="G142" s="2029"/>
      <c r="H142" s="3706" t="s">
        <v>2047</v>
      </c>
      <c r="I142" s="3707"/>
      <c r="J142" s="3707"/>
      <c r="K142" s="2169"/>
      <c r="L142" s="3882"/>
      <c r="M142" s="3882"/>
      <c r="N142" s="3883"/>
      <c r="O142" s="2197"/>
      <c r="P142" s="2197"/>
    </row>
    <row r="143" spans="1:16" ht="88.5" customHeight="1">
      <c r="B143" s="23" t="s">
        <v>619</v>
      </c>
      <c r="C143" s="2028" t="s">
        <v>620</v>
      </c>
      <c r="D143" s="2028"/>
      <c r="E143" s="2028"/>
      <c r="F143" s="2028"/>
      <c r="G143" s="2028"/>
      <c r="H143" s="1999" t="s">
        <v>56</v>
      </c>
      <c r="I143" s="2027"/>
      <c r="J143" s="2027"/>
      <c r="K143" s="2169"/>
      <c r="L143" s="2153"/>
      <c r="M143" s="2153"/>
      <c r="N143" s="2234"/>
      <c r="O143" s="2051" t="s">
        <v>878</v>
      </c>
      <c r="P143" s="2051" t="s">
        <v>878</v>
      </c>
    </row>
    <row r="144" spans="1:16" ht="80.45" customHeight="1" thickBot="1">
      <c r="A144" s="77"/>
      <c r="B144" s="22" t="s">
        <v>435</v>
      </c>
      <c r="C144" s="1855" t="s">
        <v>618</v>
      </c>
      <c r="D144" s="1855"/>
      <c r="E144" s="1855"/>
      <c r="F144" s="1855"/>
      <c r="G144" s="2098"/>
      <c r="H144" s="1999" t="s">
        <v>4396</v>
      </c>
      <c r="I144" s="2027"/>
      <c r="J144" s="2027"/>
      <c r="K144" s="2169"/>
      <c r="L144" s="2156"/>
      <c r="M144" s="2156"/>
      <c r="N144" s="2235"/>
      <c r="O144" s="2124"/>
      <c r="P144" s="2052"/>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t="s">
        <v>880</v>
      </c>
    </row>
    <row r="147" spans="2:16" ht="83.25" customHeight="1">
      <c r="B147" s="76" t="s">
        <v>611</v>
      </c>
      <c r="C147" s="1885" t="s">
        <v>584</v>
      </c>
      <c r="D147" s="1885"/>
      <c r="E147" s="1885"/>
      <c r="F147" s="2148"/>
      <c r="G147" s="2108" t="s">
        <v>168</v>
      </c>
      <c r="H147" s="2110"/>
      <c r="I147" s="2109"/>
      <c r="J147" s="2108" t="s">
        <v>167</v>
      </c>
      <c r="K147" s="2110"/>
      <c r="L147" s="2109"/>
      <c r="M147" s="2162" t="s">
        <v>4397</v>
      </c>
      <c r="N147" s="2196"/>
      <c r="O147" s="2165"/>
      <c r="P147" s="2165"/>
    </row>
    <row r="148" spans="2:16" ht="42" customHeight="1">
      <c r="B148" s="76" t="s">
        <v>441</v>
      </c>
      <c r="C148" s="1885" t="s">
        <v>585</v>
      </c>
      <c r="D148" s="1885"/>
      <c r="E148" s="1885"/>
      <c r="F148" s="2148"/>
      <c r="G148" s="2108" t="s">
        <v>168</v>
      </c>
      <c r="H148" s="2110"/>
      <c r="I148" s="2109"/>
      <c r="J148" s="2108" t="s">
        <v>167</v>
      </c>
      <c r="K148" s="2110"/>
      <c r="L148" s="2109"/>
      <c r="M148" s="2162" t="s">
        <v>4397</v>
      </c>
      <c r="N148" s="2196"/>
      <c r="O148" s="2165"/>
      <c r="P148" s="2165"/>
    </row>
    <row r="149" spans="2:16" ht="31.5" customHeight="1">
      <c r="B149" s="76" t="s">
        <v>443</v>
      </c>
      <c r="C149" s="79" t="s">
        <v>458</v>
      </c>
      <c r="D149" s="1885" t="s">
        <v>626</v>
      </c>
      <c r="E149" s="1885"/>
      <c r="F149" s="2148"/>
      <c r="G149" s="2108" t="s">
        <v>164</v>
      </c>
      <c r="H149" s="2110"/>
      <c r="I149" s="2109"/>
      <c r="J149" s="2108" t="s">
        <v>62</v>
      </c>
      <c r="K149" s="2110"/>
      <c r="L149" s="2109"/>
      <c r="M149" s="2162"/>
      <c r="N149" s="2196"/>
      <c r="O149" s="2165"/>
      <c r="P149" s="2165"/>
    </row>
    <row r="150" spans="2:16" ht="32.25" customHeight="1">
      <c r="B150" s="76"/>
      <c r="C150" s="1528" t="s">
        <v>489</v>
      </c>
      <c r="D150" s="1885" t="s">
        <v>627</v>
      </c>
      <c r="E150" s="1885"/>
      <c r="F150" s="2148"/>
      <c r="G150" s="2108" t="s">
        <v>164</v>
      </c>
      <c r="H150" s="2110"/>
      <c r="I150" s="2109"/>
      <c r="J150" s="2108" t="s">
        <v>167</v>
      </c>
      <c r="K150" s="2110"/>
      <c r="L150" s="2109"/>
      <c r="M150" s="2162" t="s">
        <v>4397</v>
      </c>
      <c r="N150" s="2196"/>
      <c r="O150" s="2165"/>
      <c r="P150" s="2165"/>
    </row>
    <row r="151" spans="2:16" ht="41.25" customHeight="1">
      <c r="B151" s="76" t="s">
        <v>445</v>
      </c>
      <c r="C151" s="1885" t="s">
        <v>589</v>
      </c>
      <c r="D151" s="1885"/>
      <c r="E151" s="1885"/>
      <c r="F151" s="2148"/>
      <c r="G151" s="2108" t="s">
        <v>164</v>
      </c>
      <c r="H151" s="2110"/>
      <c r="I151" s="2109"/>
      <c r="J151" s="2108" t="s">
        <v>65</v>
      </c>
      <c r="K151" s="2110"/>
      <c r="L151" s="2109"/>
      <c r="M151" s="2162"/>
      <c r="N151" s="2196"/>
      <c r="O151" s="2165"/>
      <c r="P151" s="2165"/>
    </row>
    <row r="152" spans="2:16" ht="29.25" customHeight="1">
      <c r="B152" s="76" t="s">
        <v>448</v>
      </c>
      <c r="C152" s="1885" t="s">
        <v>628</v>
      </c>
      <c r="D152" s="1885"/>
      <c r="E152" s="1885"/>
      <c r="F152" s="2148"/>
      <c r="G152" s="2108" t="s">
        <v>164</v>
      </c>
      <c r="H152" s="2110"/>
      <c r="I152" s="2109"/>
      <c r="J152" s="2108" t="s">
        <v>65</v>
      </c>
      <c r="K152" s="2110"/>
      <c r="L152" s="2109"/>
      <c r="M152" s="2162"/>
      <c r="N152" s="2196"/>
      <c r="O152" s="2165"/>
      <c r="P152" s="2165"/>
    </row>
    <row r="153" spans="2:16" ht="35.25" customHeight="1">
      <c r="B153" s="76" t="s">
        <v>450</v>
      </c>
      <c r="C153" s="1885" t="s">
        <v>131</v>
      </c>
      <c r="D153" s="1885"/>
      <c r="E153" s="1885"/>
      <c r="F153" s="2148"/>
      <c r="G153" s="2108" t="s">
        <v>168</v>
      </c>
      <c r="H153" s="2110"/>
      <c r="I153" s="2109"/>
      <c r="J153" s="2108" t="s">
        <v>167</v>
      </c>
      <c r="K153" s="2110"/>
      <c r="L153" s="2109"/>
      <c r="M153" s="2162" t="s">
        <v>4397</v>
      </c>
      <c r="N153" s="2196"/>
      <c r="O153" s="2165"/>
      <c r="P153" s="2165"/>
    </row>
    <row r="154" spans="2:16" ht="28.5" customHeight="1">
      <c r="B154" s="76" t="s">
        <v>453</v>
      </c>
      <c r="C154" s="1885" t="s">
        <v>132</v>
      </c>
      <c r="D154" s="1885"/>
      <c r="E154" s="1885"/>
      <c r="F154" s="2148"/>
      <c r="G154" s="2108" t="s">
        <v>65</v>
      </c>
      <c r="H154" s="2110"/>
      <c r="I154" s="2109"/>
      <c r="J154" s="2108" t="s">
        <v>65</v>
      </c>
      <c r="K154" s="2110"/>
      <c r="L154" s="2109"/>
      <c r="M154" s="2162"/>
      <c r="N154" s="2196"/>
      <c r="O154" s="2165"/>
      <c r="P154" s="2165"/>
    </row>
    <row r="155" spans="2:16" ht="28.5" customHeight="1">
      <c r="B155" s="76" t="s">
        <v>456</v>
      </c>
      <c r="C155" s="1885" t="s">
        <v>629</v>
      </c>
      <c r="D155" s="1885"/>
      <c r="E155" s="1885"/>
      <c r="F155" s="2148"/>
      <c r="G155" s="2108" t="s">
        <v>164</v>
      </c>
      <c r="H155" s="2110"/>
      <c r="I155" s="2109"/>
      <c r="J155" s="2108" t="s">
        <v>65</v>
      </c>
      <c r="K155" s="2110"/>
      <c r="L155" s="2109"/>
      <c r="M155" s="2162"/>
      <c r="N155" s="2196"/>
      <c r="O155" s="2017"/>
      <c r="P155" s="2017"/>
    </row>
    <row r="156" spans="2:16" ht="28.5" customHeight="1">
      <c r="B156" s="76" t="s">
        <v>458</v>
      </c>
      <c r="C156" s="1885" t="s">
        <v>593</v>
      </c>
      <c r="D156" s="1885"/>
      <c r="E156" s="1885"/>
      <c r="F156" s="2148"/>
      <c r="G156" s="2108" t="s">
        <v>167</v>
      </c>
      <c r="H156" s="2110"/>
      <c r="I156" s="2109"/>
      <c r="J156" s="2108" t="s">
        <v>62</v>
      </c>
      <c r="K156" s="2110"/>
      <c r="L156" s="2109"/>
      <c r="M156" s="2162"/>
      <c r="N156" s="2196"/>
      <c r="O156" s="2017"/>
      <c r="P156" s="2017"/>
    </row>
    <row r="157" spans="2:16" ht="28.5" customHeight="1">
      <c r="B157" s="22" t="s">
        <v>594</v>
      </c>
      <c r="C157" s="1885" t="s">
        <v>595</v>
      </c>
      <c r="D157" s="1885"/>
      <c r="E157" s="1885"/>
      <c r="F157" s="2148"/>
      <c r="G157" s="2108" t="s">
        <v>167</v>
      </c>
      <c r="H157" s="2110"/>
      <c r="I157" s="2109"/>
      <c r="J157" s="2108" t="s">
        <v>62</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65</v>
      </c>
      <c r="H160" s="2110"/>
      <c r="I160" s="2109"/>
      <c r="J160" s="2108" t="s">
        <v>65</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t="s">
        <v>65</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t="s">
        <v>3148</v>
      </c>
    </row>
    <row r="164" spans="1:16" ht="19.5" customHeight="1">
      <c r="A164" s="9"/>
      <c r="B164" s="1492" t="s">
        <v>435</v>
      </c>
      <c r="C164" s="1997" t="s">
        <v>175</v>
      </c>
      <c r="D164" s="1997"/>
      <c r="E164" s="1998"/>
      <c r="F164" s="1523" t="s">
        <v>56</v>
      </c>
      <c r="G164" s="2188" t="s">
        <v>4398</v>
      </c>
      <c r="H164" s="2189"/>
      <c r="I164" s="2189"/>
      <c r="J164" s="2189"/>
      <c r="K164" s="2190"/>
      <c r="L164" s="2108" t="s">
        <v>56</v>
      </c>
      <c r="M164" s="2110"/>
      <c r="N164" s="2110"/>
      <c r="O164" s="2204"/>
      <c r="P164" s="2204"/>
    </row>
    <row r="165" spans="1:16" ht="19.5" customHeight="1">
      <c r="A165" s="9"/>
      <c r="B165" s="1492" t="s">
        <v>441</v>
      </c>
      <c r="C165" s="1997" t="s">
        <v>176</v>
      </c>
      <c r="D165" s="1997"/>
      <c r="E165" s="1998"/>
      <c r="F165" s="1523" t="s">
        <v>56</v>
      </c>
      <c r="G165" s="2188" t="s">
        <v>4398</v>
      </c>
      <c r="H165" s="2189"/>
      <c r="I165" s="2189"/>
      <c r="J165" s="2189"/>
      <c r="K165" s="2190"/>
      <c r="L165" s="2108" t="s">
        <v>56</v>
      </c>
      <c r="M165" s="2110"/>
      <c r="N165" s="2110"/>
      <c r="O165" s="2204"/>
      <c r="P165" s="2204"/>
    </row>
    <row r="166" spans="1:16" ht="19.5" customHeight="1">
      <c r="A166" s="9"/>
      <c r="B166" s="1492" t="s">
        <v>443</v>
      </c>
      <c r="C166" s="1997" t="s">
        <v>177</v>
      </c>
      <c r="D166" s="1997"/>
      <c r="E166" s="1998"/>
      <c r="F166" s="1523" t="s">
        <v>56</v>
      </c>
      <c r="G166" s="2188" t="s">
        <v>4398</v>
      </c>
      <c r="H166" s="2189"/>
      <c r="I166" s="2189"/>
      <c r="J166" s="2189"/>
      <c r="K166" s="2190"/>
      <c r="L166" s="2108" t="s">
        <v>56</v>
      </c>
      <c r="M166" s="2110"/>
      <c r="N166" s="2110"/>
      <c r="O166" s="2204"/>
      <c r="P166" s="2204"/>
    </row>
    <row r="167" spans="1:16" ht="19.5" customHeight="1">
      <c r="A167" s="9"/>
      <c r="B167" s="1492" t="s">
        <v>445</v>
      </c>
      <c r="C167" s="1997" t="s">
        <v>178</v>
      </c>
      <c r="D167" s="1997"/>
      <c r="E167" s="1998"/>
      <c r="F167" s="1523" t="s">
        <v>56</v>
      </c>
      <c r="G167" s="2188" t="s">
        <v>4398</v>
      </c>
      <c r="H167" s="2189"/>
      <c r="I167" s="2189"/>
      <c r="J167" s="2189"/>
      <c r="K167" s="2190"/>
      <c r="L167" s="2108" t="s">
        <v>56</v>
      </c>
      <c r="M167" s="2110"/>
      <c r="N167" s="2110"/>
      <c r="O167" s="2204"/>
      <c r="P167" s="2204"/>
    </row>
    <row r="168" spans="1:16" ht="19.5" customHeight="1">
      <c r="A168" s="9"/>
      <c r="B168" s="76" t="s">
        <v>448</v>
      </c>
      <c r="C168" s="1997" t="s">
        <v>179</v>
      </c>
      <c r="D168" s="1997"/>
      <c r="E168" s="1998"/>
      <c r="F168" s="1532" t="s">
        <v>56</v>
      </c>
      <c r="G168" s="2188" t="s">
        <v>4398</v>
      </c>
      <c r="H168" s="2189"/>
      <c r="I168" s="2189"/>
      <c r="J168" s="2189"/>
      <c r="K168" s="2190"/>
      <c r="L168" s="2108" t="s">
        <v>56</v>
      </c>
      <c r="M168" s="2110"/>
      <c r="N168" s="2110"/>
      <c r="O168" s="2204"/>
      <c r="P168" s="2204"/>
    </row>
    <row r="169" spans="1:16" ht="19.5" customHeight="1">
      <c r="A169" s="9"/>
      <c r="B169" s="84" t="s">
        <v>450</v>
      </c>
      <c r="C169" s="1997" t="s">
        <v>638</v>
      </c>
      <c r="D169" s="1997"/>
      <c r="E169" s="1998"/>
      <c r="F169" s="1532" t="s">
        <v>56</v>
      </c>
      <c r="G169" s="2188" t="s">
        <v>4398</v>
      </c>
      <c r="H169" s="2189"/>
      <c r="I169" s="2189"/>
      <c r="J169" s="2189"/>
      <c r="K169" s="2190"/>
      <c r="L169" s="2108" t="s">
        <v>56</v>
      </c>
      <c r="M169" s="2110"/>
      <c r="N169" s="2110"/>
      <c r="O169" s="2204"/>
      <c r="P169" s="2204"/>
    </row>
    <row r="170" spans="1:16" ht="19.5" customHeight="1">
      <c r="A170" s="9"/>
      <c r="B170" s="84" t="s">
        <v>453</v>
      </c>
      <c r="C170" s="1997" t="s">
        <v>181</v>
      </c>
      <c r="D170" s="1997"/>
      <c r="E170" s="1998"/>
      <c r="F170" s="1532" t="s">
        <v>56</v>
      </c>
      <c r="G170" s="2188" t="s">
        <v>4398</v>
      </c>
      <c r="H170" s="2189"/>
      <c r="I170" s="2189"/>
      <c r="J170" s="2189"/>
      <c r="K170" s="2190"/>
      <c r="L170" s="2108" t="s">
        <v>56</v>
      </c>
      <c r="M170" s="2110"/>
      <c r="N170" s="2110"/>
      <c r="O170" s="2204"/>
      <c r="P170" s="2204"/>
    </row>
    <row r="171" spans="1:16" ht="19.5" customHeight="1">
      <c r="A171" s="9"/>
      <c r="B171" s="84" t="s">
        <v>456</v>
      </c>
      <c r="C171" s="1997" t="s">
        <v>182</v>
      </c>
      <c r="D171" s="1997"/>
      <c r="E171" s="1998"/>
      <c r="F171" s="1532" t="s">
        <v>56</v>
      </c>
      <c r="G171" s="2188" t="s">
        <v>4398</v>
      </c>
      <c r="H171" s="2189"/>
      <c r="I171" s="2189"/>
      <c r="J171" s="2189"/>
      <c r="K171" s="2190"/>
      <c r="L171" s="2108" t="s">
        <v>56</v>
      </c>
      <c r="M171" s="2110"/>
      <c r="N171" s="2110"/>
      <c r="O171" s="2204"/>
      <c r="P171" s="2204"/>
    </row>
    <row r="172" spans="1:16" ht="19.5" customHeight="1">
      <c r="A172" s="9"/>
      <c r="B172" s="84" t="s">
        <v>458</v>
      </c>
      <c r="C172" s="1997" t="s">
        <v>183</v>
      </c>
      <c r="D172" s="1997"/>
      <c r="E172" s="1998"/>
      <c r="F172" s="1532" t="s">
        <v>56</v>
      </c>
      <c r="G172" s="2188" t="s">
        <v>4398</v>
      </c>
      <c r="H172" s="2189"/>
      <c r="I172" s="2189"/>
      <c r="J172" s="2189"/>
      <c r="K172" s="2190"/>
      <c r="L172" s="2108" t="s">
        <v>56</v>
      </c>
      <c r="M172" s="2110"/>
      <c r="N172" s="2191"/>
      <c r="O172" s="2204"/>
      <c r="P172" s="2204"/>
    </row>
    <row r="173" spans="1:16" ht="19.5" customHeight="1">
      <c r="A173" s="9"/>
      <c r="B173" s="84" t="s">
        <v>594</v>
      </c>
      <c r="C173" s="1997" t="s">
        <v>639</v>
      </c>
      <c r="D173" s="1997"/>
      <c r="E173" s="1998"/>
      <c r="F173" s="1532" t="s">
        <v>56</v>
      </c>
      <c r="G173" s="2188" t="s">
        <v>4398</v>
      </c>
      <c r="H173" s="2189"/>
      <c r="I173" s="2189"/>
      <c r="J173" s="2189"/>
      <c r="K173" s="2190"/>
      <c r="L173" s="2108" t="s">
        <v>56</v>
      </c>
      <c r="M173" s="2110"/>
      <c r="N173" s="2110"/>
      <c r="O173" s="2204"/>
      <c r="P173" s="2204"/>
    </row>
    <row r="174" spans="1:16" ht="19.5" customHeight="1">
      <c r="A174" s="9"/>
      <c r="B174" s="76" t="s">
        <v>596</v>
      </c>
      <c r="C174" s="1997" t="s">
        <v>640</v>
      </c>
      <c r="D174" s="1997"/>
      <c r="E174" s="1998"/>
      <c r="F174" s="1532" t="s">
        <v>56</v>
      </c>
      <c r="G174" s="2188" t="s">
        <v>4398</v>
      </c>
      <c r="H174" s="2189"/>
      <c r="I174" s="2189"/>
      <c r="J174" s="2189"/>
      <c r="K174" s="2190"/>
      <c r="L174" s="2108" t="s">
        <v>56</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t="s">
        <v>885</v>
      </c>
    </row>
    <row r="176" spans="1:16" ht="18.75" customHeight="1">
      <c r="A176" s="9"/>
      <c r="B176" s="1492" t="s">
        <v>435</v>
      </c>
      <c r="C176" s="1997" t="s">
        <v>175</v>
      </c>
      <c r="D176" s="1997"/>
      <c r="E176" s="1998"/>
      <c r="F176" s="33" t="s">
        <v>56</v>
      </c>
      <c r="G176" s="2170" t="s">
        <v>4398</v>
      </c>
      <c r="H176" s="2171"/>
      <c r="I176" s="2171"/>
      <c r="J176" s="2171"/>
      <c r="K176" s="2171"/>
      <c r="L176" s="2171"/>
      <c r="M176" s="2171"/>
      <c r="N176" s="2179"/>
      <c r="O176" s="2124"/>
      <c r="P176" s="2081"/>
    </row>
    <row r="177" spans="1:16" ht="18.75" customHeight="1">
      <c r="A177" s="9"/>
      <c r="B177" s="1492" t="s">
        <v>441</v>
      </c>
      <c r="C177" s="1997" t="s">
        <v>176</v>
      </c>
      <c r="D177" s="1997"/>
      <c r="E177" s="1998"/>
      <c r="F177" s="33" t="s">
        <v>56</v>
      </c>
      <c r="G177" s="2162" t="s">
        <v>4398</v>
      </c>
      <c r="H177" s="2163"/>
      <c r="I177" s="2163"/>
      <c r="J177" s="2163"/>
      <c r="K177" s="2163"/>
      <c r="L177" s="2163"/>
      <c r="M177" s="2163"/>
      <c r="N177" s="2196"/>
      <c r="O177" s="2124"/>
      <c r="P177" s="2081"/>
    </row>
    <row r="178" spans="1:16" ht="18.75" customHeight="1">
      <c r="A178" s="9"/>
      <c r="B178" s="1492" t="s">
        <v>443</v>
      </c>
      <c r="C178" s="1997" t="s">
        <v>177</v>
      </c>
      <c r="D178" s="1997"/>
      <c r="E178" s="1998"/>
      <c r="F178" s="33" t="s">
        <v>56</v>
      </c>
      <c r="G178" s="2162" t="s">
        <v>4398</v>
      </c>
      <c r="H178" s="2163"/>
      <c r="I178" s="2163"/>
      <c r="J178" s="2163"/>
      <c r="K178" s="2163"/>
      <c r="L178" s="2163"/>
      <c r="M178" s="2163"/>
      <c r="N178" s="2196"/>
      <c r="O178" s="2124"/>
      <c r="P178" s="2081"/>
    </row>
    <row r="179" spans="1:16" ht="18.75" customHeight="1">
      <c r="A179" s="9"/>
      <c r="B179" s="1492" t="s">
        <v>445</v>
      </c>
      <c r="C179" s="1997" t="s">
        <v>178</v>
      </c>
      <c r="D179" s="1997"/>
      <c r="E179" s="1998"/>
      <c r="F179" s="33" t="s">
        <v>56</v>
      </c>
      <c r="G179" s="2162" t="s">
        <v>4398</v>
      </c>
      <c r="H179" s="2163"/>
      <c r="I179" s="2163"/>
      <c r="J179" s="2163"/>
      <c r="K179" s="2163"/>
      <c r="L179" s="2163"/>
      <c r="M179" s="2163"/>
      <c r="N179" s="2196"/>
      <c r="O179" s="2124"/>
      <c r="P179" s="2081"/>
    </row>
    <row r="180" spans="1:16" ht="18.75" customHeight="1">
      <c r="A180" s="9"/>
      <c r="B180" s="76" t="s">
        <v>448</v>
      </c>
      <c r="C180" s="1997" t="s">
        <v>179</v>
      </c>
      <c r="D180" s="1997"/>
      <c r="E180" s="1998"/>
      <c r="F180" s="33" t="s">
        <v>56</v>
      </c>
      <c r="G180" s="2162" t="s">
        <v>4398</v>
      </c>
      <c r="H180" s="2163"/>
      <c r="I180" s="2163"/>
      <c r="J180" s="2163"/>
      <c r="K180" s="2163"/>
      <c r="L180" s="2163"/>
      <c r="M180" s="2163"/>
      <c r="N180" s="2196"/>
      <c r="O180" s="2124"/>
      <c r="P180" s="2081"/>
    </row>
    <row r="181" spans="1:16" ht="18.75" customHeight="1">
      <c r="A181" s="9"/>
      <c r="B181" s="84" t="s">
        <v>450</v>
      </c>
      <c r="C181" s="1997" t="s">
        <v>638</v>
      </c>
      <c r="D181" s="1997"/>
      <c r="E181" s="1998"/>
      <c r="F181" s="33" t="s">
        <v>56</v>
      </c>
      <c r="G181" s="2170" t="s">
        <v>4398</v>
      </c>
      <c r="H181" s="2171"/>
      <c r="I181" s="2171"/>
      <c r="J181" s="2171"/>
      <c r="K181" s="2171"/>
      <c r="L181" s="2171"/>
      <c r="M181" s="2171"/>
      <c r="N181" s="2179"/>
      <c r="O181" s="2124"/>
      <c r="P181" s="2081"/>
    </row>
    <row r="182" spans="1:16" ht="18.75" customHeight="1">
      <c r="A182" s="9"/>
      <c r="B182" s="84" t="s">
        <v>453</v>
      </c>
      <c r="C182" s="1997" t="s">
        <v>181</v>
      </c>
      <c r="D182" s="1997"/>
      <c r="E182" s="1998"/>
      <c r="F182" s="33" t="s">
        <v>56</v>
      </c>
      <c r="G182" s="2162" t="s">
        <v>4398</v>
      </c>
      <c r="H182" s="2163"/>
      <c r="I182" s="2163"/>
      <c r="J182" s="2163"/>
      <c r="K182" s="2163"/>
      <c r="L182" s="2163"/>
      <c r="M182" s="2163"/>
      <c r="N182" s="2196"/>
      <c r="O182" s="2124"/>
      <c r="P182" s="2081"/>
    </row>
    <row r="183" spans="1:16" ht="18.75" customHeight="1">
      <c r="A183" s="9"/>
      <c r="B183" s="84" t="s">
        <v>456</v>
      </c>
      <c r="C183" s="1997" t="s">
        <v>182</v>
      </c>
      <c r="D183" s="1997"/>
      <c r="E183" s="1998"/>
      <c r="F183" s="33" t="s">
        <v>56</v>
      </c>
      <c r="G183" s="2172" t="s">
        <v>4398</v>
      </c>
      <c r="H183" s="2173"/>
      <c r="I183" s="2173"/>
      <c r="J183" s="2173"/>
      <c r="K183" s="2173"/>
      <c r="L183" s="2173"/>
      <c r="M183" s="2173"/>
      <c r="N183" s="2174"/>
      <c r="O183" s="2124"/>
      <c r="P183" s="2081"/>
    </row>
    <row r="184" spans="1:16" ht="18.75" customHeight="1">
      <c r="A184" s="9"/>
      <c r="B184" s="84" t="s">
        <v>458</v>
      </c>
      <c r="C184" s="1997" t="s">
        <v>183</v>
      </c>
      <c r="D184" s="1997"/>
      <c r="E184" s="1998"/>
      <c r="F184" s="33" t="s">
        <v>56</v>
      </c>
      <c r="G184" s="2162" t="s">
        <v>4398</v>
      </c>
      <c r="H184" s="2163"/>
      <c r="I184" s="2163"/>
      <c r="J184" s="2163"/>
      <c r="K184" s="2163"/>
      <c r="L184" s="2163"/>
      <c r="M184" s="2163"/>
      <c r="N184" s="2196"/>
      <c r="O184" s="2124"/>
      <c r="P184" s="2081"/>
    </row>
    <row r="185" spans="1:16" ht="18.75" customHeight="1">
      <c r="A185" s="9"/>
      <c r="B185" s="84" t="s">
        <v>594</v>
      </c>
      <c r="C185" s="1997" t="s">
        <v>639</v>
      </c>
      <c r="D185" s="1997"/>
      <c r="E185" s="1998"/>
      <c r="F185" s="33" t="s">
        <v>56</v>
      </c>
      <c r="G185" s="2172" t="s">
        <v>4398</v>
      </c>
      <c r="H185" s="2173"/>
      <c r="I185" s="2173"/>
      <c r="J185" s="2173"/>
      <c r="K185" s="2173"/>
      <c r="L185" s="2173"/>
      <c r="M185" s="2173"/>
      <c r="N185" s="2174"/>
      <c r="O185" s="2124"/>
      <c r="P185" s="2081"/>
    </row>
    <row r="186" spans="1:16" ht="18.75" customHeight="1">
      <c r="A186" s="9"/>
      <c r="B186" s="76" t="s">
        <v>596</v>
      </c>
      <c r="C186" s="1997" t="s">
        <v>640</v>
      </c>
      <c r="D186" s="1997"/>
      <c r="E186" s="1998"/>
      <c r="F186" s="33" t="s">
        <v>56</v>
      </c>
      <c r="G186" s="2162" t="s">
        <v>4398</v>
      </c>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882</v>
      </c>
      <c r="P187" s="2051" t="s">
        <v>882</v>
      </c>
    </row>
    <row r="188" spans="1:16" ht="20.25" customHeight="1">
      <c r="A188" s="9"/>
      <c r="B188" s="1489" t="s">
        <v>435</v>
      </c>
      <c r="C188" s="1997" t="s">
        <v>175</v>
      </c>
      <c r="D188" s="1997"/>
      <c r="E188" s="1998"/>
      <c r="F188" s="1523" t="s">
        <v>57</v>
      </c>
      <c r="G188" s="2188"/>
      <c r="H188" s="2189"/>
      <c r="I188" s="2189"/>
      <c r="J188" s="2189"/>
      <c r="K188" s="2190"/>
      <c r="L188" s="2108" t="s">
        <v>57</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57</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57</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57</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57</v>
      </c>
      <c r="M192" s="2110"/>
      <c r="N192" s="2191"/>
      <c r="O192" s="2124"/>
      <c r="P192" s="2124"/>
    </row>
    <row r="193" spans="1:16" ht="20.25" customHeight="1">
      <c r="A193" s="9"/>
      <c r="B193" s="1494" t="s">
        <v>450</v>
      </c>
      <c r="C193" s="1997" t="s">
        <v>638</v>
      </c>
      <c r="D193" s="1997"/>
      <c r="E193" s="1998"/>
      <c r="F193" s="1532" t="s">
        <v>57</v>
      </c>
      <c r="G193" s="613"/>
      <c r="H193" s="614"/>
      <c r="I193" s="614"/>
      <c r="J193" s="614"/>
      <c r="K193" s="614"/>
      <c r="L193" s="2108" t="s">
        <v>57</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57</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57</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57</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57</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57</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t="s">
        <v>885</v>
      </c>
    </row>
    <row r="200" spans="1:16" ht="21" customHeight="1">
      <c r="A200" s="9"/>
      <c r="B200" s="1489" t="s">
        <v>435</v>
      </c>
      <c r="C200" s="1997" t="s">
        <v>175</v>
      </c>
      <c r="D200" s="1997"/>
      <c r="E200" s="1998"/>
      <c r="F200" s="33" t="s">
        <v>56</v>
      </c>
      <c r="G200" s="2170" t="s">
        <v>4399</v>
      </c>
      <c r="H200" s="2171"/>
      <c r="I200" s="2171"/>
      <c r="J200" s="2171"/>
      <c r="K200" s="2171"/>
      <c r="L200" s="2171"/>
      <c r="M200" s="2171"/>
      <c r="N200" s="2179"/>
      <c r="O200" s="2124"/>
      <c r="P200" s="2124"/>
    </row>
    <row r="201" spans="1:16" ht="21" customHeight="1">
      <c r="A201" s="9"/>
      <c r="B201" s="1489" t="s">
        <v>441</v>
      </c>
      <c r="C201" s="1997" t="s">
        <v>176</v>
      </c>
      <c r="D201" s="1997"/>
      <c r="E201" s="1998"/>
      <c r="F201" s="33" t="s">
        <v>56</v>
      </c>
      <c r="G201" s="2162" t="s">
        <v>4399</v>
      </c>
      <c r="H201" s="2163"/>
      <c r="I201" s="2163"/>
      <c r="J201" s="2163"/>
      <c r="K201" s="2163"/>
      <c r="L201" s="2163"/>
      <c r="M201" s="2163"/>
      <c r="N201" s="2196"/>
      <c r="O201" s="2124"/>
      <c r="P201" s="2124"/>
    </row>
    <row r="202" spans="1:16" ht="21" customHeight="1">
      <c r="A202" s="9"/>
      <c r="B202" s="1489" t="s">
        <v>443</v>
      </c>
      <c r="C202" s="1997" t="s">
        <v>177</v>
      </c>
      <c r="D202" s="1997"/>
      <c r="E202" s="1998"/>
      <c r="F202" s="33" t="s">
        <v>56</v>
      </c>
      <c r="G202" s="2162" t="s">
        <v>4400</v>
      </c>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56</v>
      </c>
      <c r="G204" s="2162" t="s">
        <v>4401</v>
      </c>
      <c r="H204" s="2163"/>
      <c r="I204" s="2163"/>
      <c r="J204" s="2163"/>
      <c r="K204" s="2163"/>
      <c r="L204" s="2163"/>
      <c r="M204" s="2163"/>
      <c r="N204" s="2196"/>
      <c r="O204" s="2081"/>
      <c r="P204" s="2124"/>
    </row>
    <row r="205" spans="1:16" ht="35.85" customHeight="1">
      <c r="A205" s="9"/>
      <c r="B205" s="1494" t="s">
        <v>450</v>
      </c>
      <c r="C205" s="1997" t="s">
        <v>638</v>
      </c>
      <c r="D205" s="1997"/>
      <c r="E205" s="1998"/>
      <c r="F205" s="33" t="s">
        <v>56</v>
      </c>
      <c r="G205" s="2162" t="s">
        <v>4401</v>
      </c>
      <c r="H205" s="2163"/>
      <c r="I205" s="2163"/>
      <c r="J205" s="2163"/>
      <c r="K205" s="2163"/>
      <c r="L205" s="2163"/>
      <c r="M205" s="2163"/>
      <c r="N205" s="2196"/>
      <c r="O205" s="2081"/>
      <c r="P205" s="2124"/>
    </row>
    <row r="206" spans="1:16" ht="21" customHeight="1">
      <c r="A206" s="9"/>
      <c r="B206" s="1494" t="s">
        <v>453</v>
      </c>
      <c r="C206" s="1997" t="s">
        <v>181</v>
      </c>
      <c r="D206" s="1997"/>
      <c r="E206" s="1998"/>
      <c r="F206" s="33" t="s">
        <v>56</v>
      </c>
      <c r="G206" s="2162" t="s">
        <v>4401</v>
      </c>
      <c r="H206" s="2163"/>
      <c r="I206" s="2163"/>
      <c r="J206" s="2163"/>
      <c r="K206" s="2163"/>
      <c r="L206" s="2163"/>
      <c r="M206" s="2163"/>
      <c r="N206" s="2196"/>
      <c r="O206" s="2081"/>
      <c r="P206" s="2124"/>
    </row>
    <row r="207" spans="1:16" ht="21" customHeight="1">
      <c r="A207" s="9"/>
      <c r="B207" s="1494" t="s">
        <v>456</v>
      </c>
      <c r="C207" s="1997" t="s">
        <v>182</v>
      </c>
      <c r="D207" s="1997"/>
      <c r="E207" s="1998"/>
      <c r="F207" s="33" t="s">
        <v>56</v>
      </c>
      <c r="G207" s="2162" t="s">
        <v>4401</v>
      </c>
      <c r="H207" s="2163"/>
      <c r="I207" s="2163"/>
      <c r="J207" s="2163"/>
      <c r="K207" s="2163"/>
      <c r="L207" s="2163"/>
      <c r="M207" s="2163"/>
      <c r="N207" s="2196"/>
      <c r="O207" s="2081"/>
      <c r="P207" s="2124"/>
    </row>
    <row r="208" spans="1:16" ht="21" customHeight="1">
      <c r="A208" s="9"/>
      <c r="B208" s="1494" t="s">
        <v>458</v>
      </c>
      <c r="C208" s="1997" t="s">
        <v>183</v>
      </c>
      <c r="D208" s="1997"/>
      <c r="E208" s="1998"/>
      <c r="F208" s="33" t="s">
        <v>56</v>
      </c>
      <c r="G208" s="2162" t="s">
        <v>4402</v>
      </c>
      <c r="H208" s="2163"/>
      <c r="I208" s="2163"/>
      <c r="J208" s="2163"/>
      <c r="K208" s="2163"/>
      <c r="L208" s="2163"/>
      <c r="M208" s="2163"/>
      <c r="N208" s="2196"/>
      <c r="O208" s="2081"/>
      <c r="P208" s="2124"/>
    </row>
    <row r="209" spans="1:16" ht="21" customHeight="1">
      <c r="A209" s="9"/>
      <c r="B209" s="1494" t="s">
        <v>594</v>
      </c>
      <c r="C209" s="1997" t="s">
        <v>639</v>
      </c>
      <c r="D209" s="1997"/>
      <c r="E209" s="1998"/>
      <c r="F209" s="33" t="s">
        <v>56</v>
      </c>
      <c r="G209" s="2172" t="s">
        <v>4400</v>
      </c>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56</v>
      </c>
      <c r="G210" s="2180" t="s">
        <v>4401</v>
      </c>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56</v>
      </c>
      <c r="I211" s="2184"/>
      <c r="J211" s="2185"/>
      <c r="K211" s="2186" t="s">
        <v>514</v>
      </c>
      <c r="L211" s="2170" t="s">
        <v>4403</v>
      </c>
      <c r="M211" s="2171"/>
      <c r="N211" s="2179"/>
      <c r="O211" s="1991" t="s">
        <v>3153</v>
      </c>
      <c r="P211" s="1991" t="s">
        <v>3153</v>
      </c>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33.75" customHeight="1" thickBot="1">
      <c r="B217" s="1490" t="s">
        <v>441</v>
      </c>
      <c r="C217" s="1830" t="s">
        <v>653</v>
      </c>
      <c r="D217" s="1830"/>
      <c r="E217" s="1830"/>
      <c r="F217" s="1830"/>
      <c r="G217" s="1831"/>
      <c r="H217" s="2152" t="s">
        <v>65</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4404</v>
      </c>
      <c r="P218" s="2050" t="s">
        <v>4404</v>
      </c>
    </row>
    <row r="219" spans="1:16" ht="21.75" customHeight="1">
      <c r="B219" s="1490" t="s">
        <v>435</v>
      </c>
      <c r="C219" s="1997" t="s">
        <v>656</v>
      </c>
      <c r="D219" s="1997"/>
      <c r="E219" s="1998"/>
      <c r="F219" s="1995" t="s">
        <v>56</v>
      </c>
      <c r="G219" s="2160"/>
      <c r="H219" s="2160"/>
      <c r="I219" s="2160"/>
      <c r="J219" s="2013"/>
      <c r="K219" s="2169" t="s">
        <v>514</v>
      </c>
      <c r="L219" s="2152" t="s">
        <v>4405</v>
      </c>
      <c r="M219" s="2153"/>
      <c r="N219" s="2153"/>
      <c r="O219" s="2017"/>
      <c r="P219" s="2017"/>
    </row>
    <row r="220" spans="1:16" ht="21.75" customHeight="1">
      <c r="B220" s="1490" t="s">
        <v>441</v>
      </c>
      <c r="C220" s="1997" t="s">
        <v>657</v>
      </c>
      <c r="D220" s="1997"/>
      <c r="E220" s="1998"/>
      <c r="F220" s="1995" t="s">
        <v>56</v>
      </c>
      <c r="G220" s="2160"/>
      <c r="H220" s="2160"/>
      <c r="I220" s="2160"/>
      <c r="J220" s="2013"/>
      <c r="K220" s="2169"/>
      <c r="L220" s="2154"/>
      <c r="M220" s="2107"/>
      <c r="N220" s="2107"/>
      <c r="O220" s="2017"/>
      <c r="P220" s="2017"/>
    </row>
    <row r="221" spans="1:16" ht="39" customHeight="1">
      <c r="B221" s="1490" t="s">
        <v>443</v>
      </c>
      <c r="C221" s="1997" t="s">
        <v>658</v>
      </c>
      <c r="D221" s="1997"/>
      <c r="E221" s="1998"/>
      <c r="F221" s="1995" t="s">
        <v>56</v>
      </c>
      <c r="G221" s="2160"/>
      <c r="H221" s="2160"/>
      <c r="I221" s="2160"/>
      <c r="J221" s="2013"/>
      <c r="K221" s="2169"/>
      <c r="L221" s="2154"/>
      <c r="M221" s="2107"/>
      <c r="N221" s="2107"/>
      <c r="O221" s="2017"/>
      <c r="P221" s="2017"/>
    </row>
    <row r="222" spans="1:16" ht="33" customHeight="1">
      <c r="B222" s="23"/>
      <c r="C222" s="1997" t="s">
        <v>659</v>
      </c>
      <c r="D222" s="1997"/>
      <c r="E222" s="1998"/>
      <c r="F222" s="2162" t="s">
        <v>4406</v>
      </c>
      <c r="G222" s="2163"/>
      <c r="H222" s="2163"/>
      <c r="I222" s="2163"/>
      <c r="J222" s="2164"/>
      <c r="K222" s="2169"/>
      <c r="L222" s="2154"/>
      <c r="M222" s="2107"/>
      <c r="N222" s="2107"/>
      <c r="O222" s="1992"/>
      <c r="P222" s="1992"/>
    </row>
    <row r="223" spans="1:16" ht="65.25" customHeight="1">
      <c r="B223" s="1490" t="s">
        <v>445</v>
      </c>
      <c r="C223" s="2028" t="s">
        <v>660</v>
      </c>
      <c r="D223" s="2028"/>
      <c r="E223" s="2029"/>
      <c r="F223" s="1995" t="s">
        <v>56</v>
      </c>
      <c r="G223" s="2160"/>
      <c r="H223" s="2160"/>
      <c r="I223" s="2160"/>
      <c r="J223" s="2013"/>
      <c r="K223" s="2169"/>
      <c r="L223" s="2154"/>
      <c r="M223" s="2107"/>
      <c r="N223" s="3385"/>
      <c r="O223" s="2006" t="s">
        <v>849</v>
      </c>
      <c r="P223" s="1991" t="s">
        <v>4404</v>
      </c>
    </row>
    <row r="224" spans="1:16" ht="33" customHeight="1">
      <c r="B224" s="87"/>
      <c r="C224" s="1997" t="s">
        <v>661</v>
      </c>
      <c r="D224" s="1997"/>
      <c r="E224" s="1998"/>
      <c r="F224" s="2162" t="s">
        <v>4407</v>
      </c>
      <c r="G224" s="2163"/>
      <c r="H224" s="2163"/>
      <c r="I224" s="2163"/>
      <c r="J224" s="2164"/>
      <c r="K224" s="2169"/>
      <c r="L224" s="2154"/>
      <c r="M224" s="2107"/>
      <c r="N224" s="3385"/>
      <c r="O224" s="2161"/>
      <c r="P224" s="1992"/>
    </row>
    <row r="225" spans="2:16" ht="53.25" customHeight="1">
      <c r="B225" s="1519" t="s">
        <v>662</v>
      </c>
      <c r="C225" s="1853" t="s">
        <v>663</v>
      </c>
      <c r="D225" s="1853"/>
      <c r="E225" s="1853"/>
      <c r="F225" s="1853"/>
      <c r="G225" s="1853"/>
      <c r="H225" s="1995" t="s">
        <v>57</v>
      </c>
      <c r="I225" s="2160"/>
      <c r="J225" s="2013"/>
      <c r="K225" s="2169"/>
      <c r="L225" s="2154"/>
      <c r="M225" s="2107"/>
      <c r="N225" s="3385"/>
      <c r="O225" s="2165"/>
      <c r="P225" s="2017"/>
    </row>
    <row r="226" spans="2:16" ht="27" customHeight="1">
      <c r="B226" s="22" t="s">
        <v>435</v>
      </c>
      <c r="C226" s="2028" t="s">
        <v>664</v>
      </c>
      <c r="D226" s="2028"/>
      <c r="E226" s="2028"/>
      <c r="F226" s="2028"/>
      <c r="G226" s="2028"/>
      <c r="H226" s="2166"/>
      <c r="I226" s="2167"/>
      <c r="J226" s="2168"/>
      <c r="K226" s="2169"/>
      <c r="L226" s="2155"/>
      <c r="M226" s="2156"/>
      <c r="N226" s="2235"/>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4203</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41.8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57</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46.5"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43644</v>
      </c>
      <c r="L242" s="2150"/>
      <c r="M242" s="2154"/>
      <c r="N242" s="2107"/>
      <c r="O242" s="2017"/>
      <c r="P242" s="2017"/>
    </row>
    <row r="243" spans="2:16" ht="23.25" customHeight="1">
      <c r="B243" s="90" t="s">
        <v>678</v>
      </c>
      <c r="C243" s="1997" t="s">
        <v>679</v>
      </c>
      <c r="D243" s="1997"/>
      <c r="E243" s="1998"/>
      <c r="F243" s="1995" t="s">
        <v>4408</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214</v>
      </c>
      <c r="G245" s="1755"/>
      <c r="H245" s="2139" t="s">
        <v>514</v>
      </c>
      <c r="I245" s="2141" t="s">
        <v>4409</v>
      </c>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38.2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23.25" customHeight="1">
      <c r="B250" s="90"/>
      <c r="C250" s="1903" t="s">
        <v>683</v>
      </c>
      <c r="D250" s="1903"/>
      <c r="E250" s="2138"/>
      <c r="F250" s="1754" t="s">
        <v>900</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227</v>
      </c>
      <c r="H251" s="1527" t="s">
        <v>514</v>
      </c>
      <c r="I251" s="2121"/>
      <c r="J251" s="2122"/>
      <c r="K251" s="2122"/>
      <c r="L251" s="2122"/>
      <c r="M251" s="2122"/>
      <c r="N251" s="2123"/>
      <c r="O251" s="93" t="s">
        <v>914</v>
      </c>
      <c r="P251" s="1504"/>
    </row>
    <row r="252" spans="2:16" ht="99" customHeight="1">
      <c r="B252" s="90" t="s">
        <v>686</v>
      </c>
      <c r="C252" s="1997" t="s">
        <v>687</v>
      </c>
      <c r="D252" s="1997"/>
      <c r="E252" s="1997"/>
      <c r="F252" s="1471" t="s">
        <v>56</v>
      </c>
      <c r="G252" s="1634" t="s">
        <v>514</v>
      </c>
      <c r="H252" s="2146" t="s">
        <v>4410</v>
      </c>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t="s">
        <v>4411</v>
      </c>
      <c r="I254" s="2122"/>
      <c r="J254" s="2122"/>
      <c r="K254" s="2122"/>
      <c r="L254" s="2122"/>
      <c r="M254" s="2122"/>
      <c r="N254" s="2123"/>
      <c r="O254" s="2136"/>
      <c r="P254" s="2136"/>
    </row>
    <row r="255" spans="2:16" ht="28.5" customHeight="1">
      <c r="B255" s="22"/>
      <c r="C255" s="1505" t="s">
        <v>458</v>
      </c>
      <c r="D255" s="1997" t="s">
        <v>691</v>
      </c>
      <c r="E255" s="1997"/>
      <c r="F255" s="2121" t="s">
        <v>4412</v>
      </c>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4413</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t="s">
        <v>4414</v>
      </c>
      <c r="I260" s="2015"/>
      <c r="J260" s="2015"/>
      <c r="K260" s="2015"/>
      <c r="L260" s="2015"/>
      <c r="M260" s="2015"/>
      <c r="N260" s="2128"/>
      <c r="O260" s="2124"/>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4415</v>
      </c>
      <c r="J266" s="2115"/>
      <c r="K266" s="2115"/>
      <c r="L266" s="2115"/>
      <c r="M266" s="2115"/>
      <c r="N266" s="2116"/>
      <c r="O266" s="2050"/>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212</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212</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t="s">
        <v>4416</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914</v>
      </c>
      <c r="P274" s="1504" t="s">
        <v>914</v>
      </c>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356</v>
      </c>
      <c r="J276" s="120">
        <f t="shared" ref="J276:J295" si="1">MIN(H276/I276,1)</f>
        <v>0</v>
      </c>
      <c r="K276" s="118">
        <v>0</v>
      </c>
      <c r="L276" s="118">
        <v>356</v>
      </c>
      <c r="M276" s="121">
        <f>MIN(K276/L276,1)</f>
        <v>0</v>
      </c>
      <c r="N276" s="122" t="s">
        <v>4417</v>
      </c>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23"/>
      <c r="O277" s="2017" t="s">
        <v>914</v>
      </c>
      <c r="P277" s="2017" t="s">
        <v>914</v>
      </c>
    </row>
    <row r="278" spans="2:16" ht="36" customHeight="1">
      <c r="B278" s="84" t="s">
        <v>493</v>
      </c>
      <c r="C278" s="2091" t="s">
        <v>723</v>
      </c>
      <c r="D278" s="2091"/>
      <c r="E278" s="2092"/>
      <c r="F278" s="2093"/>
      <c r="G278" s="2094"/>
      <c r="H278" s="101" t="s">
        <v>61</v>
      </c>
      <c r="I278" s="102" t="s">
        <v>61</v>
      </c>
      <c r="J278" s="103" t="s">
        <v>61</v>
      </c>
      <c r="K278" s="101" t="s">
        <v>61</v>
      </c>
      <c r="L278" s="102" t="s">
        <v>61</v>
      </c>
      <c r="M278" s="103" t="s">
        <v>61</v>
      </c>
      <c r="N278" s="123"/>
      <c r="O278" s="2017"/>
      <c r="P278" s="2017"/>
    </row>
    <row r="279" spans="2:16" ht="20.25" customHeight="1">
      <c r="B279" s="104" t="s">
        <v>441</v>
      </c>
      <c r="C279" s="2068" t="s">
        <v>724</v>
      </c>
      <c r="D279" s="2068"/>
      <c r="E279" s="2068"/>
      <c r="F279" s="2068"/>
      <c r="G279" s="2095"/>
      <c r="H279" s="118">
        <v>0</v>
      </c>
      <c r="I279" s="119">
        <v>356</v>
      </c>
      <c r="J279" s="120">
        <f t="shared" si="1"/>
        <v>0</v>
      </c>
      <c r="K279" s="118">
        <v>0</v>
      </c>
      <c r="L279" s="118">
        <v>356</v>
      </c>
      <c r="M279" s="121">
        <f>MIN(K279/L279,1)</f>
        <v>0</v>
      </c>
      <c r="N279" s="122" t="s">
        <v>4417</v>
      </c>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v>0</v>
      </c>
      <c r="I281" s="119">
        <v>356</v>
      </c>
      <c r="J281" s="120">
        <f t="shared" si="1"/>
        <v>0</v>
      </c>
      <c r="K281" s="101" t="s">
        <v>61</v>
      </c>
      <c r="L281" s="102" t="s">
        <v>61</v>
      </c>
      <c r="M281" s="103" t="s">
        <v>61</v>
      </c>
      <c r="N281" s="124"/>
      <c r="O281" s="2089"/>
      <c r="P281" s="2089"/>
    </row>
    <row r="282" spans="2:16" ht="24.75" customHeight="1">
      <c r="B282" s="76" t="s">
        <v>489</v>
      </c>
      <c r="C282" s="2091" t="s">
        <v>726</v>
      </c>
      <c r="D282" s="2091"/>
      <c r="E282" s="2091"/>
      <c r="F282" s="2091"/>
      <c r="G282" s="1518"/>
      <c r="H282" s="118">
        <v>0</v>
      </c>
      <c r="I282" s="119">
        <v>356</v>
      </c>
      <c r="J282" s="120">
        <f t="shared" si="1"/>
        <v>0</v>
      </c>
      <c r="K282" s="118">
        <v>0</v>
      </c>
      <c r="L282" s="118">
        <v>356</v>
      </c>
      <c r="M282" s="121">
        <f>MIN(K282/L282,1)</f>
        <v>0</v>
      </c>
      <c r="N282" s="122" t="s">
        <v>4417</v>
      </c>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01" t="s">
        <v>61</v>
      </c>
      <c r="I285" s="102" t="s">
        <v>61</v>
      </c>
      <c r="J285" s="103" t="s">
        <v>61</v>
      </c>
      <c r="K285" s="101" t="s">
        <v>61</v>
      </c>
      <c r="L285" s="102" t="s">
        <v>61</v>
      </c>
      <c r="M285" s="103" t="s">
        <v>61</v>
      </c>
      <c r="N285" s="126"/>
      <c r="O285" s="2089"/>
      <c r="P285" s="2089"/>
    </row>
    <row r="286" spans="2:16" ht="22.5" customHeight="1">
      <c r="B286" s="76" t="s">
        <v>489</v>
      </c>
      <c r="C286" s="2091" t="s">
        <v>729</v>
      </c>
      <c r="D286" s="2091"/>
      <c r="E286" s="2091"/>
      <c r="F286" s="2091"/>
      <c r="G286" s="2092"/>
      <c r="H286" s="118">
        <v>11</v>
      </c>
      <c r="I286" s="119">
        <v>356</v>
      </c>
      <c r="J286" s="120">
        <f t="shared" si="1"/>
        <v>3.0898876404494381E-2</v>
      </c>
      <c r="K286" s="118">
        <v>11</v>
      </c>
      <c r="L286" s="118">
        <v>356</v>
      </c>
      <c r="M286" s="121">
        <f>MIN(K286/L286,1)</f>
        <v>3.0898876404494381E-2</v>
      </c>
      <c r="N286" s="124"/>
      <c r="O286" s="2089"/>
      <c r="P286" s="2089"/>
    </row>
    <row r="287" spans="2:16" ht="22.5" customHeight="1">
      <c r="B287" s="104" t="s">
        <v>448</v>
      </c>
      <c r="C287" s="2068" t="s">
        <v>503</v>
      </c>
      <c r="D287" s="2068"/>
      <c r="E287" s="2068"/>
      <c r="F287" s="2068"/>
      <c r="G287" s="2068"/>
      <c r="H287" s="118">
        <v>46</v>
      </c>
      <c r="I287" s="119">
        <v>356</v>
      </c>
      <c r="J287" s="120">
        <f t="shared" si="1"/>
        <v>0.12921348314606743</v>
      </c>
      <c r="K287" s="118">
        <v>46</v>
      </c>
      <c r="L287" s="118">
        <v>356</v>
      </c>
      <c r="M287" s="121">
        <f>MIN(K287/L287,1)</f>
        <v>0.12921348314606743</v>
      </c>
      <c r="N287" s="105"/>
      <c r="O287" s="2089"/>
      <c r="P287" s="2089"/>
    </row>
    <row r="288" spans="2:16" ht="32.25" customHeight="1">
      <c r="B288" s="104" t="s">
        <v>450</v>
      </c>
      <c r="C288" s="2068" t="s">
        <v>730</v>
      </c>
      <c r="D288" s="2068"/>
      <c r="E288" s="2068"/>
      <c r="F288" s="2068"/>
      <c r="G288" s="2068"/>
      <c r="H288" s="101" t="s">
        <v>61</v>
      </c>
      <c r="I288" s="102" t="s">
        <v>61</v>
      </c>
      <c r="J288" s="103" t="s">
        <v>61</v>
      </c>
      <c r="K288" s="101" t="s">
        <v>61</v>
      </c>
      <c r="L288" s="102" t="s">
        <v>61</v>
      </c>
      <c r="M288" s="103" t="s">
        <v>61</v>
      </c>
      <c r="N288" s="105"/>
      <c r="O288" s="2089"/>
      <c r="P288" s="2089"/>
    </row>
    <row r="289" spans="2:16" ht="22.5" customHeight="1">
      <c r="B289" s="104" t="s">
        <v>453</v>
      </c>
      <c r="C289" s="2068" t="s">
        <v>131</v>
      </c>
      <c r="D289" s="2068"/>
      <c r="E289" s="2068"/>
      <c r="F289" s="2068"/>
      <c r="G289" s="2068"/>
      <c r="H289" s="118">
        <v>32</v>
      </c>
      <c r="I289" s="119">
        <v>356</v>
      </c>
      <c r="J289" s="120">
        <f t="shared" si="1"/>
        <v>8.98876404494382E-2</v>
      </c>
      <c r="K289" s="118">
        <v>32</v>
      </c>
      <c r="L289" s="118">
        <v>356</v>
      </c>
      <c r="M289" s="121">
        <f t="shared" ref="M289" si="2">MIN(K289/L289,1)</f>
        <v>8.98876404494382E-2</v>
      </c>
      <c r="N289" s="105"/>
      <c r="O289" s="2089"/>
      <c r="P289" s="2089"/>
    </row>
    <row r="290" spans="2:16" ht="22.5" customHeight="1">
      <c r="B290" s="104" t="s">
        <v>456</v>
      </c>
      <c r="C290" s="2068" t="s">
        <v>132</v>
      </c>
      <c r="D290" s="2068"/>
      <c r="E290" s="2068"/>
      <c r="F290" s="2068"/>
      <c r="G290" s="2068"/>
      <c r="H290" s="101" t="s">
        <v>61</v>
      </c>
      <c r="I290" s="102" t="s">
        <v>61</v>
      </c>
      <c r="J290" s="103" t="s">
        <v>61</v>
      </c>
      <c r="K290" s="101" t="s">
        <v>61</v>
      </c>
      <c r="L290" s="102" t="s">
        <v>61</v>
      </c>
      <c r="M290" s="103"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0</v>
      </c>
      <c r="I292" s="119">
        <v>356</v>
      </c>
      <c r="J292" s="120">
        <f t="shared" si="1"/>
        <v>0</v>
      </c>
      <c r="K292" s="118">
        <v>0</v>
      </c>
      <c r="L292" s="118">
        <v>356</v>
      </c>
      <c r="M292" s="120">
        <f>MIN(K292/L292,1)</f>
        <v>0</v>
      </c>
      <c r="N292" s="126"/>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24"/>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03" t="s">
        <v>61</v>
      </c>
      <c r="N294" s="105"/>
      <c r="O294" s="2089"/>
      <c r="P294" s="2089"/>
    </row>
    <row r="295" spans="2:16" ht="54.75" customHeight="1" thickBot="1">
      <c r="B295" s="27" t="s">
        <v>596</v>
      </c>
      <c r="C295" s="1997" t="s">
        <v>732</v>
      </c>
      <c r="D295" s="1997"/>
      <c r="E295" s="1997"/>
      <c r="F295" s="1997"/>
      <c r="G295" s="1998"/>
      <c r="H295" s="127">
        <f>SUM(H276+H279+H281+H282+H286+H287+H289+H292)</f>
        <v>89</v>
      </c>
      <c r="I295" s="127">
        <f>SUM(I276+I279+I281+I282+I286+I287+I289+I292)</f>
        <v>2848</v>
      </c>
      <c r="J295" s="120">
        <f t="shared" si="1"/>
        <v>3.125E-2</v>
      </c>
      <c r="K295" s="127">
        <f>SUM(K276+K279+K282+K286+K287+K289+K292)</f>
        <v>89</v>
      </c>
      <c r="L295" s="127">
        <f>SUM(L276+L279+L282+L286+L287+L289+L292)</f>
        <v>2492</v>
      </c>
      <c r="M295" s="121">
        <f>MIN(K295/L295,1)</f>
        <v>3.5714285714285712E-2</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4418</v>
      </c>
      <c r="M297" s="2070"/>
      <c r="N297" s="2071"/>
      <c r="O297" s="109" t="s">
        <v>3163</v>
      </c>
      <c r="P297" s="1507"/>
    </row>
    <row r="298" spans="2:16" ht="34.5" customHeight="1">
      <c r="B298" s="110" t="s">
        <v>341</v>
      </c>
      <c r="C298" s="1997" t="s">
        <v>734</v>
      </c>
      <c r="D298" s="1997"/>
      <c r="E298" s="1997"/>
      <c r="F298" s="1997"/>
      <c r="G298" s="1998"/>
      <c r="H298" s="1999" t="s">
        <v>57</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48" customHeight="1">
      <c r="B303" s="28" t="s">
        <v>357</v>
      </c>
      <c r="C303" s="2043" t="s">
        <v>740</v>
      </c>
      <c r="D303" s="2043"/>
      <c r="E303" s="2043"/>
      <c r="F303" s="2043"/>
      <c r="G303" s="2054"/>
      <c r="H303" s="2055" t="s">
        <v>56</v>
      </c>
      <c r="I303" s="2056"/>
      <c r="J303" s="2057"/>
      <c r="K303" s="2030" t="s">
        <v>514</v>
      </c>
      <c r="L303" s="2059"/>
      <c r="M303" s="2060"/>
      <c r="N303" s="2061"/>
      <c r="O303" s="1991" t="s">
        <v>4419</v>
      </c>
      <c r="P303" s="1991"/>
    </row>
    <row r="304" spans="2:16" ht="39" customHeight="1">
      <c r="B304" s="23" t="s">
        <v>366</v>
      </c>
      <c r="C304" s="1997" t="s">
        <v>741</v>
      </c>
      <c r="D304" s="1997"/>
      <c r="E304" s="1997"/>
      <c r="F304" s="1997"/>
      <c r="G304" s="1998"/>
      <c r="H304" s="1999" t="s">
        <v>365</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355</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t="s">
        <v>3164</v>
      </c>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v>1</v>
      </c>
      <c r="I310" s="2027"/>
      <c r="J310" s="2027"/>
      <c r="K310" s="2044" t="s">
        <v>514</v>
      </c>
      <c r="L310" s="2045" t="s">
        <v>4420</v>
      </c>
      <c r="M310" s="2046"/>
      <c r="N310" s="2047"/>
      <c r="O310" s="2050" t="s">
        <v>4421</v>
      </c>
      <c r="P310" s="2050"/>
    </row>
    <row r="311" spans="1:16" ht="30.75" customHeight="1">
      <c r="B311" s="1494" t="s">
        <v>435</v>
      </c>
      <c r="C311" s="2043" t="s">
        <v>748</v>
      </c>
      <c r="D311" s="2043"/>
      <c r="E311" s="2043"/>
      <c r="F311" s="2043"/>
      <c r="G311" s="2043"/>
      <c r="H311" s="1999" t="s">
        <v>56</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385</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4422</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22.25"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52.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394</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v>0</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394</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5">
        <v>0</v>
      </c>
      <c r="K324" s="201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394</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1999">
        <v>0</v>
      </c>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394</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65</v>
      </c>
      <c r="I357" s="114" t="s">
        <v>772</v>
      </c>
      <c r="J357" s="2008" t="s">
        <v>4423</v>
      </c>
      <c r="K357" s="2008"/>
      <c r="L357" s="2008"/>
      <c r="M357" s="2008"/>
      <c r="N357" s="2009"/>
      <c r="O357" s="1507"/>
      <c r="P357" s="1507"/>
    </row>
    <row r="358" spans="1:16" ht="118.5" customHeight="1">
      <c r="A358" s="9"/>
      <c r="B358" s="1481" t="s">
        <v>404</v>
      </c>
      <c r="C358" s="1830" t="s">
        <v>773</v>
      </c>
      <c r="D358" s="1830"/>
      <c r="E358" s="1830"/>
      <c r="F358" s="1830"/>
      <c r="G358" s="1831"/>
      <c r="H358" s="158" t="s">
        <v>56</v>
      </c>
      <c r="I358" s="1535" t="s">
        <v>514</v>
      </c>
      <c r="J358" s="2010" t="s">
        <v>4424</v>
      </c>
      <c r="K358" s="2010"/>
      <c r="L358" s="2010"/>
      <c r="M358" s="2010"/>
      <c r="N358" s="2011"/>
      <c r="O358" s="1991" t="s">
        <v>4425</v>
      </c>
      <c r="P358" s="1991"/>
    </row>
    <row r="359" spans="1:16" ht="65.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409</v>
      </c>
      <c r="I360" s="2000"/>
      <c r="J360" s="2001" t="s">
        <v>514</v>
      </c>
      <c r="K360" s="2003" t="s">
        <v>4426</v>
      </c>
      <c r="L360" s="2003"/>
      <c r="M360" s="2003"/>
      <c r="N360" s="2004"/>
      <c r="O360" s="1991" t="s">
        <v>4427</v>
      </c>
      <c r="P360" s="2006"/>
    </row>
    <row r="361" spans="1:16" ht="42.75" customHeight="1" thickBot="1">
      <c r="A361" s="9"/>
      <c r="B361" s="113" t="s">
        <v>435</v>
      </c>
      <c r="C361" s="1978" t="s">
        <v>776</v>
      </c>
      <c r="D361" s="1978"/>
      <c r="E361" s="1978"/>
      <c r="F361" s="1978"/>
      <c r="G361" s="1979"/>
      <c r="H361" s="1980" t="s">
        <v>420</v>
      </c>
      <c r="I361" s="1981"/>
      <c r="J361" s="2002"/>
      <c r="K361" s="3868" t="s">
        <v>4428</v>
      </c>
      <c r="L361" s="3869"/>
      <c r="M361" s="3869"/>
      <c r="N361" s="3870"/>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5">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G13:H13"/>
    <mergeCell ref="C14:E14"/>
    <mergeCell ref="G14:H14"/>
    <mergeCell ref="C15:E15"/>
    <mergeCell ref="G15:H15"/>
    <mergeCell ref="K20:N24"/>
    <mergeCell ref="C21:H21"/>
    <mergeCell ref="C22:H22"/>
    <mergeCell ref="O22:O24"/>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L16:N16"/>
    <mergeCell ref="C17:E17"/>
    <mergeCell ref="G17:H17"/>
    <mergeCell ref="J17:N17"/>
    <mergeCell ref="C13:E13"/>
  </mergeCells>
  <conditionalFormatting sqref="L198">
    <cfRule type="expression" dxfId="3899" priority="152">
      <formula>$F$221="Don't know"</formula>
    </cfRule>
    <cfRule type="expression" dxfId="3898" priority="153">
      <formula>$F$221="No"</formula>
    </cfRule>
  </conditionalFormatting>
  <conditionalFormatting sqref="I11:N11">
    <cfRule type="expression" dxfId="3897" priority="149">
      <formula>$F$17="Not applicable"</formula>
    </cfRule>
    <cfRule type="expression" dxfId="3896" priority="150">
      <formula>$F$17="Don't know"</formula>
    </cfRule>
    <cfRule type="expression" dxfId="3895" priority="151">
      <formula>$F$17="No"</formula>
    </cfRule>
  </conditionalFormatting>
  <conditionalFormatting sqref="I12:N15 I18:N19 I17:J17 I16:L16">
    <cfRule type="expression" dxfId="3894" priority="146">
      <formula>$F12="Not applicable"</formula>
    </cfRule>
    <cfRule type="expression" dxfId="3893" priority="147">
      <formula>$F12="Don't know"</formula>
    </cfRule>
    <cfRule type="expression" dxfId="3892" priority="148">
      <formula>$F12="No"</formula>
    </cfRule>
  </conditionalFormatting>
  <conditionalFormatting sqref="F9:N9 F11:F19 I11:N15 I18:N19 I17:J17 I16:L16">
    <cfRule type="expression" dxfId="3891" priority="145">
      <formula>$N$14="Don't know"</formula>
    </cfRule>
  </conditionalFormatting>
  <conditionalFormatting sqref="F9:N9 F11:F19 I11:N15 I18:N19 I17:J17 I16:L16">
    <cfRule type="expression" dxfId="3890" priority="144">
      <formula>$N$14="Not applicable"</formula>
    </cfRule>
  </conditionalFormatting>
  <conditionalFormatting sqref="F9:N9 F11:F19 I11:N15 I18:N19 I17:J17 I16:L16">
    <cfRule type="expression" dxfId="3889" priority="143">
      <formula>$N$14="No"</formula>
    </cfRule>
  </conditionalFormatting>
  <conditionalFormatting sqref="L188:M197">
    <cfRule type="expression" dxfId="3888" priority="141">
      <formula>$F$221="Don't know"</formula>
    </cfRule>
    <cfRule type="expression" dxfId="3887" priority="142">
      <formula>$F$221="No"</formula>
    </cfRule>
  </conditionalFormatting>
  <conditionalFormatting sqref="H26 G63:H64 H106 H276:I277 K276:L276 K282:L282 H281:I282 H286:I287 K286:L287 K292:L292 H292:I292 F11:F19 G116:N128 O274 J42:K43 F188:F198 F70:F73 H297:H299 O310 O358 H358 H301:H307 O297:O298 L198 H28:H31 O277 O303 O307 H279:I279 F77:J78 G72:H72 L188:N197 F81:J81 F79:F80 K279:L279 K289:L289 H289:I289">
    <cfRule type="containsBlanks" dxfId="3886" priority="140">
      <formula>LEN(TRIM(F11))=0</formula>
    </cfRule>
  </conditionalFormatting>
  <conditionalFormatting sqref="F9:N9">
    <cfRule type="containsBlanks" dxfId="3885" priority="139">
      <formula>LEN(TRIM(F9))=0</formula>
    </cfRule>
  </conditionalFormatting>
  <conditionalFormatting sqref="O60 O88:O92 O106 O113 O135 O141 O143 O218 O58 O227 O146:O161 J35:K36 J39:K39 J48:K48 J55:K55 O20:O22 O26:O27 O187 O31:O32 J50:K50 J52:K52">
    <cfRule type="containsBlanks" dxfId="3884" priority="138">
      <formula>LEN(TRIM(J20))=0</formula>
    </cfRule>
  </conditionalFormatting>
  <conditionalFormatting sqref="I63:J64">
    <cfRule type="containsBlanks" dxfId="3883" priority="137">
      <formula>LEN(TRIM(I63))=0</formula>
    </cfRule>
  </conditionalFormatting>
  <conditionalFormatting sqref="F243 H137:H139 K137 F200:F210 K219 F219:F221 H225 K228:K240 G147:G160 J147:J160">
    <cfRule type="containsBlanks" dxfId="3882" priority="136">
      <formula>LEN(TRIM(F137))=0</formula>
    </cfRule>
  </conditionalFormatting>
  <conditionalFormatting sqref="J27">
    <cfRule type="containsBlanks" dxfId="3881" priority="134">
      <formula>LEN(TRIM(J27))=0</formula>
    </cfRule>
  </conditionalFormatting>
  <conditionalFormatting sqref="G135">
    <cfRule type="containsBlanks" dxfId="3880" priority="135">
      <formula>LEN(TRIM(G135))=0</formula>
    </cfRule>
  </conditionalFormatting>
  <conditionalFormatting sqref="J58">
    <cfRule type="containsBlanks" dxfId="3879" priority="133">
      <formula>LEN(TRIM(J58))=0</formula>
    </cfRule>
  </conditionalFormatting>
  <conditionalFormatting sqref="J26">
    <cfRule type="containsBlanks" dxfId="3878" priority="132">
      <formula>LEN(TRIM(J26))=0</formula>
    </cfRule>
  </conditionalFormatting>
  <conditionalFormatting sqref="J60">
    <cfRule type="containsBlanks" dxfId="3877" priority="131">
      <formula>LEN(TRIM(J60))=0</formula>
    </cfRule>
  </conditionalFormatting>
  <conditionalFormatting sqref="F223">
    <cfRule type="containsBlanks" dxfId="3876" priority="121">
      <formula>LEN(TRIM(F223))=0</formula>
    </cfRule>
  </conditionalFormatting>
  <conditionalFormatting sqref="K242">
    <cfRule type="containsBlanks" dxfId="3875" priority="120">
      <formula>LEN(TRIM(K242))=0</formula>
    </cfRule>
  </conditionalFormatting>
  <conditionalFormatting sqref="H140">
    <cfRule type="containsBlanks" dxfId="3874" priority="130">
      <formula>LEN(TRIM(H140))=0</formula>
    </cfRule>
  </conditionalFormatting>
  <conditionalFormatting sqref="H143 K137 H137:H140">
    <cfRule type="expression" dxfId="3873" priority="128">
      <formula>#REF!="Don't know"</formula>
    </cfRule>
    <cfRule type="expression" dxfId="3872" priority="129">
      <formula>#REF!="No"</formula>
    </cfRule>
  </conditionalFormatting>
  <conditionalFormatting sqref="H143">
    <cfRule type="containsBlanks" dxfId="3871" priority="127">
      <formula>LEN(TRIM(H143))=0</formula>
    </cfRule>
  </conditionalFormatting>
  <conditionalFormatting sqref="H141">
    <cfRule type="expression" dxfId="3870" priority="125">
      <formula>#REF!="Don't know"</formula>
    </cfRule>
    <cfRule type="expression" dxfId="3869" priority="126">
      <formula>#REF!="No"</formula>
    </cfRule>
  </conditionalFormatting>
  <conditionalFormatting sqref="H141">
    <cfRule type="containsBlanks" dxfId="3868" priority="124">
      <formula>LEN(TRIM(H141))=0</formula>
    </cfRule>
  </conditionalFormatting>
  <conditionalFormatting sqref="L188:M197">
    <cfRule type="expression" dxfId="3867" priority="122">
      <formula>$F$221="Don't know"</formula>
    </cfRule>
    <cfRule type="expression" dxfId="3866" priority="123">
      <formula>$F$221="No"</formula>
    </cfRule>
  </conditionalFormatting>
  <conditionalFormatting sqref="O8">
    <cfRule type="containsBlanks" dxfId="3865" priority="118">
      <formula>LEN(TRIM(O8))=0</formula>
    </cfRule>
  </conditionalFormatting>
  <conditionalFormatting sqref="H310:H311">
    <cfRule type="containsBlanks" dxfId="3864" priority="119">
      <formula>LEN(TRIM(H310))=0</formula>
    </cfRule>
  </conditionalFormatting>
  <conditionalFormatting sqref="O67">
    <cfRule type="containsBlanks" dxfId="3863" priority="117">
      <formula>LEN(TRIM(O67))=0</formula>
    </cfRule>
  </conditionalFormatting>
  <conditionalFormatting sqref="O199">
    <cfRule type="containsBlanks" dxfId="3862" priority="116">
      <formula>LEN(TRIM(O199))=0</formula>
    </cfRule>
  </conditionalFormatting>
  <conditionalFormatting sqref="O223:O224">
    <cfRule type="containsBlanks" dxfId="3861" priority="115">
      <formula>LEN(TRIM(O223))=0</formula>
    </cfRule>
  </conditionalFormatting>
  <conditionalFormatting sqref="O252">
    <cfRule type="containsBlanks" dxfId="3860" priority="114">
      <formula>LEN(TRIM(O252))=0</formula>
    </cfRule>
  </conditionalFormatting>
  <conditionalFormatting sqref="I67">
    <cfRule type="containsBlanks" dxfId="3859" priority="113">
      <formula>LEN(TRIM(I67))=0</formula>
    </cfRule>
  </conditionalFormatting>
  <conditionalFormatting sqref="H313">
    <cfRule type="containsBlanks" dxfId="3858" priority="112">
      <formula>LEN(TRIM(H313))=0</formula>
    </cfRule>
  </conditionalFormatting>
  <conditionalFormatting sqref="H8">
    <cfRule type="containsBlanks" dxfId="3857" priority="111">
      <formula>LEN(TRIM(H8))=0</formula>
    </cfRule>
  </conditionalFormatting>
  <conditionalFormatting sqref="H8">
    <cfRule type="expression" dxfId="3856" priority="110">
      <formula>$N$14="Don't know"</formula>
    </cfRule>
  </conditionalFormatting>
  <conditionalFormatting sqref="H8">
    <cfRule type="expression" dxfId="3855" priority="109">
      <formula>$N$14="Not applicable"</formula>
    </cfRule>
  </conditionalFormatting>
  <conditionalFormatting sqref="H8">
    <cfRule type="expression" dxfId="3854" priority="108">
      <formula>$N$14="No"</formula>
    </cfRule>
  </conditionalFormatting>
  <conditionalFormatting sqref="F252">
    <cfRule type="containsBlanks" dxfId="3853" priority="107">
      <formula>LEN(TRIM(F252))=0</formula>
    </cfRule>
  </conditionalFormatting>
  <conditionalFormatting sqref="F260">
    <cfRule type="containsBlanks" dxfId="3852" priority="106">
      <formula>LEN(TRIM(F260))=0</formula>
    </cfRule>
  </conditionalFormatting>
  <conditionalFormatting sqref="F261:F264">
    <cfRule type="containsBlanks" dxfId="3851" priority="105">
      <formula>LEN(TRIM(F261))=0</formula>
    </cfRule>
  </conditionalFormatting>
  <conditionalFormatting sqref="F254">
    <cfRule type="containsBlanks" dxfId="3850" priority="104">
      <formula>LEN(TRIM(F254))=0</formula>
    </cfRule>
  </conditionalFormatting>
  <conditionalFormatting sqref="F256">
    <cfRule type="containsBlanks" dxfId="3849" priority="103">
      <formula>LEN(TRIM(F256))=0</formula>
    </cfRule>
  </conditionalFormatting>
  <conditionalFormatting sqref="F258">
    <cfRule type="containsBlanks" dxfId="3848" priority="102">
      <formula>LEN(TRIM(F258))=0</formula>
    </cfRule>
  </conditionalFormatting>
  <conditionalFormatting sqref="L165:L174">
    <cfRule type="expression" dxfId="3847" priority="100">
      <formula>$F$221="Don't know"</formula>
    </cfRule>
    <cfRule type="expression" dxfId="3846" priority="101">
      <formula>$F$221="No"</formula>
    </cfRule>
  </conditionalFormatting>
  <conditionalFormatting sqref="L164:M164">
    <cfRule type="expression" dxfId="3845" priority="98">
      <formula>$F$221="Don't know"</formula>
    </cfRule>
    <cfRule type="expression" dxfId="3844" priority="99">
      <formula>$F$221="No"</formula>
    </cfRule>
  </conditionalFormatting>
  <conditionalFormatting sqref="L164:N164 F164:F174 L165:L174">
    <cfRule type="containsBlanks" dxfId="3843" priority="97">
      <formula>LEN(TRIM(F164))=0</formula>
    </cfRule>
  </conditionalFormatting>
  <conditionalFormatting sqref="F176:F186">
    <cfRule type="containsBlanks" dxfId="3842" priority="96">
      <formula>LEN(TRIM(F176))=0</formula>
    </cfRule>
  </conditionalFormatting>
  <conditionalFormatting sqref="L164:M164">
    <cfRule type="expression" dxfId="3841" priority="94">
      <formula>$F$221="Don't know"</formula>
    </cfRule>
    <cfRule type="expression" dxfId="3840" priority="95">
      <formula>$F$221="No"</formula>
    </cfRule>
  </conditionalFormatting>
  <conditionalFormatting sqref="O175">
    <cfRule type="containsBlanks" dxfId="3839" priority="93">
      <formula>LEN(TRIM(O175))=0</formula>
    </cfRule>
  </conditionalFormatting>
  <conditionalFormatting sqref="F95:F97">
    <cfRule type="containsBlanks" dxfId="3838" priority="92">
      <formula>LEN(TRIM(F95))=0</formula>
    </cfRule>
  </conditionalFormatting>
  <conditionalFormatting sqref="F99:F102">
    <cfRule type="containsBlanks" dxfId="3837" priority="91">
      <formula>LEN(TRIM(F99))=0</formula>
    </cfRule>
  </conditionalFormatting>
  <conditionalFormatting sqref="H213:H216">
    <cfRule type="expression" dxfId="3836" priority="89">
      <formula>$H$144="Don't know"</formula>
    </cfRule>
    <cfRule type="expression" dxfId="3835" priority="90">
      <formula>$H$144="no"</formula>
    </cfRule>
  </conditionalFormatting>
  <conditionalFormatting sqref="O211">
    <cfRule type="containsBlanks" dxfId="3834" priority="88">
      <formula>LEN(TRIM(O211))=0</formula>
    </cfRule>
  </conditionalFormatting>
  <conditionalFormatting sqref="H213:H216">
    <cfRule type="containsBlanks" dxfId="3833" priority="87">
      <formula>LEN(TRIM(H213))=0</formula>
    </cfRule>
  </conditionalFormatting>
  <conditionalFormatting sqref="H211">
    <cfRule type="expression" dxfId="3832" priority="85">
      <formula>#REF!="Don't know"</formula>
    </cfRule>
    <cfRule type="expression" dxfId="3831" priority="86">
      <formula>#REF!="No"</formula>
    </cfRule>
  </conditionalFormatting>
  <conditionalFormatting sqref="H211">
    <cfRule type="containsBlanks" dxfId="3830" priority="84">
      <formula>LEN(TRIM(H211))=0</formula>
    </cfRule>
  </conditionalFormatting>
  <conditionalFormatting sqref="H360:I360 H361">
    <cfRule type="containsBlanks" dxfId="3829" priority="82">
      <formula>LEN(TRIM(H360))=0</formula>
    </cfRule>
    <cfRule type="containsBlanks" priority="83">
      <formula>LEN(TRIM(H360))=0</formula>
    </cfRule>
  </conditionalFormatting>
  <conditionalFormatting sqref="F268:F272">
    <cfRule type="containsBlanks" dxfId="3828" priority="80">
      <formula>LEN(TRIM(F268))=0</formula>
    </cfRule>
  </conditionalFormatting>
  <conditionalFormatting sqref="G93:J93">
    <cfRule type="containsBlanks" dxfId="3827" priority="59">
      <formula>LEN(TRIM(G93))=0</formula>
    </cfRule>
  </conditionalFormatting>
  <conditionalFormatting sqref="O163">
    <cfRule type="containsBlanks" dxfId="3826" priority="81">
      <formula>LEN(TRIM(O163))=0</formula>
    </cfRule>
  </conditionalFormatting>
  <conditionalFormatting sqref="F245:G245 F247:G247 F246 F249:G249 F248">
    <cfRule type="containsBlanks" dxfId="3825" priority="58">
      <formula>LEN(TRIM(F245))=0</formula>
    </cfRule>
  </conditionalFormatting>
  <conditionalFormatting sqref="G266">
    <cfRule type="containsBlanks" dxfId="3824" priority="79">
      <formula>LEN(TRIM(G266))=0</formula>
    </cfRule>
  </conditionalFormatting>
  <conditionalFormatting sqref="I20">
    <cfRule type="containsBlanks" dxfId="3823" priority="75">
      <formula>LEN(TRIM(I20))=0</formula>
    </cfRule>
    <cfRule type="expression" dxfId="3822" priority="78">
      <formula>$M$14="Don't know"</formula>
    </cfRule>
  </conditionalFormatting>
  <conditionalFormatting sqref="I20">
    <cfRule type="expression" dxfId="3821" priority="77">
      <formula>$M$14="Not applicable"</formula>
    </cfRule>
  </conditionalFormatting>
  <conditionalFormatting sqref="I20">
    <cfRule type="expression" dxfId="3820" priority="76">
      <formula>$M$14="No"</formula>
    </cfRule>
  </conditionalFormatting>
  <conditionalFormatting sqref="I21">
    <cfRule type="containsBlanks" dxfId="3819" priority="71">
      <formula>LEN(TRIM(I21))=0</formula>
    </cfRule>
    <cfRule type="expression" dxfId="3818" priority="74">
      <formula>$M$14="Don't know"</formula>
    </cfRule>
  </conditionalFormatting>
  <conditionalFormatting sqref="I21">
    <cfRule type="expression" dxfId="3817" priority="73">
      <formula>$M$14="Not applicable"</formula>
    </cfRule>
  </conditionalFormatting>
  <conditionalFormatting sqref="I21">
    <cfRule type="expression" dxfId="3816" priority="72">
      <formula>$M$14="No"</formula>
    </cfRule>
  </conditionalFormatting>
  <conditionalFormatting sqref="I22">
    <cfRule type="containsBlanks" dxfId="3815" priority="67">
      <formula>LEN(TRIM(I22))=0</formula>
    </cfRule>
    <cfRule type="expression" dxfId="3814" priority="70">
      <formula>$M$14="Don't know"</formula>
    </cfRule>
  </conditionalFormatting>
  <conditionalFormatting sqref="I22">
    <cfRule type="expression" dxfId="3813" priority="69">
      <formula>$M$14="Not applicable"</formula>
    </cfRule>
  </conditionalFormatting>
  <conditionalFormatting sqref="I22">
    <cfRule type="expression" dxfId="3812" priority="68">
      <formula>$M$14="No"</formula>
    </cfRule>
  </conditionalFormatting>
  <conditionalFormatting sqref="I23">
    <cfRule type="expression" dxfId="3811" priority="64">
      <formula>$N$14="No"</formula>
    </cfRule>
  </conditionalFormatting>
  <conditionalFormatting sqref="I23">
    <cfRule type="expression" dxfId="3810" priority="66">
      <formula>$N$14="Don't know"</formula>
    </cfRule>
  </conditionalFormatting>
  <conditionalFormatting sqref="I23">
    <cfRule type="expression" dxfId="3809" priority="65">
      <formula>$N$14="Not applicable"</formula>
    </cfRule>
  </conditionalFormatting>
  <conditionalFormatting sqref="I23">
    <cfRule type="containsBlanks" dxfId="3808" priority="63">
      <formula>LEN(TRIM(I23))=0</formula>
    </cfRule>
  </conditionalFormatting>
  <conditionalFormatting sqref="I23">
    <cfRule type="expression" dxfId="3807" priority="62">
      <formula>$N$14="Don't know"</formula>
    </cfRule>
  </conditionalFormatting>
  <conditionalFormatting sqref="I23">
    <cfRule type="expression" dxfId="3806" priority="61">
      <formula>$N$14="Not applicable"</formula>
    </cfRule>
  </conditionalFormatting>
  <conditionalFormatting sqref="I23">
    <cfRule type="expression" dxfId="3805" priority="60">
      <formula>$N$14="No"</formula>
    </cfRule>
  </conditionalFormatting>
  <conditionalFormatting sqref="G251">
    <cfRule type="containsBlanks" dxfId="3804" priority="57">
      <formula>LEN(TRIM(G251))=0</formula>
    </cfRule>
  </conditionalFormatting>
  <conditionalFormatting sqref="O244 O251">
    <cfRule type="containsBlanks" dxfId="3803" priority="56">
      <formula>LEN(TRIM(O244))=0</formula>
    </cfRule>
  </conditionalFormatting>
  <conditionalFormatting sqref="J354">
    <cfRule type="containsBlanks" dxfId="3802" priority="47">
      <formula>LEN(TRIM(J354))=0</formula>
    </cfRule>
  </conditionalFormatting>
  <conditionalFormatting sqref="J344">
    <cfRule type="containsBlanks" dxfId="3801" priority="49">
      <formula>LEN(TRIM(J344))=0</formula>
    </cfRule>
  </conditionalFormatting>
  <conditionalFormatting sqref="J318">
    <cfRule type="containsBlanks" dxfId="3800" priority="55">
      <formula>LEN(TRIM(J318))=0</formula>
    </cfRule>
  </conditionalFormatting>
  <conditionalFormatting sqref="J319">
    <cfRule type="containsBlanks" dxfId="3799" priority="54">
      <formula>LEN(TRIM(J319))=0</formula>
    </cfRule>
  </conditionalFormatting>
  <conditionalFormatting sqref="J324">
    <cfRule type="containsBlanks" dxfId="3798" priority="53">
      <formula>LEN(TRIM(J324))=0</formula>
    </cfRule>
  </conditionalFormatting>
  <conditionalFormatting sqref="J329">
    <cfRule type="containsBlanks" dxfId="3797" priority="52">
      <formula>LEN(TRIM(J329))=0</formula>
    </cfRule>
  </conditionalFormatting>
  <conditionalFormatting sqref="J334">
    <cfRule type="containsBlanks" dxfId="3796" priority="51">
      <formula>LEN(TRIM(J334))=0</formula>
    </cfRule>
  </conditionalFormatting>
  <conditionalFormatting sqref="J339">
    <cfRule type="containsBlanks" dxfId="3795" priority="50">
      <formula>LEN(TRIM(J339))=0</formula>
    </cfRule>
  </conditionalFormatting>
  <conditionalFormatting sqref="J349">
    <cfRule type="containsBlanks" dxfId="3794" priority="48">
      <formula>LEN(TRIM(J349))=0</formula>
    </cfRule>
  </conditionalFormatting>
  <conditionalFormatting sqref="J89:J92">
    <cfRule type="containsBlanks" dxfId="3793" priority="46">
      <formula>LEN(TRIM(J89))=0</formula>
    </cfRule>
  </conditionalFormatting>
  <conditionalFormatting sqref="J321">
    <cfRule type="containsBlanks" dxfId="3792" priority="45">
      <formula>LEN(TRIM(J321))=0</formula>
    </cfRule>
  </conditionalFormatting>
  <conditionalFormatting sqref="J326">
    <cfRule type="containsBlanks" dxfId="3791" priority="44">
      <formula>LEN(TRIM(J326))=0</formula>
    </cfRule>
  </conditionalFormatting>
  <conditionalFormatting sqref="J331">
    <cfRule type="containsBlanks" dxfId="3790" priority="43">
      <formula>LEN(TRIM(J331))=0</formula>
    </cfRule>
  </conditionalFormatting>
  <conditionalFormatting sqref="J336">
    <cfRule type="containsBlanks" dxfId="3789" priority="42">
      <formula>LEN(TRIM(J336))=0</formula>
    </cfRule>
  </conditionalFormatting>
  <conditionalFormatting sqref="J346">
    <cfRule type="containsBlanks" dxfId="3788" priority="41">
      <formula>LEN(TRIM(J346))=0</formula>
    </cfRule>
  </conditionalFormatting>
  <conditionalFormatting sqref="J351">
    <cfRule type="containsBlanks" dxfId="3787" priority="40">
      <formula>LEN(TRIM(J351))=0</formula>
    </cfRule>
  </conditionalFormatting>
  <conditionalFormatting sqref="O316:O356">
    <cfRule type="containsBlanks" dxfId="3786" priority="38">
      <formula>LEN(TRIM(O316))=0</formula>
    </cfRule>
  </conditionalFormatting>
  <conditionalFormatting sqref="J356">
    <cfRule type="containsBlanks" dxfId="3785" priority="39">
      <formula>LEN(TRIM(J356))=0</formula>
    </cfRule>
  </conditionalFormatting>
  <conditionalFormatting sqref="H357">
    <cfRule type="containsBlanks" dxfId="3784" priority="37">
      <formula>LEN(TRIM(H357))=0</formula>
    </cfRule>
  </conditionalFormatting>
  <conditionalFormatting sqref="K20:N24">
    <cfRule type="containsBlanks" dxfId="3783" priority="36">
      <formula>LEN(TRIM(K20))=0</formula>
    </cfRule>
  </conditionalFormatting>
  <conditionalFormatting sqref="J29">
    <cfRule type="containsBlanks" dxfId="3782" priority="34">
      <formula>LEN(TRIM(J29))=0</formula>
    </cfRule>
  </conditionalFormatting>
  <conditionalFormatting sqref="J28">
    <cfRule type="containsBlanks" dxfId="3781" priority="35">
      <formula>LEN(TRIM(J28))=0</formula>
    </cfRule>
  </conditionalFormatting>
  <conditionalFormatting sqref="J341">
    <cfRule type="containsBlanks" dxfId="3780" priority="33">
      <formula>LEN(TRIM(J341))=0</formula>
    </cfRule>
  </conditionalFormatting>
  <conditionalFormatting sqref="H308:J308">
    <cfRule type="containsBlanks" dxfId="3779" priority="32">
      <formula>LEN(TRIM(H308))=0</formula>
    </cfRule>
  </conditionalFormatting>
  <conditionalFormatting sqref="H312:J312">
    <cfRule type="containsBlanks" dxfId="3778" priority="31">
      <formula>LEN(TRIM(H312))=0</formula>
    </cfRule>
  </conditionalFormatting>
  <conditionalFormatting sqref="H315:J315">
    <cfRule type="containsBlanks" dxfId="3777" priority="30">
      <formula>LEN(TRIM(H315))=0</formula>
    </cfRule>
  </conditionalFormatting>
  <conditionalFormatting sqref="I24">
    <cfRule type="containsBlanks" dxfId="3776" priority="29">
      <formula>LEN(TRIM(I24))=0</formula>
    </cfRule>
  </conditionalFormatting>
  <conditionalFormatting sqref="O77">
    <cfRule type="containsBlanks" dxfId="3775" priority="28">
      <formula>LEN(TRIM(O77))=0</formula>
    </cfRule>
  </conditionalFormatting>
  <conditionalFormatting sqref="O78">
    <cfRule type="containsBlanks" dxfId="3774" priority="27">
      <formula>LEN(TRIM(O78))=0</formula>
    </cfRule>
  </conditionalFormatting>
  <conditionalFormatting sqref="O81">
    <cfRule type="containsBlanks" dxfId="3773" priority="26">
      <formula>LEN(TRIM(O81))=0</formula>
    </cfRule>
  </conditionalFormatting>
  <conditionalFormatting sqref="O95">
    <cfRule type="containsBlanks" dxfId="3772" priority="25">
      <formula>LEN(TRIM(O95))=0</formula>
    </cfRule>
  </conditionalFormatting>
  <conditionalFormatting sqref="O69:O74">
    <cfRule type="containsBlanks" dxfId="3771" priority="24">
      <formula>LEN(TRIM(O69))=0</formula>
    </cfRule>
  </conditionalFormatting>
  <conditionalFormatting sqref="O360">
    <cfRule type="containsBlanks" dxfId="3770" priority="23">
      <formula>LEN(TRIM(O360))=0</formula>
    </cfRule>
  </conditionalFormatting>
  <conditionalFormatting sqref="J323">
    <cfRule type="containsBlanks" dxfId="3769" priority="22">
      <formula>LEN(TRIM(J323))=0</formula>
    </cfRule>
  </conditionalFormatting>
  <conditionalFormatting sqref="J328">
    <cfRule type="containsBlanks" dxfId="3768" priority="21">
      <formula>LEN(TRIM(J328))=0</formula>
    </cfRule>
  </conditionalFormatting>
  <conditionalFormatting sqref="J333">
    <cfRule type="containsBlanks" dxfId="3767" priority="20">
      <formula>LEN(TRIM(J333))=0</formula>
    </cfRule>
  </conditionalFormatting>
  <conditionalFormatting sqref="J338">
    <cfRule type="containsBlanks" dxfId="3766" priority="19">
      <formula>LEN(TRIM(J338))=0</formula>
    </cfRule>
  </conditionalFormatting>
  <conditionalFormatting sqref="J343">
    <cfRule type="containsBlanks" dxfId="3765" priority="18">
      <formula>LEN(TRIM(J343))=0</formula>
    </cfRule>
  </conditionalFormatting>
  <conditionalFormatting sqref="J348">
    <cfRule type="containsBlanks" dxfId="3764" priority="17">
      <formula>LEN(TRIM(J348))=0</formula>
    </cfRule>
  </conditionalFormatting>
  <conditionalFormatting sqref="J353">
    <cfRule type="containsBlanks" dxfId="3763" priority="16">
      <formula>LEN(TRIM(J353))=0</formula>
    </cfRule>
  </conditionalFormatting>
  <conditionalFormatting sqref="I70:J70">
    <cfRule type="containsBlanks" dxfId="3762" priority="15">
      <formula>LEN(TRIM(I70))=0</formula>
    </cfRule>
  </conditionalFormatting>
  <conditionalFormatting sqref="J37:K37">
    <cfRule type="containsBlanks" dxfId="3761" priority="13">
      <formula>LEN(TRIM(J37))=0</formula>
    </cfRule>
  </conditionalFormatting>
  <conditionalFormatting sqref="J40:K40">
    <cfRule type="containsBlanks" dxfId="3760" priority="12">
      <formula>LEN(TRIM(J40))=0</formula>
    </cfRule>
  </conditionalFormatting>
  <conditionalFormatting sqref="J44:K44">
    <cfRule type="containsBlanks" dxfId="3759" priority="11">
      <formula>LEN(TRIM(J44))=0</formula>
    </cfRule>
  </conditionalFormatting>
  <conditionalFormatting sqref="J45:K45">
    <cfRule type="containsBlanks" dxfId="3758" priority="10">
      <formula>LEN(TRIM(J45))=0</formula>
    </cfRule>
  </conditionalFormatting>
  <conditionalFormatting sqref="J47:K47">
    <cfRule type="containsBlanks" dxfId="3757" priority="9">
      <formula>LEN(TRIM(J47))=0</formula>
    </cfRule>
  </conditionalFormatting>
  <conditionalFormatting sqref="J49:K49">
    <cfRule type="containsBlanks" dxfId="3756" priority="8">
      <formula>LEN(TRIM(J49))=0</formula>
    </cfRule>
  </conditionalFormatting>
  <conditionalFormatting sqref="J51:K51">
    <cfRule type="containsBlanks" dxfId="3755" priority="7">
      <formula>LEN(TRIM(J51))=0</formula>
    </cfRule>
  </conditionalFormatting>
  <conditionalFormatting sqref="J53:K53">
    <cfRule type="containsBlanks" dxfId="3754" priority="6">
      <formula>LEN(TRIM(J53))=0</formula>
    </cfRule>
  </conditionalFormatting>
  <conditionalFormatting sqref="J56:K57">
    <cfRule type="containsBlanks" dxfId="3753" priority="5">
      <formula>LEN(TRIM(J56))=0</formula>
    </cfRule>
  </conditionalFormatting>
  <conditionalFormatting sqref="K293:L293 K290:L290 K288:L288 K285:L285 K283:L283 K281:L281 K277:L278 H278:I278">
    <cfRule type="containsBlanks" dxfId="3752" priority="4">
      <formula>LEN(TRIM(H277))=0</formula>
    </cfRule>
  </conditionalFormatting>
  <conditionalFormatting sqref="K294:L294 H293:I294 H290:I290 H288:I288 H285:I285 H283:I283">
    <cfRule type="containsBlanks" dxfId="3751" priority="3">
      <formula>LEN(TRIM(H283))=0</formula>
    </cfRule>
  </conditionalFormatting>
  <conditionalFormatting sqref="I72:J72">
    <cfRule type="containsBlanks" dxfId="3750" priority="1">
      <formula>LEN(TRIM(I72))=0</formula>
    </cfRule>
  </conditionalFormatting>
  <conditionalFormatting sqref="G70:H70">
    <cfRule type="containsBlanks" dxfId="3749" priority="2">
      <formula>LEN(TRIM(G70))=0</formula>
    </cfRule>
  </conditionalFormatting>
  <dataValidations count="44">
    <dataValidation type="list" allowBlank="1" showInputMessage="1" showErrorMessage="1" sqref="J318:K318 J323:K323 J328:K328 J333:K333 J338:K338 J343:K343 J348:K348 J353:K353" xr:uid="{97BAAF1A-F448-4A46-87BD-002B7C026AAF}">
      <formula1>"WHO-prequalified, SRA, Both WHO-PQ and SRA,No SRA or WHO-PQ products registered,Don’t know"</formula1>
    </dataValidation>
    <dataValidation type="list" allowBlank="1" showInputMessage="1" showErrorMessage="1" sqref="H361:I361" xr:uid="{74B1A7AC-7DEC-4D28-AA8F-D1F8AC76ED0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38E4B6BA-BEC7-4B1A-BAA3-210937DBD7AC}">
      <formula1>"Yes, No, Don’t know"</formula1>
    </dataValidation>
    <dataValidation type="list" allowBlank="1" showInputMessage="1" showErrorMessage="1" sqref="H29 J29" xr:uid="{E3A8884E-0068-4242-AD8D-5212BDDA6BA0}">
      <formula1>"2015,2016,2017,2018,2019"</formula1>
    </dataValidation>
    <dataValidation type="list" allowBlank="1" showInputMessage="1" showErrorMessage="1" sqref="J321:K321 J326:K326 J331:K331 J336:K336 J346:K346 J351:K351 J356:K356 J341:K341" xr:uid="{C78A2C49-FC13-4F0A-A80C-00B2654CEA8B}">
      <formula1>"0,1,2 or more,Don't know"</formula1>
    </dataValidation>
    <dataValidation type="list" allowBlank="1" showInputMessage="1" showErrorMessage="1" sqref="H304:J304" xr:uid="{2F67F8C1-DD0A-42C2-A26A-359353C11842}">
      <formula1>"Yes - ISO certified, Yes - WHO-PQ, Yes - both ISO certified and WHO-PQ,Neither, Don’t know, Not applicable"</formula1>
    </dataValidation>
    <dataValidation type="list" allowBlank="1" showInputMessage="1" showErrorMessage="1" sqref="F248:G248" xr:uid="{4A4BF8A0-6EB2-4C40-A54F-24871D8FF049}">
      <formula1>"Yes: Extensive community mobilization/engagement,Yes: Some community mobilization/engagement,No,Don't know"</formula1>
    </dataValidation>
    <dataValidation type="list" allowBlank="1" showInputMessage="1" showErrorMessage="1" sqref="F246:G246" xr:uid="{C31E5599-3951-4D18-93D2-E6159F6CABF7}">
      <formula1>"Yes: Extensive mass media,Yes: Some mass media,No,Don't know"</formula1>
    </dataValidation>
    <dataValidation type="list" allowBlank="1" showInputMessage="1" showErrorMessage="1" sqref="G147:G160 H151:I160 H147:I149 J147:J160 K147:L149 K151:L160" xr:uid="{1964711F-AB4E-4F1A-86F6-99F1CFC16807}">
      <formula1>"Community Health Worker (or equivalent),Auxiliary Nurse,Auxiliary Nurse Midwife,Nurse,Clinical Officer,Doctor,Don't know,Not applicable"</formula1>
    </dataValidation>
    <dataValidation type="list" allowBlank="1" showInputMessage="1" showErrorMessage="1" sqref="H140:J140" xr:uid="{3BC96B86-F838-4BE7-AD09-134BC0093710}">
      <formula1>"Yes - high level of implementation, Yes - some implementation,Minimal or no implementation, Don't know, Not applicable (no strategy)"</formula1>
    </dataValidation>
    <dataValidation type="list" allowBlank="1" showInputMessage="1" showErrorMessage="1" sqref="J89:J92" xr:uid="{F7802A0F-5BC0-477D-A325-5BA89C08E217}">
      <formula1>"Yes, No, Don't Know,Not applicable"</formula1>
    </dataValidation>
    <dataValidation type="list" allowBlank="1" showInputMessage="1" showErrorMessage="1" error="Please choose from the dropdown list." prompt="Please select from the dropdown list" sqref="G90:I92" xr:uid="{B48C6206-45A5-4A6E-A6BB-2A2B5E6F73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26A63DD-B187-42C2-A5DC-76E2EB6E6018}">
      <formula1>"Ministry of Finance, Ministry of Planning,Both,Neither,Don't know, Not applicable"</formula1>
    </dataValidation>
    <dataValidation type="list" allowBlank="1" showInputMessage="1" showErrorMessage="1" sqref="F99:G102" xr:uid="{7C336902-84DB-4D04-8BC0-93E21DA853A8}">
      <formula1>"Yes,No,Don't Know"</formula1>
    </dataValidation>
    <dataValidation type="list" allowBlank="1" showInputMessage="1" showErrorMessage="1" sqref="F272:G272" xr:uid="{C0A930F3-AA38-4983-8095-00A4633726CB}">
      <formula1>"Paper only, Mobile phone/SMS,Electronic,Combination, Don't know, Not applicable (no LMIS)"</formula1>
    </dataValidation>
    <dataValidation type="list" allowBlank="1" showInputMessage="1" showErrorMessage="1" sqref="G251" xr:uid="{EB91FA47-31A0-4D79-B910-91515AEEDCA8}">
      <formula1>"0%,1-10%,11-20%,21-30%,31-40%,41-50%,51-60%,61-70%,71-80%,81-100%,Don't know,Not applicable"</formula1>
    </dataValidation>
    <dataValidation type="list" allowBlank="1" showInputMessage="1" showErrorMessage="1" sqref="F249:G249 H213:J216" xr:uid="{410BB024-52F9-4092-9899-81F314EE729C}">
      <formula1>"Yes,No,Don't know"</formula1>
    </dataValidation>
    <dataValidation type="list" allowBlank="1" showInputMessage="1" showErrorMessage="1" sqref="F247:G247" xr:uid="{F834BEB3-018B-4DE0-9038-C377F7C0BA03}">
      <formula1>"Yes: Extensive mobile outreach/education,Yes: Some mobile outreach/education,No,Don't know"</formula1>
    </dataValidation>
    <dataValidation type="list" allowBlank="1" showInputMessage="1" showErrorMessage="1" sqref="F245:G245" xr:uid="{18DEA5D3-0FA0-4C12-8C46-988CB80F471A}">
      <formula1>"Yes: Extensive social marketing,Yes: Some social marketing,No,Don't know"</formula1>
    </dataValidation>
    <dataValidation allowBlank="1" showInputMessage="1" showErrorMessage="1" error="Please choose from the dropdown list." sqref="K20:N24" xr:uid="{F60AF61A-7691-48E6-91C7-905A60EADFB5}"/>
    <dataValidation type="list" allowBlank="1" showInputMessage="1" showErrorMessage="1" sqref="F271:G271" xr:uid="{46F9431B-01AF-4998-B237-2D9190051297}">
      <formula1>"Yes: All social marketing sites included, Yes: Some social marketing sites included,None, Don't know, Not applicable (no LMIS)"</formula1>
    </dataValidation>
    <dataValidation type="list" allowBlank="1" showInputMessage="1" showErrorMessage="1" sqref="F270:G270" xr:uid="{B86A39B2-DE4A-451A-82A1-943BC0517C39}">
      <formula1>"Yes: All NGO facilities included, Yes: Some NGO facilities included,None, Don't know, Not applicable (no LMIS)"</formula1>
    </dataValidation>
    <dataValidation type="list" allowBlank="1" showInputMessage="1" showErrorMessage="1" sqref="F269:G269" xr:uid="{345488A9-B869-4F74-A997-5D1C3805755D}">
      <formula1>"Yes: All private sector facilities included, Yes: Some private sector facilities included,None, Don't know, Not applicable (no LMIS)"</formula1>
    </dataValidation>
    <dataValidation type="list" allowBlank="1" showInputMessage="1" showErrorMessage="1" sqref="F268:G268" xr:uid="{CEB7D7CF-4C63-40AA-906A-B1EEC2C4AF26}">
      <formula1>"Yes: All public sector facilities included, Yes: Some public sector facilities included,None, Don't know, Not applicable (no LMIS)"</formula1>
    </dataValidation>
    <dataValidation type="list" allowBlank="1" showInputMessage="1" showErrorMessage="1" sqref="H360:I360" xr:uid="{4AF9BD2F-4B85-446B-852B-79BC637663AC}">
      <formula1>"Yes (PSE plan with FP/RH component),No PSE plan started/developed,Yes PSE plan but no FP/RH component,Don't know"</formula1>
    </dataValidation>
    <dataValidation type="list" allowBlank="1" showInputMessage="1" showErrorMessage="1" sqref="H312:J312" xr:uid="{6C61D35A-B9F8-48A0-AFD6-E45103D5F711}">
      <formula1>"0-25%,26-50%,51-75%,76-100%, Don’t know, Not applicable"</formula1>
    </dataValidation>
    <dataValidation type="list" allowBlank="1" showInputMessage="1" showErrorMessage="1" sqref="F95:F97" xr:uid="{B56E4F37-5E7E-4EA1-87B0-4E4F94179EB6}">
      <formula1>"Yes,No,Don't Know,Not Applicable"</formula1>
    </dataValidation>
    <dataValidation type="list" allowBlank="1" showInputMessage="1" showErrorMessage="1" sqref="H302:J302" xr:uid="{404BB1A6-BF45-4588-B6DA-7EE98B8022A4}">
      <formula1>"Yes,No,Don't know,Not applicable"</formula1>
    </dataValidation>
    <dataValidation type="list" allowBlank="1" showInputMessage="1" showErrorMessage="1" sqref="H308:J308" xr:uid="{203B1E0A-B32B-4FD8-A526-C8F868B4E23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61167B11-60C4-446C-A3B7-38A2BA86DE30}">
      <formula1>"0,1,2-3,More than 3, Don’t know"</formula1>
    </dataValidation>
    <dataValidation type="list" allowBlank="1" showInputMessage="1" showErrorMessage="1" sqref="J349 J354 J324 J329 J334 J339 J344 J319" xr:uid="{2E703098-9BE7-4710-AA33-2055BC60DE3C}">
      <formula1>"0,1,2-3,More than 3,Don't know"</formula1>
    </dataValidation>
    <dataValidation type="list" allowBlank="1" showInputMessage="1" showErrorMessage="1" sqref="H302" xr:uid="{8861A76C-200E-4EB9-8FB0-F24083A145F5}">
      <formula1>"Yes,No,Don’t know, Not applicable"</formula1>
    </dataValidation>
    <dataValidation type="list" allowBlank="1" showInputMessage="1" showErrorMessage="1" sqref="H301:J301" xr:uid="{C177A14C-F356-4AAD-B1EE-A862623E7378}">
      <formula1>"Less than 6 months, 6 months to under 1 year, 1 year to 18 months, More than 18 months,Don’t know"</formula1>
    </dataValidation>
    <dataValidation type="list" allowBlank="1" showInputMessage="1" showErrorMessage="1" error="Please choose from the dropdown list." sqref="I20:I21" xr:uid="{35C5D3CA-DF10-4C1E-BFCB-170AD9AEE41A}">
      <formula1>"Yes, No, Don't know, Not applicable"</formula1>
    </dataValidation>
    <dataValidation type="list" allowBlank="1" showInputMessage="1" showErrorMessage="1" sqref="H305:J306" xr:uid="{EEE3D731-41B3-40DE-97B7-A863181EBCBE}">
      <formula1>"Most were tested, Some were tested, None were tested, Don't know, Not applicable"</formula1>
    </dataValidation>
    <dataValidation type="list" allowBlank="1" showInputMessage="1" showErrorMessage="1" sqref="H315 H303 H307 H313 H311 H298:H299" xr:uid="{BB7A8627-CF60-4CFE-B98B-888D50BC0472}">
      <formula1>"Yes, No, Don’t know, Not applicable"</formula1>
    </dataValidation>
    <dataValidation type="list" allowBlank="1" showInputMessage="1" showErrorMessage="1" sqref="H161 J161:L161" xr:uid="{05D23823-199A-4F58-867D-3109A5C2E443}">
      <formula1>"Community Health Worker (or equivalent), Nurse, Auxiliary Nurse, Auxiliary Nurse Midwife, Clinical Officer, Doctor, Don't know, Not applicable"</formula1>
    </dataValidation>
    <dataValidation type="list" allowBlank="1" showInputMessage="1" showErrorMessage="1" sqref="H106" xr:uid="{0916153F-97F9-479B-97D5-898E2CC3E828}">
      <formula1>"Yes, No, Don't Know"</formula1>
    </dataValidation>
    <dataValidation type="list" allowBlank="1" showInputMessage="1" showErrorMessage="1" sqref="F77:F81" xr:uid="{92515EAF-D8FC-4669-B115-16939A056CFF}">
      <formula1>"In-kind, Cash, Don't know, Not applicable"</formula1>
    </dataValidation>
    <dataValidation type="list" allowBlank="1" showInputMessage="1" showErrorMessage="1" sqref="F164:F174 J60:K60 I67 F188:F198 K228:K240 F252 G135 H143:J143 H141:J141 J58 F260 F176:F186 F200:F210 H211:J211 G266 H357:H358" xr:uid="{1F09DBE2-401F-407A-B6BD-41207BC0FC3D}">
      <formula1>"Yes, No, Don't know"</formula1>
    </dataValidation>
    <dataValidation type="list" allowBlank="1" showInputMessage="1" showErrorMessage="1" sqref="H31:J31" xr:uid="{022A454F-2B59-4C1E-9D05-E63E3CD2F323}">
      <formula1>"Less than annually,Annually,Bi-annually (twice a year),Quarterly,Monthly,Ad hoc"</formula1>
    </dataValidation>
    <dataValidation type="list" allowBlank="1" showInputMessage="1" showErrorMessage="1" sqref="H26 J26 H28 J28" xr:uid="{FDE62CFA-D2F5-4142-B4A8-521F48A50840}">
      <formula1>"January, February, March, April, May, June, July, August, September, October, November, December"</formula1>
    </dataValidation>
    <dataValidation type="list" allowBlank="1" showInputMessage="1" showErrorMessage="1" error="Please choose from the dropdown list." sqref="I22" xr:uid="{44AD3B0C-58A7-42A6-A5E8-DFD1E839043F}">
      <formula1>"0 times, 1 time, 2-3 times, 4 or more times, Don't know"</formula1>
    </dataValidation>
    <dataValidation type="list" allowBlank="1" showInputMessage="1" showErrorMessage="1" sqref="F261:F264 M188:N197 H8 L164:L174 F72 F219:F221 H225 F223 I23:I24 G116:N128 G130:N132 F258 H139:J139 F19 F254 F256 F70 F11:F17 M164:N164 L188:L198" xr:uid="{08DBF63F-F3F8-4D0D-8EF5-4BDBA688BCD0}">
      <formula1>"Yes, No, Don't know, Not applicable"</formula1>
    </dataValidation>
  </dataValidations>
  <hyperlinks>
    <hyperlink ref="L1:M1" location="'All Countries Summary (2019)'!A1" display="Go to summary" xr:uid="{2EE7296C-5F82-4B75-A1E1-481F399CBEC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16C8635-723A-4CB6-BB4E-F5D50841E14A}">
          <x14:formula1>
            <xm:f>'\\chemonics.sharepoint.com@SSL\DavWWWRoot\sites\FO000\1300_CL\Monitoring and Evaluation\CS Indicators and Index\Validated Surveys - 2019\Validation_final\[CS Indicators Survey_2019_Lao PDR_Final_12.26.xlsx]Data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00DC39FB-D865-4CB7-95CB-FC8352A33339}">
          <x14:formula1>
            <xm:f>'\\chemonics.sharepoint.com@SSL\DavWWWRoot\sites\FO000\1300_CL\Monitoring and Evaluation\CS Indicators and Index\Validated Surveys - 2019\Validation_final\[CS Indicators Survey_2019_Lao PDR_Final_12.26.xlsx]Data sources for dropdown list'!#REF!</xm:f>
          </x14:formula1>
          <xm:sqref>O8:P19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F6E5D-A204-4E7C-9457-D90EBF3D9607}">
  <sheetPr>
    <tabColor theme="4" tint="-0.249977111117893"/>
    <pageSetUpPr fitToPage="1"/>
  </sheetPr>
  <dimension ref="B1:BC30"/>
  <sheetViews>
    <sheetView topLeftCell="A6" zoomScaleNormal="100" zoomScaleSheetLayoutView="70" workbookViewId="0">
      <pane xSplit="3" ySplit="1" topLeftCell="D7" activePane="bottomRight" state="frozen"/>
      <selection pane="bottomRight" activeCell="A6" sqref="A6"/>
      <selection pane="bottomLeft" activeCell="A7" sqref="A7"/>
      <selection pane="topRight" activeCell="J6" sqref="J6"/>
    </sheetView>
  </sheetViews>
  <sheetFormatPr defaultRowHeight="15"/>
  <cols>
    <col min="1" max="1" width="2.140625" customWidth="1"/>
    <col min="2" max="2" width="5.140625" customWidth="1"/>
    <col min="3" max="3" width="31.42578125" customWidth="1"/>
    <col min="4" max="4" width="81.5703125" customWidth="1"/>
    <col min="5" max="5" width="13.7109375" customWidth="1"/>
    <col min="6" max="7" width="11.85546875" customWidth="1"/>
    <col min="8" max="8" width="15" customWidth="1"/>
    <col min="9" max="10" width="10.85546875" customWidth="1"/>
    <col min="11" max="11" width="13.42578125" customWidth="1"/>
    <col min="12" max="12" width="11.28515625" customWidth="1"/>
    <col min="13" max="13" width="12.5703125" customWidth="1"/>
    <col min="14" max="15" width="13" customWidth="1"/>
    <col min="16" max="16" width="13.28515625" customWidth="1"/>
    <col min="17" max="17" width="14.85546875" customWidth="1"/>
    <col min="18" max="19" width="12.140625" customWidth="1"/>
    <col min="20" max="20" width="14.140625" customWidth="1"/>
    <col min="21" max="21" width="12.28515625" customWidth="1"/>
    <col min="22" max="22" width="13.85546875" customWidth="1"/>
    <col min="23" max="23" width="13" customWidth="1"/>
    <col min="24" max="24" width="13.28515625" customWidth="1"/>
    <col min="25" max="26" width="12.85546875" customWidth="1"/>
    <col min="27" max="27" width="13.42578125" customWidth="1"/>
    <col min="28" max="31" width="12.7109375" customWidth="1"/>
    <col min="32" max="32" width="16.5703125" customWidth="1"/>
    <col min="33" max="33" width="12.85546875" customWidth="1"/>
    <col min="34" max="35" width="12.5703125" customWidth="1"/>
    <col min="36" max="36" width="16" customWidth="1"/>
    <col min="37" max="38" width="11.85546875" customWidth="1"/>
    <col min="39" max="39" width="12" customWidth="1"/>
    <col min="40" max="40" width="12.42578125" customWidth="1"/>
    <col min="41" max="43" width="12.7109375" customWidth="1"/>
    <col min="44" max="44" width="14.7109375" customWidth="1"/>
    <col min="45" max="45" width="12.140625" customWidth="1"/>
    <col min="46" max="48" width="13.140625" customWidth="1"/>
    <col min="49" max="49" width="12.42578125" customWidth="1"/>
    <col min="50" max="50" width="12.7109375" customWidth="1"/>
    <col min="51" max="52" width="13" customWidth="1"/>
    <col min="53" max="54" width="13.7109375" customWidth="1"/>
    <col min="55" max="55" width="7.5703125" customWidth="1"/>
    <col min="56" max="56" width="12" customWidth="1"/>
    <col min="58" max="58" width="12.5703125" customWidth="1"/>
    <col min="59" max="59" width="10.42578125" customWidth="1"/>
    <col min="60" max="60" width="23" customWidth="1"/>
    <col min="61" max="65" width="23.7109375" customWidth="1"/>
  </cols>
  <sheetData>
    <row r="1" spans="2:55" ht="67.5" hidden="1" customHeight="1">
      <c r="E1" s="2402"/>
      <c r="F1" s="2402"/>
      <c r="G1" s="2402"/>
      <c r="H1" s="2402"/>
      <c r="I1" s="2402"/>
      <c r="J1" s="2402"/>
      <c r="K1" s="2402"/>
      <c r="L1" s="2402"/>
      <c r="M1" s="2402"/>
      <c r="N1" s="2402"/>
      <c r="O1" s="2402"/>
      <c r="P1" s="2402"/>
      <c r="Q1" s="2402"/>
      <c r="R1" s="2402"/>
      <c r="S1" s="2402"/>
      <c r="T1" s="2402"/>
      <c r="U1" s="2402"/>
      <c r="V1" s="2402"/>
      <c r="W1" s="2402"/>
      <c r="X1" s="2402"/>
      <c r="Y1" s="2402"/>
      <c r="Z1" s="2402"/>
      <c r="AA1" s="2402"/>
      <c r="AB1" s="2402"/>
      <c r="AC1" s="2402"/>
      <c r="AD1" s="2402"/>
      <c r="AE1" s="2402"/>
      <c r="AF1" s="2402"/>
      <c r="AG1" s="2402"/>
      <c r="AH1" s="2402"/>
      <c r="AI1" s="2402"/>
      <c r="AJ1" s="2402"/>
      <c r="AK1" s="2402"/>
      <c r="AL1" s="2402"/>
      <c r="AM1" s="2402"/>
      <c r="AN1" s="2402"/>
      <c r="AO1" s="2402"/>
      <c r="AP1" s="2402"/>
      <c r="AQ1" s="2402"/>
      <c r="AR1" s="2402"/>
      <c r="AS1" s="2402"/>
      <c r="AT1" s="2402"/>
      <c r="AU1" s="2402"/>
      <c r="AV1" s="2402"/>
      <c r="AW1" s="2402"/>
      <c r="AX1" s="2402"/>
      <c r="AY1" s="2402"/>
      <c r="AZ1" s="2402"/>
      <c r="BA1" s="2402"/>
      <c r="BB1" s="2402"/>
      <c r="BC1" s="2402"/>
    </row>
    <row r="2" spans="2:55" ht="37.5" hidden="1" customHeight="1" thickBot="1">
      <c r="B2" s="1" t="s">
        <v>779</v>
      </c>
      <c r="C2" s="2"/>
      <c r="D2" s="2"/>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row>
    <row r="3" spans="2:55" ht="34.5" hidden="1" customHeight="1" thickBot="1">
      <c r="B3" s="1"/>
      <c r="C3" s="6"/>
      <c r="D3" s="6"/>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row>
    <row r="4" spans="2:55" ht="42" hidden="1" customHeight="1">
      <c r="B4" s="2403" t="s">
        <v>428</v>
      </c>
      <c r="C4" s="2403"/>
      <c r="D4" s="2403"/>
      <c r="E4" s="2403"/>
      <c r="F4" s="2403"/>
      <c r="G4" s="2403"/>
      <c r="H4" s="2403"/>
      <c r="I4" s="2403"/>
      <c r="J4" s="2403"/>
      <c r="K4" s="2403"/>
      <c r="L4" s="2403"/>
      <c r="M4" s="2403"/>
      <c r="N4" s="2403"/>
      <c r="O4" s="2403"/>
      <c r="P4" s="2403"/>
      <c r="Q4" s="2403"/>
      <c r="R4" s="2403"/>
      <c r="S4" s="2403"/>
      <c r="T4" s="2403"/>
      <c r="U4" s="2403"/>
      <c r="V4" s="2403"/>
      <c r="W4" s="2403"/>
      <c r="X4" s="2403"/>
      <c r="Y4" s="2403"/>
      <c r="Z4" s="2403"/>
      <c r="AA4" s="2403"/>
      <c r="AB4" s="2403"/>
      <c r="AC4" s="2403"/>
      <c r="AD4" s="2403"/>
      <c r="AE4" s="2403"/>
      <c r="AF4" s="2403"/>
      <c r="AG4" s="2403"/>
      <c r="AH4" s="2403"/>
      <c r="AI4" s="2403"/>
      <c r="AJ4" s="2403"/>
      <c r="AK4" s="2403"/>
      <c r="AL4" s="2403"/>
      <c r="AM4" s="2403"/>
      <c r="AN4" s="2403"/>
      <c r="AO4" s="2403"/>
      <c r="AP4" s="2403"/>
      <c r="AQ4" s="2403"/>
      <c r="AR4" s="2403"/>
      <c r="AS4" s="2403"/>
      <c r="AT4" s="2403"/>
      <c r="AU4" s="2403"/>
      <c r="AV4" s="2403"/>
      <c r="AW4" s="2403"/>
      <c r="AX4" s="2403"/>
      <c r="AY4" s="2403"/>
      <c r="AZ4" s="2403"/>
      <c r="BA4" s="2403"/>
      <c r="BB4" s="2403"/>
      <c r="BC4" s="2403"/>
    </row>
    <row r="5" spans="2:55" ht="165" hidden="1" customHeight="1" thickBot="1">
      <c r="B5" s="2404" t="s">
        <v>429</v>
      </c>
      <c r="C5" s="2405"/>
      <c r="D5" s="2405"/>
      <c r="E5" s="2405"/>
      <c r="F5" s="2405"/>
      <c r="G5" s="2405"/>
      <c r="H5" s="2405"/>
      <c r="I5" s="2405"/>
      <c r="J5" s="2405"/>
      <c r="K5" s="2405"/>
      <c r="L5" s="2405"/>
      <c r="M5" s="2405"/>
      <c r="N5" s="2405"/>
      <c r="O5" s="2405"/>
      <c r="P5" s="2405"/>
      <c r="Q5" s="2405"/>
      <c r="R5" s="2405"/>
      <c r="S5" s="2405"/>
      <c r="T5" s="2405"/>
      <c r="U5" s="2405"/>
      <c r="V5" s="2405"/>
      <c r="W5" s="2405"/>
      <c r="X5" s="2405"/>
      <c r="Y5" s="2405"/>
      <c r="Z5" s="2405"/>
      <c r="AA5" s="2405"/>
      <c r="AB5" s="2405"/>
      <c r="AC5" s="2405"/>
      <c r="AD5" s="2405"/>
      <c r="AE5" s="2405"/>
      <c r="AF5" s="2405"/>
      <c r="AG5" s="2405"/>
      <c r="AH5" s="2405"/>
      <c r="AI5" s="2405"/>
      <c r="AJ5" s="2405"/>
      <c r="AK5" s="2405"/>
      <c r="AL5" s="2405"/>
      <c r="AM5" s="2405"/>
      <c r="AN5" s="2405"/>
      <c r="AO5" s="2405"/>
      <c r="AP5" s="2405"/>
      <c r="AQ5" s="2405"/>
      <c r="AR5" s="2405"/>
      <c r="AS5" s="2405"/>
      <c r="AT5" s="2405"/>
      <c r="AU5" s="2405"/>
      <c r="AV5" s="2405"/>
      <c r="AW5" s="2405"/>
      <c r="AX5" s="2405"/>
      <c r="AY5" s="2405"/>
      <c r="AZ5" s="2405"/>
      <c r="BA5" s="2405"/>
      <c r="BB5" s="2405"/>
      <c r="BC5" s="2405"/>
    </row>
    <row r="6" spans="2:55" ht="45" customHeight="1" thickBot="1">
      <c r="B6" s="2418" t="s">
        <v>780</v>
      </c>
      <c r="C6" s="2419"/>
      <c r="D6" s="725" t="s">
        <v>781</v>
      </c>
      <c r="E6" s="726" t="s">
        <v>3</v>
      </c>
      <c r="F6" s="726" t="s">
        <v>4</v>
      </c>
      <c r="G6" s="1450" t="s">
        <v>782</v>
      </c>
      <c r="H6" s="726" t="s">
        <v>6</v>
      </c>
      <c r="I6" s="727" t="s">
        <v>7</v>
      </c>
      <c r="J6" s="1451" t="s">
        <v>783</v>
      </c>
      <c r="K6" s="727" t="s">
        <v>9</v>
      </c>
      <c r="L6" s="727" t="s">
        <v>10</v>
      </c>
      <c r="M6" s="727" t="s">
        <v>11</v>
      </c>
      <c r="N6" s="727" t="s">
        <v>12</v>
      </c>
      <c r="O6" s="1451" t="s">
        <v>784</v>
      </c>
      <c r="P6" s="727" t="s">
        <v>785</v>
      </c>
      <c r="Q6" s="727" t="s">
        <v>15</v>
      </c>
      <c r="R6" s="727" t="s">
        <v>16</v>
      </c>
      <c r="S6" s="1451" t="s">
        <v>786</v>
      </c>
      <c r="T6" s="727" t="s">
        <v>18</v>
      </c>
      <c r="U6" s="727" t="s">
        <v>19</v>
      </c>
      <c r="V6" s="727" t="s">
        <v>20</v>
      </c>
      <c r="W6" s="727" t="s">
        <v>21</v>
      </c>
      <c r="X6" s="727" t="s">
        <v>22</v>
      </c>
      <c r="Y6" s="727" t="s">
        <v>23</v>
      </c>
      <c r="Z6" s="727" t="s">
        <v>787</v>
      </c>
      <c r="AA6" s="727" t="s">
        <v>25</v>
      </c>
      <c r="AB6" s="727" t="s">
        <v>26</v>
      </c>
      <c r="AC6" s="727" t="s">
        <v>27</v>
      </c>
      <c r="AD6" s="727" t="s">
        <v>28</v>
      </c>
      <c r="AE6" s="727" t="s">
        <v>788</v>
      </c>
      <c r="AF6" s="727" t="s">
        <v>30</v>
      </c>
      <c r="AG6" s="727" t="s">
        <v>31</v>
      </c>
      <c r="AH6" s="727" t="s">
        <v>32</v>
      </c>
      <c r="AI6" s="1452" t="s">
        <v>789</v>
      </c>
      <c r="AJ6" s="728" t="s">
        <v>34</v>
      </c>
      <c r="AK6" s="728" t="s">
        <v>35</v>
      </c>
      <c r="AL6" s="1452" t="s">
        <v>790</v>
      </c>
      <c r="AM6" s="728" t="s">
        <v>37</v>
      </c>
      <c r="AN6" s="728" t="s">
        <v>38</v>
      </c>
      <c r="AO6" s="728" t="s">
        <v>39</v>
      </c>
      <c r="AP6" s="1452" t="s">
        <v>791</v>
      </c>
      <c r="AQ6" s="728" t="s">
        <v>41</v>
      </c>
      <c r="AR6" s="728" t="s">
        <v>42</v>
      </c>
      <c r="AS6" s="728" t="s">
        <v>43</v>
      </c>
      <c r="AT6" s="728" t="s">
        <v>44</v>
      </c>
      <c r="AU6" s="728" t="s">
        <v>792</v>
      </c>
      <c r="AV6" s="728" t="s">
        <v>793</v>
      </c>
      <c r="AW6" s="728" t="s">
        <v>47</v>
      </c>
      <c r="AX6" s="728" t="s">
        <v>48</v>
      </c>
      <c r="AY6" s="728" t="s">
        <v>49</v>
      </c>
      <c r="AZ6" s="728" t="s">
        <v>50</v>
      </c>
      <c r="BA6" s="728" t="s">
        <v>51</v>
      </c>
      <c r="BB6" s="729" t="s">
        <v>52</v>
      </c>
      <c r="BC6" s="665"/>
    </row>
    <row r="7" spans="2:55" ht="24" customHeight="1" thickBot="1">
      <c r="B7" s="2420" t="s">
        <v>794</v>
      </c>
      <c r="C7" s="2421"/>
      <c r="D7" s="730"/>
      <c r="E7" s="731"/>
      <c r="F7" s="731"/>
      <c r="G7" s="731"/>
      <c r="H7" s="731"/>
      <c r="I7" s="731"/>
      <c r="J7" s="731"/>
      <c r="K7" s="731"/>
      <c r="L7" s="731"/>
      <c r="M7" s="731"/>
      <c r="N7" s="731"/>
      <c r="O7" s="731"/>
      <c r="P7" s="731"/>
      <c r="Q7" s="731"/>
      <c r="R7" s="731"/>
      <c r="S7" s="731"/>
      <c r="T7" s="731"/>
      <c r="U7" s="731"/>
      <c r="V7" s="731"/>
      <c r="W7" s="731"/>
      <c r="X7" s="731"/>
      <c r="Y7" s="731"/>
      <c r="Z7" s="731"/>
      <c r="AA7" s="731"/>
      <c r="AB7" s="731"/>
      <c r="AC7" s="732"/>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4"/>
      <c r="BC7" s="735"/>
    </row>
    <row r="8" spans="2:55" ht="136.5" customHeight="1">
      <c r="B8" s="736">
        <v>1</v>
      </c>
      <c r="C8" s="737" t="s">
        <v>795</v>
      </c>
      <c r="D8" s="738" t="s">
        <v>796</v>
      </c>
      <c r="E8" s="739">
        <v>2.3199999999999998E-2</v>
      </c>
      <c r="F8" s="739">
        <v>5.4300000000000001E-2</v>
      </c>
      <c r="G8" s="739">
        <v>0.152</v>
      </c>
      <c r="H8" s="739">
        <v>2.9899999999999999E-2</v>
      </c>
      <c r="I8" s="739">
        <v>4.58E-2</v>
      </c>
      <c r="J8" s="739">
        <v>0.121</v>
      </c>
      <c r="K8" s="739">
        <v>9.9900000000000003E-2</v>
      </c>
      <c r="L8" s="739">
        <v>8.5199999999999998E-2</v>
      </c>
      <c r="M8" s="739">
        <v>3.1399999999999997E-2</v>
      </c>
      <c r="N8" s="739">
        <v>9.8599999999999993E-2</v>
      </c>
      <c r="O8" s="739">
        <v>0.183</v>
      </c>
      <c r="P8" s="739">
        <v>5.0999999999999997E-2</v>
      </c>
      <c r="Q8" s="739">
        <v>0.156</v>
      </c>
      <c r="R8" s="739">
        <v>3.3300000000000003E-2</v>
      </c>
      <c r="S8" s="739">
        <v>0.114</v>
      </c>
      <c r="T8" s="739">
        <v>0.19239999999999999</v>
      </c>
      <c r="U8" s="739">
        <v>4.7899999999999998E-2</v>
      </c>
      <c r="V8" s="739">
        <v>6.0699999999999997E-2</v>
      </c>
      <c r="W8" s="739">
        <v>0.1721</v>
      </c>
      <c r="X8" s="739">
        <v>4.1099999999999998E-2</v>
      </c>
      <c r="Y8" s="739">
        <v>5.2400000000000002E-2</v>
      </c>
      <c r="Z8" s="739">
        <v>0.1171</v>
      </c>
      <c r="AA8" s="739">
        <v>3.3799999999999997E-2</v>
      </c>
      <c r="AB8" s="739">
        <v>7.9799999999999996E-2</v>
      </c>
      <c r="AC8" s="739">
        <v>6.1899999999999997E-2</v>
      </c>
      <c r="AD8" s="740">
        <v>4.0399999999999998E-2</v>
      </c>
      <c r="AE8" s="740">
        <v>4.2000000000000003E-2</v>
      </c>
      <c r="AF8" s="740">
        <v>0.1502</v>
      </c>
      <c r="AG8" s="740">
        <v>9.7799999999999998E-2</v>
      </c>
      <c r="AH8" s="740">
        <v>5.79E-2</v>
      </c>
      <c r="AI8" s="739">
        <v>0.105</v>
      </c>
      <c r="AJ8" s="739">
        <v>4.6600000000000003E-2</v>
      </c>
      <c r="AK8" s="739">
        <v>4.5100000000000001E-2</v>
      </c>
      <c r="AL8" s="739">
        <v>0.188</v>
      </c>
      <c r="AM8" s="739">
        <v>9.6500000000000002E-2</v>
      </c>
      <c r="AN8" s="739">
        <v>4.5999999999999999E-2</v>
      </c>
      <c r="AO8" s="739">
        <v>4.2999999999999997E-2</v>
      </c>
      <c r="AP8" s="739">
        <v>0.153</v>
      </c>
      <c r="AQ8" s="739">
        <v>0.14899999999999999</v>
      </c>
      <c r="AR8" s="739">
        <v>7.1300000000000002E-2</v>
      </c>
      <c r="AS8" s="739">
        <v>8.8800000000000004E-2</v>
      </c>
      <c r="AT8" s="739">
        <v>3.8899999999999997E-2</v>
      </c>
      <c r="AU8" s="739">
        <v>7.9100000000000004E-2</v>
      </c>
      <c r="AV8" s="739">
        <v>2.1100000000000001E-2</v>
      </c>
      <c r="AW8" s="739">
        <v>9.5200000000000007E-2</v>
      </c>
      <c r="AX8" s="739">
        <v>5.0500000000000003E-2</v>
      </c>
      <c r="AY8" s="739">
        <v>5.1400000000000001E-2</v>
      </c>
      <c r="AZ8" s="739">
        <v>9.4799999999999995E-2</v>
      </c>
      <c r="BA8" s="739">
        <v>6.8599999999999994E-2</v>
      </c>
      <c r="BB8" s="741">
        <v>0.15229999999999999</v>
      </c>
      <c r="BC8" s="742"/>
    </row>
    <row r="9" spans="2:55" ht="113.25" customHeight="1">
      <c r="B9" s="743">
        <v>2</v>
      </c>
      <c r="C9" s="744" t="s">
        <v>797</v>
      </c>
      <c r="D9" s="2422" t="s">
        <v>798</v>
      </c>
      <c r="E9" s="745">
        <v>2213.4</v>
      </c>
      <c r="F9" s="745">
        <v>7087.1</v>
      </c>
      <c r="G9" s="745">
        <v>21152.799999999999</v>
      </c>
      <c r="H9" s="745">
        <v>4643.3999999999996</v>
      </c>
      <c r="I9" s="745">
        <v>3128.7</v>
      </c>
      <c r="J9" s="745">
        <v>8549</v>
      </c>
      <c r="K9" s="745">
        <v>1851.7</v>
      </c>
      <c r="L9" s="745">
        <v>763.4</v>
      </c>
      <c r="M9" s="745">
        <v>3526.4</v>
      </c>
      <c r="N9" s="745">
        <v>6737.9</v>
      </c>
      <c r="O9" s="745">
        <v>24055</v>
      </c>
      <c r="P9" s="745">
        <v>3574.8</v>
      </c>
      <c r="Q9" s="745">
        <v>16926.900000000001</v>
      </c>
      <c r="R9" s="745">
        <v>1046.7</v>
      </c>
      <c r="S9" s="745">
        <v>11052</v>
      </c>
      <c r="T9" s="745">
        <v>8131.5</v>
      </c>
      <c r="U9" s="745">
        <v>2088.5</v>
      </c>
      <c r="V9" s="745">
        <v>4864</v>
      </c>
      <c r="W9" s="745">
        <v>8301.5</v>
      </c>
      <c r="X9" s="745">
        <v>2456.4</v>
      </c>
      <c r="Y9" s="745">
        <v>1776.1</v>
      </c>
      <c r="Z9" s="745">
        <v>5241.1000000000004</v>
      </c>
      <c r="AA9" s="745">
        <v>6470.9</v>
      </c>
      <c r="AB9" s="745">
        <v>4158.3</v>
      </c>
      <c r="AC9" s="746">
        <v>4972.1000000000004</v>
      </c>
      <c r="AD9" s="746">
        <v>6874.8</v>
      </c>
      <c r="AE9" s="746">
        <v>1319.4</v>
      </c>
      <c r="AF9" s="746">
        <v>1569.2</v>
      </c>
      <c r="AG9" s="746">
        <v>1033.5999999999999</v>
      </c>
      <c r="AH9" s="746">
        <v>2233.4</v>
      </c>
      <c r="AI9" s="746">
        <v>19125.86</v>
      </c>
      <c r="AJ9" s="746">
        <v>1264.7</v>
      </c>
      <c r="AK9" s="746">
        <v>3274.8</v>
      </c>
      <c r="AL9" s="746">
        <v>5219</v>
      </c>
      <c r="AM9" s="746">
        <v>848.3</v>
      </c>
      <c r="AN9" s="746">
        <v>4972.8999999999996</v>
      </c>
      <c r="AO9" s="746">
        <v>4991.5</v>
      </c>
      <c r="AP9" s="746">
        <v>12254.58</v>
      </c>
      <c r="AQ9" s="746">
        <v>12155.2</v>
      </c>
      <c r="AR9" s="746">
        <v>9737.6</v>
      </c>
      <c r="AS9" s="746">
        <v>2020.6</v>
      </c>
      <c r="AT9" s="746">
        <v>3251.5</v>
      </c>
      <c r="AU9" s="746">
        <v>1594.3</v>
      </c>
      <c r="AV9" s="747" t="s">
        <v>61</v>
      </c>
      <c r="AW9" s="746">
        <v>2743</v>
      </c>
      <c r="AX9" s="746">
        <v>1558.5</v>
      </c>
      <c r="AY9" s="746">
        <v>1738.3</v>
      </c>
      <c r="AZ9" s="746">
        <v>7050.8</v>
      </c>
      <c r="BA9" s="746">
        <v>3330.6</v>
      </c>
      <c r="BB9" s="748">
        <v>3288.8</v>
      </c>
      <c r="BC9" s="742"/>
    </row>
    <row r="10" spans="2:55" ht="24" customHeight="1">
      <c r="B10" s="743"/>
      <c r="C10" s="749" t="s">
        <v>799</v>
      </c>
      <c r="D10" s="2423"/>
      <c r="E10" s="750">
        <v>2017</v>
      </c>
      <c r="F10" s="750">
        <v>2017</v>
      </c>
      <c r="G10" s="750">
        <v>2019</v>
      </c>
      <c r="H10" s="750">
        <v>2018</v>
      </c>
      <c r="I10" s="750">
        <v>2018</v>
      </c>
      <c r="J10" s="750">
        <v>2019</v>
      </c>
      <c r="K10" s="750">
        <v>2018</v>
      </c>
      <c r="L10" s="750">
        <v>2018</v>
      </c>
      <c r="M10" s="750">
        <v>2018</v>
      </c>
      <c r="N10" s="750">
        <v>2018</v>
      </c>
      <c r="O10" s="750">
        <v>2019</v>
      </c>
      <c r="P10" s="750">
        <v>2018</v>
      </c>
      <c r="Q10" s="750">
        <v>2018</v>
      </c>
      <c r="R10" s="750">
        <v>2018</v>
      </c>
      <c r="S10" s="750">
        <v>2019</v>
      </c>
      <c r="T10" s="750">
        <v>2018</v>
      </c>
      <c r="U10" s="750">
        <v>2018</v>
      </c>
      <c r="V10" s="750">
        <v>2017</v>
      </c>
      <c r="W10" s="750">
        <v>2018</v>
      </c>
      <c r="X10" s="750">
        <v>2018</v>
      </c>
      <c r="Y10" s="750">
        <v>2018</v>
      </c>
      <c r="Z10" s="750">
        <v>2018</v>
      </c>
      <c r="AA10" s="750">
        <v>2018</v>
      </c>
      <c r="AB10" s="750">
        <v>2018</v>
      </c>
      <c r="AC10" s="750">
        <v>2018</v>
      </c>
      <c r="AD10" s="750">
        <v>2017</v>
      </c>
      <c r="AE10" s="750">
        <v>2018</v>
      </c>
      <c r="AF10" s="750">
        <v>2018</v>
      </c>
      <c r="AG10" s="750">
        <v>2017</v>
      </c>
      <c r="AH10" s="750">
        <v>2018</v>
      </c>
      <c r="AI10" s="750">
        <v>2019</v>
      </c>
      <c r="AJ10" s="750">
        <v>2018</v>
      </c>
      <c r="AK10" s="750">
        <v>2018</v>
      </c>
      <c r="AL10" s="750">
        <v>2019</v>
      </c>
      <c r="AM10" s="750">
        <v>2018</v>
      </c>
      <c r="AN10" s="750">
        <v>2018</v>
      </c>
      <c r="AO10" s="750">
        <v>2018</v>
      </c>
      <c r="AP10" s="750">
        <v>2019</v>
      </c>
      <c r="AQ10" s="750">
        <v>2018</v>
      </c>
      <c r="AR10" s="750">
        <v>2018</v>
      </c>
      <c r="AS10" s="750">
        <v>2018</v>
      </c>
      <c r="AT10" s="750">
        <v>2018</v>
      </c>
      <c r="AU10" s="750">
        <v>2017</v>
      </c>
      <c r="AV10" s="751" t="s">
        <v>61</v>
      </c>
      <c r="AW10" s="750">
        <v>2017</v>
      </c>
      <c r="AX10" s="750">
        <v>2018</v>
      </c>
      <c r="AY10" s="750">
        <v>2018</v>
      </c>
      <c r="AZ10" s="750">
        <v>2018</v>
      </c>
      <c r="BA10" s="750">
        <v>2017</v>
      </c>
      <c r="BB10" s="752">
        <v>2018</v>
      </c>
      <c r="BC10" s="742"/>
    </row>
    <row r="11" spans="2:55" ht="138.6" customHeight="1">
      <c r="B11" s="753">
        <v>3</v>
      </c>
      <c r="C11" s="754" t="s">
        <v>800</v>
      </c>
      <c r="D11" s="2422" t="s">
        <v>801</v>
      </c>
      <c r="E11" s="755">
        <v>0.54500000000000004</v>
      </c>
      <c r="F11" s="755">
        <v>0.36599999999999999</v>
      </c>
      <c r="G11" s="755">
        <v>0.35499999999999998</v>
      </c>
      <c r="H11" s="755">
        <v>0.24299999999999999</v>
      </c>
      <c r="I11" s="755">
        <v>0.40100000000000002</v>
      </c>
      <c r="J11" s="755">
        <v>0.372</v>
      </c>
      <c r="K11" s="755">
        <v>0.40100000000000002</v>
      </c>
      <c r="L11" s="755">
        <v>0.64900000000000002</v>
      </c>
      <c r="M11" s="755">
        <v>0.375</v>
      </c>
      <c r="N11" s="755">
        <v>0.35</v>
      </c>
      <c r="O11" s="755">
        <v>8.5999999999999993E-2</v>
      </c>
      <c r="P11" s="755">
        <v>0.46300000000000002</v>
      </c>
      <c r="Q11" s="755">
        <v>0.22800000000000001</v>
      </c>
      <c r="R11" s="755">
        <v>0.63900000000000001</v>
      </c>
      <c r="S11" s="755">
        <v>0.25</v>
      </c>
      <c r="T11" s="755">
        <v>0.29199999999999998</v>
      </c>
      <c r="U11" s="755">
        <v>0.23499999999999999</v>
      </c>
      <c r="V11" s="755">
        <v>0.23400000000000001</v>
      </c>
      <c r="W11" s="755">
        <v>0.59299999999999997</v>
      </c>
      <c r="X11" s="755">
        <v>0.55200000000000005</v>
      </c>
      <c r="Y11" s="755">
        <v>0.58499999999999996</v>
      </c>
      <c r="Z11" s="755">
        <v>0.48299999999999998</v>
      </c>
      <c r="AA11" s="755">
        <v>0.219</v>
      </c>
      <c r="AB11" s="755">
        <v>0.36099999999999999</v>
      </c>
      <c r="AC11" s="755">
        <v>0.224</v>
      </c>
      <c r="AD11" s="755">
        <v>0.23400000000000001</v>
      </c>
      <c r="AE11" s="755">
        <v>0.50900000000000001</v>
      </c>
      <c r="AF11" s="755">
        <v>0.70699999999999996</v>
      </c>
      <c r="AG11" s="755">
        <v>0.51500000000000001</v>
      </c>
      <c r="AH11" s="755">
        <v>0.41099999999999998</v>
      </c>
      <c r="AI11" s="755">
        <v>0.41899999999999998</v>
      </c>
      <c r="AJ11" s="755">
        <v>0.46100000000000002</v>
      </c>
      <c r="AK11" s="755">
        <v>0.252</v>
      </c>
      <c r="AL11" s="755">
        <v>0.249</v>
      </c>
      <c r="AM11" s="755">
        <v>0.44500000000000001</v>
      </c>
      <c r="AN11" s="755">
        <v>0.46</v>
      </c>
      <c r="AO11" s="755">
        <v>0.24299999999999999</v>
      </c>
      <c r="AP11" s="755">
        <v>0.23499999999999999</v>
      </c>
      <c r="AQ11" s="755">
        <v>0.20499999999999999</v>
      </c>
      <c r="AR11" s="755">
        <v>0.216</v>
      </c>
      <c r="AS11" s="755">
        <v>0.38200000000000001</v>
      </c>
      <c r="AT11" s="755">
        <v>0.46700000000000003</v>
      </c>
      <c r="AU11" s="755">
        <v>0.52900000000000003</v>
      </c>
      <c r="AV11" s="755">
        <v>0.82299999999999995</v>
      </c>
      <c r="AW11" s="755">
        <v>0.26400000000000001</v>
      </c>
      <c r="AX11" s="755">
        <v>0.55100000000000005</v>
      </c>
      <c r="AY11" s="755">
        <v>0.214</v>
      </c>
      <c r="AZ11" s="755">
        <v>6.7000000000000004E-2</v>
      </c>
      <c r="BA11" s="755">
        <v>0.54400000000000004</v>
      </c>
      <c r="BB11" s="756">
        <v>0.7</v>
      </c>
      <c r="BC11" s="742"/>
    </row>
    <row r="12" spans="2:55" ht="16.5" thickBot="1">
      <c r="B12" s="743"/>
      <c r="C12" s="749" t="s">
        <v>802</v>
      </c>
      <c r="D12" s="2424"/>
      <c r="E12" s="758">
        <v>2016</v>
      </c>
      <c r="F12" s="758">
        <v>2008</v>
      </c>
      <c r="G12" s="758">
        <v>2019</v>
      </c>
      <c r="H12" s="758">
        <v>2016</v>
      </c>
      <c r="I12" s="758">
        <v>2015</v>
      </c>
      <c r="J12" s="758">
        <v>2019</v>
      </c>
      <c r="K12" s="758">
        <v>2014</v>
      </c>
      <c r="L12" s="758">
        <v>2013</v>
      </c>
      <c r="M12" s="758">
        <v>2014</v>
      </c>
      <c r="N12" s="758">
        <v>2015</v>
      </c>
      <c r="O12" s="758">
        <v>2017</v>
      </c>
      <c r="P12" s="758">
        <v>2015</v>
      </c>
      <c r="Q12" s="758">
        <v>2018</v>
      </c>
      <c r="R12" s="758">
        <v>2012</v>
      </c>
      <c r="S12" s="758">
        <v>2019</v>
      </c>
      <c r="T12" s="758">
        <v>2017</v>
      </c>
      <c r="U12" s="758">
        <v>2015</v>
      </c>
      <c r="V12" s="758">
        <v>2016</v>
      </c>
      <c r="W12" s="758">
        <v>2014</v>
      </c>
      <c r="X12" s="758">
        <v>2012</v>
      </c>
      <c r="Y12" s="758">
        <v>2012</v>
      </c>
      <c r="Z12" s="758">
        <v>2018</v>
      </c>
      <c r="AA12" s="758">
        <v>2011</v>
      </c>
      <c r="AB12" s="758">
        <v>2015</v>
      </c>
      <c r="AC12" s="758">
        <v>2018</v>
      </c>
      <c r="AD12" s="758">
        <v>2012</v>
      </c>
      <c r="AE12" s="758">
        <v>2016</v>
      </c>
      <c r="AF12" s="758">
        <v>2012</v>
      </c>
      <c r="AG12" s="758">
        <v>2016</v>
      </c>
      <c r="AH12" s="758">
        <v>2009</v>
      </c>
      <c r="AI12" s="757">
        <v>2018</v>
      </c>
      <c r="AJ12" s="759">
        <v>2014</v>
      </c>
      <c r="AK12" s="759">
        <v>2010</v>
      </c>
      <c r="AL12" s="757">
        <v>2016</v>
      </c>
      <c r="AM12" s="759">
        <v>2014</v>
      </c>
      <c r="AN12" s="759">
        <v>2009</v>
      </c>
      <c r="AO12" s="759">
        <v>2015</v>
      </c>
      <c r="AP12" s="757">
        <v>2019</v>
      </c>
      <c r="AQ12" s="759">
        <v>2018</v>
      </c>
      <c r="AR12" s="759">
        <v>2015</v>
      </c>
      <c r="AS12" s="759">
        <v>2016</v>
      </c>
      <c r="AT12" s="759">
        <v>2011</v>
      </c>
      <c r="AU12" s="759">
        <v>2011</v>
      </c>
      <c r="AV12" s="759">
        <v>2016</v>
      </c>
      <c r="AW12" s="759">
        <v>2018</v>
      </c>
      <c r="AX12" s="759">
        <v>2015</v>
      </c>
      <c r="AY12" s="759">
        <v>2016</v>
      </c>
      <c r="AZ12" s="759">
        <v>2018</v>
      </c>
      <c r="BA12" s="759">
        <v>2015</v>
      </c>
      <c r="BB12" s="760">
        <v>2017</v>
      </c>
      <c r="BC12" s="742"/>
    </row>
    <row r="13" spans="2:55" ht="40.15" customHeight="1" thickBot="1">
      <c r="B13" s="2425" t="s">
        <v>803</v>
      </c>
      <c r="C13" s="2426"/>
      <c r="D13" s="1454"/>
      <c r="E13" s="1455"/>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2"/>
      <c r="BC13" s="1552"/>
    </row>
    <row r="14" spans="2:55" ht="22.5" customHeight="1">
      <c r="B14" s="736">
        <v>4</v>
      </c>
      <c r="C14" s="763" t="s">
        <v>804</v>
      </c>
      <c r="D14" s="764"/>
      <c r="E14" s="765"/>
      <c r="F14" s="765"/>
      <c r="G14" s="765"/>
      <c r="H14" s="765"/>
      <c r="I14" s="765"/>
      <c r="J14" s="765"/>
      <c r="K14" s="765"/>
      <c r="L14" s="765"/>
      <c r="M14" s="765"/>
      <c r="N14" s="765"/>
      <c r="O14" s="765"/>
      <c r="P14" s="765"/>
      <c r="Q14" s="765"/>
      <c r="R14" s="765"/>
      <c r="S14" s="765"/>
      <c r="T14" s="765"/>
      <c r="U14" s="765"/>
      <c r="V14" s="765"/>
      <c r="W14" s="765"/>
      <c r="X14" s="765"/>
      <c r="Y14" s="765"/>
      <c r="Z14" s="765"/>
      <c r="AA14" s="765"/>
      <c r="AB14" s="765"/>
      <c r="AC14" s="765"/>
      <c r="AD14" s="765"/>
      <c r="AE14" s="765"/>
      <c r="AF14" s="765"/>
      <c r="AG14" s="765"/>
      <c r="AH14" s="765"/>
      <c r="AI14" s="765"/>
      <c r="AJ14" s="765"/>
      <c r="AK14" s="765"/>
      <c r="AL14" s="765"/>
      <c r="AM14" s="765"/>
      <c r="AN14" s="765"/>
      <c r="AO14" s="765"/>
      <c r="AP14" s="765"/>
      <c r="AQ14" s="765"/>
      <c r="AR14" s="765"/>
      <c r="AS14" s="765"/>
      <c r="AT14" s="765"/>
      <c r="AU14" s="765"/>
      <c r="AV14" s="765"/>
      <c r="AW14" s="765"/>
      <c r="AX14" s="765"/>
      <c r="AY14" s="765"/>
      <c r="AZ14" s="765"/>
      <c r="BA14" s="765"/>
      <c r="BB14" s="766"/>
      <c r="BC14" s="742"/>
    </row>
    <row r="15" spans="2:55" ht="154.9" customHeight="1">
      <c r="B15" s="767"/>
      <c r="C15" s="768" t="s">
        <v>805</v>
      </c>
      <c r="D15" s="769" t="s">
        <v>806</v>
      </c>
      <c r="E15" s="770">
        <v>10.58</v>
      </c>
      <c r="F15" s="770">
        <v>12.98</v>
      </c>
      <c r="G15" s="770">
        <v>42.31</v>
      </c>
      <c r="H15" s="770">
        <v>19.23</v>
      </c>
      <c r="I15" s="770">
        <v>38.94</v>
      </c>
      <c r="J15" s="770">
        <v>15.38</v>
      </c>
      <c r="K15" s="770">
        <v>36.06</v>
      </c>
      <c r="L15" s="770">
        <v>13.46</v>
      </c>
      <c r="M15" s="770">
        <v>20.190000000000001</v>
      </c>
      <c r="N15" s="770">
        <v>43.27</v>
      </c>
      <c r="O15" s="770">
        <v>88.46</v>
      </c>
      <c r="P15" s="770">
        <v>46.15</v>
      </c>
      <c r="Q15" s="770">
        <v>50.48</v>
      </c>
      <c r="R15" s="770">
        <v>5.77</v>
      </c>
      <c r="S15" s="770">
        <v>16.829999999999998</v>
      </c>
      <c r="T15" s="770">
        <v>53.85</v>
      </c>
      <c r="U15" s="770">
        <v>13.94</v>
      </c>
      <c r="V15" s="770">
        <v>50</v>
      </c>
      <c r="W15" s="770">
        <v>45.67</v>
      </c>
      <c r="X15" s="770">
        <v>21.63</v>
      </c>
      <c r="Y15" s="770">
        <v>8.65</v>
      </c>
      <c r="Z15" s="770">
        <v>34.619999999999997</v>
      </c>
      <c r="AA15" s="770">
        <v>46.63</v>
      </c>
      <c r="AB15" s="770">
        <v>43.75</v>
      </c>
      <c r="AC15" s="770">
        <v>37.979999999999997</v>
      </c>
      <c r="AD15" s="770">
        <v>20.67</v>
      </c>
      <c r="AE15" s="770">
        <v>14.42</v>
      </c>
      <c r="AF15" s="770">
        <v>23.56</v>
      </c>
      <c r="AG15" s="770">
        <v>25.48</v>
      </c>
      <c r="AH15" s="770">
        <v>30.77</v>
      </c>
      <c r="AI15" s="770">
        <v>61.86</v>
      </c>
      <c r="AJ15" s="770">
        <v>24.04</v>
      </c>
      <c r="AK15" s="770">
        <v>23.08</v>
      </c>
      <c r="AL15" s="770">
        <v>24.52</v>
      </c>
      <c r="AM15" s="770">
        <v>27.88</v>
      </c>
      <c r="AN15" s="770">
        <v>17.309999999999999</v>
      </c>
      <c r="AO15" s="770">
        <v>27.4</v>
      </c>
      <c r="AP15" s="770">
        <v>52.4</v>
      </c>
      <c r="AQ15" s="770">
        <v>71.150000000000006</v>
      </c>
      <c r="AR15" s="770">
        <v>56.73</v>
      </c>
      <c r="AS15" s="770">
        <v>59.13</v>
      </c>
      <c r="AT15" s="770">
        <v>49.52</v>
      </c>
      <c r="AU15" s="770">
        <v>15.38</v>
      </c>
      <c r="AV15" s="770">
        <v>2.4039999999999999</v>
      </c>
      <c r="AW15" s="770">
        <v>29.33</v>
      </c>
      <c r="AX15" s="770">
        <v>26.92</v>
      </c>
      <c r="AY15" s="770">
        <v>41.83</v>
      </c>
      <c r="AZ15" s="770">
        <v>36.54</v>
      </c>
      <c r="BA15" s="770">
        <v>35.1</v>
      </c>
      <c r="BB15" s="771">
        <v>4.33</v>
      </c>
      <c r="BC15" s="742"/>
    </row>
    <row r="16" spans="2:55" ht="102.75" customHeight="1">
      <c r="B16" s="753">
        <v>5</v>
      </c>
      <c r="C16" s="754" t="s">
        <v>807</v>
      </c>
      <c r="D16" s="2422" t="s">
        <v>808</v>
      </c>
      <c r="E16" s="755">
        <v>0.4</v>
      </c>
      <c r="F16" s="755">
        <v>0.39739999999999998</v>
      </c>
      <c r="G16" s="755">
        <v>1.0994999999999999</v>
      </c>
      <c r="H16" s="755">
        <v>0.78269999999999995</v>
      </c>
      <c r="I16" s="755">
        <v>0.50729999999999997</v>
      </c>
      <c r="J16" s="755">
        <v>0.88759999999999994</v>
      </c>
      <c r="K16" s="755">
        <v>0.4073</v>
      </c>
      <c r="L16" s="755">
        <v>0.51090000000000002</v>
      </c>
      <c r="M16" s="755">
        <v>0.5544</v>
      </c>
      <c r="N16" s="755">
        <v>0.92500000000000004</v>
      </c>
      <c r="O16" s="755">
        <v>1.0239</v>
      </c>
      <c r="P16" s="755">
        <v>0.44350000000000001</v>
      </c>
      <c r="Q16" s="755">
        <v>0.82989999999999997</v>
      </c>
      <c r="R16" s="755">
        <v>0.35980000000000001</v>
      </c>
      <c r="S16" s="755">
        <v>1.0284</v>
      </c>
      <c r="T16" s="755">
        <v>0.71419999999999995</v>
      </c>
      <c r="U16" s="755">
        <v>0.34250000000000003</v>
      </c>
      <c r="V16" s="755">
        <v>0.64529999999999998</v>
      </c>
      <c r="W16" s="755">
        <v>0.51439999999999997</v>
      </c>
      <c r="X16" s="755">
        <v>0.31040000000000001</v>
      </c>
      <c r="Y16" s="755" t="s">
        <v>61</v>
      </c>
      <c r="Z16" s="755">
        <v>0.55859999999999999</v>
      </c>
      <c r="AA16" s="755">
        <v>0.76619999999999999</v>
      </c>
      <c r="AB16" s="755" t="s">
        <v>61</v>
      </c>
      <c r="AC16" s="755">
        <v>0.95050000000000001</v>
      </c>
      <c r="AD16" s="755">
        <v>0.6502</v>
      </c>
      <c r="AE16" s="755">
        <v>0.3291</v>
      </c>
      <c r="AF16" s="755">
        <v>0.37059999999999998</v>
      </c>
      <c r="AG16" s="755">
        <v>0.3992</v>
      </c>
      <c r="AH16" s="755">
        <v>0.37</v>
      </c>
      <c r="AI16" s="755">
        <v>1.0959000000000001</v>
      </c>
      <c r="AJ16" s="755">
        <v>0.33450000000000002</v>
      </c>
      <c r="AK16" s="755">
        <v>0.83020000000000005</v>
      </c>
      <c r="AL16" s="755" t="s">
        <v>61</v>
      </c>
      <c r="AM16" s="755">
        <v>0.20699999999999999</v>
      </c>
      <c r="AN16" s="755">
        <v>0.39829999999999999</v>
      </c>
      <c r="AO16" s="755">
        <v>0.39150000000000001</v>
      </c>
      <c r="AP16" s="755" t="s">
        <v>61</v>
      </c>
      <c r="AQ16" s="772" t="s">
        <v>809</v>
      </c>
      <c r="AR16" s="755">
        <v>0.90649999999999997</v>
      </c>
      <c r="AS16" s="755">
        <v>0.43280000000000002</v>
      </c>
      <c r="AT16" s="755">
        <v>0.45750000000000002</v>
      </c>
      <c r="AU16" s="755">
        <v>0.41060000000000002</v>
      </c>
      <c r="AV16" s="755">
        <v>7.6700000000000004E-2</v>
      </c>
      <c r="AW16" s="755" t="s">
        <v>61</v>
      </c>
      <c r="AX16" s="755">
        <v>0.52059999999999995</v>
      </c>
      <c r="AY16" s="755" t="s">
        <v>61</v>
      </c>
      <c r="AZ16" s="755" t="s">
        <v>61</v>
      </c>
      <c r="BA16" s="755" t="s">
        <v>61</v>
      </c>
      <c r="BB16" s="756">
        <v>0.51349999999999996</v>
      </c>
      <c r="BC16" s="742"/>
    </row>
    <row r="17" spans="2:55" s="773" customFormat="1" ht="16.5" customHeight="1">
      <c r="B17" s="2427" t="s">
        <v>810</v>
      </c>
      <c r="C17" s="2428"/>
      <c r="D17" s="2423"/>
      <c r="E17" s="757">
        <v>2018</v>
      </c>
      <c r="F17" s="757">
        <v>2016</v>
      </c>
      <c r="G17" s="757">
        <v>2018</v>
      </c>
      <c r="H17" s="757">
        <v>2018</v>
      </c>
      <c r="I17" s="757">
        <v>2016</v>
      </c>
      <c r="J17" s="757">
        <v>2018</v>
      </c>
      <c r="K17" s="757">
        <v>2018</v>
      </c>
      <c r="L17" s="757">
        <v>2018</v>
      </c>
      <c r="M17" s="757">
        <v>2016</v>
      </c>
      <c r="N17" s="757">
        <v>2018</v>
      </c>
      <c r="O17" s="757">
        <v>2018</v>
      </c>
      <c r="P17" s="757">
        <v>2018</v>
      </c>
      <c r="Q17" s="757">
        <v>2018</v>
      </c>
      <c r="R17" s="757">
        <v>2015</v>
      </c>
      <c r="S17" s="757">
        <v>2018</v>
      </c>
      <c r="T17" s="757">
        <v>2018</v>
      </c>
      <c r="U17" s="757">
        <v>2015</v>
      </c>
      <c r="V17" s="757">
        <v>2019</v>
      </c>
      <c r="W17" s="757">
        <v>2018</v>
      </c>
      <c r="X17" s="757">
        <v>2014</v>
      </c>
      <c r="Y17" s="757" t="s">
        <v>61</v>
      </c>
      <c r="Z17" s="757">
        <v>2017</v>
      </c>
      <c r="AA17" s="757">
        <v>2018</v>
      </c>
      <c r="AB17" s="757" t="s">
        <v>61</v>
      </c>
      <c r="AC17" s="757">
        <v>2018</v>
      </c>
      <c r="AD17" s="757">
        <v>2018</v>
      </c>
      <c r="AE17" s="757">
        <v>2015</v>
      </c>
      <c r="AF17" s="757">
        <v>2018</v>
      </c>
      <c r="AG17" s="757">
        <v>2018</v>
      </c>
      <c r="AH17" s="757">
        <v>2018</v>
      </c>
      <c r="AI17" s="757">
        <v>2018</v>
      </c>
      <c r="AJ17" s="757">
        <v>2017</v>
      </c>
      <c r="AK17" s="757">
        <v>2019</v>
      </c>
      <c r="AL17" s="757" t="s">
        <v>61</v>
      </c>
      <c r="AM17" s="757">
        <v>2017</v>
      </c>
      <c r="AN17" s="757">
        <v>2016</v>
      </c>
      <c r="AO17" s="757">
        <v>2018</v>
      </c>
      <c r="AP17" s="757" t="s">
        <v>61</v>
      </c>
      <c r="AQ17" s="757">
        <v>2018</v>
      </c>
      <c r="AR17" s="757">
        <v>2017</v>
      </c>
      <c r="AS17" s="757">
        <v>2018</v>
      </c>
      <c r="AT17" s="757">
        <v>2018</v>
      </c>
      <c r="AU17" s="757">
        <v>2017</v>
      </c>
      <c r="AV17" s="757">
        <v>2015</v>
      </c>
      <c r="AW17" s="757" t="s">
        <v>61</v>
      </c>
      <c r="AX17" s="757">
        <v>2017</v>
      </c>
      <c r="AY17" s="757" t="s">
        <v>61</v>
      </c>
      <c r="AZ17" s="757" t="s">
        <v>61</v>
      </c>
      <c r="BA17" s="757" t="s">
        <v>61</v>
      </c>
      <c r="BB17" s="774">
        <v>2013</v>
      </c>
      <c r="BC17" s="775"/>
    </row>
    <row r="18" spans="2:55" ht="121.5" customHeight="1" thickBot="1">
      <c r="B18" s="753">
        <v>6</v>
      </c>
      <c r="C18" s="776" t="s">
        <v>811</v>
      </c>
      <c r="D18" s="777" t="s">
        <v>812</v>
      </c>
      <c r="E18" s="778">
        <v>1E-3</v>
      </c>
      <c r="F18" s="778">
        <v>0.02</v>
      </c>
      <c r="G18" s="778">
        <v>4.0000000000000001E-3</v>
      </c>
      <c r="H18" s="778">
        <v>1E-3</v>
      </c>
      <c r="I18" s="778">
        <v>0.01</v>
      </c>
      <c r="J18" s="778">
        <v>2E-3</v>
      </c>
      <c r="K18" s="778">
        <v>7.0000000000000001E-3</v>
      </c>
      <c r="L18" s="778">
        <v>0.01</v>
      </c>
      <c r="M18" s="778">
        <v>3.5999999999999997E-2</v>
      </c>
      <c r="N18" s="778">
        <v>6.0000000000000001E-3</v>
      </c>
      <c r="O18" s="778">
        <v>5.0000000000000001E-3</v>
      </c>
      <c r="P18" s="778">
        <v>2.5999999999999999E-2</v>
      </c>
      <c r="Q18" s="778">
        <v>8.9999999999999993E-3</v>
      </c>
      <c r="R18" s="778">
        <v>8.0000000000000002E-3</v>
      </c>
      <c r="S18" s="778">
        <v>4.0000000000000001E-3</v>
      </c>
      <c r="T18" s="778">
        <v>6.0000000000000001E-3</v>
      </c>
      <c r="U18" s="778">
        <v>0.01</v>
      </c>
      <c r="V18" s="778">
        <v>1.7000000000000001E-2</v>
      </c>
      <c r="W18" s="778">
        <v>4.0000000000000001E-3</v>
      </c>
      <c r="X18" s="778">
        <v>1.4E-2</v>
      </c>
      <c r="Y18" s="778">
        <v>0.02</v>
      </c>
      <c r="Z18" s="778">
        <v>3.0000000000000001E-3</v>
      </c>
      <c r="AA18" s="778" t="s">
        <v>61</v>
      </c>
      <c r="AB18" s="778">
        <v>4.7E-2</v>
      </c>
      <c r="AC18" s="778">
        <v>2E-3</v>
      </c>
      <c r="AD18" s="778">
        <v>3.0000000000000001E-3</v>
      </c>
      <c r="AE18" s="778">
        <v>1.2999999999999999E-2</v>
      </c>
      <c r="AF18" s="778">
        <v>3.0000000000000001E-3</v>
      </c>
      <c r="AG18" s="778">
        <v>9.1999999999999998E-2</v>
      </c>
      <c r="AH18" s="778">
        <v>1.4E-2</v>
      </c>
      <c r="AI18" s="778" t="s">
        <v>61</v>
      </c>
      <c r="AJ18" s="778">
        <v>0.126</v>
      </c>
      <c r="AK18" s="778">
        <v>1E-3</v>
      </c>
      <c r="AL18" s="779">
        <v>2E-3</v>
      </c>
      <c r="AM18" s="779">
        <v>3.0000000000000001E-3</v>
      </c>
      <c r="AN18" s="779">
        <v>1.4999999999999999E-2</v>
      </c>
      <c r="AO18" s="779">
        <v>1E-3</v>
      </c>
      <c r="AP18" s="779">
        <v>5.0000000000000001E-3</v>
      </c>
      <c r="AQ18" s="779">
        <v>3.0000000000000001E-3</v>
      </c>
      <c r="AR18" s="779">
        <v>1E-3</v>
      </c>
      <c r="AS18" s="779">
        <v>2.5000000000000001E-2</v>
      </c>
      <c r="AT18" s="779">
        <v>4.0000000000000001E-3</v>
      </c>
      <c r="AU18" s="779">
        <v>1.4999999999999999E-2</v>
      </c>
      <c r="AV18" s="779">
        <v>2.5000000000000001E-2</v>
      </c>
      <c r="AW18" s="779" t="s">
        <v>61</v>
      </c>
      <c r="AX18" s="779">
        <v>2.3E-2</v>
      </c>
      <c r="AY18" s="779">
        <v>5.7000000000000002E-2</v>
      </c>
      <c r="AZ18" s="779">
        <v>3.0000000000000001E-3</v>
      </c>
      <c r="BA18" s="779">
        <v>0.113</v>
      </c>
      <c r="BB18" s="780">
        <v>0.127</v>
      </c>
      <c r="BC18" s="742"/>
    </row>
    <row r="19" spans="2:55" ht="25.5" customHeight="1" thickBot="1">
      <c r="B19" s="2416" t="s">
        <v>813</v>
      </c>
      <c r="C19" s="2417"/>
      <c r="D19" s="1553"/>
      <c r="E19" s="733"/>
      <c r="F19" s="733"/>
      <c r="G19" s="733"/>
      <c r="H19" s="733"/>
      <c r="I19" s="733"/>
      <c r="J19" s="733"/>
      <c r="K19" s="733"/>
      <c r="L19" s="733"/>
      <c r="M19" s="733"/>
      <c r="N19" s="733"/>
      <c r="O19" s="733"/>
      <c r="P19" s="733"/>
      <c r="Q19" s="733"/>
      <c r="R19" s="733"/>
      <c r="S19" s="733"/>
      <c r="T19" s="733"/>
      <c r="U19" s="733"/>
      <c r="V19" s="733"/>
      <c r="W19" s="733"/>
      <c r="X19" s="733"/>
      <c r="Y19" s="733"/>
      <c r="Z19" s="733"/>
      <c r="AA19" s="733"/>
      <c r="AB19" s="781"/>
      <c r="AC19" s="732"/>
      <c r="AD19" s="782"/>
      <c r="AE19" s="782"/>
      <c r="AF19" s="782"/>
      <c r="AG19" s="782"/>
      <c r="AH19" s="782"/>
      <c r="AI19" s="782"/>
      <c r="AJ19" s="782"/>
      <c r="AK19" s="782"/>
      <c r="AL19" s="733"/>
      <c r="AM19" s="733"/>
      <c r="AN19" s="733"/>
      <c r="AO19" s="733"/>
      <c r="AP19" s="733"/>
      <c r="AQ19" s="733"/>
      <c r="AR19" s="733"/>
      <c r="AS19" s="733"/>
      <c r="AT19" s="733"/>
      <c r="AU19" s="733"/>
      <c r="AV19" s="733"/>
      <c r="AW19" s="733"/>
      <c r="AX19" s="733"/>
      <c r="AY19" s="733"/>
      <c r="AZ19" s="733"/>
      <c r="BA19" s="733"/>
      <c r="BB19" s="734"/>
      <c r="BC19" s="735"/>
    </row>
    <row r="20" spans="2:55" ht="24" customHeight="1">
      <c r="B20" s="783">
        <v>7</v>
      </c>
      <c r="C20" s="784" t="s">
        <v>814</v>
      </c>
      <c r="D20" s="764"/>
      <c r="E20" s="765"/>
      <c r="F20" s="765"/>
      <c r="G20" s="765"/>
      <c r="H20" s="765"/>
      <c r="I20" s="765"/>
      <c r="J20" s="765"/>
      <c r="K20" s="765"/>
      <c r="L20" s="765"/>
      <c r="M20" s="765"/>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c r="AL20" s="765"/>
      <c r="AM20" s="765"/>
      <c r="AN20" s="765"/>
      <c r="AO20" s="765"/>
      <c r="AP20" s="765"/>
      <c r="AQ20" s="765"/>
      <c r="AR20" s="765"/>
      <c r="AS20" s="765"/>
      <c r="AT20" s="765"/>
      <c r="AU20" s="765"/>
      <c r="AV20" s="765"/>
      <c r="AW20" s="765"/>
      <c r="AX20" s="765"/>
      <c r="AY20" s="765"/>
      <c r="AZ20" s="765"/>
      <c r="BA20" s="765"/>
      <c r="BB20" s="766"/>
      <c r="BC20" s="742"/>
    </row>
    <row r="21" spans="2:55" ht="78.75" customHeight="1">
      <c r="B21" s="785" t="s">
        <v>815</v>
      </c>
      <c r="C21" s="768" t="s">
        <v>816</v>
      </c>
      <c r="D21" s="786" t="s">
        <v>817</v>
      </c>
      <c r="E21" s="755">
        <v>0.36599999999999999</v>
      </c>
      <c r="F21" s="787" t="s">
        <v>61</v>
      </c>
      <c r="G21" s="787" t="s">
        <v>61</v>
      </c>
      <c r="H21" s="755">
        <v>0.47099999999999997</v>
      </c>
      <c r="I21" s="787" t="s">
        <v>61</v>
      </c>
      <c r="J21" s="787">
        <v>0.45900000000000002</v>
      </c>
      <c r="K21" s="755">
        <v>0.47199999999999998</v>
      </c>
      <c r="L21" s="755">
        <v>0.57299999999999995</v>
      </c>
      <c r="M21" s="755">
        <v>0.40500000000000003</v>
      </c>
      <c r="N21" s="787" t="s">
        <v>61</v>
      </c>
      <c r="O21" s="787" t="s">
        <v>61</v>
      </c>
      <c r="P21" s="755">
        <v>0.25700000000000001</v>
      </c>
      <c r="Q21" s="755">
        <v>0.504</v>
      </c>
      <c r="R21" s="755">
        <v>0.41399999999999998</v>
      </c>
      <c r="S21" s="755" t="s">
        <v>61</v>
      </c>
      <c r="T21" s="755">
        <v>0.59199999999999997</v>
      </c>
      <c r="U21" s="755">
        <v>0.35699999999999998</v>
      </c>
      <c r="V21" s="755">
        <v>0.54400000000000004</v>
      </c>
      <c r="W21" s="755">
        <v>0.36399999999999999</v>
      </c>
      <c r="X21" s="755">
        <v>0.45</v>
      </c>
      <c r="Y21" s="755">
        <v>0.23599999999999999</v>
      </c>
      <c r="Z21" s="755">
        <v>0.59</v>
      </c>
      <c r="AA21" s="755">
        <v>0.60499999999999998</v>
      </c>
      <c r="AB21" s="755">
        <v>0.56000000000000005</v>
      </c>
      <c r="AC21" s="755">
        <v>0.41899999999999998</v>
      </c>
      <c r="AD21" s="755">
        <v>0.48699999999999999</v>
      </c>
      <c r="AE21" s="755">
        <v>0.30399999999999999</v>
      </c>
      <c r="AF21" s="755">
        <v>0.39900000000000002</v>
      </c>
      <c r="AG21" s="755">
        <v>0.504</v>
      </c>
      <c r="AH21" s="755">
        <v>0.46100000000000002</v>
      </c>
      <c r="AI21" s="755">
        <v>0.63400000000000001</v>
      </c>
      <c r="AJ21" s="755">
        <v>0.35</v>
      </c>
      <c r="AK21" s="755">
        <v>0.58199999999999996</v>
      </c>
      <c r="AL21" s="755">
        <v>0.56399999999999995</v>
      </c>
      <c r="AM21" s="755">
        <v>0.42499999999999999</v>
      </c>
      <c r="AN21" s="755">
        <v>0.45100000000000001</v>
      </c>
      <c r="AO21" s="755">
        <v>0.36099999999999999</v>
      </c>
      <c r="AP21" s="755" t="s">
        <v>61</v>
      </c>
      <c r="AQ21" s="755">
        <v>0.41899999999999998</v>
      </c>
      <c r="AR21" s="755">
        <v>0.43099999999999999</v>
      </c>
      <c r="AS21" s="755">
        <v>0.79400000000000004</v>
      </c>
      <c r="AT21" s="755">
        <v>0.40300000000000002</v>
      </c>
      <c r="AU21" s="755">
        <v>0.48099999999999998</v>
      </c>
      <c r="AV21" s="755">
        <v>0.23400000000000001</v>
      </c>
      <c r="AW21" s="755">
        <v>0.44400000000000001</v>
      </c>
      <c r="AX21" s="755">
        <v>0.53200000000000003</v>
      </c>
      <c r="AY21" s="755">
        <v>0.4</v>
      </c>
      <c r="AZ21" s="755">
        <v>0.71499999999999997</v>
      </c>
      <c r="BA21" s="755">
        <v>0.38</v>
      </c>
      <c r="BB21" s="756">
        <v>0.36799999999999999</v>
      </c>
      <c r="BC21" s="788"/>
    </row>
    <row r="22" spans="2:55" ht="64.5" customHeight="1" thickBot="1">
      <c r="B22" s="785" t="s">
        <v>818</v>
      </c>
      <c r="C22" s="768" t="s">
        <v>819</v>
      </c>
      <c r="D22" s="789" t="s">
        <v>820</v>
      </c>
      <c r="E22" s="778">
        <v>0.754</v>
      </c>
      <c r="F22" s="790" t="s">
        <v>61</v>
      </c>
      <c r="G22" s="790" t="s">
        <v>61</v>
      </c>
      <c r="H22" s="778">
        <v>0.76800000000000002</v>
      </c>
      <c r="I22" s="790" t="s">
        <v>61</v>
      </c>
      <c r="J22" s="790">
        <v>0.60099999999999998</v>
      </c>
      <c r="K22" s="778">
        <v>0.83799999999999997</v>
      </c>
      <c r="L22" s="778">
        <v>0.80700000000000005</v>
      </c>
      <c r="M22" s="778">
        <v>0.73199999999999998</v>
      </c>
      <c r="N22" s="790" t="s">
        <v>61</v>
      </c>
      <c r="O22" s="790" t="s">
        <v>61</v>
      </c>
      <c r="P22" s="778">
        <v>0.73099999999999998</v>
      </c>
      <c r="Q22" s="778">
        <v>0.76200000000000001</v>
      </c>
      <c r="R22" s="778">
        <v>0.75900000000000001</v>
      </c>
      <c r="S22" s="778" t="s">
        <v>61</v>
      </c>
      <c r="T22" s="778">
        <v>0.82599999999999996</v>
      </c>
      <c r="U22" s="778">
        <v>0.78</v>
      </c>
      <c r="V22" s="778">
        <v>0.86199999999999999</v>
      </c>
      <c r="W22" s="778">
        <v>0.70399999999999996</v>
      </c>
      <c r="X22" s="778">
        <v>0.751</v>
      </c>
      <c r="Y22" s="778">
        <v>0.71599999999999997</v>
      </c>
      <c r="Z22" s="778">
        <v>0.86399999999999999</v>
      </c>
      <c r="AA22" s="778">
        <v>0.71399999999999997</v>
      </c>
      <c r="AB22" s="778">
        <v>0.85499999999999998</v>
      </c>
      <c r="AC22" s="778">
        <v>0.60399999999999998</v>
      </c>
      <c r="AD22" s="778">
        <v>0.77400000000000002</v>
      </c>
      <c r="AE22" s="755">
        <v>0.64600000000000002</v>
      </c>
      <c r="AF22" s="755">
        <v>0.71899999999999997</v>
      </c>
      <c r="AG22" s="755">
        <v>0.81200000000000006</v>
      </c>
      <c r="AH22" s="755">
        <v>0.84299999999999997</v>
      </c>
      <c r="AI22" s="755">
        <v>0.79200000000000004</v>
      </c>
      <c r="AJ22" s="755">
        <v>0.82199999999999995</v>
      </c>
      <c r="AK22" s="755">
        <v>0.86399999999999999</v>
      </c>
      <c r="AL22" s="755">
        <v>0.84899999999999998</v>
      </c>
      <c r="AM22" s="755">
        <v>0.84399999999999997</v>
      </c>
      <c r="AN22" s="755">
        <v>0.86499999999999999</v>
      </c>
      <c r="AO22" s="755">
        <v>0.68600000000000005</v>
      </c>
      <c r="AP22" s="755" t="s">
        <v>61</v>
      </c>
      <c r="AQ22" s="755">
        <v>0.81499999999999995</v>
      </c>
      <c r="AR22" s="755">
        <v>0.67</v>
      </c>
      <c r="AS22" s="755">
        <v>0.86699999999999999</v>
      </c>
      <c r="AT22" s="755">
        <v>0.84399999999999997</v>
      </c>
      <c r="AU22" s="755">
        <v>0.92800000000000005</v>
      </c>
      <c r="AV22" s="755">
        <v>0.55200000000000005</v>
      </c>
      <c r="AW22" s="755">
        <v>0.74099999999999999</v>
      </c>
      <c r="AX22" s="755">
        <v>0.86399999999999999</v>
      </c>
      <c r="AY22" s="755">
        <v>0.69</v>
      </c>
      <c r="AZ22" s="755">
        <v>0.753</v>
      </c>
      <c r="BA22" s="755">
        <v>0.76900000000000002</v>
      </c>
      <c r="BB22" s="756">
        <v>0.85899999999999999</v>
      </c>
      <c r="BC22" s="788"/>
    </row>
    <row r="23" spans="2:55" ht="27" customHeight="1" thickBot="1">
      <c r="B23" s="2416" t="s">
        <v>821</v>
      </c>
      <c r="C23" s="2417"/>
      <c r="D23" s="1553"/>
      <c r="E23" s="733"/>
      <c r="F23" s="733"/>
      <c r="G23" s="733"/>
      <c r="H23" s="733"/>
      <c r="I23" s="733"/>
      <c r="J23" s="733"/>
      <c r="K23" s="733"/>
      <c r="L23" s="733"/>
      <c r="M23" s="733"/>
      <c r="N23" s="733"/>
      <c r="O23" s="733"/>
      <c r="P23" s="733"/>
      <c r="Q23" s="733"/>
      <c r="R23" s="733"/>
      <c r="S23" s="733"/>
      <c r="T23" s="733"/>
      <c r="U23" s="733"/>
      <c r="V23" s="733"/>
      <c r="W23" s="733"/>
      <c r="X23" s="733"/>
      <c r="Y23" s="733"/>
      <c r="Z23" s="733"/>
      <c r="AA23" s="733"/>
      <c r="AB23" s="781"/>
      <c r="AC23" s="732"/>
      <c r="AD23" s="782"/>
      <c r="AE23" s="733"/>
      <c r="AF23" s="733"/>
      <c r="AG23" s="733"/>
      <c r="AH23" s="733"/>
      <c r="AI23" s="733"/>
      <c r="AJ23" s="733"/>
      <c r="AK23" s="733"/>
      <c r="AL23" s="733"/>
      <c r="AM23" s="733"/>
      <c r="AN23" s="733"/>
      <c r="AO23" s="733"/>
      <c r="AP23" s="733"/>
      <c r="AQ23" s="733"/>
      <c r="AR23" s="733"/>
      <c r="AS23" s="733"/>
      <c r="AT23" s="733"/>
      <c r="AU23" s="733"/>
      <c r="AV23" s="733"/>
      <c r="AW23" s="733"/>
      <c r="AX23" s="733"/>
      <c r="AY23" s="733"/>
      <c r="AZ23" s="733"/>
      <c r="BA23" s="733"/>
      <c r="BB23" s="734"/>
      <c r="BC23" s="735"/>
    </row>
    <row r="24" spans="2:55" ht="122.25" customHeight="1">
      <c r="B24" s="743">
        <v>8</v>
      </c>
      <c r="C24" s="791" t="s">
        <v>822</v>
      </c>
      <c r="D24" s="792" t="s">
        <v>823</v>
      </c>
      <c r="E24" s="739">
        <v>0.28000000000000003</v>
      </c>
      <c r="F24" s="793">
        <v>0.28499999999999998</v>
      </c>
      <c r="G24" s="793">
        <v>0.14499999999999999</v>
      </c>
      <c r="H24" s="739">
        <v>0.189</v>
      </c>
      <c r="I24" s="739">
        <v>0.35599999999999998</v>
      </c>
      <c r="J24" s="739">
        <v>0.36799999999999999</v>
      </c>
      <c r="K24" s="739">
        <v>0.26500000000000001</v>
      </c>
      <c r="L24" s="739">
        <v>0.34599999999999997</v>
      </c>
      <c r="M24" s="739">
        <v>0.32500000000000001</v>
      </c>
      <c r="N24" s="793">
        <v>0.16700000000000001</v>
      </c>
      <c r="O24" s="793">
        <v>0.13800000000000001</v>
      </c>
      <c r="P24" s="739">
        <v>0.309</v>
      </c>
      <c r="Q24" s="793">
        <v>8.5000000000000006E-2</v>
      </c>
      <c r="R24" s="739">
        <v>0.40600000000000003</v>
      </c>
      <c r="S24" s="739">
        <v>0.14799999999999999</v>
      </c>
      <c r="T24" s="793">
        <v>0.184</v>
      </c>
      <c r="U24" s="739">
        <v>0.23699999999999999</v>
      </c>
      <c r="V24" s="739">
        <v>0.32900000000000001</v>
      </c>
      <c r="W24" s="793">
        <v>0.13900000000000001</v>
      </c>
      <c r="X24" s="739">
        <v>0.23400000000000001</v>
      </c>
      <c r="Y24" s="739">
        <v>0.42099999999999999</v>
      </c>
      <c r="Z24" s="739">
        <v>0.17899999999999999</v>
      </c>
      <c r="AA24" s="739">
        <v>0.189</v>
      </c>
      <c r="AB24" s="739">
        <v>0.16900000000000001</v>
      </c>
      <c r="AC24" s="739">
        <v>0.20499999999999999</v>
      </c>
      <c r="AD24" s="739">
        <v>0.21199999999999999</v>
      </c>
      <c r="AE24" s="739">
        <v>0.29699999999999999</v>
      </c>
      <c r="AF24" s="739">
        <v>0.24</v>
      </c>
      <c r="AG24" s="739">
        <v>0.17100000000000001</v>
      </c>
      <c r="AH24" s="739">
        <v>0.252</v>
      </c>
      <c r="AI24" s="739">
        <v>0.14000000000000001</v>
      </c>
      <c r="AJ24" s="739">
        <v>0.22800000000000001</v>
      </c>
      <c r="AK24" s="739">
        <v>0.29399999999999998</v>
      </c>
      <c r="AL24" s="739">
        <v>9.2999999999999999E-2</v>
      </c>
      <c r="AM24" s="739">
        <v>0.20699999999999999</v>
      </c>
      <c r="AN24" s="739">
        <v>0.23699999999999999</v>
      </c>
      <c r="AO24" s="739">
        <v>0.27100000000000002</v>
      </c>
      <c r="AP24" s="739">
        <v>0.14199999999999999</v>
      </c>
      <c r="AQ24" s="793">
        <v>0.09</v>
      </c>
      <c r="AR24" s="739">
        <v>0.33900000000000002</v>
      </c>
      <c r="AS24" s="739">
        <v>0.22800000000000001</v>
      </c>
      <c r="AT24" s="739">
        <v>0.26200000000000001</v>
      </c>
      <c r="AU24" s="739">
        <v>0.27</v>
      </c>
      <c r="AV24" s="739">
        <v>0.30599999999999999</v>
      </c>
      <c r="AW24" s="739">
        <v>0.26300000000000001</v>
      </c>
      <c r="AX24" s="739">
        <v>0.34499999999999997</v>
      </c>
      <c r="AY24" s="739">
        <v>0.32500000000000001</v>
      </c>
      <c r="AZ24" s="739">
        <v>0.18099999999999999</v>
      </c>
      <c r="BA24" s="739">
        <v>0.22</v>
      </c>
      <c r="BB24" s="741">
        <v>8.5999999999999993E-2</v>
      </c>
      <c r="BC24" s="742"/>
    </row>
    <row r="25" spans="2:55" ht="131.25" customHeight="1" thickBot="1">
      <c r="B25" s="794">
        <v>9</v>
      </c>
      <c r="C25" s="1633" t="s">
        <v>824</v>
      </c>
      <c r="D25" s="795" t="s">
        <v>825</v>
      </c>
      <c r="E25" s="790">
        <v>0.159</v>
      </c>
      <c r="F25" s="790">
        <v>0.125</v>
      </c>
      <c r="G25" s="1453">
        <v>0.67200000000000004</v>
      </c>
      <c r="H25" s="790">
        <v>0.46300000000000002</v>
      </c>
      <c r="I25" s="790">
        <v>0.124</v>
      </c>
      <c r="J25" s="790">
        <v>0.46500000000000002</v>
      </c>
      <c r="K25" s="790">
        <v>0.26900000000000002</v>
      </c>
      <c r="L25" s="790">
        <v>0.17100000000000001</v>
      </c>
      <c r="M25" s="790">
        <v>0.29099999999999998</v>
      </c>
      <c r="N25" s="790">
        <v>0.41599999999999998</v>
      </c>
      <c r="O25" s="790">
        <v>0.71199999999999997</v>
      </c>
      <c r="P25" s="790">
        <v>0.21099999999999999</v>
      </c>
      <c r="Q25" s="790">
        <v>0.52600000000000002</v>
      </c>
      <c r="R25" s="790">
        <v>0.112</v>
      </c>
      <c r="S25" s="790">
        <v>0.72699999999999998</v>
      </c>
      <c r="T25" s="790">
        <v>0.66500000000000004</v>
      </c>
      <c r="U25" s="790">
        <v>0.25700000000000001</v>
      </c>
      <c r="V25" s="790">
        <v>0.222</v>
      </c>
      <c r="W25" s="790">
        <v>0.32200000000000001</v>
      </c>
      <c r="X25" s="790">
        <v>0.115</v>
      </c>
      <c r="Y25" s="790">
        <v>0.23400000000000001</v>
      </c>
      <c r="Z25" s="790">
        <v>0.443</v>
      </c>
      <c r="AA25" s="790">
        <v>0.40200000000000002</v>
      </c>
      <c r="AB25" s="790">
        <v>0.45100000000000001</v>
      </c>
      <c r="AC25" s="790">
        <v>0.28000000000000003</v>
      </c>
      <c r="AD25" s="790">
        <v>0.41099999999999998</v>
      </c>
      <c r="AE25" s="790">
        <v>0.30599999999999999</v>
      </c>
      <c r="AF25" s="790">
        <v>0.35699999999999998</v>
      </c>
      <c r="AG25" s="790">
        <v>0.48299999999999998</v>
      </c>
      <c r="AH25" s="790">
        <v>0.161</v>
      </c>
      <c r="AI25" s="790">
        <v>0.69299999999999995</v>
      </c>
      <c r="AJ25" s="790">
        <v>0.35599999999999998</v>
      </c>
      <c r="AK25" s="790">
        <v>0.36099999999999999</v>
      </c>
      <c r="AL25" s="790">
        <v>0.78400000000000003</v>
      </c>
      <c r="AM25" s="790">
        <v>0.155</v>
      </c>
      <c r="AN25" s="790">
        <v>0.14199999999999999</v>
      </c>
      <c r="AO25" s="790">
        <v>0.17699999999999999</v>
      </c>
      <c r="AP25" s="790">
        <v>0.66400000000000003</v>
      </c>
      <c r="AQ25" s="796">
        <v>0.36399999999999999</v>
      </c>
      <c r="AR25" s="790">
        <v>0.25600000000000001</v>
      </c>
      <c r="AS25" s="790">
        <v>0.30399999999999999</v>
      </c>
      <c r="AT25" s="790">
        <v>0.20499999999999999</v>
      </c>
      <c r="AU25" s="790">
        <v>0.28100000000000003</v>
      </c>
      <c r="AV25" s="790">
        <v>3.9E-2</v>
      </c>
      <c r="AW25" s="790">
        <v>0.33300000000000002</v>
      </c>
      <c r="AX25" s="790">
        <v>0.20300000000000001</v>
      </c>
      <c r="AY25" s="790">
        <v>0.29199999999999998</v>
      </c>
      <c r="AZ25" s="790">
        <v>0.47599999999999998</v>
      </c>
      <c r="BA25" s="790">
        <v>0.35199999999999998</v>
      </c>
      <c r="BB25" s="797">
        <v>0.48899999999999999</v>
      </c>
      <c r="BC25" s="788"/>
    </row>
    <row r="26" spans="2:55">
      <c r="B26" s="798"/>
      <c r="C26" s="798"/>
    </row>
    <row r="29" spans="2:55">
      <c r="E29" s="799" t="s">
        <v>826</v>
      </c>
    </row>
    <row r="30" spans="2:55">
      <c r="E30" s="800" t="s">
        <v>827</v>
      </c>
    </row>
  </sheetData>
  <mergeCells count="12">
    <mergeCell ref="B23:C23"/>
    <mergeCell ref="E1:BC1"/>
    <mergeCell ref="B4:BC4"/>
    <mergeCell ref="B5:BC5"/>
    <mergeCell ref="B6:C6"/>
    <mergeCell ref="B7:C7"/>
    <mergeCell ref="D9:D10"/>
    <mergeCell ref="D11:D12"/>
    <mergeCell ref="B13:C13"/>
    <mergeCell ref="D16:D17"/>
    <mergeCell ref="B17:C17"/>
    <mergeCell ref="B19:C19"/>
  </mergeCells>
  <hyperlinks>
    <hyperlink ref="E30" r:id="rId1" xr:uid="{ACCC7C87-E9EF-45C5-BA7A-CD6374CD27D8}"/>
  </hyperlinks>
  <pageMargins left="0.25" right="0.25" top="0.75" bottom="0.75" header="0.3" footer="0.3"/>
  <pageSetup paperSize="9" scale="40" fitToHeight="0" orientation="landscape" horizontalDpi="4294967295" verticalDpi="4294967295"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id="{7794871E-4549-4FD0-9713-FD50A4788D05}">
            <xm:f>NOT(ISERROR(SEARCH(#REF!,E6)))</xm:f>
            <xm:f>#REF!</xm:f>
            <x14:dxf>
              <font>
                <color auto="1"/>
              </font>
              <fill>
                <patternFill>
                  <bgColor theme="0"/>
                </patternFill>
              </fill>
            </x14:dxf>
          </x14:cfRule>
          <x14:cfRule type="containsText" priority="2" operator="containsText" id="{6433D762-EC02-4D23-8EEF-78DC224C3C1F}">
            <xm:f>NOT(ISERROR(SEARCH(#REF!,E6)))</xm:f>
            <xm:f>#REF!</xm:f>
            <x14:dxf>
              <font>
                <b/>
                <i val="0"/>
                <color theme="0"/>
              </font>
              <fill>
                <patternFill>
                  <bgColor rgb="FF00B050"/>
                </patternFill>
              </fill>
            </x14:dxf>
          </x14:cfRule>
          <x14:cfRule type="containsText" priority="3" operator="containsText" id="{231E21FC-CD63-41E7-A817-E5155D4FA9B6}">
            <xm:f>NOT(ISERROR(SEARCH(#REF!,E6)))</xm:f>
            <xm:f>#REF!</xm:f>
            <x14:dxf>
              <font>
                <b/>
                <i val="0"/>
                <color theme="0"/>
              </font>
              <fill>
                <patternFill>
                  <bgColor rgb="FF0070C0"/>
                </patternFill>
              </fill>
            </x14:dxf>
          </x14:cfRule>
          <x14:cfRule type="containsText" priority="4" operator="containsText" id="{92EA072A-71AC-4B08-B0DB-A9FB3A72C4E0}">
            <xm:f>NOT(ISERROR(SEARCH(#REF!,E6)))</xm:f>
            <xm:f>#REF!</xm:f>
            <x14:dxf>
              <font>
                <b/>
                <i val="0"/>
                <color theme="0"/>
              </font>
              <fill>
                <patternFill>
                  <bgColor rgb="FFC00000"/>
                </patternFill>
              </fill>
            </x14:dxf>
          </x14:cfRule>
          <xm:sqref>E6:BA6</xm:sqref>
        </x14:conditionalFormatting>
        <x14:conditionalFormatting xmlns:xm="http://schemas.microsoft.com/office/excel/2006/main">
          <x14:cfRule type="containsText" priority="5" operator="containsText" id="{A54D6CB2-0664-4C77-968D-57CB8DDE3552}">
            <xm:f>NOT(ISERROR(SEARCH(#REF!,BB6)))</xm:f>
            <xm:f>#REF!</xm:f>
            <x14:dxf>
              <font>
                <color auto="1"/>
              </font>
              <fill>
                <patternFill>
                  <bgColor theme="0"/>
                </patternFill>
              </fill>
            </x14:dxf>
          </x14:cfRule>
          <xm:sqref>BB6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7FDDC-895D-4D38-B278-E9E331FD1186}">
  <sheetPr>
    <tabColor theme="9" tint="0.59999389629810485"/>
  </sheetPr>
  <dimension ref="A1:Q363"/>
  <sheetViews>
    <sheetView showGridLines="0" zoomScaleNormal="100" workbookViewId="0">
      <selection activeCell="C222" sqref="C222:E222"/>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9.85546875" style="140" customWidth="1"/>
    <col min="15" max="15" width="51.42578125" style="140" customWidth="1"/>
    <col min="16" max="16" width="44" style="140" customWidth="1"/>
    <col min="17" max="16384" width="9.140625" style="140"/>
  </cols>
  <sheetData>
    <row r="1" spans="2:16" ht="67.5" customHeight="1">
      <c r="F1" s="643"/>
      <c r="G1" s="643"/>
      <c r="H1" s="643"/>
      <c r="I1" s="643"/>
      <c r="J1" s="643"/>
      <c r="K1" s="643"/>
      <c r="L1" s="2508" t="s">
        <v>828</v>
      </c>
      <c r="M1" s="2508"/>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29</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5.75" customHeight="1">
      <c r="B8" s="20" t="s">
        <v>432</v>
      </c>
      <c r="C8" s="2407" t="s">
        <v>433</v>
      </c>
      <c r="D8" s="2407"/>
      <c r="E8" s="2407"/>
      <c r="F8" s="2407"/>
      <c r="G8" s="2407"/>
      <c r="H8" s="1622" t="s">
        <v>56</v>
      </c>
      <c r="I8" s="21" t="s">
        <v>434</v>
      </c>
      <c r="J8" s="2408" t="s">
        <v>4429</v>
      </c>
      <c r="K8" s="2409"/>
      <c r="L8" s="2409"/>
      <c r="M8" s="2409"/>
      <c r="N8" s="2410"/>
      <c r="O8" s="2245" t="s">
        <v>834</v>
      </c>
      <c r="P8" s="2245"/>
    </row>
    <row r="9" spans="2:16" ht="21.75" customHeight="1">
      <c r="B9" s="22" t="s">
        <v>435</v>
      </c>
      <c r="C9" s="1997" t="s">
        <v>436</v>
      </c>
      <c r="D9" s="1997"/>
      <c r="E9" s="1998"/>
      <c r="F9" s="2411" t="s">
        <v>4430</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3884" t="s">
        <v>4431</v>
      </c>
      <c r="J11" s="3885"/>
      <c r="K11" s="3885"/>
      <c r="L11" s="3885"/>
      <c r="M11" s="3885"/>
      <c r="N11" s="3886"/>
      <c r="O11" s="2124"/>
      <c r="P11" s="2124"/>
    </row>
    <row r="12" spans="2:16" ht="39.75" customHeight="1">
      <c r="B12" s="1490" t="s">
        <v>441</v>
      </c>
      <c r="C12" s="1997" t="s">
        <v>442</v>
      </c>
      <c r="D12" s="1997"/>
      <c r="E12" s="1998"/>
      <c r="F12" s="1622" t="s">
        <v>56</v>
      </c>
      <c r="G12" s="2397" t="s">
        <v>440</v>
      </c>
      <c r="H12" s="2138"/>
      <c r="I12" s="3884" t="s">
        <v>4432</v>
      </c>
      <c r="J12" s="3885"/>
      <c r="K12" s="3885"/>
      <c r="L12" s="3885"/>
      <c r="M12" s="3885"/>
      <c r="N12" s="3886"/>
      <c r="O12" s="2124"/>
      <c r="P12" s="2124"/>
    </row>
    <row r="13" spans="2:16" ht="31.5" customHeight="1">
      <c r="B13" s="1490" t="s">
        <v>443</v>
      </c>
      <c r="C13" s="1997" t="s">
        <v>444</v>
      </c>
      <c r="D13" s="1997"/>
      <c r="E13" s="1998"/>
      <c r="F13" s="1622" t="s">
        <v>65</v>
      </c>
      <c r="G13" s="2397" t="s">
        <v>440</v>
      </c>
      <c r="H13" s="2138"/>
      <c r="I13" s="3959"/>
      <c r="J13" s="3960"/>
      <c r="K13" s="3960"/>
      <c r="L13" s="3960"/>
      <c r="M13" s="3960"/>
      <c r="N13" s="3961"/>
      <c r="O13" s="2124"/>
      <c r="P13" s="2124"/>
    </row>
    <row r="14" spans="2:16" ht="33" customHeight="1">
      <c r="B14" s="1490" t="s">
        <v>445</v>
      </c>
      <c r="C14" s="1997" t="s">
        <v>446</v>
      </c>
      <c r="D14" s="1997"/>
      <c r="E14" s="1998"/>
      <c r="F14" s="1622" t="s">
        <v>56</v>
      </c>
      <c r="G14" s="2397" t="s">
        <v>447</v>
      </c>
      <c r="H14" s="2138"/>
      <c r="I14" s="2773" t="s">
        <v>3110</v>
      </c>
      <c r="J14" s="2774"/>
      <c r="K14" s="2774"/>
      <c r="L14" s="2774"/>
      <c r="M14" s="2774"/>
      <c r="N14" s="2775"/>
      <c r="O14" s="2124"/>
      <c r="P14" s="2124"/>
    </row>
    <row r="15" spans="2:16" ht="33" customHeight="1">
      <c r="B15" s="1490" t="s">
        <v>448</v>
      </c>
      <c r="C15" s="1997" t="s">
        <v>67</v>
      </c>
      <c r="D15" s="1997"/>
      <c r="E15" s="1998"/>
      <c r="F15" s="1622" t="s">
        <v>56</v>
      </c>
      <c r="G15" s="2397" t="s">
        <v>449</v>
      </c>
      <c r="H15" s="2138"/>
      <c r="I15" s="2773" t="s">
        <v>957</v>
      </c>
      <c r="J15" s="2774"/>
      <c r="K15" s="2774"/>
      <c r="L15" s="2774"/>
      <c r="M15" s="2774"/>
      <c r="N15" s="2775"/>
      <c r="O15" s="2124"/>
      <c r="P15" s="2124"/>
    </row>
    <row r="16" spans="2:16" ht="44.25" customHeight="1">
      <c r="B16" s="1490" t="s">
        <v>450</v>
      </c>
      <c r="C16" s="1997" t="s">
        <v>451</v>
      </c>
      <c r="D16" s="1997"/>
      <c r="E16" s="1998"/>
      <c r="F16" s="1622" t="s">
        <v>56</v>
      </c>
      <c r="G16" s="2397" t="s">
        <v>452</v>
      </c>
      <c r="H16" s="2138"/>
      <c r="I16" s="3884" t="s">
        <v>4433</v>
      </c>
      <c r="J16" s="3885"/>
      <c r="K16" s="3885"/>
      <c r="L16" s="3885"/>
      <c r="M16" s="3885"/>
      <c r="N16" s="3886"/>
      <c r="O16" s="2124"/>
      <c r="P16" s="2124"/>
    </row>
    <row r="17" spans="2:16" ht="27.75" customHeight="1">
      <c r="B17" s="1490" t="s">
        <v>453</v>
      </c>
      <c r="C17" s="2043" t="s">
        <v>454</v>
      </c>
      <c r="D17" s="2043"/>
      <c r="E17" s="2043"/>
      <c r="F17" s="1622" t="s">
        <v>56</v>
      </c>
      <c r="G17" s="2397" t="s">
        <v>455</v>
      </c>
      <c r="H17" s="2138"/>
      <c r="I17" s="2773" t="s">
        <v>4434</v>
      </c>
      <c r="J17" s="2774"/>
      <c r="K17" s="2774"/>
      <c r="L17" s="2774"/>
      <c r="M17" s="2774"/>
      <c r="N17" s="2775"/>
      <c r="O17" s="2124"/>
      <c r="P17" s="2124"/>
    </row>
    <row r="18" spans="2:16" ht="48" customHeight="1">
      <c r="B18" s="1490" t="s">
        <v>456</v>
      </c>
      <c r="C18" s="2043" t="s">
        <v>457</v>
      </c>
      <c r="D18" s="2043"/>
      <c r="E18" s="2043"/>
      <c r="F18" s="1622" t="s">
        <v>74</v>
      </c>
      <c r="G18" s="2397" t="s">
        <v>455</v>
      </c>
      <c r="H18" s="2138"/>
      <c r="I18" s="3884" t="s">
        <v>4435</v>
      </c>
      <c r="J18" s="3885"/>
      <c r="K18" s="3885"/>
      <c r="L18" s="3885"/>
      <c r="M18" s="3885"/>
      <c r="N18" s="3886"/>
      <c r="O18" s="2124"/>
      <c r="P18" s="2124"/>
    </row>
    <row r="19" spans="2:16" ht="34.5" customHeight="1">
      <c r="B19" s="1490" t="s">
        <v>458</v>
      </c>
      <c r="C19" s="2043" t="s">
        <v>459</v>
      </c>
      <c r="D19" s="2043"/>
      <c r="E19" s="2043"/>
      <c r="F19" s="1622" t="s">
        <v>56</v>
      </c>
      <c r="G19" s="2397" t="s">
        <v>455</v>
      </c>
      <c r="H19" s="2138"/>
      <c r="I19" s="3884" t="s">
        <v>4436</v>
      </c>
      <c r="J19" s="3885"/>
      <c r="K19" s="3885"/>
      <c r="L19" s="3885"/>
      <c r="M19" s="3885"/>
      <c r="N19" s="3886"/>
      <c r="O19" s="2197"/>
      <c r="P19" s="2197"/>
    </row>
    <row r="20" spans="2:16" ht="24" customHeight="1">
      <c r="B20" s="23" t="s">
        <v>78</v>
      </c>
      <c r="C20" s="1997" t="s">
        <v>460</v>
      </c>
      <c r="D20" s="1997"/>
      <c r="E20" s="1997"/>
      <c r="F20" s="1997"/>
      <c r="G20" s="1997"/>
      <c r="H20" s="1997"/>
      <c r="I20" s="1522" t="s">
        <v>56</v>
      </c>
      <c r="J20" s="1993" t="s">
        <v>461</v>
      </c>
      <c r="K20" s="2465" t="s">
        <v>4437</v>
      </c>
      <c r="L20" s="2466"/>
      <c r="M20" s="2466"/>
      <c r="N20" s="2467"/>
      <c r="O20" s="25" t="s">
        <v>914</v>
      </c>
      <c r="P20" s="26"/>
    </row>
    <row r="21" spans="2:16" ht="24" customHeight="1">
      <c r="B21" s="23" t="s">
        <v>81</v>
      </c>
      <c r="C21" s="1997" t="s">
        <v>462</v>
      </c>
      <c r="D21" s="1997"/>
      <c r="E21" s="1997"/>
      <c r="F21" s="1997"/>
      <c r="G21" s="1997"/>
      <c r="H21" s="1997"/>
      <c r="I21" s="1522" t="s">
        <v>56</v>
      </c>
      <c r="J21" s="2398"/>
      <c r="K21" s="2469"/>
      <c r="L21" s="2470"/>
      <c r="M21" s="2470"/>
      <c r="N21" s="2471"/>
      <c r="O21" s="25" t="s">
        <v>845</v>
      </c>
      <c r="P21" s="26"/>
    </row>
    <row r="22" spans="2:16" ht="31.5" customHeight="1">
      <c r="B22" s="23" t="s">
        <v>91</v>
      </c>
      <c r="C22" s="1997" t="s">
        <v>463</v>
      </c>
      <c r="D22" s="1997"/>
      <c r="E22" s="1997"/>
      <c r="F22" s="1997"/>
      <c r="G22" s="1997"/>
      <c r="H22" s="1997"/>
      <c r="I22" s="1522" t="s">
        <v>88</v>
      </c>
      <c r="J22" s="2398"/>
      <c r="K22" s="2469"/>
      <c r="L22" s="2470"/>
      <c r="M22" s="2470"/>
      <c r="N22" s="2471"/>
      <c r="O22" s="2051" t="s">
        <v>833</v>
      </c>
      <c r="P22" s="2051"/>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73.5" customHeight="1" thickBot="1">
      <c r="B24" s="27" t="s">
        <v>435</v>
      </c>
      <c r="C24" s="1978" t="s">
        <v>466</v>
      </c>
      <c r="D24" s="1978"/>
      <c r="E24" s="1978"/>
      <c r="F24" s="1978"/>
      <c r="G24" s="1978"/>
      <c r="H24" s="1978"/>
      <c r="I24" s="1622" t="s">
        <v>65</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68" t="s">
        <v>1883</v>
      </c>
      <c r="I26" s="1524" t="s">
        <v>470</v>
      </c>
      <c r="J26" s="1668" t="s">
        <v>1884</v>
      </c>
      <c r="K26" s="2112" t="s">
        <v>471</v>
      </c>
      <c r="L26" s="3965" t="s">
        <v>4438</v>
      </c>
      <c r="M26" s="3966"/>
      <c r="N26" s="3967"/>
      <c r="O26" s="286" t="s">
        <v>3613</v>
      </c>
      <c r="P26" s="1602"/>
    </row>
    <row r="27" spans="2:16" ht="89.25" customHeight="1">
      <c r="B27" s="23" t="s">
        <v>472</v>
      </c>
      <c r="C27" s="2028" t="s">
        <v>473</v>
      </c>
      <c r="D27" s="2028"/>
      <c r="E27" s="2028"/>
      <c r="F27" s="2028"/>
      <c r="G27" s="2028"/>
      <c r="H27" s="2028"/>
      <c r="I27" s="2029"/>
      <c r="J27" s="287">
        <v>2465044</v>
      </c>
      <c r="K27" s="2113"/>
      <c r="L27" s="3968"/>
      <c r="M27" s="3969"/>
      <c r="N27" s="3970"/>
      <c r="O27" s="3018" t="s">
        <v>3756</v>
      </c>
      <c r="P27" s="3018"/>
    </row>
    <row r="28" spans="2:16" ht="19.5" customHeight="1">
      <c r="B28" s="2096" t="s">
        <v>120</v>
      </c>
      <c r="C28" s="2142" t="s">
        <v>474</v>
      </c>
      <c r="D28" s="2142"/>
      <c r="E28" s="2142"/>
      <c r="F28" s="2142"/>
      <c r="G28" s="92" t="s">
        <v>469</v>
      </c>
      <c r="H28" s="1531" t="s">
        <v>846</v>
      </c>
      <c r="I28" s="288" t="s">
        <v>470</v>
      </c>
      <c r="J28" s="33" t="s">
        <v>847</v>
      </c>
      <c r="K28" s="2113"/>
      <c r="L28" s="3968"/>
      <c r="M28" s="3969"/>
      <c r="N28" s="3970"/>
      <c r="O28" s="3019"/>
      <c r="P28" s="3019"/>
    </row>
    <row r="29" spans="2:16" ht="19.5" customHeight="1">
      <c r="B29" s="2097"/>
      <c r="C29" s="2119"/>
      <c r="D29" s="2119"/>
      <c r="E29" s="2119"/>
      <c r="F29" s="2119"/>
      <c r="G29" s="92" t="s">
        <v>475</v>
      </c>
      <c r="H29" s="1510">
        <v>2018</v>
      </c>
      <c r="I29" s="288" t="s">
        <v>476</v>
      </c>
      <c r="J29" s="1510">
        <v>2018</v>
      </c>
      <c r="K29" s="2113"/>
      <c r="L29" s="3968"/>
      <c r="M29" s="3969"/>
      <c r="N29" s="3970"/>
      <c r="O29" s="3019"/>
      <c r="P29" s="3019"/>
    </row>
    <row r="30" spans="2:16" ht="25.5" customHeight="1">
      <c r="B30" s="1490" t="s">
        <v>435</v>
      </c>
      <c r="C30" s="1997" t="s">
        <v>477</v>
      </c>
      <c r="D30" s="1997"/>
      <c r="E30" s="1997"/>
      <c r="F30" s="1997"/>
      <c r="G30" s="1998"/>
      <c r="H30" s="3962" t="s">
        <v>4439</v>
      </c>
      <c r="I30" s="3963"/>
      <c r="J30" s="3964"/>
      <c r="K30" s="2113"/>
      <c r="L30" s="3968"/>
      <c r="M30" s="3969"/>
      <c r="N30" s="3970"/>
      <c r="O30" s="3020"/>
      <c r="P30" s="3020"/>
    </row>
    <row r="31" spans="2:16" ht="23.25" customHeight="1">
      <c r="B31" s="1490" t="s">
        <v>441</v>
      </c>
      <c r="C31" s="1997" t="s">
        <v>478</v>
      </c>
      <c r="D31" s="1997"/>
      <c r="E31" s="1997"/>
      <c r="F31" s="1997"/>
      <c r="G31" s="1998"/>
      <c r="H31" s="2384" t="s">
        <v>4440</v>
      </c>
      <c r="I31" s="2385"/>
      <c r="J31" s="2386"/>
      <c r="K31" s="2114"/>
      <c r="L31" s="3971"/>
      <c r="M31" s="3972"/>
      <c r="N31" s="3973"/>
      <c r="O31" s="289" t="s">
        <v>4377</v>
      </c>
      <c r="P31" s="290"/>
    </row>
    <row r="32" spans="2:16" ht="76.5" customHeight="1">
      <c r="B32" s="1490" t="s">
        <v>443</v>
      </c>
      <c r="C32" s="2028" t="s">
        <v>479</v>
      </c>
      <c r="D32" s="2028"/>
      <c r="E32" s="2028"/>
      <c r="F32" s="2028"/>
      <c r="G32" s="2028"/>
      <c r="H32" s="2028"/>
      <c r="I32" s="2028"/>
      <c r="J32" s="2028"/>
      <c r="K32" s="2028"/>
      <c r="L32" s="2028"/>
      <c r="M32" s="2028"/>
      <c r="N32" s="2372"/>
      <c r="O32" s="2074" t="s">
        <v>4441</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3762" t="s">
        <v>4442</v>
      </c>
      <c r="P34" s="3762" t="s">
        <v>4443</v>
      </c>
    </row>
    <row r="35" spans="2:16" ht="21" customHeight="1">
      <c r="B35" s="27"/>
      <c r="C35" s="2091" t="s">
        <v>485</v>
      </c>
      <c r="D35" s="2091"/>
      <c r="E35" s="2091"/>
      <c r="F35" s="2091"/>
      <c r="G35" s="2091"/>
      <c r="H35" s="2091"/>
      <c r="I35" s="2092"/>
      <c r="J35" s="291">
        <v>149001</v>
      </c>
      <c r="K35" s="225">
        <v>573276</v>
      </c>
      <c r="L35" s="3975">
        <f t="shared" ref="L35:L57" si="0">ABS(J35-K35)/J35</f>
        <v>2.847464110979121</v>
      </c>
      <c r="M35" s="3976"/>
      <c r="N35" s="3977"/>
      <c r="O35" s="3974"/>
      <c r="P35" s="3763"/>
    </row>
    <row r="36" spans="2:16" ht="21" customHeight="1">
      <c r="B36" s="27"/>
      <c r="C36" s="2091" t="s">
        <v>486</v>
      </c>
      <c r="D36" s="2091"/>
      <c r="E36" s="2091"/>
      <c r="F36" s="2091"/>
      <c r="G36" s="2091"/>
      <c r="H36" s="2091"/>
      <c r="I36" s="2092"/>
      <c r="J36" s="101" t="s">
        <v>61</v>
      </c>
      <c r="K36" s="292" t="s">
        <v>61</v>
      </c>
      <c r="L36" s="3975" t="s">
        <v>61</v>
      </c>
      <c r="M36" s="3976"/>
      <c r="N36" s="3977"/>
      <c r="O36" s="3974"/>
      <c r="P36" s="3763"/>
    </row>
    <row r="37" spans="2:16" ht="31.5" customHeight="1">
      <c r="B37" s="27"/>
      <c r="C37" s="2091" t="s">
        <v>487</v>
      </c>
      <c r="D37" s="2091"/>
      <c r="E37" s="2091"/>
      <c r="F37" s="38" t="s">
        <v>488</v>
      </c>
      <c r="G37" s="1754"/>
      <c r="H37" s="2008"/>
      <c r="I37" s="1755"/>
      <c r="J37" s="101" t="s">
        <v>61</v>
      </c>
      <c r="K37" s="292" t="s">
        <v>61</v>
      </c>
      <c r="L37" s="3975" t="s">
        <v>61</v>
      </c>
      <c r="M37" s="3976"/>
      <c r="N37" s="3977"/>
      <c r="O37" s="3974"/>
      <c r="P37" s="3763"/>
    </row>
    <row r="38" spans="2:16" ht="21" customHeight="1">
      <c r="B38" s="27" t="s">
        <v>489</v>
      </c>
      <c r="C38" s="1997" t="s">
        <v>490</v>
      </c>
      <c r="D38" s="1997"/>
      <c r="E38" s="1997"/>
      <c r="F38" s="1997"/>
      <c r="G38" s="1997"/>
      <c r="H38" s="1997"/>
      <c r="I38" s="1997"/>
      <c r="J38" s="1997"/>
      <c r="K38" s="1997"/>
      <c r="L38" s="1997"/>
      <c r="M38" s="1997"/>
      <c r="N38" s="2041"/>
      <c r="O38" s="3974"/>
      <c r="P38" s="3763"/>
    </row>
    <row r="39" spans="2:16" ht="21" customHeight="1">
      <c r="B39" s="27"/>
      <c r="C39" s="2091" t="s">
        <v>491</v>
      </c>
      <c r="D39" s="2091"/>
      <c r="E39" s="2091"/>
      <c r="F39" s="2091"/>
      <c r="G39" s="2091"/>
      <c r="H39" s="2091"/>
      <c r="I39" s="2092"/>
      <c r="J39" s="225">
        <v>97713</v>
      </c>
      <c r="K39" s="225">
        <v>143316</v>
      </c>
      <c r="L39" s="3978">
        <f>ABS(J39-K39)/J39</f>
        <v>0.46670350925670073</v>
      </c>
      <c r="M39" s="3979"/>
      <c r="N39" s="3980"/>
      <c r="O39" s="3974"/>
      <c r="P39" s="3763"/>
    </row>
    <row r="40" spans="2:16" ht="27.75" customHeight="1">
      <c r="B40" s="27"/>
      <c r="C40" s="2091" t="s">
        <v>492</v>
      </c>
      <c r="D40" s="2091"/>
      <c r="E40" s="2091"/>
      <c r="F40" s="38" t="s">
        <v>488</v>
      </c>
      <c r="G40" s="1754"/>
      <c r="H40" s="2008"/>
      <c r="I40" s="1755"/>
      <c r="J40" s="101" t="s">
        <v>61</v>
      </c>
      <c r="K40" s="292" t="s">
        <v>61</v>
      </c>
      <c r="L40" s="3975" t="s">
        <v>61</v>
      </c>
      <c r="M40" s="3976"/>
      <c r="N40" s="3977"/>
      <c r="O40" s="3974"/>
      <c r="P40" s="3763"/>
    </row>
    <row r="41" spans="2:16" ht="21" customHeight="1">
      <c r="B41" s="27" t="s">
        <v>493</v>
      </c>
      <c r="C41" s="1997" t="s">
        <v>333</v>
      </c>
      <c r="D41" s="1997"/>
      <c r="E41" s="1997"/>
      <c r="F41" s="1997"/>
      <c r="G41" s="1997"/>
      <c r="H41" s="1997"/>
      <c r="I41" s="1997"/>
      <c r="J41" s="1997"/>
      <c r="K41" s="1997"/>
      <c r="L41" s="1997"/>
      <c r="M41" s="1997"/>
      <c r="N41" s="2041"/>
      <c r="O41" s="3974"/>
      <c r="P41" s="3763"/>
    </row>
    <row r="42" spans="2:16" ht="21" customHeight="1">
      <c r="B42" s="27"/>
      <c r="C42" s="2091" t="s">
        <v>494</v>
      </c>
      <c r="D42" s="2091"/>
      <c r="E42" s="2091"/>
      <c r="F42" s="2091"/>
      <c r="G42" s="2091"/>
      <c r="H42" s="2091"/>
      <c r="I42" s="2092"/>
      <c r="J42" s="225">
        <v>7000</v>
      </c>
      <c r="K42" s="225">
        <v>12000</v>
      </c>
      <c r="L42" s="3975">
        <f t="shared" si="0"/>
        <v>0.7142857142857143</v>
      </c>
      <c r="M42" s="3976"/>
      <c r="N42" s="3977"/>
      <c r="O42" s="3974"/>
      <c r="P42" s="3763"/>
    </row>
    <row r="43" spans="2:16" ht="21" customHeight="1">
      <c r="B43" s="27"/>
      <c r="C43" s="2091" t="s">
        <v>495</v>
      </c>
      <c r="D43" s="2091"/>
      <c r="E43" s="2091"/>
      <c r="F43" s="2091"/>
      <c r="G43" s="2091"/>
      <c r="H43" s="2091"/>
      <c r="I43" s="2092"/>
      <c r="J43" s="225">
        <v>337700</v>
      </c>
      <c r="K43" s="225">
        <v>537444</v>
      </c>
      <c r="L43" s="3975">
        <f t="shared" si="0"/>
        <v>0.59148356529464019</v>
      </c>
      <c r="M43" s="3976"/>
      <c r="N43" s="3977"/>
      <c r="O43" s="3974"/>
      <c r="P43" s="3763"/>
    </row>
    <row r="44" spans="2:16" ht="21" customHeight="1">
      <c r="B44" s="27"/>
      <c r="C44" s="2091" t="s">
        <v>496</v>
      </c>
      <c r="D44" s="2091"/>
      <c r="E44" s="2091"/>
      <c r="F44" s="2091"/>
      <c r="G44" s="2091"/>
      <c r="H44" s="2091"/>
      <c r="I44" s="2092"/>
      <c r="J44" s="101" t="s">
        <v>61</v>
      </c>
      <c r="K44" s="292" t="s">
        <v>61</v>
      </c>
      <c r="L44" s="3975" t="s">
        <v>61</v>
      </c>
      <c r="M44" s="3976"/>
      <c r="N44" s="3977"/>
      <c r="O44" s="3974"/>
      <c r="P44" s="3763"/>
    </row>
    <row r="45" spans="2:16" ht="32.25" customHeight="1">
      <c r="B45" s="27"/>
      <c r="C45" s="2091" t="s">
        <v>497</v>
      </c>
      <c r="D45" s="2091"/>
      <c r="E45" s="2091"/>
      <c r="F45" s="38" t="s">
        <v>488</v>
      </c>
      <c r="G45" s="1754"/>
      <c r="H45" s="2008"/>
      <c r="I45" s="1755"/>
      <c r="J45" s="101" t="s">
        <v>61</v>
      </c>
      <c r="K45" s="292" t="s">
        <v>61</v>
      </c>
      <c r="L45" s="3975" t="s">
        <v>61</v>
      </c>
      <c r="M45" s="3976"/>
      <c r="N45" s="3977"/>
      <c r="O45" s="3974"/>
      <c r="P45" s="3763"/>
    </row>
    <row r="46" spans="2:16" ht="21" customHeight="1">
      <c r="B46" s="27" t="s">
        <v>498</v>
      </c>
      <c r="C46" s="1997" t="s">
        <v>334</v>
      </c>
      <c r="D46" s="1997"/>
      <c r="E46" s="1997"/>
      <c r="F46" s="1997"/>
      <c r="G46" s="1997"/>
      <c r="H46" s="1997"/>
      <c r="I46" s="1997"/>
      <c r="J46" s="1997"/>
      <c r="K46" s="1997"/>
      <c r="L46" s="1997"/>
      <c r="M46" s="1997"/>
      <c r="N46" s="2041"/>
      <c r="O46" s="3974"/>
      <c r="P46" s="3763"/>
    </row>
    <row r="47" spans="2:16" ht="21" customHeight="1">
      <c r="B47" s="27"/>
      <c r="C47" s="2091" t="s">
        <v>499</v>
      </c>
      <c r="D47" s="2091"/>
      <c r="E47" s="2091"/>
      <c r="F47" s="2091"/>
      <c r="G47" s="2091"/>
      <c r="H47" s="2091"/>
      <c r="I47" s="2092"/>
      <c r="J47" s="293">
        <v>52020</v>
      </c>
      <c r="K47" s="293">
        <v>24240</v>
      </c>
      <c r="L47" s="3975">
        <f t="shared" si="0"/>
        <v>0.53402537485582469</v>
      </c>
      <c r="M47" s="3976"/>
      <c r="N47" s="3977"/>
      <c r="O47" s="3974"/>
      <c r="P47" s="3763"/>
    </row>
    <row r="48" spans="2:16" ht="21" customHeight="1">
      <c r="B48" s="27"/>
      <c r="C48" s="2091" t="s">
        <v>500</v>
      </c>
      <c r="D48" s="2091"/>
      <c r="E48" s="2091"/>
      <c r="F48" s="2091"/>
      <c r="G48" s="2091"/>
      <c r="H48" s="2091"/>
      <c r="I48" s="2092"/>
      <c r="J48" s="101" t="s">
        <v>61</v>
      </c>
      <c r="K48" s="292" t="s">
        <v>61</v>
      </c>
      <c r="L48" s="3975" t="s">
        <v>61</v>
      </c>
      <c r="M48" s="3976"/>
      <c r="N48" s="3977"/>
      <c r="O48" s="3974"/>
      <c r="P48" s="3763"/>
    </row>
    <row r="49" spans="2:16" ht="30" customHeight="1">
      <c r="B49" s="27"/>
      <c r="C49" s="2091" t="s">
        <v>501</v>
      </c>
      <c r="D49" s="2091"/>
      <c r="E49" s="2091"/>
      <c r="F49" s="38" t="s">
        <v>488</v>
      </c>
      <c r="G49" s="2093"/>
      <c r="H49" s="2157"/>
      <c r="I49" s="2094"/>
      <c r="J49" s="101" t="s">
        <v>61</v>
      </c>
      <c r="K49" s="292" t="s">
        <v>61</v>
      </c>
      <c r="L49" s="3975" t="s">
        <v>61</v>
      </c>
      <c r="M49" s="3976"/>
      <c r="N49" s="3977"/>
      <c r="O49" s="3974"/>
      <c r="P49" s="3763"/>
    </row>
    <row r="50" spans="2:16" ht="21" customHeight="1">
      <c r="B50" s="27" t="s">
        <v>502</v>
      </c>
      <c r="C50" s="2091" t="s">
        <v>503</v>
      </c>
      <c r="D50" s="2091"/>
      <c r="E50" s="2091"/>
      <c r="F50" s="2091"/>
      <c r="G50" s="2091"/>
      <c r="H50" s="2091"/>
      <c r="I50" s="2092"/>
      <c r="J50" s="293">
        <v>1407</v>
      </c>
      <c r="K50" s="293">
        <v>1991</v>
      </c>
      <c r="L50" s="3975">
        <f t="shared" si="0"/>
        <v>0.41506751954513149</v>
      </c>
      <c r="M50" s="3976"/>
      <c r="N50" s="3977"/>
      <c r="O50" s="3974"/>
      <c r="P50" s="3763"/>
    </row>
    <row r="51" spans="2:16" ht="21" customHeight="1">
      <c r="B51" s="27" t="s">
        <v>504</v>
      </c>
      <c r="C51" s="2091" t="s">
        <v>505</v>
      </c>
      <c r="D51" s="2091"/>
      <c r="E51" s="2091"/>
      <c r="F51" s="2091"/>
      <c r="G51" s="2091"/>
      <c r="H51" s="2091"/>
      <c r="I51" s="2092"/>
      <c r="J51" s="101" t="s">
        <v>61</v>
      </c>
      <c r="K51" s="292" t="s">
        <v>61</v>
      </c>
      <c r="L51" s="3975" t="s">
        <v>61</v>
      </c>
      <c r="M51" s="3976"/>
      <c r="N51" s="3977"/>
      <c r="O51" s="3974"/>
      <c r="P51" s="3763"/>
    </row>
    <row r="52" spans="2:16" ht="21" customHeight="1">
      <c r="B52" s="27" t="s">
        <v>506</v>
      </c>
      <c r="C52" s="2091" t="s">
        <v>131</v>
      </c>
      <c r="D52" s="2091"/>
      <c r="E52" s="2091"/>
      <c r="F52" s="2091"/>
      <c r="G52" s="2091"/>
      <c r="H52" s="2091"/>
      <c r="I52" s="2092"/>
      <c r="J52" s="101" t="s">
        <v>61</v>
      </c>
      <c r="K52" s="292" t="s">
        <v>61</v>
      </c>
      <c r="L52" s="3975" t="s">
        <v>61</v>
      </c>
      <c r="M52" s="3976"/>
      <c r="N52" s="3977"/>
      <c r="O52" s="3974"/>
      <c r="P52" s="3763"/>
    </row>
    <row r="53" spans="2:16" ht="21" customHeight="1">
      <c r="B53" s="27" t="s">
        <v>507</v>
      </c>
      <c r="C53" s="2091" t="s">
        <v>132</v>
      </c>
      <c r="D53" s="2091"/>
      <c r="E53" s="2091"/>
      <c r="F53" s="2091"/>
      <c r="G53" s="2091"/>
      <c r="H53" s="2091"/>
      <c r="I53" s="2092"/>
      <c r="J53" s="101" t="s">
        <v>61</v>
      </c>
      <c r="K53" s="292" t="s">
        <v>61</v>
      </c>
      <c r="L53" s="3975" t="s">
        <v>61</v>
      </c>
      <c r="M53" s="3976"/>
      <c r="N53" s="3977"/>
      <c r="O53" s="3974"/>
      <c r="P53" s="3763"/>
    </row>
    <row r="54" spans="2:16" ht="21" customHeight="1">
      <c r="B54" s="27" t="s">
        <v>508</v>
      </c>
      <c r="C54" s="1997" t="s">
        <v>509</v>
      </c>
      <c r="D54" s="1997"/>
      <c r="E54" s="1997"/>
      <c r="F54" s="1997"/>
      <c r="G54" s="1997"/>
      <c r="H54" s="1997"/>
      <c r="I54" s="1997"/>
      <c r="J54" s="1997"/>
      <c r="K54" s="1997"/>
      <c r="L54" s="1997"/>
      <c r="M54" s="1997"/>
      <c r="N54" s="2041"/>
      <c r="O54" s="3974"/>
      <c r="P54" s="3763"/>
    </row>
    <row r="55" spans="2:16" ht="21" customHeight="1">
      <c r="B55" s="27"/>
      <c r="C55" s="2091" t="s">
        <v>299</v>
      </c>
      <c r="D55" s="2091"/>
      <c r="E55" s="2091"/>
      <c r="F55" s="2091"/>
      <c r="G55" s="2091"/>
      <c r="H55" s="2091"/>
      <c r="I55" s="2092"/>
      <c r="J55" s="101" t="s">
        <v>61</v>
      </c>
      <c r="K55" s="292" t="s">
        <v>61</v>
      </c>
      <c r="L55" s="3975" t="s">
        <v>61</v>
      </c>
      <c r="M55" s="3976"/>
      <c r="N55" s="3977"/>
      <c r="O55" s="3974"/>
      <c r="P55" s="3763"/>
    </row>
    <row r="56" spans="2:16" ht="21" customHeight="1">
      <c r="B56" s="27"/>
      <c r="C56" s="2091" t="s">
        <v>300</v>
      </c>
      <c r="D56" s="2091"/>
      <c r="E56" s="2091"/>
      <c r="F56" s="2091"/>
      <c r="G56" s="2091"/>
      <c r="H56" s="2091"/>
      <c r="I56" s="2092"/>
      <c r="J56" s="101" t="s">
        <v>61</v>
      </c>
      <c r="K56" s="292" t="s">
        <v>61</v>
      </c>
      <c r="L56" s="3975" t="s">
        <v>61</v>
      </c>
      <c r="M56" s="3976"/>
      <c r="N56" s="3977"/>
      <c r="O56" s="3974"/>
      <c r="P56" s="3763"/>
    </row>
    <row r="57" spans="2:16" ht="21" customHeight="1" thickBot="1">
      <c r="B57" s="39" t="s">
        <v>510</v>
      </c>
      <c r="C57" s="2364" t="s">
        <v>511</v>
      </c>
      <c r="D57" s="2364"/>
      <c r="E57" s="2364"/>
      <c r="F57" s="2364"/>
      <c r="G57" s="2364"/>
      <c r="H57" s="2364"/>
      <c r="I57" s="2365"/>
      <c r="J57" s="294">
        <v>17872</v>
      </c>
      <c r="K57" s="295">
        <v>1980</v>
      </c>
      <c r="L57" s="3984">
        <f t="shared" si="0"/>
        <v>0.88921217547000897</v>
      </c>
      <c r="M57" s="3985"/>
      <c r="N57" s="3986"/>
      <c r="O57" s="3974"/>
      <c r="P57" s="3763"/>
    </row>
    <row r="58" spans="2:16" ht="51" customHeight="1" thickBot="1">
      <c r="B58" s="40" t="s">
        <v>512</v>
      </c>
      <c r="C58" s="2351" t="s">
        <v>513</v>
      </c>
      <c r="D58" s="2351"/>
      <c r="E58" s="2351"/>
      <c r="F58" s="2351"/>
      <c r="G58" s="2351"/>
      <c r="H58" s="2351"/>
      <c r="I58" s="2351"/>
      <c r="J58" s="296" t="s">
        <v>57</v>
      </c>
      <c r="K58" s="42" t="s">
        <v>514</v>
      </c>
      <c r="L58" s="2352" t="s">
        <v>4438</v>
      </c>
      <c r="M58" s="2353"/>
      <c r="N58" s="2354"/>
      <c r="O58" s="43" t="s">
        <v>1891</v>
      </c>
      <c r="P58" s="43"/>
    </row>
    <row r="59" spans="2:16" ht="46.5" customHeight="1">
      <c r="B59" s="3981" t="s">
        <v>515</v>
      </c>
      <c r="C59" s="3982"/>
      <c r="D59" s="3982"/>
      <c r="E59" s="3982"/>
      <c r="F59" s="3982"/>
      <c r="G59" s="3982"/>
      <c r="H59" s="3982"/>
      <c r="I59" s="3982"/>
      <c r="J59" s="3982"/>
      <c r="K59" s="3982"/>
      <c r="L59" s="3982"/>
      <c r="M59" s="3982"/>
      <c r="N59" s="3982"/>
      <c r="O59" s="3982"/>
      <c r="P59" s="3983"/>
    </row>
    <row r="60" spans="2:16" ht="57" customHeight="1" thickBot="1">
      <c r="B60" s="44" t="s">
        <v>516</v>
      </c>
      <c r="C60" s="2330" t="s">
        <v>517</v>
      </c>
      <c r="D60" s="2330"/>
      <c r="E60" s="2330"/>
      <c r="F60" s="2330"/>
      <c r="G60" s="2330"/>
      <c r="H60" s="2330"/>
      <c r="I60" s="2330"/>
      <c r="J60" s="1980" t="s">
        <v>57</v>
      </c>
      <c r="K60" s="2053"/>
      <c r="L60" s="45" t="s">
        <v>514</v>
      </c>
      <c r="M60" s="2359"/>
      <c r="N60" s="2360"/>
      <c r="O60" s="1627" t="s">
        <v>1893</v>
      </c>
      <c r="P60" s="1511"/>
    </row>
    <row r="61" spans="2:16" ht="26.25" customHeight="1">
      <c r="B61" s="3987" t="s">
        <v>518</v>
      </c>
      <c r="C61" s="3988"/>
      <c r="D61" s="3988"/>
      <c r="E61" s="3988"/>
      <c r="F61" s="3988"/>
      <c r="G61" s="3988"/>
      <c r="H61" s="3988"/>
      <c r="I61" s="3988"/>
      <c r="J61" s="3988"/>
      <c r="K61" s="3988"/>
      <c r="L61" s="3988"/>
      <c r="M61" s="3988"/>
      <c r="N61" s="3988"/>
      <c r="O61" s="3988"/>
      <c r="P61" s="3989"/>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051" t="s">
        <v>4444</v>
      </c>
      <c r="P62" s="3990"/>
    </row>
    <row r="63" spans="2:16" ht="49.5" customHeight="1">
      <c r="B63" s="1490" t="s">
        <v>435</v>
      </c>
      <c r="C63" s="1997" t="s">
        <v>524</v>
      </c>
      <c r="D63" s="1997"/>
      <c r="E63" s="1997"/>
      <c r="F63" s="1998"/>
      <c r="G63" s="226">
        <v>0</v>
      </c>
      <c r="H63" s="227">
        <v>0</v>
      </c>
      <c r="I63" s="3569" t="s">
        <v>4445</v>
      </c>
      <c r="J63" s="3570"/>
      <c r="K63" s="2340" t="s">
        <v>61</v>
      </c>
      <c r="L63" s="2341"/>
      <c r="M63" s="2341"/>
      <c r="N63" s="2342"/>
      <c r="O63" s="2124"/>
      <c r="P63" s="3991"/>
    </row>
    <row r="64" spans="2:16" ht="54" customHeight="1">
      <c r="B64" s="1490" t="s">
        <v>441</v>
      </c>
      <c r="C64" s="1997" t="s">
        <v>525</v>
      </c>
      <c r="D64" s="1997"/>
      <c r="E64" s="1997"/>
      <c r="F64" s="1998"/>
      <c r="G64" s="226">
        <v>0</v>
      </c>
      <c r="H64" s="227">
        <v>0</v>
      </c>
      <c r="I64" s="3569" t="s">
        <v>4445</v>
      </c>
      <c r="J64" s="3570"/>
      <c r="K64" s="2340" t="s">
        <v>61</v>
      </c>
      <c r="L64" s="2341"/>
      <c r="M64" s="2341"/>
      <c r="N64" s="2342"/>
      <c r="O64" s="2124"/>
      <c r="P64" s="3991"/>
    </row>
    <row r="65" spans="2:17" ht="54" customHeight="1" thickBot="1">
      <c r="B65" s="27" t="s">
        <v>443</v>
      </c>
      <c r="C65" s="1830" t="s">
        <v>526</v>
      </c>
      <c r="D65" s="1830"/>
      <c r="E65" s="1830"/>
      <c r="F65" s="1831"/>
      <c r="G65" s="297">
        <f>G63+G64</f>
        <v>0</v>
      </c>
      <c r="H65" s="298"/>
      <c r="I65" s="3993"/>
      <c r="J65" s="3994"/>
      <c r="K65" s="3993" t="s">
        <v>61</v>
      </c>
      <c r="L65" s="3995"/>
      <c r="M65" s="3995"/>
      <c r="N65" s="3996"/>
      <c r="O65" s="2052"/>
      <c r="P65" s="3992"/>
      <c r="Q65" s="349"/>
    </row>
    <row r="66" spans="2:17" ht="57.75" customHeight="1">
      <c r="B66" s="3997" t="s">
        <v>527</v>
      </c>
      <c r="C66" s="2111"/>
      <c r="D66" s="2111"/>
      <c r="E66" s="2111"/>
      <c r="F66" s="2111"/>
      <c r="G66" s="2111"/>
      <c r="H66" s="2111"/>
      <c r="I66" s="2111"/>
      <c r="J66" s="2111"/>
      <c r="K66" s="2111"/>
      <c r="L66" s="2111"/>
      <c r="M66" s="2111"/>
      <c r="N66" s="2111"/>
      <c r="O66" s="2111"/>
      <c r="P66" s="3998"/>
    </row>
    <row r="67" spans="2:17" ht="72.75" customHeight="1" thickBot="1">
      <c r="B67" s="53" t="s">
        <v>528</v>
      </c>
      <c r="C67" s="2330" t="s">
        <v>529</v>
      </c>
      <c r="D67" s="2330"/>
      <c r="E67" s="2330"/>
      <c r="F67" s="2330"/>
      <c r="G67" s="2330"/>
      <c r="H67" s="2330"/>
      <c r="I67" s="1502" t="s">
        <v>57</v>
      </c>
      <c r="J67" s="54" t="s">
        <v>514</v>
      </c>
      <c r="K67" s="2331"/>
      <c r="L67" s="2332"/>
      <c r="M67" s="2332"/>
      <c r="N67" s="2333"/>
      <c r="O67" s="1627" t="s">
        <v>1893</v>
      </c>
      <c r="P67" s="1511"/>
    </row>
    <row r="68" spans="2:17" ht="21.75" customHeight="1">
      <c r="B68" s="3999" t="s">
        <v>530</v>
      </c>
      <c r="C68" s="4000"/>
      <c r="D68" s="4000"/>
      <c r="E68" s="4000"/>
      <c r="F68" s="4000"/>
      <c r="G68" s="4000"/>
      <c r="H68" s="4000"/>
      <c r="I68" s="4000"/>
      <c r="J68" s="4000"/>
      <c r="K68" s="4000"/>
      <c r="L68" s="4000"/>
      <c r="M68" s="4000"/>
      <c r="N68" s="4000"/>
      <c r="O68" s="4000"/>
      <c r="P68" s="4001"/>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914</v>
      </c>
      <c r="P69" s="2051"/>
    </row>
    <row r="70" spans="2:17" ht="28.5" customHeight="1">
      <c r="B70" s="1490" t="s">
        <v>435</v>
      </c>
      <c r="C70" s="2338" t="s">
        <v>537</v>
      </c>
      <c r="D70" s="2338"/>
      <c r="E70" s="2339"/>
      <c r="F70" s="1523" t="s">
        <v>57</v>
      </c>
      <c r="G70" s="3567">
        <v>0</v>
      </c>
      <c r="H70" s="3568"/>
      <c r="I70" s="3569">
        <v>0</v>
      </c>
      <c r="J70" s="3570"/>
      <c r="K70" s="2340" t="s">
        <v>61</v>
      </c>
      <c r="L70" s="2341"/>
      <c r="M70" s="2341"/>
      <c r="N70" s="2342"/>
      <c r="O70" s="2124"/>
      <c r="P70" s="2124"/>
    </row>
    <row r="71" spans="2:17" ht="31.5" customHeight="1">
      <c r="B71" s="56"/>
      <c r="C71" s="2338" t="s">
        <v>538</v>
      </c>
      <c r="D71" s="2338"/>
      <c r="E71" s="2339"/>
      <c r="F71" s="2162" t="s">
        <v>4446</v>
      </c>
      <c r="G71" s="2163"/>
      <c r="H71" s="2163"/>
      <c r="I71" s="2163"/>
      <c r="J71" s="2163"/>
      <c r="K71" s="2340" t="s">
        <v>61</v>
      </c>
      <c r="L71" s="2341"/>
      <c r="M71" s="2341"/>
      <c r="N71" s="2342"/>
      <c r="O71" s="2124"/>
      <c r="P71" s="2124"/>
    </row>
    <row r="72" spans="2:17" ht="65.25" customHeight="1">
      <c r="B72" s="1490" t="s">
        <v>441</v>
      </c>
      <c r="C72" s="2338" t="s">
        <v>539</v>
      </c>
      <c r="D72" s="2338"/>
      <c r="E72" s="2339"/>
      <c r="F72" s="1523" t="s">
        <v>57</v>
      </c>
      <c r="G72" s="3567">
        <v>0</v>
      </c>
      <c r="H72" s="3568"/>
      <c r="I72" s="3569">
        <v>0</v>
      </c>
      <c r="J72" s="3570"/>
      <c r="K72" s="2340" t="s">
        <v>61</v>
      </c>
      <c r="L72" s="2341"/>
      <c r="M72" s="2341"/>
      <c r="N72" s="2342"/>
      <c r="O72" s="2124"/>
      <c r="P72" s="2124"/>
    </row>
    <row r="73" spans="2:17" ht="35.25" customHeight="1">
      <c r="B73" s="56"/>
      <c r="C73" s="2338" t="s">
        <v>540</v>
      </c>
      <c r="D73" s="2338"/>
      <c r="E73" s="2339"/>
      <c r="F73" s="2162" t="s">
        <v>4446</v>
      </c>
      <c r="G73" s="2163"/>
      <c r="H73" s="2163"/>
      <c r="I73" s="2163"/>
      <c r="J73" s="2163"/>
      <c r="K73" s="2340" t="s">
        <v>61</v>
      </c>
      <c r="L73" s="2341"/>
      <c r="M73" s="2341"/>
      <c r="N73" s="2342"/>
      <c r="O73" s="2124"/>
      <c r="P73" s="2124"/>
    </row>
    <row r="74" spans="2:17" ht="51" customHeight="1" thickBot="1">
      <c r="B74" s="39" t="s">
        <v>443</v>
      </c>
      <c r="C74" s="2321" t="s">
        <v>541</v>
      </c>
      <c r="D74" s="2321"/>
      <c r="E74" s="2322"/>
      <c r="F74" s="299"/>
      <c r="G74" s="4004">
        <f>G70+G72</f>
        <v>0</v>
      </c>
      <c r="H74" s="4005"/>
      <c r="I74" s="3993"/>
      <c r="J74" s="3994"/>
      <c r="K74" s="2340" t="s">
        <v>61</v>
      </c>
      <c r="L74" s="2341"/>
      <c r="M74" s="2341"/>
      <c r="N74" s="234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865</v>
      </c>
      <c r="G77" s="4002">
        <v>587130</v>
      </c>
      <c r="H77" s="4003"/>
      <c r="I77" s="3569" t="s">
        <v>862</v>
      </c>
      <c r="J77" s="3570"/>
      <c r="K77" s="2284" t="s">
        <v>4447</v>
      </c>
      <c r="L77" s="2285"/>
      <c r="M77" s="2285"/>
      <c r="N77" s="2286"/>
      <c r="O77" s="25" t="s">
        <v>864</v>
      </c>
      <c r="P77" s="26"/>
    </row>
    <row r="78" spans="2:17" s="164" customFormat="1" ht="32.25" customHeight="1">
      <c r="B78" s="1490" t="s">
        <v>441</v>
      </c>
      <c r="C78" s="1997" t="s">
        <v>67</v>
      </c>
      <c r="D78" s="1997"/>
      <c r="E78" s="1998"/>
      <c r="F78" s="1523" t="s">
        <v>865</v>
      </c>
      <c r="G78" s="4002">
        <v>621923</v>
      </c>
      <c r="H78" s="4003"/>
      <c r="I78" s="3569" t="s">
        <v>862</v>
      </c>
      <c r="J78" s="3570"/>
      <c r="K78" s="2284" t="s">
        <v>4448</v>
      </c>
      <c r="L78" s="2285"/>
      <c r="M78" s="2285"/>
      <c r="N78" s="2286"/>
      <c r="O78" s="25" t="s">
        <v>867</v>
      </c>
      <c r="P78" s="26"/>
    </row>
    <row r="79" spans="2:17" s="164" customFormat="1" ht="32.25" customHeight="1">
      <c r="B79" s="1490" t="s">
        <v>443</v>
      </c>
      <c r="C79" s="1997" t="s">
        <v>115</v>
      </c>
      <c r="D79" s="1997"/>
      <c r="E79" s="1998"/>
      <c r="F79" s="1523" t="s">
        <v>65</v>
      </c>
      <c r="G79" s="2315">
        <v>0</v>
      </c>
      <c r="H79" s="2316"/>
      <c r="I79" s="3569" t="s">
        <v>862</v>
      </c>
      <c r="J79" s="3570"/>
      <c r="K79" s="2284"/>
      <c r="L79" s="2285"/>
      <c r="M79" s="2285"/>
      <c r="N79" s="2286"/>
      <c r="O79" s="140"/>
      <c r="P79" s="26"/>
    </row>
    <row r="80" spans="2:17" s="164" customFormat="1" ht="32.25" customHeight="1">
      <c r="B80" s="1490" t="s">
        <v>445</v>
      </c>
      <c r="C80" s="1997" t="s">
        <v>116</v>
      </c>
      <c r="D80" s="1997"/>
      <c r="E80" s="1998"/>
      <c r="F80" s="1523" t="s">
        <v>65</v>
      </c>
      <c r="G80" s="2315">
        <v>0</v>
      </c>
      <c r="H80" s="2316"/>
      <c r="I80" s="3569" t="s">
        <v>862</v>
      </c>
      <c r="J80" s="3570"/>
      <c r="K80" s="2315"/>
      <c r="L80" s="2319"/>
      <c r="M80" s="2319"/>
      <c r="N80" s="2320"/>
      <c r="O80" s="140"/>
      <c r="P80" s="2051"/>
    </row>
    <row r="81" spans="1:16" s="164" customFormat="1" ht="32.25" customHeight="1">
      <c r="B81" s="1490" t="s">
        <v>448</v>
      </c>
      <c r="C81" s="1997" t="s">
        <v>4449</v>
      </c>
      <c r="D81" s="1997"/>
      <c r="E81" s="1998"/>
      <c r="F81" s="1523" t="s">
        <v>62</v>
      </c>
      <c r="G81" s="2315">
        <v>0</v>
      </c>
      <c r="H81" s="2316"/>
      <c r="I81" s="3569" t="s">
        <v>862</v>
      </c>
      <c r="J81" s="3570"/>
      <c r="K81" s="2284"/>
      <c r="L81" s="2285"/>
      <c r="M81" s="2285"/>
      <c r="N81" s="2286"/>
      <c r="O81" s="140"/>
      <c r="P81" s="2197"/>
    </row>
    <row r="82" spans="1:16" ht="53.25" customHeight="1" thickBot="1">
      <c r="B82" s="27" t="s">
        <v>450</v>
      </c>
      <c r="C82" s="1830" t="s">
        <v>549</v>
      </c>
      <c r="D82" s="1830"/>
      <c r="E82" s="1831"/>
      <c r="F82" s="61"/>
      <c r="G82" s="4006">
        <f>G77+G78+G79+G80+G81</f>
        <v>1209053</v>
      </c>
      <c r="H82" s="4007"/>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v>
      </c>
      <c r="K84" s="65" t="s">
        <v>434</v>
      </c>
      <c r="L84" s="2304" t="s">
        <v>4438</v>
      </c>
      <c r="M84" s="2305"/>
      <c r="N84" s="2306"/>
      <c r="O84" s="2231"/>
      <c r="P84" s="2231"/>
    </row>
    <row r="85" spans="1:16" ht="49.5" customHeight="1">
      <c r="B85" s="66" t="s">
        <v>553</v>
      </c>
      <c r="C85" s="2302" t="s">
        <v>554</v>
      </c>
      <c r="D85" s="2302"/>
      <c r="E85" s="2302"/>
      <c r="F85" s="2302"/>
      <c r="G85" s="2302"/>
      <c r="H85" s="2302"/>
      <c r="I85" s="2303"/>
      <c r="J85" s="64" t="s">
        <v>61</v>
      </c>
      <c r="K85" s="65" t="s">
        <v>514</v>
      </c>
      <c r="L85" s="2304" t="s">
        <v>4438</v>
      </c>
      <c r="M85" s="2305"/>
      <c r="N85" s="2306"/>
      <c r="O85" s="2232"/>
      <c r="P85" s="2232"/>
    </row>
    <row r="86" spans="1:16" ht="50.25" customHeight="1">
      <c r="B86" s="66" t="s">
        <v>555</v>
      </c>
      <c r="C86" s="2028" t="s">
        <v>556</v>
      </c>
      <c r="D86" s="2028"/>
      <c r="E86" s="2028"/>
      <c r="F86" s="2028"/>
      <c r="G86" s="2028"/>
      <c r="H86" s="2028"/>
      <c r="I86" s="2029"/>
      <c r="J86" s="64">
        <f>(G74+G82)/J27</f>
        <v>0.49047927744900294</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2338" t="s">
        <v>560</v>
      </c>
      <c r="D88" s="2338"/>
      <c r="E88" s="2338"/>
      <c r="F88" s="2338"/>
      <c r="G88" s="2338"/>
      <c r="H88" s="2338"/>
      <c r="I88" s="2338"/>
      <c r="J88" s="2339"/>
      <c r="K88" s="2289" t="s">
        <v>514</v>
      </c>
      <c r="L88" s="2292" t="s">
        <v>4450</v>
      </c>
      <c r="M88" s="2293"/>
      <c r="N88" s="2294"/>
      <c r="P88" s="2051"/>
    </row>
    <row r="89" spans="1:16" ht="21" customHeight="1">
      <c r="B89" s="1490" t="s">
        <v>435</v>
      </c>
      <c r="C89" s="2825" t="s">
        <v>561</v>
      </c>
      <c r="D89" s="2825"/>
      <c r="E89" s="2825"/>
      <c r="F89" s="2825"/>
      <c r="G89" s="2825"/>
      <c r="H89" s="2825"/>
      <c r="I89" s="2825"/>
      <c r="J89" s="300" t="s">
        <v>62</v>
      </c>
      <c r="K89" s="2290"/>
      <c r="L89" s="2295"/>
      <c r="M89" s="2296"/>
      <c r="N89" s="2297"/>
      <c r="P89" s="2124"/>
    </row>
    <row r="90" spans="1:16" ht="21" customHeight="1">
      <c r="B90" s="1490" t="s">
        <v>441</v>
      </c>
      <c r="C90" s="2825" t="s">
        <v>562</v>
      </c>
      <c r="D90" s="2825"/>
      <c r="E90" s="2825"/>
      <c r="F90" s="2825"/>
      <c r="G90" s="2825"/>
      <c r="H90" s="2825"/>
      <c r="I90" s="2825"/>
      <c r="J90" s="300" t="s">
        <v>62</v>
      </c>
      <c r="K90" s="2290"/>
      <c r="L90" s="2295"/>
      <c r="M90" s="2296"/>
      <c r="N90" s="2297"/>
      <c r="P90" s="2124"/>
    </row>
    <row r="91" spans="1:16" ht="21" customHeight="1">
      <c r="B91" s="1490" t="s">
        <v>443</v>
      </c>
      <c r="C91" s="2825" t="s">
        <v>4451</v>
      </c>
      <c r="D91" s="2825"/>
      <c r="E91" s="2825"/>
      <c r="F91" s="2825"/>
      <c r="G91" s="2825"/>
      <c r="H91" s="2825"/>
      <c r="I91" s="2825"/>
      <c r="J91" s="300" t="s">
        <v>62</v>
      </c>
      <c r="K91" s="2290"/>
      <c r="L91" s="2295"/>
      <c r="M91" s="2296"/>
      <c r="N91" s="2297"/>
      <c r="P91" s="2124"/>
    </row>
    <row r="92" spans="1:16" ht="21" customHeight="1">
      <c r="B92" s="1490" t="s">
        <v>445</v>
      </c>
      <c r="C92" s="2825" t="s">
        <v>328</v>
      </c>
      <c r="D92" s="2825"/>
      <c r="E92" s="2825"/>
      <c r="F92" s="2825"/>
      <c r="G92" s="2825"/>
      <c r="H92" s="2825"/>
      <c r="I92" s="2825"/>
      <c r="J92" s="300" t="s">
        <v>62</v>
      </c>
      <c r="K92" s="2290"/>
      <c r="L92" s="2295"/>
      <c r="M92" s="2296"/>
      <c r="N92" s="2297"/>
      <c r="P92" s="2124"/>
    </row>
    <row r="93" spans="1:16" ht="21" customHeight="1">
      <c r="B93" s="1490" t="s">
        <v>448</v>
      </c>
      <c r="C93" s="1903" t="s">
        <v>564</v>
      </c>
      <c r="D93" s="1903"/>
      <c r="E93" s="1903"/>
      <c r="F93" s="1903"/>
      <c r="G93" s="1754" t="s">
        <v>62</v>
      </c>
      <c r="H93" s="2008"/>
      <c r="I93" s="2008"/>
      <c r="J93" s="1755"/>
      <c r="K93" s="2291"/>
      <c r="L93" s="2298"/>
      <c r="M93" s="2299"/>
      <c r="N93" s="2300"/>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97" t="s">
        <v>320</v>
      </c>
      <c r="D95" s="1997"/>
      <c r="E95" s="1997"/>
      <c r="F95" s="2038" t="s">
        <v>321</v>
      </c>
      <c r="G95" s="2040"/>
      <c r="H95" s="2289" t="s">
        <v>514</v>
      </c>
      <c r="I95" s="2038" t="s">
        <v>4452</v>
      </c>
      <c r="J95" s="2039"/>
      <c r="K95" s="2039"/>
      <c r="L95" s="2039"/>
      <c r="M95" s="2039"/>
      <c r="N95" s="2225"/>
      <c r="P95" s="2051"/>
    </row>
    <row r="96" spans="1:16" ht="20.25" customHeight="1">
      <c r="B96" s="1519"/>
      <c r="C96" s="1997" t="s">
        <v>567</v>
      </c>
      <c r="D96" s="1997"/>
      <c r="E96" s="1997"/>
      <c r="F96" s="1999" t="s">
        <v>321</v>
      </c>
      <c r="G96" s="2000"/>
      <c r="H96" s="2290"/>
      <c r="I96" s="3379"/>
      <c r="J96" s="3774"/>
      <c r="K96" s="3774"/>
      <c r="L96" s="3774"/>
      <c r="M96" s="3774"/>
      <c r="N96" s="3380"/>
      <c r="P96" s="2124"/>
    </row>
    <row r="97" spans="2:16" ht="20.25" customHeight="1">
      <c r="B97" s="1519"/>
      <c r="C97" s="1903" t="s">
        <v>323</v>
      </c>
      <c r="D97" s="1903"/>
      <c r="E97" s="1903"/>
      <c r="F97" s="1999" t="s">
        <v>321</v>
      </c>
      <c r="G97" s="2000"/>
      <c r="H97" s="2290"/>
      <c r="I97" s="3379"/>
      <c r="J97" s="3774"/>
      <c r="K97" s="3774"/>
      <c r="L97" s="3774"/>
      <c r="M97" s="3774"/>
      <c r="N97" s="3380"/>
      <c r="P97" s="2124"/>
    </row>
    <row r="98" spans="2:16" ht="34.5" customHeight="1">
      <c r="B98" s="27" t="s">
        <v>435</v>
      </c>
      <c r="C98" s="2028" t="s">
        <v>568</v>
      </c>
      <c r="D98" s="2028"/>
      <c r="E98" s="2028"/>
      <c r="F98" s="2028"/>
      <c r="G98" s="2029"/>
      <c r="H98" s="2290"/>
      <c r="I98" s="3379"/>
      <c r="J98" s="3774"/>
      <c r="K98" s="3774"/>
      <c r="L98" s="3774"/>
      <c r="M98" s="3774"/>
      <c r="N98" s="3380"/>
      <c r="P98" s="2124"/>
    </row>
    <row r="99" spans="2:16" ht="21" customHeight="1">
      <c r="B99" s="27"/>
      <c r="C99" s="1997" t="s">
        <v>320</v>
      </c>
      <c r="D99" s="1997"/>
      <c r="E99" s="1998"/>
      <c r="F99" s="2038" t="s">
        <v>57</v>
      </c>
      <c r="G99" s="2040"/>
      <c r="H99" s="2290"/>
      <c r="I99" s="3379"/>
      <c r="J99" s="3774"/>
      <c r="K99" s="3774"/>
      <c r="L99" s="3774"/>
      <c r="M99" s="3774"/>
      <c r="N99" s="3380"/>
      <c r="P99" s="2124"/>
    </row>
    <row r="100" spans="2:16" ht="21" customHeight="1">
      <c r="B100" s="27"/>
      <c r="C100" s="1997" t="s">
        <v>567</v>
      </c>
      <c r="D100" s="1997"/>
      <c r="E100" s="1998"/>
      <c r="F100" s="2038" t="s">
        <v>57</v>
      </c>
      <c r="G100" s="2040"/>
      <c r="H100" s="2290"/>
      <c r="I100" s="3379"/>
      <c r="J100" s="3774"/>
      <c r="K100" s="3774"/>
      <c r="L100" s="3774"/>
      <c r="M100" s="3774"/>
      <c r="N100" s="3380"/>
      <c r="P100" s="2124"/>
    </row>
    <row r="101" spans="2:16" ht="21" customHeight="1">
      <c r="B101" s="27"/>
      <c r="C101" s="1997" t="s">
        <v>327</v>
      </c>
      <c r="D101" s="1997"/>
      <c r="E101" s="1998"/>
      <c r="F101" s="2038" t="s">
        <v>57</v>
      </c>
      <c r="G101" s="2040"/>
      <c r="H101" s="2290"/>
      <c r="I101" s="3379"/>
      <c r="J101" s="3774"/>
      <c r="K101" s="3774"/>
      <c r="L101" s="3774"/>
      <c r="M101" s="3774"/>
      <c r="N101" s="3380"/>
      <c r="P101" s="2124"/>
    </row>
    <row r="102" spans="2:16" ht="21" customHeight="1">
      <c r="B102" s="27"/>
      <c r="C102" s="1997" t="s">
        <v>328</v>
      </c>
      <c r="D102" s="1997"/>
      <c r="E102" s="1998"/>
      <c r="F102" s="2038" t="s">
        <v>57</v>
      </c>
      <c r="G102" s="2040"/>
      <c r="H102" s="2290"/>
      <c r="I102" s="3379"/>
      <c r="J102" s="3774"/>
      <c r="K102" s="3774"/>
      <c r="L102" s="3774"/>
      <c r="M102" s="3774"/>
      <c r="N102" s="3380"/>
      <c r="P102" s="2124"/>
    </row>
    <row r="103" spans="2:16" ht="21" customHeight="1">
      <c r="B103" s="27"/>
      <c r="C103" s="1997" t="s">
        <v>569</v>
      </c>
      <c r="D103" s="1997"/>
      <c r="E103" s="1998"/>
      <c r="F103" s="2038" t="s">
        <v>57</v>
      </c>
      <c r="G103" s="2040"/>
      <c r="H103" s="2291"/>
      <c r="I103" s="2055"/>
      <c r="J103" s="2056"/>
      <c r="K103" s="2056"/>
      <c r="L103" s="2056"/>
      <c r="M103" s="2056"/>
      <c r="N103" s="2226"/>
      <c r="P103" s="2197"/>
    </row>
    <row r="104" spans="2:16" ht="39.75" customHeight="1">
      <c r="B104" s="70" t="s">
        <v>570</v>
      </c>
      <c r="C104" s="1830" t="s">
        <v>571</v>
      </c>
      <c r="D104" s="1830"/>
      <c r="E104" s="1831"/>
      <c r="F104" s="3381" t="s">
        <v>4453</v>
      </c>
      <c r="G104" s="2003"/>
      <c r="H104" s="2003"/>
      <c r="I104" s="2003"/>
      <c r="J104" s="2003"/>
      <c r="K104" s="2003"/>
      <c r="L104" s="2003"/>
      <c r="M104" s="2003"/>
      <c r="N104" s="200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158" t="s">
        <v>57</v>
      </c>
      <c r="I106" s="2260" t="s">
        <v>514</v>
      </c>
      <c r="J106" s="2261"/>
      <c r="K106" s="4008" t="s">
        <v>4452</v>
      </c>
      <c r="L106" s="4009"/>
      <c r="M106" s="4009"/>
      <c r="N106" s="4010"/>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P113" s="3031"/>
    </row>
    <row r="114" spans="2:16" ht="20.25" customHeight="1">
      <c r="B114" s="2246" t="s">
        <v>580</v>
      </c>
      <c r="C114" s="2247"/>
      <c r="D114" s="2247"/>
      <c r="E114" s="2247"/>
      <c r="F114" s="2248"/>
      <c r="G114" s="2252" t="s">
        <v>581</v>
      </c>
      <c r="H114" s="2252"/>
      <c r="I114" s="2252"/>
      <c r="J114" s="2252"/>
      <c r="K114" s="2252"/>
      <c r="L114" s="2253"/>
      <c r="M114" s="2253"/>
      <c r="N114" s="2253"/>
      <c r="P114" s="3019"/>
    </row>
    <row r="115" spans="2:16" ht="33.75" customHeight="1">
      <c r="B115" s="2249"/>
      <c r="C115" s="2250"/>
      <c r="D115" s="2250"/>
      <c r="E115" s="2250"/>
      <c r="F115" s="2251"/>
      <c r="G115" s="2253" t="s">
        <v>125</v>
      </c>
      <c r="H115" s="2254"/>
      <c r="I115" s="2253" t="s">
        <v>141</v>
      </c>
      <c r="J115" s="2254"/>
      <c r="K115" s="1545" t="s">
        <v>582</v>
      </c>
      <c r="L115" s="2255" t="s">
        <v>583</v>
      </c>
      <c r="M115" s="2255"/>
      <c r="N115" s="2256"/>
      <c r="P115" s="3020"/>
    </row>
    <row r="116" spans="2:16" ht="81" customHeight="1">
      <c r="B116" s="73" t="s">
        <v>435</v>
      </c>
      <c r="C116" s="1885" t="s">
        <v>584</v>
      </c>
      <c r="D116" s="1885"/>
      <c r="E116" s="1885"/>
      <c r="F116" s="2148"/>
      <c r="G116" s="3364" t="s">
        <v>56</v>
      </c>
      <c r="H116" s="3366"/>
      <c r="I116" s="3364" t="s">
        <v>56</v>
      </c>
      <c r="J116" s="3366"/>
      <c r="K116" s="1622" t="s">
        <v>56</v>
      </c>
      <c r="L116" s="3364" t="s">
        <v>56</v>
      </c>
      <c r="M116" s="3365"/>
      <c r="N116" s="3750"/>
      <c r="O116" s="3018"/>
      <c r="P116" s="3018"/>
    </row>
    <row r="117" spans="2:16" ht="42" customHeight="1">
      <c r="B117" s="73" t="s">
        <v>441</v>
      </c>
      <c r="C117" s="1885" t="s">
        <v>585</v>
      </c>
      <c r="D117" s="1885"/>
      <c r="E117" s="1885"/>
      <c r="F117" s="2148"/>
      <c r="G117" s="3364" t="s">
        <v>65</v>
      </c>
      <c r="H117" s="3366"/>
      <c r="I117" s="3364" t="s">
        <v>56</v>
      </c>
      <c r="J117" s="3366"/>
      <c r="K117" s="1622" t="s">
        <v>56</v>
      </c>
      <c r="L117" s="3364" t="s">
        <v>65</v>
      </c>
      <c r="M117" s="3365"/>
      <c r="N117" s="3750"/>
      <c r="O117" s="3019"/>
      <c r="P117" s="3019"/>
    </row>
    <row r="118" spans="2:16" ht="54.75" customHeight="1">
      <c r="B118" s="73" t="s">
        <v>586</v>
      </c>
      <c r="C118" s="1885" t="s">
        <v>587</v>
      </c>
      <c r="D118" s="1885"/>
      <c r="E118" s="1885"/>
      <c r="F118" s="2148"/>
      <c r="G118" s="3364" t="s">
        <v>56</v>
      </c>
      <c r="H118" s="3366"/>
      <c r="I118" s="3364" t="s">
        <v>56</v>
      </c>
      <c r="J118" s="3366"/>
      <c r="K118" s="1622" t="s">
        <v>56</v>
      </c>
      <c r="L118" s="3364" t="s">
        <v>56</v>
      </c>
      <c r="M118" s="3365"/>
      <c r="N118" s="3750"/>
      <c r="O118" s="3019"/>
      <c r="P118" s="3019"/>
    </row>
    <row r="119" spans="2:16" ht="42.75" customHeight="1">
      <c r="B119" s="73" t="s">
        <v>588</v>
      </c>
      <c r="C119" s="1885" t="s">
        <v>589</v>
      </c>
      <c r="D119" s="1885"/>
      <c r="E119" s="1885"/>
      <c r="F119" s="2148"/>
      <c r="G119" s="3364" t="s">
        <v>56</v>
      </c>
      <c r="H119" s="3366"/>
      <c r="I119" s="3364" t="s">
        <v>56</v>
      </c>
      <c r="J119" s="3366"/>
      <c r="K119" s="1622" t="s">
        <v>56</v>
      </c>
      <c r="L119" s="3364" t="s">
        <v>56</v>
      </c>
      <c r="M119" s="3365"/>
      <c r="N119" s="3750"/>
      <c r="O119" s="3019"/>
      <c r="P119" s="3019"/>
    </row>
    <row r="120" spans="2:16" ht="26.25" customHeight="1">
      <c r="B120" s="73" t="s">
        <v>590</v>
      </c>
      <c r="C120" s="1885" t="s">
        <v>591</v>
      </c>
      <c r="D120" s="1885"/>
      <c r="E120" s="1885"/>
      <c r="F120" s="2148"/>
      <c r="G120" s="3364" t="s">
        <v>56</v>
      </c>
      <c r="H120" s="3366"/>
      <c r="I120" s="3364" t="s">
        <v>56</v>
      </c>
      <c r="J120" s="3366"/>
      <c r="K120" s="1622" t="s">
        <v>56</v>
      </c>
      <c r="L120" s="3364" t="s">
        <v>56</v>
      </c>
      <c r="M120" s="3365"/>
      <c r="N120" s="3750"/>
      <c r="O120" s="3019"/>
      <c r="P120" s="3019"/>
    </row>
    <row r="121" spans="2:16" ht="24.75" customHeight="1">
      <c r="B121" s="73" t="s">
        <v>450</v>
      </c>
      <c r="C121" s="1885" t="s">
        <v>131</v>
      </c>
      <c r="D121" s="1885"/>
      <c r="E121" s="1885"/>
      <c r="F121" s="2148"/>
      <c r="G121" s="3364" t="s">
        <v>56</v>
      </c>
      <c r="H121" s="3366"/>
      <c r="I121" s="3364" t="s">
        <v>56</v>
      </c>
      <c r="J121" s="3366"/>
      <c r="K121" s="1622" t="s">
        <v>56</v>
      </c>
      <c r="L121" s="3364" t="s">
        <v>56</v>
      </c>
      <c r="M121" s="3365"/>
      <c r="N121" s="3750"/>
      <c r="O121" s="3019"/>
      <c r="P121" s="3019"/>
    </row>
    <row r="122" spans="2:16" ht="24.75" customHeight="1">
      <c r="B122" s="73" t="s">
        <v>453</v>
      </c>
      <c r="C122" s="1885" t="s">
        <v>132</v>
      </c>
      <c r="D122" s="1885"/>
      <c r="E122" s="1885"/>
      <c r="F122" s="2148"/>
      <c r="G122" s="3364" t="s">
        <v>65</v>
      </c>
      <c r="H122" s="3366"/>
      <c r="I122" s="3364" t="s">
        <v>56</v>
      </c>
      <c r="J122" s="3366"/>
      <c r="K122" s="1622" t="s">
        <v>56</v>
      </c>
      <c r="L122" s="3364" t="s">
        <v>65</v>
      </c>
      <c r="M122" s="3365"/>
      <c r="N122" s="3750"/>
      <c r="O122" s="3019"/>
      <c r="P122" s="3019"/>
    </row>
    <row r="123" spans="2:16" ht="24" customHeight="1">
      <c r="B123" s="73" t="s">
        <v>456</v>
      </c>
      <c r="C123" s="1885" t="s">
        <v>592</v>
      </c>
      <c r="D123" s="1885"/>
      <c r="E123" s="1885"/>
      <c r="F123" s="2148"/>
      <c r="G123" s="3364" t="s">
        <v>56</v>
      </c>
      <c r="H123" s="3366"/>
      <c r="I123" s="3364" t="s">
        <v>56</v>
      </c>
      <c r="J123" s="3366"/>
      <c r="K123" s="1622" t="s">
        <v>65</v>
      </c>
      <c r="L123" s="3364" t="s">
        <v>56</v>
      </c>
      <c r="M123" s="3365"/>
      <c r="N123" s="3750"/>
      <c r="O123" s="3019"/>
      <c r="P123" s="3019"/>
    </row>
    <row r="124" spans="2:16" ht="24" customHeight="1">
      <c r="B124" s="73" t="s">
        <v>458</v>
      </c>
      <c r="C124" s="1885" t="s">
        <v>593</v>
      </c>
      <c r="D124" s="1885"/>
      <c r="E124" s="1885"/>
      <c r="F124" s="2148"/>
      <c r="G124" s="3364" t="s">
        <v>62</v>
      </c>
      <c r="H124" s="3366"/>
      <c r="I124" s="3364" t="s">
        <v>56</v>
      </c>
      <c r="J124" s="3366"/>
      <c r="K124" s="1622" t="s">
        <v>62</v>
      </c>
      <c r="L124" s="3364" t="s">
        <v>62</v>
      </c>
      <c r="M124" s="3365"/>
      <c r="N124" s="3750"/>
      <c r="O124" s="3019"/>
      <c r="P124" s="3019"/>
    </row>
    <row r="125" spans="2:16" ht="24" customHeight="1">
      <c r="B125" s="73" t="s">
        <v>594</v>
      </c>
      <c r="C125" s="1885" t="s">
        <v>595</v>
      </c>
      <c r="D125" s="1885"/>
      <c r="E125" s="1885"/>
      <c r="F125" s="2148"/>
      <c r="G125" s="3364" t="s">
        <v>65</v>
      </c>
      <c r="H125" s="3366"/>
      <c r="I125" s="3364" t="s">
        <v>56</v>
      </c>
      <c r="J125" s="3366"/>
      <c r="K125" s="1622" t="s">
        <v>62</v>
      </c>
      <c r="L125" s="3364" t="s">
        <v>62</v>
      </c>
      <c r="M125" s="3365"/>
      <c r="N125" s="3750"/>
      <c r="O125" s="3019"/>
      <c r="P125" s="3019"/>
    </row>
    <row r="126" spans="2:16" ht="21" customHeight="1">
      <c r="B126" s="73" t="s">
        <v>596</v>
      </c>
      <c r="C126" s="1885" t="s">
        <v>597</v>
      </c>
      <c r="D126" s="1885"/>
      <c r="E126" s="1885"/>
      <c r="F126" s="2148"/>
      <c r="G126" s="3364" t="s">
        <v>65</v>
      </c>
      <c r="H126" s="3366"/>
      <c r="I126" s="3364" t="s">
        <v>56</v>
      </c>
      <c r="J126" s="3366"/>
      <c r="K126" s="1622" t="s">
        <v>62</v>
      </c>
      <c r="L126" s="3364" t="s">
        <v>62</v>
      </c>
      <c r="M126" s="3365"/>
      <c r="N126" s="3750"/>
      <c r="O126" s="3019"/>
      <c r="P126" s="3019"/>
    </row>
    <row r="127" spans="2:16" ht="29.25" customHeight="1">
      <c r="B127" s="73" t="s">
        <v>598</v>
      </c>
      <c r="C127" s="1885" t="s">
        <v>599</v>
      </c>
      <c r="D127" s="1885"/>
      <c r="E127" s="1885"/>
      <c r="F127" s="2148"/>
      <c r="G127" s="3364" t="s">
        <v>65</v>
      </c>
      <c r="H127" s="3366"/>
      <c r="I127" s="3364" t="s">
        <v>56</v>
      </c>
      <c r="J127" s="3366"/>
      <c r="K127" s="1622" t="s">
        <v>62</v>
      </c>
      <c r="L127" s="3364" t="s">
        <v>62</v>
      </c>
      <c r="M127" s="3365"/>
      <c r="N127" s="3750"/>
      <c r="O127" s="3019"/>
      <c r="P127" s="3019"/>
    </row>
    <row r="128" spans="2:16" ht="21" customHeight="1">
      <c r="B128" s="73" t="s">
        <v>600</v>
      </c>
      <c r="C128" s="1885" t="s">
        <v>601</v>
      </c>
      <c r="D128" s="1885"/>
      <c r="E128" s="1885"/>
      <c r="F128" s="2148"/>
      <c r="G128" s="3364" t="s">
        <v>57</v>
      </c>
      <c r="H128" s="3366"/>
      <c r="I128" s="3364" t="s">
        <v>56</v>
      </c>
      <c r="J128" s="3366"/>
      <c r="K128" s="1622" t="s">
        <v>56</v>
      </c>
      <c r="L128" s="3364" t="s">
        <v>57</v>
      </c>
      <c r="M128" s="3365"/>
      <c r="N128" s="3750"/>
      <c r="O128" s="3019"/>
      <c r="P128" s="3019"/>
    </row>
    <row r="129" spans="2:16" ht="32.25" customHeight="1">
      <c r="B129" s="74" t="s">
        <v>602</v>
      </c>
      <c r="C129" s="1885" t="s">
        <v>603</v>
      </c>
      <c r="D129" s="1885"/>
      <c r="E129" s="1885"/>
      <c r="F129" s="1885"/>
      <c r="G129" s="1885"/>
      <c r="H129" s="1885"/>
      <c r="I129" s="1885"/>
      <c r="J129" s="1885"/>
      <c r="K129" s="1885"/>
      <c r="L129" s="1885"/>
      <c r="M129" s="1885"/>
      <c r="N129" s="1886"/>
      <c r="O129" s="3019"/>
      <c r="P129" s="3019"/>
    </row>
    <row r="130" spans="2:16" ht="27.75" customHeight="1">
      <c r="B130" s="75" t="s">
        <v>458</v>
      </c>
      <c r="C130" s="2241" t="s">
        <v>604</v>
      </c>
      <c r="D130" s="2241"/>
      <c r="E130" s="4011"/>
      <c r="F130" s="4011"/>
      <c r="G130" s="3364"/>
      <c r="H130" s="3366"/>
      <c r="I130" s="3364"/>
      <c r="J130" s="3366"/>
      <c r="K130" s="1622"/>
      <c r="L130" s="3364"/>
      <c r="M130" s="3365"/>
      <c r="N130" s="3750"/>
      <c r="O130" s="3019"/>
      <c r="P130" s="3019"/>
    </row>
    <row r="131" spans="2:16" ht="27.75" customHeight="1">
      <c r="B131" s="75" t="s">
        <v>489</v>
      </c>
      <c r="C131" s="2241" t="s">
        <v>604</v>
      </c>
      <c r="D131" s="2241"/>
      <c r="E131" s="4011"/>
      <c r="F131" s="4011"/>
      <c r="G131" s="3364"/>
      <c r="H131" s="3366"/>
      <c r="I131" s="3364"/>
      <c r="J131" s="3366"/>
      <c r="K131" s="1622"/>
      <c r="L131" s="3364"/>
      <c r="M131" s="3365"/>
      <c r="N131" s="3750"/>
      <c r="O131" s="3019"/>
      <c r="P131" s="3019"/>
    </row>
    <row r="132" spans="2:16" ht="27.75" customHeight="1">
      <c r="B132" s="75" t="s">
        <v>493</v>
      </c>
      <c r="C132" s="2241" t="s">
        <v>604</v>
      </c>
      <c r="D132" s="2241"/>
      <c r="E132" s="4011"/>
      <c r="F132" s="4011"/>
      <c r="G132" s="3364"/>
      <c r="H132" s="3366"/>
      <c r="I132" s="3364"/>
      <c r="J132" s="3366"/>
      <c r="K132" s="1622"/>
      <c r="L132" s="3364"/>
      <c r="M132" s="3365"/>
      <c r="N132" s="3750"/>
      <c r="O132" s="3019"/>
      <c r="P132" s="3019"/>
    </row>
    <row r="133" spans="2:16" ht="39.75" customHeight="1" thickBot="1">
      <c r="B133" s="70" t="s">
        <v>605</v>
      </c>
      <c r="C133" s="1978" t="s">
        <v>606</v>
      </c>
      <c r="D133" s="1978"/>
      <c r="E133" s="1978"/>
      <c r="F133" s="1979"/>
      <c r="G133" s="4012"/>
      <c r="H133" s="4012"/>
      <c r="I133" s="4012"/>
      <c r="J133" s="4012"/>
      <c r="K133" s="4012"/>
      <c r="L133" s="4012"/>
      <c r="M133" s="4012"/>
      <c r="N133" s="4012"/>
      <c r="O133" s="4017"/>
      <c r="P133" s="4017"/>
    </row>
    <row r="134" spans="2:16" ht="25.5" customHeight="1" thickBot="1">
      <c r="B134" s="4013" t="s">
        <v>155</v>
      </c>
      <c r="C134" s="4014"/>
      <c r="D134" s="4014"/>
      <c r="E134" s="4014"/>
      <c r="F134" s="4014"/>
      <c r="G134" s="4014"/>
      <c r="H134" s="4014"/>
      <c r="I134" s="4014"/>
      <c r="J134" s="4014"/>
      <c r="K134" s="4014"/>
      <c r="L134" s="4014"/>
      <c r="M134" s="4014"/>
      <c r="N134" s="4014"/>
      <c r="O134" s="4014"/>
      <c r="P134" s="4015"/>
    </row>
    <row r="135" spans="2:16" ht="110.25" customHeight="1">
      <c r="B135" s="28" t="s">
        <v>607</v>
      </c>
      <c r="C135" s="2111" t="s">
        <v>608</v>
      </c>
      <c r="D135" s="2111"/>
      <c r="E135" s="2111"/>
      <c r="F135" s="2111"/>
      <c r="G135" s="301" t="s">
        <v>56</v>
      </c>
      <c r="H135" s="2236" t="s">
        <v>609</v>
      </c>
      <c r="I135" s="2237"/>
      <c r="J135" s="4016" t="s">
        <v>4454</v>
      </c>
      <c r="K135" s="2211"/>
      <c r="L135" s="2211"/>
      <c r="M135" s="2211"/>
      <c r="N135" s="3816"/>
      <c r="O135" s="623"/>
      <c r="P135" s="1544"/>
    </row>
    <row r="136" spans="2:16" ht="15.75" customHeight="1">
      <c r="B136" s="4018" t="s">
        <v>610</v>
      </c>
      <c r="C136" s="4019"/>
      <c r="D136" s="4019"/>
      <c r="E136" s="4019"/>
      <c r="F136" s="4019"/>
      <c r="G136" s="4019"/>
      <c r="H136" s="4019"/>
      <c r="I136" s="4019"/>
      <c r="J136" s="4019"/>
      <c r="K136" s="4019"/>
      <c r="L136" s="4019"/>
      <c r="M136" s="4019"/>
      <c r="N136" s="4019"/>
      <c r="O136" s="4019"/>
      <c r="P136" s="4020"/>
    </row>
    <row r="137" spans="2:16" ht="19.5" customHeight="1">
      <c r="B137" s="1490" t="s">
        <v>611</v>
      </c>
      <c r="C137" s="2028" t="s">
        <v>612</v>
      </c>
      <c r="D137" s="2028"/>
      <c r="E137" s="2028"/>
      <c r="F137" s="2028"/>
      <c r="G137" s="2028"/>
      <c r="H137" s="1999" t="s">
        <v>4455</v>
      </c>
      <c r="I137" s="2027"/>
      <c r="J137" s="2027"/>
      <c r="K137" s="2169" t="s">
        <v>514</v>
      </c>
      <c r="L137" s="2230"/>
      <c r="M137" s="2230"/>
      <c r="N137" s="2022"/>
      <c r="O137" s="2051"/>
      <c r="P137" s="2051"/>
    </row>
    <row r="138" spans="2:16" ht="19.5" customHeight="1">
      <c r="B138" s="1490" t="s">
        <v>441</v>
      </c>
      <c r="C138" s="2028" t="s">
        <v>613</v>
      </c>
      <c r="D138" s="2028"/>
      <c r="E138" s="2028"/>
      <c r="F138" s="2028"/>
      <c r="G138" s="2028"/>
      <c r="H138" s="1999">
        <v>5</v>
      </c>
      <c r="I138" s="2027"/>
      <c r="J138" s="2027"/>
      <c r="K138" s="2169"/>
      <c r="L138" s="2048"/>
      <c r="M138" s="2048"/>
      <c r="N138" s="2024"/>
      <c r="O138" s="2124"/>
      <c r="P138" s="2124"/>
    </row>
    <row r="139" spans="2:16" ht="19.5" customHeight="1">
      <c r="B139" s="1490" t="s">
        <v>443</v>
      </c>
      <c r="C139" s="2028" t="s">
        <v>614</v>
      </c>
      <c r="D139" s="2028"/>
      <c r="E139" s="2028"/>
      <c r="F139" s="2028"/>
      <c r="G139" s="2028"/>
      <c r="H139" s="1999" t="s">
        <v>56</v>
      </c>
      <c r="I139" s="2027"/>
      <c r="J139" s="2027"/>
      <c r="K139" s="2169"/>
      <c r="L139" s="2049"/>
      <c r="M139" s="2049"/>
      <c r="N139" s="2026"/>
      <c r="O139" s="2124"/>
      <c r="P139" s="2124"/>
    </row>
    <row r="140" spans="2:16" ht="34.5" customHeight="1">
      <c r="B140" s="1490" t="s">
        <v>445</v>
      </c>
      <c r="C140" s="2028" t="s">
        <v>615</v>
      </c>
      <c r="D140" s="2028"/>
      <c r="E140" s="2028"/>
      <c r="F140" s="2028"/>
      <c r="G140" s="2029"/>
      <c r="H140" s="1999" t="s">
        <v>3637</v>
      </c>
      <c r="I140" s="2027"/>
      <c r="J140" s="2027"/>
      <c r="K140" s="2169"/>
      <c r="L140" s="2222" t="s">
        <v>4456</v>
      </c>
      <c r="M140" s="2223"/>
      <c r="N140" s="2224"/>
      <c r="O140" s="2197"/>
      <c r="P140" s="2197"/>
    </row>
    <row r="141" spans="2:16" ht="47.25" customHeight="1">
      <c r="B141" s="23" t="s">
        <v>616</v>
      </c>
      <c r="C141" s="2028" t="s">
        <v>617</v>
      </c>
      <c r="D141" s="2028"/>
      <c r="E141" s="2028"/>
      <c r="F141" s="2028"/>
      <c r="G141" s="2028"/>
      <c r="H141" s="1999" t="s">
        <v>65</v>
      </c>
      <c r="I141" s="2027"/>
      <c r="J141" s="2027"/>
      <c r="K141" s="2169"/>
      <c r="L141" s="2039" t="s">
        <v>4457</v>
      </c>
      <c r="M141" s="2039"/>
      <c r="N141" s="2225"/>
      <c r="O141" s="2051" t="s">
        <v>914</v>
      </c>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65</v>
      </c>
      <c r="I143" s="2027"/>
      <c r="J143" s="2027"/>
      <c r="K143" s="2169"/>
      <c r="L143" s="2153" t="s">
        <v>4458</v>
      </c>
      <c r="M143" s="2153"/>
      <c r="N143" s="2234"/>
      <c r="O143" s="2051" t="s">
        <v>914</v>
      </c>
      <c r="P143" s="2051"/>
    </row>
    <row r="144" spans="2:16" ht="80.45" customHeight="1" thickBot="1">
      <c r="B144" s="22" t="s">
        <v>435</v>
      </c>
      <c r="C144" s="1855" t="s">
        <v>618</v>
      </c>
      <c r="D144" s="1855"/>
      <c r="E144" s="1855"/>
      <c r="F144" s="1855"/>
      <c r="G144" s="2098"/>
      <c r="H144" s="2038"/>
      <c r="I144" s="2039"/>
      <c r="J144" s="2039"/>
      <c r="K144" s="2030"/>
      <c r="L144" s="2107"/>
      <c r="M144" s="2107"/>
      <c r="N144" s="3385"/>
      <c r="O144" s="2124"/>
      <c r="P144" s="2124"/>
    </row>
    <row r="145" spans="2:16" ht="49.5" customHeight="1">
      <c r="B145" s="4021" t="s">
        <v>621</v>
      </c>
      <c r="C145" s="4022"/>
      <c r="D145" s="4022"/>
      <c r="E145" s="4022"/>
      <c r="F145" s="4022"/>
      <c r="G145" s="4022"/>
      <c r="H145" s="4022"/>
      <c r="I145" s="4022"/>
      <c r="J145" s="4022"/>
      <c r="K145" s="4022"/>
      <c r="L145" s="4022"/>
      <c r="M145" s="4022"/>
      <c r="N145" s="4022"/>
      <c r="O145" s="4022"/>
      <c r="P145" s="4023"/>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P146" s="2006"/>
    </row>
    <row r="147" spans="2:16" ht="83.25" customHeight="1">
      <c r="B147" s="76" t="s">
        <v>611</v>
      </c>
      <c r="C147" s="2028" t="s">
        <v>584</v>
      </c>
      <c r="D147" s="2028"/>
      <c r="E147" s="2028"/>
      <c r="F147" s="2029"/>
      <c r="G147" s="2108" t="s">
        <v>168</v>
      </c>
      <c r="H147" s="2110"/>
      <c r="I147" s="2109"/>
      <c r="J147" s="2108" t="s">
        <v>168</v>
      </c>
      <c r="K147" s="2110"/>
      <c r="L147" s="2109"/>
      <c r="M147" s="2162"/>
      <c r="N147" s="2196"/>
      <c r="P147" s="2165"/>
    </row>
    <row r="148" spans="2:16" ht="42" customHeight="1">
      <c r="B148" s="76" t="s">
        <v>441</v>
      </c>
      <c r="C148" s="2028" t="s">
        <v>585</v>
      </c>
      <c r="D148" s="2028"/>
      <c r="E148" s="2028"/>
      <c r="F148" s="2029"/>
      <c r="G148" s="2108" t="s">
        <v>168</v>
      </c>
      <c r="H148" s="2110"/>
      <c r="I148" s="2109"/>
      <c r="J148" s="2108" t="s">
        <v>168</v>
      </c>
      <c r="K148" s="2110"/>
      <c r="L148" s="2109"/>
      <c r="M148" s="2162"/>
      <c r="N148" s="2196"/>
      <c r="P148" s="2165"/>
    </row>
    <row r="149" spans="2:16" ht="31.5" customHeight="1">
      <c r="B149" s="76" t="s">
        <v>443</v>
      </c>
      <c r="C149" s="1582" t="s">
        <v>458</v>
      </c>
      <c r="D149" s="2028" t="s">
        <v>626</v>
      </c>
      <c r="E149" s="2028"/>
      <c r="F149" s="2029"/>
      <c r="G149" s="2108" t="s">
        <v>168</v>
      </c>
      <c r="H149" s="2110"/>
      <c r="I149" s="2109"/>
      <c r="J149" s="2108" t="s">
        <v>166</v>
      </c>
      <c r="K149" s="2110"/>
      <c r="L149" s="2109"/>
      <c r="M149" s="2162"/>
      <c r="N149" s="2196"/>
      <c r="P149" s="2165"/>
    </row>
    <row r="150" spans="2:16" ht="32.25" customHeight="1">
      <c r="B150" s="76"/>
      <c r="C150" s="1508" t="s">
        <v>489</v>
      </c>
      <c r="D150" s="2028" t="s">
        <v>627</v>
      </c>
      <c r="E150" s="2028"/>
      <c r="F150" s="2029"/>
      <c r="G150" s="2108" t="s">
        <v>166</v>
      </c>
      <c r="H150" s="2110"/>
      <c r="I150" s="2109"/>
      <c r="J150" s="2108" t="s">
        <v>166</v>
      </c>
      <c r="K150" s="2110"/>
      <c r="L150" s="2109"/>
      <c r="M150" s="1533"/>
      <c r="N150" s="1539"/>
      <c r="P150" s="2165"/>
    </row>
    <row r="151" spans="2:16" ht="41.25" customHeight="1">
      <c r="B151" s="76" t="s">
        <v>445</v>
      </c>
      <c r="C151" s="2028" t="s">
        <v>589</v>
      </c>
      <c r="D151" s="2028"/>
      <c r="E151" s="2028"/>
      <c r="F151" s="2029"/>
      <c r="G151" s="2108" t="s">
        <v>166</v>
      </c>
      <c r="H151" s="2110"/>
      <c r="I151" s="2109"/>
      <c r="J151" s="2108" t="s">
        <v>166</v>
      </c>
      <c r="K151" s="2110"/>
      <c r="L151" s="2109"/>
      <c r="M151" s="2162"/>
      <c r="N151" s="2196"/>
      <c r="P151" s="2165"/>
    </row>
    <row r="152" spans="2:16" ht="29.25" customHeight="1">
      <c r="B152" s="76" t="s">
        <v>448</v>
      </c>
      <c r="C152" s="2028" t="s">
        <v>628</v>
      </c>
      <c r="D152" s="2028"/>
      <c r="E152" s="2028"/>
      <c r="F152" s="2029"/>
      <c r="G152" s="2108" t="s">
        <v>166</v>
      </c>
      <c r="H152" s="2110"/>
      <c r="I152" s="2109"/>
      <c r="J152" s="2108" t="s">
        <v>166</v>
      </c>
      <c r="K152" s="2110"/>
      <c r="L152" s="2109"/>
      <c r="M152" s="2162"/>
      <c r="N152" s="2196"/>
      <c r="P152" s="2165"/>
    </row>
    <row r="153" spans="2:16" ht="28.5" customHeight="1">
      <c r="B153" s="76" t="s">
        <v>450</v>
      </c>
      <c r="C153" s="2028" t="s">
        <v>131</v>
      </c>
      <c r="D153" s="2028"/>
      <c r="E153" s="2028"/>
      <c r="F153" s="2029"/>
      <c r="G153" s="2108" t="s">
        <v>168</v>
      </c>
      <c r="H153" s="2110"/>
      <c r="I153" s="2109"/>
      <c r="J153" s="2108" t="s">
        <v>168</v>
      </c>
      <c r="K153" s="2110"/>
      <c r="L153" s="2109"/>
      <c r="M153" s="2162"/>
      <c r="N153" s="2196"/>
      <c r="P153" s="2165"/>
    </row>
    <row r="154" spans="2:16" ht="28.5" customHeight="1">
      <c r="B154" s="76" t="s">
        <v>453</v>
      </c>
      <c r="C154" s="2028" t="s">
        <v>132</v>
      </c>
      <c r="D154" s="2028"/>
      <c r="E154" s="2028"/>
      <c r="F154" s="2029"/>
      <c r="G154" s="2108" t="s">
        <v>168</v>
      </c>
      <c r="H154" s="2110"/>
      <c r="I154" s="2109"/>
      <c r="J154" s="2108" t="s">
        <v>168</v>
      </c>
      <c r="K154" s="2110"/>
      <c r="L154" s="2109"/>
      <c r="M154" s="2162"/>
      <c r="N154" s="2196"/>
      <c r="P154" s="2165"/>
    </row>
    <row r="155" spans="2:16" ht="28.5" customHeight="1">
      <c r="B155" s="76" t="s">
        <v>456</v>
      </c>
      <c r="C155" s="2028" t="s">
        <v>629</v>
      </c>
      <c r="D155" s="2028"/>
      <c r="E155" s="2028"/>
      <c r="F155" s="2029"/>
      <c r="G155" s="2108" t="s">
        <v>166</v>
      </c>
      <c r="H155" s="2110"/>
      <c r="I155" s="2109"/>
      <c r="J155" s="2108" t="s">
        <v>166</v>
      </c>
      <c r="K155" s="2110"/>
      <c r="L155" s="2109"/>
      <c r="M155" s="2163"/>
      <c r="N155" s="2196"/>
      <c r="P155" s="2017"/>
    </row>
    <row r="156" spans="2:16" ht="28.5" customHeight="1">
      <c r="B156" s="76" t="s">
        <v>458</v>
      </c>
      <c r="C156" s="2028" t="s">
        <v>593</v>
      </c>
      <c r="D156" s="2028"/>
      <c r="E156" s="2028"/>
      <c r="F156" s="2029"/>
      <c r="G156" s="2108" t="s">
        <v>167</v>
      </c>
      <c r="H156" s="2110"/>
      <c r="I156" s="2109"/>
      <c r="J156" s="2108" t="s">
        <v>167</v>
      </c>
      <c r="K156" s="2110"/>
      <c r="L156" s="2109"/>
      <c r="M156" s="2163"/>
      <c r="N156" s="2196"/>
      <c r="P156" s="2017"/>
    </row>
    <row r="157" spans="2:16" ht="28.5" customHeight="1">
      <c r="B157" s="22" t="s">
        <v>594</v>
      </c>
      <c r="C157" s="2028" t="s">
        <v>595</v>
      </c>
      <c r="D157" s="2028"/>
      <c r="E157" s="2028"/>
      <c r="F157" s="2029"/>
      <c r="G157" s="2108" t="s">
        <v>167</v>
      </c>
      <c r="H157" s="2110"/>
      <c r="I157" s="2109"/>
      <c r="J157" s="2108" t="s">
        <v>167</v>
      </c>
      <c r="K157" s="2110"/>
      <c r="L157" s="2109"/>
      <c r="M157" s="2163"/>
      <c r="N157" s="2196"/>
      <c r="P157" s="2017"/>
    </row>
    <row r="158" spans="2:16" ht="28.5" customHeight="1">
      <c r="B158" s="22" t="s">
        <v>596</v>
      </c>
      <c r="C158" s="2028" t="s">
        <v>597</v>
      </c>
      <c r="D158" s="2028"/>
      <c r="E158" s="2028"/>
      <c r="F158" s="2029"/>
      <c r="G158" s="2108" t="s">
        <v>62</v>
      </c>
      <c r="H158" s="2110"/>
      <c r="I158" s="2109"/>
      <c r="J158" s="2108" t="s">
        <v>65</v>
      </c>
      <c r="K158" s="2110"/>
      <c r="L158" s="2109"/>
      <c r="M158" s="2163"/>
      <c r="N158" s="2196"/>
      <c r="P158" s="2017"/>
    </row>
    <row r="159" spans="2:16" ht="28.5" customHeight="1">
      <c r="B159" s="22" t="s">
        <v>598</v>
      </c>
      <c r="C159" s="2028" t="s">
        <v>599</v>
      </c>
      <c r="D159" s="2028"/>
      <c r="E159" s="2028"/>
      <c r="F159" s="2029"/>
      <c r="G159" s="2108" t="s">
        <v>62</v>
      </c>
      <c r="H159" s="2110"/>
      <c r="I159" s="2109"/>
      <c r="J159" s="2108" t="s">
        <v>65</v>
      </c>
      <c r="K159" s="2110"/>
      <c r="L159" s="2109"/>
      <c r="M159" s="2163"/>
      <c r="N159" s="2196"/>
      <c r="P159" s="2017"/>
    </row>
    <row r="160" spans="2:16" ht="28.5" customHeight="1">
      <c r="B160" s="22" t="s">
        <v>600</v>
      </c>
      <c r="C160" s="2028" t="s">
        <v>601</v>
      </c>
      <c r="D160" s="2028"/>
      <c r="E160" s="2028"/>
      <c r="F160" s="2029"/>
      <c r="G160" s="2108" t="s">
        <v>166</v>
      </c>
      <c r="H160" s="2110"/>
      <c r="I160" s="2109"/>
      <c r="J160" s="2108" t="s">
        <v>166</v>
      </c>
      <c r="K160" s="2110"/>
      <c r="L160" s="2109"/>
      <c r="M160" s="2163"/>
      <c r="N160" s="2196"/>
      <c r="P160" s="2017"/>
    </row>
    <row r="161" spans="1:16" ht="42.75" customHeight="1" thickBot="1">
      <c r="B161" s="80" t="s">
        <v>602</v>
      </c>
      <c r="C161" s="2330" t="s">
        <v>630</v>
      </c>
      <c r="D161" s="2330"/>
      <c r="E161" s="2330"/>
      <c r="F161" s="302" t="s">
        <v>631</v>
      </c>
      <c r="G161" s="82"/>
      <c r="H161" s="2207" t="s">
        <v>62</v>
      </c>
      <c r="I161" s="2208"/>
      <c r="J161" s="2207"/>
      <c r="K161" s="2209"/>
      <c r="L161" s="2208"/>
      <c r="M161" s="2181"/>
      <c r="N161" s="2182"/>
      <c r="P161" s="2017"/>
    </row>
    <row r="162" spans="1:16" ht="43.5" customHeight="1">
      <c r="B162" s="4024" t="s">
        <v>632</v>
      </c>
      <c r="C162" s="4025"/>
      <c r="D162" s="4025"/>
      <c r="E162" s="4025"/>
      <c r="F162" s="4025"/>
      <c r="G162" s="4025"/>
      <c r="H162" s="4025"/>
      <c r="I162" s="4025"/>
      <c r="J162" s="4025"/>
      <c r="K162" s="4025"/>
      <c r="L162" s="4025"/>
      <c r="M162" s="4025"/>
      <c r="N162" s="4025"/>
      <c r="O162" s="303"/>
      <c r="P162" s="303"/>
    </row>
    <row r="163" spans="1:16" ht="49.5" customHeight="1">
      <c r="A163" s="166"/>
      <c r="B163" s="1549" t="s">
        <v>633</v>
      </c>
      <c r="C163" s="2028" t="s">
        <v>634</v>
      </c>
      <c r="D163" s="2028"/>
      <c r="E163" s="2029"/>
      <c r="F163" s="1542" t="s">
        <v>635</v>
      </c>
      <c r="G163" s="2220" t="s">
        <v>636</v>
      </c>
      <c r="H163" s="3757"/>
      <c r="I163" s="3757"/>
      <c r="J163" s="3757"/>
      <c r="K163" s="3758"/>
      <c r="L163" s="2376" t="s">
        <v>637</v>
      </c>
      <c r="M163" s="2377"/>
      <c r="N163" s="2378"/>
      <c r="P163" s="2136"/>
    </row>
    <row r="164" spans="1:16" ht="22.5" customHeight="1">
      <c r="A164" s="166"/>
      <c r="B164" s="1492" t="s">
        <v>435</v>
      </c>
      <c r="C164" s="1997" t="s">
        <v>175</v>
      </c>
      <c r="D164" s="1997"/>
      <c r="E164" s="1998"/>
      <c r="F164" s="1523" t="s">
        <v>57</v>
      </c>
      <c r="G164" s="2462"/>
      <c r="H164" s="2463"/>
      <c r="I164" s="2463"/>
      <c r="J164" s="2463"/>
      <c r="K164" s="2464"/>
      <c r="L164" s="2108" t="s">
        <v>62</v>
      </c>
      <c r="M164" s="2110"/>
      <c r="N164" s="2191"/>
      <c r="P164" s="2136"/>
    </row>
    <row r="165" spans="1:16" ht="19.5" customHeight="1">
      <c r="A165" s="166"/>
      <c r="B165" s="1492" t="s">
        <v>441</v>
      </c>
      <c r="C165" s="1997" t="s">
        <v>176</v>
      </c>
      <c r="D165" s="1997"/>
      <c r="E165" s="1998"/>
      <c r="F165" s="1523" t="s">
        <v>57</v>
      </c>
      <c r="G165" s="2188"/>
      <c r="H165" s="2189"/>
      <c r="I165" s="2189"/>
      <c r="J165" s="2189"/>
      <c r="K165" s="2190"/>
      <c r="L165" s="2108" t="s">
        <v>62</v>
      </c>
      <c r="M165" s="2110"/>
      <c r="N165" s="2191"/>
      <c r="P165" s="2136"/>
    </row>
    <row r="166" spans="1:16" ht="19.5" customHeight="1">
      <c r="A166" s="166"/>
      <c r="B166" s="1492" t="s">
        <v>443</v>
      </c>
      <c r="C166" s="1997" t="s">
        <v>177</v>
      </c>
      <c r="D166" s="1997"/>
      <c r="E166" s="1998"/>
      <c r="F166" s="1523" t="s">
        <v>57</v>
      </c>
      <c r="G166" s="2188"/>
      <c r="H166" s="2189"/>
      <c r="I166" s="2189"/>
      <c r="J166" s="2189"/>
      <c r="K166" s="2190"/>
      <c r="L166" s="2108" t="s">
        <v>62</v>
      </c>
      <c r="M166" s="2110"/>
      <c r="N166" s="2191"/>
      <c r="P166" s="2136"/>
    </row>
    <row r="167" spans="1:16" ht="19.5" customHeight="1">
      <c r="A167" s="166"/>
      <c r="B167" s="1492" t="s">
        <v>445</v>
      </c>
      <c r="C167" s="1997" t="s">
        <v>178</v>
      </c>
      <c r="D167" s="1997"/>
      <c r="E167" s="1998"/>
      <c r="F167" s="1523" t="s">
        <v>57</v>
      </c>
      <c r="G167" s="2188"/>
      <c r="H167" s="2189"/>
      <c r="I167" s="2189"/>
      <c r="J167" s="2189"/>
      <c r="K167" s="2190"/>
      <c r="L167" s="2108" t="s">
        <v>62</v>
      </c>
      <c r="M167" s="2110"/>
      <c r="N167" s="2191"/>
      <c r="P167" s="2136"/>
    </row>
    <row r="168" spans="1:16" ht="19.5" customHeight="1">
      <c r="A168" s="166"/>
      <c r="B168" s="76" t="s">
        <v>448</v>
      </c>
      <c r="C168" s="1997" t="s">
        <v>179</v>
      </c>
      <c r="D168" s="1997"/>
      <c r="E168" s="1998"/>
      <c r="F168" s="1523" t="s">
        <v>57</v>
      </c>
      <c r="G168" s="2188"/>
      <c r="H168" s="2189"/>
      <c r="I168" s="2189"/>
      <c r="J168" s="2189"/>
      <c r="K168" s="2190"/>
      <c r="L168" s="2108" t="s">
        <v>62</v>
      </c>
      <c r="M168" s="2110"/>
      <c r="N168" s="2191"/>
      <c r="P168" s="2136"/>
    </row>
    <row r="169" spans="1:16" ht="19.5" customHeight="1">
      <c r="A169" s="166"/>
      <c r="B169" s="84" t="s">
        <v>450</v>
      </c>
      <c r="C169" s="1997" t="s">
        <v>638</v>
      </c>
      <c r="D169" s="1997"/>
      <c r="E169" s="1998"/>
      <c r="F169" s="1523" t="s">
        <v>57</v>
      </c>
      <c r="G169" s="2188"/>
      <c r="H169" s="2189"/>
      <c r="I169" s="2189"/>
      <c r="J169" s="2189"/>
      <c r="K169" s="2190"/>
      <c r="L169" s="2108" t="s">
        <v>62</v>
      </c>
      <c r="M169" s="2110"/>
      <c r="N169" s="2191"/>
      <c r="O169" s="624"/>
      <c r="P169" s="2136"/>
    </row>
    <row r="170" spans="1:16" ht="19.5" customHeight="1">
      <c r="A170" s="166"/>
      <c r="B170" s="84" t="s">
        <v>453</v>
      </c>
      <c r="C170" s="1997" t="s">
        <v>181</v>
      </c>
      <c r="D170" s="1997"/>
      <c r="E170" s="1998"/>
      <c r="F170" s="1523" t="s">
        <v>57</v>
      </c>
      <c r="G170" s="2188"/>
      <c r="H170" s="2189"/>
      <c r="I170" s="2189"/>
      <c r="J170" s="2189"/>
      <c r="K170" s="2190"/>
      <c r="L170" s="2108" t="s">
        <v>62</v>
      </c>
      <c r="M170" s="2110"/>
      <c r="N170" s="2191"/>
      <c r="O170" s="624"/>
      <c r="P170" s="2136"/>
    </row>
    <row r="171" spans="1:16" ht="19.5" customHeight="1">
      <c r="A171" s="166"/>
      <c r="B171" s="84" t="s">
        <v>456</v>
      </c>
      <c r="C171" s="1997" t="s">
        <v>182</v>
      </c>
      <c r="D171" s="1997"/>
      <c r="E171" s="1998"/>
      <c r="F171" s="1523" t="s">
        <v>57</v>
      </c>
      <c r="G171" s="2188"/>
      <c r="H171" s="2189"/>
      <c r="I171" s="2189"/>
      <c r="J171" s="2189"/>
      <c r="K171" s="2190"/>
      <c r="L171" s="2108" t="s">
        <v>62</v>
      </c>
      <c r="M171" s="2110"/>
      <c r="N171" s="2191"/>
      <c r="O171" s="624"/>
      <c r="P171" s="2136"/>
    </row>
    <row r="172" spans="1:16" ht="19.5" customHeight="1">
      <c r="A172" s="166"/>
      <c r="B172" s="84" t="s">
        <v>458</v>
      </c>
      <c r="C172" s="1997" t="s">
        <v>183</v>
      </c>
      <c r="D172" s="1997"/>
      <c r="E172" s="1998"/>
      <c r="F172" s="1523" t="s">
        <v>57</v>
      </c>
      <c r="G172" s="2188"/>
      <c r="H172" s="2189"/>
      <c r="I172" s="2189"/>
      <c r="J172" s="2189"/>
      <c r="K172" s="2190"/>
      <c r="L172" s="2108" t="s">
        <v>62</v>
      </c>
      <c r="M172" s="2110"/>
      <c r="N172" s="2191"/>
      <c r="O172" s="624"/>
      <c r="P172" s="2136"/>
    </row>
    <row r="173" spans="1:16" ht="19.5" customHeight="1">
      <c r="A173" s="166"/>
      <c r="B173" s="84" t="s">
        <v>594</v>
      </c>
      <c r="C173" s="1997" t="s">
        <v>639</v>
      </c>
      <c r="D173" s="1997"/>
      <c r="E173" s="1998"/>
      <c r="F173" s="1523" t="s">
        <v>57</v>
      </c>
      <c r="G173" s="2188"/>
      <c r="H173" s="2189"/>
      <c r="I173" s="2189"/>
      <c r="J173" s="2189"/>
      <c r="K173" s="2190"/>
      <c r="L173" s="2108" t="s">
        <v>62</v>
      </c>
      <c r="M173" s="2110"/>
      <c r="N173" s="2191"/>
      <c r="O173" s="624"/>
      <c r="P173" s="2136"/>
    </row>
    <row r="174" spans="1:16" ht="19.5" customHeight="1">
      <c r="A174" s="166"/>
      <c r="B174" s="76" t="s">
        <v>596</v>
      </c>
      <c r="C174" s="1997" t="s">
        <v>640</v>
      </c>
      <c r="D174" s="1997"/>
      <c r="E174" s="1998"/>
      <c r="F174" s="1523" t="s">
        <v>57</v>
      </c>
      <c r="G174" s="2188"/>
      <c r="H174" s="2189"/>
      <c r="I174" s="2189"/>
      <c r="J174" s="2189"/>
      <c r="K174" s="2190"/>
      <c r="L174" s="2108" t="s">
        <v>62</v>
      </c>
      <c r="M174" s="2110"/>
      <c r="N174" s="2191"/>
      <c r="O174" s="624"/>
      <c r="P174" s="2137"/>
    </row>
    <row r="175" spans="1:16" ht="48" customHeight="1">
      <c r="A175" s="166"/>
      <c r="B175" s="1549" t="s">
        <v>192</v>
      </c>
      <c r="C175" s="2028" t="s">
        <v>641</v>
      </c>
      <c r="D175" s="2028"/>
      <c r="E175" s="2029"/>
      <c r="F175" s="1542" t="s">
        <v>635</v>
      </c>
      <c r="G175" s="3751" t="s">
        <v>642</v>
      </c>
      <c r="H175" s="3752"/>
      <c r="I175" s="3752"/>
      <c r="J175" s="3752"/>
      <c r="K175" s="3752"/>
      <c r="L175" s="3752"/>
      <c r="M175" s="3752"/>
      <c r="N175" s="3753"/>
      <c r="O175" s="625"/>
      <c r="P175" s="2051"/>
    </row>
    <row r="176" spans="1:16" ht="18.75" customHeight="1">
      <c r="A176" s="166"/>
      <c r="B176" s="1492" t="s">
        <v>435</v>
      </c>
      <c r="C176" s="1997" t="s">
        <v>175</v>
      </c>
      <c r="D176" s="1997"/>
      <c r="E176" s="1998"/>
      <c r="F176" s="33" t="s">
        <v>56</v>
      </c>
      <c r="G176" s="2170" t="s">
        <v>4459</v>
      </c>
      <c r="H176" s="2171"/>
      <c r="I176" s="2171"/>
      <c r="J176" s="2171"/>
      <c r="K176" s="2171"/>
      <c r="L176" s="2171"/>
      <c r="M176" s="2171"/>
      <c r="N176" s="2179"/>
      <c r="P176" s="2124"/>
    </row>
    <row r="177" spans="1:16" ht="18.75" customHeight="1">
      <c r="A177" s="166"/>
      <c r="B177" s="1492" t="s">
        <v>441</v>
      </c>
      <c r="C177" s="1997" t="s">
        <v>176</v>
      </c>
      <c r="D177" s="1997"/>
      <c r="E177" s="1998"/>
      <c r="F177" s="33" t="s">
        <v>56</v>
      </c>
      <c r="G177" s="2170" t="s">
        <v>4460</v>
      </c>
      <c r="H177" s="2171"/>
      <c r="I177" s="2171"/>
      <c r="J177" s="2171"/>
      <c r="K177" s="2171"/>
      <c r="L177" s="2171"/>
      <c r="M177" s="2171"/>
      <c r="N177" s="2179"/>
      <c r="P177" s="2124"/>
    </row>
    <row r="178" spans="1:16" ht="18.75" customHeight="1">
      <c r="A178" s="166"/>
      <c r="B178" s="1492" t="s">
        <v>443</v>
      </c>
      <c r="C178" s="1997" t="s">
        <v>177</v>
      </c>
      <c r="D178" s="1997"/>
      <c r="E178" s="1998"/>
      <c r="F178" s="33" t="s">
        <v>56</v>
      </c>
      <c r="G178" s="2170" t="s">
        <v>4460</v>
      </c>
      <c r="H178" s="2171"/>
      <c r="I178" s="2171"/>
      <c r="J178" s="2171"/>
      <c r="K178" s="2171"/>
      <c r="L178" s="2171"/>
      <c r="M178" s="2171"/>
      <c r="N178" s="2179"/>
      <c r="P178" s="2124"/>
    </row>
    <row r="179" spans="1:16" ht="18.75" customHeight="1">
      <c r="A179" s="166"/>
      <c r="B179" s="1492" t="s">
        <v>445</v>
      </c>
      <c r="C179" s="1997" t="s">
        <v>178</v>
      </c>
      <c r="D179" s="1997"/>
      <c r="E179" s="1998"/>
      <c r="F179" s="33" t="s">
        <v>56</v>
      </c>
      <c r="G179" s="2170" t="s">
        <v>4460</v>
      </c>
      <c r="H179" s="2171"/>
      <c r="I179" s="2171"/>
      <c r="J179" s="2171"/>
      <c r="K179" s="2171"/>
      <c r="L179" s="2171"/>
      <c r="M179" s="2171"/>
      <c r="N179" s="2179"/>
      <c r="P179" s="2124"/>
    </row>
    <row r="180" spans="1:16" ht="18.75" customHeight="1">
      <c r="A180" s="166"/>
      <c r="B180" s="76" t="s">
        <v>448</v>
      </c>
      <c r="C180" s="1997" t="s">
        <v>179</v>
      </c>
      <c r="D180" s="1997"/>
      <c r="E180" s="1998"/>
      <c r="F180" s="33" t="s">
        <v>56</v>
      </c>
      <c r="G180" s="2170" t="s">
        <v>4460</v>
      </c>
      <c r="H180" s="2171"/>
      <c r="I180" s="2171"/>
      <c r="J180" s="2171"/>
      <c r="K180" s="2171"/>
      <c r="L180" s="2171"/>
      <c r="M180" s="2171"/>
      <c r="N180" s="2179"/>
      <c r="P180" s="2124"/>
    </row>
    <row r="181" spans="1:16" ht="18.75" customHeight="1">
      <c r="A181" s="166"/>
      <c r="B181" s="84" t="s">
        <v>450</v>
      </c>
      <c r="C181" s="1997" t="s">
        <v>638</v>
      </c>
      <c r="D181" s="1997"/>
      <c r="E181" s="1998"/>
      <c r="F181" s="33" t="s">
        <v>56</v>
      </c>
      <c r="G181" s="2170" t="s">
        <v>4460</v>
      </c>
      <c r="H181" s="2171"/>
      <c r="I181" s="2171"/>
      <c r="J181" s="2171"/>
      <c r="K181" s="2171"/>
      <c r="L181" s="2171"/>
      <c r="M181" s="2171"/>
      <c r="N181" s="2179"/>
      <c r="P181" s="2124"/>
    </row>
    <row r="182" spans="1:16" ht="18.75" customHeight="1">
      <c r="A182" s="166"/>
      <c r="B182" s="84" t="s">
        <v>453</v>
      </c>
      <c r="C182" s="1997" t="s">
        <v>181</v>
      </c>
      <c r="D182" s="1997"/>
      <c r="E182" s="1998"/>
      <c r="F182" s="33" t="s">
        <v>56</v>
      </c>
      <c r="G182" s="2170" t="s">
        <v>4460</v>
      </c>
      <c r="H182" s="2171"/>
      <c r="I182" s="2171"/>
      <c r="J182" s="2171"/>
      <c r="K182" s="2171"/>
      <c r="L182" s="2171"/>
      <c r="M182" s="2171"/>
      <c r="N182" s="2179"/>
      <c r="P182" s="2124"/>
    </row>
    <row r="183" spans="1:16" ht="18.75" customHeight="1">
      <c r="A183" s="166"/>
      <c r="B183" s="84" t="s">
        <v>456</v>
      </c>
      <c r="C183" s="1997" t="s">
        <v>182</v>
      </c>
      <c r="D183" s="1997"/>
      <c r="E183" s="1998"/>
      <c r="F183" s="33" t="s">
        <v>56</v>
      </c>
      <c r="G183" s="2170" t="s">
        <v>4460</v>
      </c>
      <c r="H183" s="2171"/>
      <c r="I183" s="2171"/>
      <c r="J183" s="2171"/>
      <c r="K183" s="2171"/>
      <c r="L183" s="2171"/>
      <c r="M183" s="2171"/>
      <c r="N183" s="2179"/>
      <c r="P183" s="2124"/>
    </row>
    <row r="184" spans="1:16" ht="18.75" customHeight="1">
      <c r="A184" s="166"/>
      <c r="B184" s="84" t="s">
        <v>458</v>
      </c>
      <c r="C184" s="1997" t="s">
        <v>183</v>
      </c>
      <c r="D184" s="1997"/>
      <c r="E184" s="1998"/>
      <c r="F184" s="33" t="s">
        <v>56</v>
      </c>
      <c r="G184" s="2170" t="s">
        <v>4460</v>
      </c>
      <c r="H184" s="2171"/>
      <c r="I184" s="2171"/>
      <c r="J184" s="2171"/>
      <c r="K184" s="2171"/>
      <c r="L184" s="2171"/>
      <c r="M184" s="2171"/>
      <c r="N184" s="2179"/>
      <c r="P184" s="2124"/>
    </row>
    <row r="185" spans="1:16" ht="18.75" customHeight="1">
      <c r="A185" s="166"/>
      <c r="B185" s="84" t="s">
        <v>594</v>
      </c>
      <c r="C185" s="1997" t="s">
        <v>639</v>
      </c>
      <c r="D185" s="1997"/>
      <c r="E185" s="1998"/>
      <c r="F185" s="33" t="s">
        <v>56</v>
      </c>
      <c r="G185" s="2170" t="s">
        <v>4460</v>
      </c>
      <c r="H185" s="2171"/>
      <c r="I185" s="2171"/>
      <c r="J185" s="2171"/>
      <c r="K185" s="2171"/>
      <c r="L185" s="2171"/>
      <c r="M185" s="2171"/>
      <c r="N185" s="2179"/>
      <c r="P185" s="2124"/>
    </row>
    <row r="186" spans="1:16" ht="18.75" customHeight="1">
      <c r="A186" s="166"/>
      <c r="B186" s="76" t="s">
        <v>596</v>
      </c>
      <c r="C186" s="1997" t="s">
        <v>640</v>
      </c>
      <c r="D186" s="1997"/>
      <c r="E186" s="1998"/>
      <c r="F186" s="33" t="s">
        <v>56</v>
      </c>
      <c r="G186" s="2170" t="s">
        <v>4460</v>
      </c>
      <c r="H186" s="2171"/>
      <c r="I186" s="2171"/>
      <c r="J186" s="2171"/>
      <c r="K186" s="2171"/>
      <c r="L186" s="2171"/>
      <c r="M186" s="2171"/>
      <c r="N186" s="2179"/>
      <c r="O186" s="626"/>
      <c r="P186" s="2197"/>
    </row>
    <row r="187" spans="1:16" ht="47.25" customHeight="1">
      <c r="A187" s="166"/>
      <c r="B187" s="1549" t="s">
        <v>643</v>
      </c>
      <c r="C187" s="2028" t="s">
        <v>644</v>
      </c>
      <c r="D187" s="2028"/>
      <c r="E187" s="2029"/>
      <c r="F187" s="1542" t="s">
        <v>635</v>
      </c>
      <c r="G187" s="2220" t="s">
        <v>645</v>
      </c>
      <c r="H187" s="3757"/>
      <c r="I187" s="3757"/>
      <c r="J187" s="3757"/>
      <c r="K187" s="3758"/>
      <c r="L187" s="2376" t="s">
        <v>637</v>
      </c>
      <c r="M187" s="2377"/>
      <c r="N187" s="2378"/>
      <c r="P187" s="2051"/>
    </row>
    <row r="188" spans="1:16" ht="20.25" customHeight="1">
      <c r="A188" s="166"/>
      <c r="B188" s="1489" t="s">
        <v>435</v>
      </c>
      <c r="C188" s="1997" t="s">
        <v>175</v>
      </c>
      <c r="D188" s="1997"/>
      <c r="E188" s="1998"/>
      <c r="F188" s="1523" t="s">
        <v>56</v>
      </c>
      <c r="G188" s="2188" t="s">
        <v>4461</v>
      </c>
      <c r="H188" s="2189"/>
      <c r="I188" s="2189"/>
      <c r="J188" s="2189"/>
      <c r="K188" s="2190"/>
      <c r="L188" s="1754" t="s">
        <v>57</v>
      </c>
      <c r="M188" s="2008"/>
      <c r="N188" s="2009"/>
      <c r="P188" s="2124"/>
    </row>
    <row r="189" spans="1:16" ht="20.25" customHeight="1">
      <c r="A189" s="166"/>
      <c r="B189" s="1489" t="s">
        <v>441</v>
      </c>
      <c r="C189" s="1997" t="s">
        <v>176</v>
      </c>
      <c r="D189" s="1997"/>
      <c r="E189" s="1998"/>
      <c r="F189" s="1523" t="s">
        <v>56</v>
      </c>
      <c r="G189" s="2188" t="s">
        <v>4461</v>
      </c>
      <c r="H189" s="2189"/>
      <c r="I189" s="2189"/>
      <c r="J189" s="2189"/>
      <c r="K189" s="2190"/>
      <c r="L189" s="1754" t="s">
        <v>57</v>
      </c>
      <c r="M189" s="2008"/>
      <c r="N189" s="2009"/>
      <c r="P189" s="2124"/>
    </row>
    <row r="190" spans="1:16" ht="20.25" customHeight="1">
      <c r="A190" s="166"/>
      <c r="B190" s="1489" t="s">
        <v>443</v>
      </c>
      <c r="C190" s="1997" t="s">
        <v>177</v>
      </c>
      <c r="D190" s="1997"/>
      <c r="E190" s="1998"/>
      <c r="F190" s="1523" t="s">
        <v>57</v>
      </c>
      <c r="G190" s="2188"/>
      <c r="H190" s="2189"/>
      <c r="I190" s="2189"/>
      <c r="J190" s="2189"/>
      <c r="K190" s="2190"/>
      <c r="L190" s="1754" t="s">
        <v>62</v>
      </c>
      <c r="M190" s="2008"/>
      <c r="N190" s="2009"/>
      <c r="P190" s="2124"/>
    </row>
    <row r="191" spans="1:16" ht="20.25" customHeight="1">
      <c r="A191" s="166"/>
      <c r="B191" s="1489" t="s">
        <v>445</v>
      </c>
      <c r="C191" s="1997" t="s">
        <v>178</v>
      </c>
      <c r="D191" s="1997"/>
      <c r="E191" s="1998"/>
      <c r="F191" s="1523" t="s">
        <v>57</v>
      </c>
      <c r="G191" s="2188"/>
      <c r="H191" s="2189"/>
      <c r="I191" s="2189"/>
      <c r="J191" s="2189"/>
      <c r="K191" s="2190"/>
      <c r="L191" s="1754" t="s">
        <v>62</v>
      </c>
      <c r="M191" s="2008"/>
      <c r="N191" s="2009"/>
      <c r="P191" s="2124"/>
    </row>
    <row r="192" spans="1:16" ht="20.25" customHeight="1">
      <c r="A192" s="166"/>
      <c r="B192" s="1489" t="s">
        <v>448</v>
      </c>
      <c r="C192" s="1997" t="s">
        <v>179</v>
      </c>
      <c r="D192" s="1997"/>
      <c r="E192" s="1998"/>
      <c r="F192" s="1523" t="s">
        <v>57</v>
      </c>
      <c r="G192" s="2188"/>
      <c r="H192" s="2189"/>
      <c r="I192" s="2189"/>
      <c r="J192" s="2189"/>
      <c r="K192" s="2190"/>
      <c r="L192" s="1754" t="s">
        <v>62</v>
      </c>
      <c r="M192" s="2008"/>
      <c r="N192" s="2009"/>
      <c r="P192" s="2124"/>
    </row>
    <row r="193" spans="1:16" ht="20.25" customHeight="1">
      <c r="A193" s="166"/>
      <c r="B193" s="1494" t="s">
        <v>450</v>
      </c>
      <c r="C193" s="1997" t="s">
        <v>638</v>
      </c>
      <c r="D193" s="1997"/>
      <c r="E193" s="1998"/>
      <c r="F193" s="1523" t="s">
        <v>57</v>
      </c>
      <c r="G193" s="2188"/>
      <c r="H193" s="2189"/>
      <c r="I193" s="2189"/>
      <c r="J193" s="2189"/>
      <c r="K193" s="2190"/>
      <c r="L193" s="1754" t="s">
        <v>62</v>
      </c>
      <c r="M193" s="2008"/>
      <c r="N193" s="2009"/>
      <c r="P193" s="2124"/>
    </row>
    <row r="194" spans="1:16" ht="20.25" customHeight="1">
      <c r="A194" s="166"/>
      <c r="B194" s="1494" t="s">
        <v>453</v>
      </c>
      <c r="C194" s="1997" t="s">
        <v>181</v>
      </c>
      <c r="D194" s="1997"/>
      <c r="E194" s="1998"/>
      <c r="F194" s="1523" t="s">
        <v>57</v>
      </c>
      <c r="G194" s="2188"/>
      <c r="H194" s="2189"/>
      <c r="I194" s="2189"/>
      <c r="J194" s="2189"/>
      <c r="K194" s="2190"/>
      <c r="L194" s="1754" t="s">
        <v>62</v>
      </c>
      <c r="M194" s="2008"/>
      <c r="N194" s="2009"/>
      <c r="P194" s="2124"/>
    </row>
    <row r="195" spans="1:16" ht="20.25" customHeight="1">
      <c r="A195" s="166"/>
      <c r="B195" s="1494" t="s">
        <v>456</v>
      </c>
      <c r="C195" s="1997" t="s">
        <v>182</v>
      </c>
      <c r="D195" s="1997"/>
      <c r="E195" s="1998"/>
      <c r="F195" s="1523" t="s">
        <v>57</v>
      </c>
      <c r="G195" s="2188"/>
      <c r="H195" s="2189"/>
      <c r="I195" s="2189"/>
      <c r="J195" s="2189"/>
      <c r="K195" s="2190"/>
      <c r="L195" s="1754" t="s">
        <v>62</v>
      </c>
      <c r="M195" s="2008"/>
      <c r="N195" s="2009"/>
      <c r="P195" s="2124"/>
    </row>
    <row r="196" spans="1:16" ht="20.25" customHeight="1">
      <c r="A196" s="166"/>
      <c r="B196" s="1494" t="s">
        <v>458</v>
      </c>
      <c r="C196" s="1997" t="s">
        <v>183</v>
      </c>
      <c r="D196" s="1997"/>
      <c r="E196" s="1998"/>
      <c r="F196" s="1523" t="s">
        <v>57</v>
      </c>
      <c r="G196" s="2188"/>
      <c r="H196" s="2189"/>
      <c r="I196" s="2189"/>
      <c r="J196" s="2189"/>
      <c r="K196" s="2190"/>
      <c r="L196" s="1754" t="s">
        <v>62</v>
      </c>
      <c r="M196" s="2008"/>
      <c r="N196" s="2009"/>
      <c r="P196" s="2124"/>
    </row>
    <row r="197" spans="1:16" ht="20.25" customHeight="1">
      <c r="A197" s="166"/>
      <c r="B197" s="1494" t="s">
        <v>594</v>
      </c>
      <c r="C197" s="1997" t="s">
        <v>639</v>
      </c>
      <c r="D197" s="1997"/>
      <c r="E197" s="1998"/>
      <c r="F197" s="1523" t="s">
        <v>57</v>
      </c>
      <c r="G197" s="2188"/>
      <c r="H197" s="2189"/>
      <c r="I197" s="2189"/>
      <c r="J197" s="2189"/>
      <c r="K197" s="2190"/>
      <c r="L197" s="1754" t="s">
        <v>62</v>
      </c>
      <c r="M197" s="2008"/>
      <c r="N197" s="2009"/>
      <c r="P197" s="2124"/>
    </row>
    <row r="198" spans="1:16" ht="20.25" customHeight="1">
      <c r="A198" s="166"/>
      <c r="B198" s="1490" t="s">
        <v>596</v>
      </c>
      <c r="C198" s="1997" t="s">
        <v>640</v>
      </c>
      <c r="D198" s="1997"/>
      <c r="E198" s="1998"/>
      <c r="F198" s="1523" t="s">
        <v>57</v>
      </c>
      <c r="G198" s="2188"/>
      <c r="H198" s="2189"/>
      <c r="I198" s="2189"/>
      <c r="J198" s="2189"/>
      <c r="K198" s="2190"/>
      <c r="L198" s="1754" t="s">
        <v>62</v>
      </c>
      <c r="M198" s="2008"/>
      <c r="N198" s="2009"/>
      <c r="P198" s="2197"/>
    </row>
    <row r="199" spans="1:16" ht="61.5" customHeight="1">
      <c r="A199" s="166"/>
      <c r="B199" s="85" t="s">
        <v>200</v>
      </c>
      <c r="C199" s="2028" t="s">
        <v>646</v>
      </c>
      <c r="D199" s="2028"/>
      <c r="E199" s="2029"/>
      <c r="F199" s="1542" t="s">
        <v>635</v>
      </c>
      <c r="G199" s="3751" t="s">
        <v>647</v>
      </c>
      <c r="H199" s="3752"/>
      <c r="I199" s="3752"/>
      <c r="J199" s="3752"/>
      <c r="K199" s="3752"/>
      <c r="L199" s="3752"/>
      <c r="M199" s="3752"/>
      <c r="N199" s="3753"/>
      <c r="O199" s="2051"/>
      <c r="P199" s="2051"/>
    </row>
    <row r="200" spans="1:16" ht="21" customHeight="1">
      <c r="A200" s="166"/>
      <c r="B200" s="1489" t="s">
        <v>435</v>
      </c>
      <c r="C200" s="1997" t="s">
        <v>175</v>
      </c>
      <c r="D200" s="1997"/>
      <c r="E200" s="1998"/>
      <c r="F200" s="33" t="s">
        <v>56</v>
      </c>
      <c r="G200" s="2170" t="s">
        <v>4462</v>
      </c>
      <c r="H200" s="2171"/>
      <c r="I200" s="2171"/>
      <c r="J200" s="2171"/>
      <c r="K200" s="2171"/>
      <c r="L200" s="2171"/>
      <c r="M200" s="2171"/>
      <c r="N200" s="2179"/>
      <c r="O200" s="2124"/>
      <c r="P200" s="2124"/>
    </row>
    <row r="201" spans="1:16" ht="21" customHeight="1">
      <c r="A201" s="166"/>
      <c r="B201" s="1489" t="s">
        <v>441</v>
      </c>
      <c r="C201" s="1997" t="s">
        <v>176</v>
      </c>
      <c r="D201" s="1997"/>
      <c r="E201" s="1998"/>
      <c r="F201" s="33" t="s">
        <v>56</v>
      </c>
      <c r="G201" s="2170" t="s">
        <v>4460</v>
      </c>
      <c r="H201" s="2171"/>
      <c r="I201" s="2171"/>
      <c r="J201" s="2171"/>
      <c r="K201" s="2171"/>
      <c r="L201" s="2171"/>
      <c r="M201" s="2171"/>
      <c r="N201" s="2179"/>
      <c r="O201" s="2124"/>
      <c r="P201" s="2124"/>
    </row>
    <row r="202" spans="1:16" ht="21" customHeight="1">
      <c r="A202" s="166"/>
      <c r="B202" s="1489" t="s">
        <v>443</v>
      </c>
      <c r="C202" s="1997" t="s">
        <v>177</v>
      </c>
      <c r="D202" s="1997"/>
      <c r="E202" s="1998"/>
      <c r="F202" s="33" t="s">
        <v>56</v>
      </c>
      <c r="G202" s="2170" t="s">
        <v>4460</v>
      </c>
      <c r="H202" s="2171"/>
      <c r="I202" s="2171"/>
      <c r="J202" s="2171"/>
      <c r="K202" s="2171"/>
      <c r="L202" s="2171"/>
      <c r="M202" s="2171"/>
      <c r="N202" s="2179"/>
      <c r="O202" s="2124"/>
      <c r="P202" s="2124"/>
    </row>
    <row r="203" spans="1:16" ht="21" customHeight="1">
      <c r="A203" s="166"/>
      <c r="B203" s="1489" t="s">
        <v>445</v>
      </c>
      <c r="C203" s="1997" t="s">
        <v>178</v>
      </c>
      <c r="D203" s="1997"/>
      <c r="E203" s="1998"/>
      <c r="F203" s="33" t="s">
        <v>56</v>
      </c>
      <c r="G203" s="2170" t="s">
        <v>4460</v>
      </c>
      <c r="H203" s="2171"/>
      <c r="I203" s="2171"/>
      <c r="J203" s="2171"/>
      <c r="K203" s="2171"/>
      <c r="L203" s="2171"/>
      <c r="M203" s="2171"/>
      <c r="N203" s="2179"/>
      <c r="O203" s="2124"/>
      <c r="P203" s="2124"/>
    </row>
    <row r="204" spans="1:16" ht="21" customHeight="1">
      <c r="A204" s="166"/>
      <c r="B204" s="1490" t="s">
        <v>448</v>
      </c>
      <c r="C204" s="1997" t="s">
        <v>179</v>
      </c>
      <c r="D204" s="1997"/>
      <c r="E204" s="1998"/>
      <c r="F204" s="33" t="s">
        <v>56</v>
      </c>
      <c r="G204" s="2170" t="s">
        <v>4460</v>
      </c>
      <c r="H204" s="2171"/>
      <c r="I204" s="2171"/>
      <c r="J204" s="2171"/>
      <c r="K204" s="2171"/>
      <c r="L204" s="2171"/>
      <c r="M204" s="2171"/>
      <c r="N204" s="2179"/>
      <c r="O204" s="2124"/>
      <c r="P204" s="2124"/>
    </row>
    <row r="205" spans="1:16" ht="21" customHeight="1">
      <c r="A205" s="166"/>
      <c r="B205" s="1494" t="s">
        <v>450</v>
      </c>
      <c r="C205" s="1997" t="s">
        <v>638</v>
      </c>
      <c r="D205" s="1997"/>
      <c r="E205" s="1998"/>
      <c r="F205" s="33" t="s">
        <v>56</v>
      </c>
      <c r="G205" s="2170" t="s">
        <v>4460</v>
      </c>
      <c r="H205" s="2171"/>
      <c r="I205" s="2171"/>
      <c r="J205" s="2171"/>
      <c r="K205" s="2171"/>
      <c r="L205" s="2171"/>
      <c r="M205" s="2171"/>
      <c r="N205" s="2179"/>
      <c r="O205" s="2124"/>
      <c r="P205" s="2124"/>
    </row>
    <row r="206" spans="1:16" ht="21" customHeight="1">
      <c r="A206" s="166"/>
      <c r="B206" s="1494" t="s">
        <v>453</v>
      </c>
      <c r="C206" s="1997" t="s">
        <v>181</v>
      </c>
      <c r="D206" s="1997"/>
      <c r="E206" s="1998"/>
      <c r="F206" s="33" t="s">
        <v>56</v>
      </c>
      <c r="G206" s="2170" t="s">
        <v>4460</v>
      </c>
      <c r="H206" s="2171"/>
      <c r="I206" s="2171"/>
      <c r="J206" s="2171"/>
      <c r="K206" s="2171"/>
      <c r="L206" s="2171"/>
      <c r="M206" s="2171"/>
      <c r="N206" s="2179"/>
      <c r="O206" s="2124"/>
      <c r="P206" s="2124"/>
    </row>
    <row r="207" spans="1:16" ht="21" customHeight="1">
      <c r="A207" s="166"/>
      <c r="B207" s="1494" t="s">
        <v>456</v>
      </c>
      <c r="C207" s="1997" t="s">
        <v>182</v>
      </c>
      <c r="D207" s="1997"/>
      <c r="E207" s="1998"/>
      <c r="F207" s="33" t="s">
        <v>56</v>
      </c>
      <c r="G207" s="2170" t="s">
        <v>4460</v>
      </c>
      <c r="H207" s="2171"/>
      <c r="I207" s="2171"/>
      <c r="J207" s="2171"/>
      <c r="K207" s="2171"/>
      <c r="L207" s="2171"/>
      <c r="M207" s="2171"/>
      <c r="N207" s="2179"/>
      <c r="O207" s="2124"/>
      <c r="P207" s="2124"/>
    </row>
    <row r="208" spans="1:16" ht="21" customHeight="1">
      <c r="A208" s="166"/>
      <c r="B208" s="1494" t="s">
        <v>458</v>
      </c>
      <c r="C208" s="1997" t="s">
        <v>183</v>
      </c>
      <c r="D208" s="1997"/>
      <c r="E208" s="1998"/>
      <c r="F208" s="33" t="s">
        <v>56</v>
      </c>
      <c r="G208" s="2170" t="s">
        <v>4460</v>
      </c>
      <c r="H208" s="2171"/>
      <c r="I208" s="2171"/>
      <c r="J208" s="2171"/>
      <c r="K208" s="2171"/>
      <c r="L208" s="2171"/>
      <c r="M208" s="2171"/>
      <c r="N208" s="2179"/>
      <c r="O208" s="2124"/>
      <c r="P208" s="2124"/>
    </row>
    <row r="209" spans="1:16" ht="21" customHeight="1">
      <c r="A209" s="166"/>
      <c r="B209" s="1494" t="s">
        <v>594</v>
      </c>
      <c r="C209" s="1997" t="s">
        <v>639</v>
      </c>
      <c r="D209" s="1997"/>
      <c r="E209" s="1998"/>
      <c r="F209" s="33" t="s">
        <v>56</v>
      </c>
      <c r="G209" s="2170" t="s">
        <v>4460</v>
      </c>
      <c r="H209" s="2171"/>
      <c r="I209" s="2171"/>
      <c r="J209" s="2171"/>
      <c r="K209" s="2171"/>
      <c r="L209" s="2171"/>
      <c r="M209" s="2171"/>
      <c r="N209" s="2179"/>
      <c r="O209" s="2124"/>
      <c r="P209" s="2124"/>
    </row>
    <row r="210" spans="1:16" ht="21" customHeight="1" thickBot="1">
      <c r="A210" s="166"/>
      <c r="B210" s="39" t="s">
        <v>596</v>
      </c>
      <c r="C210" s="1830" t="s">
        <v>640</v>
      </c>
      <c r="D210" s="1830"/>
      <c r="E210" s="1831"/>
      <c r="F210" s="304" t="s">
        <v>56</v>
      </c>
      <c r="G210" s="2180" t="s">
        <v>4460</v>
      </c>
      <c r="H210" s="2181"/>
      <c r="I210" s="2181"/>
      <c r="J210" s="2181"/>
      <c r="K210" s="2181"/>
      <c r="L210" s="2181"/>
      <c r="M210" s="2181"/>
      <c r="N210" s="2182"/>
      <c r="O210" s="2124"/>
      <c r="P210" s="2124"/>
    </row>
    <row r="211" spans="1:16" ht="34.5" customHeight="1">
      <c r="B211" s="23" t="s">
        <v>648</v>
      </c>
      <c r="C211" s="2111" t="s">
        <v>649</v>
      </c>
      <c r="D211" s="2111"/>
      <c r="E211" s="2111"/>
      <c r="F211" s="2111"/>
      <c r="G211" s="2054"/>
      <c r="H211" s="2055" t="s">
        <v>57</v>
      </c>
      <c r="I211" s="2056"/>
      <c r="J211" s="2057"/>
      <c r="K211" s="2187" t="s">
        <v>514</v>
      </c>
      <c r="L211" s="2172"/>
      <c r="M211" s="2173"/>
      <c r="N211" s="2174"/>
      <c r="O211" s="627"/>
      <c r="P211" s="1991"/>
    </row>
    <row r="212" spans="1:16" ht="25.5" customHeight="1">
      <c r="B212" s="1490" t="s">
        <v>435</v>
      </c>
      <c r="C212" s="1997" t="s">
        <v>650</v>
      </c>
      <c r="D212" s="1997"/>
      <c r="E212" s="1997"/>
      <c r="F212" s="1997"/>
      <c r="G212" s="1997"/>
      <c r="H212" s="1997"/>
      <c r="I212" s="1997"/>
      <c r="J212" s="1998"/>
      <c r="K212" s="2187"/>
      <c r="L212" s="2172"/>
      <c r="M212" s="2173"/>
      <c r="N212" s="2174"/>
      <c r="P212" s="2017"/>
    </row>
    <row r="213" spans="1:16" ht="20.25" customHeight="1">
      <c r="B213" s="1490"/>
      <c r="C213" s="1549" t="s">
        <v>651</v>
      </c>
      <c r="D213" s="2158" t="s">
        <v>652</v>
      </c>
      <c r="E213" s="2158"/>
      <c r="F213" s="2158"/>
      <c r="G213" s="2159"/>
      <c r="H213" s="2108" t="s">
        <v>57</v>
      </c>
      <c r="I213" s="2110"/>
      <c r="J213" s="2109"/>
      <c r="K213" s="2187"/>
      <c r="L213" s="2172"/>
      <c r="M213" s="2173"/>
      <c r="N213" s="2174"/>
      <c r="P213" s="2017"/>
    </row>
    <row r="214" spans="1:16" ht="20.25" customHeight="1">
      <c r="B214" s="1490"/>
      <c r="C214" s="1549" t="s">
        <v>489</v>
      </c>
      <c r="D214" s="1997" t="s">
        <v>148</v>
      </c>
      <c r="E214" s="1997"/>
      <c r="F214" s="1997"/>
      <c r="G214" s="1998"/>
      <c r="H214" s="2108" t="s">
        <v>57</v>
      </c>
      <c r="I214" s="2110"/>
      <c r="J214" s="2109"/>
      <c r="K214" s="2187"/>
      <c r="L214" s="2172"/>
      <c r="M214" s="2173"/>
      <c r="N214" s="2174"/>
      <c r="P214" s="2017"/>
    </row>
    <row r="215" spans="1:16" ht="20.25" customHeight="1">
      <c r="B215" s="1490"/>
      <c r="C215" s="1549" t="s">
        <v>493</v>
      </c>
      <c r="D215" s="1997" t="s">
        <v>151</v>
      </c>
      <c r="E215" s="1997"/>
      <c r="F215" s="1997"/>
      <c r="G215" s="1998"/>
      <c r="H215" s="2108" t="s">
        <v>57</v>
      </c>
      <c r="I215" s="2110"/>
      <c r="J215" s="2109"/>
      <c r="K215" s="2187"/>
      <c r="L215" s="2172"/>
      <c r="M215" s="2173"/>
      <c r="N215" s="2174"/>
      <c r="P215" s="2017"/>
    </row>
    <row r="216" spans="1:16" ht="20.25" customHeight="1">
      <c r="B216" s="1490"/>
      <c r="C216" s="1549" t="s">
        <v>498</v>
      </c>
      <c r="D216" s="1997" t="s">
        <v>125</v>
      </c>
      <c r="E216" s="1997"/>
      <c r="F216" s="1997"/>
      <c r="G216" s="1998"/>
      <c r="H216" s="2108" t="s">
        <v>57</v>
      </c>
      <c r="I216" s="2110"/>
      <c r="J216" s="2109"/>
      <c r="K216" s="2187"/>
      <c r="L216" s="2172"/>
      <c r="M216" s="2173"/>
      <c r="N216" s="2174"/>
      <c r="P216" s="2017"/>
    </row>
    <row r="217" spans="1:16" ht="23.25" customHeight="1" thickBot="1">
      <c r="B217" s="1490" t="s">
        <v>441</v>
      </c>
      <c r="C217" s="1830" t="s">
        <v>653</v>
      </c>
      <c r="D217" s="1830"/>
      <c r="E217" s="1830"/>
      <c r="F217" s="1830"/>
      <c r="G217" s="1831"/>
      <c r="H217" s="2152"/>
      <c r="I217" s="2153"/>
      <c r="J217" s="2178"/>
      <c r="K217" s="2187"/>
      <c r="L217" s="2172"/>
      <c r="M217" s="2173"/>
      <c r="N217" s="2174"/>
      <c r="P217" s="1992"/>
    </row>
    <row r="218" spans="1:16" ht="27" customHeight="1">
      <c r="B218" s="1520" t="s">
        <v>654</v>
      </c>
      <c r="C218" s="1997" t="s">
        <v>655</v>
      </c>
      <c r="D218" s="1997"/>
      <c r="E218" s="1997"/>
      <c r="F218" s="1997"/>
      <c r="G218" s="1997"/>
      <c r="H218" s="1997"/>
      <c r="I218" s="1997"/>
      <c r="J218" s="1997"/>
      <c r="K218" s="1997"/>
      <c r="L218" s="1997"/>
      <c r="M218" s="1997"/>
      <c r="N218" s="2041"/>
      <c r="O218" s="627"/>
      <c r="P218" s="2050"/>
    </row>
    <row r="219" spans="1:16" ht="21.75" customHeight="1">
      <c r="B219" s="1490" t="s">
        <v>435</v>
      </c>
      <c r="C219" s="1997" t="s">
        <v>656</v>
      </c>
      <c r="D219" s="1997"/>
      <c r="E219" s="1998"/>
      <c r="F219" s="1995" t="s">
        <v>57</v>
      </c>
      <c r="G219" s="2160"/>
      <c r="H219" s="2160"/>
      <c r="I219" s="2160"/>
      <c r="J219" s="2013"/>
      <c r="K219" s="2169" t="s">
        <v>514</v>
      </c>
      <c r="L219" s="2465" t="s">
        <v>4463</v>
      </c>
      <c r="M219" s="2466"/>
      <c r="N219" s="2466"/>
      <c r="O219" s="628"/>
      <c r="P219" s="2017"/>
    </row>
    <row r="220" spans="1:16" ht="21.75" customHeight="1">
      <c r="B220" s="1490" t="s">
        <v>441</v>
      </c>
      <c r="C220" s="1997" t="s">
        <v>657</v>
      </c>
      <c r="D220" s="1997"/>
      <c r="E220" s="1998"/>
      <c r="F220" s="1995" t="s">
        <v>57</v>
      </c>
      <c r="G220" s="2160"/>
      <c r="H220" s="2160"/>
      <c r="I220" s="2160"/>
      <c r="J220" s="2013"/>
      <c r="K220" s="2169"/>
      <c r="L220" s="2469"/>
      <c r="M220" s="2470"/>
      <c r="N220" s="2470"/>
      <c r="O220" s="628"/>
      <c r="P220" s="2017"/>
    </row>
    <row r="221" spans="1:16" ht="21.75" customHeight="1">
      <c r="B221" s="1490" t="s">
        <v>443</v>
      </c>
      <c r="C221" s="1997" t="s">
        <v>658</v>
      </c>
      <c r="D221" s="1997"/>
      <c r="E221" s="1998"/>
      <c r="F221" s="1995" t="s">
        <v>62</v>
      </c>
      <c r="G221" s="2160"/>
      <c r="H221" s="2160"/>
      <c r="I221" s="2160"/>
      <c r="J221" s="2013"/>
      <c r="K221" s="2169"/>
      <c r="L221" s="2469"/>
      <c r="M221" s="2470"/>
      <c r="N221" s="2470"/>
      <c r="O221" s="628"/>
      <c r="P221" s="2017"/>
    </row>
    <row r="222" spans="1:16" ht="33" customHeight="1">
      <c r="B222" s="23"/>
      <c r="C222" s="1997" t="s">
        <v>659</v>
      </c>
      <c r="D222" s="1997"/>
      <c r="E222" s="1998"/>
      <c r="F222" s="2162"/>
      <c r="G222" s="2163"/>
      <c r="H222" s="2163"/>
      <c r="I222" s="2163"/>
      <c r="J222" s="2164"/>
      <c r="K222" s="2169"/>
      <c r="L222" s="2469"/>
      <c r="M222" s="2470"/>
      <c r="N222" s="2470"/>
      <c r="O222" s="628"/>
      <c r="P222" s="1992"/>
    </row>
    <row r="223" spans="1:16" ht="33" customHeight="1">
      <c r="B223" s="1490" t="s">
        <v>445</v>
      </c>
      <c r="C223" s="2028" t="s">
        <v>660</v>
      </c>
      <c r="D223" s="2028"/>
      <c r="E223" s="2029"/>
      <c r="F223" s="1995" t="s">
        <v>57</v>
      </c>
      <c r="G223" s="2160"/>
      <c r="H223" s="2160"/>
      <c r="I223" s="2160"/>
      <c r="J223" s="2013"/>
      <c r="K223" s="2169"/>
      <c r="L223" s="2469"/>
      <c r="M223" s="2470"/>
      <c r="N223" s="2471"/>
      <c r="O223" s="1991"/>
      <c r="P223" s="1991"/>
    </row>
    <row r="224" spans="1:16" ht="33" customHeight="1">
      <c r="B224" s="87"/>
      <c r="C224" s="1997" t="s">
        <v>661</v>
      </c>
      <c r="D224" s="1997"/>
      <c r="E224" s="1998"/>
      <c r="F224" s="2162"/>
      <c r="G224" s="2163"/>
      <c r="H224" s="2163"/>
      <c r="I224" s="2163"/>
      <c r="J224" s="2164"/>
      <c r="K224" s="2169"/>
      <c r="L224" s="2469"/>
      <c r="M224" s="2470"/>
      <c r="N224" s="2471"/>
      <c r="O224" s="1992"/>
      <c r="P224" s="1992"/>
    </row>
    <row r="225" spans="2:16" ht="36.75" customHeight="1">
      <c r="B225" s="1519" t="s">
        <v>662</v>
      </c>
      <c r="C225" s="1853" t="s">
        <v>663</v>
      </c>
      <c r="D225" s="1853"/>
      <c r="E225" s="1853"/>
      <c r="F225" s="1853"/>
      <c r="G225" s="1853"/>
      <c r="H225" s="1999" t="s">
        <v>62</v>
      </c>
      <c r="I225" s="2027"/>
      <c r="J225" s="2000"/>
      <c r="K225" s="2169"/>
      <c r="L225" s="2469"/>
      <c r="M225" s="2470"/>
      <c r="N225" s="2471"/>
      <c r="P225" s="2017"/>
    </row>
    <row r="226" spans="2:16" ht="21.75" customHeight="1">
      <c r="B226" s="22" t="s">
        <v>435</v>
      </c>
      <c r="C226" s="2028" t="s">
        <v>664</v>
      </c>
      <c r="D226" s="2028"/>
      <c r="E226" s="2028"/>
      <c r="F226" s="2028"/>
      <c r="G226" s="2028"/>
      <c r="H226" s="1995"/>
      <c r="I226" s="2160"/>
      <c r="J226" s="2013"/>
      <c r="K226" s="2169"/>
      <c r="L226" s="3474"/>
      <c r="M226" s="3475"/>
      <c r="N226" s="3476"/>
      <c r="O226" s="629"/>
      <c r="P226" s="1992"/>
    </row>
    <row r="227" spans="2:16" ht="24" customHeight="1">
      <c r="B227" s="87" t="s">
        <v>665</v>
      </c>
      <c r="C227" s="2028" t="s">
        <v>666</v>
      </c>
      <c r="D227" s="2028"/>
      <c r="E227" s="2028"/>
      <c r="F227" s="2028"/>
      <c r="G227" s="2028"/>
      <c r="H227" s="2099"/>
      <c r="I227" s="2099"/>
      <c r="J227" s="2099"/>
      <c r="K227" s="2099"/>
      <c r="L227" s="2099"/>
      <c r="M227" s="2099"/>
      <c r="N227" s="2099"/>
      <c r="O227" s="628"/>
      <c r="P227" s="1991"/>
    </row>
    <row r="228" spans="2:16" ht="57.75" customHeight="1">
      <c r="B228" s="88" t="s">
        <v>435</v>
      </c>
      <c r="C228" s="2028" t="s">
        <v>584</v>
      </c>
      <c r="D228" s="2028"/>
      <c r="E228" s="2028"/>
      <c r="F228" s="2028"/>
      <c r="G228" s="2028"/>
      <c r="H228" s="2028"/>
      <c r="I228" s="2028"/>
      <c r="J228" s="2029"/>
      <c r="K228" s="1522" t="s">
        <v>56</v>
      </c>
      <c r="L228" s="2149" t="s">
        <v>514</v>
      </c>
      <c r="M228" s="2152"/>
      <c r="N228" s="2153"/>
      <c r="O228" s="628"/>
      <c r="P228" s="2017"/>
    </row>
    <row r="229" spans="2:16" ht="31.5" customHeight="1">
      <c r="B229" s="88" t="s">
        <v>441</v>
      </c>
      <c r="C229" s="2028" t="s">
        <v>585</v>
      </c>
      <c r="D229" s="2028"/>
      <c r="E229" s="2028"/>
      <c r="F229" s="2028"/>
      <c r="G229" s="2028"/>
      <c r="H229" s="2028"/>
      <c r="I229" s="2028"/>
      <c r="J229" s="2029"/>
      <c r="K229" s="1522" t="s">
        <v>56</v>
      </c>
      <c r="L229" s="2150"/>
      <c r="M229" s="2154"/>
      <c r="N229" s="2107"/>
      <c r="O229" s="628"/>
      <c r="P229" s="2017"/>
    </row>
    <row r="230" spans="2:16" ht="42.75" customHeight="1">
      <c r="B230" s="88" t="s">
        <v>443</v>
      </c>
      <c r="C230" s="2028" t="s">
        <v>667</v>
      </c>
      <c r="D230" s="2028"/>
      <c r="E230" s="2028"/>
      <c r="F230" s="2028"/>
      <c r="G230" s="2028"/>
      <c r="H230" s="2028"/>
      <c r="I230" s="2028"/>
      <c r="J230" s="2029"/>
      <c r="K230" s="1522" t="s">
        <v>56</v>
      </c>
      <c r="L230" s="2150"/>
      <c r="M230" s="2154"/>
      <c r="N230" s="2107"/>
      <c r="O230" s="628"/>
      <c r="P230" s="2017"/>
    </row>
    <row r="231" spans="2:16" ht="21.75" customHeight="1">
      <c r="B231" s="88" t="s">
        <v>445</v>
      </c>
      <c r="C231" s="2028" t="s">
        <v>668</v>
      </c>
      <c r="D231" s="2028"/>
      <c r="E231" s="2028"/>
      <c r="F231" s="2028"/>
      <c r="G231" s="2028"/>
      <c r="H231" s="2028"/>
      <c r="I231" s="2028"/>
      <c r="J231" s="2029"/>
      <c r="K231" s="1522" t="s">
        <v>56</v>
      </c>
      <c r="L231" s="2150"/>
      <c r="M231" s="2154"/>
      <c r="N231" s="2107"/>
      <c r="O231" s="628"/>
      <c r="P231" s="2017"/>
    </row>
    <row r="232" spans="2:16" ht="21.75" customHeight="1">
      <c r="B232" s="88" t="s">
        <v>448</v>
      </c>
      <c r="C232" s="2028" t="s">
        <v>669</v>
      </c>
      <c r="D232" s="2028"/>
      <c r="E232" s="2028"/>
      <c r="F232" s="2028"/>
      <c r="G232" s="2028"/>
      <c r="H232" s="2028"/>
      <c r="I232" s="2028"/>
      <c r="J232" s="2029"/>
      <c r="K232" s="1522" t="s">
        <v>56</v>
      </c>
      <c r="L232" s="2150"/>
      <c r="M232" s="2154"/>
      <c r="N232" s="2107"/>
      <c r="O232" s="628"/>
      <c r="P232" s="2017"/>
    </row>
    <row r="233" spans="2:16" ht="21.75" customHeight="1">
      <c r="B233" s="88" t="s">
        <v>450</v>
      </c>
      <c r="C233" s="2028" t="s">
        <v>670</v>
      </c>
      <c r="D233" s="2028"/>
      <c r="E233" s="2028"/>
      <c r="F233" s="2028"/>
      <c r="G233" s="2028"/>
      <c r="H233" s="2028"/>
      <c r="I233" s="2028"/>
      <c r="J233" s="2029"/>
      <c r="K233" s="1522" t="s">
        <v>56</v>
      </c>
      <c r="L233" s="2150"/>
      <c r="M233" s="2154"/>
      <c r="N233" s="2107"/>
      <c r="O233" s="628"/>
      <c r="P233" s="2017"/>
    </row>
    <row r="234" spans="2:16" ht="21.75" customHeight="1">
      <c r="B234" s="88" t="s">
        <v>453</v>
      </c>
      <c r="C234" s="2028" t="s">
        <v>131</v>
      </c>
      <c r="D234" s="2028"/>
      <c r="E234" s="2028"/>
      <c r="F234" s="2028"/>
      <c r="G234" s="2028"/>
      <c r="H234" s="2028"/>
      <c r="I234" s="2028"/>
      <c r="J234" s="2029"/>
      <c r="K234" s="1522" t="s">
        <v>56</v>
      </c>
      <c r="L234" s="2150"/>
      <c r="M234" s="2154"/>
      <c r="N234" s="2107"/>
      <c r="O234" s="628"/>
      <c r="P234" s="2017"/>
    </row>
    <row r="235" spans="2:16" ht="21.75" customHeight="1">
      <c r="B235" s="88" t="s">
        <v>456</v>
      </c>
      <c r="C235" s="2028" t="s">
        <v>132</v>
      </c>
      <c r="D235" s="2028"/>
      <c r="E235" s="2028"/>
      <c r="F235" s="2028"/>
      <c r="G235" s="2028"/>
      <c r="H235" s="2028"/>
      <c r="I235" s="2028"/>
      <c r="J235" s="2029"/>
      <c r="K235" s="1522" t="s">
        <v>56</v>
      </c>
      <c r="L235" s="2150"/>
      <c r="M235" s="2154"/>
      <c r="N235" s="2107"/>
      <c r="O235" s="628"/>
      <c r="P235" s="2017"/>
    </row>
    <row r="236" spans="2:16" ht="21.75" customHeight="1">
      <c r="B236" s="88" t="s">
        <v>458</v>
      </c>
      <c r="C236" s="2028" t="s">
        <v>671</v>
      </c>
      <c r="D236" s="2028"/>
      <c r="E236" s="2028"/>
      <c r="F236" s="2028"/>
      <c r="G236" s="2028"/>
      <c r="H236" s="2028"/>
      <c r="I236" s="2028"/>
      <c r="J236" s="2029"/>
      <c r="K236" s="1522" t="s">
        <v>57</v>
      </c>
      <c r="L236" s="2150"/>
      <c r="M236" s="2154"/>
      <c r="N236" s="2107"/>
      <c r="O236" s="628"/>
      <c r="P236" s="2017"/>
    </row>
    <row r="237" spans="2:16" ht="21.75" customHeight="1">
      <c r="B237" s="88" t="s">
        <v>594</v>
      </c>
      <c r="C237" s="2028" t="s">
        <v>597</v>
      </c>
      <c r="D237" s="2028"/>
      <c r="E237" s="2028"/>
      <c r="F237" s="2028"/>
      <c r="G237" s="2028"/>
      <c r="H237" s="2028"/>
      <c r="I237" s="2028"/>
      <c r="J237" s="2029"/>
      <c r="K237" s="1522" t="s">
        <v>57</v>
      </c>
      <c r="L237" s="2150"/>
      <c r="M237" s="2154"/>
      <c r="N237" s="2107"/>
      <c r="O237" s="628"/>
      <c r="P237" s="2017"/>
    </row>
    <row r="238" spans="2:16" ht="21.75" customHeight="1">
      <c r="B238" s="88" t="s">
        <v>596</v>
      </c>
      <c r="C238" s="2028" t="s">
        <v>672</v>
      </c>
      <c r="D238" s="2028"/>
      <c r="E238" s="2028"/>
      <c r="F238" s="2028"/>
      <c r="G238" s="2028"/>
      <c r="H238" s="2028"/>
      <c r="I238" s="2028"/>
      <c r="J238" s="2029"/>
      <c r="K238" s="1522" t="s">
        <v>57</v>
      </c>
      <c r="L238" s="2150"/>
      <c r="M238" s="2154"/>
      <c r="N238" s="2107"/>
      <c r="O238" s="628"/>
      <c r="P238" s="2017"/>
    </row>
    <row r="239" spans="2:16" ht="21.75" customHeight="1">
      <c r="B239" s="88" t="s">
        <v>673</v>
      </c>
      <c r="C239" s="2028" t="s">
        <v>601</v>
      </c>
      <c r="D239" s="2028"/>
      <c r="E239" s="2028"/>
      <c r="F239" s="2028"/>
      <c r="G239" s="2028"/>
      <c r="H239" s="2028"/>
      <c r="I239" s="2028"/>
      <c r="J239" s="2029"/>
      <c r="K239" s="1522" t="s">
        <v>57</v>
      </c>
      <c r="L239" s="2150"/>
      <c r="M239" s="2154"/>
      <c r="N239" s="2107"/>
      <c r="O239" s="628"/>
      <c r="P239" s="2017"/>
    </row>
    <row r="240" spans="2:16" ht="24" customHeight="1">
      <c r="B240" s="89" t="s">
        <v>600</v>
      </c>
      <c r="C240" s="1997" t="s">
        <v>674</v>
      </c>
      <c r="D240" s="1997"/>
      <c r="E240" s="1997"/>
      <c r="F240" s="1997"/>
      <c r="G240" s="1997"/>
      <c r="H240" s="1997"/>
      <c r="I240" s="1997"/>
      <c r="J240" s="1998"/>
      <c r="K240" s="1522" t="s">
        <v>57</v>
      </c>
      <c r="L240" s="2150"/>
      <c r="M240" s="2154"/>
      <c r="N240" s="2107"/>
      <c r="O240" s="628"/>
      <c r="P240" s="2017"/>
    </row>
    <row r="241" spans="2:16" ht="27" customHeight="1">
      <c r="B241" s="88"/>
      <c r="C241" s="1997" t="s">
        <v>675</v>
      </c>
      <c r="D241" s="1997"/>
      <c r="E241" s="1998"/>
      <c r="F241" s="2093"/>
      <c r="G241" s="2157"/>
      <c r="H241" s="2157"/>
      <c r="I241" s="2157"/>
      <c r="J241" s="2157"/>
      <c r="K241" s="2157"/>
      <c r="L241" s="2150"/>
      <c r="M241" s="2154"/>
      <c r="N241" s="2107"/>
      <c r="O241" s="628"/>
      <c r="P241" s="2017"/>
    </row>
    <row r="242" spans="2:16" ht="23.25" customHeight="1">
      <c r="B242" s="90" t="s">
        <v>676</v>
      </c>
      <c r="C242" s="2158" t="s">
        <v>677</v>
      </c>
      <c r="D242" s="2158"/>
      <c r="E242" s="2158"/>
      <c r="F242" s="2158"/>
      <c r="G242" s="2158"/>
      <c r="H242" s="2158"/>
      <c r="I242" s="2158"/>
      <c r="J242" s="2159"/>
      <c r="K242" s="305">
        <v>42925</v>
      </c>
      <c r="L242" s="2150"/>
      <c r="M242" s="2154"/>
      <c r="N242" s="2107"/>
      <c r="O242" s="628"/>
      <c r="P242" s="2017"/>
    </row>
    <row r="243" spans="2:16" ht="23.25" customHeight="1">
      <c r="B243" s="90" t="s">
        <v>678</v>
      </c>
      <c r="C243" s="1997" t="s">
        <v>679</v>
      </c>
      <c r="D243" s="1997"/>
      <c r="E243" s="1998"/>
      <c r="F243" s="2093" t="s">
        <v>4464</v>
      </c>
      <c r="G243" s="2157"/>
      <c r="H243" s="2157"/>
      <c r="I243" s="2157"/>
      <c r="J243" s="2157"/>
      <c r="K243" s="2157"/>
      <c r="L243" s="2151"/>
      <c r="M243" s="2155"/>
      <c r="N243" s="2156"/>
      <c r="O243" s="628"/>
      <c r="P243" s="2017"/>
    </row>
    <row r="244" spans="2:16" ht="23.25" customHeight="1">
      <c r="B244" s="90" t="s">
        <v>680</v>
      </c>
      <c r="C244" s="1997" t="s">
        <v>681</v>
      </c>
      <c r="D244" s="1997"/>
      <c r="E244" s="1997"/>
      <c r="F244" s="1997"/>
      <c r="G244" s="1997"/>
      <c r="H244" s="1997"/>
      <c r="I244" s="1997"/>
      <c r="J244" s="1997"/>
      <c r="K244" s="1997"/>
      <c r="L244" s="1997"/>
      <c r="M244" s="1997"/>
      <c r="N244" s="2041"/>
      <c r="P244" s="1991"/>
    </row>
    <row r="245" spans="2:16" ht="27" customHeight="1">
      <c r="B245" s="89" t="s">
        <v>435</v>
      </c>
      <c r="C245" s="1997" t="s">
        <v>209</v>
      </c>
      <c r="D245" s="1997"/>
      <c r="E245" s="1998"/>
      <c r="F245" s="1754" t="s">
        <v>214</v>
      </c>
      <c r="G245" s="1755"/>
      <c r="H245" s="2139" t="s">
        <v>514</v>
      </c>
      <c r="I245" s="2141"/>
      <c r="J245" s="2142"/>
      <c r="K245" s="2142"/>
      <c r="L245" s="2142"/>
      <c r="M245" s="2142"/>
      <c r="N245" s="2143"/>
      <c r="P245" s="2017"/>
    </row>
    <row r="246" spans="2:16" ht="23.25" customHeight="1">
      <c r="B246" s="89" t="s">
        <v>441</v>
      </c>
      <c r="C246" s="1997" t="s">
        <v>215</v>
      </c>
      <c r="D246" s="1997"/>
      <c r="E246" s="1998"/>
      <c r="F246" s="1754" t="s">
        <v>216</v>
      </c>
      <c r="G246" s="1755"/>
      <c r="H246" s="1811"/>
      <c r="I246" s="2144"/>
      <c r="J246" s="2117"/>
      <c r="K246" s="2117"/>
      <c r="L246" s="2117"/>
      <c r="M246" s="2117"/>
      <c r="N246" s="2118"/>
      <c r="P246" s="2017"/>
    </row>
    <row r="247" spans="2:16" ht="33.75" customHeight="1">
      <c r="B247" s="89" t="s">
        <v>443</v>
      </c>
      <c r="C247" s="1997" t="s">
        <v>218</v>
      </c>
      <c r="D247" s="1997"/>
      <c r="E247" s="1998"/>
      <c r="F247" s="1754" t="s">
        <v>219</v>
      </c>
      <c r="G247" s="1755"/>
      <c r="H247" s="1811"/>
      <c r="I247" s="2144"/>
      <c r="J247" s="2117"/>
      <c r="K247" s="2117"/>
      <c r="L247" s="2117"/>
      <c r="M247" s="2117"/>
      <c r="N247" s="2118"/>
      <c r="P247" s="2017"/>
    </row>
    <row r="248" spans="2:16" ht="33" customHeight="1">
      <c r="B248" s="89" t="s">
        <v>445</v>
      </c>
      <c r="C248" s="1997" t="s">
        <v>221</v>
      </c>
      <c r="D248" s="1997"/>
      <c r="E248" s="1998"/>
      <c r="F248" s="1754" t="s">
        <v>223</v>
      </c>
      <c r="G248" s="1755"/>
      <c r="H248" s="1811"/>
      <c r="I248" s="2144"/>
      <c r="J248" s="2117"/>
      <c r="K248" s="2117"/>
      <c r="L248" s="2117"/>
      <c r="M248" s="2117"/>
      <c r="N248" s="2118"/>
      <c r="P248" s="2017"/>
    </row>
    <row r="249" spans="2:16" ht="23.25" customHeight="1">
      <c r="B249" s="89" t="s">
        <v>448</v>
      </c>
      <c r="C249" s="1997" t="s">
        <v>682</v>
      </c>
      <c r="D249" s="1997"/>
      <c r="E249" s="1998"/>
      <c r="F249" s="1754" t="s">
        <v>65</v>
      </c>
      <c r="G249" s="1755"/>
      <c r="H249" s="1811"/>
      <c r="I249" s="2144"/>
      <c r="J249" s="2117"/>
      <c r="K249" s="2117"/>
      <c r="L249" s="2117"/>
      <c r="M249" s="2117"/>
      <c r="N249" s="2118"/>
      <c r="P249" s="2017"/>
    </row>
    <row r="250" spans="2:16" ht="23.25" customHeight="1">
      <c r="B250" s="90"/>
      <c r="C250" s="1997" t="s">
        <v>683</v>
      </c>
      <c r="D250" s="1997"/>
      <c r="E250" s="1998"/>
      <c r="F250" s="1754"/>
      <c r="G250" s="1755"/>
      <c r="H250" s="2140"/>
      <c r="I250" s="2145"/>
      <c r="J250" s="2119"/>
      <c r="K250" s="2119"/>
      <c r="L250" s="2119"/>
      <c r="M250" s="2119"/>
      <c r="N250" s="2120"/>
      <c r="P250" s="1992"/>
    </row>
    <row r="251" spans="2:16" ht="52.5" customHeight="1">
      <c r="B251" s="90" t="s">
        <v>684</v>
      </c>
      <c r="C251" s="1997" t="s">
        <v>685</v>
      </c>
      <c r="D251" s="1997"/>
      <c r="E251" s="1997"/>
      <c r="F251" s="1997"/>
      <c r="G251" s="92" t="s">
        <v>229</v>
      </c>
      <c r="H251" s="1527" t="s">
        <v>514</v>
      </c>
      <c r="I251" s="2121"/>
      <c r="J251" s="2122"/>
      <c r="K251" s="2122"/>
      <c r="L251" s="2122"/>
      <c r="M251" s="2122"/>
      <c r="N251" s="212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P252" s="2135"/>
    </row>
    <row r="253" spans="2:16" ht="26.25" customHeight="1">
      <c r="B253" s="94" t="s">
        <v>688</v>
      </c>
      <c r="C253" s="1997" t="s">
        <v>689</v>
      </c>
      <c r="D253" s="1997"/>
      <c r="E253" s="1997"/>
      <c r="F253" s="1997"/>
      <c r="G253" s="1997"/>
      <c r="H253" s="1997"/>
      <c r="I253" s="1997"/>
      <c r="J253" s="1997"/>
      <c r="K253" s="1997"/>
      <c r="L253" s="1997"/>
      <c r="M253" s="1997"/>
      <c r="N253" s="1997"/>
      <c r="P253" s="2136"/>
    </row>
    <row r="254" spans="2:16" ht="27" customHeight="1">
      <c r="B254" s="95" t="s">
        <v>435</v>
      </c>
      <c r="C254" s="1997" t="s">
        <v>690</v>
      </c>
      <c r="D254" s="1997"/>
      <c r="E254" s="1998"/>
      <c r="F254" s="33" t="s">
        <v>56</v>
      </c>
      <c r="G254" s="1634" t="s">
        <v>514</v>
      </c>
      <c r="H254" s="2121" t="s">
        <v>4465</v>
      </c>
      <c r="I254" s="2122"/>
      <c r="J254" s="2122"/>
      <c r="K254" s="2122"/>
      <c r="L254" s="2122"/>
      <c r="M254" s="2122"/>
      <c r="N254" s="2123"/>
      <c r="P254" s="2136"/>
    </row>
    <row r="255" spans="2:16" ht="28.5" customHeight="1">
      <c r="B255" s="22"/>
      <c r="C255" s="1505" t="s">
        <v>458</v>
      </c>
      <c r="D255" s="1997" t="s">
        <v>691</v>
      </c>
      <c r="E255" s="1997"/>
      <c r="F255" s="2121" t="s">
        <v>4466</v>
      </c>
      <c r="G255" s="2122"/>
      <c r="H255" s="2122"/>
      <c r="I255" s="2122"/>
      <c r="J255" s="2122"/>
      <c r="K255" s="2122"/>
      <c r="L255" s="2122"/>
      <c r="M255" s="2122"/>
      <c r="N255" s="2123"/>
      <c r="P255" s="2136"/>
    </row>
    <row r="256" spans="2:16" ht="39" customHeight="1">
      <c r="B256" s="27" t="s">
        <v>441</v>
      </c>
      <c r="C256" s="1997" t="s">
        <v>692</v>
      </c>
      <c r="D256" s="1997"/>
      <c r="E256" s="1997"/>
      <c r="F256" s="33" t="s">
        <v>62</v>
      </c>
      <c r="G256" s="1634" t="s">
        <v>514</v>
      </c>
      <c r="H256" s="2121" t="s">
        <v>4467</v>
      </c>
      <c r="I256" s="2122"/>
      <c r="J256" s="2122"/>
      <c r="K256" s="2122"/>
      <c r="L256" s="2122"/>
      <c r="M256" s="2122"/>
      <c r="N256" s="2123"/>
      <c r="P256" s="2136"/>
    </row>
    <row r="257" spans="2:16" ht="30" customHeight="1">
      <c r="B257" s="22"/>
      <c r="C257" s="1505" t="s">
        <v>458</v>
      </c>
      <c r="D257" s="1997" t="s">
        <v>691</v>
      </c>
      <c r="E257" s="1997"/>
      <c r="F257" s="2121"/>
      <c r="G257" s="2122"/>
      <c r="H257" s="2122"/>
      <c r="I257" s="2122"/>
      <c r="J257" s="2122"/>
      <c r="K257" s="2122"/>
      <c r="L257" s="2122"/>
      <c r="M257" s="2122"/>
      <c r="N257" s="2123"/>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P258" s="2136"/>
    </row>
    <row r="259" spans="2:16" ht="30" customHeight="1">
      <c r="B259" s="22"/>
      <c r="C259" s="1505" t="s">
        <v>458</v>
      </c>
      <c r="D259" s="1997" t="s">
        <v>691</v>
      </c>
      <c r="E259" s="1997"/>
      <c r="F259" s="2121"/>
      <c r="G259" s="2122"/>
      <c r="H259" s="2122"/>
      <c r="I259" s="2122"/>
      <c r="J259" s="2122"/>
      <c r="K259" s="2122"/>
      <c r="L259" s="2122"/>
      <c r="M259" s="2122"/>
      <c r="N259" s="2123"/>
      <c r="P259" s="2136"/>
    </row>
    <row r="260" spans="2:16" ht="33" customHeight="1">
      <c r="B260" s="94" t="s">
        <v>694</v>
      </c>
      <c r="C260" s="1997" t="s">
        <v>695</v>
      </c>
      <c r="D260" s="1997"/>
      <c r="E260" s="1997"/>
      <c r="F260" s="1471" t="s">
        <v>56</v>
      </c>
      <c r="G260" s="2126" t="s">
        <v>514</v>
      </c>
      <c r="H260" s="2141" t="s">
        <v>4468</v>
      </c>
      <c r="I260" s="2142"/>
      <c r="J260" s="2142"/>
      <c r="K260" s="2142"/>
      <c r="L260" s="2142"/>
      <c r="M260" s="2142"/>
      <c r="N260" s="2143"/>
      <c r="P260" s="2051"/>
    </row>
    <row r="261" spans="2:16" ht="30" customHeight="1">
      <c r="B261" s="89" t="s">
        <v>435</v>
      </c>
      <c r="C261" s="1997" t="s">
        <v>696</v>
      </c>
      <c r="D261" s="1997"/>
      <c r="E261" s="1998"/>
      <c r="F261" s="1523" t="s">
        <v>56</v>
      </c>
      <c r="G261" s="2113"/>
      <c r="H261" s="2144"/>
      <c r="I261" s="2117"/>
      <c r="J261" s="2117"/>
      <c r="K261" s="2117"/>
      <c r="L261" s="2117"/>
      <c r="M261" s="2117"/>
      <c r="N261" s="2118"/>
      <c r="P261" s="2124"/>
    </row>
    <row r="262" spans="2:16" ht="30" customHeight="1">
      <c r="B262" s="89" t="s">
        <v>441</v>
      </c>
      <c r="C262" s="1997" t="s">
        <v>697</v>
      </c>
      <c r="D262" s="1997"/>
      <c r="E262" s="1998"/>
      <c r="F262" s="1523" t="s">
        <v>65</v>
      </c>
      <c r="G262" s="2113"/>
      <c r="H262" s="2144"/>
      <c r="I262" s="2117"/>
      <c r="J262" s="2117"/>
      <c r="K262" s="2117"/>
      <c r="L262" s="2117"/>
      <c r="M262" s="2117"/>
      <c r="N262" s="2118"/>
      <c r="P262" s="2124"/>
    </row>
    <row r="263" spans="2:16" ht="30" customHeight="1">
      <c r="B263" s="89" t="s">
        <v>443</v>
      </c>
      <c r="C263" s="1997" t="s">
        <v>698</v>
      </c>
      <c r="D263" s="1997"/>
      <c r="E263" s="1998"/>
      <c r="F263" s="1523" t="s">
        <v>56</v>
      </c>
      <c r="G263" s="2113"/>
      <c r="H263" s="2144"/>
      <c r="I263" s="2117"/>
      <c r="J263" s="2117"/>
      <c r="K263" s="2117"/>
      <c r="L263" s="2117"/>
      <c r="M263" s="2117"/>
      <c r="N263" s="2118"/>
      <c r="P263" s="2124"/>
    </row>
    <row r="264" spans="2:16" ht="42" customHeight="1" thickBot="1">
      <c r="B264" s="117" t="s">
        <v>445</v>
      </c>
      <c r="C264" s="1978" t="s">
        <v>699</v>
      </c>
      <c r="D264" s="1978"/>
      <c r="E264" s="1979"/>
      <c r="F264" s="1523" t="s">
        <v>65</v>
      </c>
      <c r="G264" s="2127"/>
      <c r="H264" s="3589"/>
      <c r="I264" s="3590"/>
      <c r="J264" s="3590"/>
      <c r="K264" s="3590"/>
      <c r="L264" s="3590"/>
      <c r="M264" s="3590"/>
      <c r="N264" s="3591"/>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P266" s="2050"/>
    </row>
    <row r="267" spans="2:16" ht="27" customHeight="1">
      <c r="B267" s="27" t="s">
        <v>435</v>
      </c>
      <c r="C267" s="1997" t="s">
        <v>703</v>
      </c>
      <c r="D267" s="1997"/>
      <c r="E267" s="1997"/>
      <c r="F267" s="1997"/>
      <c r="G267" s="1998"/>
      <c r="H267" s="2113"/>
      <c r="I267" s="2117"/>
      <c r="J267" s="2117"/>
      <c r="K267" s="2117"/>
      <c r="L267" s="2117"/>
      <c r="M267" s="2117"/>
      <c r="N267" s="2118"/>
      <c r="P267" s="2017"/>
    </row>
    <row r="268" spans="2:16" ht="28.5" customHeight="1">
      <c r="B268" s="1490"/>
      <c r="C268" s="1489" t="s">
        <v>458</v>
      </c>
      <c r="D268" s="2043" t="s">
        <v>652</v>
      </c>
      <c r="E268" s="2043"/>
      <c r="F268" s="2108" t="s">
        <v>263</v>
      </c>
      <c r="G268" s="2109"/>
      <c r="H268" s="2113"/>
      <c r="I268" s="2117"/>
      <c r="J268" s="2117"/>
      <c r="K268" s="2117"/>
      <c r="L268" s="2117"/>
      <c r="M268" s="2117"/>
      <c r="N268" s="2118"/>
      <c r="P268" s="2017"/>
    </row>
    <row r="269" spans="2:16" ht="28.5" customHeight="1">
      <c r="B269" s="1490"/>
      <c r="C269" s="1491" t="s">
        <v>489</v>
      </c>
      <c r="D269" s="1997" t="s">
        <v>704</v>
      </c>
      <c r="E269" s="1998"/>
      <c r="F269" s="2110" t="s">
        <v>265</v>
      </c>
      <c r="G269" s="2109"/>
      <c r="H269" s="2113"/>
      <c r="I269" s="2117"/>
      <c r="J269" s="2117"/>
      <c r="K269" s="2117"/>
      <c r="L269" s="2117"/>
      <c r="M269" s="2117"/>
      <c r="N269" s="2118"/>
      <c r="P269" s="2017"/>
    </row>
    <row r="270" spans="2:16" ht="28.5" customHeight="1">
      <c r="B270" s="1490"/>
      <c r="C270" s="1491" t="s">
        <v>493</v>
      </c>
      <c r="D270" s="1997" t="s">
        <v>705</v>
      </c>
      <c r="E270" s="1998"/>
      <c r="F270" s="2107" t="s">
        <v>212</v>
      </c>
      <c r="G270" s="2107"/>
      <c r="H270" s="2113"/>
      <c r="I270" s="2117"/>
      <c r="J270" s="2117"/>
      <c r="K270" s="2117"/>
      <c r="L270" s="2117"/>
      <c r="M270" s="2117"/>
      <c r="N270" s="2118"/>
      <c r="P270" s="2017"/>
    </row>
    <row r="271" spans="2:16" ht="29.25" customHeight="1">
      <c r="B271" s="1494"/>
      <c r="C271" s="1491" t="s">
        <v>498</v>
      </c>
      <c r="D271" s="1997" t="s">
        <v>706</v>
      </c>
      <c r="E271" s="1997"/>
      <c r="F271" s="2108" t="s">
        <v>212</v>
      </c>
      <c r="G271" s="2109"/>
      <c r="H271" s="2114"/>
      <c r="I271" s="2119"/>
      <c r="J271" s="2119"/>
      <c r="K271" s="2119"/>
      <c r="L271" s="2119"/>
      <c r="M271" s="2119"/>
      <c r="N271" s="2120"/>
      <c r="P271" s="2017"/>
    </row>
    <row r="272" spans="2:16" ht="39" customHeight="1">
      <c r="B272" s="1493" t="s">
        <v>441</v>
      </c>
      <c r="C272" s="1997" t="s">
        <v>707</v>
      </c>
      <c r="D272" s="1997"/>
      <c r="E272" s="1998"/>
      <c r="F272" s="2110" t="s">
        <v>282</v>
      </c>
      <c r="G272" s="2109"/>
      <c r="H272" s="1634" t="s">
        <v>514</v>
      </c>
      <c r="I272" s="2121"/>
      <c r="J272" s="2122"/>
      <c r="K272" s="2122"/>
      <c r="L272" s="2122"/>
      <c r="M272" s="2122"/>
      <c r="N272" s="2123"/>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34" t="s">
        <v>712</v>
      </c>
      <c r="P273" s="1503" t="s">
        <v>712</v>
      </c>
    </row>
    <row r="274" spans="2:16" ht="120.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84" t="s">
        <v>435</v>
      </c>
      <c r="C275" s="2028" t="s">
        <v>719</v>
      </c>
      <c r="D275" s="2028"/>
      <c r="E275" s="2028"/>
      <c r="F275" s="2028"/>
      <c r="G275" s="2028"/>
      <c r="H275" s="2028"/>
      <c r="I275" s="2028"/>
      <c r="J275" s="2028"/>
      <c r="K275" s="2028"/>
      <c r="L275" s="2028"/>
      <c r="M275" s="2028"/>
      <c r="N275" s="2372"/>
      <c r="O275" s="1991" t="s">
        <v>720</v>
      </c>
      <c r="P275" s="1991" t="s">
        <v>720</v>
      </c>
    </row>
    <row r="276" spans="2:16" ht="24.75" customHeight="1">
      <c r="B276" s="84" t="s">
        <v>458</v>
      </c>
      <c r="C276" s="2091" t="s">
        <v>721</v>
      </c>
      <c r="D276" s="2091"/>
      <c r="E276" s="2091"/>
      <c r="F276" s="2091"/>
      <c r="G276" s="2092"/>
      <c r="H276" s="118">
        <v>4</v>
      </c>
      <c r="I276" s="119">
        <v>11</v>
      </c>
      <c r="J276" s="120">
        <f t="shared" ref="J276:J295" si="1">MIN(H276/I276,1)</f>
        <v>0.36363636363636365</v>
      </c>
      <c r="K276" s="118">
        <v>54</v>
      </c>
      <c r="L276" s="118">
        <v>80</v>
      </c>
      <c r="M276" s="121">
        <f>MIN(K276/L276,1)</f>
        <v>0.67500000000000004</v>
      </c>
      <c r="N276" s="1644" t="s">
        <v>4469</v>
      </c>
      <c r="O276" s="2017"/>
      <c r="P276" s="2017"/>
    </row>
    <row r="277" spans="2:16" ht="24.75" customHeight="1">
      <c r="B277" s="84" t="s">
        <v>489</v>
      </c>
      <c r="C277" s="2091" t="s">
        <v>722</v>
      </c>
      <c r="D277" s="2091"/>
      <c r="E277" s="2091"/>
      <c r="F277" s="2091"/>
      <c r="G277" s="2092"/>
      <c r="H277" s="118">
        <v>0</v>
      </c>
      <c r="I277" s="119">
        <v>0</v>
      </c>
      <c r="J277" s="103" t="s">
        <v>61</v>
      </c>
      <c r="K277" s="118">
        <v>0</v>
      </c>
      <c r="L277" s="118">
        <v>0</v>
      </c>
      <c r="M277" s="103" t="s">
        <v>61</v>
      </c>
      <c r="N277" s="306" t="s">
        <v>61</v>
      </c>
      <c r="O277" s="2017" t="s">
        <v>4470</v>
      </c>
      <c r="P277" s="2017"/>
    </row>
    <row r="278" spans="2:16" ht="42.75" customHeight="1">
      <c r="B278" s="84" t="s">
        <v>493</v>
      </c>
      <c r="C278" s="2091" t="s">
        <v>723</v>
      </c>
      <c r="D278" s="2091"/>
      <c r="E278" s="2092"/>
      <c r="F278" s="2093"/>
      <c r="G278" s="2094"/>
      <c r="H278" s="118"/>
      <c r="I278" s="119"/>
      <c r="J278" s="120"/>
      <c r="K278" s="118">
        <v>0</v>
      </c>
      <c r="L278" s="118">
        <v>0</v>
      </c>
      <c r="M278" s="121"/>
      <c r="N278" s="306" t="s">
        <v>61</v>
      </c>
      <c r="O278" s="2017"/>
      <c r="P278" s="2017"/>
    </row>
    <row r="279" spans="2:16" ht="22.5" customHeight="1">
      <c r="B279" s="76" t="s">
        <v>441</v>
      </c>
      <c r="C279" s="2028" t="s">
        <v>724</v>
      </c>
      <c r="D279" s="2028"/>
      <c r="E279" s="2028"/>
      <c r="F279" s="2028"/>
      <c r="G279" s="2100"/>
      <c r="H279" s="118">
        <v>0</v>
      </c>
      <c r="I279" s="119">
        <v>11</v>
      </c>
      <c r="J279" s="120">
        <f t="shared" si="1"/>
        <v>0</v>
      </c>
      <c r="K279" s="118">
        <v>23</v>
      </c>
      <c r="L279" s="118">
        <v>80</v>
      </c>
      <c r="M279" s="121">
        <f>MIN(K279/L279,1)</f>
        <v>0.28749999999999998</v>
      </c>
      <c r="N279" s="1644" t="s">
        <v>4469</v>
      </c>
      <c r="O279" s="1992"/>
      <c r="P279" s="1992"/>
    </row>
    <row r="280" spans="2:16">
      <c r="B280" s="76" t="s">
        <v>443</v>
      </c>
      <c r="C280" s="2028" t="s">
        <v>333</v>
      </c>
      <c r="D280" s="2028"/>
      <c r="E280" s="2028"/>
      <c r="F280" s="2028"/>
      <c r="G280" s="2028"/>
      <c r="H280" s="2028"/>
      <c r="I280" s="2028"/>
      <c r="J280" s="2028"/>
      <c r="K280" s="2028"/>
      <c r="L280" s="2028"/>
      <c r="M280" s="2028"/>
      <c r="N280" s="2372"/>
      <c r="O280" s="1991"/>
      <c r="P280" s="1991"/>
    </row>
    <row r="281" spans="2:16" ht="24.75" customHeight="1">
      <c r="B281" s="76" t="s">
        <v>458</v>
      </c>
      <c r="C281" s="2091" t="s">
        <v>725</v>
      </c>
      <c r="D281" s="2091"/>
      <c r="E281" s="2091"/>
      <c r="F281" s="2091"/>
      <c r="G281" s="2092"/>
      <c r="H281" s="118">
        <v>0</v>
      </c>
      <c r="I281" s="119">
        <v>4</v>
      </c>
      <c r="J281" s="120">
        <f t="shared" si="1"/>
        <v>0</v>
      </c>
      <c r="K281" s="118">
        <v>15</v>
      </c>
      <c r="L281" s="118">
        <v>80</v>
      </c>
      <c r="M281" s="121">
        <f>MIN(K281/L281,1)</f>
        <v>0.1875</v>
      </c>
      <c r="N281" s="4026" t="s">
        <v>4469</v>
      </c>
      <c r="O281" s="2017"/>
      <c r="P281" s="2017"/>
    </row>
    <row r="282" spans="2:16" ht="24.75" customHeight="1">
      <c r="B282" s="76" t="s">
        <v>489</v>
      </c>
      <c r="C282" s="2091" t="s">
        <v>726</v>
      </c>
      <c r="D282" s="2091"/>
      <c r="E282" s="2091"/>
      <c r="F282" s="2091"/>
      <c r="G282" s="1518"/>
      <c r="H282" s="118">
        <v>2</v>
      </c>
      <c r="I282" s="119">
        <v>11</v>
      </c>
      <c r="J282" s="120">
        <f t="shared" si="1"/>
        <v>0.18181818181818182</v>
      </c>
      <c r="K282" s="118">
        <v>0</v>
      </c>
      <c r="L282" s="118">
        <v>0</v>
      </c>
      <c r="M282" s="103" t="s">
        <v>61</v>
      </c>
      <c r="N282" s="4027"/>
      <c r="O282" s="2017"/>
      <c r="P282" s="2017"/>
    </row>
    <row r="283" spans="2:16" ht="24.75" customHeight="1">
      <c r="B283" s="76" t="s">
        <v>493</v>
      </c>
      <c r="C283" s="2091" t="s">
        <v>727</v>
      </c>
      <c r="D283" s="2091"/>
      <c r="E283" s="2091"/>
      <c r="F283" s="2091"/>
      <c r="G283" s="2092"/>
      <c r="H283" s="118">
        <v>0</v>
      </c>
      <c r="I283" s="119">
        <v>0</v>
      </c>
      <c r="J283" s="103" t="s">
        <v>61</v>
      </c>
      <c r="K283" s="118">
        <v>0</v>
      </c>
      <c r="L283" s="118">
        <v>0</v>
      </c>
      <c r="M283" s="103" t="s">
        <v>61</v>
      </c>
      <c r="N283" s="307" t="s">
        <v>61</v>
      </c>
      <c r="O283" s="2017"/>
      <c r="P283" s="2017"/>
    </row>
    <row r="284" spans="2:16" ht="18" customHeight="1">
      <c r="B284" s="76" t="s">
        <v>445</v>
      </c>
      <c r="C284" s="2028" t="s">
        <v>334</v>
      </c>
      <c r="D284" s="2028"/>
      <c r="E284" s="2028"/>
      <c r="F284" s="2028"/>
      <c r="G284" s="2028"/>
      <c r="H284" s="2028"/>
      <c r="I284" s="2028"/>
      <c r="J284" s="2028"/>
      <c r="K284" s="2028"/>
      <c r="L284" s="2028"/>
      <c r="M284" s="2028"/>
      <c r="N284" s="2372"/>
      <c r="O284" s="2017"/>
      <c r="P284" s="2017"/>
    </row>
    <row r="285" spans="2:16" ht="28.5" customHeight="1">
      <c r="B285" s="76" t="s">
        <v>458</v>
      </c>
      <c r="C285" s="2091" t="s">
        <v>728</v>
      </c>
      <c r="D285" s="2091"/>
      <c r="E285" s="2091"/>
      <c r="F285" s="2091"/>
      <c r="G285" s="2092"/>
      <c r="H285" s="118">
        <v>0</v>
      </c>
      <c r="I285" s="119">
        <v>11</v>
      </c>
      <c r="J285" s="120">
        <f t="shared" si="1"/>
        <v>0</v>
      </c>
      <c r="K285" s="118">
        <v>0</v>
      </c>
      <c r="L285" s="118">
        <v>0</v>
      </c>
      <c r="M285" s="103" t="s">
        <v>61</v>
      </c>
      <c r="N285" s="1644" t="s">
        <v>4469</v>
      </c>
      <c r="O285" s="2017"/>
      <c r="P285" s="2017"/>
    </row>
    <row r="286" spans="2:16" ht="22.5" customHeight="1">
      <c r="B286" s="76" t="s">
        <v>489</v>
      </c>
      <c r="C286" s="2091" t="s">
        <v>729</v>
      </c>
      <c r="D286" s="2091"/>
      <c r="E286" s="2091"/>
      <c r="F286" s="2091"/>
      <c r="G286" s="2092"/>
      <c r="H286" s="118">
        <v>0</v>
      </c>
      <c r="I286" s="119">
        <v>0</v>
      </c>
      <c r="J286" s="103" t="s">
        <v>61</v>
      </c>
      <c r="K286" s="118">
        <v>20</v>
      </c>
      <c r="L286" s="118">
        <v>80</v>
      </c>
      <c r="M286" s="121">
        <f>MIN(K286/L286,1)</f>
        <v>0.25</v>
      </c>
      <c r="N286" s="307" t="s">
        <v>61</v>
      </c>
      <c r="O286" s="2017"/>
      <c r="P286" s="2017"/>
    </row>
    <row r="287" spans="2:16" ht="22.5" customHeight="1">
      <c r="B287" s="76" t="s">
        <v>448</v>
      </c>
      <c r="C287" s="2028" t="s">
        <v>503</v>
      </c>
      <c r="D287" s="2028"/>
      <c r="E287" s="2028"/>
      <c r="F287" s="2028"/>
      <c r="G287" s="2028"/>
      <c r="H287" s="118">
        <v>6</v>
      </c>
      <c r="I287" s="119">
        <v>11</v>
      </c>
      <c r="J287" s="120">
        <f t="shared" si="1"/>
        <v>0.54545454545454541</v>
      </c>
      <c r="K287" s="118">
        <v>48</v>
      </c>
      <c r="L287" s="118">
        <v>80</v>
      </c>
      <c r="M287" s="121">
        <f>MIN(K287/L287,1)</f>
        <v>0.6</v>
      </c>
      <c r="N287" s="1644" t="s">
        <v>4469</v>
      </c>
      <c r="O287" s="2017"/>
      <c r="P287" s="2017"/>
    </row>
    <row r="288" spans="2:16" ht="22.5" customHeight="1">
      <c r="B288" s="76" t="s">
        <v>450</v>
      </c>
      <c r="C288" s="2028" t="s">
        <v>730</v>
      </c>
      <c r="D288" s="2028"/>
      <c r="E288" s="2028"/>
      <c r="F288" s="2028"/>
      <c r="G288" s="2028"/>
      <c r="H288" s="118">
        <v>0</v>
      </c>
      <c r="I288" s="119">
        <v>0</v>
      </c>
      <c r="J288" s="103" t="s">
        <v>61</v>
      </c>
      <c r="K288" s="118">
        <v>0</v>
      </c>
      <c r="L288" s="118">
        <v>0</v>
      </c>
      <c r="M288" s="103" t="s">
        <v>61</v>
      </c>
      <c r="N288" s="308" t="s">
        <v>61</v>
      </c>
      <c r="O288" s="2017"/>
      <c r="P288" s="2017"/>
    </row>
    <row r="289" spans="2:16" ht="22.5" customHeight="1">
      <c r="B289" s="76" t="s">
        <v>453</v>
      </c>
      <c r="C289" s="2028" t="s">
        <v>131</v>
      </c>
      <c r="D289" s="2028"/>
      <c r="E289" s="2028"/>
      <c r="F289" s="2028"/>
      <c r="G289" s="2028"/>
      <c r="H289" s="118">
        <v>1</v>
      </c>
      <c r="I289" s="119">
        <v>11</v>
      </c>
      <c r="J289" s="120">
        <f t="shared" si="1"/>
        <v>9.0909090909090912E-2</v>
      </c>
      <c r="K289" s="118">
        <v>23</v>
      </c>
      <c r="L289" s="118">
        <v>80</v>
      </c>
      <c r="M289" s="121">
        <f t="shared" ref="M289:M290" si="2">MIN(K289/L289,1)</f>
        <v>0.28749999999999998</v>
      </c>
      <c r="N289" s="1644" t="s">
        <v>4469</v>
      </c>
      <c r="O289" s="2017"/>
      <c r="P289" s="2017"/>
    </row>
    <row r="290" spans="2:16" ht="22.5" customHeight="1">
      <c r="B290" s="76" t="s">
        <v>456</v>
      </c>
      <c r="C290" s="2028" t="s">
        <v>132</v>
      </c>
      <c r="D290" s="2028"/>
      <c r="E290" s="2028"/>
      <c r="F290" s="2028"/>
      <c r="G290" s="2028"/>
      <c r="H290" s="118">
        <v>0</v>
      </c>
      <c r="I290" s="119">
        <v>11</v>
      </c>
      <c r="J290" s="120">
        <f t="shared" si="1"/>
        <v>0</v>
      </c>
      <c r="K290" s="118">
        <v>22</v>
      </c>
      <c r="L290" s="118">
        <v>80</v>
      </c>
      <c r="M290" s="121">
        <f t="shared" si="2"/>
        <v>0.27500000000000002</v>
      </c>
      <c r="N290" s="1644" t="s">
        <v>4469</v>
      </c>
      <c r="O290" s="2017"/>
      <c r="P290" s="2017"/>
    </row>
    <row r="291" spans="2:16" ht="18.75" customHeight="1">
      <c r="B291" s="76" t="s">
        <v>458</v>
      </c>
      <c r="C291" s="2028" t="s">
        <v>509</v>
      </c>
      <c r="D291" s="2028"/>
      <c r="E291" s="2028"/>
      <c r="F291" s="2028"/>
      <c r="G291" s="2028"/>
      <c r="H291" s="2028"/>
      <c r="I291" s="2028"/>
      <c r="J291" s="2028"/>
      <c r="K291" s="2028"/>
      <c r="L291" s="2028"/>
      <c r="M291" s="2028"/>
      <c r="N291" s="2372"/>
      <c r="O291" s="2017"/>
      <c r="P291" s="2017"/>
    </row>
    <row r="292" spans="2:16" ht="22.5" customHeight="1">
      <c r="B292" s="76" t="s">
        <v>458</v>
      </c>
      <c r="C292" s="2086" t="s">
        <v>299</v>
      </c>
      <c r="D292" s="2086"/>
      <c r="E292" s="2086"/>
      <c r="F292" s="2086"/>
      <c r="G292" s="2087"/>
      <c r="H292" s="118">
        <v>0</v>
      </c>
      <c r="I292" s="119">
        <v>0</v>
      </c>
      <c r="J292" s="103" t="s">
        <v>61</v>
      </c>
      <c r="K292" s="118">
        <v>0</v>
      </c>
      <c r="L292" s="118">
        <v>0</v>
      </c>
      <c r="M292" s="103" t="s">
        <v>61</v>
      </c>
      <c r="N292" s="309" t="s">
        <v>61</v>
      </c>
      <c r="O292" s="2017"/>
      <c r="P292" s="2017"/>
    </row>
    <row r="293" spans="2:16" ht="22.5" customHeight="1">
      <c r="B293" s="76" t="s">
        <v>489</v>
      </c>
      <c r="C293" s="2086" t="s">
        <v>300</v>
      </c>
      <c r="D293" s="2086"/>
      <c r="E293" s="2086"/>
      <c r="F293" s="2086"/>
      <c r="G293" s="2087"/>
      <c r="H293" s="118">
        <v>0</v>
      </c>
      <c r="I293" s="119">
        <v>0</v>
      </c>
      <c r="J293" s="103" t="s">
        <v>61</v>
      </c>
      <c r="K293" s="118">
        <v>0</v>
      </c>
      <c r="L293" s="118">
        <v>0</v>
      </c>
      <c r="M293" s="103" t="s">
        <v>61</v>
      </c>
      <c r="N293" s="309" t="s">
        <v>61</v>
      </c>
      <c r="O293" s="2017"/>
      <c r="P293" s="2017"/>
    </row>
    <row r="294" spans="2:16" ht="22.5" customHeight="1">
      <c r="B294" s="76" t="s">
        <v>594</v>
      </c>
      <c r="C294" s="2028" t="s">
        <v>731</v>
      </c>
      <c r="D294" s="2028"/>
      <c r="E294" s="2028"/>
      <c r="F294" s="2028"/>
      <c r="G294" s="2028"/>
      <c r="H294" s="118">
        <v>0</v>
      </c>
      <c r="I294" s="119">
        <v>0</v>
      </c>
      <c r="J294" s="103" t="s">
        <v>61</v>
      </c>
      <c r="K294" s="118">
        <v>0</v>
      </c>
      <c r="L294" s="118">
        <v>0</v>
      </c>
      <c r="M294" s="103" t="s">
        <v>61</v>
      </c>
      <c r="N294" s="309" t="s">
        <v>61</v>
      </c>
      <c r="O294" s="2017"/>
      <c r="P294" s="2017"/>
    </row>
    <row r="295" spans="2:16" ht="43.5" customHeight="1" thickBot="1">
      <c r="B295" s="27" t="s">
        <v>596</v>
      </c>
      <c r="C295" s="1997" t="s">
        <v>732</v>
      </c>
      <c r="D295" s="1997"/>
      <c r="E295" s="1997"/>
      <c r="F295" s="1997"/>
      <c r="G295" s="1998"/>
      <c r="H295" s="127">
        <f>SUM(H276+H277+H279+H281+H282+H283+H285+H286+H287+H288+H289+H290+H292+H293+H294)</f>
        <v>13</v>
      </c>
      <c r="I295" s="127">
        <f>SUM(I276+I277+I279+I281+I282+I283+I285+I286+I287+I288+I289+I290+I292+I293+I294)</f>
        <v>81</v>
      </c>
      <c r="J295" s="120">
        <f t="shared" si="1"/>
        <v>0.16049382716049382</v>
      </c>
      <c r="K295" s="127">
        <f>SUM(K276+K277+K279+K281+K282+K283+K285+K286+K287+K288+K289+K290+K292+K293+K294)</f>
        <v>205</v>
      </c>
      <c r="L295" s="127">
        <f>SUM(L276+L277+L279+L281+L282+L283+L285+L286+L287+L288+L289+L290+L292+L293+L294)</f>
        <v>560</v>
      </c>
      <c r="M295" s="121">
        <f>MIN(K295/L295,1)</f>
        <v>0.36607142857142855</v>
      </c>
      <c r="N295" s="310"/>
      <c r="O295" s="2005"/>
      <c r="P295" s="2005"/>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P298" s="1991"/>
    </row>
    <row r="299" spans="2:16" ht="37.5" customHeight="1">
      <c r="B299" s="1494" t="s">
        <v>435</v>
      </c>
      <c r="C299" s="2043" t="s">
        <v>735</v>
      </c>
      <c r="D299" s="2043"/>
      <c r="E299" s="2043"/>
      <c r="F299" s="2043"/>
      <c r="G299" s="2054"/>
      <c r="H299" s="1999" t="s">
        <v>56</v>
      </c>
      <c r="I299" s="2027"/>
      <c r="J299" s="2000"/>
      <c r="K299" s="2031"/>
      <c r="L299" s="2079"/>
      <c r="M299" s="2080"/>
      <c r="N299" s="2081"/>
      <c r="P299" s="2017"/>
    </row>
    <row r="300" spans="2:16" ht="37.5" customHeight="1">
      <c r="B300" s="1490" t="s">
        <v>441</v>
      </c>
      <c r="C300" s="1997" t="s">
        <v>736</v>
      </c>
      <c r="D300" s="1997"/>
      <c r="E300" s="1997"/>
      <c r="F300" s="1997"/>
      <c r="G300" s="1998"/>
      <c r="H300" s="1999" t="s">
        <v>4471</v>
      </c>
      <c r="I300" s="2027"/>
      <c r="J300" s="2000"/>
      <c r="K300" s="2078"/>
      <c r="L300" s="2082"/>
      <c r="M300" s="2083"/>
      <c r="N300" s="2084"/>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P301" s="2017"/>
    </row>
    <row r="302" spans="2:16" ht="37.5" customHeight="1">
      <c r="B302" s="110" t="s">
        <v>350</v>
      </c>
      <c r="C302" s="1997" t="s">
        <v>739</v>
      </c>
      <c r="D302" s="1997"/>
      <c r="E302" s="1997"/>
      <c r="F302" s="1997"/>
      <c r="G302" s="1998"/>
      <c r="H302" s="1999" t="s">
        <v>349</v>
      </c>
      <c r="I302" s="2027"/>
      <c r="J302" s="2000"/>
      <c r="K302" s="1535" t="s">
        <v>514</v>
      </c>
      <c r="L302" s="2075" t="s">
        <v>4472</v>
      </c>
      <c r="M302" s="2076"/>
      <c r="N302" s="207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P303" s="1991"/>
    </row>
    <row r="304" spans="2:16" ht="39" customHeight="1">
      <c r="B304" s="23" t="s">
        <v>366</v>
      </c>
      <c r="C304" s="1997" t="s">
        <v>741</v>
      </c>
      <c r="D304" s="1997"/>
      <c r="E304" s="1997"/>
      <c r="F304" s="1997"/>
      <c r="G304" s="1998"/>
      <c r="H304" s="1999" t="s">
        <v>71</v>
      </c>
      <c r="I304" s="2027"/>
      <c r="J304" s="2000"/>
      <c r="K304" s="2031"/>
      <c r="L304" s="2062"/>
      <c r="M304" s="2063"/>
      <c r="N304" s="2064"/>
      <c r="P304" s="2017"/>
    </row>
    <row r="305" spans="1:16" ht="39" customHeight="1">
      <c r="B305" s="1520" t="s">
        <v>742</v>
      </c>
      <c r="C305" s="1997" t="s">
        <v>743</v>
      </c>
      <c r="D305" s="1997"/>
      <c r="E305" s="1997"/>
      <c r="F305" s="1997"/>
      <c r="G305" s="1998"/>
      <c r="H305" s="1999" t="s">
        <v>65</v>
      </c>
      <c r="I305" s="2027"/>
      <c r="J305" s="2000"/>
      <c r="K305" s="2031"/>
      <c r="L305" s="2062"/>
      <c r="M305" s="2063"/>
      <c r="N305" s="2064"/>
      <c r="P305" s="2017"/>
    </row>
    <row r="306" spans="1:16" ht="39" customHeight="1">
      <c r="B306" s="1493" t="s">
        <v>435</v>
      </c>
      <c r="C306" s="1997" t="s">
        <v>744</v>
      </c>
      <c r="D306" s="1997"/>
      <c r="E306" s="1997"/>
      <c r="F306" s="1997"/>
      <c r="G306" s="1998"/>
      <c r="H306" s="1999" t="s">
        <v>65</v>
      </c>
      <c r="I306" s="2027"/>
      <c r="J306" s="2000"/>
      <c r="K306" s="2031"/>
      <c r="L306" s="2062"/>
      <c r="M306" s="2063"/>
      <c r="N306" s="2064"/>
      <c r="P306" s="1992"/>
    </row>
    <row r="307" spans="1:16" ht="51" customHeight="1">
      <c r="B307" s="70" t="s">
        <v>745</v>
      </c>
      <c r="C307" s="1997" t="s">
        <v>746</v>
      </c>
      <c r="D307" s="1997"/>
      <c r="E307" s="1997"/>
      <c r="F307" s="1997"/>
      <c r="G307" s="1998"/>
      <c r="H307" s="2038" t="s">
        <v>349</v>
      </c>
      <c r="I307" s="2039"/>
      <c r="J307" s="2040"/>
      <c r="K307" s="2031"/>
      <c r="L307" s="2062"/>
      <c r="M307" s="2063"/>
      <c r="N307" s="2064"/>
      <c r="P307" s="2051"/>
    </row>
    <row r="308" spans="1:16" ht="32.25" customHeight="1" thickBot="1">
      <c r="B308" s="39" t="s">
        <v>435</v>
      </c>
      <c r="C308" s="1978" t="s">
        <v>368</v>
      </c>
      <c r="D308" s="1978"/>
      <c r="E308" s="1978"/>
      <c r="F308" s="1978"/>
      <c r="G308" s="1979"/>
      <c r="H308" s="2053" t="s">
        <v>349</v>
      </c>
      <c r="I308" s="2053"/>
      <c r="J308" s="1981"/>
      <c r="K308" s="2058"/>
      <c r="L308" s="2065"/>
      <c r="M308" s="2066"/>
      <c r="N308" s="2067"/>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v>1</v>
      </c>
      <c r="I310" s="2027"/>
      <c r="J310" s="2027"/>
      <c r="K310" s="2044" t="s">
        <v>514</v>
      </c>
      <c r="L310" s="2045"/>
      <c r="M310" s="2046"/>
      <c r="N310" s="2047"/>
      <c r="P310" s="2050"/>
    </row>
    <row r="311" spans="1:16" ht="30.75" customHeight="1">
      <c r="B311" s="1494" t="s">
        <v>435</v>
      </c>
      <c r="C311" s="2043" t="s">
        <v>748</v>
      </c>
      <c r="D311" s="2043"/>
      <c r="E311" s="2043"/>
      <c r="F311" s="2043"/>
      <c r="G311" s="2043"/>
      <c r="H311" s="1999" t="s">
        <v>349</v>
      </c>
      <c r="I311" s="2027"/>
      <c r="J311" s="2000"/>
      <c r="K311" s="2031"/>
      <c r="L311" s="2023"/>
      <c r="M311" s="2048"/>
      <c r="N311" s="2024"/>
      <c r="P311" s="2017"/>
    </row>
    <row r="312" spans="1:16" ht="39" customHeight="1">
      <c r="B312" s="1494" t="s">
        <v>441</v>
      </c>
      <c r="C312" s="1997" t="s">
        <v>749</v>
      </c>
      <c r="D312" s="1997"/>
      <c r="E312" s="1997"/>
      <c r="F312" s="1997"/>
      <c r="G312" s="1998"/>
      <c r="H312" s="1999" t="s">
        <v>349</v>
      </c>
      <c r="I312" s="2027"/>
      <c r="J312" s="2000"/>
      <c r="K312" s="2031"/>
      <c r="L312" s="2023"/>
      <c r="M312" s="2048"/>
      <c r="N312" s="2024"/>
      <c r="P312" s="2017"/>
    </row>
    <row r="313" spans="1:16" ht="35.25" customHeight="1">
      <c r="B313" s="1520" t="s">
        <v>381</v>
      </c>
      <c r="C313" s="2028" t="s">
        <v>750</v>
      </c>
      <c r="D313" s="2028"/>
      <c r="E313" s="2028"/>
      <c r="F313" s="2028"/>
      <c r="G313" s="2029"/>
      <c r="H313" s="1999" t="s">
        <v>57</v>
      </c>
      <c r="I313" s="2027"/>
      <c r="J313" s="2000"/>
      <c r="K313" s="2031"/>
      <c r="L313" s="2025"/>
      <c r="M313" s="2049"/>
      <c r="N313" s="2026"/>
      <c r="P313" s="2017"/>
    </row>
    <row r="314" spans="1:16" ht="39" customHeight="1">
      <c r="B314" s="1494" t="s">
        <v>435</v>
      </c>
      <c r="C314" s="1997" t="s">
        <v>751</v>
      </c>
      <c r="D314" s="1997"/>
      <c r="E314" s="1997"/>
      <c r="F314" s="1997"/>
      <c r="G314" s="1998"/>
      <c r="H314" s="1999" t="s">
        <v>62</v>
      </c>
      <c r="I314" s="2027"/>
      <c r="J314" s="2000"/>
      <c r="K314" s="2030" t="s">
        <v>514</v>
      </c>
      <c r="L314" s="2032"/>
      <c r="M314" s="2033"/>
      <c r="N314" s="2034"/>
      <c r="P314" s="2017"/>
    </row>
    <row r="315" spans="1:16" ht="31.5" customHeight="1">
      <c r="B315" s="1490" t="s">
        <v>441</v>
      </c>
      <c r="C315" s="1997" t="s">
        <v>752</v>
      </c>
      <c r="D315" s="1997"/>
      <c r="E315" s="1997"/>
      <c r="F315" s="1997"/>
      <c r="G315" s="1998"/>
      <c r="H315" s="2038" t="s">
        <v>56</v>
      </c>
      <c r="I315" s="2039"/>
      <c r="J315" s="2040"/>
      <c r="K315" s="2031"/>
      <c r="L315" s="2035"/>
      <c r="M315" s="2036"/>
      <c r="N315" s="2037"/>
      <c r="P315" s="1992"/>
    </row>
    <row r="316" spans="1:16" ht="96" customHeight="1">
      <c r="B316" s="44" t="s">
        <v>389</v>
      </c>
      <c r="C316" s="1997" t="s">
        <v>753</v>
      </c>
      <c r="D316" s="1997"/>
      <c r="E316" s="1997"/>
      <c r="F316" s="1997"/>
      <c r="G316" s="1997"/>
      <c r="H316" s="1997"/>
      <c r="I316" s="1997"/>
      <c r="J316" s="1997"/>
      <c r="K316" s="1997"/>
      <c r="L316" s="1997"/>
      <c r="M316" s="1997"/>
      <c r="N316" s="2041"/>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P317" s="2017"/>
    </row>
    <row r="318" spans="1:16" ht="28.5" customHeight="1">
      <c r="A318" s="166"/>
      <c r="B318" s="111"/>
      <c r="C318" s="1491" t="s">
        <v>458</v>
      </c>
      <c r="D318" s="1997" t="s">
        <v>755</v>
      </c>
      <c r="E318" s="1997"/>
      <c r="F318" s="1997"/>
      <c r="G318" s="1997"/>
      <c r="H318" s="1997"/>
      <c r="I318" s="1998"/>
      <c r="J318" s="1999" t="s">
        <v>393</v>
      </c>
      <c r="K318" s="2000"/>
      <c r="L318" s="2019"/>
      <c r="M318" s="2023"/>
      <c r="N318" s="2024"/>
      <c r="P318" s="2017"/>
    </row>
    <row r="319" spans="1:16" ht="28.5" customHeight="1">
      <c r="A319" s="166"/>
      <c r="B319" s="111"/>
      <c r="C319" s="111" t="s">
        <v>489</v>
      </c>
      <c r="D319" s="1997" t="s">
        <v>756</v>
      </c>
      <c r="E319" s="1997"/>
      <c r="F319" s="1997"/>
      <c r="G319" s="1997"/>
      <c r="H319" s="1830"/>
      <c r="I319" s="1831"/>
      <c r="J319" s="1999" t="s">
        <v>65</v>
      </c>
      <c r="K319" s="2000"/>
      <c r="L319" s="2019"/>
      <c r="M319" s="2023"/>
      <c r="N319" s="2024"/>
      <c r="P319" s="2017"/>
    </row>
    <row r="320" spans="1:16" ht="28.5" customHeight="1">
      <c r="A320" s="166"/>
      <c r="B320" s="111"/>
      <c r="C320" s="111" t="s">
        <v>493</v>
      </c>
      <c r="D320" s="1997" t="s">
        <v>757</v>
      </c>
      <c r="E320" s="1997"/>
      <c r="F320" s="1997"/>
      <c r="G320" s="1997"/>
      <c r="H320" s="1754"/>
      <c r="I320" s="2008"/>
      <c r="J320" s="2008"/>
      <c r="K320" s="1755"/>
      <c r="L320" s="2019"/>
      <c r="M320" s="2023"/>
      <c r="N320" s="2024"/>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P321" s="2017"/>
    </row>
    <row r="322" spans="1:16" ht="34.5" customHeight="1">
      <c r="A322" s="166"/>
      <c r="B322" s="111" t="s">
        <v>441</v>
      </c>
      <c r="C322" s="1830" t="s">
        <v>759</v>
      </c>
      <c r="D322" s="1830"/>
      <c r="E322" s="1830"/>
      <c r="F322" s="1830"/>
      <c r="G322" s="1830"/>
      <c r="H322" s="1830"/>
      <c r="I322" s="1830"/>
      <c r="J322" s="1830"/>
      <c r="K322" s="1831"/>
      <c r="L322" s="2019"/>
      <c r="M322" s="2023"/>
      <c r="N322" s="2024"/>
      <c r="P322" s="2017"/>
    </row>
    <row r="323" spans="1:16" ht="28.5" customHeight="1">
      <c r="A323" s="166"/>
      <c r="B323" s="111"/>
      <c r="C323" s="111" t="s">
        <v>458</v>
      </c>
      <c r="D323" s="1997" t="s">
        <v>755</v>
      </c>
      <c r="E323" s="1997"/>
      <c r="F323" s="1997"/>
      <c r="G323" s="1997"/>
      <c r="H323" s="1997"/>
      <c r="I323" s="1998"/>
      <c r="J323" s="1999" t="s">
        <v>393</v>
      </c>
      <c r="K323" s="2000"/>
      <c r="L323" s="2019"/>
      <c r="M323" s="2023"/>
      <c r="N323" s="2024"/>
      <c r="P323" s="2017"/>
    </row>
    <row r="324" spans="1:16" ht="28.5" customHeight="1">
      <c r="A324" s="166"/>
      <c r="B324" s="111"/>
      <c r="C324" s="111" t="s">
        <v>489</v>
      </c>
      <c r="D324" s="1997" t="s">
        <v>760</v>
      </c>
      <c r="E324" s="1997"/>
      <c r="F324" s="1997"/>
      <c r="G324" s="1997"/>
      <c r="H324" s="1997"/>
      <c r="I324" s="1998"/>
      <c r="J324" s="1995">
        <v>0</v>
      </c>
      <c r="K324" s="2013"/>
      <c r="L324" s="2019"/>
      <c r="M324" s="2023"/>
      <c r="N324" s="2024"/>
      <c r="P324" s="2017"/>
    </row>
    <row r="325" spans="1:16" ht="28.5" customHeight="1">
      <c r="A325" s="166"/>
      <c r="B325" s="111"/>
      <c r="C325" s="111" t="s">
        <v>493</v>
      </c>
      <c r="D325" s="1830" t="s">
        <v>757</v>
      </c>
      <c r="E325" s="1830"/>
      <c r="F325" s="1830"/>
      <c r="G325" s="1830"/>
      <c r="H325" s="2014"/>
      <c r="I325" s="2015"/>
      <c r="J325" s="2015"/>
      <c r="K325" s="2016"/>
      <c r="L325" s="2019"/>
      <c r="M325" s="2023"/>
      <c r="N325" s="2024"/>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P326" s="2017"/>
    </row>
    <row r="327" spans="1:16" ht="39.75" customHeight="1">
      <c r="A327" s="166"/>
      <c r="B327" s="111" t="s">
        <v>443</v>
      </c>
      <c r="C327" s="1997" t="s">
        <v>762</v>
      </c>
      <c r="D327" s="1997"/>
      <c r="E327" s="1997"/>
      <c r="F327" s="1997"/>
      <c r="G327" s="1997"/>
      <c r="H327" s="1997"/>
      <c r="I327" s="1997"/>
      <c r="J327" s="1997"/>
      <c r="K327" s="1998"/>
      <c r="L327" s="2019"/>
      <c r="M327" s="2023"/>
      <c r="N327" s="2024"/>
      <c r="P327" s="2017"/>
    </row>
    <row r="328" spans="1:16" ht="28.5" customHeight="1">
      <c r="A328" s="166"/>
      <c r="B328" s="27"/>
      <c r="C328" s="111" t="s">
        <v>458</v>
      </c>
      <c r="D328" s="1997" t="s">
        <v>755</v>
      </c>
      <c r="E328" s="1997"/>
      <c r="F328" s="1997"/>
      <c r="G328" s="1997"/>
      <c r="H328" s="1997"/>
      <c r="I328" s="1998"/>
      <c r="J328" s="1999" t="s">
        <v>349</v>
      </c>
      <c r="K328" s="2000"/>
      <c r="L328" s="2019"/>
      <c r="M328" s="2023"/>
      <c r="N328" s="2024"/>
      <c r="P328" s="2017"/>
    </row>
    <row r="329" spans="1:16" ht="28.5" customHeight="1">
      <c r="A329" s="166"/>
      <c r="B329" s="27"/>
      <c r="C329" s="111" t="s">
        <v>489</v>
      </c>
      <c r="D329" s="1997" t="s">
        <v>760</v>
      </c>
      <c r="E329" s="1997"/>
      <c r="F329" s="1997"/>
      <c r="G329" s="1997"/>
      <c r="H329" s="1997"/>
      <c r="I329" s="1998"/>
      <c r="J329" s="1999">
        <v>0</v>
      </c>
      <c r="K329" s="2000"/>
      <c r="L329" s="2019"/>
      <c r="M329" s="2023"/>
      <c r="N329" s="2024"/>
      <c r="P329" s="2017"/>
    </row>
    <row r="330" spans="1:16" ht="28.5" customHeight="1">
      <c r="A330" s="166"/>
      <c r="B330" s="1490"/>
      <c r="C330" s="111" t="s">
        <v>493</v>
      </c>
      <c r="D330" s="1997" t="s">
        <v>757</v>
      </c>
      <c r="E330" s="1997"/>
      <c r="F330" s="1997"/>
      <c r="G330" s="1997"/>
      <c r="H330" s="1754"/>
      <c r="I330" s="2008"/>
      <c r="J330" s="2008"/>
      <c r="K330" s="1755"/>
      <c r="L330" s="2019"/>
      <c r="M330" s="2023"/>
      <c r="N330" s="2024"/>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P331" s="2017"/>
    </row>
    <row r="332" spans="1:16" ht="39.75" customHeight="1">
      <c r="A332" s="166"/>
      <c r="B332" s="27" t="s">
        <v>445</v>
      </c>
      <c r="C332" s="1830" t="s">
        <v>764</v>
      </c>
      <c r="D332" s="1830"/>
      <c r="E332" s="1830"/>
      <c r="F332" s="1830"/>
      <c r="G332" s="1830"/>
      <c r="H332" s="1830"/>
      <c r="I332" s="1830"/>
      <c r="J332" s="1831"/>
      <c r="K332" s="112"/>
      <c r="L332" s="2019"/>
      <c r="M332" s="2023"/>
      <c r="N332" s="2024"/>
      <c r="P332" s="2017"/>
    </row>
    <row r="333" spans="1:16" ht="28.5" customHeight="1">
      <c r="A333" s="166"/>
      <c r="B333" s="27"/>
      <c r="C333" s="111" t="s">
        <v>458</v>
      </c>
      <c r="D333" s="1997" t="s">
        <v>755</v>
      </c>
      <c r="E333" s="1997"/>
      <c r="F333" s="1997"/>
      <c r="G333" s="1997"/>
      <c r="H333" s="1997"/>
      <c r="I333" s="1998"/>
      <c r="J333" s="1999" t="s">
        <v>393</v>
      </c>
      <c r="K333" s="2000"/>
      <c r="L333" s="2019"/>
      <c r="M333" s="2023"/>
      <c r="N333" s="2024"/>
      <c r="P333" s="2017"/>
    </row>
    <row r="334" spans="1:16" ht="28.5" customHeight="1">
      <c r="A334" s="166"/>
      <c r="B334" s="27"/>
      <c r="C334" s="111" t="s">
        <v>489</v>
      </c>
      <c r="D334" s="1997" t="s">
        <v>760</v>
      </c>
      <c r="E334" s="1997"/>
      <c r="F334" s="1997"/>
      <c r="G334" s="1997"/>
      <c r="H334" s="1997"/>
      <c r="I334" s="1998"/>
      <c r="J334" s="1999">
        <v>0</v>
      </c>
      <c r="K334" s="2000"/>
      <c r="L334" s="2019"/>
      <c r="M334" s="2023"/>
      <c r="N334" s="2024"/>
      <c r="P334" s="2017"/>
    </row>
    <row r="335" spans="1:16" ht="28.5" customHeight="1">
      <c r="A335" s="166"/>
      <c r="B335" s="1490"/>
      <c r="C335" s="111" t="s">
        <v>493</v>
      </c>
      <c r="D335" s="1997" t="s">
        <v>757</v>
      </c>
      <c r="E335" s="1997"/>
      <c r="F335" s="1997"/>
      <c r="G335" s="1997"/>
      <c r="H335" s="1754"/>
      <c r="I335" s="2008"/>
      <c r="J335" s="2008"/>
      <c r="K335" s="1755"/>
      <c r="L335" s="2019"/>
      <c r="M335" s="2023"/>
      <c r="N335" s="2024"/>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P336" s="2017"/>
    </row>
    <row r="337" spans="1:16" ht="39.75" customHeight="1">
      <c r="A337" s="166"/>
      <c r="B337" s="27" t="s">
        <v>448</v>
      </c>
      <c r="C337" s="1997" t="s">
        <v>766</v>
      </c>
      <c r="D337" s="1997"/>
      <c r="E337" s="1997"/>
      <c r="F337" s="1997"/>
      <c r="G337" s="1997"/>
      <c r="H337" s="1997"/>
      <c r="I337" s="1997"/>
      <c r="J337" s="1998"/>
      <c r="K337" s="112"/>
      <c r="L337" s="2019"/>
      <c r="M337" s="2023"/>
      <c r="N337" s="2024"/>
      <c r="P337" s="2017"/>
    </row>
    <row r="338" spans="1:16" ht="28.5" customHeight="1">
      <c r="A338" s="166"/>
      <c r="B338" s="27"/>
      <c r="C338" s="113" t="s">
        <v>458</v>
      </c>
      <c r="D338" s="1997" t="s">
        <v>755</v>
      </c>
      <c r="E338" s="1997"/>
      <c r="F338" s="1997"/>
      <c r="G338" s="1997"/>
      <c r="H338" s="1997"/>
      <c r="I338" s="1998"/>
      <c r="J338" s="1999" t="s">
        <v>393</v>
      </c>
      <c r="K338" s="2000"/>
      <c r="L338" s="2019"/>
      <c r="M338" s="2023"/>
      <c r="N338" s="2024"/>
      <c r="P338" s="2017"/>
    </row>
    <row r="339" spans="1:16" ht="28.5" customHeight="1">
      <c r="A339" s="166"/>
      <c r="B339" s="27"/>
      <c r="C339" s="111" t="s">
        <v>489</v>
      </c>
      <c r="D339" s="1997" t="s">
        <v>760</v>
      </c>
      <c r="E339" s="1997"/>
      <c r="F339" s="1997"/>
      <c r="G339" s="1997"/>
      <c r="H339" s="1997"/>
      <c r="I339" s="1998"/>
      <c r="J339" s="1999">
        <v>0</v>
      </c>
      <c r="K339" s="2000"/>
      <c r="L339" s="2019"/>
      <c r="M339" s="2023"/>
      <c r="N339" s="2024"/>
      <c r="P339" s="2017"/>
    </row>
    <row r="340" spans="1:16" ht="28.5" customHeight="1">
      <c r="A340" s="166"/>
      <c r="B340" s="1490"/>
      <c r="C340" s="111" t="s">
        <v>493</v>
      </c>
      <c r="D340" s="1997" t="s">
        <v>757</v>
      </c>
      <c r="E340" s="1997"/>
      <c r="F340" s="1997"/>
      <c r="G340" s="1997"/>
      <c r="H340" s="1754"/>
      <c r="I340" s="2008"/>
      <c r="J340" s="2008"/>
      <c r="K340" s="1755"/>
      <c r="L340" s="2019"/>
      <c r="M340" s="2023"/>
      <c r="N340" s="2024"/>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P341" s="2017"/>
    </row>
    <row r="342" spans="1:16" ht="25.5" customHeight="1">
      <c r="A342" s="166"/>
      <c r="B342" s="27" t="s">
        <v>450</v>
      </c>
      <c r="C342" s="1997" t="s">
        <v>131</v>
      </c>
      <c r="D342" s="1997"/>
      <c r="E342" s="1997"/>
      <c r="F342" s="1997"/>
      <c r="G342" s="1997"/>
      <c r="H342" s="1997"/>
      <c r="I342" s="1997"/>
      <c r="J342" s="1998"/>
      <c r="K342" s="112"/>
      <c r="L342" s="2019"/>
      <c r="M342" s="2023"/>
      <c r="N342" s="2024"/>
      <c r="P342" s="2017"/>
    </row>
    <row r="343" spans="1:16" ht="28.5" customHeight="1">
      <c r="A343" s="166"/>
      <c r="B343" s="27"/>
      <c r="C343" s="113" t="s">
        <v>458</v>
      </c>
      <c r="D343" s="1997" t="s">
        <v>755</v>
      </c>
      <c r="E343" s="1997"/>
      <c r="F343" s="1997"/>
      <c r="G343" s="1997"/>
      <c r="H343" s="1997"/>
      <c r="I343" s="1998"/>
      <c r="J343" s="1999" t="s">
        <v>393</v>
      </c>
      <c r="K343" s="2000"/>
      <c r="L343" s="2019"/>
      <c r="M343" s="2023"/>
      <c r="N343" s="2024"/>
      <c r="P343" s="2017"/>
    </row>
    <row r="344" spans="1:16" ht="28.5" customHeight="1">
      <c r="A344" s="166"/>
      <c r="B344" s="27"/>
      <c r="C344" s="111" t="s">
        <v>489</v>
      </c>
      <c r="D344" s="1997" t="s">
        <v>760</v>
      </c>
      <c r="E344" s="1997"/>
      <c r="F344" s="1997"/>
      <c r="G344" s="1997"/>
      <c r="H344" s="1997"/>
      <c r="I344" s="1998"/>
      <c r="J344" s="1999">
        <v>0</v>
      </c>
      <c r="K344" s="2000"/>
      <c r="L344" s="2019"/>
      <c r="M344" s="2023"/>
      <c r="N344" s="2024"/>
      <c r="P344" s="2017"/>
    </row>
    <row r="345" spans="1:16" ht="28.5" customHeight="1">
      <c r="A345" s="166"/>
      <c r="B345" s="27"/>
      <c r="C345" s="111" t="s">
        <v>493</v>
      </c>
      <c r="D345" s="1997" t="s">
        <v>757</v>
      </c>
      <c r="E345" s="1997"/>
      <c r="F345" s="1997"/>
      <c r="G345" s="1997"/>
      <c r="H345" s="1754"/>
      <c r="I345" s="2008"/>
      <c r="J345" s="2008"/>
      <c r="K345" s="1755"/>
      <c r="L345" s="2019"/>
      <c r="M345" s="2023"/>
      <c r="N345" s="2024"/>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P346" s="2017"/>
    </row>
    <row r="347" spans="1:16" ht="25.5" customHeight="1">
      <c r="A347" s="166"/>
      <c r="B347" s="27" t="s">
        <v>453</v>
      </c>
      <c r="C347" s="1997" t="s">
        <v>132</v>
      </c>
      <c r="D347" s="1997"/>
      <c r="E347" s="1997"/>
      <c r="F347" s="1997"/>
      <c r="G347" s="1997"/>
      <c r="H347" s="1997"/>
      <c r="I347" s="1997"/>
      <c r="J347" s="1998"/>
      <c r="K347" s="112"/>
      <c r="L347" s="2019"/>
      <c r="M347" s="2023"/>
      <c r="N347" s="2024"/>
      <c r="P347" s="2017"/>
    </row>
    <row r="348" spans="1:16" ht="28.5" customHeight="1">
      <c r="A348" s="166"/>
      <c r="B348" s="27"/>
      <c r="C348" s="113" t="s">
        <v>458</v>
      </c>
      <c r="D348" s="1997" t="s">
        <v>755</v>
      </c>
      <c r="E348" s="1997"/>
      <c r="F348" s="1997"/>
      <c r="G348" s="1997"/>
      <c r="H348" s="1997"/>
      <c r="I348" s="1998"/>
      <c r="J348" s="1999" t="s">
        <v>393</v>
      </c>
      <c r="K348" s="2000"/>
      <c r="L348" s="2019"/>
      <c r="M348" s="2023"/>
      <c r="N348" s="2024"/>
      <c r="P348" s="2017"/>
    </row>
    <row r="349" spans="1:16" ht="28.5" customHeight="1">
      <c r="A349" s="166"/>
      <c r="B349" s="27"/>
      <c r="C349" s="111" t="s">
        <v>489</v>
      </c>
      <c r="D349" s="1997" t="s">
        <v>760</v>
      </c>
      <c r="E349" s="1997"/>
      <c r="F349" s="1997"/>
      <c r="G349" s="1997"/>
      <c r="H349" s="1997"/>
      <c r="I349" s="1998"/>
      <c r="J349" s="1999">
        <v>0</v>
      </c>
      <c r="K349" s="2000"/>
      <c r="L349" s="2019"/>
      <c r="M349" s="2023"/>
      <c r="N349" s="2024"/>
      <c r="P349" s="2017"/>
    </row>
    <row r="350" spans="1:16" ht="28.5" customHeight="1">
      <c r="A350" s="166"/>
      <c r="B350" s="27"/>
      <c r="C350" s="111" t="s">
        <v>493</v>
      </c>
      <c r="D350" s="1997" t="s">
        <v>757</v>
      </c>
      <c r="E350" s="1997"/>
      <c r="F350" s="1997"/>
      <c r="G350" s="1997"/>
      <c r="H350" s="1754"/>
      <c r="I350" s="2008"/>
      <c r="J350" s="2008"/>
      <c r="K350" s="1755"/>
      <c r="L350" s="2019"/>
      <c r="M350" s="2023"/>
      <c r="N350" s="2024"/>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P351" s="2017"/>
    </row>
    <row r="352" spans="1:16" ht="39.75" customHeight="1">
      <c r="A352" s="166"/>
      <c r="B352" s="1490" t="s">
        <v>456</v>
      </c>
      <c r="C352" s="1997" t="s">
        <v>769</v>
      </c>
      <c r="D352" s="1997"/>
      <c r="E352" s="1997"/>
      <c r="F352" s="1997"/>
      <c r="G352" s="1997"/>
      <c r="H352" s="1997"/>
      <c r="I352" s="1997"/>
      <c r="J352" s="1998"/>
      <c r="K352" s="112"/>
      <c r="L352" s="2019"/>
      <c r="M352" s="2023"/>
      <c r="N352" s="2024"/>
      <c r="P352" s="2017"/>
    </row>
    <row r="353" spans="1:16" ht="28.5" customHeight="1">
      <c r="A353" s="166"/>
      <c r="B353" s="27"/>
      <c r="C353" s="113" t="s">
        <v>458</v>
      </c>
      <c r="D353" s="1997" t="s">
        <v>755</v>
      </c>
      <c r="E353" s="1997"/>
      <c r="F353" s="1997"/>
      <c r="G353" s="1997"/>
      <c r="H353" s="1997"/>
      <c r="I353" s="1998"/>
      <c r="J353" s="1999" t="s">
        <v>393</v>
      </c>
      <c r="K353" s="2000"/>
      <c r="L353" s="2019"/>
      <c r="M353" s="2023"/>
      <c r="N353" s="2024"/>
      <c r="P353" s="2017"/>
    </row>
    <row r="354" spans="1:16" ht="28.5" customHeight="1">
      <c r="A354" s="166"/>
      <c r="B354" s="27"/>
      <c r="C354" s="111" t="s">
        <v>489</v>
      </c>
      <c r="D354" s="1997" t="s">
        <v>760</v>
      </c>
      <c r="E354" s="1997"/>
      <c r="F354" s="1997"/>
      <c r="G354" s="1997"/>
      <c r="H354" s="1997"/>
      <c r="I354" s="1998"/>
      <c r="J354" s="1999">
        <v>0</v>
      </c>
      <c r="K354" s="2000"/>
      <c r="L354" s="2019"/>
      <c r="M354" s="2023"/>
      <c r="N354" s="2024"/>
      <c r="P354" s="2017"/>
    </row>
    <row r="355" spans="1:16" ht="28.5" customHeight="1">
      <c r="A355" s="166"/>
      <c r="B355" s="1490"/>
      <c r="C355" s="1491" t="s">
        <v>493</v>
      </c>
      <c r="D355" s="1997" t="s">
        <v>757</v>
      </c>
      <c r="E355" s="1997"/>
      <c r="F355" s="1997"/>
      <c r="G355" s="1997"/>
      <c r="H355" s="1754"/>
      <c r="I355" s="2008"/>
      <c r="J355" s="2008"/>
      <c r="K355" s="1755"/>
      <c r="L355" s="2019"/>
      <c r="M355" s="2023"/>
      <c r="N355" s="2024"/>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P356" s="1992"/>
    </row>
    <row r="357" spans="1:16" ht="54" customHeight="1">
      <c r="A357" s="166"/>
      <c r="B357" s="1481" t="s">
        <v>402</v>
      </c>
      <c r="C357" s="1997" t="s">
        <v>771</v>
      </c>
      <c r="D357" s="1997"/>
      <c r="E357" s="1997"/>
      <c r="F357" s="1997"/>
      <c r="G357" s="1997"/>
      <c r="H357" s="33" t="s">
        <v>57</v>
      </c>
      <c r="I357" s="311" t="s">
        <v>772</v>
      </c>
      <c r="J357" s="2008"/>
      <c r="K357" s="2008"/>
      <c r="L357" s="2008"/>
      <c r="M357" s="2008"/>
      <c r="N357" s="2009"/>
      <c r="P357" s="1507"/>
    </row>
    <row r="358" spans="1:16" ht="87.75" customHeight="1">
      <c r="A358" s="166"/>
      <c r="B358" s="1481" t="s">
        <v>404</v>
      </c>
      <c r="C358" s="1830" t="s">
        <v>773</v>
      </c>
      <c r="D358" s="1830"/>
      <c r="E358" s="1830"/>
      <c r="F358" s="1830"/>
      <c r="G358" s="1831"/>
      <c r="H358" s="158" t="s">
        <v>65</v>
      </c>
      <c r="I358" s="1535" t="s">
        <v>514</v>
      </c>
      <c r="J358" s="2010"/>
      <c r="K358" s="2010"/>
      <c r="L358" s="2010"/>
      <c r="M358" s="2010"/>
      <c r="N358" s="2011"/>
      <c r="P358" s="1991"/>
    </row>
    <row r="359" spans="1:16" ht="43.5" customHeight="1">
      <c r="A359" s="166"/>
      <c r="B359" s="1490" t="s">
        <v>435</v>
      </c>
      <c r="C359" s="1831" t="s">
        <v>774</v>
      </c>
      <c r="D359" s="1993"/>
      <c r="E359" s="1993"/>
      <c r="F359" s="1993"/>
      <c r="G359" s="1993"/>
      <c r="H359" s="1994"/>
      <c r="I359" s="1994"/>
      <c r="J359" s="1994"/>
      <c r="K359" s="1994"/>
      <c r="L359" s="1994"/>
      <c r="M359" s="1995"/>
      <c r="N359" s="1996"/>
      <c r="P359" s="1992"/>
    </row>
    <row r="360" spans="1:16" ht="43.5" customHeight="1">
      <c r="A360" s="166"/>
      <c r="B360" s="1505" t="s">
        <v>406</v>
      </c>
      <c r="C360" s="1997" t="s">
        <v>775</v>
      </c>
      <c r="D360" s="1997"/>
      <c r="E360" s="1997"/>
      <c r="F360" s="1997"/>
      <c r="G360" s="1998"/>
      <c r="H360" s="1999" t="s">
        <v>409</v>
      </c>
      <c r="I360" s="2000"/>
      <c r="J360" s="2030" t="s">
        <v>514</v>
      </c>
      <c r="K360" s="2038" t="s">
        <v>4473</v>
      </c>
      <c r="L360" s="2039"/>
      <c r="M360" s="2039"/>
      <c r="N360" s="2225"/>
      <c r="P360" s="2006"/>
    </row>
    <row r="361" spans="1:16" ht="37.5" customHeight="1" thickBot="1">
      <c r="A361" s="166"/>
      <c r="B361" s="113" t="s">
        <v>435</v>
      </c>
      <c r="C361" s="1978" t="s">
        <v>776</v>
      </c>
      <c r="D361" s="1978"/>
      <c r="E361" s="1978"/>
      <c r="F361" s="1978"/>
      <c r="G361" s="1979"/>
      <c r="H361" s="1980" t="s">
        <v>418</v>
      </c>
      <c r="I361" s="1981"/>
      <c r="J361" s="2058"/>
      <c r="K361" s="3352"/>
      <c r="L361" s="3353"/>
      <c r="M361" s="3353"/>
      <c r="N361" s="3354"/>
      <c r="P361" s="2007"/>
    </row>
    <row r="362" spans="1:16" ht="51" customHeight="1" thickBot="1">
      <c r="B362" s="1982" t="s">
        <v>777</v>
      </c>
      <c r="C362" s="1983"/>
      <c r="D362" s="1983"/>
      <c r="E362" s="1983"/>
      <c r="F362" s="1983"/>
      <c r="G362" s="1984"/>
      <c r="H362" s="3565" t="s">
        <v>4474</v>
      </c>
      <c r="I362" s="3566"/>
      <c r="J362" s="3566"/>
      <c r="K362" s="3566"/>
      <c r="L362" s="3566"/>
      <c r="M362" s="3566"/>
      <c r="N362" s="3566"/>
      <c r="O362" s="4028"/>
      <c r="P362" s="4029"/>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mergeCells count="865">
    <mergeCell ref="B362:G362"/>
    <mergeCell ref="H362:N362"/>
    <mergeCell ref="O362:P362"/>
    <mergeCell ref="B363:O363"/>
    <mergeCell ref="C360:G360"/>
    <mergeCell ref="H360:I360"/>
    <mergeCell ref="J360:J361"/>
    <mergeCell ref="K360:N361"/>
    <mergeCell ref="P360:P361"/>
    <mergeCell ref="C361:G361"/>
    <mergeCell ref="H361:I361"/>
    <mergeCell ref="C357:G357"/>
    <mergeCell ref="J357:N357"/>
    <mergeCell ref="C358:G358"/>
    <mergeCell ref="J358:N358"/>
    <mergeCell ref="P358:P359"/>
    <mergeCell ref="C359:G359"/>
    <mergeCell ref="H359:N359"/>
    <mergeCell ref="D354:I354"/>
    <mergeCell ref="J354:K354"/>
    <mergeCell ref="D355:G355"/>
    <mergeCell ref="H355:K355"/>
    <mergeCell ref="D356:I356"/>
    <mergeCell ref="J356:K356"/>
    <mergeCell ref="D350:G350"/>
    <mergeCell ref="H350:K350"/>
    <mergeCell ref="D351:I351"/>
    <mergeCell ref="J351:K351"/>
    <mergeCell ref="C352:J352"/>
    <mergeCell ref="D353:I353"/>
    <mergeCell ref="J353:K353"/>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D339:I339"/>
    <mergeCell ref="J339:K339"/>
    <mergeCell ref="D340:G340"/>
    <mergeCell ref="H340:K340"/>
    <mergeCell ref="D341:I341"/>
    <mergeCell ref="J341:K341"/>
    <mergeCell ref="C337:J337"/>
    <mergeCell ref="D338:I338"/>
    <mergeCell ref="J338:K338"/>
    <mergeCell ref="D331:I331"/>
    <mergeCell ref="J331:K331"/>
    <mergeCell ref="C332:J332"/>
    <mergeCell ref="D333:I333"/>
    <mergeCell ref="J333:K333"/>
    <mergeCell ref="D334:I334"/>
    <mergeCell ref="J334:K334"/>
    <mergeCell ref="J324:K324"/>
    <mergeCell ref="D325:G325"/>
    <mergeCell ref="H325:K325"/>
    <mergeCell ref="D326:I326"/>
    <mergeCell ref="J326:K326"/>
    <mergeCell ref="D335:G335"/>
    <mergeCell ref="H335:K335"/>
    <mergeCell ref="D336:I336"/>
    <mergeCell ref="J336:K336"/>
    <mergeCell ref="H320:K320"/>
    <mergeCell ref="D321:I321"/>
    <mergeCell ref="J321:K321"/>
    <mergeCell ref="C322:K322"/>
    <mergeCell ref="D323:I323"/>
    <mergeCell ref="J323:K323"/>
    <mergeCell ref="C316:N316"/>
    <mergeCell ref="P316:P356"/>
    <mergeCell ref="C317:K317"/>
    <mergeCell ref="L317:L356"/>
    <mergeCell ref="M317:N356"/>
    <mergeCell ref="D318:I318"/>
    <mergeCell ref="J318:K318"/>
    <mergeCell ref="D319:I319"/>
    <mergeCell ref="J319:K319"/>
    <mergeCell ref="D320:G320"/>
    <mergeCell ref="C327:K327"/>
    <mergeCell ref="D328:I328"/>
    <mergeCell ref="J328:K328"/>
    <mergeCell ref="D329:I329"/>
    <mergeCell ref="J329:K329"/>
    <mergeCell ref="D330:G330"/>
    <mergeCell ref="H330:K330"/>
    <mergeCell ref="D324:I324"/>
    <mergeCell ref="B309:P309"/>
    <mergeCell ref="C310:G310"/>
    <mergeCell ref="H310:J310"/>
    <mergeCell ref="K310:K313"/>
    <mergeCell ref="L310:N313"/>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P303:P306"/>
    <mergeCell ref="C304:G304"/>
    <mergeCell ref="H304:J304"/>
    <mergeCell ref="C305:G305"/>
    <mergeCell ref="H305:J305"/>
    <mergeCell ref="C306:G306"/>
    <mergeCell ref="H306:J306"/>
    <mergeCell ref="H301:J301"/>
    <mergeCell ref="L301:N301"/>
    <mergeCell ref="C302:G302"/>
    <mergeCell ref="H302:J302"/>
    <mergeCell ref="L302:N302"/>
    <mergeCell ref="C303:G303"/>
    <mergeCell ref="H303:J303"/>
    <mergeCell ref="K303:K308"/>
    <mergeCell ref="L303:N308"/>
    <mergeCell ref="C307:G307"/>
    <mergeCell ref="H307:J307"/>
    <mergeCell ref="P307:P308"/>
    <mergeCell ref="C308:G308"/>
    <mergeCell ref="H308:J308"/>
    <mergeCell ref="C298:G298"/>
    <mergeCell ref="H298:J298"/>
    <mergeCell ref="K298:K300"/>
    <mergeCell ref="L298:N300"/>
    <mergeCell ref="P298:P302"/>
    <mergeCell ref="C299:G299"/>
    <mergeCell ref="H299:J299"/>
    <mergeCell ref="C300:G300"/>
    <mergeCell ref="H300:J300"/>
    <mergeCell ref="C301:G301"/>
    <mergeCell ref="B296:P296"/>
    <mergeCell ref="C297:G297"/>
    <mergeCell ref="H297:J297"/>
    <mergeCell ref="L297:N297"/>
    <mergeCell ref="C287:G287"/>
    <mergeCell ref="C288:G288"/>
    <mergeCell ref="C289:G289"/>
    <mergeCell ref="C290:G290"/>
    <mergeCell ref="C291:N291"/>
    <mergeCell ref="C292:G292"/>
    <mergeCell ref="C280:N280"/>
    <mergeCell ref="O280:O295"/>
    <mergeCell ref="P280:P295"/>
    <mergeCell ref="C281:G281"/>
    <mergeCell ref="N281:N282"/>
    <mergeCell ref="C282:F282"/>
    <mergeCell ref="C283:G283"/>
    <mergeCell ref="C284:N284"/>
    <mergeCell ref="C285:G285"/>
    <mergeCell ref="C286:G286"/>
    <mergeCell ref="C293:G293"/>
    <mergeCell ref="C294:G294"/>
    <mergeCell ref="C295:G295"/>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B265:P265"/>
    <mergeCell ref="C266:F266"/>
    <mergeCell ref="H266:H271"/>
    <mergeCell ref="I266:N271"/>
    <mergeCell ref="P266:P272"/>
    <mergeCell ref="C267:G267"/>
    <mergeCell ref="D268:E268"/>
    <mergeCell ref="F268:G268"/>
    <mergeCell ref="D269:E269"/>
    <mergeCell ref="F269:G269"/>
    <mergeCell ref="I272:N272"/>
    <mergeCell ref="C260:E260"/>
    <mergeCell ref="G260:G264"/>
    <mergeCell ref="H260:N264"/>
    <mergeCell ref="P260:P264"/>
    <mergeCell ref="C261:E261"/>
    <mergeCell ref="C262:E262"/>
    <mergeCell ref="C263:E263"/>
    <mergeCell ref="C264:E264"/>
    <mergeCell ref="H256:N256"/>
    <mergeCell ref="D257:E257"/>
    <mergeCell ref="F257:N257"/>
    <mergeCell ref="C258:E258"/>
    <mergeCell ref="H258:N258"/>
    <mergeCell ref="D259:E259"/>
    <mergeCell ref="F259:N259"/>
    <mergeCell ref="C252:E252"/>
    <mergeCell ref="H252:N252"/>
    <mergeCell ref="P252:P259"/>
    <mergeCell ref="C253:N253"/>
    <mergeCell ref="C254:E254"/>
    <mergeCell ref="H254:N254"/>
    <mergeCell ref="D255:E255"/>
    <mergeCell ref="F255:N255"/>
    <mergeCell ref="C256:E256"/>
    <mergeCell ref="P244:P250"/>
    <mergeCell ref="C245:E245"/>
    <mergeCell ref="F245:G245"/>
    <mergeCell ref="H245:H250"/>
    <mergeCell ref="I245:N250"/>
    <mergeCell ref="C246:E246"/>
    <mergeCell ref="F246:G246"/>
    <mergeCell ref="C247:E247"/>
    <mergeCell ref="F247:G247"/>
    <mergeCell ref="C248:E248"/>
    <mergeCell ref="C244:N244"/>
    <mergeCell ref="C238:J238"/>
    <mergeCell ref="C239:J239"/>
    <mergeCell ref="C240:J240"/>
    <mergeCell ref="F248:G248"/>
    <mergeCell ref="C249:E249"/>
    <mergeCell ref="F249:G249"/>
    <mergeCell ref="C250:E250"/>
    <mergeCell ref="F250:G250"/>
    <mergeCell ref="C251:F251"/>
    <mergeCell ref="I251:N251"/>
    <mergeCell ref="C229:J229"/>
    <mergeCell ref="C230:J230"/>
    <mergeCell ref="C231:J231"/>
    <mergeCell ref="C232:J232"/>
    <mergeCell ref="C233:J233"/>
    <mergeCell ref="C234:J234"/>
    <mergeCell ref="C225:G225"/>
    <mergeCell ref="H225:J225"/>
    <mergeCell ref="P225:P226"/>
    <mergeCell ref="C226:G226"/>
    <mergeCell ref="H226:J226"/>
    <mergeCell ref="C227:N227"/>
    <mergeCell ref="P227:P243"/>
    <mergeCell ref="C228:J228"/>
    <mergeCell ref="L228:L243"/>
    <mergeCell ref="M228:N243"/>
    <mergeCell ref="C241:E241"/>
    <mergeCell ref="F241:K241"/>
    <mergeCell ref="C242:J242"/>
    <mergeCell ref="C243:E243"/>
    <mergeCell ref="F243:K243"/>
    <mergeCell ref="C235:J235"/>
    <mergeCell ref="C236:J236"/>
    <mergeCell ref="C237:J237"/>
    <mergeCell ref="C222:E222"/>
    <mergeCell ref="F222:J222"/>
    <mergeCell ref="C223:E223"/>
    <mergeCell ref="F223:J223"/>
    <mergeCell ref="O223:O224"/>
    <mergeCell ref="P223:P224"/>
    <mergeCell ref="C224:E224"/>
    <mergeCell ref="F224:J224"/>
    <mergeCell ref="C218:N218"/>
    <mergeCell ref="P218:P222"/>
    <mergeCell ref="C219:E219"/>
    <mergeCell ref="F219:J219"/>
    <mergeCell ref="K219:K226"/>
    <mergeCell ref="L219:N226"/>
    <mergeCell ref="C220:E220"/>
    <mergeCell ref="F220:J220"/>
    <mergeCell ref="C221:E221"/>
    <mergeCell ref="F221:J221"/>
    <mergeCell ref="P211:P217"/>
    <mergeCell ref="C212:J212"/>
    <mergeCell ref="D213:G213"/>
    <mergeCell ref="H213:J213"/>
    <mergeCell ref="D214:G214"/>
    <mergeCell ref="H214:J214"/>
    <mergeCell ref="D215:G215"/>
    <mergeCell ref="H215:J215"/>
    <mergeCell ref="D216:G216"/>
    <mergeCell ref="H216:J216"/>
    <mergeCell ref="C211:G211"/>
    <mergeCell ref="H211:J211"/>
    <mergeCell ref="K211:K217"/>
    <mergeCell ref="L211:N217"/>
    <mergeCell ref="C217:G217"/>
    <mergeCell ref="H217:J217"/>
    <mergeCell ref="P199:P210"/>
    <mergeCell ref="C200:E200"/>
    <mergeCell ref="G200:N200"/>
    <mergeCell ref="C201:E201"/>
    <mergeCell ref="G201:N201"/>
    <mergeCell ref="C202:E202"/>
    <mergeCell ref="G202:N202"/>
    <mergeCell ref="C203:E203"/>
    <mergeCell ref="G203:N203"/>
    <mergeCell ref="C204:E204"/>
    <mergeCell ref="C210:E210"/>
    <mergeCell ref="G210:N210"/>
    <mergeCell ref="C198:E198"/>
    <mergeCell ref="G198:K198"/>
    <mergeCell ref="L198:N198"/>
    <mergeCell ref="C199:E199"/>
    <mergeCell ref="G199:N199"/>
    <mergeCell ref="O199:O210"/>
    <mergeCell ref="G204:N204"/>
    <mergeCell ref="C205:E205"/>
    <mergeCell ref="G205:N205"/>
    <mergeCell ref="C206:E206"/>
    <mergeCell ref="G206:N206"/>
    <mergeCell ref="C207:E207"/>
    <mergeCell ref="G207:N207"/>
    <mergeCell ref="C208:E208"/>
    <mergeCell ref="G208:N208"/>
    <mergeCell ref="C209:E209"/>
    <mergeCell ref="G209:N209"/>
    <mergeCell ref="L196:N196"/>
    <mergeCell ref="C197:E197"/>
    <mergeCell ref="G197:K197"/>
    <mergeCell ref="L197:N197"/>
    <mergeCell ref="C194:E194"/>
    <mergeCell ref="G194:K194"/>
    <mergeCell ref="L194:N194"/>
    <mergeCell ref="C195:E195"/>
    <mergeCell ref="G195:K195"/>
    <mergeCell ref="L195:N195"/>
    <mergeCell ref="C187:E187"/>
    <mergeCell ref="G187:K187"/>
    <mergeCell ref="L187:N187"/>
    <mergeCell ref="P187:P198"/>
    <mergeCell ref="C188:E188"/>
    <mergeCell ref="G188:K188"/>
    <mergeCell ref="L188:N188"/>
    <mergeCell ref="C189:E189"/>
    <mergeCell ref="G189:K189"/>
    <mergeCell ref="L189:N189"/>
    <mergeCell ref="C192:E192"/>
    <mergeCell ref="G192:K192"/>
    <mergeCell ref="L192:N192"/>
    <mergeCell ref="C193:E193"/>
    <mergeCell ref="G193:K193"/>
    <mergeCell ref="L193:N193"/>
    <mergeCell ref="C190:E190"/>
    <mergeCell ref="G190:K190"/>
    <mergeCell ref="L190:N190"/>
    <mergeCell ref="C191:E191"/>
    <mergeCell ref="G191:K191"/>
    <mergeCell ref="L191:N191"/>
    <mergeCell ref="C196:E196"/>
    <mergeCell ref="G196:K196"/>
    <mergeCell ref="G184:N184"/>
    <mergeCell ref="C185:E185"/>
    <mergeCell ref="G185:N185"/>
    <mergeCell ref="C186:E186"/>
    <mergeCell ref="G186:N186"/>
    <mergeCell ref="C181:E181"/>
    <mergeCell ref="G181:N181"/>
    <mergeCell ref="C182:E182"/>
    <mergeCell ref="G182:N182"/>
    <mergeCell ref="C183:E183"/>
    <mergeCell ref="G183:N183"/>
    <mergeCell ref="P175:P186"/>
    <mergeCell ref="C176:E176"/>
    <mergeCell ref="G176:N176"/>
    <mergeCell ref="C177:E177"/>
    <mergeCell ref="G177:N177"/>
    <mergeCell ref="C172:E172"/>
    <mergeCell ref="G172:K172"/>
    <mergeCell ref="L172:N172"/>
    <mergeCell ref="C173:E173"/>
    <mergeCell ref="G173:K173"/>
    <mergeCell ref="L173:N173"/>
    <mergeCell ref="P163:P174"/>
    <mergeCell ref="C178:E178"/>
    <mergeCell ref="G178:N178"/>
    <mergeCell ref="C179:E179"/>
    <mergeCell ref="G179:N179"/>
    <mergeCell ref="C180:E180"/>
    <mergeCell ref="G180:N180"/>
    <mergeCell ref="C174:E174"/>
    <mergeCell ref="G174:K174"/>
    <mergeCell ref="L174:N174"/>
    <mergeCell ref="C175:E175"/>
    <mergeCell ref="G175:N175"/>
    <mergeCell ref="C184:E184"/>
    <mergeCell ref="C170:E170"/>
    <mergeCell ref="G170:K170"/>
    <mergeCell ref="L170:N170"/>
    <mergeCell ref="C171:E171"/>
    <mergeCell ref="G171:K171"/>
    <mergeCell ref="L171:N171"/>
    <mergeCell ref="C168:E168"/>
    <mergeCell ref="G168:K168"/>
    <mergeCell ref="L168:N168"/>
    <mergeCell ref="C169:E169"/>
    <mergeCell ref="G169:K169"/>
    <mergeCell ref="L169:N169"/>
    <mergeCell ref="L165:N165"/>
    <mergeCell ref="C166:E166"/>
    <mergeCell ref="G166:K166"/>
    <mergeCell ref="L166:N166"/>
    <mergeCell ref="C167:E167"/>
    <mergeCell ref="G167:K167"/>
    <mergeCell ref="L167:N167"/>
    <mergeCell ref="B162:N162"/>
    <mergeCell ref="C163:E163"/>
    <mergeCell ref="G163:K163"/>
    <mergeCell ref="L163:N163"/>
    <mergeCell ref="C164:E164"/>
    <mergeCell ref="G164:K164"/>
    <mergeCell ref="L164:N164"/>
    <mergeCell ref="C165:E165"/>
    <mergeCell ref="G165:K165"/>
    <mergeCell ref="C160:F160"/>
    <mergeCell ref="G160:I160"/>
    <mergeCell ref="J160:L160"/>
    <mergeCell ref="M160:N160"/>
    <mergeCell ref="C161:E161"/>
    <mergeCell ref="H161:I161"/>
    <mergeCell ref="J161:L161"/>
    <mergeCell ref="M161:N161"/>
    <mergeCell ref="C158:F158"/>
    <mergeCell ref="G158:I158"/>
    <mergeCell ref="J158:L158"/>
    <mergeCell ref="M158:N158"/>
    <mergeCell ref="C159:F159"/>
    <mergeCell ref="G159:I159"/>
    <mergeCell ref="J159:L159"/>
    <mergeCell ref="M159:N159"/>
    <mergeCell ref="C153:F153"/>
    <mergeCell ref="G153:I153"/>
    <mergeCell ref="J153:L153"/>
    <mergeCell ref="M153:N153"/>
    <mergeCell ref="C156:F156"/>
    <mergeCell ref="G156:I156"/>
    <mergeCell ref="J156:L156"/>
    <mergeCell ref="M156:N156"/>
    <mergeCell ref="C157:F157"/>
    <mergeCell ref="G157:I157"/>
    <mergeCell ref="J157:L157"/>
    <mergeCell ref="M157:N157"/>
    <mergeCell ref="C154:F154"/>
    <mergeCell ref="G154:I154"/>
    <mergeCell ref="J154:L154"/>
    <mergeCell ref="M154:N154"/>
    <mergeCell ref="C155:F155"/>
    <mergeCell ref="G155:I155"/>
    <mergeCell ref="J155:L155"/>
    <mergeCell ref="M155:N155"/>
    <mergeCell ref="D149:F149"/>
    <mergeCell ref="G149:I149"/>
    <mergeCell ref="J149:L149"/>
    <mergeCell ref="M149:N149"/>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P146:P161"/>
    <mergeCell ref="C147:F147"/>
    <mergeCell ref="G147:I147"/>
    <mergeCell ref="J147:L147"/>
    <mergeCell ref="D150:F150"/>
    <mergeCell ref="G150:I150"/>
    <mergeCell ref="J150:L150"/>
    <mergeCell ref="C151:F151"/>
    <mergeCell ref="G151:I151"/>
    <mergeCell ref="J151:L151"/>
    <mergeCell ref="M147:N147"/>
    <mergeCell ref="C148:F148"/>
    <mergeCell ref="G148:I148"/>
    <mergeCell ref="J148:L148"/>
    <mergeCell ref="M148:N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P113:P115"/>
    <mergeCell ref="B114:F115"/>
    <mergeCell ref="G114:N114"/>
    <mergeCell ref="G115:H115"/>
    <mergeCell ref="I115:J115"/>
    <mergeCell ref="L115:N115"/>
    <mergeCell ref="O107:O111"/>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C101:E101"/>
    <mergeCell ref="F101:G101"/>
    <mergeCell ref="C102:E102"/>
    <mergeCell ref="F102:G102"/>
    <mergeCell ref="C103:E103"/>
    <mergeCell ref="F103:G103"/>
    <mergeCell ref="C88:J88"/>
    <mergeCell ref="K88:K93"/>
    <mergeCell ref="L88:N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3748" priority="139">
      <formula>$F$17="Not applicable"</formula>
    </cfRule>
    <cfRule type="expression" dxfId="3747" priority="140">
      <formula>$F$17="Don't know"</formula>
    </cfRule>
    <cfRule type="expression" dxfId="3746" priority="141">
      <formula>$F$17="No"</formula>
    </cfRule>
  </conditionalFormatting>
  <conditionalFormatting sqref="I12 I14:I19">
    <cfRule type="expression" dxfId="3745" priority="136">
      <formula>$F12="Not applicable"</formula>
    </cfRule>
    <cfRule type="expression" dxfId="3744" priority="137">
      <formula>$F12="Don't know"</formula>
    </cfRule>
    <cfRule type="expression" dxfId="3743" priority="138">
      <formula>$F12="No"</formula>
    </cfRule>
  </conditionalFormatting>
  <conditionalFormatting sqref="F9:N9 F11:F19 I11:I12 I14:I19">
    <cfRule type="expression" dxfId="3742" priority="135">
      <formula>$N$14="Don't know"</formula>
    </cfRule>
  </conditionalFormatting>
  <conditionalFormatting sqref="F9:N9 F11:F19 I11:I12 I14:I19">
    <cfRule type="expression" dxfId="3741" priority="134">
      <formula>$N$14="Not applicable"</formula>
    </cfRule>
  </conditionalFormatting>
  <conditionalFormatting sqref="F9:N9 F11:F19 I11:I12 I14:I19">
    <cfRule type="expression" dxfId="3740" priority="133">
      <formula>$N$14="No"</formula>
    </cfRule>
  </conditionalFormatting>
  <conditionalFormatting sqref="H26 G63:H64 F70:J70 F72:J72 H106 H276:I277 K276:L279 K281:L283 H281:I283 H285:I290 K285:L290 K292:L294 H292:I294 F11:F19 O274 F71 H297:H299 H358 H301:H307 H28:H31 O277 H279:I279 F190:F198 F77:J81 G116:N128">
    <cfRule type="containsBlanks" dxfId="3739" priority="132">
      <formula>LEN(TRIM(F11))=0</formula>
    </cfRule>
  </conditionalFormatting>
  <conditionalFormatting sqref="F9:N9">
    <cfRule type="containsBlanks" dxfId="3738" priority="131">
      <formula>LEN(TRIM(F9))=0</formula>
    </cfRule>
  </conditionalFormatting>
  <conditionalFormatting sqref="O60 O141 O143 O58 J36:K36 O20:O22 O26:O27 O31:O32 K57">
    <cfRule type="containsBlanks" dxfId="3737" priority="130">
      <formula>LEN(TRIM(J20))=0</formula>
    </cfRule>
  </conditionalFormatting>
  <conditionalFormatting sqref="I63:J64">
    <cfRule type="containsBlanks" dxfId="3736" priority="129">
      <formula>LEN(TRIM(I63))=0</formula>
    </cfRule>
  </conditionalFormatting>
  <conditionalFormatting sqref="H137:H139 K137 K219 F219:F221 H225 K228:K240 G147:G160 J147:J160 F200:F210">
    <cfRule type="containsBlanks" dxfId="3735" priority="128">
      <formula>LEN(TRIM(F137))=0</formula>
    </cfRule>
  </conditionalFormatting>
  <conditionalFormatting sqref="J27">
    <cfRule type="containsBlanks" dxfId="3734" priority="126">
      <formula>LEN(TRIM(J27))=0</formula>
    </cfRule>
  </conditionalFormatting>
  <conditionalFormatting sqref="G135">
    <cfRule type="containsBlanks" dxfId="3733" priority="127">
      <formula>LEN(TRIM(G135))=0</formula>
    </cfRule>
  </conditionalFormatting>
  <conditionalFormatting sqref="J58">
    <cfRule type="containsBlanks" dxfId="3732" priority="125">
      <formula>LEN(TRIM(J58))=0</formula>
    </cfRule>
  </conditionalFormatting>
  <conditionalFormatting sqref="J26">
    <cfRule type="containsBlanks" dxfId="3731" priority="124">
      <formula>LEN(TRIM(J26))=0</formula>
    </cfRule>
  </conditionalFormatting>
  <conditionalFormatting sqref="J60">
    <cfRule type="containsBlanks" dxfId="3730" priority="123">
      <formula>LEN(TRIM(J60))=0</formula>
    </cfRule>
  </conditionalFormatting>
  <conditionalFormatting sqref="F223">
    <cfRule type="containsBlanks" dxfId="3729" priority="115">
      <formula>LEN(TRIM(F223))=0</formula>
    </cfRule>
  </conditionalFormatting>
  <conditionalFormatting sqref="K242">
    <cfRule type="containsBlanks" dxfId="3728" priority="114">
      <formula>LEN(TRIM(K242))=0</formula>
    </cfRule>
  </conditionalFormatting>
  <conditionalFormatting sqref="H140">
    <cfRule type="containsBlanks" dxfId="3727" priority="122">
      <formula>LEN(TRIM(H140))=0</formula>
    </cfRule>
  </conditionalFormatting>
  <conditionalFormatting sqref="H143 K137 H137:H140">
    <cfRule type="expression" dxfId="3726" priority="120">
      <formula>#REF!="Don't know"</formula>
    </cfRule>
    <cfRule type="expression" dxfId="3725" priority="121">
      <formula>#REF!="No"</formula>
    </cfRule>
  </conditionalFormatting>
  <conditionalFormatting sqref="H143">
    <cfRule type="containsBlanks" dxfId="3724" priority="119">
      <formula>LEN(TRIM(H143))=0</formula>
    </cfRule>
  </conditionalFormatting>
  <conditionalFormatting sqref="H141">
    <cfRule type="expression" dxfId="3723" priority="117">
      <formula>#REF!="Don't know"</formula>
    </cfRule>
    <cfRule type="expression" dxfId="3722" priority="118">
      <formula>#REF!="No"</formula>
    </cfRule>
  </conditionalFormatting>
  <conditionalFormatting sqref="H141">
    <cfRule type="containsBlanks" dxfId="3721" priority="116">
      <formula>LEN(TRIM(H141))=0</formula>
    </cfRule>
  </conditionalFormatting>
  <conditionalFormatting sqref="O8">
    <cfRule type="containsBlanks" dxfId="3720" priority="112">
      <formula>LEN(TRIM(O8))=0</formula>
    </cfRule>
  </conditionalFormatting>
  <conditionalFormatting sqref="H310:H311">
    <cfRule type="containsBlanks" dxfId="3719" priority="113">
      <formula>LEN(TRIM(H310))=0</formula>
    </cfRule>
  </conditionalFormatting>
  <conditionalFormatting sqref="O67">
    <cfRule type="containsBlanks" dxfId="3718" priority="111">
      <formula>LEN(TRIM(O67))=0</formula>
    </cfRule>
  </conditionalFormatting>
  <conditionalFormatting sqref="I67">
    <cfRule type="containsBlanks" dxfId="3717" priority="110">
      <formula>LEN(TRIM(I67))=0</formula>
    </cfRule>
  </conditionalFormatting>
  <conditionalFormatting sqref="H313">
    <cfRule type="containsBlanks" dxfId="3716" priority="109">
      <formula>LEN(TRIM(H313))=0</formula>
    </cfRule>
  </conditionalFormatting>
  <conditionalFormatting sqref="H8">
    <cfRule type="containsBlanks" dxfId="3715" priority="108">
      <formula>LEN(TRIM(H8))=0</formula>
    </cfRule>
  </conditionalFormatting>
  <conditionalFormatting sqref="H8">
    <cfRule type="expression" dxfId="3714" priority="107">
      <formula>$N$14="Don't know"</formula>
    </cfRule>
  </conditionalFormatting>
  <conditionalFormatting sqref="H8">
    <cfRule type="expression" dxfId="3713" priority="106">
      <formula>$N$14="Not applicable"</formula>
    </cfRule>
  </conditionalFormatting>
  <conditionalFormatting sqref="H8">
    <cfRule type="expression" dxfId="3712" priority="105">
      <formula>$N$14="No"</formula>
    </cfRule>
  </conditionalFormatting>
  <conditionalFormatting sqref="F252">
    <cfRule type="containsBlanks" dxfId="3711" priority="104">
      <formula>LEN(TRIM(F252))=0</formula>
    </cfRule>
  </conditionalFormatting>
  <conditionalFormatting sqref="F260">
    <cfRule type="containsBlanks" dxfId="3710" priority="103">
      <formula>LEN(TRIM(F260))=0</formula>
    </cfRule>
  </conditionalFormatting>
  <conditionalFormatting sqref="F261:F264">
    <cfRule type="containsBlanks" dxfId="3709" priority="102">
      <formula>LEN(TRIM(F261))=0</formula>
    </cfRule>
  </conditionalFormatting>
  <conditionalFormatting sqref="F254">
    <cfRule type="containsBlanks" dxfId="3708" priority="101">
      <formula>LEN(TRIM(F254))=0</formula>
    </cfRule>
  </conditionalFormatting>
  <conditionalFormatting sqref="F256">
    <cfRule type="containsBlanks" dxfId="3707" priority="100">
      <formula>LEN(TRIM(F256))=0</formula>
    </cfRule>
  </conditionalFormatting>
  <conditionalFormatting sqref="F258">
    <cfRule type="containsBlanks" dxfId="3706" priority="99">
      <formula>LEN(TRIM(F258))=0</formula>
    </cfRule>
  </conditionalFormatting>
  <conditionalFormatting sqref="F176:F186">
    <cfRule type="containsBlanks" dxfId="3705" priority="95">
      <formula>LEN(TRIM(F176))=0</formula>
    </cfRule>
  </conditionalFormatting>
  <conditionalFormatting sqref="F95:F97">
    <cfRule type="containsBlanks" dxfId="3704" priority="92">
      <formula>LEN(TRIM(F95))=0</formula>
    </cfRule>
  </conditionalFormatting>
  <conditionalFormatting sqref="F99:F103">
    <cfRule type="containsBlanks" dxfId="3703" priority="91">
      <formula>LEN(TRIM(F99))=0</formula>
    </cfRule>
  </conditionalFormatting>
  <conditionalFormatting sqref="H213:H216">
    <cfRule type="expression" dxfId="3702" priority="89">
      <formula>$H$144="Don't know"</formula>
    </cfRule>
    <cfRule type="expression" dxfId="3701" priority="90">
      <formula>$H$144="no"</formula>
    </cfRule>
  </conditionalFormatting>
  <conditionalFormatting sqref="H213:H216">
    <cfRule type="containsBlanks" dxfId="3700" priority="88">
      <formula>LEN(TRIM(H213))=0</formula>
    </cfRule>
  </conditionalFormatting>
  <conditionalFormatting sqref="H211">
    <cfRule type="expression" dxfId="3699" priority="86">
      <formula>#REF!="Don't know"</formula>
    </cfRule>
    <cfRule type="expression" dxfId="3698" priority="87">
      <formula>#REF!="No"</formula>
    </cfRule>
  </conditionalFormatting>
  <conditionalFormatting sqref="H211">
    <cfRule type="containsBlanks" dxfId="3697" priority="85">
      <formula>LEN(TRIM(H211))=0</formula>
    </cfRule>
  </conditionalFormatting>
  <conditionalFormatting sqref="H360:I360 H361">
    <cfRule type="containsBlanks" dxfId="3696" priority="83">
      <formula>LEN(TRIM(H360))=0</formula>
    </cfRule>
    <cfRule type="containsBlanks" priority="84">
      <formula>LEN(TRIM(H360))=0</formula>
    </cfRule>
  </conditionalFormatting>
  <conditionalFormatting sqref="F268:F272">
    <cfRule type="containsBlanks" dxfId="3695" priority="82">
      <formula>LEN(TRIM(F268))=0</formula>
    </cfRule>
  </conditionalFormatting>
  <conditionalFormatting sqref="G93:J93">
    <cfRule type="containsBlanks" dxfId="3694" priority="61">
      <formula>LEN(TRIM(G93))=0</formula>
    </cfRule>
  </conditionalFormatting>
  <conditionalFormatting sqref="F245:G245 F247:G247 F246 F249:G249 F248">
    <cfRule type="containsBlanks" dxfId="3693" priority="60">
      <formula>LEN(TRIM(F245))=0</formula>
    </cfRule>
  </conditionalFormatting>
  <conditionalFormatting sqref="G266">
    <cfRule type="containsBlanks" dxfId="3692" priority="81">
      <formula>LEN(TRIM(G266))=0</formula>
    </cfRule>
  </conditionalFormatting>
  <conditionalFormatting sqref="I20">
    <cfRule type="containsBlanks" dxfId="3691" priority="77">
      <formula>LEN(TRIM(I20))=0</formula>
    </cfRule>
    <cfRule type="expression" dxfId="3690" priority="80">
      <formula>$M$14="Don't know"</formula>
    </cfRule>
  </conditionalFormatting>
  <conditionalFormatting sqref="I20">
    <cfRule type="expression" dxfId="3689" priority="79">
      <formula>$M$14="Not applicable"</formula>
    </cfRule>
  </conditionalFormatting>
  <conditionalFormatting sqref="I20">
    <cfRule type="expression" dxfId="3688" priority="78">
      <formula>$M$14="No"</formula>
    </cfRule>
  </conditionalFormatting>
  <conditionalFormatting sqref="I21">
    <cfRule type="containsBlanks" dxfId="3687" priority="73">
      <formula>LEN(TRIM(I21))=0</formula>
    </cfRule>
    <cfRule type="expression" dxfId="3686" priority="76">
      <formula>$M$14="Don't know"</formula>
    </cfRule>
  </conditionalFormatting>
  <conditionalFormatting sqref="I21">
    <cfRule type="expression" dxfId="3685" priority="75">
      <formula>$M$14="Not applicable"</formula>
    </cfRule>
  </conditionalFormatting>
  <conditionalFormatting sqref="I21">
    <cfRule type="expression" dxfId="3684" priority="74">
      <formula>$M$14="No"</formula>
    </cfRule>
  </conditionalFormatting>
  <conditionalFormatting sqref="I22">
    <cfRule type="containsBlanks" dxfId="3683" priority="69">
      <formula>LEN(TRIM(I22))=0</formula>
    </cfRule>
    <cfRule type="expression" dxfId="3682" priority="72">
      <formula>$M$14="Don't know"</formula>
    </cfRule>
  </conditionalFormatting>
  <conditionalFormatting sqref="I22">
    <cfRule type="expression" dxfId="3681" priority="71">
      <formula>$M$14="Not applicable"</formula>
    </cfRule>
  </conditionalFormatting>
  <conditionalFormatting sqref="I22">
    <cfRule type="expression" dxfId="3680" priority="70">
      <formula>$M$14="No"</formula>
    </cfRule>
  </conditionalFormatting>
  <conditionalFormatting sqref="I23">
    <cfRule type="expression" dxfId="3679" priority="66">
      <formula>$N$14="No"</formula>
    </cfRule>
  </conditionalFormatting>
  <conditionalFormatting sqref="I23">
    <cfRule type="expression" dxfId="3678" priority="68">
      <formula>$N$14="Don't know"</formula>
    </cfRule>
  </conditionalFormatting>
  <conditionalFormatting sqref="I23">
    <cfRule type="expression" dxfId="3677" priority="67">
      <formula>$N$14="Not applicable"</formula>
    </cfRule>
  </conditionalFormatting>
  <conditionalFormatting sqref="I23">
    <cfRule type="containsBlanks" dxfId="3676" priority="65">
      <formula>LEN(TRIM(I23))=0</formula>
    </cfRule>
  </conditionalFormatting>
  <conditionalFormatting sqref="I23">
    <cfRule type="expression" dxfId="3675" priority="64">
      <formula>$N$14="Don't know"</formula>
    </cfRule>
  </conditionalFormatting>
  <conditionalFormatting sqref="I23">
    <cfRule type="expression" dxfId="3674" priority="63">
      <formula>$N$14="Not applicable"</formula>
    </cfRule>
  </conditionalFormatting>
  <conditionalFormatting sqref="I23">
    <cfRule type="expression" dxfId="3673" priority="62">
      <formula>$N$14="No"</formula>
    </cfRule>
  </conditionalFormatting>
  <conditionalFormatting sqref="G251">
    <cfRule type="containsBlanks" dxfId="3672" priority="59">
      <formula>LEN(TRIM(G251))=0</formula>
    </cfRule>
  </conditionalFormatting>
  <conditionalFormatting sqref="J354">
    <cfRule type="containsBlanks" dxfId="3671" priority="50">
      <formula>LEN(TRIM(J354))=0</formula>
    </cfRule>
  </conditionalFormatting>
  <conditionalFormatting sqref="J344">
    <cfRule type="containsBlanks" dxfId="3670" priority="52">
      <formula>LEN(TRIM(J344))=0</formula>
    </cfRule>
  </conditionalFormatting>
  <conditionalFormatting sqref="J318">
    <cfRule type="containsBlanks" dxfId="3669" priority="58">
      <formula>LEN(TRIM(J318))=0</formula>
    </cfRule>
  </conditionalFormatting>
  <conditionalFormatting sqref="J319">
    <cfRule type="containsBlanks" dxfId="3668" priority="57">
      <formula>LEN(TRIM(J319))=0</formula>
    </cfRule>
  </conditionalFormatting>
  <conditionalFormatting sqref="J324">
    <cfRule type="containsBlanks" dxfId="3667" priority="56">
      <formula>LEN(TRIM(J324))=0</formula>
    </cfRule>
  </conditionalFormatting>
  <conditionalFormatting sqref="J329">
    <cfRule type="containsBlanks" dxfId="3666" priority="55">
      <formula>LEN(TRIM(J329))=0</formula>
    </cfRule>
  </conditionalFormatting>
  <conditionalFormatting sqref="J334">
    <cfRule type="containsBlanks" dxfId="3665" priority="54">
      <formula>LEN(TRIM(J334))=0</formula>
    </cfRule>
  </conditionalFormatting>
  <conditionalFormatting sqref="J339">
    <cfRule type="containsBlanks" dxfId="3664" priority="53">
      <formula>LEN(TRIM(J339))=0</formula>
    </cfRule>
  </conditionalFormatting>
  <conditionalFormatting sqref="J349">
    <cfRule type="containsBlanks" dxfId="3663" priority="51">
      <formula>LEN(TRIM(J349))=0</formula>
    </cfRule>
  </conditionalFormatting>
  <conditionalFormatting sqref="J89:J92">
    <cfRule type="containsBlanks" dxfId="3662" priority="49">
      <formula>LEN(TRIM(J89))=0</formula>
    </cfRule>
  </conditionalFormatting>
  <conditionalFormatting sqref="J321">
    <cfRule type="containsBlanks" dxfId="3661" priority="48">
      <formula>LEN(TRIM(J321))=0</formula>
    </cfRule>
  </conditionalFormatting>
  <conditionalFormatting sqref="J326">
    <cfRule type="containsBlanks" dxfId="3660" priority="47">
      <formula>LEN(TRIM(J326))=0</formula>
    </cfRule>
  </conditionalFormatting>
  <conditionalFormatting sqref="J331">
    <cfRule type="containsBlanks" dxfId="3659" priority="46">
      <formula>LEN(TRIM(J331))=0</formula>
    </cfRule>
  </conditionalFormatting>
  <conditionalFormatting sqref="J336">
    <cfRule type="containsBlanks" dxfId="3658" priority="45">
      <formula>LEN(TRIM(J336))=0</formula>
    </cfRule>
  </conditionalFormatting>
  <conditionalFormatting sqref="J346">
    <cfRule type="containsBlanks" dxfId="3657" priority="44">
      <formula>LEN(TRIM(J346))=0</formula>
    </cfRule>
  </conditionalFormatting>
  <conditionalFormatting sqref="J351">
    <cfRule type="containsBlanks" dxfId="3656" priority="43">
      <formula>LEN(TRIM(J351))=0</formula>
    </cfRule>
  </conditionalFormatting>
  <conditionalFormatting sqref="J356">
    <cfRule type="containsBlanks" dxfId="3655" priority="42">
      <formula>LEN(TRIM(J356))=0</formula>
    </cfRule>
  </conditionalFormatting>
  <conditionalFormatting sqref="H357">
    <cfRule type="containsBlanks" dxfId="3654" priority="41">
      <formula>LEN(TRIM(H357))=0</formula>
    </cfRule>
  </conditionalFormatting>
  <conditionalFormatting sqref="K20:N24">
    <cfRule type="containsBlanks" dxfId="3653" priority="40">
      <formula>LEN(TRIM(K20))=0</formula>
    </cfRule>
  </conditionalFormatting>
  <conditionalFormatting sqref="J29">
    <cfRule type="containsBlanks" dxfId="3652" priority="38">
      <formula>LEN(TRIM(J29))=0</formula>
    </cfRule>
  </conditionalFormatting>
  <conditionalFormatting sqref="J28">
    <cfRule type="containsBlanks" dxfId="3651" priority="39">
      <formula>LEN(TRIM(J28))=0</formula>
    </cfRule>
  </conditionalFormatting>
  <conditionalFormatting sqref="J341">
    <cfRule type="containsBlanks" dxfId="3650" priority="37">
      <formula>LEN(TRIM(J341))=0</formula>
    </cfRule>
  </conditionalFormatting>
  <conditionalFormatting sqref="H308:J308">
    <cfRule type="containsBlanks" dxfId="3649" priority="36">
      <formula>LEN(TRIM(H308))=0</formula>
    </cfRule>
  </conditionalFormatting>
  <conditionalFormatting sqref="H312:J312">
    <cfRule type="containsBlanks" dxfId="3648" priority="35">
      <formula>LEN(TRIM(H312))=0</formula>
    </cfRule>
  </conditionalFormatting>
  <conditionalFormatting sqref="H315:J315">
    <cfRule type="containsBlanks" dxfId="3647" priority="34">
      <formula>LEN(TRIM(H315))=0</formula>
    </cfRule>
  </conditionalFormatting>
  <conditionalFormatting sqref="I24">
    <cfRule type="containsBlanks" dxfId="3646" priority="33">
      <formula>LEN(TRIM(I24))=0</formula>
    </cfRule>
  </conditionalFormatting>
  <conditionalFormatting sqref="O77">
    <cfRule type="containsBlanks" dxfId="3645" priority="32">
      <formula>LEN(TRIM(O77))=0</formula>
    </cfRule>
  </conditionalFormatting>
  <conditionalFormatting sqref="O69:O74">
    <cfRule type="containsBlanks" dxfId="3644" priority="31">
      <formula>LEN(TRIM(O69))=0</formula>
    </cfRule>
  </conditionalFormatting>
  <conditionalFormatting sqref="J323">
    <cfRule type="containsBlanks" dxfId="3643" priority="30">
      <formula>LEN(TRIM(J323))=0</formula>
    </cfRule>
  </conditionalFormatting>
  <conditionalFormatting sqref="J328">
    <cfRule type="containsBlanks" dxfId="3642" priority="29">
      <formula>LEN(TRIM(J328))=0</formula>
    </cfRule>
  </conditionalFormatting>
  <conditionalFormatting sqref="J333">
    <cfRule type="containsBlanks" dxfId="3641" priority="28">
      <formula>LEN(TRIM(J333))=0</formula>
    </cfRule>
  </conditionalFormatting>
  <conditionalFormatting sqref="J338">
    <cfRule type="containsBlanks" dxfId="3640" priority="27">
      <formula>LEN(TRIM(J338))=0</formula>
    </cfRule>
  </conditionalFormatting>
  <conditionalFormatting sqref="J343">
    <cfRule type="containsBlanks" dxfId="3639" priority="26">
      <formula>LEN(TRIM(J343))=0</formula>
    </cfRule>
  </conditionalFormatting>
  <conditionalFormatting sqref="J348">
    <cfRule type="containsBlanks" dxfId="3638" priority="25">
      <formula>LEN(TRIM(J348))=0</formula>
    </cfRule>
  </conditionalFormatting>
  <conditionalFormatting sqref="J353">
    <cfRule type="containsBlanks" dxfId="3637" priority="24">
      <formula>LEN(TRIM(J353))=0</formula>
    </cfRule>
  </conditionalFormatting>
  <conditionalFormatting sqref="F73">
    <cfRule type="containsBlanks" dxfId="3636" priority="23">
      <formula>LEN(TRIM(F73))=0</formula>
    </cfRule>
  </conditionalFormatting>
  <conditionalFormatting sqref="J47">
    <cfRule type="containsBlanks" dxfId="3635" priority="22">
      <formula>LEN(TRIM(J47))=0</formula>
    </cfRule>
  </conditionalFormatting>
  <conditionalFormatting sqref="J37:K37">
    <cfRule type="containsBlanks" dxfId="3634" priority="21">
      <formula>LEN(TRIM(J37))=0</formula>
    </cfRule>
  </conditionalFormatting>
  <conditionalFormatting sqref="J40:K40">
    <cfRule type="containsBlanks" dxfId="3633" priority="20">
      <formula>LEN(TRIM(J40))=0</formula>
    </cfRule>
  </conditionalFormatting>
  <conditionalFormatting sqref="J44:K44">
    <cfRule type="containsBlanks" dxfId="3632" priority="19">
      <formula>LEN(TRIM(J44))=0</formula>
    </cfRule>
  </conditionalFormatting>
  <conditionalFormatting sqref="J45:K45">
    <cfRule type="containsBlanks" dxfId="3631" priority="18">
      <formula>LEN(TRIM(J45))=0</formula>
    </cfRule>
  </conditionalFormatting>
  <conditionalFormatting sqref="J48:K48">
    <cfRule type="containsBlanks" dxfId="3630" priority="17">
      <formula>LEN(TRIM(J48))=0</formula>
    </cfRule>
  </conditionalFormatting>
  <conditionalFormatting sqref="J49:K49">
    <cfRule type="containsBlanks" dxfId="3629" priority="16">
      <formula>LEN(TRIM(J49))=0</formula>
    </cfRule>
  </conditionalFormatting>
  <conditionalFormatting sqref="J51:K51">
    <cfRule type="containsBlanks" dxfId="3628" priority="15">
      <formula>LEN(TRIM(J51))=0</formula>
    </cfRule>
  </conditionalFormatting>
  <conditionalFormatting sqref="J55:K55">
    <cfRule type="containsBlanks" dxfId="3627" priority="14">
      <formula>LEN(TRIM(J55))=0</formula>
    </cfRule>
  </conditionalFormatting>
  <conditionalFormatting sqref="J56:K56">
    <cfRule type="containsBlanks" dxfId="3626" priority="13">
      <formula>LEN(TRIM(J56))=0</formula>
    </cfRule>
  </conditionalFormatting>
  <conditionalFormatting sqref="K47">
    <cfRule type="containsBlanks" dxfId="3625" priority="12">
      <formula>LEN(TRIM(K47))=0</formula>
    </cfRule>
  </conditionalFormatting>
  <conditionalFormatting sqref="J50">
    <cfRule type="containsBlanks" dxfId="3624" priority="11">
      <formula>LEN(TRIM(J50))=0</formula>
    </cfRule>
  </conditionalFormatting>
  <conditionalFormatting sqref="K50">
    <cfRule type="containsBlanks" dxfId="3623" priority="10">
      <formula>LEN(TRIM(K50))=0</formula>
    </cfRule>
  </conditionalFormatting>
  <conditionalFormatting sqref="J52:K52">
    <cfRule type="containsBlanks" dxfId="3622" priority="9">
      <formula>LEN(TRIM(J52))=0</formula>
    </cfRule>
  </conditionalFormatting>
  <conditionalFormatting sqref="J53:K53">
    <cfRule type="containsBlanks" dxfId="3621" priority="8">
      <formula>LEN(TRIM(J53))=0</formula>
    </cfRule>
  </conditionalFormatting>
  <conditionalFormatting sqref="O78">
    <cfRule type="containsBlanks" dxfId="3620" priority="7">
      <formula>LEN(TRIM(O78))=0</formula>
    </cfRule>
  </conditionalFormatting>
  <conditionalFormatting sqref="F188:F189">
    <cfRule type="containsBlanks" dxfId="3619" priority="1">
      <formula>LEN(TRIM(F188))=0</formula>
    </cfRule>
  </conditionalFormatting>
  <conditionalFormatting sqref="L164:M174">
    <cfRule type="expression" dxfId="3618" priority="5">
      <formula>$F$221="Don't know"</formula>
    </cfRule>
    <cfRule type="expression" dxfId="3617" priority="6">
      <formula>$F$221="No"</formula>
    </cfRule>
  </conditionalFormatting>
  <conditionalFormatting sqref="F164:F174 L164:N174">
    <cfRule type="containsBlanks" dxfId="3616" priority="4">
      <formula>LEN(TRIM(F164))=0</formula>
    </cfRule>
  </conditionalFormatting>
  <conditionalFormatting sqref="L164:M174">
    <cfRule type="expression" dxfId="3615" priority="2">
      <formula>$F$221="Don't know"</formula>
    </cfRule>
    <cfRule type="expression" dxfId="3614" priority="3">
      <formula>$F$221="No"</formula>
    </cfRule>
  </conditionalFormatting>
  <dataValidations count="44">
    <dataValidation type="list" allowBlank="1" showInputMessage="1" showErrorMessage="1" sqref="F261:F264 F70 H8 F11:F17 F72 F219:F221 H225 F223 I23:I24 L164:N174 G130:N132 F258 H139:J139 F19 F254 F256 G116:N128" xr:uid="{5AD11E7D-18EE-4E5A-8AFD-7200A6402F2A}">
      <formula1>"Yes, No, Don't know, Not applicable"</formula1>
    </dataValidation>
    <dataValidation type="list" allowBlank="1" showInputMessage="1" showErrorMessage="1" error="Please choose from the dropdown list." sqref="I22" xr:uid="{E0AEC211-F0B3-48ED-A18A-F002151CC8F1}">
      <formula1>"0 times, 1 time, 2-3 times, 4 or more times, Don't know"</formula1>
    </dataValidation>
    <dataValidation type="list" allowBlank="1" showInputMessage="1" showErrorMessage="1" sqref="H26 J26 H28 J28" xr:uid="{6D97F693-21B5-4B85-8B0A-72D0C8025BCB}">
      <formula1>"January, February, March, April, May, June, July, August, September, October, November, December"</formula1>
    </dataValidation>
    <dataValidation type="list" allowBlank="1" showInputMessage="1" showErrorMessage="1" sqref="H31:J31" xr:uid="{FF464663-049E-4890-A46A-7AA3BCC50ED0}">
      <formula1>"Less than annually,Annually,Bi-annually (twice a year),Quarterly,Monthly,Ad hoc"</formula1>
    </dataValidation>
    <dataValidation type="list" allowBlank="1" showInputMessage="1" showErrorMessage="1" sqref="H357:H358 J60:K60 I67 F200:F210 K228:K240 F252 G135 H143:J143 H141:J141 J58 F260 F176:F186 F164:F174 H211:J211 G266 F188:F198" xr:uid="{3A1B12FB-0FB4-4695-8F49-3DEA1E133F2B}">
      <formula1>"Yes, No, Don't know"</formula1>
    </dataValidation>
    <dataValidation type="list" allowBlank="1" showInputMessage="1" showErrorMessage="1" sqref="F77:F81" xr:uid="{055B8F83-0BF3-4D52-AAA5-596A5BBD7A21}">
      <formula1>"In-kind, Cash, Don't know, Not applicable"</formula1>
    </dataValidation>
    <dataValidation type="list" allowBlank="1" showInputMessage="1" showErrorMessage="1" sqref="H106" xr:uid="{AD14521B-B68B-407A-9EE0-E189BB01628D}">
      <formula1>"Yes, No, Don't Know"</formula1>
    </dataValidation>
    <dataValidation type="list" allowBlank="1" showInputMessage="1" showErrorMessage="1" sqref="H161 J161:L161" xr:uid="{9E224008-6EF9-4061-9DDA-83921B7DD348}">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485D39B6-1871-487B-ACFC-F1089D8EDB90}">
      <formula1>"Yes, No, Don’t know, Not applicable"</formula1>
    </dataValidation>
    <dataValidation type="list" allowBlank="1" showInputMessage="1" showErrorMessage="1" sqref="H305:J306" xr:uid="{4A9D6D53-C407-4F5E-881C-D3D4D1356E64}">
      <formula1>"Most were tested, Some were tested, None were tested, Don't know, Not applicable"</formula1>
    </dataValidation>
    <dataValidation type="list" allowBlank="1" showInputMessage="1" showErrorMessage="1" error="Please choose from the dropdown list." sqref="I20:I21" xr:uid="{6EC6B8C2-711F-40B0-B84A-5364CD479C58}">
      <formula1>"Yes, No, Don't know, Not applicable"</formula1>
    </dataValidation>
    <dataValidation type="list" allowBlank="1" showInputMessage="1" showErrorMessage="1" sqref="H301:J301" xr:uid="{5150A44A-3823-42B2-84DC-BE6FFD23F6DF}">
      <formula1>"Less than 6 months, 6 months to under 1 year, 1 year to 18 months, More than 18 months,Don’t know"</formula1>
    </dataValidation>
    <dataValidation type="list" allowBlank="1" showInputMessage="1" showErrorMessage="1" sqref="H302" xr:uid="{D069368F-FAB2-4168-AAD0-661EDCE17234}">
      <formula1>"Yes,No,Don’t know, Not applicable"</formula1>
    </dataValidation>
    <dataValidation type="list" allowBlank="1" showInputMessage="1" showErrorMessage="1" sqref="J349 J354 J324 J329 J334 J339 J344 J319" xr:uid="{333812E0-28E7-4B5C-B31E-7527EB8FEC47}">
      <formula1>"0,1,2-3,More than 3,Don't know"</formula1>
    </dataValidation>
    <dataValidation type="list" allowBlank="1" showInputMessage="1" showErrorMessage="1" sqref="H310:J310" xr:uid="{F213F9DB-DFE2-449E-96F5-E4BE787F0E36}">
      <formula1>"0,1,2-3,More than 3, Don’t know"</formula1>
    </dataValidation>
    <dataValidation type="list" allowBlank="1" showInputMessage="1" showErrorMessage="1" sqref="H308:J308" xr:uid="{D84EDC64-D66D-4F2B-AFCC-22D86548DE5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B5B946F0-521A-4896-A615-22D967BE7100}">
      <formula1>"Yes,No,Don't know,Not applicable"</formula1>
    </dataValidation>
    <dataValidation type="list" allowBlank="1" showInputMessage="1" showErrorMessage="1" sqref="F95:F97" xr:uid="{7981D9CF-BC28-4E07-8A5C-A886BC5C0153}">
      <formula1>"Yes,No,Don't Know,Not Applicable"</formula1>
    </dataValidation>
    <dataValidation type="list" allowBlank="1" showInputMessage="1" showErrorMessage="1" sqref="H312:J312" xr:uid="{5D51D9D7-79B1-4D17-9E9B-E5213EDEDAF9}">
      <formula1>"0-25%,26-50%,51-75%,76-100%, Don’t know, Not applicable"</formula1>
    </dataValidation>
    <dataValidation type="list" allowBlank="1" showInputMessage="1" showErrorMessage="1" sqref="H360:I360" xr:uid="{24AB4281-8DCE-47C0-B621-1E7841F42101}">
      <formula1>"Yes (PSE plan with FP/RH component),No PSE plan started/developed,Yes PSE plan but no FP/RH component,Don't know"</formula1>
    </dataValidation>
    <dataValidation type="list" allowBlank="1" showInputMessage="1" showErrorMessage="1" sqref="F268:G268" xr:uid="{8254642E-0C06-4E8A-9E9E-F5DA4953E2A3}">
      <formula1>"Yes: All public sector facilities included, Yes: Some public sector facilities included,None, Don't know, Not applicable (no LMIS)"</formula1>
    </dataValidation>
    <dataValidation type="list" allowBlank="1" showInputMessage="1" showErrorMessage="1" sqref="F269:G269" xr:uid="{B6283E84-53EB-4687-931B-8E62661B9FC4}">
      <formula1>"Yes: All private sector facilities included, Yes: Some private sector facilities included,None, Don't know, Not applicable (no LMIS)"</formula1>
    </dataValidation>
    <dataValidation type="list" allowBlank="1" showInputMessage="1" showErrorMessage="1" sqref="F270:G270" xr:uid="{C669B3DC-C947-4752-B626-A72FC39A7DEB}">
      <formula1>"Yes: All NGO facilities included, Yes: Some NGO facilities included,None, Don't know, Not applicable (no LMIS)"</formula1>
    </dataValidation>
    <dataValidation type="list" allowBlank="1" showInputMessage="1" showErrorMessage="1" sqref="F271:G271" xr:uid="{827EB41A-7B36-4D10-B7B0-CFD0F63D2025}">
      <formula1>"Yes: All social marketing sites included, Yes: Some social marketing sites included,None, Don't know, Not applicable (no LMIS)"</formula1>
    </dataValidation>
    <dataValidation allowBlank="1" showInputMessage="1" showErrorMessage="1" error="Please choose from the dropdown list." sqref="K20:N24" xr:uid="{B7413FC7-9C12-4492-9221-A3FD359BA23B}"/>
    <dataValidation type="list" allowBlank="1" showInputMessage="1" showErrorMessage="1" sqref="F245:G245" xr:uid="{6229A882-7B2F-4956-97C3-6D437572B324}">
      <formula1>"Yes: Extensive social marketing,Yes: Some social marketing,No,Don't know"</formula1>
    </dataValidation>
    <dataValidation type="list" allowBlank="1" showInputMessage="1" showErrorMessage="1" sqref="F247:G247" xr:uid="{DE6AB29E-3246-427C-8158-2B19E8E54F10}">
      <formula1>"Yes: Extensive mobile outreach/education,Yes: Some mobile outreach/education,No,Don't know"</formula1>
    </dataValidation>
    <dataValidation type="list" allowBlank="1" showInputMessage="1" showErrorMessage="1" sqref="F249:G249 H213:J216" xr:uid="{93F70860-47D3-44B4-B0D4-15F86558B27B}">
      <formula1>"Yes,No,Don't know"</formula1>
    </dataValidation>
    <dataValidation type="list" allowBlank="1" showInputMessage="1" showErrorMessage="1" sqref="G251" xr:uid="{F597C31B-4468-447A-B3A5-5B26CC5BECA5}">
      <formula1>"0%,1-10%,11-20%,21-30%,31-40%,41-50%,51-60%,61-70%,71-80%,81-100%,Don't know,Not applicable"</formula1>
    </dataValidation>
    <dataValidation type="list" allowBlank="1" showInputMessage="1" showErrorMessage="1" sqref="F272:G272" xr:uid="{9E8B5204-8DC6-4D68-93F3-724C321D4C99}">
      <formula1>"Paper only, Mobile phone/SMS,Electronic,Combination, Don't know, Not applicable (no LMIS)"</formula1>
    </dataValidation>
    <dataValidation type="list" allowBlank="1" showInputMessage="1" showErrorMessage="1" sqref="F99:G103" xr:uid="{7DFD6827-BCB5-4E50-94AB-0AF847699160}">
      <formula1>"Yes,No,Don't Know"</formula1>
    </dataValidation>
    <dataValidation type="list" allowBlank="1" showInputMessage="1" showErrorMessage="1" sqref="F18" xr:uid="{3FC8BB0D-F440-4EA0-8FF4-64C8B4EA8AFC}">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1A5E3E35-4C36-4507-AFB9-E0CDD1C3CB1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93A921A1-9672-43FD-B935-3D6509A07EF6}">
      <formula1>"Yes, No, Don't Know,Not applicable"</formula1>
    </dataValidation>
    <dataValidation type="list" allowBlank="1" showInputMessage="1" showErrorMessage="1" sqref="H140:J140" xr:uid="{6E2A70B6-DE3F-4AB3-BC4D-278188104F9F}">
      <formula1>"Yes - high level of implementation, Yes - some implementation,Minimal or no implementation, Don't know, Not applicable (no strategy)"</formula1>
    </dataValidation>
    <dataValidation type="list" allowBlank="1" showInputMessage="1" showErrorMessage="1" sqref="G147:G160 H151:I160 H147:I149 J147:J160 K147:L149 K151:L160" xr:uid="{34F1E223-3048-455B-BD19-F89F144D090C}">
      <formula1>"Community Health Worker (or equivalent),Auxiliary Nurse,Auxiliary Nurse Midwife,Nurse,Clinical Officer,Doctor,Don't know,Not applicable"</formula1>
    </dataValidation>
    <dataValidation type="list" allowBlank="1" showInputMessage="1" showErrorMessage="1" sqref="F246:G246" xr:uid="{58BADAE1-1FF0-455B-8280-464CC7220B5E}">
      <formula1>"Yes: Extensive mass media,Yes: Some mass media,No,Don't know"</formula1>
    </dataValidation>
    <dataValidation type="list" allowBlank="1" showInputMessage="1" showErrorMessage="1" sqref="F248:G248" xr:uid="{9C733688-B4E1-4EB5-9A49-5ECB3C857964}">
      <formula1>"Yes: Extensive community mobilization/engagement,Yes: Some community mobilization/engagement,No,Don't know"</formula1>
    </dataValidation>
    <dataValidation type="list" allowBlank="1" showInputMessage="1" showErrorMessage="1" sqref="H304:J304" xr:uid="{E2F8BC80-5751-4C65-802A-AD8DEB972511}">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04E0CEDC-A8B5-4E95-8B15-4DD746371E1E}">
      <formula1>"0,1,2 or more,Don't know"</formula1>
    </dataValidation>
    <dataValidation type="list" allowBlank="1" showInputMessage="1" showErrorMessage="1" sqref="H29 J29" xr:uid="{E7E95BE4-8022-4532-B4EB-606B86B984AB}">
      <formula1>"2015,2016,2017,2018,2019"</formula1>
    </dataValidation>
    <dataValidation type="list" allowBlank="1" showInputMessage="1" showErrorMessage="1" sqref="H297:J297" xr:uid="{C4EBAA14-0474-4E76-8726-BD44A19223CF}">
      <formula1>"Yes, No, Don’t know"</formula1>
    </dataValidation>
    <dataValidation type="list" allowBlank="1" showInputMessage="1" showErrorMessage="1" sqref="H361:I361" xr:uid="{A3CA7162-E652-4408-BFD8-0E586C1F13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88DC4395-4AC6-46F1-BEDE-A8161C9EFAFD}">
      <formula1>"WHO-prequalified, SRA, Both WHO-PQ and SRA,No SRA or WHO-PQ products registered,Don’t know"</formula1>
    </dataValidation>
  </dataValidations>
  <hyperlinks>
    <hyperlink ref="L1:M1" location="'All Countries Summary (2019)'!A1" display="Go to summary" xr:uid="{32C888E3-EE9D-4DEE-B54D-816DDCA13E23}"/>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FCDA1BDC-0E4D-4C0F-841C-B5641D177B11}">
          <x14:formula1>
            <xm:f>'https://chemonics.sharepoint.com/sites/FO000/1300_CL/Monitoring and Evaluation/CS Indicators and Index/Data Aggregation and Analysis/[CS Indicators Survey_2019_Liberia (4) (FINAL) (1).xlsx]Data sources for dropdown list'!#REF!</xm:f>
          </x14:formula1>
          <xm:sqref>O8:P19</xm:sqref>
        </x14:dataValidation>
        <x14:dataValidation type="list" allowBlank="1" showInputMessage="1" showErrorMessage="1" xr:uid="{33365A6E-12E9-49A1-85B5-499B8668D704}">
          <x14:formula1>
            <xm:f>'https://chemonics.sharepoint.com/sites/FO000/1300_CL/Monitoring and Evaluation/CS Indicators and Index/Data Aggregation and Analysis/[CS Indicators Survey_2019_Liberia (4) (FINAL) (1).xlsx]Data sources for dropdown list'!#REF!</xm:f>
          </x14:formula1>
          <xm:sqref>E3 O58:P58 P106 P135 O69:P74 O20:P24 O26:P33 O60:P60 O67:P67 P146:P161 O77 P88:P103 P113:P115 P163:P264 O274:P274 O277:P279 P266:P272 P310:P360 P297:P308 O141:P144 P76:P81 O199:O210 O223:O224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707F7-5F33-49A0-B3D9-7855F6AFD3F7}">
  <sheetPr>
    <tabColor theme="9" tint="0.39997558519241921"/>
  </sheetPr>
  <dimension ref="A1:Q363"/>
  <sheetViews>
    <sheetView showGridLines="0" zoomScaleNormal="100" workbookViewId="0">
      <selection activeCell="F223" sqref="F223:J223"/>
    </sheetView>
  </sheetViews>
  <sheetFormatPr defaultColWidth="9.42578125" defaultRowHeight="15"/>
  <cols>
    <col min="1" max="1" width="2.42578125" style="140" customWidth="1"/>
    <col min="2" max="2" width="6" style="140" customWidth="1"/>
    <col min="3" max="3" width="3.42578125" style="140" customWidth="1"/>
    <col min="4" max="4" width="16.42578125" style="140" customWidth="1"/>
    <col min="5" max="5" width="61" style="140" customWidth="1"/>
    <col min="6" max="6" width="16.42578125" style="140" customWidth="1"/>
    <col min="7" max="7" width="21.42578125" style="140" customWidth="1"/>
    <col min="8" max="8" width="22" style="140" customWidth="1"/>
    <col min="9" max="9" width="17.140625" style="140" customWidth="1"/>
    <col min="10" max="10" width="18.5703125" style="140" customWidth="1"/>
    <col min="11" max="11" width="19.5703125" style="140" customWidth="1"/>
    <col min="12" max="12" width="17.42578125" style="140" customWidth="1"/>
    <col min="13" max="13" width="19.5703125" style="140" customWidth="1"/>
    <col min="14" max="14" width="18.5703125" style="140" customWidth="1"/>
    <col min="15" max="16" width="60.42578125" style="140" customWidth="1"/>
    <col min="17" max="16384" width="9.42578125" style="140"/>
  </cols>
  <sheetData>
    <row r="1" spans="2:16" ht="53.25" customHeight="1">
      <c r="F1" s="643"/>
      <c r="G1" s="643"/>
      <c r="H1" s="643"/>
      <c r="I1" s="643"/>
      <c r="J1" s="643"/>
      <c r="K1" s="643"/>
      <c r="L1" s="2508" t="s">
        <v>828</v>
      </c>
      <c r="M1" s="2508"/>
      <c r="N1" s="643"/>
    </row>
    <row r="2" spans="2:16" ht="37.5" customHeight="1" thickBot="1">
      <c r="B2" s="141" t="s">
        <v>1938</v>
      </c>
      <c r="C2" s="6"/>
      <c r="D2" s="6"/>
      <c r="E2" s="6"/>
      <c r="F2" s="142"/>
      <c r="G2" s="143"/>
      <c r="H2" s="142"/>
      <c r="I2" s="142"/>
      <c r="J2" s="142"/>
      <c r="K2" s="616"/>
      <c r="L2" s="616"/>
      <c r="M2" s="616"/>
      <c r="N2" s="144"/>
    </row>
    <row r="3" spans="2:16" ht="46.5" customHeight="1" thickBot="1">
      <c r="B3" s="141"/>
      <c r="C3" s="6"/>
      <c r="D3" s="15" t="s">
        <v>1939</v>
      </c>
      <c r="E3" s="145" t="s">
        <v>4475</v>
      </c>
      <c r="F3" s="16" t="s">
        <v>1941</v>
      </c>
      <c r="G3" s="143"/>
      <c r="H3" s="142"/>
      <c r="I3" s="142"/>
      <c r="J3" s="142"/>
      <c r="K3" s="616"/>
      <c r="L3" s="616"/>
      <c r="M3" s="616"/>
      <c r="N3" s="144"/>
    </row>
    <row r="4" spans="2:16" ht="39" customHeight="1">
      <c r="B4" s="2403" t="s">
        <v>1942</v>
      </c>
      <c r="C4" s="2403"/>
      <c r="D4" s="2403"/>
      <c r="E4" s="2403"/>
      <c r="F4" s="2403"/>
      <c r="G4" s="2403"/>
      <c r="H4" s="2403"/>
      <c r="I4" s="2403"/>
      <c r="J4" s="2403"/>
      <c r="K4" s="2403"/>
      <c r="L4" s="2403"/>
      <c r="M4" s="2403"/>
      <c r="N4" s="2403"/>
    </row>
    <row r="5" spans="2:16" ht="3.75" customHeight="1" thickBot="1">
      <c r="B5" s="2430" t="s">
        <v>1943</v>
      </c>
      <c r="C5" s="2431"/>
      <c r="D5" s="2431"/>
      <c r="E5" s="2431"/>
      <c r="F5" s="2431"/>
      <c r="G5" s="2431"/>
      <c r="H5" s="2431"/>
      <c r="I5" s="2431"/>
      <c r="J5" s="2431"/>
      <c r="K5" s="2431"/>
      <c r="L5" s="2431"/>
      <c r="M5" s="2431"/>
      <c r="N5" s="2431"/>
    </row>
    <row r="6" spans="2:16" ht="21.75"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66" customHeight="1">
      <c r="B8" s="20" t="s">
        <v>1947</v>
      </c>
      <c r="C8" s="2407" t="s">
        <v>1948</v>
      </c>
      <c r="D8" s="2407"/>
      <c r="E8" s="2407"/>
      <c r="F8" s="2407"/>
      <c r="G8" s="2407"/>
      <c r="H8" s="1622" t="s">
        <v>1949</v>
      </c>
      <c r="I8" s="21" t="s">
        <v>1950</v>
      </c>
      <c r="J8" s="2408" t="s">
        <v>4476</v>
      </c>
      <c r="K8" s="2409"/>
      <c r="L8" s="2409"/>
      <c r="M8" s="2409"/>
      <c r="N8" s="2410"/>
      <c r="O8" s="2245" t="s">
        <v>3312</v>
      </c>
      <c r="P8" s="2245" t="s">
        <v>3352</v>
      </c>
    </row>
    <row r="9" spans="2:16" ht="21.75" customHeight="1">
      <c r="B9" s="22" t="s">
        <v>435</v>
      </c>
      <c r="C9" s="2028" t="s">
        <v>1952</v>
      </c>
      <c r="D9" s="2028"/>
      <c r="E9" s="2029"/>
      <c r="F9" s="2411" t="s">
        <v>4477</v>
      </c>
      <c r="G9" s="2412"/>
      <c r="H9" s="2412"/>
      <c r="I9" s="2412"/>
      <c r="J9" s="2412"/>
      <c r="K9" s="2412"/>
      <c r="L9" s="2412"/>
      <c r="M9" s="2412"/>
      <c r="N9" s="2412"/>
      <c r="O9" s="2124"/>
      <c r="P9" s="2124"/>
    </row>
    <row r="10" spans="2:16" ht="42.75">
      <c r="B10" s="23" t="s">
        <v>58</v>
      </c>
      <c r="C10" s="1997" t="s">
        <v>1954</v>
      </c>
      <c r="D10" s="1997"/>
      <c r="E10" s="1998"/>
      <c r="F10" s="24" t="s">
        <v>1955</v>
      </c>
      <c r="G10" s="2413"/>
      <c r="H10" s="2413"/>
      <c r="I10" s="2413"/>
      <c r="J10" s="2413"/>
      <c r="K10" s="2413"/>
      <c r="L10" s="2413"/>
      <c r="M10" s="2413"/>
      <c r="N10" s="2414"/>
      <c r="O10" s="2124"/>
      <c r="P10" s="2124"/>
    </row>
    <row r="11" spans="2:16" ht="30" customHeight="1">
      <c r="B11" s="1494" t="s">
        <v>435</v>
      </c>
      <c r="C11" s="2043" t="s">
        <v>1956</v>
      </c>
      <c r="D11" s="2043"/>
      <c r="E11" s="2415"/>
      <c r="F11" s="1622" t="s">
        <v>1949</v>
      </c>
      <c r="G11" s="2397" t="s">
        <v>1957</v>
      </c>
      <c r="H11" s="2138"/>
      <c r="I11" s="1637" t="s">
        <v>4366</v>
      </c>
      <c r="J11" s="1637"/>
      <c r="K11" s="1637"/>
      <c r="L11" s="1637"/>
      <c r="M11" s="1637"/>
      <c r="N11" s="1637"/>
      <c r="O11" s="2124"/>
      <c r="P11" s="2124"/>
    </row>
    <row r="12" spans="2:16" ht="46.5" customHeight="1">
      <c r="B12" s="76" t="s">
        <v>441</v>
      </c>
      <c r="C12" s="2028" t="s">
        <v>1959</v>
      </c>
      <c r="D12" s="2028"/>
      <c r="E12" s="2029"/>
      <c r="F12" s="1622" t="s">
        <v>1949</v>
      </c>
      <c r="G12" s="2397" t="s">
        <v>1957</v>
      </c>
      <c r="H12" s="2138"/>
      <c r="I12" s="2773" t="s">
        <v>4478</v>
      </c>
      <c r="J12" s="2774"/>
      <c r="K12" s="2774"/>
      <c r="L12" s="2774"/>
      <c r="M12" s="2774"/>
      <c r="N12" s="2775"/>
      <c r="O12" s="2124"/>
      <c r="P12" s="2124"/>
    </row>
    <row r="13" spans="2:16" ht="35.25" customHeight="1">
      <c r="B13" s="88" t="s">
        <v>443</v>
      </c>
      <c r="C13" s="2028" t="s">
        <v>1961</v>
      </c>
      <c r="D13" s="2028"/>
      <c r="E13" s="2029"/>
      <c r="F13" s="1622" t="s">
        <v>1962</v>
      </c>
      <c r="G13" s="2397" t="s">
        <v>1957</v>
      </c>
      <c r="H13" s="2138"/>
      <c r="I13" s="2435"/>
      <c r="J13" s="2436"/>
      <c r="K13" s="2436"/>
      <c r="L13" s="2436"/>
      <c r="M13" s="2436"/>
      <c r="N13" s="2437"/>
      <c r="O13" s="2124"/>
      <c r="P13" s="2124"/>
    </row>
    <row r="14" spans="2:16" ht="33" customHeight="1">
      <c r="B14" s="76" t="s">
        <v>445</v>
      </c>
      <c r="C14" s="2028" t="s">
        <v>1963</v>
      </c>
      <c r="D14" s="2028"/>
      <c r="E14" s="2029"/>
      <c r="F14" s="1622" t="s">
        <v>1949</v>
      </c>
      <c r="G14" s="2397" t="s">
        <v>1964</v>
      </c>
      <c r="H14" s="2138"/>
      <c r="I14" s="1637" t="s">
        <v>4479</v>
      </c>
      <c r="J14" s="1637"/>
      <c r="K14" s="1637"/>
      <c r="L14" s="1637"/>
      <c r="M14" s="1637"/>
      <c r="N14" s="1637"/>
      <c r="O14" s="2124"/>
      <c r="P14" s="2124"/>
    </row>
    <row r="15" spans="2:16" ht="33" customHeight="1">
      <c r="B15" s="76" t="s">
        <v>448</v>
      </c>
      <c r="C15" s="2028" t="s">
        <v>1965</v>
      </c>
      <c r="D15" s="2028"/>
      <c r="E15" s="2029"/>
      <c r="F15" s="1622" t="s">
        <v>1949</v>
      </c>
      <c r="G15" s="2397" t="s">
        <v>1966</v>
      </c>
      <c r="H15" s="2138"/>
      <c r="I15" s="1637" t="s">
        <v>957</v>
      </c>
      <c r="J15" s="1637"/>
      <c r="K15" s="1637"/>
      <c r="L15" s="1637"/>
      <c r="M15" s="1637"/>
      <c r="N15" s="1637"/>
      <c r="O15" s="2124"/>
      <c r="P15" s="2124"/>
    </row>
    <row r="16" spans="2:16" ht="56.1" customHeight="1">
      <c r="B16" s="76" t="s">
        <v>450</v>
      </c>
      <c r="C16" s="2028" t="s">
        <v>1968</v>
      </c>
      <c r="D16" s="2028"/>
      <c r="E16" s="2029"/>
      <c r="F16" s="1622" t="s">
        <v>1949</v>
      </c>
      <c r="G16" s="2397" t="s">
        <v>1969</v>
      </c>
      <c r="H16" s="2138"/>
      <c r="I16" s="2773" t="s">
        <v>4480</v>
      </c>
      <c r="J16" s="2774"/>
      <c r="K16" s="2774"/>
      <c r="L16" s="2774"/>
      <c r="M16" s="2774"/>
      <c r="N16" s="2775"/>
      <c r="O16" s="2124"/>
      <c r="P16" s="2124"/>
    </row>
    <row r="17" spans="2:16" ht="26.25" customHeight="1">
      <c r="B17" s="76" t="s">
        <v>453</v>
      </c>
      <c r="C17" s="2099" t="s">
        <v>1971</v>
      </c>
      <c r="D17" s="2099"/>
      <c r="E17" s="2099"/>
      <c r="F17" s="1622" t="s">
        <v>1962</v>
      </c>
      <c r="G17" s="2397" t="s">
        <v>1972</v>
      </c>
      <c r="H17" s="2138"/>
      <c r="I17" s="2435"/>
      <c r="J17" s="2436"/>
      <c r="K17" s="2436"/>
      <c r="L17" s="2436"/>
      <c r="M17" s="2436"/>
      <c r="N17" s="2437"/>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24.75" customHeight="1">
      <c r="B19" s="76" t="s">
        <v>458</v>
      </c>
      <c r="C19" s="2099" t="s">
        <v>1976</v>
      </c>
      <c r="D19" s="2099"/>
      <c r="E19" s="2099"/>
      <c r="F19" s="1622" t="s">
        <v>1962</v>
      </c>
      <c r="G19" s="2397" t="s">
        <v>1972</v>
      </c>
      <c r="H19" s="2138"/>
      <c r="I19" s="2435"/>
      <c r="J19" s="2436"/>
      <c r="K19" s="2436"/>
      <c r="L19" s="2436"/>
      <c r="M19" s="2436"/>
      <c r="N19" s="2437"/>
      <c r="O19" s="2197"/>
      <c r="P19" s="2197"/>
    </row>
    <row r="20" spans="2:16" ht="24" customHeight="1">
      <c r="B20" s="23" t="s">
        <v>78</v>
      </c>
      <c r="C20" s="1997" t="s">
        <v>1978</v>
      </c>
      <c r="D20" s="1997"/>
      <c r="E20" s="1997"/>
      <c r="F20" s="1997"/>
      <c r="G20" s="1997"/>
      <c r="H20" s="1997"/>
      <c r="I20" s="1522" t="s">
        <v>1962</v>
      </c>
      <c r="J20" s="1993" t="s">
        <v>1979</v>
      </c>
      <c r="K20" s="2465" t="s">
        <v>4481</v>
      </c>
      <c r="L20" s="2466"/>
      <c r="M20" s="2466"/>
      <c r="N20" s="2467"/>
      <c r="O20" s="25" t="s">
        <v>1981</v>
      </c>
      <c r="P20" s="26"/>
    </row>
    <row r="21" spans="2:16" ht="24" customHeight="1">
      <c r="B21" s="23" t="s">
        <v>81</v>
      </c>
      <c r="C21" s="1997" t="s">
        <v>1982</v>
      </c>
      <c r="D21" s="1997"/>
      <c r="E21" s="1997"/>
      <c r="F21" s="1997"/>
      <c r="G21" s="1997"/>
      <c r="H21" s="1997"/>
      <c r="I21" s="1522" t="s">
        <v>1949</v>
      </c>
      <c r="J21" s="2398"/>
      <c r="K21" s="2469"/>
      <c r="L21" s="2470"/>
      <c r="M21" s="2470"/>
      <c r="N21" s="2471"/>
      <c r="O21" s="25" t="s">
        <v>1981</v>
      </c>
      <c r="P21" s="26"/>
    </row>
    <row r="22" spans="2:16" ht="24" customHeight="1">
      <c r="B22" s="23" t="s">
        <v>91</v>
      </c>
      <c r="C22" s="1997" t="s">
        <v>1983</v>
      </c>
      <c r="D22" s="1997"/>
      <c r="E22" s="1997"/>
      <c r="F22" s="1997"/>
      <c r="G22" s="1997"/>
      <c r="H22" s="1997"/>
      <c r="I22" s="1522" t="s">
        <v>4107</v>
      </c>
      <c r="J22" s="2398"/>
      <c r="K22" s="2469"/>
      <c r="L22" s="2470"/>
      <c r="M22" s="2470"/>
      <c r="N22" s="2471"/>
      <c r="O22" s="2051" t="s">
        <v>3312</v>
      </c>
      <c r="P22" s="2051"/>
    </row>
    <row r="23" spans="2:16" ht="27" customHeight="1">
      <c r="B23" s="23" t="s">
        <v>464</v>
      </c>
      <c r="C23" s="1997" t="s">
        <v>1985</v>
      </c>
      <c r="D23" s="1997"/>
      <c r="E23" s="1997"/>
      <c r="F23" s="1997"/>
      <c r="G23" s="1997"/>
      <c r="H23" s="1997"/>
      <c r="I23" s="1622" t="s">
        <v>1949</v>
      </c>
      <c r="J23" s="2398"/>
      <c r="K23" s="2469"/>
      <c r="L23" s="2470"/>
      <c r="M23" s="2470"/>
      <c r="N23" s="2471"/>
      <c r="O23" s="2124"/>
      <c r="P23" s="2124"/>
    </row>
    <row r="24" spans="2:16" ht="93.6" customHeight="1" thickBot="1">
      <c r="B24" s="22" t="s">
        <v>435</v>
      </c>
      <c r="C24" s="2330" t="s">
        <v>1986</v>
      </c>
      <c r="D24" s="2330"/>
      <c r="E24" s="2330"/>
      <c r="F24" s="2330"/>
      <c r="G24" s="2330"/>
      <c r="H24" s="2330"/>
      <c r="I24" s="1622" t="s">
        <v>1949</v>
      </c>
      <c r="J24" s="2398"/>
      <c r="K24" s="2505"/>
      <c r="L24" s="2506"/>
      <c r="M24" s="2506"/>
      <c r="N24" s="2507"/>
      <c r="O24" s="2052"/>
      <c r="P24" s="2052"/>
    </row>
    <row r="25" spans="2:16" ht="24.6"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829" t="s">
        <v>4482</v>
      </c>
      <c r="M26" s="2830"/>
      <c r="N26" s="2831"/>
      <c r="O26" s="30" t="s">
        <v>4483</v>
      </c>
      <c r="P26" s="1515" t="s">
        <v>1981</v>
      </c>
    </row>
    <row r="27" spans="2:16" ht="78" customHeight="1">
      <c r="B27" s="87" t="s">
        <v>472</v>
      </c>
      <c r="C27" s="2028" t="s">
        <v>1995</v>
      </c>
      <c r="D27" s="2028"/>
      <c r="E27" s="2028"/>
      <c r="F27" s="2028"/>
      <c r="G27" s="2028"/>
      <c r="H27" s="2028"/>
      <c r="I27" s="2029"/>
      <c r="J27" s="31">
        <v>7644165</v>
      </c>
      <c r="K27" s="2113"/>
      <c r="L27" s="2832"/>
      <c r="M27" s="2833"/>
      <c r="N27" s="2834"/>
      <c r="O27" s="2051" t="s">
        <v>3756</v>
      </c>
      <c r="P27" s="2051" t="s">
        <v>1996</v>
      </c>
    </row>
    <row r="28" spans="2:16" ht="19.5" customHeight="1">
      <c r="B28" s="2810" t="s">
        <v>120</v>
      </c>
      <c r="C28" s="1855" t="s">
        <v>1997</v>
      </c>
      <c r="D28" s="1855"/>
      <c r="E28" s="1855"/>
      <c r="F28" s="2098"/>
      <c r="G28" s="1634" t="s">
        <v>1989</v>
      </c>
      <c r="H28" s="1531" t="s">
        <v>1990</v>
      </c>
      <c r="I28" s="32" t="s">
        <v>1991</v>
      </c>
      <c r="J28" s="33" t="s">
        <v>1992</v>
      </c>
      <c r="K28" s="2113"/>
      <c r="L28" s="2832"/>
      <c r="M28" s="2833"/>
      <c r="N28" s="2834"/>
      <c r="O28" s="2124"/>
      <c r="P28" s="2124"/>
    </row>
    <row r="29" spans="2:16" ht="19.5" customHeight="1">
      <c r="B29" s="2811"/>
      <c r="C29" s="2099"/>
      <c r="D29" s="2099"/>
      <c r="E29" s="2099"/>
      <c r="F29" s="2100"/>
      <c r="G29" s="1634" t="s">
        <v>1998</v>
      </c>
      <c r="H29" s="1510">
        <v>2018</v>
      </c>
      <c r="I29" s="32" t="s">
        <v>1999</v>
      </c>
      <c r="J29" s="1510">
        <v>2018</v>
      </c>
      <c r="K29" s="2113"/>
      <c r="L29" s="2832"/>
      <c r="M29" s="2833"/>
      <c r="N29" s="2834"/>
      <c r="O29" s="2124"/>
      <c r="P29" s="2124"/>
    </row>
    <row r="30" spans="2:16" ht="50.85" customHeight="1">
      <c r="B30" s="76" t="s">
        <v>435</v>
      </c>
      <c r="C30" s="2028" t="s">
        <v>2000</v>
      </c>
      <c r="D30" s="2028"/>
      <c r="E30" s="2028"/>
      <c r="F30" s="2028"/>
      <c r="G30" s="2029"/>
      <c r="H30" s="2381" t="s">
        <v>4484</v>
      </c>
      <c r="I30" s="2382"/>
      <c r="J30" s="2383"/>
      <c r="K30" s="2113"/>
      <c r="L30" s="2832"/>
      <c r="M30" s="2833"/>
      <c r="N30" s="2834"/>
      <c r="O30" s="2197"/>
      <c r="P30" s="2197"/>
    </row>
    <row r="31" spans="2:16" ht="33.950000000000003" customHeight="1">
      <c r="B31" s="76" t="s">
        <v>441</v>
      </c>
      <c r="C31" s="2028" t="s">
        <v>2002</v>
      </c>
      <c r="D31" s="2028"/>
      <c r="E31" s="2028"/>
      <c r="F31" s="2028"/>
      <c r="G31" s="2029"/>
      <c r="H31" s="2384" t="s">
        <v>2003</v>
      </c>
      <c r="I31" s="2385"/>
      <c r="J31" s="2386"/>
      <c r="K31" s="2114"/>
      <c r="L31" s="2835"/>
      <c r="M31" s="2836"/>
      <c r="N31" s="2837"/>
      <c r="O31" s="1513" t="s">
        <v>2878</v>
      </c>
      <c r="P31" s="26" t="s">
        <v>3316</v>
      </c>
    </row>
    <row r="32" spans="2:16" ht="68.25" customHeight="1">
      <c r="B32" s="76" t="s">
        <v>443</v>
      </c>
      <c r="C32" s="2028" t="s">
        <v>2004</v>
      </c>
      <c r="D32" s="2028"/>
      <c r="E32" s="2028"/>
      <c r="F32" s="2028"/>
      <c r="G32" s="2028"/>
      <c r="H32" s="2028"/>
      <c r="I32" s="2028"/>
      <c r="J32" s="2028"/>
      <c r="K32" s="2028"/>
      <c r="L32" s="2028"/>
      <c r="M32" s="2028"/>
      <c r="N32" s="2372"/>
      <c r="O32" s="2074" t="s">
        <v>2879</v>
      </c>
      <c r="P32" s="2074" t="s">
        <v>2005</v>
      </c>
    </row>
    <row r="33" spans="2:16" ht="51"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231" t="s">
        <v>4485</v>
      </c>
      <c r="P34" s="2379"/>
    </row>
    <row r="35" spans="2:16" ht="21" customHeight="1">
      <c r="B35" s="27"/>
      <c r="C35" s="2091" t="s">
        <v>2011</v>
      </c>
      <c r="D35" s="2091"/>
      <c r="E35" s="2091"/>
      <c r="F35" s="2091"/>
      <c r="G35" s="2091"/>
      <c r="H35" s="2091"/>
      <c r="I35" s="2092"/>
      <c r="J35" s="34">
        <v>1110470</v>
      </c>
      <c r="K35" s="35">
        <v>2146518</v>
      </c>
      <c r="L35" s="2361">
        <f t="shared" ref="L35:L50" si="0">ABS(J35-K35)/J35</f>
        <v>0.9329815303430079</v>
      </c>
      <c r="M35" s="2362"/>
      <c r="N35" s="2363"/>
      <c r="O35" s="2232"/>
      <c r="P35" s="2380"/>
    </row>
    <row r="36" spans="2:16" ht="21" customHeight="1">
      <c r="B36" s="27"/>
      <c r="C36" s="2091" t="s">
        <v>2012</v>
      </c>
      <c r="D36" s="2091"/>
      <c r="E36" s="2091"/>
      <c r="F36" s="2091"/>
      <c r="G36" s="2091"/>
      <c r="H36" s="2091"/>
      <c r="I36" s="2092"/>
      <c r="J36" s="36" t="s">
        <v>61</v>
      </c>
      <c r="K36" s="37" t="s">
        <v>61</v>
      </c>
      <c r="L36" s="2361" t="s">
        <v>61</v>
      </c>
      <c r="M36" s="2362"/>
      <c r="N36" s="2363"/>
      <c r="O36" s="2232"/>
      <c r="P36" s="2380"/>
    </row>
    <row r="37" spans="2:16" ht="31.5" customHeight="1">
      <c r="B37" s="27"/>
      <c r="C37" s="2091" t="s">
        <v>2013</v>
      </c>
      <c r="D37" s="2091"/>
      <c r="E37" s="2091"/>
      <c r="F37" s="38" t="s">
        <v>2014</v>
      </c>
      <c r="G37" s="1754"/>
      <c r="H37" s="2008"/>
      <c r="I37" s="1755"/>
      <c r="J37" s="36" t="s">
        <v>61</v>
      </c>
      <c r="K37" s="37" t="s">
        <v>61</v>
      </c>
      <c r="L37" s="2361" t="s">
        <v>61</v>
      </c>
      <c r="M37" s="2362"/>
      <c r="N37" s="2363"/>
      <c r="O37" s="2232"/>
      <c r="P37" s="2380"/>
    </row>
    <row r="38" spans="2:16" ht="21" customHeight="1">
      <c r="B38" s="27" t="s">
        <v>489</v>
      </c>
      <c r="C38" s="1997" t="s">
        <v>2015</v>
      </c>
      <c r="D38" s="1997"/>
      <c r="E38" s="1997"/>
      <c r="F38" s="1997"/>
      <c r="G38" s="1997"/>
      <c r="H38" s="1997"/>
      <c r="I38" s="1997"/>
      <c r="J38" s="1997"/>
      <c r="K38" s="1997"/>
      <c r="L38" s="1997"/>
      <c r="M38" s="1997"/>
      <c r="N38" s="2041"/>
      <c r="O38" s="2232"/>
      <c r="P38" s="2380"/>
    </row>
    <row r="39" spans="2:16" ht="21" customHeight="1">
      <c r="B39" s="27"/>
      <c r="C39" s="2091" t="s">
        <v>2016</v>
      </c>
      <c r="D39" s="2091"/>
      <c r="E39" s="2091"/>
      <c r="F39" s="2091"/>
      <c r="G39" s="2091"/>
      <c r="H39" s="2091"/>
      <c r="I39" s="2092"/>
      <c r="J39" s="34">
        <v>127640</v>
      </c>
      <c r="K39" s="35">
        <v>198915</v>
      </c>
      <c r="L39" s="2369">
        <f>ABS(J39-K39)/J39</f>
        <v>0.55840645565653402</v>
      </c>
      <c r="M39" s="2370"/>
      <c r="N39" s="2371"/>
      <c r="O39" s="2232"/>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232"/>
      <c r="P40" s="2380"/>
    </row>
    <row r="41" spans="2:16" ht="21" customHeight="1">
      <c r="B41" s="27" t="s">
        <v>493</v>
      </c>
      <c r="C41" s="1997" t="s">
        <v>2018</v>
      </c>
      <c r="D41" s="1997"/>
      <c r="E41" s="1997"/>
      <c r="F41" s="1997"/>
      <c r="G41" s="1997"/>
      <c r="H41" s="1997"/>
      <c r="I41" s="1997"/>
      <c r="J41" s="1997"/>
      <c r="K41" s="1997"/>
      <c r="L41" s="1997"/>
      <c r="M41" s="1997"/>
      <c r="N41" s="2041"/>
      <c r="O41" s="2232"/>
      <c r="P41" s="2380"/>
    </row>
    <row r="42" spans="2:16" ht="21" customHeight="1">
      <c r="B42" s="27"/>
      <c r="C42" s="2091" t="s">
        <v>2019</v>
      </c>
      <c r="D42" s="2091"/>
      <c r="E42" s="2091"/>
      <c r="F42" s="2091"/>
      <c r="G42" s="2091"/>
      <c r="H42" s="2091"/>
      <c r="I42" s="2092"/>
      <c r="J42" s="34">
        <v>627813</v>
      </c>
      <c r="K42" s="35">
        <v>601444</v>
      </c>
      <c r="L42" s="2361">
        <f t="shared" si="0"/>
        <v>4.2001360277662297E-2</v>
      </c>
      <c r="M42" s="2362"/>
      <c r="N42" s="2363"/>
      <c r="O42" s="2232"/>
      <c r="P42" s="2380"/>
    </row>
    <row r="43" spans="2:16" ht="21" customHeight="1">
      <c r="B43" s="27"/>
      <c r="C43" s="2091" t="s">
        <v>2020</v>
      </c>
      <c r="D43" s="2091"/>
      <c r="E43" s="2091"/>
      <c r="F43" s="2091"/>
      <c r="G43" s="2091"/>
      <c r="H43" s="2091"/>
      <c r="I43" s="2092"/>
      <c r="J43" s="34">
        <v>1784270</v>
      </c>
      <c r="K43" s="35">
        <v>2739912</v>
      </c>
      <c r="L43" s="2361">
        <f t="shared" si="0"/>
        <v>0.53559270738173037</v>
      </c>
      <c r="M43" s="2362"/>
      <c r="N43" s="2363"/>
      <c r="O43" s="2232"/>
      <c r="P43" s="2380"/>
    </row>
    <row r="44" spans="2:16" ht="21" customHeight="1">
      <c r="B44" s="27"/>
      <c r="C44" s="2091" t="s">
        <v>2021</v>
      </c>
      <c r="D44" s="2091"/>
      <c r="E44" s="2091"/>
      <c r="F44" s="2091"/>
      <c r="G44" s="2091"/>
      <c r="H44" s="2091"/>
      <c r="I44" s="2092"/>
      <c r="J44" s="36" t="s">
        <v>61</v>
      </c>
      <c r="K44" s="37" t="s">
        <v>61</v>
      </c>
      <c r="L44" s="2361" t="s">
        <v>61</v>
      </c>
      <c r="M44" s="2362"/>
      <c r="N44" s="2363"/>
      <c r="O44" s="2232"/>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232"/>
      <c r="P45" s="2380"/>
    </row>
    <row r="46" spans="2:16" ht="21" customHeight="1">
      <c r="B46" s="27" t="s">
        <v>498</v>
      </c>
      <c r="C46" s="1997" t="s">
        <v>2023</v>
      </c>
      <c r="D46" s="1997"/>
      <c r="E46" s="1997"/>
      <c r="F46" s="1997"/>
      <c r="G46" s="1997"/>
      <c r="H46" s="1997"/>
      <c r="I46" s="1997"/>
      <c r="J46" s="1997"/>
      <c r="K46" s="1997"/>
      <c r="L46" s="1997"/>
      <c r="M46" s="1997"/>
      <c r="N46" s="2041"/>
      <c r="O46" s="2232"/>
      <c r="P46" s="2380"/>
    </row>
    <row r="47" spans="2:16" ht="21" customHeight="1">
      <c r="B47" s="27"/>
      <c r="C47" s="2091" t="s">
        <v>2024</v>
      </c>
      <c r="D47" s="2091"/>
      <c r="E47" s="2091"/>
      <c r="F47" s="2091"/>
      <c r="G47" s="2091"/>
      <c r="H47" s="2091"/>
      <c r="I47" s="2092"/>
      <c r="J47" s="36" t="s">
        <v>61</v>
      </c>
      <c r="K47" s="37" t="s">
        <v>61</v>
      </c>
      <c r="L47" s="2361" t="s">
        <v>61</v>
      </c>
      <c r="M47" s="2362"/>
      <c r="N47" s="2363"/>
      <c r="O47" s="2232"/>
      <c r="P47" s="2380"/>
    </row>
    <row r="48" spans="2:16" ht="21" customHeight="1">
      <c r="B48" s="27"/>
      <c r="C48" s="2091" t="s">
        <v>2025</v>
      </c>
      <c r="D48" s="2091"/>
      <c r="E48" s="2091"/>
      <c r="F48" s="2091"/>
      <c r="G48" s="2091"/>
      <c r="H48" s="2091"/>
      <c r="I48" s="2092"/>
      <c r="J48" s="34">
        <v>86708</v>
      </c>
      <c r="K48" s="35">
        <v>109989</v>
      </c>
      <c r="L48" s="2361">
        <f t="shared" si="0"/>
        <v>0.26849886976980208</v>
      </c>
      <c r="M48" s="2362"/>
      <c r="N48" s="2363"/>
      <c r="O48" s="2232"/>
      <c r="P48" s="2380"/>
    </row>
    <row r="49" spans="2:16" ht="30" customHeight="1">
      <c r="B49" s="27"/>
      <c r="C49" s="2091" t="s">
        <v>2026</v>
      </c>
      <c r="D49" s="2091"/>
      <c r="E49" s="2091"/>
      <c r="F49" s="38" t="s">
        <v>2014</v>
      </c>
      <c r="G49" s="2093"/>
      <c r="H49" s="2157"/>
      <c r="I49" s="2094"/>
      <c r="J49" s="36" t="s">
        <v>61</v>
      </c>
      <c r="K49" s="37" t="s">
        <v>61</v>
      </c>
      <c r="L49" s="2361" t="s">
        <v>61</v>
      </c>
      <c r="M49" s="2362"/>
      <c r="N49" s="2363"/>
      <c r="O49" s="2232"/>
      <c r="P49" s="2380"/>
    </row>
    <row r="50" spans="2:16" ht="21" customHeight="1">
      <c r="B50" s="27" t="s">
        <v>502</v>
      </c>
      <c r="C50" s="1997" t="s">
        <v>2027</v>
      </c>
      <c r="D50" s="1997"/>
      <c r="E50" s="1997"/>
      <c r="F50" s="1997"/>
      <c r="G50" s="1997"/>
      <c r="H50" s="1997"/>
      <c r="I50" s="1997"/>
      <c r="J50" s="34">
        <v>3741</v>
      </c>
      <c r="K50" s="35">
        <v>4663</v>
      </c>
      <c r="L50" s="2361">
        <f t="shared" si="0"/>
        <v>0.24645816626570435</v>
      </c>
      <c r="M50" s="2362"/>
      <c r="N50" s="2363"/>
      <c r="O50" s="2232"/>
      <c r="P50" s="2380"/>
    </row>
    <row r="51" spans="2:16" ht="21" customHeight="1">
      <c r="B51" s="27" t="s">
        <v>504</v>
      </c>
      <c r="C51" s="1997" t="s">
        <v>2028</v>
      </c>
      <c r="D51" s="1997"/>
      <c r="E51" s="1997"/>
      <c r="F51" s="1997"/>
      <c r="G51" s="1997"/>
      <c r="H51" s="1997"/>
      <c r="I51" s="1997"/>
      <c r="J51" s="36" t="s">
        <v>61</v>
      </c>
      <c r="K51" s="37" t="s">
        <v>61</v>
      </c>
      <c r="L51" s="2361" t="s">
        <v>61</v>
      </c>
      <c r="M51" s="2362"/>
      <c r="N51" s="2363"/>
      <c r="O51" s="2232"/>
      <c r="P51" s="2380"/>
    </row>
    <row r="52" spans="2:16" ht="21" customHeight="1">
      <c r="B52" s="27" t="s">
        <v>506</v>
      </c>
      <c r="C52" s="1997" t="s">
        <v>2029</v>
      </c>
      <c r="D52" s="1997"/>
      <c r="E52" s="1997"/>
      <c r="F52" s="1997"/>
      <c r="G52" s="1997"/>
      <c r="H52" s="1997"/>
      <c r="I52" s="1997"/>
      <c r="J52" s="36" t="s">
        <v>61</v>
      </c>
      <c r="K52" s="37" t="s">
        <v>61</v>
      </c>
      <c r="L52" s="2361" t="s">
        <v>61</v>
      </c>
      <c r="M52" s="2362"/>
      <c r="N52" s="2363"/>
      <c r="O52" s="2232"/>
      <c r="P52" s="2380"/>
    </row>
    <row r="53" spans="2:16" ht="21" customHeight="1">
      <c r="B53" s="27" t="s">
        <v>507</v>
      </c>
      <c r="C53" s="1997" t="s">
        <v>2030</v>
      </c>
      <c r="D53" s="1997"/>
      <c r="E53" s="1997"/>
      <c r="F53" s="1997"/>
      <c r="G53" s="1997"/>
      <c r="H53" s="1997"/>
      <c r="I53" s="1997"/>
      <c r="J53" s="36" t="s">
        <v>61</v>
      </c>
      <c r="K53" s="37" t="s">
        <v>61</v>
      </c>
      <c r="L53" s="2361" t="s">
        <v>61</v>
      </c>
      <c r="M53" s="2362"/>
      <c r="N53" s="2363"/>
      <c r="O53" s="2232"/>
      <c r="P53" s="2380"/>
    </row>
    <row r="54" spans="2:16" ht="21" customHeight="1">
      <c r="B54" s="27" t="s">
        <v>508</v>
      </c>
      <c r="C54" s="1997" t="s">
        <v>2031</v>
      </c>
      <c r="D54" s="1997"/>
      <c r="E54" s="1997"/>
      <c r="F54" s="1997"/>
      <c r="G54" s="1997"/>
      <c r="H54" s="1997"/>
      <c r="I54" s="1997"/>
      <c r="J54" s="1997"/>
      <c r="K54" s="1997"/>
      <c r="L54" s="1997"/>
      <c r="M54" s="1997"/>
      <c r="N54" s="1997"/>
      <c r="O54" s="2232"/>
      <c r="P54" s="2380"/>
    </row>
    <row r="55" spans="2:16" ht="21" customHeight="1">
      <c r="B55" s="27"/>
      <c r="C55" s="2091" t="s">
        <v>2032</v>
      </c>
      <c r="D55" s="2091"/>
      <c r="E55" s="2091"/>
      <c r="F55" s="2091"/>
      <c r="G55" s="2091"/>
      <c r="H55" s="2091"/>
      <c r="I55" s="2092"/>
      <c r="J55" s="36" t="s">
        <v>61</v>
      </c>
      <c r="K55" s="37" t="s">
        <v>61</v>
      </c>
      <c r="L55" s="2361" t="s">
        <v>61</v>
      </c>
      <c r="M55" s="2362"/>
      <c r="N55" s="2363"/>
      <c r="O55" s="2232"/>
      <c r="P55" s="2380"/>
    </row>
    <row r="56" spans="2:16" ht="21" customHeight="1">
      <c r="B56" s="27"/>
      <c r="C56" s="2091" t="s">
        <v>2033</v>
      </c>
      <c r="D56" s="2091"/>
      <c r="E56" s="2091"/>
      <c r="F56" s="2091"/>
      <c r="G56" s="2091"/>
      <c r="H56" s="2091"/>
      <c r="I56" s="2092"/>
      <c r="J56" s="36" t="s">
        <v>61</v>
      </c>
      <c r="K56" s="37" t="s">
        <v>61</v>
      </c>
      <c r="L56" s="2361" t="s">
        <v>61</v>
      </c>
      <c r="M56" s="2362"/>
      <c r="N56" s="2363"/>
      <c r="O56" s="2232"/>
      <c r="P56" s="2380"/>
    </row>
    <row r="57" spans="2:16" ht="21" customHeight="1" thickBot="1">
      <c r="B57" s="39" t="s">
        <v>510</v>
      </c>
      <c r="C57" s="1997" t="s">
        <v>2034</v>
      </c>
      <c r="D57" s="1997"/>
      <c r="E57" s="1997"/>
      <c r="F57" s="1997"/>
      <c r="G57" s="1997"/>
      <c r="H57" s="1997"/>
      <c r="I57" s="1997"/>
      <c r="J57" s="36" t="s">
        <v>61</v>
      </c>
      <c r="K57" s="37" t="s">
        <v>61</v>
      </c>
      <c r="L57" s="2361" t="s">
        <v>61</v>
      </c>
      <c r="M57" s="2362"/>
      <c r="N57" s="2363"/>
      <c r="O57" s="2232"/>
      <c r="P57" s="2380"/>
    </row>
    <row r="58" spans="2:16" ht="51" customHeight="1" thickBot="1">
      <c r="B58" s="205" t="s">
        <v>512</v>
      </c>
      <c r="C58" s="2827" t="s">
        <v>2035</v>
      </c>
      <c r="D58" s="2827"/>
      <c r="E58" s="2827"/>
      <c r="F58" s="2827"/>
      <c r="G58" s="2827"/>
      <c r="H58" s="2827"/>
      <c r="I58" s="2828"/>
      <c r="J58" s="41" t="s">
        <v>1949</v>
      </c>
      <c r="K58" s="42" t="s">
        <v>2036</v>
      </c>
      <c r="L58" s="2352" t="s">
        <v>4486</v>
      </c>
      <c r="M58" s="2353"/>
      <c r="N58" s="2354"/>
      <c r="O58" s="43" t="s">
        <v>2037</v>
      </c>
      <c r="P58" s="43" t="s">
        <v>2037</v>
      </c>
    </row>
    <row r="59" spans="2:16" ht="46.5" customHeight="1">
      <c r="B59" s="2355" t="s">
        <v>2038</v>
      </c>
      <c r="C59" s="2214"/>
      <c r="D59" s="2214"/>
      <c r="E59" s="2214"/>
      <c r="F59" s="2214"/>
      <c r="G59" s="2214"/>
      <c r="H59" s="2214"/>
      <c r="I59" s="2214"/>
      <c r="J59" s="2214"/>
      <c r="K59" s="2214"/>
      <c r="L59" s="2214"/>
      <c r="M59" s="2214"/>
      <c r="N59" s="2214"/>
      <c r="O59" s="2214"/>
      <c r="P59" s="2356"/>
    </row>
    <row r="60" spans="2:16" ht="60" customHeight="1" thickBot="1">
      <c r="B60" s="181" t="s">
        <v>516</v>
      </c>
      <c r="C60" s="2330" t="s">
        <v>2039</v>
      </c>
      <c r="D60" s="2330"/>
      <c r="E60" s="2330"/>
      <c r="F60" s="2330"/>
      <c r="G60" s="2330"/>
      <c r="H60" s="2330"/>
      <c r="I60" s="2330"/>
      <c r="J60" s="2357" t="s">
        <v>1949</v>
      </c>
      <c r="K60" s="2358"/>
      <c r="L60" s="45" t="s">
        <v>2036</v>
      </c>
      <c r="M60" s="2359"/>
      <c r="N60" s="2360"/>
      <c r="O60" s="1627" t="s">
        <v>3318</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5">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49.5" customHeight="1">
      <c r="B63" s="76" t="s">
        <v>435</v>
      </c>
      <c r="C63" s="2028" t="s">
        <v>2046</v>
      </c>
      <c r="D63" s="2028"/>
      <c r="E63" s="2028"/>
      <c r="F63" s="2029"/>
      <c r="G63" s="48">
        <v>33000</v>
      </c>
      <c r="H63" s="116" t="s">
        <v>862</v>
      </c>
      <c r="I63" s="2317" t="s">
        <v>4487</v>
      </c>
      <c r="J63" s="2318"/>
      <c r="K63" s="2340" t="s">
        <v>4488</v>
      </c>
      <c r="L63" s="2341"/>
      <c r="M63" s="2341"/>
      <c r="N63" s="2342"/>
      <c r="O63" s="2349"/>
      <c r="P63" s="2349"/>
    </row>
    <row r="64" spans="2:16" ht="54" customHeight="1">
      <c r="B64" s="76" t="s">
        <v>441</v>
      </c>
      <c r="C64" s="2028" t="s">
        <v>2049</v>
      </c>
      <c r="D64" s="2028"/>
      <c r="E64" s="2028"/>
      <c r="F64" s="2029"/>
      <c r="G64" s="48">
        <v>0</v>
      </c>
      <c r="H64" s="116" t="s">
        <v>862</v>
      </c>
      <c r="I64" s="2340"/>
      <c r="J64" s="2341"/>
      <c r="K64" s="2340"/>
      <c r="L64" s="2341"/>
      <c r="M64" s="2341"/>
      <c r="N64" s="2342"/>
      <c r="O64" s="2349"/>
      <c r="P64" s="2349"/>
    </row>
    <row r="65" spans="2:17" ht="54" customHeight="1" thickBot="1">
      <c r="B65" s="22" t="s">
        <v>443</v>
      </c>
      <c r="C65" s="1855" t="s">
        <v>2050</v>
      </c>
      <c r="D65" s="1855"/>
      <c r="E65" s="1855"/>
      <c r="F65" s="2098"/>
      <c r="G65" s="50">
        <f>G63+G64</f>
        <v>33000</v>
      </c>
      <c r="H65" s="51"/>
      <c r="I65" s="2309"/>
      <c r="J65" s="2310"/>
      <c r="K65" s="2309"/>
      <c r="L65" s="2311"/>
      <c r="M65" s="2311"/>
      <c r="N65" s="2312"/>
      <c r="O65" s="2350"/>
      <c r="P65" s="2350"/>
      <c r="Q65" s="349"/>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t="s">
        <v>4489</v>
      </c>
      <c r="L67" s="2332"/>
      <c r="M67" s="2332"/>
      <c r="N67" s="2333"/>
      <c r="O67" s="1627" t="s">
        <v>3318</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t="s">
        <v>4490</v>
      </c>
      <c r="P69" s="2051"/>
    </row>
    <row r="70" spans="2:17" ht="28.5" customHeight="1">
      <c r="B70" s="76" t="s">
        <v>435</v>
      </c>
      <c r="C70" s="2825" t="s">
        <v>2060</v>
      </c>
      <c r="D70" s="2825"/>
      <c r="E70" s="2826"/>
      <c r="F70" s="1523" t="s">
        <v>1949</v>
      </c>
      <c r="G70" s="2315">
        <v>33000</v>
      </c>
      <c r="H70" s="2316"/>
      <c r="I70" s="2317" t="s">
        <v>862</v>
      </c>
      <c r="J70" s="2318"/>
      <c r="K70" s="2340"/>
      <c r="L70" s="2341"/>
      <c r="M70" s="2341"/>
      <c r="N70" s="2342"/>
      <c r="O70" s="2124"/>
      <c r="P70" s="2124"/>
    </row>
    <row r="71" spans="2:17" ht="31.5" customHeight="1">
      <c r="B71" s="56"/>
      <c r="C71" s="2825" t="s">
        <v>2062</v>
      </c>
      <c r="D71" s="2825"/>
      <c r="E71" s="2826"/>
      <c r="F71" s="2162" t="s">
        <v>1335</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2315">
        <v>0</v>
      </c>
      <c r="H72" s="2316"/>
      <c r="I72" s="2317" t="s">
        <v>862</v>
      </c>
      <c r="J72" s="2318"/>
      <c r="K72" s="2340"/>
      <c r="L72" s="2341"/>
      <c r="M72" s="2341"/>
      <c r="N72" s="2342"/>
      <c r="O72" s="2124"/>
      <c r="P72" s="2124"/>
    </row>
    <row r="73" spans="2:17" ht="35.25" customHeight="1">
      <c r="B73" s="56"/>
      <c r="C73" s="2825" t="s">
        <v>2066</v>
      </c>
      <c r="D73" s="2825"/>
      <c r="E73" s="2826"/>
      <c r="F73" s="2162" t="s">
        <v>1335</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33000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64.5" customHeight="1">
      <c r="B76" s="28" t="s">
        <v>543</v>
      </c>
      <c r="C76" s="2326" t="s">
        <v>2069</v>
      </c>
      <c r="D76" s="2043"/>
      <c r="E76" s="2054"/>
      <c r="F76" s="58" t="s">
        <v>2070</v>
      </c>
      <c r="G76" s="2327" t="s">
        <v>2071</v>
      </c>
      <c r="H76" s="2328"/>
      <c r="I76" s="2329" t="s">
        <v>2057</v>
      </c>
      <c r="J76" s="2328"/>
      <c r="K76" s="2284" t="s">
        <v>4491</v>
      </c>
      <c r="L76" s="2285"/>
      <c r="M76" s="2285"/>
      <c r="N76" s="2286"/>
      <c r="O76" s="59"/>
      <c r="P76" s="60"/>
    </row>
    <row r="77" spans="2:17" s="164" customFormat="1" ht="32.25" customHeight="1">
      <c r="B77" s="76" t="s">
        <v>435</v>
      </c>
      <c r="C77" s="2028" t="s">
        <v>113</v>
      </c>
      <c r="D77" s="2028"/>
      <c r="E77" s="2029"/>
      <c r="F77" s="1523" t="s">
        <v>2073</v>
      </c>
      <c r="G77" s="2315">
        <v>4053604</v>
      </c>
      <c r="H77" s="2316"/>
      <c r="I77" s="2317" t="s">
        <v>862</v>
      </c>
      <c r="J77" s="2318"/>
      <c r="K77" s="2284" t="s">
        <v>4492</v>
      </c>
      <c r="L77" s="2285"/>
      <c r="M77" s="2285"/>
      <c r="N77" s="2286"/>
      <c r="O77" s="25" t="s">
        <v>2074</v>
      </c>
      <c r="P77" s="26"/>
    </row>
    <row r="78" spans="2:17" s="164" customFormat="1" ht="32.25" customHeight="1">
      <c r="B78" s="76" t="s">
        <v>441</v>
      </c>
      <c r="C78" s="2028" t="s">
        <v>1965</v>
      </c>
      <c r="D78" s="2028"/>
      <c r="E78" s="2029"/>
      <c r="F78" s="1523" t="s">
        <v>2073</v>
      </c>
      <c r="G78" s="2315">
        <v>3329254</v>
      </c>
      <c r="H78" s="2316"/>
      <c r="I78" s="2317" t="s">
        <v>862</v>
      </c>
      <c r="J78" s="2318"/>
      <c r="K78" s="2284" t="s">
        <v>4493</v>
      </c>
      <c r="L78" s="2285"/>
      <c r="M78" s="2285"/>
      <c r="N78" s="2286"/>
      <c r="O78" s="25" t="s">
        <v>867</v>
      </c>
      <c r="P78" s="26"/>
    </row>
    <row r="79" spans="2:17" s="164" customFormat="1" ht="32.25" customHeight="1">
      <c r="B79" s="76" t="s">
        <v>443</v>
      </c>
      <c r="C79" s="2028" t="s">
        <v>2076</v>
      </c>
      <c r="D79" s="2028"/>
      <c r="E79" s="2029"/>
      <c r="F79" s="1523" t="s">
        <v>2065</v>
      </c>
      <c r="G79" s="2315">
        <v>0</v>
      </c>
      <c r="H79" s="2316"/>
      <c r="I79" s="2317" t="s">
        <v>862</v>
      </c>
      <c r="J79" s="2318"/>
      <c r="O79" s="26"/>
      <c r="P79" s="26"/>
    </row>
    <row r="80" spans="2:17" s="164" customFormat="1" ht="32.25" customHeight="1">
      <c r="B80" s="76" t="s">
        <v>445</v>
      </c>
      <c r="C80" s="2028" t="s">
        <v>2078</v>
      </c>
      <c r="D80" s="2028"/>
      <c r="E80" s="2029"/>
      <c r="F80" s="1523" t="s">
        <v>2065</v>
      </c>
      <c r="G80" s="2315">
        <v>0</v>
      </c>
      <c r="H80" s="2316"/>
      <c r="I80" s="2317" t="s">
        <v>862</v>
      </c>
      <c r="J80" s="2318"/>
      <c r="K80" s="2284"/>
      <c r="L80" s="2285"/>
      <c r="M80" s="2285"/>
      <c r="N80" s="2286"/>
      <c r="O80" s="2051"/>
      <c r="P80" s="2051"/>
    </row>
    <row r="81" spans="1:16" s="164" customFormat="1" ht="32.25" customHeight="1">
      <c r="B81" s="76" t="s">
        <v>448</v>
      </c>
      <c r="C81" s="2028" t="s">
        <v>2005</v>
      </c>
      <c r="D81" s="2028"/>
      <c r="E81" s="2029"/>
      <c r="F81" s="1523" t="s">
        <v>2065</v>
      </c>
      <c r="G81" s="2315">
        <v>0</v>
      </c>
      <c r="H81" s="2316"/>
      <c r="I81" s="2317" t="s">
        <v>862</v>
      </c>
      <c r="J81" s="2318"/>
      <c r="O81" s="2197"/>
      <c r="P81" s="2197"/>
    </row>
    <row r="82" spans="1:16" ht="63.75" customHeight="1" thickBot="1">
      <c r="B82" s="22" t="s">
        <v>450</v>
      </c>
      <c r="C82" s="1855" t="s">
        <v>2080</v>
      </c>
      <c r="D82" s="1855"/>
      <c r="E82" s="2098"/>
      <c r="F82" s="61"/>
      <c r="G82" s="2307">
        <f>G77+G78+G79+G80+G81</f>
        <v>7382858</v>
      </c>
      <c r="H82" s="2308"/>
      <c r="I82" s="2309"/>
      <c r="J82" s="2310"/>
      <c r="K82" s="2309"/>
      <c r="L82" s="2311"/>
      <c r="M82" s="2311"/>
      <c r="N82" s="2312"/>
      <c r="O82" s="62"/>
      <c r="P82" s="62"/>
    </row>
    <row r="83" spans="1:16" ht="54.75" customHeight="1">
      <c r="A83" s="166"/>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66">
        <f>G74/(G74+G82)</f>
        <v>4.4499233938945434E-3</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0.97013316693190166</v>
      </c>
      <c r="K86" s="65" t="s">
        <v>1950</v>
      </c>
      <c r="L86" s="2304"/>
      <c r="M86" s="2305"/>
      <c r="N86" s="2306"/>
      <c r="O86" s="2232"/>
      <c r="P86" s="2232"/>
    </row>
    <row r="87" spans="1:16" ht="34.5" customHeight="1">
      <c r="B87" s="208" t="s">
        <v>557</v>
      </c>
      <c r="C87" s="2302" t="s">
        <v>2085</v>
      </c>
      <c r="D87" s="2302"/>
      <c r="E87" s="2302"/>
      <c r="F87" s="2302"/>
      <c r="G87" s="2302"/>
      <c r="H87" s="2302"/>
      <c r="I87" s="2303"/>
      <c r="J87" s="312" t="str">
        <f>IF(J86&lt;0.99,"Funding gap","No funding gap")</f>
        <v>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t="s">
        <v>4494</v>
      </c>
      <c r="M88" s="2293"/>
      <c r="N88" s="2294"/>
      <c r="O88" s="2051" t="s">
        <v>2089</v>
      </c>
      <c r="P88" s="2051" t="s">
        <v>1981</v>
      </c>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1962</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1962</v>
      </c>
      <c r="K92" s="2290"/>
      <c r="L92" s="2295"/>
      <c r="M92" s="2296"/>
      <c r="N92" s="2297"/>
      <c r="O92" s="2124"/>
      <c r="P92" s="2124"/>
    </row>
    <row r="93" spans="1:16" ht="21" customHeight="1">
      <c r="B93" s="1490" t="s">
        <v>448</v>
      </c>
      <c r="C93" s="1903" t="s">
        <v>2093</v>
      </c>
      <c r="D93" s="1903"/>
      <c r="E93" s="1903"/>
      <c r="F93" s="1903"/>
      <c r="G93" s="1754" t="s">
        <v>4495</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4496</v>
      </c>
      <c r="J95" s="2230"/>
      <c r="K95" s="2230"/>
      <c r="L95" s="2230"/>
      <c r="M95" s="2230"/>
      <c r="N95" s="2022"/>
      <c r="O95" s="2051" t="s">
        <v>3332</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2077</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1949</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125.45" customHeight="1">
      <c r="B106" s="23" t="s">
        <v>573</v>
      </c>
      <c r="C106" s="1997" t="s">
        <v>2105</v>
      </c>
      <c r="D106" s="1997"/>
      <c r="E106" s="1997"/>
      <c r="F106" s="1997"/>
      <c r="G106" s="1998"/>
      <c r="H106" s="71" t="s">
        <v>1949</v>
      </c>
      <c r="I106" s="2260" t="s">
        <v>2036</v>
      </c>
      <c r="J106" s="2261"/>
      <c r="K106" s="2785" t="s">
        <v>4497</v>
      </c>
      <c r="L106" s="2786"/>
      <c r="M106" s="2786"/>
      <c r="N106" s="4030"/>
      <c r="O106" s="25" t="s">
        <v>2040</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4498</v>
      </c>
      <c r="G108" s="2276"/>
      <c r="H108" s="2277"/>
      <c r="I108" s="2278">
        <v>125000</v>
      </c>
      <c r="J108" s="2279"/>
      <c r="K108" s="2275" t="s">
        <v>4499</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8.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1962</v>
      </c>
      <c r="L117" s="2108" t="s">
        <v>1962</v>
      </c>
      <c r="M117" s="2110"/>
      <c r="N117" s="2191"/>
      <c r="O117" s="2232"/>
      <c r="P117" s="2232"/>
    </row>
    <row r="118" spans="2:16" ht="54.75" customHeight="1">
      <c r="B118" s="73" t="s">
        <v>586</v>
      </c>
      <c r="C118" s="1885" t="s">
        <v>2120</v>
      </c>
      <c r="D118" s="1885"/>
      <c r="E118" s="1885"/>
      <c r="F118" s="2148"/>
      <c r="G118" s="2108" t="s">
        <v>1962</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1962</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1949</v>
      </c>
      <c r="J124" s="2109"/>
      <c r="K124" s="1522" t="s">
        <v>1949</v>
      </c>
      <c r="L124" s="2108" t="s">
        <v>1962</v>
      </c>
      <c r="M124" s="2110"/>
      <c r="N124" s="2191"/>
      <c r="O124" s="2232"/>
      <c r="P124" s="2232"/>
    </row>
    <row r="125" spans="2:16" ht="24" customHeight="1">
      <c r="B125" s="73" t="s">
        <v>594</v>
      </c>
      <c r="C125" s="1885" t="s">
        <v>2125</v>
      </c>
      <c r="D125" s="1885"/>
      <c r="E125" s="1885"/>
      <c r="F125" s="2148"/>
      <c r="G125" s="2108" t="s">
        <v>1962</v>
      </c>
      <c r="H125" s="2109"/>
      <c r="I125" s="2108" t="s">
        <v>1949</v>
      </c>
      <c r="J125" s="2109"/>
      <c r="K125" s="1522" t="s">
        <v>1949</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1962</v>
      </c>
      <c r="H128" s="2109"/>
      <c r="I128" s="2108" t="s">
        <v>1962</v>
      </c>
      <c r="J128" s="2109"/>
      <c r="K128" s="1522" t="s">
        <v>1949</v>
      </c>
      <c r="L128" s="2108" t="s">
        <v>1949</v>
      </c>
      <c r="M128" s="2110"/>
      <c r="N128" s="2191"/>
      <c r="O128" s="2232"/>
      <c r="P128" s="2232"/>
    </row>
    <row r="129" spans="2:16" ht="32.25" customHeight="1">
      <c r="B129" s="74" t="s">
        <v>602</v>
      </c>
      <c r="C129" s="1885" t="s">
        <v>2129</v>
      </c>
      <c r="D129" s="1885"/>
      <c r="E129" s="1885"/>
      <c r="F129" s="1885"/>
      <c r="G129" s="1885"/>
      <c r="H129" s="1885"/>
      <c r="I129" s="1885"/>
      <c r="J129" s="1885"/>
      <c r="K129" s="1885"/>
      <c r="L129" s="1885"/>
      <c r="M129" s="1885"/>
      <c r="N129" s="1886"/>
      <c r="O129" s="2232"/>
      <c r="P129" s="2232"/>
    </row>
    <row r="130" spans="2:16" ht="27.75" customHeight="1">
      <c r="B130" s="75" t="s">
        <v>458</v>
      </c>
      <c r="C130" s="2241" t="s">
        <v>2130</v>
      </c>
      <c r="D130" s="2241"/>
      <c r="E130" s="2242"/>
      <c r="F130" s="2242"/>
      <c r="G130" s="2108"/>
      <c r="H130" s="2109"/>
      <c r="I130" s="2108"/>
      <c r="J130" s="2109"/>
      <c r="K130" s="1522"/>
      <c r="L130" s="2108"/>
      <c r="M130" s="2110"/>
      <c r="N130" s="2191"/>
      <c r="O130" s="2232"/>
      <c r="P130" s="2232"/>
    </row>
    <row r="131" spans="2:16" ht="27.75" customHeight="1">
      <c r="B131" s="75" t="s">
        <v>489</v>
      </c>
      <c r="C131" s="2241" t="s">
        <v>2130</v>
      </c>
      <c r="D131" s="2241"/>
      <c r="E131" s="2242"/>
      <c r="F131" s="2242"/>
      <c r="G131" s="2108"/>
      <c r="H131" s="2109"/>
      <c r="I131" s="2108"/>
      <c r="J131" s="2109"/>
      <c r="K131" s="1522"/>
      <c r="L131" s="2108"/>
      <c r="M131" s="2110"/>
      <c r="N131" s="2191"/>
      <c r="O131" s="2232"/>
      <c r="P131" s="2232"/>
    </row>
    <row r="132" spans="2:16" ht="27.75" customHeight="1">
      <c r="B132" s="75" t="s">
        <v>493</v>
      </c>
      <c r="C132" s="2241" t="s">
        <v>2130</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2:16" ht="25.5" customHeight="1" thickBot="1">
      <c r="B134" s="1894" t="s">
        <v>2133</v>
      </c>
      <c r="C134" s="1895"/>
      <c r="D134" s="1895"/>
      <c r="E134" s="1895"/>
      <c r="F134" s="1895"/>
      <c r="G134" s="1895"/>
      <c r="H134" s="1895"/>
      <c r="I134" s="1895"/>
      <c r="J134" s="1895"/>
      <c r="K134" s="1895"/>
      <c r="L134" s="1895"/>
      <c r="M134" s="1895"/>
      <c r="N134" s="1895"/>
      <c r="O134" s="1895"/>
      <c r="P134" s="1896"/>
    </row>
    <row r="135" spans="2:16" ht="186" customHeight="1">
      <c r="B135" s="176" t="s">
        <v>607</v>
      </c>
      <c r="C135" s="2407" t="s">
        <v>2134</v>
      </c>
      <c r="D135" s="2407"/>
      <c r="E135" s="2407"/>
      <c r="F135" s="2822"/>
      <c r="G135" s="1531" t="s">
        <v>1949</v>
      </c>
      <c r="H135" s="3386" t="s">
        <v>2135</v>
      </c>
      <c r="I135" s="2387"/>
      <c r="J135" s="2238" t="s">
        <v>4500</v>
      </c>
      <c r="K135" s="2239"/>
      <c r="L135" s="2239"/>
      <c r="M135" s="2239"/>
      <c r="N135" s="2240"/>
      <c r="O135" s="1628" t="s">
        <v>2898</v>
      </c>
      <c r="P135" s="1540"/>
    </row>
    <row r="136" spans="2:16" ht="15.75" customHeight="1">
      <c r="B136" s="2227" t="s">
        <v>2137</v>
      </c>
      <c r="C136" s="2228"/>
      <c r="D136" s="2228"/>
      <c r="E136" s="2228"/>
      <c r="F136" s="2228"/>
      <c r="G136" s="2228"/>
      <c r="H136" s="2228"/>
      <c r="I136" s="2228"/>
      <c r="J136" s="2228"/>
      <c r="K136" s="2228"/>
      <c r="L136" s="2228"/>
      <c r="M136" s="2228"/>
      <c r="N136" s="2228"/>
      <c r="O136" s="2228"/>
      <c r="P136" s="2229"/>
    </row>
    <row r="137" spans="2:16" ht="59.85" customHeight="1">
      <c r="B137" s="76" t="s">
        <v>611</v>
      </c>
      <c r="C137" s="2028" t="s">
        <v>2138</v>
      </c>
      <c r="D137" s="2028"/>
      <c r="E137" s="2028"/>
      <c r="F137" s="2028"/>
      <c r="G137" s="2028"/>
      <c r="H137" s="1999" t="s">
        <v>4501</v>
      </c>
      <c r="I137" s="2027"/>
      <c r="J137" s="2027"/>
      <c r="K137" s="2169" t="s">
        <v>2036</v>
      </c>
      <c r="L137" s="2230"/>
      <c r="M137" s="2230"/>
      <c r="N137" s="2022"/>
      <c r="O137" s="2231"/>
      <c r="P137" s="2231"/>
    </row>
    <row r="138" spans="2:16" ht="19.5" customHeight="1">
      <c r="B138" s="76" t="s">
        <v>441</v>
      </c>
      <c r="C138" s="2028" t="s">
        <v>2140</v>
      </c>
      <c r="D138" s="2028"/>
      <c r="E138" s="2028"/>
      <c r="F138" s="2028"/>
      <c r="G138" s="2028"/>
      <c r="H138" s="1999" t="s">
        <v>3123</v>
      </c>
      <c r="I138" s="2027"/>
      <c r="J138" s="2027"/>
      <c r="K138" s="2169"/>
      <c r="L138" s="2048"/>
      <c r="M138" s="2048"/>
      <c r="N138" s="2024"/>
      <c r="O138" s="2232"/>
      <c r="P138" s="2232"/>
    </row>
    <row r="139" spans="2: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2: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2:16" ht="48" customHeight="1">
      <c r="B141" s="87" t="s">
        <v>616</v>
      </c>
      <c r="C141" s="2028" t="s">
        <v>2143</v>
      </c>
      <c r="D141" s="2028"/>
      <c r="E141" s="2028"/>
      <c r="F141" s="2028"/>
      <c r="G141" s="2028"/>
      <c r="H141" s="1999" t="s">
        <v>1962</v>
      </c>
      <c r="I141" s="2027"/>
      <c r="J141" s="2027"/>
      <c r="K141" s="2169"/>
      <c r="L141" s="2039"/>
      <c r="M141" s="2039"/>
      <c r="N141" s="2225"/>
      <c r="O141" s="2051"/>
      <c r="P141" s="2051"/>
    </row>
    <row r="142" spans="2:16" ht="72.75" customHeight="1">
      <c r="B142" s="76" t="s">
        <v>435</v>
      </c>
      <c r="C142" s="2028" t="s">
        <v>2144</v>
      </c>
      <c r="D142" s="2028"/>
      <c r="E142" s="2028"/>
      <c r="F142" s="2028"/>
      <c r="G142" s="2029"/>
      <c r="H142" s="1999"/>
      <c r="I142" s="2027"/>
      <c r="J142" s="2027"/>
      <c r="K142" s="2169"/>
      <c r="L142" s="2056"/>
      <c r="M142" s="2056"/>
      <c r="N142" s="2226"/>
      <c r="O142" s="2197"/>
      <c r="P142" s="2197"/>
    </row>
    <row r="143" spans="2:16" ht="70.5" customHeight="1">
      <c r="B143" s="87" t="s">
        <v>619</v>
      </c>
      <c r="C143" s="2028" t="s">
        <v>2146</v>
      </c>
      <c r="D143" s="2028"/>
      <c r="E143" s="2028"/>
      <c r="F143" s="2028"/>
      <c r="G143" s="2028"/>
      <c r="H143" s="1999" t="s">
        <v>1949</v>
      </c>
      <c r="I143" s="2027"/>
      <c r="J143" s="2027"/>
      <c r="K143" s="2169"/>
      <c r="L143" s="2466" t="s">
        <v>4502</v>
      </c>
      <c r="M143" s="2466"/>
      <c r="N143" s="2467"/>
      <c r="O143" s="2051" t="s">
        <v>3392</v>
      </c>
      <c r="P143" s="2051"/>
    </row>
    <row r="144" spans="2:16" ht="42" customHeight="1" thickBot="1">
      <c r="B144" s="22" t="s">
        <v>435</v>
      </c>
      <c r="C144" s="1830" t="s">
        <v>2144</v>
      </c>
      <c r="D144" s="1830"/>
      <c r="E144" s="1830"/>
      <c r="F144" s="1830"/>
      <c r="G144" s="1831"/>
      <c r="H144" s="1999" t="s">
        <v>4503</v>
      </c>
      <c r="I144" s="2027"/>
      <c r="J144" s="2027"/>
      <c r="K144" s="2169"/>
      <c r="L144" s="3475"/>
      <c r="M144" s="3475"/>
      <c r="N144" s="3476"/>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48.75" customHeight="1">
      <c r="B146" s="78" t="s">
        <v>622</v>
      </c>
      <c r="C146" s="2140" t="s">
        <v>2149</v>
      </c>
      <c r="D146" s="2140"/>
      <c r="E146" s="2140"/>
      <c r="F146" s="2216"/>
      <c r="G146" s="2217" t="s">
        <v>2150</v>
      </c>
      <c r="H146" s="2218"/>
      <c r="I146" s="2219"/>
      <c r="J146" s="2217" t="s">
        <v>2151</v>
      </c>
      <c r="K146" s="2218"/>
      <c r="L146" s="2219"/>
      <c r="M146" s="2220" t="s">
        <v>1993</v>
      </c>
      <c r="N146" s="2221"/>
      <c r="O146" s="3727" t="s">
        <v>2152</v>
      </c>
      <c r="P146" s="2006"/>
    </row>
    <row r="147" spans="2:16" ht="83.25" customHeight="1">
      <c r="B147" s="76" t="s">
        <v>611</v>
      </c>
      <c r="C147" s="1885" t="s">
        <v>2118</v>
      </c>
      <c r="D147" s="1885"/>
      <c r="E147" s="1885"/>
      <c r="F147" s="2148"/>
      <c r="G147" s="2108" t="s">
        <v>2153</v>
      </c>
      <c r="H147" s="2110"/>
      <c r="I147" s="2109"/>
      <c r="J147" s="2108" t="s">
        <v>2153</v>
      </c>
      <c r="K147" s="2110"/>
      <c r="L147" s="2109"/>
      <c r="M147" s="2162"/>
      <c r="N147" s="2196"/>
      <c r="O147" s="4031"/>
      <c r="P147" s="2165"/>
    </row>
    <row r="148" spans="2:16" ht="42" customHeight="1">
      <c r="B148" s="76" t="s">
        <v>441</v>
      </c>
      <c r="C148" s="1885" t="s">
        <v>2119</v>
      </c>
      <c r="D148" s="1885"/>
      <c r="E148" s="1885"/>
      <c r="F148" s="2148"/>
      <c r="G148" s="2108" t="s">
        <v>2153</v>
      </c>
      <c r="H148" s="2110"/>
      <c r="I148" s="2109"/>
      <c r="J148" s="2108" t="s">
        <v>2153</v>
      </c>
      <c r="K148" s="2110"/>
      <c r="L148" s="2109"/>
      <c r="M148" s="2162"/>
      <c r="N148" s="2196"/>
      <c r="O148" s="4031"/>
      <c r="P148" s="2165"/>
    </row>
    <row r="149" spans="2:16" ht="31.5" customHeight="1">
      <c r="B149" s="76" t="s">
        <v>443</v>
      </c>
      <c r="C149" s="79" t="s">
        <v>458</v>
      </c>
      <c r="D149" s="1885" t="s">
        <v>2154</v>
      </c>
      <c r="E149" s="1885"/>
      <c r="F149" s="2148"/>
      <c r="G149" s="2108" t="s">
        <v>2153</v>
      </c>
      <c r="H149" s="2110"/>
      <c r="I149" s="2109"/>
      <c r="J149" s="2108" t="s">
        <v>2153</v>
      </c>
      <c r="K149" s="2110"/>
      <c r="L149" s="2109"/>
      <c r="M149" s="2162"/>
      <c r="N149" s="2196"/>
      <c r="O149" s="4031"/>
      <c r="P149" s="2165"/>
    </row>
    <row r="150" spans="2:16" ht="32.25" customHeight="1">
      <c r="B150" s="76"/>
      <c r="C150" s="1528" t="s">
        <v>489</v>
      </c>
      <c r="D150" s="1885" t="s">
        <v>2155</v>
      </c>
      <c r="E150" s="1885"/>
      <c r="F150" s="2148"/>
      <c r="G150" s="2108" t="s">
        <v>2153</v>
      </c>
      <c r="H150" s="2110"/>
      <c r="I150" s="2109"/>
      <c r="J150" s="2108" t="s">
        <v>2153</v>
      </c>
      <c r="K150" s="2110"/>
      <c r="L150" s="2109"/>
      <c r="M150" s="1533"/>
      <c r="N150" s="1539"/>
      <c r="O150" s="4031"/>
      <c r="P150" s="2165"/>
    </row>
    <row r="151" spans="2:16" ht="41.25" customHeight="1">
      <c r="B151" s="76" t="s">
        <v>445</v>
      </c>
      <c r="C151" s="1885" t="s">
        <v>2121</v>
      </c>
      <c r="D151" s="1885"/>
      <c r="E151" s="1885"/>
      <c r="F151" s="2148"/>
      <c r="G151" s="2108" t="s">
        <v>3340</v>
      </c>
      <c r="H151" s="2110"/>
      <c r="I151" s="2109"/>
      <c r="J151" s="2108" t="s">
        <v>3340</v>
      </c>
      <c r="K151" s="2110"/>
      <c r="L151" s="2109"/>
      <c r="M151" s="2162"/>
      <c r="N151" s="2196"/>
      <c r="O151" s="4031"/>
      <c r="P151" s="2165"/>
    </row>
    <row r="152" spans="2:16" ht="29.25" customHeight="1">
      <c r="B152" s="76" t="s">
        <v>448</v>
      </c>
      <c r="C152" s="1885" t="s">
        <v>2157</v>
      </c>
      <c r="D152" s="1885"/>
      <c r="E152" s="1885"/>
      <c r="F152" s="2148"/>
      <c r="G152" s="2108" t="s">
        <v>3340</v>
      </c>
      <c r="H152" s="2110"/>
      <c r="I152" s="2109"/>
      <c r="J152" s="2108" t="s">
        <v>3340</v>
      </c>
      <c r="K152" s="2110"/>
      <c r="L152" s="2109"/>
      <c r="M152" s="2162"/>
      <c r="N152" s="2196"/>
      <c r="O152" s="4031"/>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4031"/>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4031"/>
      <c r="P154" s="2165"/>
    </row>
    <row r="155" spans="2:16" ht="28.5" customHeight="1">
      <c r="B155" s="76" t="s">
        <v>456</v>
      </c>
      <c r="C155" s="1885" t="s">
        <v>2158</v>
      </c>
      <c r="D155" s="1885"/>
      <c r="E155" s="1885"/>
      <c r="F155" s="2148"/>
      <c r="G155" s="2108" t="s">
        <v>3340</v>
      </c>
      <c r="H155" s="2110"/>
      <c r="I155" s="2109"/>
      <c r="J155" s="2108" t="s">
        <v>3340</v>
      </c>
      <c r="K155" s="2110"/>
      <c r="L155" s="2109"/>
      <c r="M155" s="2163"/>
      <c r="N155" s="2196"/>
      <c r="O155" s="3733"/>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3733"/>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3733"/>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3733"/>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3733"/>
      <c r="P159" s="2017"/>
    </row>
    <row r="160" spans="2:16" ht="28.5" customHeight="1">
      <c r="B160" s="22" t="s">
        <v>600</v>
      </c>
      <c r="C160" s="1885" t="s">
        <v>2128</v>
      </c>
      <c r="D160" s="1885"/>
      <c r="E160" s="1885"/>
      <c r="F160" s="2148"/>
      <c r="G160" s="2108" t="s">
        <v>2153</v>
      </c>
      <c r="H160" s="2110"/>
      <c r="I160" s="2109"/>
      <c r="J160" s="2108" t="s">
        <v>2153</v>
      </c>
      <c r="K160" s="2110"/>
      <c r="L160" s="2109"/>
      <c r="M160" s="2163"/>
      <c r="N160" s="2196"/>
      <c r="O160" s="3733"/>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3733"/>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166"/>
      <c r="B163" s="1582" t="s">
        <v>633</v>
      </c>
      <c r="C163" s="2028" t="s">
        <v>2164</v>
      </c>
      <c r="D163" s="2028"/>
      <c r="E163" s="2029"/>
      <c r="F163" s="1542" t="s">
        <v>2165</v>
      </c>
      <c r="G163" s="2198" t="s">
        <v>2166</v>
      </c>
      <c r="H163" s="2199"/>
      <c r="I163" s="2199"/>
      <c r="J163" s="2199"/>
      <c r="K163" s="2200"/>
      <c r="L163" s="2201" t="s">
        <v>2167</v>
      </c>
      <c r="M163" s="2202"/>
      <c r="N163" s="2202"/>
      <c r="O163" s="2204" t="s">
        <v>3394</v>
      </c>
      <c r="P163" s="2204"/>
    </row>
    <row r="164" spans="1:16" ht="63.95" customHeight="1">
      <c r="A164" s="166"/>
      <c r="B164" s="1492" t="s">
        <v>435</v>
      </c>
      <c r="C164" s="1997" t="s">
        <v>2168</v>
      </c>
      <c r="D164" s="1997"/>
      <c r="E164" s="1998"/>
      <c r="F164" s="1523" t="s">
        <v>1949</v>
      </c>
      <c r="G164" s="2462" t="s">
        <v>4504</v>
      </c>
      <c r="H164" s="2463"/>
      <c r="I164" s="2463"/>
      <c r="J164" s="2463"/>
      <c r="K164" s="2464"/>
      <c r="L164" s="2108" t="s">
        <v>1949</v>
      </c>
      <c r="M164" s="2110"/>
      <c r="N164" s="2110"/>
      <c r="O164" s="2204"/>
      <c r="P164" s="2204"/>
    </row>
    <row r="165" spans="1:16" ht="188.25" customHeight="1">
      <c r="A165" s="166"/>
      <c r="B165" s="1492" t="s">
        <v>441</v>
      </c>
      <c r="C165" s="1997" t="s">
        <v>2170</v>
      </c>
      <c r="D165" s="1997"/>
      <c r="E165" s="1998"/>
      <c r="F165" s="1523" t="s">
        <v>1949</v>
      </c>
      <c r="G165" s="2462" t="s">
        <v>4505</v>
      </c>
      <c r="H165" s="2463"/>
      <c r="I165" s="2463"/>
      <c r="J165" s="2463"/>
      <c r="K165" s="2464"/>
      <c r="L165" s="2108" t="s">
        <v>1949</v>
      </c>
      <c r="M165" s="2110"/>
      <c r="N165" s="2110"/>
      <c r="O165" s="2204"/>
      <c r="P165" s="2204"/>
    </row>
    <row r="166" spans="1:16" ht="19.5" customHeight="1">
      <c r="A166" s="166"/>
      <c r="B166" s="1492" t="s">
        <v>443</v>
      </c>
      <c r="C166" s="1997" t="s">
        <v>2172</v>
      </c>
      <c r="D166" s="1997"/>
      <c r="E166" s="1998"/>
      <c r="F166" s="1523" t="s">
        <v>1949</v>
      </c>
      <c r="G166" s="2188"/>
      <c r="H166" s="2189"/>
      <c r="I166" s="2189"/>
      <c r="J166" s="2189"/>
      <c r="K166" s="2190"/>
      <c r="L166" s="2108" t="s">
        <v>1949</v>
      </c>
      <c r="M166" s="2110"/>
      <c r="N166" s="2110"/>
      <c r="O166" s="2204"/>
      <c r="P166" s="2204"/>
    </row>
    <row r="167" spans="1:16" ht="19.5" customHeight="1">
      <c r="A167" s="166"/>
      <c r="B167" s="1492" t="s">
        <v>445</v>
      </c>
      <c r="C167" s="1997" t="s">
        <v>2173</v>
      </c>
      <c r="D167" s="1997"/>
      <c r="E167" s="1998"/>
      <c r="F167" s="1523" t="s">
        <v>1949</v>
      </c>
      <c r="G167" s="2188"/>
      <c r="H167" s="2189"/>
      <c r="I167" s="2189"/>
      <c r="J167" s="2189"/>
      <c r="K167" s="2190"/>
      <c r="L167" s="2108" t="s">
        <v>1949</v>
      </c>
      <c r="M167" s="2110"/>
      <c r="N167" s="2110"/>
      <c r="O167" s="2204"/>
      <c r="P167" s="2204"/>
    </row>
    <row r="168" spans="1:16" ht="141.75" customHeight="1">
      <c r="A168" s="166"/>
      <c r="B168" s="87" t="s">
        <v>448</v>
      </c>
      <c r="C168" s="1997" t="s">
        <v>2174</v>
      </c>
      <c r="D168" s="1997"/>
      <c r="E168" s="1998"/>
      <c r="F168" s="1532" t="s">
        <v>1949</v>
      </c>
      <c r="G168" s="2462" t="s">
        <v>4506</v>
      </c>
      <c r="H168" s="2463"/>
      <c r="I168" s="2463"/>
      <c r="J168" s="2463"/>
      <c r="K168" s="2464"/>
      <c r="L168" s="2108" t="s">
        <v>1949</v>
      </c>
      <c r="M168" s="2110"/>
      <c r="N168" s="2110"/>
      <c r="O168" s="2204"/>
      <c r="P168" s="2204"/>
    </row>
    <row r="169" spans="1:16" ht="29.25" customHeight="1">
      <c r="A169" s="166"/>
      <c r="B169" s="84" t="s">
        <v>450</v>
      </c>
      <c r="C169" s="2028" t="s">
        <v>2175</v>
      </c>
      <c r="D169" s="2028"/>
      <c r="E169" s="2029"/>
      <c r="F169" s="1532" t="s">
        <v>1949</v>
      </c>
      <c r="G169" s="2188"/>
      <c r="H169" s="2189"/>
      <c r="I169" s="2189"/>
      <c r="J169" s="2189"/>
      <c r="K169" s="2190"/>
      <c r="L169" s="2108" t="s">
        <v>1949</v>
      </c>
      <c r="M169" s="2110"/>
      <c r="N169" s="2110"/>
      <c r="O169" s="2204"/>
      <c r="P169" s="2204"/>
    </row>
    <row r="170" spans="1:16" ht="19.5" customHeight="1">
      <c r="A170" s="166"/>
      <c r="B170" s="84" t="s">
        <v>453</v>
      </c>
      <c r="C170" s="1997" t="s">
        <v>2176</v>
      </c>
      <c r="D170" s="1997"/>
      <c r="E170" s="1998"/>
      <c r="F170" s="1532" t="s">
        <v>1949</v>
      </c>
      <c r="G170" s="2188"/>
      <c r="H170" s="2189"/>
      <c r="I170" s="2189"/>
      <c r="J170" s="2189"/>
      <c r="K170" s="2190"/>
      <c r="L170" s="2108" t="s">
        <v>1949</v>
      </c>
      <c r="M170" s="2110"/>
      <c r="N170" s="2110"/>
      <c r="O170" s="2204"/>
      <c r="P170" s="2204"/>
    </row>
    <row r="171" spans="1:16" ht="19.5" customHeight="1">
      <c r="A171" s="166"/>
      <c r="B171" s="84" t="s">
        <v>456</v>
      </c>
      <c r="C171" s="1997" t="s">
        <v>2177</v>
      </c>
      <c r="D171" s="1997"/>
      <c r="E171" s="1998"/>
      <c r="F171" s="1532" t="s">
        <v>1949</v>
      </c>
      <c r="G171" s="2188"/>
      <c r="H171" s="2189"/>
      <c r="I171" s="2189"/>
      <c r="J171" s="2189"/>
      <c r="K171" s="2190"/>
      <c r="L171" s="2108" t="s">
        <v>1949</v>
      </c>
      <c r="M171" s="2110"/>
      <c r="N171" s="2110"/>
      <c r="O171" s="2204"/>
      <c r="P171" s="2204"/>
    </row>
    <row r="172" spans="1:16" ht="19.5" customHeight="1">
      <c r="A172" s="166"/>
      <c r="B172" s="84" t="s">
        <v>458</v>
      </c>
      <c r="C172" s="1997" t="s">
        <v>2178</v>
      </c>
      <c r="D172" s="1997"/>
      <c r="E172" s="1998"/>
      <c r="F172" s="1532" t="s">
        <v>1949</v>
      </c>
      <c r="G172" s="2188"/>
      <c r="H172" s="2189"/>
      <c r="I172" s="2189"/>
      <c r="J172" s="2189"/>
      <c r="K172" s="2190"/>
      <c r="L172" s="2108" t="s">
        <v>1949</v>
      </c>
      <c r="M172" s="2110"/>
      <c r="N172" s="2191"/>
      <c r="O172" s="2204"/>
      <c r="P172" s="2204"/>
    </row>
    <row r="173" spans="1:16" ht="19.5" customHeight="1">
      <c r="A173" s="166"/>
      <c r="B173" s="84" t="s">
        <v>594</v>
      </c>
      <c r="C173" s="1997" t="s">
        <v>2179</v>
      </c>
      <c r="D173" s="1997"/>
      <c r="E173" s="1998"/>
      <c r="F173" s="1532" t="s">
        <v>1949</v>
      </c>
      <c r="G173" s="2188"/>
      <c r="H173" s="2189"/>
      <c r="I173" s="2189"/>
      <c r="J173" s="2189"/>
      <c r="K173" s="2190"/>
      <c r="L173" s="2108" t="s">
        <v>1949</v>
      </c>
      <c r="M173" s="2110"/>
      <c r="N173" s="2110"/>
      <c r="O173" s="2204"/>
      <c r="P173" s="2204"/>
    </row>
    <row r="174" spans="1:16" ht="19.5" customHeight="1">
      <c r="A174" s="166"/>
      <c r="B174" s="76" t="s">
        <v>596</v>
      </c>
      <c r="C174" s="1997" t="s">
        <v>2180</v>
      </c>
      <c r="D174" s="1997"/>
      <c r="E174" s="1998"/>
      <c r="F174" s="1532" t="s">
        <v>1962</v>
      </c>
      <c r="G174" s="2188"/>
      <c r="H174" s="2189"/>
      <c r="I174" s="2189"/>
      <c r="J174" s="2189"/>
      <c r="K174" s="2190"/>
      <c r="L174" s="2108" t="s">
        <v>1949</v>
      </c>
      <c r="M174" s="2110"/>
      <c r="N174" s="2110"/>
      <c r="O174" s="2205"/>
      <c r="P174" s="2205"/>
    </row>
    <row r="175" spans="1:16" ht="51" customHeight="1">
      <c r="A175" s="166"/>
      <c r="B175" s="1582" t="s">
        <v>192</v>
      </c>
      <c r="C175" s="2028" t="s">
        <v>2181</v>
      </c>
      <c r="D175" s="2028"/>
      <c r="E175" s="2029"/>
      <c r="F175" s="1542" t="s">
        <v>2165</v>
      </c>
      <c r="G175" s="2192" t="s">
        <v>2182</v>
      </c>
      <c r="H175" s="2193"/>
      <c r="I175" s="2193"/>
      <c r="J175" s="2193"/>
      <c r="K175" s="2193"/>
      <c r="L175" s="2193"/>
      <c r="M175" s="2193"/>
      <c r="N175" s="2194"/>
      <c r="O175" s="3018" t="s">
        <v>2188</v>
      </c>
      <c r="P175" s="2074" t="s">
        <v>2005</v>
      </c>
    </row>
    <row r="176" spans="1:16" ht="63.6" customHeight="1">
      <c r="A176" s="166"/>
      <c r="B176" s="1492" t="s">
        <v>435</v>
      </c>
      <c r="C176" s="1997" t="s">
        <v>2168</v>
      </c>
      <c r="D176" s="1997"/>
      <c r="E176" s="1998"/>
      <c r="F176" s="33" t="s">
        <v>1949</v>
      </c>
      <c r="G176" s="2465" t="s">
        <v>4507</v>
      </c>
      <c r="H176" s="2466"/>
      <c r="I176" s="2466"/>
      <c r="J176" s="2466"/>
      <c r="K176" s="2466"/>
      <c r="L176" s="2466"/>
      <c r="M176" s="2466"/>
      <c r="N176" s="2467"/>
      <c r="O176" s="3019"/>
      <c r="P176" s="2081"/>
    </row>
    <row r="177" spans="1:16" ht="18.75" customHeight="1">
      <c r="A177" s="166"/>
      <c r="B177" s="1492" t="s">
        <v>441</v>
      </c>
      <c r="C177" s="1997" t="s">
        <v>2170</v>
      </c>
      <c r="D177" s="1997"/>
      <c r="E177" s="1998"/>
      <c r="F177" s="33" t="s">
        <v>1949</v>
      </c>
      <c r="G177" s="2162"/>
      <c r="H177" s="2163"/>
      <c r="I177" s="2163"/>
      <c r="J177" s="2163"/>
      <c r="K177" s="2163"/>
      <c r="L177" s="2163"/>
      <c r="M177" s="2163"/>
      <c r="N177" s="2196"/>
      <c r="O177" s="3019"/>
      <c r="P177" s="2081"/>
    </row>
    <row r="178" spans="1:16" ht="18.75" customHeight="1">
      <c r="A178" s="166"/>
      <c r="B178" s="1492" t="s">
        <v>443</v>
      </c>
      <c r="C178" s="1997" t="s">
        <v>2172</v>
      </c>
      <c r="D178" s="1997"/>
      <c r="E178" s="1998"/>
      <c r="F178" s="33" t="s">
        <v>1949</v>
      </c>
      <c r="G178" s="2162"/>
      <c r="H178" s="2163"/>
      <c r="I178" s="2163"/>
      <c r="J178" s="2163"/>
      <c r="K178" s="2163"/>
      <c r="L178" s="2163"/>
      <c r="M178" s="2163"/>
      <c r="N178" s="2196"/>
      <c r="O178" s="3019"/>
      <c r="P178" s="2081"/>
    </row>
    <row r="179" spans="1:16" ht="18.75" customHeight="1">
      <c r="A179" s="166"/>
      <c r="B179" s="1492" t="s">
        <v>445</v>
      </c>
      <c r="C179" s="1997" t="s">
        <v>2173</v>
      </c>
      <c r="D179" s="1997"/>
      <c r="E179" s="1998"/>
      <c r="F179" s="33" t="s">
        <v>1949</v>
      </c>
      <c r="G179" s="2162"/>
      <c r="H179" s="2163"/>
      <c r="I179" s="2163"/>
      <c r="J179" s="2163"/>
      <c r="K179" s="2163"/>
      <c r="L179" s="2163"/>
      <c r="M179" s="2163"/>
      <c r="N179" s="2196"/>
      <c r="O179" s="3019"/>
      <c r="P179" s="2081"/>
    </row>
    <row r="180" spans="1:16" ht="18.75" customHeight="1">
      <c r="A180" s="166"/>
      <c r="B180" s="76" t="s">
        <v>448</v>
      </c>
      <c r="C180" s="1997" t="s">
        <v>2174</v>
      </c>
      <c r="D180" s="1997"/>
      <c r="E180" s="1998"/>
      <c r="F180" s="33" t="s">
        <v>1949</v>
      </c>
      <c r="G180" s="2162"/>
      <c r="H180" s="2163"/>
      <c r="I180" s="2163"/>
      <c r="J180" s="2163"/>
      <c r="K180" s="2163"/>
      <c r="L180" s="2163"/>
      <c r="M180" s="2163"/>
      <c r="N180" s="2196"/>
      <c r="O180" s="3019"/>
      <c r="P180" s="2081"/>
    </row>
    <row r="181" spans="1:16" ht="30.75" customHeight="1">
      <c r="A181" s="166"/>
      <c r="B181" s="84" t="s">
        <v>450</v>
      </c>
      <c r="C181" s="2028" t="s">
        <v>2175</v>
      </c>
      <c r="D181" s="2028"/>
      <c r="E181" s="2029"/>
      <c r="F181" s="33" t="s">
        <v>1949</v>
      </c>
      <c r="G181" s="2170"/>
      <c r="H181" s="2171"/>
      <c r="I181" s="2171"/>
      <c r="J181" s="2171"/>
      <c r="K181" s="2171"/>
      <c r="L181" s="2171"/>
      <c r="M181" s="2171"/>
      <c r="N181" s="2179"/>
      <c r="O181" s="3019"/>
      <c r="P181" s="2081"/>
    </row>
    <row r="182" spans="1:16" ht="18.75" customHeight="1">
      <c r="A182" s="166"/>
      <c r="B182" s="84" t="s">
        <v>453</v>
      </c>
      <c r="C182" s="1997" t="s">
        <v>2176</v>
      </c>
      <c r="D182" s="1997"/>
      <c r="E182" s="1998"/>
      <c r="F182" s="33" t="s">
        <v>1949</v>
      </c>
      <c r="G182" s="2162"/>
      <c r="H182" s="2163"/>
      <c r="I182" s="2163"/>
      <c r="J182" s="2163"/>
      <c r="K182" s="2163"/>
      <c r="L182" s="2163"/>
      <c r="M182" s="2163"/>
      <c r="N182" s="2196"/>
      <c r="O182" s="3019"/>
      <c r="P182" s="2081"/>
    </row>
    <row r="183" spans="1:16" ht="18.75" customHeight="1">
      <c r="A183" s="166"/>
      <c r="B183" s="84" t="s">
        <v>456</v>
      </c>
      <c r="C183" s="1997" t="s">
        <v>2177</v>
      </c>
      <c r="D183" s="1997"/>
      <c r="E183" s="1998"/>
      <c r="F183" s="33" t="s">
        <v>1949</v>
      </c>
      <c r="G183" s="2172"/>
      <c r="H183" s="2173"/>
      <c r="I183" s="2173"/>
      <c r="J183" s="2173"/>
      <c r="K183" s="2173"/>
      <c r="L183" s="2173"/>
      <c r="M183" s="2173"/>
      <c r="N183" s="2174"/>
      <c r="O183" s="3019"/>
      <c r="P183" s="2081"/>
    </row>
    <row r="184" spans="1:16" ht="18.75" customHeight="1">
      <c r="A184" s="166"/>
      <c r="B184" s="84" t="s">
        <v>458</v>
      </c>
      <c r="C184" s="1997" t="s">
        <v>2178</v>
      </c>
      <c r="D184" s="1997"/>
      <c r="E184" s="1998"/>
      <c r="F184" s="33" t="s">
        <v>1949</v>
      </c>
      <c r="G184" s="2162"/>
      <c r="H184" s="2163"/>
      <c r="I184" s="2163"/>
      <c r="J184" s="2163"/>
      <c r="K184" s="2163"/>
      <c r="L184" s="2163"/>
      <c r="M184" s="2163"/>
      <c r="N184" s="2196"/>
      <c r="O184" s="3019"/>
      <c r="P184" s="2081"/>
    </row>
    <row r="185" spans="1:16" ht="18.75" customHeight="1">
      <c r="A185" s="166"/>
      <c r="B185" s="84" t="s">
        <v>594</v>
      </c>
      <c r="C185" s="1997" t="s">
        <v>2179</v>
      </c>
      <c r="D185" s="1997"/>
      <c r="E185" s="1998"/>
      <c r="F185" s="33" t="s">
        <v>1949</v>
      </c>
      <c r="G185" s="2172"/>
      <c r="H185" s="2173"/>
      <c r="I185" s="2173"/>
      <c r="J185" s="2173"/>
      <c r="K185" s="2173"/>
      <c r="L185" s="2173"/>
      <c r="M185" s="2173"/>
      <c r="N185" s="2174"/>
      <c r="O185" s="3019"/>
      <c r="P185" s="2081"/>
    </row>
    <row r="186" spans="1:16" ht="18.75" customHeight="1">
      <c r="A186" s="166"/>
      <c r="B186" s="76" t="s">
        <v>596</v>
      </c>
      <c r="C186" s="1997" t="s">
        <v>2180</v>
      </c>
      <c r="D186" s="1997"/>
      <c r="E186" s="1998"/>
      <c r="F186" s="33" t="s">
        <v>1949</v>
      </c>
      <c r="G186" s="2162"/>
      <c r="H186" s="2163"/>
      <c r="I186" s="2163"/>
      <c r="J186" s="2163"/>
      <c r="K186" s="2163"/>
      <c r="L186" s="2163"/>
      <c r="M186" s="2163"/>
      <c r="N186" s="2196"/>
      <c r="O186" s="3020"/>
      <c r="P186" s="2084"/>
    </row>
    <row r="187" spans="1:16" ht="60" customHeight="1">
      <c r="A187" s="166"/>
      <c r="B187" s="1582" t="s">
        <v>643</v>
      </c>
      <c r="C187" s="2028" t="s">
        <v>2184</v>
      </c>
      <c r="D187" s="2028"/>
      <c r="E187" s="2029"/>
      <c r="F187" s="1542" t="s">
        <v>2165</v>
      </c>
      <c r="G187" s="2198" t="s">
        <v>2166</v>
      </c>
      <c r="H187" s="2199"/>
      <c r="I187" s="2199"/>
      <c r="J187" s="2199"/>
      <c r="K187" s="2200"/>
      <c r="L187" s="2201" t="s">
        <v>2167</v>
      </c>
      <c r="M187" s="2202"/>
      <c r="N187" s="2203"/>
      <c r="O187" s="2051" t="s">
        <v>3394</v>
      </c>
      <c r="P187" s="2051"/>
    </row>
    <row r="188" spans="1:16" ht="20.25" customHeight="1">
      <c r="A188" s="166"/>
      <c r="B188" s="1489" t="s">
        <v>435</v>
      </c>
      <c r="C188" s="1997" t="s">
        <v>2168</v>
      </c>
      <c r="D188" s="1997"/>
      <c r="E188" s="1998"/>
      <c r="F188" s="1523" t="s">
        <v>1962</v>
      </c>
      <c r="G188" s="2188" t="s">
        <v>61</v>
      </c>
      <c r="H188" s="2189"/>
      <c r="I188" s="2189"/>
      <c r="J188" s="2189"/>
      <c r="K188" s="2190"/>
      <c r="L188" s="2108" t="s">
        <v>1949</v>
      </c>
      <c r="M188" s="2110"/>
      <c r="N188" s="2191"/>
      <c r="O188" s="2124"/>
      <c r="P188" s="2124"/>
    </row>
    <row r="189" spans="1:16" ht="20.25" customHeight="1">
      <c r="A189" s="166"/>
      <c r="B189" s="1489" t="s">
        <v>441</v>
      </c>
      <c r="C189" s="1997" t="s">
        <v>2170</v>
      </c>
      <c r="D189" s="1997"/>
      <c r="E189" s="1998"/>
      <c r="F189" s="1523" t="s">
        <v>1962</v>
      </c>
      <c r="G189" s="2188" t="s">
        <v>61</v>
      </c>
      <c r="H189" s="2189"/>
      <c r="I189" s="2189"/>
      <c r="J189" s="2189"/>
      <c r="K189" s="2190"/>
      <c r="L189" s="2108" t="s">
        <v>1949</v>
      </c>
      <c r="M189" s="2110"/>
      <c r="N189" s="2191"/>
      <c r="O189" s="2124"/>
      <c r="P189" s="2124"/>
    </row>
    <row r="190" spans="1:16" ht="20.25" customHeight="1">
      <c r="A190" s="166"/>
      <c r="B190" s="1489" t="s">
        <v>443</v>
      </c>
      <c r="C190" s="1997" t="s">
        <v>2172</v>
      </c>
      <c r="D190" s="1997"/>
      <c r="E190" s="1998"/>
      <c r="F190" s="1523" t="s">
        <v>1962</v>
      </c>
      <c r="G190" s="2188" t="s">
        <v>61</v>
      </c>
      <c r="H190" s="2189"/>
      <c r="I190" s="2189"/>
      <c r="J190" s="2189"/>
      <c r="K190" s="2190"/>
      <c r="L190" s="2108" t="s">
        <v>1949</v>
      </c>
      <c r="M190" s="2110"/>
      <c r="N190" s="2191"/>
      <c r="O190" s="2124"/>
      <c r="P190" s="2124"/>
    </row>
    <row r="191" spans="1:16" ht="20.25" customHeight="1">
      <c r="A191" s="166"/>
      <c r="B191" s="1489" t="s">
        <v>445</v>
      </c>
      <c r="C191" s="1997" t="s">
        <v>2173</v>
      </c>
      <c r="D191" s="1997"/>
      <c r="E191" s="1998"/>
      <c r="F191" s="1523" t="s">
        <v>1962</v>
      </c>
      <c r="G191" s="2188" t="s">
        <v>61</v>
      </c>
      <c r="H191" s="2189"/>
      <c r="I191" s="2189"/>
      <c r="J191" s="2189"/>
      <c r="K191" s="2190"/>
      <c r="L191" s="2108" t="s">
        <v>1949</v>
      </c>
      <c r="M191" s="2110"/>
      <c r="N191" s="2191"/>
      <c r="O191" s="2124"/>
      <c r="P191" s="2124"/>
    </row>
    <row r="192" spans="1:16" ht="20.25" customHeight="1">
      <c r="A192" s="166"/>
      <c r="B192" s="1489" t="s">
        <v>448</v>
      </c>
      <c r="C192" s="1997" t="s">
        <v>2174</v>
      </c>
      <c r="D192" s="1997"/>
      <c r="E192" s="1998"/>
      <c r="F192" s="1532" t="s">
        <v>1962</v>
      </c>
      <c r="G192" s="2188" t="s">
        <v>61</v>
      </c>
      <c r="H192" s="2189"/>
      <c r="I192" s="2189"/>
      <c r="J192" s="2189"/>
      <c r="K192" s="2190"/>
      <c r="L192" s="2108" t="s">
        <v>1949</v>
      </c>
      <c r="M192" s="2110"/>
      <c r="N192" s="2191"/>
      <c r="O192" s="2124"/>
      <c r="P192" s="2124"/>
    </row>
    <row r="193" spans="1:16" ht="29.25" customHeight="1">
      <c r="A193" s="166"/>
      <c r="B193" s="84" t="s">
        <v>450</v>
      </c>
      <c r="C193" s="2028" t="s">
        <v>2175</v>
      </c>
      <c r="D193" s="2028"/>
      <c r="E193" s="2029"/>
      <c r="F193" s="1532" t="s">
        <v>1962</v>
      </c>
      <c r="G193" s="2188" t="s">
        <v>61</v>
      </c>
      <c r="H193" s="2189"/>
      <c r="I193" s="2189"/>
      <c r="J193" s="2189"/>
      <c r="K193" s="2190"/>
      <c r="L193" s="2108" t="s">
        <v>1949</v>
      </c>
      <c r="M193" s="2110"/>
      <c r="N193" s="2191"/>
      <c r="O193" s="2124"/>
      <c r="P193" s="2124"/>
    </row>
    <row r="194" spans="1:16" ht="20.25" customHeight="1">
      <c r="A194" s="166"/>
      <c r="B194" s="1494" t="s">
        <v>453</v>
      </c>
      <c r="C194" s="1997" t="s">
        <v>2176</v>
      </c>
      <c r="D194" s="1997"/>
      <c r="E194" s="1998"/>
      <c r="F194" s="1532" t="s">
        <v>1962</v>
      </c>
      <c r="G194" s="2188" t="s">
        <v>61</v>
      </c>
      <c r="H194" s="2189"/>
      <c r="I194" s="2189"/>
      <c r="J194" s="2189"/>
      <c r="K194" s="2190"/>
      <c r="L194" s="2108" t="s">
        <v>1949</v>
      </c>
      <c r="M194" s="2110"/>
      <c r="N194" s="2191"/>
      <c r="O194" s="2124"/>
      <c r="P194" s="2124"/>
    </row>
    <row r="195" spans="1:16" ht="20.25" customHeight="1">
      <c r="A195" s="166"/>
      <c r="B195" s="1494" t="s">
        <v>456</v>
      </c>
      <c r="C195" s="1997" t="s">
        <v>2177</v>
      </c>
      <c r="D195" s="1997"/>
      <c r="E195" s="1998"/>
      <c r="F195" s="1532" t="s">
        <v>1962</v>
      </c>
      <c r="G195" s="2188" t="s">
        <v>61</v>
      </c>
      <c r="H195" s="2189"/>
      <c r="I195" s="2189"/>
      <c r="J195" s="2189"/>
      <c r="K195" s="2190"/>
      <c r="L195" s="2108" t="s">
        <v>1949</v>
      </c>
      <c r="M195" s="2110"/>
      <c r="N195" s="2191"/>
      <c r="O195" s="2124"/>
      <c r="P195" s="2124"/>
    </row>
    <row r="196" spans="1:16" ht="20.25" customHeight="1">
      <c r="A196" s="166"/>
      <c r="B196" s="1494" t="s">
        <v>458</v>
      </c>
      <c r="C196" s="1997" t="s">
        <v>2178</v>
      </c>
      <c r="D196" s="1997"/>
      <c r="E196" s="1998"/>
      <c r="F196" s="1532" t="s">
        <v>1962</v>
      </c>
      <c r="G196" s="2188" t="s">
        <v>61</v>
      </c>
      <c r="H196" s="2189"/>
      <c r="I196" s="2189"/>
      <c r="J196" s="2189"/>
      <c r="K196" s="2190"/>
      <c r="L196" s="2108" t="s">
        <v>1949</v>
      </c>
      <c r="M196" s="2110"/>
      <c r="N196" s="2191"/>
      <c r="O196" s="2124"/>
      <c r="P196" s="2124"/>
    </row>
    <row r="197" spans="1:16" ht="20.25" customHeight="1">
      <c r="A197" s="166"/>
      <c r="B197" s="1494" t="s">
        <v>594</v>
      </c>
      <c r="C197" s="1997" t="s">
        <v>2179</v>
      </c>
      <c r="D197" s="1997"/>
      <c r="E197" s="1998"/>
      <c r="F197" s="1532" t="s">
        <v>1962</v>
      </c>
      <c r="G197" s="2188" t="s">
        <v>61</v>
      </c>
      <c r="H197" s="2189"/>
      <c r="I197" s="2189"/>
      <c r="J197" s="2189"/>
      <c r="K197" s="2190"/>
      <c r="L197" s="2108" t="s">
        <v>1949</v>
      </c>
      <c r="M197" s="2110"/>
      <c r="N197" s="2191"/>
      <c r="O197" s="2124"/>
      <c r="P197" s="2124"/>
    </row>
    <row r="198" spans="1:16" ht="20.25" customHeight="1">
      <c r="A198" s="166"/>
      <c r="B198" s="1490" t="s">
        <v>596</v>
      </c>
      <c r="C198" s="1997" t="s">
        <v>2180</v>
      </c>
      <c r="D198" s="1997"/>
      <c r="E198" s="1998"/>
      <c r="F198" s="1532" t="s">
        <v>1962</v>
      </c>
      <c r="G198" s="2188" t="s">
        <v>61</v>
      </c>
      <c r="H198" s="2189"/>
      <c r="I198" s="2189"/>
      <c r="J198" s="2189"/>
      <c r="K198" s="2190"/>
      <c r="L198" s="2108" t="s">
        <v>1949</v>
      </c>
      <c r="M198" s="2110"/>
      <c r="N198" s="2191"/>
      <c r="O198" s="2197"/>
      <c r="P198" s="2197"/>
    </row>
    <row r="199" spans="1:16" ht="61.5" customHeight="1">
      <c r="A199" s="166"/>
      <c r="B199" s="210" t="s">
        <v>200</v>
      </c>
      <c r="C199" s="2028" t="s">
        <v>2186</v>
      </c>
      <c r="D199" s="2028"/>
      <c r="E199" s="2029"/>
      <c r="F199" s="1542" t="s">
        <v>2165</v>
      </c>
      <c r="G199" s="2192" t="s">
        <v>2187</v>
      </c>
      <c r="H199" s="2193"/>
      <c r="I199" s="2193"/>
      <c r="J199" s="2193"/>
      <c r="K199" s="2193"/>
      <c r="L199" s="2193"/>
      <c r="M199" s="2193"/>
      <c r="N199" s="2194"/>
      <c r="O199" s="2051"/>
      <c r="P199" s="2051"/>
    </row>
    <row r="200" spans="1:16" ht="21" customHeight="1">
      <c r="A200" s="166"/>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166"/>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166"/>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166"/>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166"/>
      <c r="B204" s="1490" t="s">
        <v>448</v>
      </c>
      <c r="C204" s="1997" t="s">
        <v>2174</v>
      </c>
      <c r="D204" s="1997"/>
      <c r="E204" s="1998"/>
      <c r="F204" s="33" t="s">
        <v>1962</v>
      </c>
      <c r="G204" s="2162"/>
      <c r="H204" s="2163"/>
      <c r="I204" s="2163"/>
      <c r="J204" s="2163"/>
      <c r="K204" s="2163"/>
      <c r="L204" s="2163"/>
      <c r="M204" s="2163"/>
      <c r="N204" s="2196"/>
      <c r="O204" s="2124"/>
      <c r="P204" s="2124"/>
    </row>
    <row r="205" spans="1:16" ht="30.75" customHeight="1">
      <c r="A205" s="166"/>
      <c r="B205" s="84" t="s">
        <v>450</v>
      </c>
      <c r="C205" s="2028" t="s">
        <v>2175</v>
      </c>
      <c r="D205" s="2028"/>
      <c r="E205" s="2029"/>
      <c r="F205" s="33" t="s">
        <v>1962</v>
      </c>
      <c r="G205" s="2170"/>
      <c r="H205" s="2171"/>
      <c r="I205" s="2171"/>
      <c r="J205" s="2171"/>
      <c r="K205" s="2171"/>
      <c r="L205" s="2171"/>
      <c r="M205" s="2171"/>
      <c r="N205" s="2179"/>
      <c r="O205" s="2124"/>
      <c r="P205" s="2124"/>
    </row>
    <row r="206" spans="1:16" ht="21" customHeight="1">
      <c r="A206" s="166"/>
      <c r="B206" s="1494" t="s">
        <v>453</v>
      </c>
      <c r="C206" s="1997" t="s">
        <v>2176</v>
      </c>
      <c r="D206" s="1997"/>
      <c r="E206" s="1998"/>
      <c r="F206" s="33" t="s">
        <v>1962</v>
      </c>
      <c r="G206" s="2162"/>
      <c r="H206" s="2163"/>
      <c r="I206" s="2163"/>
      <c r="J206" s="2163"/>
      <c r="K206" s="2163"/>
      <c r="L206" s="2163"/>
      <c r="M206" s="2163"/>
      <c r="N206" s="2196"/>
      <c r="O206" s="2124"/>
      <c r="P206" s="2124"/>
    </row>
    <row r="207" spans="1:16" ht="21" customHeight="1">
      <c r="A207" s="166"/>
      <c r="B207" s="1494" t="s">
        <v>456</v>
      </c>
      <c r="C207" s="1997" t="s">
        <v>2177</v>
      </c>
      <c r="D207" s="1997"/>
      <c r="E207" s="1998"/>
      <c r="F207" s="33" t="s">
        <v>1962</v>
      </c>
      <c r="G207" s="2172"/>
      <c r="H207" s="2173"/>
      <c r="I207" s="2173"/>
      <c r="J207" s="2173"/>
      <c r="K207" s="2173"/>
      <c r="L207" s="2173"/>
      <c r="M207" s="2173"/>
      <c r="N207" s="2174"/>
      <c r="O207" s="2124"/>
      <c r="P207" s="2124"/>
    </row>
    <row r="208" spans="1:16" ht="21" customHeight="1">
      <c r="A208" s="166"/>
      <c r="B208" s="1494" t="s">
        <v>458</v>
      </c>
      <c r="C208" s="1997" t="s">
        <v>2178</v>
      </c>
      <c r="D208" s="1997"/>
      <c r="E208" s="1998"/>
      <c r="F208" s="33" t="s">
        <v>1962</v>
      </c>
      <c r="G208" s="2162"/>
      <c r="H208" s="2163"/>
      <c r="I208" s="2163"/>
      <c r="J208" s="2163"/>
      <c r="K208" s="2163"/>
      <c r="L208" s="2163"/>
      <c r="M208" s="2163"/>
      <c r="N208" s="2196"/>
      <c r="O208" s="2124"/>
      <c r="P208" s="2124"/>
    </row>
    <row r="209" spans="1:16" ht="21" customHeight="1">
      <c r="A209" s="166"/>
      <c r="B209" s="1494" t="s">
        <v>594</v>
      </c>
      <c r="C209" s="1997" t="s">
        <v>2179</v>
      </c>
      <c r="D209" s="1997"/>
      <c r="E209" s="1998"/>
      <c r="F209" s="33" t="s">
        <v>1962</v>
      </c>
      <c r="G209" s="2172"/>
      <c r="H209" s="2173"/>
      <c r="I209" s="2173"/>
      <c r="J209" s="2173"/>
      <c r="K209" s="2173"/>
      <c r="L209" s="2173"/>
      <c r="M209" s="2173"/>
      <c r="N209" s="2174"/>
      <c r="O209" s="2124"/>
      <c r="P209" s="2124"/>
    </row>
    <row r="210" spans="1:16" ht="21" customHeight="1" thickBot="1">
      <c r="A210" s="166"/>
      <c r="B210" s="39" t="s">
        <v>596</v>
      </c>
      <c r="C210" s="1978" t="s">
        <v>2180</v>
      </c>
      <c r="D210" s="1978"/>
      <c r="E210" s="1979"/>
      <c r="F210" s="86" t="s">
        <v>1962</v>
      </c>
      <c r="G210" s="2180"/>
      <c r="H210" s="2181"/>
      <c r="I210" s="2181"/>
      <c r="J210" s="2181"/>
      <c r="K210" s="2181"/>
      <c r="L210" s="2181"/>
      <c r="M210" s="2181"/>
      <c r="N210" s="2182"/>
      <c r="O210" s="2124"/>
      <c r="P210" s="2124"/>
    </row>
    <row r="211" spans="1:16" ht="34.5" customHeight="1">
      <c r="B211" s="23" t="s">
        <v>648</v>
      </c>
      <c r="C211" s="1997" t="s">
        <v>2189</v>
      </c>
      <c r="D211" s="1997"/>
      <c r="E211" s="1997"/>
      <c r="F211" s="1997"/>
      <c r="G211" s="1998"/>
      <c r="H211" s="2183" t="s">
        <v>1949</v>
      </c>
      <c r="I211" s="2184"/>
      <c r="J211" s="2185"/>
      <c r="K211" s="2186" t="s">
        <v>2036</v>
      </c>
      <c r="L211" s="2170" t="s">
        <v>4508</v>
      </c>
      <c r="M211" s="2171"/>
      <c r="N211" s="2179"/>
      <c r="O211" s="1991" t="s">
        <v>4144</v>
      </c>
      <c r="P211" s="1991" t="s">
        <v>4144</v>
      </c>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1949</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1949</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1949</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1949</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3954</v>
      </c>
      <c r="P218" s="2050" t="s">
        <v>3954</v>
      </c>
    </row>
    <row r="219" spans="1:16" ht="21.75" customHeight="1">
      <c r="B219" s="1490" t="s">
        <v>435</v>
      </c>
      <c r="C219" s="1997" t="s">
        <v>2195</v>
      </c>
      <c r="D219" s="1997"/>
      <c r="E219" s="1998"/>
      <c r="F219" s="1995" t="s">
        <v>1962</v>
      </c>
      <c r="G219" s="2160"/>
      <c r="H219" s="2160"/>
      <c r="I219" s="2160"/>
      <c r="J219" s="2013"/>
      <c r="K219" s="2169" t="s">
        <v>2036</v>
      </c>
      <c r="L219" s="2170" t="s">
        <v>4509</v>
      </c>
      <c r="M219" s="2171"/>
      <c r="N219" s="2171"/>
      <c r="O219" s="2017"/>
      <c r="P219" s="2017"/>
    </row>
    <row r="220" spans="1:16" ht="21.75" customHeight="1">
      <c r="B220" s="1490" t="s">
        <v>441</v>
      </c>
      <c r="C220" s="1997" t="s">
        <v>2196</v>
      </c>
      <c r="D220" s="1997"/>
      <c r="E220" s="1998"/>
      <c r="F220" s="1995" t="s">
        <v>1962</v>
      </c>
      <c r="G220" s="2160"/>
      <c r="H220" s="2160"/>
      <c r="I220" s="2160"/>
      <c r="J220" s="2013"/>
      <c r="K220" s="2169"/>
      <c r="L220" s="2172"/>
      <c r="M220" s="2173"/>
      <c r="N220" s="2173"/>
      <c r="O220" s="2017"/>
      <c r="P220" s="2017"/>
    </row>
    <row r="221" spans="1:16" ht="31.5" customHeight="1">
      <c r="B221" s="76" t="s">
        <v>443</v>
      </c>
      <c r="C221" s="2028" t="s">
        <v>2197</v>
      </c>
      <c r="D221" s="2028"/>
      <c r="E221" s="2029"/>
      <c r="F221" s="1999" t="s">
        <v>2065</v>
      </c>
      <c r="G221" s="2027"/>
      <c r="H221" s="2027"/>
      <c r="I221" s="2027"/>
      <c r="J221" s="2000"/>
      <c r="K221" s="2169"/>
      <c r="L221" s="2172"/>
      <c r="M221" s="2173"/>
      <c r="N221" s="2173"/>
      <c r="O221" s="2017"/>
      <c r="P221" s="2017"/>
    </row>
    <row r="222" spans="1:16" ht="30" customHeight="1">
      <c r="B222" s="87"/>
      <c r="C222" s="2028" t="s">
        <v>2198</v>
      </c>
      <c r="D222" s="2028"/>
      <c r="E222" s="2029"/>
      <c r="F222" s="2162"/>
      <c r="G222" s="2163"/>
      <c r="H222" s="2163"/>
      <c r="I222" s="2163"/>
      <c r="J222" s="2164"/>
      <c r="K222" s="2169"/>
      <c r="L222" s="2172"/>
      <c r="M222" s="2173"/>
      <c r="N222" s="2173"/>
      <c r="O222" s="1992"/>
      <c r="P222" s="1992"/>
    </row>
    <row r="223" spans="1:16" ht="47.25" customHeight="1">
      <c r="B223" s="76" t="s">
        <v>445</v>
      </c>
      <c r="C223" s="2028" t="s">
        <v>4510</v>
      </c>
      <c r="D223" s="2028"/>
      <c r="E223" s="2029"/>
      <c r="F223" s="1999" t="s">
        <v>1962</v>
      </c>
      <c r="G223" s="2027"/>
      <c r="H223" s="2027"/>
      <c r="I223" s="2027"/>
      <c r="J223" s="2000"/>
      <c r="K223" s="2169"/>
      <c r="L223" s="2172"/>
      <c r="M223" s="2173"/>
      <c r="N223" s="2174"/>
      <c r="O223" s="2006" t="s">
        <v>2922</v>
      </c>
      <c r="P223" s="1991" t="s">
        <v>2922</v>
      </c>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9" t="s">
        <v>2065</v>
      </c>
      <c r="I225" s="2027"/>
      <c r="J225" s="2000"/>
      <c r="K225" s="2169"/>
      <c r="L225" s="2172"/>
      <c r="M225" s="2173"/>
      <c r="N225" s="2174"/>
      <c r="O225" s="2165" t="s">
        <v>4511</v>
      </c>
      <c r="P225" s="2017" t="s">
        <v>4511</v>
      </c>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4032" t="s">
        <v>4512</v>
      </c>
      <c r="N228" s="3853"/>
      <c r="O228" s="2017"/>
      <c r="P228" s="2017"/>
    </row>
    <row r="229" spans="2:16" ht="31.5" customHeight="1">
      <c r="B229" s="88" t="s">
        <v>441</v>
      </c>
      <c r="C229" s="1885" t="s">
        <v>2119</v>
      </c>
      <c r="D229" s="1885"/>
      <c r="E229" s="1885"/>
      <c r="F229" s="1885"/>
      <c r="G229" s="1885"/>
      <c r="H229" s="1885"/>
      <c r="I229" s="1885"/>
      <c r="J229" s="2148"/>
      <c r="K229" s="1522" t="s">
        <v>1949</v>
      </c>
      <c r="L229" s="2150"/>
      <c r="M229" s="4033"/>
      <c r="N229" s="4034"/>
      <c r="O229" s="2017"/>
      <c r="P229" s="2017"/>
    </row>
    <row r="230" spans="2:16" ht="42.75" customHeight="1">
      <c r="B230" s="88" t="s">
        <v>443</v>
      </c>
      <c r="C230" s="1885" t="s">
        <v>2120</v>
      </c>
      <c r="D230" s="1885"/>
      <c r="E230" s="1885"/>
      <c r="F230" s="1885"/>
      <c r="G230" s="1885"/>
      <c r="H230" s="1885"/>
      <c r="I230" s="1885"/>
      <c r="J230" s="2148"/>
      <c r="K230" s="1522" t="s">
        <v>1949</v>
      </c>
      <c r="L230" s="2150"/>
      <c r="M230" s="4033"/>
      <c r="N230" s="4034"/>
      <c r="O230" s="2017"/>
      <c r="P230" s="2017"/>
    </row>
    <row r="231" spans="2:16" ht="21.75" customHeight="1">
      <c r="B231" s="88" t="s">
        <v>445</v>
      </c>
      <c r="C231" s="1885" t="s">
        <v>2208</v>
      </c>
      <c r="D231" s="1885"/>
      <c r="E231" s="1885"/>
      <c r="F231" s="1885"/>
      <c r="G231" s="1885"/>
      <c r="H231" s="1885"/>
      <c r="I231" s="1885"/>
      <c r="J231" s="2148"/>
      <c r="K231" s="1522" t="s">
        <v>1949</v>
      </c>
      <c r="L231" s="2150"/>
      <c r="M231" s="4033"/>
      <c r="N231" s="4034"/>
      <c r="O231" s="2017"/>
      <c r="P231" s="2017"/>
    </row>
    <row r="232" spans="2:16" ht="21.75" customHeight="1">
      <c r="B232" s="88" t="s">
        <v>448</v>
      </c>
      <c r="C232" s="1885" t="s">
        <v>2209</v>
      </c>
      <c r="D232" s="1885"/>
      <c r="E232" s="1885"/>
      <c r="F232" s="1885"/>
      <c r="G232" s="1885"/>
      <c r="H232" s="1885"/>
      <c r="I232" s="1885"/>
      <c r="J232" s="2148"/>
      <c r="K232" s="1522" t="s">
        <v>1949</v>
      </c>
      <c r="L232" s="2150"/>
      <c r="M232" s="4033"/>
      <c r="N232" s="4034"/>
      <c r="O232" s="2017"/>
      <c r="P232" s="2017"/>
    </row>
    <row r="233" spans="2:16" ht="21.75" customHeight="1">
      <c r="B233" s="88" t="s">
        <v>450</v>
      </c>
      <c r="C233" s="1885" t="s">
        <v>2210</v>
      </c>
      <c r="D233" s="1885"/>
      <c r="E233" s="1885"/>
      <c r="F233" s="1885"/>
      <c r="G233" s="1885"/>
      <c r="H233" s="1885"/>
      <c r="I233" s="1885"/>
      <c r="J233" s="2148"/>
      <c r="K233" s="1522" t="s">
        <v>1949</v>
      </c>
      <c r="L233" s="2150"/>
      <c r="M233" s="4033"/>
      <c r="N233" s="4034"/>
      <c r="O233" s="2017"/>
      <c r="P233" s="2017"/>
    </row>
    <row r="234" spans="2:16" ht="21.75" customHeight="1">
      <c r="B234" s="88" t="s">
        <v>453</v>
      </c>
      <c r="C234" s="1885" t="s">
        <v>2029</v>
      </c>
      <c r="D234" s="1885"/>
      <c r="E234" s="1885"/>
      <c r="F234" s="1885"/>
      <c r="G234" s="1885"/>
      <c r="H234" s="1885"/>
      <c r="I234" s="1885"/>
      <c r="J234" s="2148"/>
      <c r="K234" s="1522" t="s">
        <v>1949</v>
      </c>
      <c r="L234" s="2150"/>
      <c r="M234" s="4033"/>
      <c r="N234" s="4034"/>
      <c r="O234" s="2017"/>
      <c r="P234" s="2017"/>
    </row>
    <row r="235" spans="2:16" ht="21.75" customHeight="1">
      <c r="B235" s="88" t="s">
        <v>456</v>
      </c>
      <c r="C235" s="1885" t="s">
        <v>2030</v>
      </c>
      <c r="D235" s="1885"/>
      <c r="E235" s="1885"/>
      <c r="F235" s="1885"/>
      <c r="G235" s="1885"/>
      <c r="H235" s="1885"/>
      <c r="I235" s="1885"/>
      <c r="J235" s="2148"/>
      <c r="K235" s="1522" t="s">
        <v>1949</v>
      </c>
      <c r="L235" s="2150"/>
      <c r="M235" s="4033"/>
      <c r="N235" s="4034"/>
      <c r="O235" s="2017"/>
      <c r="P235" s="2017"/>
    </row>
    <row r="236" spans="2:16" ht="21.75" customHeight="1">
      <c r="B236" s="88" t="s">
        <v>458</v>
      </c>
      <c r="C236" s="1885" t="s">
        <v>2211</v>
      </c>
      <c r="D236" s="1885"/>
      <c r="E236" s="1885"/>
      <c r="F236" s="1885"/>
      <c r="G236" s="1885"/>
      <c r="H236" s="1885"/>
      <c r="I236" s="1885"/>
      <c r="J236" s="2148"/>
      <c r="K236" s="1522" t="s">
        <v>1949</v>
      </c>
      <c r="L236" s="2150"/>
      <c r="M236" s="4033"/>
      <c r="N236" s="4034"/>
      <c r="O236" s="2017"/>
      <c r="P236" s="2017"/>
    </row>
    <row r="237" spans="2:16" ht="21.75" customHeight="1">
      <c r="B237" s="88" t="s">
        <v>594</v>
      </c>
      <c r="C237" s="1885" t="s">
        <v>2126</v>
      </c>
      <c r="D237" s="1885"/>
      <c r="E237" s="1885"/>
      <c r="F237" s="1885"/>
      <c r="G237" s="1885"/>
      <c r="H237" s="1885"/>
      <c r="I237" s="1885"/>
      <c r="J237" s="2148"/>
      <c r="K237" s="1522" t="s">
        <v>1962</v>
      </c>
      <c r="L237" s="2150"/>
      <c r="M237" s="4033"/>
      <c r="N237" s="4034"/>
      <c r="O237" s="2017"/>
      <c r="P237" s="2017"/>
    </row>
    <row r="238" spans="2:16" ht="21.75" customHeight="1">
      <c r="B238" s="88" t="s">
        <v>596</v>
      </c>
      <c r="C238" s="1885" t="s">
        <v>2127</v>
      </c>
      <c r="D238" s="1885"/>
      <c r="E238" s="1885"/>
      <c r="F238" s="1885"/>
      <c r="G238" s="1885"/>
      <c r="H238" s="1885"/>
      <c r="I238" s="1885"/>
      <c r="J238" s="2148"/>
      <c r="K238" s="1522" t="s">
        <v>1962</v>
      </c>
      <c r="L238" s="2150"/>
      <c r="M238" s="4033"/>
      <c r="N238" s="4034"/>
      <c r="O238" s="2017"/>
      <c r="P238" s="2017"/>
    </row>
    <row r="239" spans="2:16" ht="21.75" customHeight="1">
      <c r="B239" s="88" t="s">
        <v>673</v>
      </c>
      <c r="C239" s="1885" t="s">
        <v>2128</v>
      </c>
      <c r="D239" s="1885"/>
      <c r="E239" s="1885"/>
      <c r="F239" s="1885"/>
      <c r="G239" s="1885"/>
      <c r="H239" s="1885"/>
      <c r="I239" s="1885"/>
      <c r="J239" s="2148"/>
      <c r="K239" s="1522" t="s">
        <v>1949</v>
      </c>
      <c r="L239" s="2150"/>
      <c r="M239" s="4033"/>
      <c r="N239" s="4034"/>
      <c r="O239" s="2017"/>
      <c r="P239" s="2017"/>
    </row>
    <row r="240" spans="2:16" ht="24" customHeight="1">
      <c r="B240" s="89" t="s">
        <v>600</v>
      </c>
      <c r="C240" s="1997" t="s">
        <v>2212</v>
      </c>
      <c r="D240" s="1997"/>
      <c r="E240" s="1997"/>
      <c r="F240" s="1997"/>
      <c r="G240" s="1997"/>
      <c r="H240" s="1997"/>
      <c r="I240" s="1997"/>
      <c r="J240" s="1998"/>
      <c r="K240" s="1522" t="s">
        <v>1962</v>
      </c>
      <c r="L240" s="2150"/>
      <c r="M240" s="4033"/>
      <c r="N240" s="4034"/>
      <c r="O240" s="2017"/>
      <c r="P240" s="2017"/>
    </row>
    <row r="241" spans="2:16" ht="27" customHeight="1">
      <c r="B241" s="88"/>
      <c r="C241" s="1997" t="s">
        <v>2213</v>
      </c>
      <c r="D241" s="1997"/>
      <c r="E241" s="1998"/>
      <c r="F241" s="2093"/>
      <c r="G241" s="2157"/>
      <c r="H241" s="2157"/>
      <c r="I241" s="2157"/>
      <c r="J241" s="2157"/>
      <c r="K241" s="2157"/>
      <c r="L241" s="2150"/>
      <c r="M241" s="4033"/>
      <c r="N241" s="4034"/>
      <c r="O241" s="2017"/>
      <c r="P241" s="2017"/>
    </row>
    <row r="242" spans="2:16" ht="23.25" customHeight="1">
      <c r="B242" s="90" t="s">
        <v>676</v>
      </c>
      <c r="C242" s="2158" t="s">
        <v>2214</v>
      </c>
      <c r="D242" s="2158"/>
      <c r="E242" s="2158"/>
      <c r="F242" s="2158"/>
      <c r="G242" s="2158"/>
      <c r="H242" s="2158"/>
      <c r="I242" s="2158"/>
      <c r="J242" s="2159"/>
      <c r="K242" s="1546">
        <v>2014</v>
      </c>
      <c r="L242" s="2150"/>
      <c r="M242" s="4033"/>
      <c r="N242" s="4034"/>
      <c r="O242" s="2017"/>
      <c r="P242" s="2017"/>
    </row>
    <row r="243" spans="2:16" ht="23.25" customHeight="1">
      <c r="B243" s="90" t="s">
        <v>678</v>
      </c>
      <c r="C243" s="1997" t="s">
        <v>2215</v>
      </c>
      <c r="D243" s="1997"/>
      <c r="E243" s="1998"/>
      <c r="F243" s="1995" t="s">
        <v>4513</v>
      </c>
      <c r="G243" s="2160"/>
      <c r="H243" s="2160"/>
      <c r="I243" s="2160"/>
      <c r="J243" s="2160"/>
      <c r="K243" s="2160"/>
      <c r="L243" s="2151"/>
      <c r="M243" s="4035"/>
      <c r="N243" s="3855"/>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4514</v>
      </c>
      <c r="P244" s="1991" t="s">
        <v>2185</v>
      </c>
    </row>
    <row r="245" spans="2:16" ht="23.25" customHeight="1">
      <c r="B245" s="89" t="s">
        <v>435</v>
      </c>
      <c r="C245" s="1903" t="s">
        <v>2117</v>
      </c>
      <c r="D245" s="1903"/>
      <c r="E245" s="2138"/>
      <c r="F245" s="1754" t="s">
        <v>2928</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32.450000000000003"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1962</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2228</v>
      </c>
      <c r="H251" s="1527" t="s">
        <v>2036</v>
      </c>
      <c r="I251" s="2121"/>
      <c r="J251" s="2122"/>
      <c r="K251" s="2122"/>
      <c r="L251" s="2122"/>
      <c r="M251" s="2122"/>
      <c r="N251" s="2123"/>
      <c r="O251" s="93" t="s">
        <v>3982</v>
      </c>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4036" t="s">
        <v>2934</v>
      </c>
      <c r="P252" s="2135"/>
    </row>
    <row r="253" spans="2:16" ht="26.25" customHeight="1">
      <c r="B253" s="94" t="s">
        <v>688</v>
      </c>
      <c r="C253" s="1997" t="s">
        <v>2231</v>
      </c>
      <c r="D253" s="1997"/>
      <c r="E253" s="1997"/>
      <c r="F253" s="1997"/>
      <c r="G253" s="1997"/>
      <c r="H253" s="1997"/>
      <c r="I253" s="1997"/>
      <c r="J253" s="1997"/>
      <c r="K253" s="1997"/>
      <c r="L253" s="1997"/>
      <c r="M253" s="1997"/>
      <c r="N253" s="1997"/>
      <c r="O253" s="2204"/>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204"/>
      <c r="P254" s="2136"/>
    </row>
    <row r="255" spans="2:16" ht="28.5" customHeight="1">
      <c r="B255" s="22"/>
      <c r="C255" s="1505" t="s">
        <v>458</v>
      </c>
      <c r="D255" s="1997" t="s">
        <v>2233</v>
      </c>
      <c r="E255" s="1997"/>
      <c r="F255" s="2121" t="s">
        <v>4515</v>
      </c>
      <c r="G255" s="2122"/>
      <c r="H255" s="2122"/>
      <c r="I255" s="2122"/>
      <c r="J255" s="2122"/>
      <c r="K255" s="2122"/>
      <c r="L255" s="2122"/>
      <c r="M255" s="2122"/>
      <c r="N255" s="2123"/>
      <c r="O255" s="2204"/>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204"/>
      <c r="P256" s="2136"/>
    </row>
    <row r="257" spans="2:16" ht="58.5" customHeight="1">
      <c r="B257" s="22"/>
      <c r="C257" s="1505" t="s">
        <v>458</v>
      </c>
      <c r="D257" s="1997" t="s">
        <v>2233</v>
      </c>
      <c r="E257" s="1997"/>
      <c r="F257" s="2121" t="s">
        <v>4516</v>
      </c>
      <c r="G257" s="2122"/>
      <c r="H257" s="2122"/>
      <c r="I257" s="2122"/>
      <c r="J257" s="2122"/>
      <c r="K257" s="2122"/>
      <c r="L257" s="2122"/>
      <c r="M257" s="2122"/>
      <c r="N257" s="2123"/>
      <c r="O257" s="2204"/>
      <c r="P257" s="2136"/>
    </row>
    <row r="258" spans="2:16" ht="88.5" customHeight="1">
      <c r="B258" s="22" t="s">
        <v>443</v>
      </c>
      <c r="C258" s="2028" t="s">
        <v>2237</v>
      </c>
      <c r="D258" s="2028"/>
      <c r="E258" s="2028"/>
      <c r="F258" s="33" t="s">
        <v>1949</v>
      </c>
      <c r="G258" s="1634" t="s">
        <v>2036</v>
      </c>
      <c r="H258" s="2121"/>
      <c r="I258" s="2122"/>
      <c r="J258" s="2122"/>
      <c r="K258" s="2122"/>
      <c r="L258" s="2122"/>
      <c r="M258" s="2122"/>
      <c r="N258" s="2123"/>
      <c r="O258" s="2204"/>
      <c r="P258" s="2136"/>
    </row>
    <row r="259" spans="2:16" ht="85.5" customHeight="1">
      <c r="B259" s="22"/>
      <c r="C259" s="1505" t="s">
        <v>458</v>
      </c>
      <c r="D259" s="1997" t="s">
        <v>2233</v>
      </c>
      <c r="E259" s="1997"/>
      <c r="F259" s="2121" t="s">
        <v>4517</v>
      </c>
      <c r="G259" s="2122"/>
      <c r="H259" s="2122"/>
      <c r="I259" s="2122"/>
      <c r="J259" s="2122"/>
      <c r="K259" s="2122"/>
      <c r="L259" s="2122"/>
      <c r="M259" s="2122"/>
      <c r="N259" s="2123"/>
      <c r="O259" s="2205"/>
      <c r="P259" s="2136"/>
    </row>
    <row r="260" spans="2:16" ht="33" customHeight="1">
      <c r="B260" s="94" t="s">
        <v>694</v>
      </c>
      <c r="C260" s="1997" t="s">
        <v>2239</v>
      </c>
      <c r="D260" s="1997"/>
      <c r="E260" s="1997"/>
      <c r="F260" s="1471" t="s">
        <v>1962</v>
      </c>
      <c r="G260" s="2126" t="s">
        <v>2036</v>
      </c>
      <c r="H260" s="2014" t="s">
        <v>4518</v>
      </c>
      <c r="I260" s="2015"/>
      <c r="J260" s="2015"/>
      <c r="K260" s="2015"/>
      <c r="L260" s="2015"/>
      <c r="M260" s="2015"/>
      <c r="N260" s="2128"/>
      <c r="O260" s="2051"/>
      <c r="P260" s="2051"/>
    </row>
    <row r="261" spans="2:16" ht="30" customHeight="1">
      <c r="B261" s="89" t="s">
        <v>435</v>
      </c>
      <c r="C261" s="1997" t="s">
        <v>2240</v>
      </c>
      <c r="D261" s="1997"/>
      <c r="E261" s="1998"/>
      <c r="F261" s="1523" t="s">
        <v>2065</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2065</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2065</v>
      </c>
      <c r="G263" s="2113"/>
      <c r="H263" s="2129"/>
      <c r="I263" s="2130"/>
      <c r="J263" s="2130"/>
      <c r="K263" s="2130"/>
      <c r="L263" s="2130"/>
      <c r="M263" s="2130"/>
      <c r="N263" s="2131"/>
      <c r="O263" s="2124"/>
      <c r="P263" s="2124"/>
    </row>
    <row r="264" spans="2:16" ht="32.25" customHeight="1" thickBot="1">
      <c r="B264" s="117" t="s">
        <v>445</v>
      </c>
      <c r="C264" s="2330" t="s">
        <v>2243</v>
      </c>
      <c r="D264" s="2330"/>
      <c r="E264" s="2805"/>
      <c r="F264" s="1523" t="s">
        <v>2065</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t="s">
        <v>4519</v>
      </c>
      <c r="J266" s="2115"/>
      <c r="K266" s="2115"/>
      <c r="L266" s="2115"/>
      <c r="M266" s="2115"/>
      <c r="N266" s="2116"/>
      <c r="O266" s="4037" t="s">
        <v>2940</v>
      </c>
      <c r="P266" s="2050"/>
    </row>
    <row r="267" spans="2:16" ht="36.75" customHeight="1">
      <c r="B267" s="22" t="s">
        <v>435</v>
      </c>
      <c r="C267" s="2028" t="s">
        <v>2247</v>
      </c>
      <c r="D267" s="2028"/>
      <c r="E267" s="2028"/>
      <c r="F267" s="2028"/>
      <c r="G267" s="2029"/>
      <c r="H267" s="2113"/>
      <c r="I267" s="2117"/>
      <c r="J267" s="2117"/>
      <c r="K267" s="2117"/>
      <c r="L267" s="2117"/>
      <c r="M267" s="2117"/>
      <c r="N267" s="2118"/>
      <c r="O267" s="3733"/>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3733"/>
      <c r="P268" s="2017"/>
    </row>
    <row r="269" spans="2:16" ht="28.5" customHeight="1">
      <c r="B269" s="1490"/>
      <c r="C269" s="1491" t="s">
        <v>489</v>
      </c>
      <c r="D269" s="1997" t="s">
        <v>2249</v>
      </c>
      <c r="E269" s="1998"/>
      <c r="F269" s="2110" t="s">
        <v>2250</v>
      </c>
      <c r="G269" s="2109"/>
      <c r="H269" s="2113"/>
      <c r="I269" s="2117"/>
      <c r="J269" s="2117"/>
      <c r="K269" s="2117"/>
      <c r="L269" s="2117"/>
      <c r="M269" s="2117"/>
      <c r="N269" s="2118"/>
      <c r="O269" s="3733"/>
      <c r="P269" s="2017"/>
    </row>
    <row r="270" spans="2:16" ht="28.5" customHeight="1">
      <c r="B270" s="1490"/>
      <c r="C270" s="1491" t="s">
        <v>493</v>
      </c>
      <c r="D270" s="1997" t="s">
        <v>2251</v>
      </c>
      <c r="E270" s="1998"/>
      <c r="F270" s="2107" t="s">
        <v>3346</v>
      </c>
      <c r="G270" s="2107"/>
      <c r="H270" s="2113"/>
      <c r="I270" s="2117"/>
      <c r="J270" s="2117"/>
      <c r="K270" s="2117"/>
      <c r="L270" s="2117"/>
      <c r="M270" s="2117"/>
      <c r="N270" s="2118"/>
      <c r="O270" s="3733"/>
      <c r="P270" s="2017"/>
    </row>
    <row r="271" spans="2:16" ht="29.25" customHeight="1">
      <c r="B271" s="1494"/>
      <c r="C271" s="1491" t="s">
        <v>498</v>
      </c>
      <c r="D271" s="1997" t="s">
        <v>2253</v>
      </c>
      <c r="E271" s="1997"/>
      <c r="F271" s="2108" t="s">
        <v>2252</v>
      </c>
      <c r="G271" s="2109"/>
      <c r="H271" s="2114"/>
      <c r="I271" s="2119"/>
      <c r="J271" s="2119"/>
      <c r="K271" s="2119"/>
      <c r="L271" s="2119"/>
      <c r="M271" s="2119"/>
      <c r="N271" s="2120"/>
      <c r="O271" s="3733"/>
      <c r="P271" s="2017"/>
    </row>
    <row r="272" spans="2:16" ht="39" customHeight="1">
      <c r="B272" s="1480" t="s">
        <v>441</v>
      </c>
      <c r="C272" s="2028" t="s">
        <v>2254</v>
      </c>
      <c r="D272" s="2028"/>
      <c r="E272" s="2029"/>
      <c r="F272" s="2110" t="s">
        <v>2845</v>
      </c>
      <c r="G272" s="2109"/>
      <c r="H272" s="1634" t="s">
        <v>2036</v>
      </c>
      <c r="I272" s="2121"/>
      <c r="J272" s="2122"/>
      <c r="K272" s="2122"/>
      <c r="L272" s="2122"/>
      <c r="M272" s="2122"/>
      <c r="N272" s="2123"/>
      <c r="O272" s="3730"/>
      <c r="P272" s="1992"/>
    </row>
    <row r="273" spans="2:16" ht="73.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2945</v>
      </c>
      <c r="P274" s="1504" t="s">
        <v>2945</v>
      </c>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3</v>
      </c>
      <c r="I276" s="119">
        <v>12</v>
      </c>
      <c r="J276" s="120">
        <f t="shared" ref="J276:J295" si="1">MIN(H276/I276,1)</f>
        <v>0.25</v>
      </c>
      <c r="K276" s="118">
        <v>643</v>
      </c>
      <c r="L276" s="118">
        <v>2623</v>
      </c>
      <c r="M276" s="121">
        <f>MIN(K276/L276,1)</f>
        <v>0.24513915364086925</v>
      </c>
      <c r="N276" s="267"/>
      <c r="O276" s="2089"/>
      <c r="P276" s="2089"/>
    </row>
    <row r="277" spans="2:16" ht="24.75" customHeight="1">
      <c r="B277" s="84" t="s">
        <v>489</v>
      </c>
      <c r="C277" s="2091" t="s">
        <v>2270</v>
      </c>
      <c r="D277" s="2091"/>
      <c r="E277" s="2091"/>
      <c r="F277" s="2091"/>
      <c r="G277" s="2092"/>
      <c r="H277" s="234" t="s">
        <v>61</v>
      </c>
      <c r="I277" s="1546" t="s">
        <v>61</v>
      </c>
      <c r="J277" s="107" t="s">
        <v>61</v>
      </c>
      <c r="K277" s="234" t="s">
        <v>61</v>
      </c>
      <c r="L277" s="1546" t="s">
        <v>61</v>
      </c>
      <c r="M277" s="107" t="s">
        <v>61</v>
      </c>
      <c r="N277" s="268"/>
      <c r="O277" s="2017" t="s">
        <v>1981</v>
      </c>
      <c r="P277" s="2017" t="s">
        <v>1981</v>
      </c>
    </row>
    <row r="278" spans="2:16" ht="36" customHeight="1">
      <c r="B278" s="84" t="s">
        <v>493</v>
      </c>
      <c r="C278" s="2091" t="s">
        <v>4520</v>
      </c>
      <c r="D278" s="2091"/>
      <c r="E278" s="2092"/>
      <c r="F278" s="2093"/>
      <c r="G278" s="2094"/>
      <c r="H278" s="234" t="s">
        <v>61</v>
      </c>
      <c r="I278" s="1546" t="s">
        <v>61</v>
      </c>
      <c r="J278" s="107" t="s">
        <v>61</v>
      </c>
      <c r="K278" s="234" t="s">
        <v>61</v>
      </c>
      <c r="L278" s="1546" t="s">
        <v>61</v>
      </c>
      <c r="M278" s="107" t="s">
        <v>61</v>
      </c>
      <c r="N278" s="267"/>
      <c r="O278" s="2017"/>
      <c r="P278" s="2017"/>
    </row>
    <row r="279" spans="2:16" ht="20.25" customHeight="1">
      <c r="B279" s="104" t="s">
        <v>441</v>
      </c>
      <c r="C279" s="2068" t="s">
        <v>2272</v>
      </c>
      <c r="D279" s="2068"/>
      <c r="E279" s="2068"/>
      <c r="F279" s="2068"/>
      <c r="G279" s="2095"/>
      <c r="H279" s="118">
        <v>6</v>
      </c>
      <c r="I279" s="119">
        <v>12</v>
      </c>
      <c r="J279" s="120">
        <f t="shared" si="1"/>
        <v>0.5</v>
      </c>
      <c r="K279" s="118">
        <v>643</v>
      </c>
      <c r="L279" s="118">
        <v>2623</v>
      </c>
      <c r="M279" s="121">
        <f>MIN(K279/L279,1)</f>
        <v>0.24513915364086925</v>
      </c>
      <c r="N279" s="313"/>
      <c r="O279" s="1992"/>
      <c r="P279" s="1992"/>
    </row>
    <row r="280" spans="2:16">
      <c r="B280" s="104" t="s">
        <v>443</v>
      </c>
      <c r="C280" s="2068" t="s">
        <v>2018</v>
      </c>
      <c r="D280" s="2068"/>
      <c r="E280" s="2068"/>
      <c r="F280" s="2068"/>
      <c r="G280" s="2068"/>
      <c r="H280" s="2068"/>
      <c r="I280" s="2068"/>
      <c r="J280" s="2068"/>
      <c r="K280" s="2068"/>
      <c r="L280" s="2068"/>
      <c r="M280" s="2068"/>
      <c r="N280" s="2085"/>
      <c r="O280" s="2088" t="s">
        <v>4521</v>
      </c>
      <c r="P280" s="2088"/>
    </row>
    <row r="281" spans="2:16" ht="24.75" customHeight="1">
      <c r="B281" s="76" t="s">
        <v>458</v>
      </c>
      <c r="C281" s="2091" t="s">
        <v>2273</v>
      </c>
      <c r="D281" s="2091"/>
      <c r="E281" s="2091"/>
      <c r="F281" s="2091"/>
      <c r="G281" s="2092"/>
      <c r="H281" s="118">
        <v>2</v>
      </c>
      <c r="I281" s="119">
        <v>12</v>
      </c>
      <c r="J281" s="120">
        <f t="shared" si="1"/>
        <v>0.16666666666666666</v>
      </c>
      <c r="K281" s="118">
        <v>488</v>
      </c>
      <c r="L281" s="118">
        <v>2623</v>
      </c>
      <c r="M281" s="121">
        <f>MIN(K281/L281,1)</f>
        <v>0.18604651162790697</v>
      </c>
      <c r="N281" s="269"/>
      <c r="O281" s="2089"/>
      <c r="P281" s="2089"/>
    </row>
    <row r="282" spans="2:16" ht="24.75" customHeight="1">
      <c r="B282" s="76" t="s">
        <v>489</v>
      </c>
      <c r="C282" s="2091" t="s">
        <v>2275</v>
      </c>
      <c r="D282" s="2091"/>
      <c r="E282" s="2091"/>
      <c r="F282" s="2091"/>
      <c r="G282" s="1518"/>
      <c r="H282" s="118">
        <v>6</v>
      </c>
      <c r="I282" s="119">
        <v>12</v>
      </c>
      <c r="J282" s="120">
        <f t="shared" si="1"/>
        <v>0.5</v>
      </c>
      <c r="K282" s="118">
        <v>488</v>
      </c>
      <c r="L282" s="118">
        <v>2623</v>
      </c>
      <c r="M282" s="121">
        <f>MIN(K282/L282,1)</f>
        <v>0.18604651162790697</v>
      </c>
      <c r="N282" s="273"/>
      <c r="O282" s="2089"/>
      <c r="P282" s="2089"/>
    </row>
    <row r="283" spans="2:16" ht="24.75" customHeight="1">
      <c r="B283" s="76" t="s">
        <v>493</v>
      </c>
      <c r="C283" s="2091" t="s">
        <v>2276</v>
      </c>
      <c r="D283" s="2091"/>
      <c r="E283" s="2091"/>
      <c r="F283" s="2091"/>
      <c r="G283" s="2092"/>
      <c r="H283" s="234" t="s">
        <v>61</v>
      </c>
      <c r="I283" s="1546" t="s">
        <v>61</v>
      </c>
      <c r="J283" s="107" t="s">
        <v>61</v>
      </c>
      <c r="K283" s="234" t="s">
        <v>61</v>
      </c>
      <c r="L283" s="1546" t="s">
        <v>61</v>
      </c>
      <c r="M283" s="107" t="s">
        <v>61</v>
      </c>
      <c r="N283" s="270"/>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234" t="s">
        <v>61</v>
      </c>
      <c r="I285" s="1546" t="s">
        <v>61</v>
      </c>
      <c r="J285" s="107" t="s">
        <v>61</v>
      </c>
      <c r="K285" s="234" t="s">
        <v>61</v>
      </c>
      <c r="L285" s="1546" t="s">
        <v>61</v>
      </c>
      <c r="M285" s="107" t="s">
        <v>61</v>
      </c>
      <c r="N285" s="269"/>
      <c r="O285" s="2089"/>
      <c r="P285" s="2089"/>
    </row>
    <row r="286" spans="2:16" ht="22.5" customHeight="1">
      <c r="B286" s="76" t="s">
        <v>489</v>
      </c>
      <c r="C286" s="2091" t="s">
        <v>2279</v>
      </c>
      <c r="D286" s="2091"/>
      <c r="E286" s="2091"/>
      <c r="F286" s="2091"/>
      <c r="G286" s="2092"/>
      <c r="H286" s="118">
        <v>0</v>
      </c>
      <c r="I286" s="119">
        <v>12</v>
      </c>
      <c r="J286" s="120">
        <f t="shared" si="1"/>
        <v>0</v>
      </c>
      <c r="K286" s="118">
        <v>760</v>
      </c>
      <c r="L286" s="118">
        <v>2623</v>
      </c>
      <c r="M286" s="121">
        <f>MIN(K286/L286,1)</f>
        <v>0.28974456728936332</v>
      </c>
      <c r="N286" s="273"/>
      <c r="O286" s="2089"/>
      <c r="P286" s="2089"/>
    </row>
    <row r="287" spans="2:16" ht="22.5" customHeight="1">
      <c r="B287" s="104" t="s">
        <v>448</v>
      </c>
      <c r="C287" s="2068" t="s">
        <v>2027</v>
      </c>
      <c r="D287" s="2068"/>
      <c r="E287" s="2068"/>
      <c r="F287" s="2068"/>
      <c r="G287" s="2068"/>
      <c r="H287" s="118">
        <v>0</v>
      </c>
      <c r="I287" s="119">
        <v>12</v>
      </c>
      <c r="J287" s="120">
        <f t="shared" si="1"/>
        <v>0</v>
      </c>
      <c r="K287" s="118">
        <v>1220</v>
      </c>
      <c r="L287" s="118">
        <v>2623</v>
      </c>
      <c r="M287" s="121">
        <f>MIN(K287/L287,1)</f>
        <v>0.46511627906976744</v>
      </c>
      <c r="N287" s="272"/>
      <c r="O287" s="2089"/>
      <c r="P287" s="2089"/>
    </row>
    <row r="288" spans="2:16" ht="22.5" customHeight="1">
      <c r="B288" s="104" t="s">
        <v>450</v>
      </c>
      <c r="C288" s="2068" t="s">
        <v>2280</v>
      </c>
      <c r="D288" s="2068"/>
      <c r="E288" s="2068"/>
      <c r="F288" s="2068"/>
      <c r="G288" s="2068"/>
      <c r="H288" s="234" t="s">
        <v>61</v>
      </c>
      <c r="I288" s="1546" t="s">
        <v>61</v>
      </c>
      <c r="J288" s="107" t="s">
        <v>61</v>
      </c>
      <c r="K288" s="234" t="s">
        <v>61</v>
      </c>
      <c r="L288" s="1546" t="s">
        <v>61</v>
      </c>
      <c r="M288" s="107" t="s">
        <v>61</v>
      </c>
      <c r="N288" s="630"/>
      <c r="O288" s="2089"/>
      <c r="P288" s="2089"/>
    </row>
    <row r="289" spans="2:16" ht="22.5" customHeight="1">
      <c r="B289" s="104" t="s">
        <v>453</v>
      </c>
      <c r="C289" s="2068" t="s">
        <v>2029</v>
      </c>
      <c r="D289" s="2068"/>
      <c r="E289" s="2068"/>
      <c r="F289" s="2068"/>
      <c r="G289" s="2068"/>
      <c r="H289" s="118">
        <v>0</v>
      </c>
      <c r="I289" s="119">
        <v>12</v>
      </c>
      <c r="J289" s="120">
        <f t="shared" si="1"/>
        <v>0</v>
      </c>
      <c r="K289" s="118">
        <v>637</v>
      </c>
      <c r="L289" s="118">
        <v>2623</v>
      </c>
      <c r="M289" s="121">
        <f t="shared" ref="M289:M290" si="2">MIN(K289/L289,1)</f>
        <v>0.24285169653069005</v>
      </c>
      <c r="N289" s="272"/>
      <c r="O289" s="2089"/>
      <c r="P289" s="2089"/>
    </row>
    <row r="290" spans="2:16" ht="22.5" customHeight="1">
      <c r="B290" s="104" t="s">
        <v>456</v>
      </c>
      <c r="C290" s="2068" t="s">
        <v>2030</v>
      </c>
      <c r="D290" s="2068"/>
      <c r="E290" s="2068"/>
      <c r="F290" s="2068"/>
      <c r="G290" s="2068"/>
      <c r="H290" s="118">
        <v>0</v>
      </c>
      <c r="I290" s="119">
        <v>12</v>
      </c>
      <c r="J290" s="120">
        <f t="shared" si="1"/>
        <v>0</v>
      </c>
      <c r="K290" s="118">
        <v>1684</v>
      </c>
      <c r="L290" s="118">
        <v>2623</v>
      </c>
      <c r="M290" s="121">
        <f t="shared" si="2"/>
        <v>0.6420129622569577</v>
      </c>
      <c r="N290" s="272"/>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18">
        <v>12</v>
      </c>
      <c r="I292" s="119">
        <v>12</v>
      </c>
      <c r="J292" s="120">
        <f t="shared" si="1"/>
        <v>1</v>
      </c>
      <c r="K292" s="118">
        <v>1624</v>
      </c>
      <c r="L292" s="118">
        <v>2623</v>
      </c>
      <c r="M292" s="120">
        <f>MIN(K292/L292,1)</f>
        <v>0.61913839115516589</v>
      </c>
      <c r="N292" s="269"/>
      <c r="O292" s="2089"/>
      <c r="P292" s="2089"/>
    </row>
    <row r="293" spans="2:16" ht="22.5" customHeight="1">
      <c r="B293" s="76" t="s">
        <v>489</v>
      </c>
      <c r="C293" s="2086" t="s">
        <v>2033</v>
      </c>
      <c r="D293" s="2086"/>
      <c r="E293" s="2086"/>
      <c r="F293" s="2086"/>
      <c r="G293" s="2087"/>
      <c r="H293" s="234" t="s">
        <v>61</v>
      </c>
      <c r="I293" s="1546" t="s">
        <v>61</v>
      </c>
      <c r="J293" s="107" t="s">
        <v>61</v>
      </c>
      <c r="K293" s="234" t="s">
        <v>61</v>
      </c>
      <c r="L293" s="1546" t="s">
        <v>61</v>
      </c>
      <c r="M293" s="107" t="s">
        <v>61</v>
      </c>
      <c r="N293" s="273"/>
      <c r="O293" s="2089"/>
      <c r="P293" s="2089"/>
    </row>
    <row r="294" spans="2:16" ht="22.5" customHeight="1">
      <c r="B294" s="104" t="s">
        <v>594</v>
      </c>
      <c r="C294" s="2068" t="s">
        <v>2128</v>
      </c>
      <c r="D294" s="2068"/>
      <c r="E294" s="2068"/>
      <c r="F294" s="2068"/>
      <c r="G294" s="2068"/>
      <c r="H294" s="234" t="s">
        <v>61</v>
      </c>
      <c r="I294" s="1546" t="s">
        <v>61</v>
      </c>
      <c r="J294" s="107" t="s">
        <v>61</v>
      </c>
      <c r="K294" s="234" t="s">
        <v>61</v>
      </c>
      <c r="L294" s="1546" t="s">
        <v>61</v>
      </c>
      <c r="M294" s="107" t="s">
        <v>61</v>
      </c>
      <c r="N294" s="630"/>
      <c r="O294" s="2089"/>
      <c r="P294" s="2089"/>
    </row>
    <row r="295" spans="2:16" ht="48" customHeight="1" thickBot="1">
      <c r="B295" s="22" t="s">
        <v>596</v>
      </c>
      <c r="C295" s="1997" t="s">
        <v>2282</v>
      </c>
      <c r="D295" s="1997"/>
      <c r="E295" s="1997"/>
      <c r="F295" s="1997"/>
      <c r="G295" s="1998"/>
      <c r="H295" s="127">
        <f>SUM(H276+H279+H281+H282+H286+H287+H289+H290+H292)</f>
        <v>29</v>
      </c>
      <c r="I295" s="127">
        <f>SUM(I276+I279+I281+I282+I286+I287+I289+I290+I292)</f>
        <v>108</v>
      </c>
      <c r="J295" s="120">
        <f t="shared" si="1"/>
        <v>0.26851851851851855</v>
      </c>
      <c r="K295" s="127">
        <f>SUM(K276+K279+K281+K282+K286+K287+K289+K290+K292)</f>
        <v>8187</v>
      </c>
      <c r="L295" s="127">
        <f>SUM(L276+L279+L281+L282+L286+L287+L289+L290+L292)</f>
        <v>23607</v>
      </c>
      <c r="M295" s="121">
        <f>MIN(K295/L295,1)</f>
        <v>0.34680391409327743</v>
      </c>
      <c r="N295" s="272"/>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35.25" customHeight="1">
      <c r="B297" s="215" t="s">
        <v>339</v>
      </c>
      <c r="C297" s="2028" t="s">
        <v>2284</v>
      </c>
      <c r="D297" s="2028"/>
      <c r="E297" s="2028"/>
      <c r="F297" s="2028"/>
      <c r="G297" s="2029"/>
      <c r="H297" s="1999" t="s">
        <v>1949</v>
      </c>
      <c r="I297" s="2027"/>
      <c r="J297" s="2000"/>
      <c r="K297" s="108" t="s">
        <v>2036</v>
      </c>
      <c r="L297" s="2069"/>
      <c r="M297" s="2070"/>
      <c r="N297" s="2071"/>
      <c r="O297" s="109" t="s">
        <v>1981</v>
      </c>
      <c r="P297" s="1507"/>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1981</v>
      </c>
      <c r="P298" s="1991"/>
    </row>
    <row r="299" spans="2:16" ht="26.2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2077</v>
      </c>
      <c r="I301" s="2027"/>
      <c r="J301" s="2000"/>
      <c r="K301" s="1535" t="s">
        <v>2036</v>
      </c>
      <c r="L301" s="2072"/>
      <c r="M301" s="2073"/>
      <c r="N301" s="2074"/>
      <c r="O301" s="2017"/>
      <c r="P301" s="2017"/>
    </row>
    <row r="302" spans="2:16" ht="37.5" customHeight="1">
      <c r="B302" s="110" t="s">
        <v>350</v>
      </c>
      <c r="C302" s="1997" t="s">
        <v>2293</v>
      </c>
      <c r="D302" s="1997"/>
      <c r="E302" s="1997"/>
      <c r="F302" s="1997"/>
      <c r="G302" s="1998"/>
      <c r="H302" s="1999" t="s">
        <v>2077</v>
      </c>
      <c r="I302" s="2027"/>
      <c r="J302" s="2000"/>
      <c r="K302" s="1535" t="s">
        <v>2036</v>
      </c>
      <c r="L302" s="2075"/>
      <c r="M302" s="2076"/>
      <c r="N302" s="2077"/>
      <c r="O302" s="2017"/>
      <c r="P302" s="1992"/>
    </row>
    <row r="303" spans="2:16" ht="39" customHeight="1">
      <c r="B303" s="176" t="s">
        <v>357</v>
      </c>
      <c r="C303" s="2099" t="s">
        <v>2294</v>
      </c>
      <c r="D303" s="2099"/>
      <c r="E303" s="2099"/>
      <c r="F303" s="2099"/>
      <c r="G303" s="2100"/>
      <c r="H303" s="2055" t="s">
        <v>2077</v>
      </c>
      <c r="I303" s="2056"/>
      <c r="J303" s="2057"/>
      <c r="K303" s="2030" t="s">
        <v>2036</v>
      </c>
      <c r="L303" s="3860" t="s">
        <v>4522</v>
      </c>
      <c r="M303" s="2060"/>
      <c r="N303" s="2061"/>
      <c r="O303" s="3729" t="s">
        <v>2296</v>
      </c>
      <c r="P303" s="1991"/>
    </row>
    <row r="304" spans="2:16" ht="39" customHeight="1">
      <c r="B304" s="87" t="s">
        <v>366</v>
      </c>
      <c r="C304" s="2028" t="s">
        <v>2297</v>
      </c>
      <c r="D304" s="2028"/>
      <c r="E304" s="2028"/>
      <c r="F304" s="2028"/>
      <c r="G304" s="2029"/>
      <c r="H304" s="1999" t="s">
        <v>2077</v>
      </c>
      <c r="I304" s="2027"/>
      <c r="J304" s="2000"/>
      <c r="K304" s="2031"/>
      <c r="L304" s="2062"/>
      <c r="M304" s="2063"/>
      <c r="N304" s="2064"/>
      <c r="O304" s="3733"/>
      <c r="P304" s="2017"/>
    </row>
    <row r="305" spans="1:16" ht="39" customHeight="1">
      <c r="B305" s="1581" t="s">
        <v>742</v>
      </c>
      <c r="C305" s="2028" t="s">
        <v>2298</v>
      </c>
      <c r="D305" s="2028"/>
      <c r="E305" s="2028"/>
      <c r="F305" s="2028"/>
      <c r="G305" s="2029"/>
      <c r="H305" s="1999" t="s">
        <v>2077</v>
      </c>
      <c r="I305" s="2027"/>
      <c r="J305" s="2000"/>
      <c r="K305" s="2031"/>
      <c r="L305" s="2062"/>
      <c r="M305" s="2063"/>
      <c r="N305" s="2064"/>
      <c r="O305" s="3733"/>
      <c r="P305" s="2017"/>
    </row>
    <row r="306" spans="1:16" ht="39" customHeight="1">
      <c r="B306" s="1480" t="s">
        <v>435</v>
      </c>
      <c r="C306" s="2028" t="s">
        <v>2299</v>
      </c>
      <c r="D306" s="2028"/>
      <c r="E306" s="2028"/>
      <c r="F306" s="2028"/>
      <c r="G306" s="2029"/>
      <c r="H306" s="1999" t="s">
        <v>2077</v>
      </c>
      <c r="I306" s="2027"/>
      <c r="J306" s="2000"/>
      <c r="K306" s="2031"/>
      <c r="L306" s="2062"/>
      <c r="M306" s="2063"/>
      <c r="N306" s="2064"/>
      <c r="O306" s="3733"/>
      <c r="P306" s="1992"/>
    </row>
    <row r="307" spans="1:16" ht="51" customHeight="1">
      <c r="B307" s="215" t="s">
        <v>745</v>
      </c>
      <c r="C307" s="2028" t="s">
        <v>2300</v>
      </c>
      <c r="D307" s="2028"/>
      <c r="E307" s="2028"/>
      <c r="F307" s="2028"/>
      <c r="G307" s="2029"/>
      <c r="H307" s="2038" t="s">
        <v>2077</v>
      </c>
      <c r="I307" s="2039"/>
      <c r="J307" s="2040"/>
      <c r="K307" s="2031"/>
      <c r="L307" s="2062"/>
      <c r="M307" s="2063"/>
      <c r="N307" s="2064"/>
      <c r="O307" s="1991" t="s">
        <v>1981</v>
      </c>
      <c r="P307" s="2051"/>
    </row>
    <row r="308" spans="1:16" ht="32.25" customHeight="1" thickBot="1">
      <c r="B308" s="80" t="s">
        <v>435</v>
      </c>
      <c r="C308" s="2330" t="s">
        <v>2301</v>
      </c>
      <c r="D308" s="2330"/>
      <c r="E308" s="2330"/>
      <c r="F308" s="2330"/>
      <c r="G308" s="2805"/>
      <c r="H308" s="2053" t="s">
        <v>2077</v>
      </c>
      <c r="I308" s="2053"/>
      <c r="J308" s="1981"/>
      <c r="K308" s="2058"/>
      <c r="L308" s="2065"/>
      <c r="M308" s="2066"/>
      <c r="N308" s="2067"/>
      <c r="O308" s="2005"/>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4037" t="s">
        <v>1981</v>
      </c>
      <c r="P310" s="2050"/>
    </row>
    <row r="311" spans="1:16" ht="30.75" customHeight="1">
      <c r="B311" s="84" t="s">
        <v>435</v>
      </c>
      <c r="C311" s="2099" t="s">
        <v>2306</v>
      </c>
      <c r="D311" s="2099"/>
      <c r="E311" s="2099"/>
      <c r="F311" s="2099"/>
      <c r="G311" s="2099"/>
      <c r="H311" s="1999" t="s">
        <v>1962</v>
      </c>
      <c r="I311" s="2027"/>
      <c r="J311" s="2000"/>
      <c r="K311" s="2031"/>
      <c r="L311" s="2023"/>
      <c r="M311" s="2048"/>
      <c r="N311" s="2024"/>
      <c r="O311" s="3733"/>
      <c r="P311" s="2017"/>
    </row>
    <row r="312" spans="1:16" ht="39" customHeight="1">
      <c r="B312" s="84" t="s">
        <v>441</v>
      </c>
      <c r="C312" s="2028" t="s">
        <v>2307</v>
      </c>
      <c r="D312" s="2028"/>
      <c r="E312" s="2028"/>
      <c r="F312" s="2028"/>
      <c r="G312" s="2029"/>
      <c r="H312" s="1999" t="s">
        <v>2065</v>
      </c>
      <c r="I312" s="2027"/>
      <c r="J312" s="2000"/>
      <c r="K312" s="2031"/>
      <c r="L312" s="2023"/>
      <c r="M312" s="2048"/>
      <c r="N312" s="2024"/>
      <c r="O312" s="3733"/>
      <c r="P312" s="2017"/>
    </row>
    <row r="313" spans="1:16" ht="35.25" customHeight="1">
      <c r="B313" s="1581" t="s">
        <v>381</v>
      </c>
      <c r="C313" s="2028" t="s">
        <v>2309</v>
      </c>
      <c r="D313" s="2028"/>
      <c r="E313" s="2028"/>
      <c r="F313" s="2028"/>
      <c r="G313" s="2029"/>
      <c r="H313" s="1999" t="s">
        <v>1962</v>
      </c>
      <c r="I313" s="2027"/>
      <c r="J313" s="2000"/>
      <c r="K313" s="2031"/>
      <c r="L313" s="2025"/>
      <c r="M313" s="2049"/>
      <c r="N313" s="2026"/>
      <c r="O313" s="3733"/>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3733"/>
      <c r="P314" s="2017"/>
    </row>
    <row r="315" spans="1:16" ht="31.5" customHeight="1">
      <c r="B315" s="76" t="s">
        <v>441</v>
      </c>
      <c r="C315" s="2028" t="s">
        <v>2311</v>
      </c>
      <c r="D315" s="2028"/>
      <c r="E315" s="2028"/>
      <c r="F315" s="2028"/>
      <c r="G315" s="2029"/>
      <c r="H315" s="2038" t="s">
        <v>1949</v>
      </c>
      <c r="I315" s="2039"/>
      <c r="J315" s="2040"/>
      <c r="K315" s="2031"/>
      <c r="L315" s="2035"/>
      <c r="M315" s="2036"/>
      <c r="N315" s="2037"/>
      <c r="O315" s="3730"/>
      <c r="P315" s="1992"/>
    </row>
    <row r="316" spans="1:16" ht="112.5" customHeight="1">
      <c r="B316" s="181" t="s">
        <v>389</v>
      </c>
      <c r="C316" s="2028" t="s">
        <v>2312</v>
      </c>
      <c r="D316" s="2028"/>
      <c r="E316" s="2028"/>
      <c r="F316" s="2028"/>
      <c r="G316" s="2028"/>
      <c r="H316" s="2028"/>
      <c r="I316" s="2028"/>
      <c r="J316" s="2028"/>
      <c r="K316" s="2028"/>
      <c r="L316" s="2028"/>
      <c r="M316" s="2028"/>
      <c r="N316" s="2372"/>
      <c r="O316" s="1991" t="s">
        <v>1981</v>
      </c>
      <c r="P316" s="1991"/>
    </row>
    <row r="317" spans="1:16" ht="39.75" customHeight="1">
      <c r="A317" s="166"/>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166"/>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166"/>
      <c r="B319" s="111"/>
      <c r="C319" s="111" t="s">
        <v>489</v>
      </c>
      <c r="D319" s="1997" t="s">
        <v>2315</v>
      </c>
      <c r="E319" s="1997"/>
      <c r="F319" s="1997"/>
      <c r="G319" s="1997"/>
      <c r="H319" s="1830"/>
      <c r="I319" s="1831"/>
      <c r="J319" s="1999" t="s">
        <v>2077</v>
      </c>
      <c r="K319" s="2000"/>
      <c r="L319" s="2019"/>
      <c r="M319" s="2023"/>
      <c r="N319" s="2024"/>
      <c r="O319" s="2017"/>
      <c r="P319" s="2017"/>
    </row>
    <row r="320" spans="1:16" ht="28.5" customHeight="1">
      <c r="A320" s="166"/>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166"/>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166"/>
      <c r="B323" s="111"/>
      <c r="C323" s="111" t="s">
        <v>458</v>
      </c>
      <c r="D323" s="1997" t="s">
        <v>2314</v>
      </c>
      <c r="E323" s="1997"/>
      <c r="F323" s="1997"/>
      <c r="G323" s="1997"/>
      <c r="H323" s="1997"/>
      <c r="I323" s="1998"/>
      <c r="J323" s="2021" t="s">
        <v>2325</v>
      </c>
      <c r="K323" s="2806"/>
      <c r="L323" s="2019"/>
      <c r="M323" s="2023"/>
      <c r="N323" s="2024"/>
      <c r="O323" s="2017"/>
      <c r="P323" s="2017"/>
    </row>
    <row r="324" spans="1:16" ht="28.5" customHeight="1">
      <c r="A324" s="166"/>
      <c r="B324" s="111"/>
      <c r="C324" s="111" t="s">
        <v>489</v>
      </c>
      <c r="D324" s="1997" t="s">
        <v>2315</v>
      </c>
      <c r="E324" s="1997"/>
      <c r="F324" s="1997"/>
      <c r="G324" s="1997"/>
      <c r="H324" s="1997"/>
      <c r="I324" s="1998"/>
      <c r="J324" s="1995" t="s">
        <v>2077</v>
      </c>
      <c r="K324" s="2013"/>
      <c r="L324" s="2019"/>
      <c r="M324" s="2023"/>
      <c r="N324" s="2024"/>
      <c r="O324" s="2017"/>
      <c r="P324" s="2017"/>
    </row>
    <row r="325" spans="1:16" ht="28.5" customHeight="1">
      <c r="A325" s="166"/>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166"/>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166"/>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166"/>
      <c r="B329" s="27"/>
      <c r="C329" s="111" t="s">
        <v>489</v>
      </c>
      <c r="D329" s="1997" t="s">
        <v>2315</v>
      </c>
      <c r="E329" s="1997"/>
      <c r="F329" s="1997"/>
      <c r="G329" s="1997"/>
      <c r="H329" s="1997"/>
      <c r="I329" s="1998"/>
      <c r="J329" s="1999" t="s">
        <v>2077</v>
      </c>
      <c r="K329" s="2000"/>
      <c r="L329" s="2019"/>
      <c r="M329" s="2023"/>
      <c r="N329" s="2024"/>
      <c r="O329" s="2017"/>
      <c r="P329" s="2017"/>
    </row>
    <row r="330" spans="1:16" ht="28.5" customHeight="1">
      <c r="A330" s="166"/>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166"/>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166"/>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166"/>
      <c r="B334" s="27"/>
      <c r="C334" s="111" t="s">
        <v>489</v>
      </c>
      <c r="D334" s="1997" t="s">
        <v>2315</v>
      </c>
      <c r="E334" s="1997"/>
      <c r="F334" s="1997"/>
      <c r="G334" s="1997"/>
      <c r="H334" s="1997"/>
      <c r="I334" s="1998"/>
      <c r="J334" s="1999" t="s">
        <v>2077</v>
      </c>
      <c r="K334" s="2000"/>
      <c r="L334" s="2019"/>
      <c r="M334" s="2023"/>
      <c r="N334" s="2024"/>
      <c r="O334" s="2017"/>
      <c r="P334" s="2017"/>
    </row>
    <row r="335" spans="1:16" ht="28.5" customHeight="1">
      <c r="A335" s="166"/>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166"/>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166"/>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166"/>
      <c r="B339" s="27"/>
      <c r="C339" s="111" t="s">
        <v>489</v>
      </c>
      <c r="D339" s="1997" t="s">
        <v>2315</v>
      </c>
      <c r="E339" s="1997"/>
      <c r="F339" s="1997"/>
      <c r="G339" s="1997"/>
      <c r="H339" s="1997"/>
      <c r="I339" s="1998"/>
      <c r="J339" s="1999" t="s">
        <v>2077</v>
      </c>
      <c r="K339" s="2000"/>
      <c r="L339" s="2019"/>
      <c r="M339" s="2023"/>
      <c r="N339" s="2024"/>
      <c r="O339" s="2017"/>
      <c r="P339" s="2017"/>
    </row>
    <row r="340" spans="1:16" ht="28.5" customHeight="1">
      <c r="A340" s="166"/>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166"/>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166"/>
      <c r="B344" s="27"/>
      <c r="C344" s="111" t="s">
        <v>489</v>
      </c>
      <c r="D344" s="1997" t="s">
        <v>2315</v>
      </c>
      <c r="E344" s="1997"/>
      <c r="F344" s="1997"/>
      <c r="G344" s="1997"/>
      <c r="H344" s="1997"/>
      <c r="I344" s="1998"/>
      <c r="J344" s="1999" t="s">
        <v>2077</v>
      </c>
      <c r="K344" s="2000"/>
      <c r="L344" s="2019"/>
      <c r="M344" s="2023"/>
      <c r="N344" s="2024"/>
      <c r="O344" s="2017"/>
      <c r="P344" s="2017"/>
    </row>
    <row r="345" spans="1:16" ht="28.5" customHeight="1">
      <c r="A345" s="166"/>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166"/>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166"/>
      <c r="B349" s="27"/>
      <c r="C349" s="111" t="s">
        <v>489</v>
      </c>
      <c r="D349" s="1997" t="s">
        <v>2315</v>
      </c>
      <c r="E349" s="1997"/>
      <c r="F349" s="1997"/>
      <c r="G349" s="1997"/>
      <c r="H349" s="1997"/>
      <c r="I349" s="1998"/>
      <c r="J349" s="1999" t="s">
        <v>2077</v>
      </c>
      <c r="K349" s="2000"/>
      <c r="L349" s="2019"/>
      <c r="M349" s="2023"/>
      <c r="N349" s="2024"/>
      <c r="O349" s="2017"/>
      <c r="P349" s="2017"/>
    </row>
    <row r="350" spans="1:16" ht="28.5" customHeight="1">
      <c r="A350" s="166"/>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166"/>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166"/>
      <c r="B353" s="27"/>
      <c r="C353" s="113" t="s">
        <v>458</v>
      </c>
      <c r="D353" s="1997" t="s">
        <v>2314</v>
      </c>
      <c r="E353" s="1997"/>
      <c r="F353" s="1997"/>
      <c r="G353" s="1997"/>
      <c r="H353" s="1997"/>
      <c r="I353" s="1998"/>
      <c r="J353" s="1999" t="s">
        <v>2325</v>
      </c>
      <c r="K353" s="2000"/>
      <c r="L353" s="2019"/>
      <c r="M353" s="2023"/>
      <c r="N353" s="2024"/>
      <c r="O353" s="2017"/>
      <c r="P353" s="2017"/>
    </row>
    <row r="354" spans="1:16" ht="28.5" customHeight="1">
      <c r="A354" s="166"/>
      <c r="B354" s="27"/>
      <c r="C354" s="111" t="s">
        <v>489</v>
      </c>
      <c r="D354" s="1997" t="s">
        <v>2315</v>
      </c>
      <c r="E354" s="1997"/>
      <c r="F354" s="1997"/>
      <c r="G354" s="1997"/>
      <c r="H354" s="1997"/>
      <c r="I354" s="1998"/>
      <c r="J354" s="1999" t="s">
        <v>2077</v>
      </c>
      <c r="K354" s="2000"/>
      <c r="L354" s="2019"/>
      <c r="M354" s="2023"/>
      <c r="N354" s="2024"/>
      <c r="O354" s="2017"/>
      <c r="P354" s="2017"/>
    </row>
    <row r="355" spans="1:16" ht="28.5" customHeight="1">
      <c r="A355" s="166"/>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166"/>
      <c r="B357" s="1486" t="s">
        <v>402</v>
      </c>
      <c r="C357" s="2028" t="s">
        <v>2330</v>
      </c>
      <c r="D357" s="2028"/>
      <c r="E357" s="2028"/>
      <c r="F357" s="2028"/>
      <c r="G357" s="2028"/>
      <c r="H357" s="33" t="s">
        <v>1962</v>
      </c>
      <c r="I357" s="114" t="s">
        <v>2331</v>
      </c>
      <c r="J357" s="2008" t="s">
        <v>4523</v>
      </c>
      <c r="K357" s="2008"/>
      <c r="L357" s="2008"/>
      <c r="M357" s="2008"/>
      <c r="N357" s="2009"/>
      <c r="O357" s="1630" t="s">
        <v>1981</v>
      </c>
      <c r="P357" s="1507"/>
    </row>
    <row r="358" spans="1:16" ht="126.95" customHeight="1">
      <c r="A358" s="166"/>
      <c r="B358" s="1486" t="s">
        <v>404</v>
      </c>
      <c r="C358" s="1855" t="s">
        <v>2332</v>
      </c>
      <c r="D358" s="1855"/>
      <c r="E358" s="1855"/>
      <c r="F358" s="1855"/>
      <c r="G358" s="2098"/>
      <c r="H358" s="158" t="s">
        <v>1949</v>
      </c>
      <c r="I358" s="1535" t="s">
        <v>2036</v>
      </c>
      <c r="J358" s="2010" t="s">
        <v>4524</v>
      </c>
      <c r="K358" s="2010"/>
      <c r="L358" s="2010"/>
      <c r="M358" s="2010"/>
      <c r="N358" s="2011"/>
      <c r="O358" s="1991" t="s">
        <v>4144</v>
      </c>
      <c r="P358" s="1991"/>
    </row>
    <row r="359" spans="1:16" ht="27" customHeight="1">
      <c r="A359" s="166"/>
      <c r="B359" s="1490" t="s">
        <v>435</v>
      </c>
      <c r="C359" s="1831" t="s">
        <v>2334</v>
      </c>
      <c r="D359" s="1993"/>
      <c r="E359" s="1993"/>
      <c r="F359" s="1993"/>
      <c r="G359" s="1993"/>
      <c r="H359" s="1994"/>
      <c r="I359" s="1994"/>
      <c r="J359" s="1994"/>
      <c r="K359" s="1994"/>
      <c r="L359" s="1994"/>
      <c r="M359" s="1995"/>
      <c r="N359" s="1996"/>
      <c r="O359" s="1992"/>
      <c r="P359" s="1992"/>
    </row>
    <row r="360" spans="1:16" ht="60.75" customHeight="1">
      <c r="A360" s="166"/>
      <c r="B360" s="1508" t="s">
        <v>406</v>
      </c>
      <c r="C360" s="2028" t="s">
        <v>2336</v>
      </c>
      <c r="D360" s="2028"/>
      <c r="E360" s="2028"/>
      <c r="F360" s="2028"/>
      <c r="G360" s="2029"/>
      <c r="H360" s="1999" t="s">
        <v>2852</v>
      </c>
      <c r="I360" s="2027"/>
      <c r="J360" s="2001" t="s">
        <v>2036</v>
      </c>
      <c r="K360" s="3381" t="s">
        <v>4525</v>
      </c>
      <c r="L360" s="2003"/>
      <c r="M360" s="2003"/>
      <c r="N360" s="2004"/>
      <c r="O360" s="1991" t="s">
        <v>2333</v>
      </c>
      <c r="P360" s="1991" t="s">
        <v>2005</v>
      </c>
    </row>
    <row r="361" spans="1:16" ht="60" customHeight="1" thickBot="1">
      <c r="B361" s="1490" t="s">
        <v>435</v>
      </c>
      <c r="C361" s="2330" t="s">
        <v>2337</v>
      </c>
      <c r="D361" s="2330"/>
      <c r="E361" s="2330"/>
      <c r="F361" s="2330"/>
      <c r="G361" s="2805"/>
      <c r="H361" s="1980" t="s">
        <v>2854</v>
      </c>
      <c r="I361" s="2053"/>
      <c r="J361" s="2002"/>
      <c r="K361" s="3868"/>
      <c r="L361" s="3869"/>
      <c r="M361" s="3869"/>
      <c r="N361" s="3870"/>
      <c r="O361" s="2005"/>
      <c r="P361" s="2005"/>
    </row>
    <row r="362" spans="1:16" ht="59.25"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3">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K80:N80"/>
    <mergeCell ref="O80:O81"/>
    <mergeCell ref="P80:P81"/>
    <mergeCell ref="C81:E81"/>
    <mergeCell ref="G81:H81"/>
    <mergeCell ref="I81:J81"/>
    <mergeCell ref="C79:E79"/>
    <mergeCell ref="G79:H79"/>
    <mergeCell ref="I79:J79"/>
    <mergeCell ref="C80:E80"/>
    <mergeCell ref="G80:H80"/>
    <mergeCell ref="I80:J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C31:G31"/>
    <mergeCell ref="H31:J31"/>
    <mergeCell ref="O22:O24"/>
    <mergeCell ref="P22:P24"/>
    <mergeCell ref="C23:H23"/>
    <mergeCell ref="C24:H24"/>
    <mergeCell ref="B25:P25"/>
    <mergeCell ref="C26:F26"/>
    <mergeCell ref="K26:K31"/>
    <mergeCell ref="L26:N31"/>
    <mergeCell ref="C27:I27"/>
    <mergeCell ref="O27:O30"/>
    <mergeCell ref="I13:N13"/>
    <mergeCell ref="I17:N17"/>
    <mergeCell ref="I18:N18"/>
    <mergeCell ref="I19:N19"/>
    <mergeCell ref="P27:P30"/>
    <mergeCell ref="B28:B29"/>
    <mergeCell ref="C28:F29"/>
    <mergeCell ref="C30:G30"/>
    <mergeCell ref="H30:J30"/>
    <mergeCell ref="C19:E19"/>
    <mergeCell ref="G19:H19"/>
    <mergeCell ref="C20:H20"/>
    <mergeCell ref="J20:J24"/>
    <mergeCell ref="K20:N24"/>
    <mergeCell ref="C21:H21"/>
    <mergeCell ref="C22:H22"/>
    <mergeCell ref="C16:E16"/>
    <mergeCell ref="G16:H16"/>
    <mergeCell ref="I16:N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I12:N12"/>
  </mergeCells>
  <conditionalFormatting sqref="L189:L198">
    <cfRule type="expression" dxfId="3613" priority="153">
      <formula>$F$221="Don't know"</formula>
    </cfRule>
    <cfRule type="expression" dxfId="3612" priority="154">
      <formula>$F$221="No"</formula>
    </cfRule>
  </conditionalFormatting>
  <conditionalFormatting sqref="I11:N11">
    <cfRule type="expression" dxfId="3611" priority="150">
      <formula>$F$17="Not applicable"</formula>
    </cfRule>
    <cfRule type="expression" dxfId="3610" priority="151">
      <formula>$F$17="Don't know"</formula>
    </cfRule>
    <cfRule type="expression" dxfId="3609" priority="152">
      <formula>$F$17="No"</formula>
    </cfRule>
  </conditionalFormatting>
  <conditionalFormatting sqref="I14:N15 I12:I13 I16:I19">
    <cfRule type="expression" dxfId="3608" priority="147">
      <formula>$F12="Not applicable"</formula>
    </cfRule>
    <cfRule type="expression" dxfId="3607" priority="148">
      <formula>$F12="Don't know"</formula>
    </cfRule>
    <cfRule type="expression" dxfId="3606" priority="149">
      <formula>$F12="No"</formula>
    </cfRule>
  </conditionalFormatting>
  <conditionalFormatting sqref="F9:N9 F11:F19 I11:N11 I14:N15 I12:I13 I16:I19">
    <cfRule type="expression" dxfId="3605" priority="146">
      <formula>$N$14="Don't know"</formula>
    </cfRule>
  </conditionalFormatting>
  <conditionalFormatting sqref="F9:N9 F11:F19 I11:N11 I14:N15 I12:I13 I16:I19">
    <cfRule type="expression" dxfId="3604" priority="145">
      <formula>$N$14="Not applicable"</formula>
    </cfRule>
  </conditionalFormatting>
  <conditionalFormatting sqref="F9:N9 F11:F19 I11:N11 I14:N15 I12:I13 I16:I19">
    <cfRule type="expression" dxfId="3603" priority="144">
      <formula>$N$14="No"</formula>
    </cfRule>
  </conditionalFormatting>
  <conditionalFormatting sqref="L188:M188">
    <cfRule type="expression" dxfId="3602" priority="142">
      <formula>$F$221="Don't know"</formula>
    </cfRule>
    <cfRule type="expression" dxfId="3601" priority="143">
      <formula>$F$221="No"</formula>
    </cfRule>
  </conditionalFormatting>
  <conditionalFormatting sqref="H26 F70:J70 H106 K276:L276 K281:L282 H281:I282 H286:I287 K286:L287 K292:L292 H292:I292 F11:F19 G116:N128 O274 J42:K43 L188:N188 F188:F198 F71:F73 H297:H299 O310 O358 H358 H301:H307 O297:O298 L189:L198 H28:H31 O303 O307 G72:J72 F77:J81 G63:H64 H276:I279 K279:L279 H289:I290 K289:L290">
    <cfRule type="containsBlanks" dxfId="3600" priority="141">
      <formula>LEN(TRIM(F11))=0</formula>
    </cfRule>
  </conditionalFormatting>
  <conditionalFormatting sqref="F9:N9">
    <cfRule type="containsBlanks" dxfId="3599" priority="140">
      <formula>LEN(TRIM(F9))=0</formula>
    </cfRule>
  </conditionalFormatting>
  <conditionalFormatting sqref="O60 O88:O92 O106 O113 O135 O143 O218 O58 O225:O227 O146:O161 J35:K36 J39:K39 J48:K48 O20:O22 O26:O27 O187 O31:O32 J50:K50">
    <cfRule type="containsBlanks" dxfId="3598" priority="139">
      <formula>LEN(TRIM(J20))=0</formula>
    </cfRule>
  </conditionalFormatting>
  <conditionalFormatting sqref="I63:J63">
    <cfRule type="containsBlanks" dxfId="3597" priority="138">
      <formula>LEN(TRIM(I63))=0</formula>
    </cfRule>
  </conditionalFormatting>
  <conditionalFormatting sqref="F243 H137:H139 K137 F200:F210 K219 F219:F221 H225 K228:K240 G147:G160 J147:J160">
    <cfRule type="containsBlanks" dxfId="3596" priority="137">
      <formula>LEN(TRIM(F137))=0</formula>
    </cfRule>
  </conditionalFormatting>
  <conditionalFormatting sqref="J27">
    <cfRule type="containsBlanks" dxfId="3595" priority="135">
      <formula>LEN(TRIM(J27))=0</formula>
    </cfRule>
  </conditionalFormatting>
  <conditionalFormatting sqref="G135">
    <cfRule type="containsBlanks" dxfId="3594" priority="136">
      <formula>LEN(TRIM(G135))=0</formula>
    </cfRule>
  </conditionalFormatting>
  <conditionalFormatting sqref="J58">
    <cfRule type="containsBlanks" dxfId="3593" priority="134">
      <formula>LEN(TRIM(J58))=0</formula>
    </cfRule>
  </conditionalFormatting>
  <conditionalFormatting sqref="J26">
    <cfRule type="containsBlanks" dxfId="3592" priority="133">
      <formula>LEN(TRIM(J26))=0</formula>
    </cfRule>
  </conditionalFormatting>
  <conditionalFormatting sqref="J60">
    <cfRule type="containsBlanks" dxfId="3591" priority="132">
      <formula>LEN(TRIM(J60))=0</formula>
    </cfRule>
  </conditionalFormatting>
  <conditionalFormatting sqref="F223">
    <cfRule type="containsBlanks" dxfId="3590" priority="122">
      <formula>LEN(TRIM(F223))=0</formula>
    </cfRule>
  </conditionalFormatting>
  <conditionalFormatting sqref="K242">
    <cfRule type="containsBlanks" dxfId="3589" priority="121">
      <formula>LEN(TRIM(K242))=0</formula>
    </cfRule>
  </conditionalFormatting>
  <conditionalFormatting sqref="H140">
    <cfRule type="containsBlanks" dxfId="3588" priority="131">
      <formula>LEN(TRIM(H140))=0</formula>
    </cfRule>
  </conditionalFormatting>
  <conditionalFormatting sqref="H143 K137 H137:H140">
    <cfRule type="expression" dxfId="3587" priority="129">
      <formula>#REF!="Don't know"</formula>
    </cfRule>
    <cfRule type="expression" dxfId="3586" priority="130">
      <formula>#REF!="No"</formula>
    </cfRule>
  </conditionalFormatting>
  <conditionalFormatting sqref="H143">
    <cfRule type="containsBlanks" dxfId="3585" priority="128">
      <formula>LEN(TRIM(H143))=0</formula>
    </cfRule>
  </conditionalFormatting>
  <conditionalFormatting sqref="H141">
    <cfRule type="expression" dxfId="3584" priority="126">
      <formula>#REF!="Don't know"</formula>
    </cfRule>
    <cfRule type="expression" dxfId="3583" priority="127">
      <formula>#REF!="No"</formula>
    </cfRule>
  </conditionalFormatting>
  <conditionalFormatting sqref="H141">
    <cfRule type="containsBlanks" dxfId="3582" priority="125">
      <formula>LEN(TRIM(H141))=0</formula>
    </cfRule>
  </conditionalFormatting>
  <conditionalFormatting sqref="L188:M188">
    <cfRule type="expression" dxfId="3581" priority="123">
      <formula>$F$221="Don't know"</formula>
    </cfRule>
    <cfRule type="expression" dxfId="3580" priority="124">
      <formula>$F$221="No"</formula>
    </cfRule>
  </conditionalFormatting>
  <conditionalFormatting sqref="O8">
    <cfRule type="containsBlanks" dxfId="3579" priority="119">
      <formula>LEN(TRIM(O8))=0</formula>
    </cfRule>
  </conditionalFormatting>
  <conditionalFormatting sqref="H310:H311">
    <cfRule type="containsBlanks" dxfId="3578" priority="120">
      <formula>LEN(TRIM(H310))=0</formula>
    </cfRule>
  </conditionalFormatting>
  <conditionalFormatting sqref="O67">
    <cfRule type="containsBlanks" dxfId="3577" priority="118">
      <formula>LEN(TRIM(O67))=0</formula>
    </cfRule>
  </conditionalFormatting>
  <conditionalFormatting sqref="O223:O224">
    <cfRule type="containsBlanks" dxfId="3576" priority="117">
      <formula>LEN(TRIM(O223))=0</formula>
    </cfRule>
  </conditionalFormatting>
  <conditionalFormatting sqref="O252">
    <cfRule type="containsBlanks" dxfId="3575" priority="116">
      <formula>LEN(TRIM(O252))=0</formula>
    </cfRule>
  </conditionalFormatting>
  <conditionalFormatting sqref="I67">
    <cfRule type="containsBlanks" dxfId="3574" priority="115">
      <formula>LEN(TRIM(I67))=0</formula>
    </cfRule>
  </conditionalFormatting>
  <conditionalFormatting sqref="H313">
    <cfRule type="containsBlanks" dxfId="3573" priority="114">
      <formula>LEN(TRIM(H313))=0</formula>
    </cfRule>
  </conditionalFormatting>
  <conditionalFormatting sqref="H8">
    <cfRule type="containsBlanks" dxfId="3572" priority="113">
      <formula>LEN(TRIM(H8))=0</formula>
    </cfRule>
  </conditionalFormatting>
  <conditionalFormatting sqref="H8">
    <cfRule type="expression" dxfId="3571" priority="112">
      <formula>$N$14="Don't know"</formula>
    </cfRule>
  </conditionalFormatting>
  <conditionalFormatting sqref="H8">
    <cfRule type="expression" dxfId="3570" priority="111">
      <formula>$N$14="Not applicable"</formula>
    </cfRule>
  </conditionalFormatting>
  <conditionalFormatting sqref="H8">
    <cfRule type="expression" dxfId="3569" priority="110">
      <formula>$N$14="No"</formula>
    </cfRule>
  </conditionalFormatting>
  <conditionalFormatting sqref="F252">
    <cfRule type="containsBlanks" dxfId="3568" priority="109">
      <formula>LEN(TRIM(F252))=0</formula>
    </cfRule>
  </conditionalFormatting>
  <conditionalFormatting sqref="F260">
    <cfRule type="containsBlanks" dxfId="3567" priority="108">
      <formula>LEN(TRIM(F260))=0</formula>
    </cfRule>
  </conditionalFormatting>
  <conditionalFormatting sqref="F261:F264">
    <cfRule type="containsBlanks" dxfId="3566" priority="107">
      <formula>LEN(TRIM(F261))=0</formula>
    </cfRule>
  </conditionalFormatting>
  <conditionalFormatting sqref="F254">
    <cfRule type="containsBlanks" dxfId="3565" priority="106">
      <formula>LEN(TRIM(F254))=0</formula>
    </cfRule>
  </conditionalFormatting>
  <conditionalFormatting sqref="F256">
    <cfRule type="containsBlanks" dxfId="3564" priority="105">
      <formula>LEN(TRIM(F256))=0</formula>
    </cfRule>
  </conditionalFormatting>
  <conditionalFormatting sqref="F258">
    <cfRule type="containsBlanks" dxfId="3563" priority="104">
      <formula>LEN(TRIM(F258))=0</formula>
    </cfRule>
  </conditionalFormatting>
  <conditionalFormatting sqref="L165:L174">
    <cfRule type="expression" dxfId="3562" priority="102">
      <formula>$F$221="Don't know"</formula>
    </cfRule>
    <cfRule type="expression" dxfId="3561" priority="103">
      <formula>$F$221="No"</formula>
    </cfRule>
  </conditionalFormatting>
  <conditionalFormatting sqref="L164:M164">
    <cfRule type="expression" dxfId="3560" priority="100">
      <formula>$F$221="Don't know"</formula>
    </cfRule>
    <cfRule type="expression" dxfId="3559" priority="101">
      <formula>$F$221="No"</formula>
    </cfRule>
  </conditionalFormatting>
  <conditionalFormatting sqref="L164:N164 F164:F174 L165:L174">
    <cfRule type="containsBlanks" dxfId="3558" priority="99">
      <formula>LEN(TRIM(F164))=0</formula>
    </cfRule>
  </conditionalFormatting>
  <conditionalFormatting sqref="F176:F186">
    <cfRule type="containsBlanks" dxfId="3557" priority="98">
      <formula>LEN(TRIM(F176))=0</formula>
    </cfRule>
  </conditionalFormatting>
  <conditionalFormatting sqref="L164:M164">
    <cfRule type="expression" dxfId="3556" priority="96">
      <formula>$F$221="Don't know"</formula>
    </cfRule>
    <cfRule type="expression" dxfId="3555" priority="97">
      <formula>$F$221="No"</formula>
    </cfRule>
  </conditionalFormatting>
  <conditionalFormatting sqref="O175">
    <cfRule type="containsBlanks" dxfId="3554" priority="95">
      <formula>LEN(TRIM(O175))=0</formula>
    </cfRule>
  </conditionalFormatting>
  <conditionalFormatting sqref="F95:F97">
    <cfRule type="containsBlanks" dxfId="3553" priority="94">
      <formula>LEN(TRIM(F95))=0</formula>
    </cfRule>
  </conditionalFormatting>
  <conditionalFormatting sqref="F99:F102">
    <cfRule type="containsBlanks" dxfId="3552" priority="93">
      <formula>LEN(TRIM(F99))=0</formula>
    </cfRule>
  </conditionalFormatting>
  <conditionalFormatting sqref="H213:H216">
    <cfRule type="expression" dxfId="3551" priority="91">
      <formula>$H$144="Don't know"</formula>
    </cfRule>
    <cfRule type="expression" dxfId="3550" priority="92">
      <formula>$H$144="no"</formula>
    </cfRule>
  </conditionalFormatting>
  <conditionalFormatting sqref="O211">
    <cfRule type="containsBlanks" dxfId="3549" priority="90">
      <formula>LEN(TRIM(O211))=0</formula>
    </cfRule>
  </conditionalFormatting>
  <conditionalFormatting sqref="H213:H216">
    <cfRule type="containsBlanks" dxfId="3548" priority="89">
      <formula>LEN(TRIM(H213))=0</formula>
    </cfRule>
  </conditionalFormatting>
  <conditionalFormatting sqref="H211">
    <cfRule type="expression" dxfId="3547" priority="87">
      <formula>#REF!="Don't know"</formula>
    </cfRule>
    <cfRule type="expression" dxfId="3546" priority="88">
      <formula>#REF!="No"</formula>
    </cfRule>
  </conditionalFormatting>
  <conditionalFormatting sqref="H211">
    <cfRule type="containsBlanks" dxfId="3545" priority="86">
      <formula>LEN(TRIM(H211))=0</formula>
    </cfRule>
  </conditionalFormatting>
  <conditionalFormatting sqref="H360:I360">
    <cfRule type="containsBlanks" dxfId="3544" priority="84">
      <formula>LEN(TRIM(H360))=0</formula>
    </cfRule>
    <cfRule type="containsBlanks" priority="85">
      <formula>LEN(TRIM(H360))=0</formula>
    </cfRule>
  </conditionalFormatting>
  <conditionalFormatting sqref="F268:F272">
    <cfRule type="containsBlanks" dxfId="3543" priority="81">
      <formula>LEN(TRIM(F268))=0</formula>
    </cfRule>
  </conditionalFormatting>
  <conditionalFormatting sqref="O266">
    <cfRule type="containsBlanks" dxfId="3542" priority="83">
      <formula>LEN(TRIM(O266))=0</formula>
    </cfRule>
  </conditionalFormatting>
  <conditionalFormatting sqref="G93:J93">
    <cfRule type="containsBlanks" dxfId="3541" priority="60">
      <formula>LEN(TRIM(G93))=0</formula>
    </cfRule>
  </conditionalFormatting>
  <conditionalFormatting sqref="O163">
    <cfRule type="containsBlanks" dxfId="3540" priority="82">
      <formula>LEN(TRIM(O163))=0</formula>
    </cfRule>
  </conditionalFormatting>
  <conditionalFormatting sqref="F245:G245 F247:G247 F246 F249:G249 F248">
    <cfRule type="containsBlanks" dxfId="3539" priority="59">
      <formula>LEN(TRIM(F245))=0</formula>
    </cfRule>
  </conditionalFormatting>
  <conditionalFormatting sqref="G266">
    <cfRule type="containsBlanks" dxfId="3538" priority="80">
      <formula>LEN(TRIM(G266))=0</formula>
    </cfRule>
  </conditionalFormatting>
  <conditionalFormatting sqref="I20">
    <cfRule type="containsBlanks" dxfId="3537" priority="76">
      <formula>LEN(TRIM(I20))=0</formula>
    </cfRule>
    <cfRule type="expression" dxfId="3536" priority="79">
      <formula>$M$14="Don't know"</formula>
    </cfRule>
  </conditionalFormatting>
  <conditionalFormatting sqref="I20">
    <cfRule type="expression" dxfId="3535" priority="78">
      <formula>$M$14="Not applicable"</formula>
    </cfRule>
  </conditionalFormatting>
  <conditionalFormatting sqref="I20">
    <cfRule type="expression" dxfId="3534" priority="77">
      <formula>$M$14="No"</formula>
    </cfRule>
  </conditionalFormatting>
  <conditionalFormatting sqref="I21">
    <cfRule type="containsBlanks" dxfId="3533" priority="72">
      <formula>LEN(TRIM(I21))=0</formula>
    </cfRule>
    <cfRule type="expression" dxfId="3532" priority="75">
      <formula>$M$14="Don't know"</formula>
    </cfRule>
  </conditionalFormatting>
  <conditionalFormatting sqref="I21">
    <cfRule type="expression" dxfId="3531" priority="74">
      <formula>$M$14="Not applicable"</formula>
    </cfRule>
  </conditionalFormatting>
  <conditionalFormatting sqref="I21">
    <cfRule type="expression" dxfId="3530" priority="73">
      <formula>$M$14="No"</formula>
    </cfRule>
  </conditionalFormatting>
  <conditionalFormatting sqref="I22">
    <cfRule type="containsBlanks" dxfId="3529" priority="68">
      <formula>LEN(TRIM(I22))=0</formula>
    </cfRule>
    <cfRule type="expression" dxfId="3528" priority="71">
      <formula>$M$14="Don't know"</formula>
    </cfRule>
  </conditionalFormatting>
  <conditionalFormatting sqref="I22">
    <cfRule type="expression" dxfId="3527" priority="70">
      <formula>$M$14="Not applicable"</formula>
    </cfRule>
  </conditionalFormatting>
  <conditionalFormatting sqref="I22">
    <cfRule type="expression" dxfId="3526" priority="69">
      <formula>$M$14="No"</formula>
    </cfRule>
  </conditionalFormatting>
  <conditionalFormatting sqref="I23">
    <cfRule type="expression" dxfId="3525" priority="65">
      <formula>$N$14="No"</formula>
    </cfRule>
  </conditionalFormatting>
  <conditionalFormatting sqref="I23">
    <cfRule type="expression" dxfId="3524" priority="67">
      <formula>$N$14="Don't know"</formula>
    </cfRule>
  </conditionalFormatting>
  <conditionalFormatting sqref="I23">
    <cfRule type="expression" dxfId="3523" priority="66">
      <formula>$N$14="Not applicable"</formula>
    </cfRule>
  </conditionalFormatting>
  <conditionalFormatting sqref="I23">
    <cfRule type="containsBlanks" dxfId="3522" priority="64">
      <formula>LEN(TRIM(I23))=0</formula>
    </cfRule>
  </conditionalFormatting>
  <conditionalFormatting sqref="I23">
    <cfRule type="expression" dxfId="3521" priority="63">
      <formula>$N$14="Don't know"</formula>
    </cfRule>
  </conditionalFormatting>
  <conditionalFormatting sqref="I23">
    <cfRule type="expression" dxfId="3520" priority="62">
      <formula>$N$14="Not applicable"</formula>
    </cfRule>
  </conditionalFormatting>
  <conditionalFormatting sqref="I23">
    <cfRule type="expression" dxfId="3519" priority="61">
      <formula>$N$14="No"</formula>
    </cfRule>
  </conditionalFormatting>
  <conditionalFormatting sqref="G251">
    <cfRule type="containsBlanks" dxfId="3518" priority="58">
      <formula>LEN(TRIM(G251))=0</formula>
    </cfRule>
  </conditionalFormatting>
  <conditionalFormatting sqref="O244 O251">
    <cfRule type="containsBlanks" dxfId="3517" priority="57">
      <formula>LEN(TRIM(O244))=0</formula>
    </cfRule>
  </conditionalFormatting>
  <conditionalFormatting sqref="J354">
    <cfRule type="containsBlanks" dxfId="3516" priority="41">
      <formula>LEN(TRIM(J354))=0</formula>
    </cfRule>
  </conditionalFormatting>
  <conditionalFormatting sqref="J348">
    <cfRule type="containsBlanks" dxfId="3515" priority="44">
      <formula>LEN(TRIM(J348))=0</formula>
    </cfRule>
  </conditionalFormatting>
  <conditionalFormatting sqref="J353">
    <cfRule type="containsBlanks" dxfId="3514" priority="42">
      <formula>LEN(TRIM(J353))=0</formula>
    </cfRule>
  </conditionalFormatting>
  <conditionalFormatting sqref="J344">
    <cfRule type="containsBlanks" dxfId="3513" priority="45">
      <formula>LEN(TRIM(J344))=0</formula>
    </cfRule>
  </conditionalFormatting>
  <conditionalFormatting sqref="J318">
    <cfRule type="containsBlanks" dxfId="3512" priority="56">
      <formula>LEN(TRIM(J318))=0</formula>
    </cfRule>
  </conditionalFormatting>
  <conditionalFormatting sqref="J319">
    <cfRule type="containsBlanks" dxfId="3511" priority="55">
      <formula>LEN(TRIM(J319))=0</formula>
    </cfRule>
  </conditionalFormatting>
  <conditionalFormatting sqref="J323">
    <cfRule type="containsBlanks" dxfId="3510" priority="54">
      <formula>LEN(TRIM(J323))=0</formula>
    </cfRule>
  </conditionalFormatting>
  <conditionalFormatting sqref="J324">
    <cfRule type="containsBlanks" dxfId="3509" priority="53">
      <formula>LEN(TRIM(J324))=0</formula>
    </cfRule>
  </conditionalFormatting>
  <conditionalFormatting sqref="J328">
    <cfRule type="containsBlanks" dxfId="3508" priority="52">
      <formula>LEN(TRIM(J328))=0</formula>
    </cfRule>
  </conditionalFormatting>
  <conditionalFormatting sqref="J329">
    <cfRule type="containsBlanks" dxfId="3507" priority="51">
      <formula>LEN(TRIM(J329))=0</formula>
    </cfRule>
  </conditionalFormatting>
  <conditionalFormatting sqref="J333">
    <cfRule type="containsBlanks" dxfId="3506" priority="50">
      <formula>LEN(TRIM(J333))=0</formula>
    </cfRule>
  </conditionalFormatting>
  <conditionalFormatting sqref="J334">
    <cfRule type="containsBlanks" dxfId="3505" priority="49">
      <formula>LEN(TRIM(J334))=0</formula>
    </cfRule>
  </conditionalFormatting>
  <conditionalFormatting sqref="J338">
    <cfRule type="containsBlanks" dxfId="3504" priority="48">
      <formula>LEN(TRIM(J338))=0</formula>
    </cfRule>
  </conditionalFormatting>
  <conditionalFormatting sqref="J339">
    <cfRule type="containsBlanks" dxfId="3503" priority="47">
      <formula>LEN(TRIM(J339))=0</formula>
    </cfRule>
  </conditionalFormatting>
  <conditionalFormatting sqref="J343">
    <cfRule type="containsBlanks" dxfId="3502" priority="46">
      <formula>LEN(TRIM(J343))=0</formula>
    </cfRule>
  </conditionalFormatting>
  <conditionalFormatting sqref="J349">
    <cfRule type="containsBlanks" dxfId="3501" priority="43">
      <formula>LEN(TRIM(J349))=0</formula>
    </cfRule>
  </conditionalFormatting>
  <conditionalFormatting sqref="J89:J92">
    <cfRule type="containsBlanks" dxfId="3500" priority="40">
      <formula>LEN(TRIM(J89))=0</formula>
    </cfRule>
  </conditionalFormatting>
  <conditionalFormatting sqref="J321">
    <cfRule type="containsBlanks" dxfId="3499" priority="39">
      <formula>LEN(TRIM(J321))=0</formula>
    </cfRule>
  </conditionalFormatting>
  <conditionalFormatting sqref="J326">
    <cfRule type="containsBlanks" dxfId="3498" priority="38">
      <formula>LEN(TRIM(J326))=0</formula>
    </cfRule>
  </conditionalFormatting>
  <conditionalFormatting sqref="J331">
    <cfRule type="containsBlanks" dxfId="3497" priority="37">
      <formula>LEN(TRIM(J331))=0</formula>
    </cfRule>
  </conditionalFormatting>
  <conditionalFormatting sqref="J336">
    <cfRule type="containsBlanks" dxfId="3496" priority="36">
      <formula>LEN(TRIM(J336))=0</formula>
    </cfRule>
  </conditionalFormatting>
  <conditionalFormatting sqref="J346">
    <cfRule type="containsBlanks" dxfId="3495" priority="35">
      <formula>LEN(TRIM(J346))=0</formula>
    </cfRule>
  </conditionalFormatting>
  <conditionalFormatting sqref="J351">
    <cfRule type="containsBlanks" dxfId="3494" priority="34">
      <formula>LEN(TRIM(J351))=0</formula>
    </cfRule>
  </conditionalFormatting>
  <conditionalFormatting sqref="O316:O357">
    <cfRule type="containsBlanks" dxfId="3493" priority="32">
      <formula>LEN(TRIM(O316))=0</formula>
    </cfRule>
  </conditionalFormatting>
  <conditionalFormatting sqref="J356">
    <cfRule type="containsBlanks" dxfId="3492" priority="33">
      <formula>LEN(TRIM(J356))=0</formula>
    </cfRule>
  </conditionalFormatting>
  <conditionalFormatting sqref="H357">
    <cfRule type="containsBlanks" dxfId="3491" priority="31">
      <formula>LEN(TRIM(H357))=0</formula>
    </cfRule>
  </conditionalFormatting>
  <conditionalFormatting sqref="K20:N24">
    <cfRule type="containsBlanks" dxfId="3490" priority="30">
      <formula>LEN(TRIM(K20))=0</formula>
    </cfRule>
  </conditionalFormatting>
  <conditionalFormatting sqref="J29">
    <cfRule type="containsBlanks" dxfId="3489" priority="28">
      <formula>LEN(TRIM(J29))=0</formula>
    </cfRule>
  </conditionalFormatting>
  <conditionalFormatting sqref="J28">
    <cfRule type="containsBlanks" dxfId="3488" priority="29">
      <formula>LEN(TRIM(J28))=0</formula>
    </cfRule>
  </conditionalFormatting>
  <conditionalFormatting sqref="J341">
    <cfRule type="containsBlanks" dxfId="3487" priority="27">
      <formula>LEN(TRIM(J341))=0</formula>
    </cfRule>
  </conditionalFormatting>
  <conditionalFormatting sqref="H308:J308">
    <cfRule type="containsBlanks" dxfId="3486" priority="26">
      <formula>LEN(TRIM(H308))=0</formula>
    </cfRule>
  </conditionalFormatting>
  <conditionalFormatting sqref="H312:J312">
    <cfRule type="containsBlanks" dxfId="3485" priority="25">
      <formula>LEN(TRIM(H312))=0</formula>
    </cfRule>
  </conditionalFormatting>
  <conditionalFormatting sqref="H315:J315">
    <cfRule type="containsBlanks" dxfId="3484" priority="24">
      <formula>LEN(TRIM(H315))=0</formula>
    </cfRule>
  </conditionalFormatting>
  <conditionalFormatting sqref="I24">
    <cfRule type="containsBlanks" dxfId="3483" priority="23">
      <formula>LEN(TRIM(I24))=0</formula>
    </cfRule>
  </conditionalFormatting>
  <conditionalFormatting sqref="O77">
    <cfRule type="containsBlanks" dxfId="3482" priority="22">
      <formula>LEN(TRIM(O77))=0</formula>
    </cfRule>
  </conditionalFormatting>
  <conditionalFormatting sqref="O78">
    <cfRule type="containsBlanks" dxfId="3481" priority="21">
      <formula>LEN(TRIM(O78))=0</formula>
    </cfRule>
  </conditionalFormatting>
  <conditionalFormatting sqref="O95">
    <cfRule type="containsBlanks" dxfId="3480" priority="20">
      <formula>LEN(TRIM(O95))=0</formula>
    </cfRule>
  </conditionalFormatting>
  <conditionalFormatting sqref="O69:O74">
    <cfRule type="containsBlanks" dxfId="3479" priority="19">
      <formula>LEN(TRIM(O69))=0</formula>
    </cfRule>
  </conditionalFormatting>
  <conditionalFormatting sqref="O360">
    <cfRule type="containsBlanks" dxfId="3478" priority="18">
      <formula>LEN(TRIM(O360))=0</formula>
    </cfRule>
  </conditionalFormatting>
  <conditionalFormatting sqref="H361">
    <cfRule type="containsBlanks" dxfId="3477" priority="16">
      <formula>LEN(TRIM(H361))=0</formula>
    </cfRule>
    <cfRule type="containsBlanks" priority="17">
      <formula>LEN(TRIM(H361))=0</formula>
    </cfRule>
  </conditionalFormatting>
  <conditionalFormatting sqref="O277">
    <cfRule type="containsBlanks" dxfId="3476" priority="15">
      <formula>LEN(TRIM(O277))=0</formula>
    </cfRule>
  </conditionalFormatting>
  <conditionalFormatting sqref="K277:L277">
    <cfRule type="containsBlanks" dxfId="3475" priority="14">
      <formula>LEN(TRIM(K277))=0</formula>
    </cfRule>
  </conditionalFormatting>
  <conditionalFormatting sqref="K278:L278">
    <cfRule type="containsBlanks" dxfId="3474" priority="13">
      <formula>LEN(TRIM(K278))=0</formula>
    </cfRule>
  </conditionalFormatting>
  <conditionalFormatting sqref="H283:I283">
    <cfRule type="containsBlanks" dxfId="3473" priority="12">
      <formula>LEN(TRIM(H283))=0</formula>
    </cfRule>
  </conditionalFormatting>
  <conditionalFormatting sqref="H285:I285">
    <cfRule type="containsBlanks" dxfId="3472" priority="11">
      <formula>LEN(TRIM(H285))=0</formula>
    </cfRule>
  </conditionalFormatting>
  <conditionalFormatting sqref="H288:I288">
    <cfRule type="containsBlanks" dxfId="3471" priority="10">
      <formula>LEN(TRIM(H288))=0</formula>
    </cfRule>
  </conditionalFormatting>
  <conditionalFormatting sqref="H293:I293">
    <cfRule type="containsBlanks" dxfId="3470" priority="9">
      <formula>LEN(TRIM(H293))=0</formula>
    </cfRule>
  </conditionalFormatting>
  <conditionalFormatting sqref="H294:I294">
    <cfRule type="containsBlanks" dxfId="3469" priority="8">
      <formula>LEN(TRIM(H294))=0</formula>
    </cfRule>
  </conditionalFormatting>
  <conditionalFormatting sqref="K283:L283">
    <cfRule type="containsBlanks" dxfId="3468" priority="7">
      <formula>LEN(TRIM(K283))=0</formula>
    </cfRule>
  </conditionalFormatting>
  <conditionalFormatting sqref="K285:L285">
    <cfRule type="containsBlanks" dxfId="3467" priority="6">
      <formula>LEN(TRIM(K285))=0</formula>
    </cfRule>
  </conditionalFormatting>
  <conditionalFormatting sqref="K288:L288">
    <cfRule type="containsBlanks" dxfId="3466" priority="5">
      <formula>LEN(TRIM(K288))=0</formula>
    </cfRule>
  </conditionalFormatting>
  <conditionalFormatting sqref="K293:L293">
    <cfRule type="containsBlanks" dxfId="3465" priority="4">
      <formula>LEN(TRIM(K293))=0</formula>
    </cfRule>
  </conditionalFormatting>
  <conditionalFormatting sqref="K294:L294">
    <cfRule type="containsBlanks" dxfId="3464" priority="3">
      <formula>LEN(TRIM(K294))=0</formula>
    </cfRule>
  </conditionalFormatting>
  <conditionalFormatting sqref="J37:K37">
    <cfRule type="containsBlanks" dxfId="3463" priority="2">
      <formula>LEN(TRIM(J37))=0</formula>
    </cfRule>
  </conditionalFormatting>
  <conditionalFormatting sqref="J55:K57 J51:K53 J49:K49 J47:K47 J44:K45 J40:K40">
    <cfRule type="containsBlanks" dxfId="3462" priority="1">
      <formula>LEN(TRIM(J40))=0</formula>
    </cfRule>
  </conditionalFormatting>
  <dataValidations count="39">
    <dataValidation type="list" allowBlank="1" showInputMessage="1" showErrorMessage="1" sqref="H361:I361" xr:uid="{471A11F4-CEE4-4645-ACE7-28915043D106}">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818D74D1-1B47-4467-94F9-E3B0D5766674}">
      <formula1>"Présélectionné par l'OMS, SRA, Présélectionné par l'OMS et SRA,Aucun produit préselectionné par l'OMS ou SRA enregistré,Ne sais pas"</formula1>
    </dataValidation>
    <dataValidation type="list" allowBlank="1" showInputMessage="1" showErrorMessage="1" sqref="H29 J29" xr:uid="{B0A93F1B-FFF7-451B-AEA9-97D4A75A7DF6}">
      <formula1>"2015,2016,2017,2018,2019"</formula1>
    </dataValidation>
    <dataValidation type="list" allowBlank="1" showInputMessage="1" showErrorMessage="1" sqref="J321:K321 J326:K326 J331:K331 J336:K336 J346:K346 J351:K351 J356:K356 J341:K341" xr:uid="{2BE4F18B-8185-4E2F-A99E-8204671D892C}">
      <formula1>"0,1,2 ou plus,Ne sais pas"</formula1>
    </dataValidation>
    <dataValidation type="list" allowBlank="1" showInputMessage="1" showErrorMessage="1" sqref="H304:J304" xr:uid="{6CD5E1F9-FC0F-459F-B54A-7479F9C447A0}">
      <formula1>"Oui, certifié ISO, Oui, présélectioné par l'OMS, Oui, certifié ISO et présélectionné par l'OMS,Ni l'un ni l'autre, Ne sais pas, Non applicable"</formula1>
    </dataValidation>
    <dataValidation type="list" allowBlank="1" showInputMessage="1" showErrorMessage="1" sqref="F248:G248" xr:uid="{69D69852-0088-43A1-A19F-A21424199846}">
      <formula1>"Oui : Mobilisation/implication communautaire importante,Oui : Une certaine mobilisation/implication communautaire,Non,Ne sais pas"</formula1>
    </dataValidation>
    <dataValidation type="list" allowBlank="1" showInputMessage="1" showErrorMessage="1" sqref="F246:G246" xr:uid="{F651E435-AA13-40E0-86E0-ADA8419BBF9F}">
      <formula1>"Oui : Médias importants,Oui : Certains médias,Non,Ne sais pas"</formula1>
    </dataValidation>
    <dataValidation type="list" allowBlank="1" showInputMessage="1" showErrorMessage="1" sqref="G147:G160 H151:I160 H147:I149 J147:J160 K147:L149 K151:L160" xr:uid="{36EE2A62-FAAA-4E58-8F90-D7CD23EEDAF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3E93716-AFA2-432D-904F-C664D966389B}">
      <formula1>"Oui, un niveau élevé de mise en œuvre, Oui, une certaine mise en œuvre,Mise en œuvre minimale ou inexistante, Ne sais pas, Non applicable (aucune stratégie)"</formula1>
    </dataValidation>
    <dataValidation type="list" allowBlank="1" showInputMessage="1" showErrorMessage="1" sqref="J89:J92" xr:uid="{FBD623CB-2E68-4B5C-8A6F-A4C8933414D9}">
      <formula1>"Oui, Non, Ne sais pas,Non applicable"</formula1>
    </dataValidation>
    <dataValidation type="list" allowBlank="1" showInputMessage="1" showErrorMessage="1" error="Choisissez une réponse dans la liste déroulante." prompt="Choisissez une réponse dans la liste déroulante." sqref="G90:I92" xr:uid="{36F5CE06-99A5-4194-B8DD-AA840DCAE7C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434E79C-F29F-4F1E-A9A0-F31D332ECD4E}">
      <formula1>"Ministère des Finances, Ministère de la Planification,Les deux,Ni l'un ni l'autre,Ne sais pas, Non applicable"</formula1>
    </dataValidation>
    <dataValidation type="list" allowBlank="1" showInputMessage="1" showErrorMessage="1" sqref="F272:G272" xr:uid="{9FD46E42-4FAC-4116-A0AA-CCCAF9DC8E6F}">
      <formula1>"Papier uniquement, Téléphone mobile/SMS,Électronique,Combinaison, Ne sais pas, Non applicable (aucun LMIS)"</formula1>
    </dataValidation>
    <dataValidation type="list" allowBlank="1" showInputMessage="1" showErrorMessage="1" sqref="G251" xr:uid="{9BB779AE-DBEA-4BA4-B867-A1B4E5B9493D}">
      <formula1>"0 %,1 à 10 %,11 à 20 %,21 à 30 %,31 à 40 %,41 à 50 %,51 à 60 %,61 à 70 %,71 à 80 %,81 à 100 %,Ne sais pas,Non applicable"</formula1>
    </dataValidation>
    <dataValidation type="list" allowBlank="1" showInputMessage="1" showErrorMessage="1" sqref="F249:G249 H213:J216 F99:G102" xr:uid="{A5BD7F35-38CC-4A93-8BED-31C4A8EED1F0}">
      <formula1>"Oui,Non,Ne sais pas"</formula1>
    </dataValidation>
    <dataValidation type="list" allowBlank="1" showInputMessage="1" showErrorMessage="1" sqref="F247:G247" xr:uid="{79A348D3-E8C7-4A5F-9D63-89B6E7A638E7}">
      <formula1>"Oui : Sensibilisation/éducation mobile importante,Oui : Une certaine sensibilisation/éducation mobile,Non,Ne sais pas"</formula1>
    </dataValidation>
    <dataValidation type="list" allowBlank="1" showInputMessage="1" showErrorMessage="1" sqref="F245:G245" xr:uid="{6042C52B-764A-45B6-A5C0-6816675CE9EF}">
      <formula1>"Oui : Marketing social important,Oui : Un certain marketing social,Non,Ne sais pas"</formula1>
    </dataValidation>
    <dataValidation allowBlank="1" showInputMessage="1" showErrorMessage="1" error="Choisissez une réponse dans la liste déroulante." sqref="K20:N24" xr:uid="{900A00DF-996C-4143-911A-D08752C49BFF}"/>
    <dataValidation type="list" allowBlank="1" showInputMessage="1" showErrorMessage="1" sqref="F271:G271" xr:uid="{5CD892E7-B909-4CFA-A30E-F286FF7DD282}">
      <formula1>"Oui : Tous les sites de marketing social sont inclus, Oui : Certains sites de marketing social sont inclus,Aucun, Ne sais pas, Non applicable (aucun LMIS)"</formula1>
    </dataValidation>
    <dataValidation type="list" allowBlank="1" showInputMessage="1" showErrorMessage="1" sqref="F270:G270" xr:uid="{2692E1E2-3A91-4AC8-8435-864A125DD7E9}">
      <formula1>"Oui : Toutes les installations des ONG sont incluses, Oui : Certaines des installations des ONG sont incluses,Aucun, Ne sais pas, Non applicable (aucun LMIS)"</formula1>
    </dataValidation>
    <dataValidation type="list" allowBlank="1" showInputMessage="1" showErrorMessage="1" sqref="F269:G269" xr:uid="{4FA35F95-0042-45DB-96F0-FDD9B1FE922C}">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13B1AE16-72C6-46A8-B8F6-F102E6D266AF}">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838B0AD7-D67C-4682-BE32-FFAEA5187425}">
      <formula1>"Oui (plan PSE avec composant FP/RH),Aucun plan PSE commencé/élaboré,Oui plan PSE mais aucun composant FP/RH,Ne sais pas"</formula1>
    </dataValidation>
    <dataValidation type="list" allowBlank="1" showInputMessage="1" showErrorMessage="1" sqref="H312:J312" xr:uid="{CAB18CC7-7F2D-460A-998F-986DB7089B7E}">
      <formula1>"0 à 25 %,26 à 50 %,51 à 75 %,76 à 100 %, Ne sais pas, Non applicable"</formula1>
    </dataValidation>
    <dataValidation type="list" allowBlank="1" showInputMessage="1" showErrorMessage="1" sqref="H302:J302 F95:F97" xr:uid="{068ADCFE-2F15-4F53-9E9C-706538BFA802}">
      <formula1>"Oui,Non,Ne sais pas,Non applicable"</formula1>
    </dataValidation>
    <dataValidation type="list" allowBlank="1" showInputMessage="1" showErrorMessage="1" sqref="H308:J308" xr:uid="{B857AA20-F74E-4384-8539-E89BEB0D9DB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1298EB9-4458-48E9-917B-20CB7B85CF0B}">
      <formula1>"0,1,2 à 3,Plus de 3, Ne sais pas"</formula1>
    </dataValidation>
    <dataValidation type="list" allowBlank="1" showInputMessage="1" showErrorMessage="1" sqref="J349 J354 J324 J329 J334 J339 J344 J319" xr:uid="{91F1E01B-4B73-426D-84CE-A6FDE7D33C96}">
      <formula1>"0,1,2 à 3,Plus de 3,Ne sais pas"</formula1>
    </dataValidation>
    <dataValidation type="list" allowBlank="1" showInputMessage="1" showErrorMessage="1" sqref="H302" xr:uid="{8B3A9B56-E689-416E-95F7-DEC6D1ADD994}">
      <formula1>"Oui,Non,Ne sais pas, Non applicable"</formula1>
    </dataValidation>
    <dataValidation type="list" allowBlank="1" showInputMessage="1" showErrorMessage="1" sqref="H301:J301" xr:uid="{E6B8AFD1-0B2A-4DB2-9114-CDF050B7CFFD}">
      <formula1>"Moins de 6 mois, De 6 mois à moins d'1 an, D'1 an à 18 mois, Plus de 18 mois,Ne sais pas"</formula1>
    </dataValidation>
    <dataValidation type="list" allowBlank="1" showInputMessage="1" showErrorMessage="1" error="Choisissez une réponse dans la liste déroulante." sqref="I20:I21" xr:uid="{EF26FA04-B22B-448B-9C6B-3496DB4C6FA7}">
      <formula1>"Oui, Non, Ne sais pas, Non applicable"</formula1>
    </dataValidation>
    <dataValidation type="list" allowBlank="1" showInputMessage="1" showErrorMessage="1" sqref="H305:J306" xr:uid="{8D19B3C0-7693-4208-B383-2514D62A2C7B}">
      <formula1>"La plupart ont été testés, Certains ont été testés, Aucun n'a été testé, Ne sais pas, Non applicable"</formula1>
    </dataValidation>
    <dataValidation type="list" allowBlank="1" showInputMessage="1" showErrorMessage="1" sqref="H161 J161:L161" xr:uid="{C64E0ACC-6929-4B07-8472-5138817A983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55B43E57-64C0-4495-88EF-9FBF17571F0E}">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7DD3BDA3-5282-4740-93A2-503E89AA052D}">
      <formula1>"Oui, Non, Ne sais pas"</formula1>
    </dataValidation>
    <dataValidation type="list" allowBlank="1" showInputMessage="1" showErrorMessage="1" sqref="H31:J31" xr:uid="{92AE798A-887D-4245-B7F4-5BC3A9DF2A32}">
      <formula1>"Moins d'une fois par an,Une fois par an,Deux fois par an,Une fois par trimestre,Une fois par mois,Ad hoc"</formula1>
    </dataValidation>
    <dataValidation type="list" allowBlank="1" showInputMessage="1" showErrorMessage="1" sqref="H26 J26 H28 J28" xr:uid="{23B89E28-66D8-4919-AEBE-303E220371DA}">
      <formula1>"Janvier, Février, Mars, Avril, Mai, Juin, juillet, Août, Septembre, Octobre, Novembre, Décembre"</formula1>
    </dataValidation>
    <dataValidation type="list" allowBlank="1" showInputMessage="1" showErrorMessage="1" error="Choisissez une réponse dans la liste déroulante." sqref="I22" xr:uid="{9750C04D-FEB3-4D5A-AD5E-BB917EBA1B6E}">
      <formula1>"0 fois, 1 fois, 2 à 3 fois, 4 fois ou plus, Ne sais pas"</formula1>
    </dataValidation>
    <dataValidation type="list" allowBlank="1" showInputMessage="1" showErrorMessage="1" sqref="F261:F264 M188:N188 H8 L164:L174 F72 F219:F221 H225 F223 I23:I24 G116:N128 G130:N132 F258 H139:J139 F19 F254 F256 F70 L188:L198 M164:N164 F11:F17 H298:H299 H315 H303 H307 H313 H311" xr:uid="{5F74F62B-7D41-491C-BE80-C90745D3F66F}">
      <formula1>"Oui, Non, Ne sais pas, Non applicable"</formula1>
    </dataValidation>
  </dataValidations>
  <hyperlinks>
    <hyperlink ref="L1:M1" location="'All Countries Summary (2019)'!A1" display="go to summary page" xr:uid="{F3DBD90B-B33B-4833-BCAB-FCA80EEB09B4}"/>
  </hyperlinks>
  <pageMargins left="0.25" right="0.25" top="0.75" bottom="0.75" header="0.3" footer="0.3"/>
  <pageSetup paperSize="141" scale="7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F3C03FB-61F4-46C2-B7EB-AF6EB20FCDF1}">
          <x14:formula1>
            <xm:f>'\\chemonics.sharepoint.com@SSL\DavWWWRoot\sites\FO000\1300_CL\Monitoring and Evaluation\CS Indicators and Index\Validated Surveys - 2019\Validation_final\[CS Indicators Survey_2019_Madagascar_final.xlsx]Data sources for dropdown list'!#REF!</xm:f>
          </x14:formula1>
          <xm:sqref>O58:P58 O106:P106 P76 O113:P115 O146:P161 P94 O69:P74 O20:P24 O26:P33 O60:P60 O67:P67 O77:P81 O88:P93 O95:P103 O135:P135 O266:P272 O274:P274 O277:P277 O297:P308 O310:P356 O357 P357:P359 O358:P360 O141:P144 O163:P264 E3</xm:sqref>
        </x14:dataValidation>
        <x14:dataValidation type="list" allowBlank="1" showInputMessage="1" showErrorMessage="1" prompt="Choisissez une réponse dans la liste déroulante" xr:uid="{5E1DA633-65D4-4BF1-A30E-7A7B0A14959C}">
          <x14:formula1>
            <xm:f>'\\chemonics.sharepoint.com@SSL\DavWWWRoot\sites\FO000\1300_CL\Monitoring and Evaluation\CS Indicators and Index\Validated Surveys - 2019\Validation_final\[CS Indicators Survey_2019_Madagascar_final.xlsx]Data sources for dropdown list'!#REF!</xm:f>
          </x14:formula1>
          <xm:sqref>O8:P19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F59EF-5A97-4688-B209-4D1F3D353203}">
  <sheetPr>
    <tabColor theme="9"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4526</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2.25"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9.5" customHeight="1">
      <c r="B8" s="20" t="s">
        <v>432</v>
      </c>
      <c r="C8" s="2407" t="s">
        <v>433</v>
      </c>
      <c r="D8" s="2407"/>
      <c r="E8" s="2407"/>
      <c r="F8" s="2407"/>
      <c r="G8" s="2407"/>
      <c r="H8" s="1622" t="s">
        <v>56</v>
      </c>
      <c r="I8" s="21" t="s">
        <v>434</v>
      </c>
      <c r="J8" s="2408" t="s">
        <v>4527</v>
      </c>
      <c r="K8" s="2409"/>
      <c r="L8" s="2409"/>
      <c r="M8" s="2409"/>
      <c r="N8" s="2410"/>
      <c r="O8" s="2245" t="s">
        <v>834</v>
      </c>
      <c r="P8" s="2245"/>
    </row>
    <row r="9" spans="2:16" ht="21.75" customHeight="1">
      <c r="B9" s="22" t="s">
        <v>435</v>
      </c>
      <c r="C9" s="1997" t="s">
        <v>436</v>
      </c>
      <c r="D9" s="1997"/>
      <c r="E9" s="1998"/>
      <c r="F9" s="2411" t="s">
        <v>4528</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41" t="s">
        <v>4529</v>
      </c>
      <c r="J11" s="1637"/>
      <c r="K11" s="1637"/>
      <c r="L11" s="1637"/>
      <c r="M11" s="1637"/>
      <c r="N11" s="1637"/>
      <c r="O11" s="2124"/>
      <c r="P11" s="2124"/>
    </row>
    <row r="12" spans="2:16" ht="39.75" customHeight="1">
      <c r="B12" s="1490" t="s">
        <v>441</v>
      </c>
      <c r="C12" s="1997" t="s">
        <v>442</v>
      </c>
      <c r="D12" s="1997"/>
      <c r="E12" s="1998"/>
      <c r="F12" s="1622" t="s">
        <v>56</v>
      </c>
      <c r="G12" s="2397" t="s">
        <v>440</v>
      </c>
      <c r="H12" s="2138"/>
      <c r="I12" s="1641" t="s">
        <v>4530</v>
      </c>
      <c r="J12" s="1637"/>
      <c r="K12" s="1637"/>
      <c r="L12" s="1637"/>
      <c r="M12" s="1637"/>
      <c r="N12" s="1637"/>
      <c r="O12" s="2124"/>
      <c r="P12" s="2124"/>
    </row>
    <row r="13" spans="2:16" ht="31.5" customHeight="1">
      <c r="B13" s="1490" t="s">
        <v>443</v>
      </c>
      <c r="C13" s="1997" t="s">
        <v>444</v>
      </c>
      <c r="D13" s="1997"/>
      <c r="E13" s="1998"/>
      <c r="F13" s="1622" t="s">
        <v>56</v>
      </c>
      <c r="G13" s="2397" t="s">
        <v>440</v>
      </c>
      <c r="H13" s="2138"/>
      <c r="I13" s="1641" t="s">
        <v>4531</v>
      </c>
      <c r="J13" s="1637"/>
      <c r="K13" s="1637"/>
      <c r="L13" s="1637"/>
      <c r="M13" s="1637"/>
      <c r="N13" s="1637"/>
      <c r="O13" s="2124"/>
      <c r="P13" s="2124"/>
    </row>
    <row r="14" spans="2:16" ht="33" customHeight="1">
      <c r="B14" s="1490" t="s">
        <v>445</v>
      </c>
      <c r="C14" s="1997" t="s">
        <v>446</v>
      </c>
      <c r="D14" s="1997"/>
      <c r="E14" s="1998"/>
      <c r="F14" s="1622" t="s">
        <v>56</v>
      </c>
      <c r="G14" s="2397" t="s">
        <v>447</v>
      </c>
      <c r="H14" s="2138"/>
      <c r="I14" s="1641" t="s">
        <v>4532</v>
      </c>
      <c r="J14" s="1637"/>
      <c r="K14" s="1637"/>
      <c r="L14" s="1637"/>
      <c r="M14" s="1637"/>
      <c r="N14" s="1637"/>
      <c r="O14" s="2124"/>
      <c r="P14" s="2124"/>
    </row>
    <row r="15" spans="2:16" ht="33" customHeight="1">
      <c r="B15" s="1490" t="s">
        <v>448</v>
      </c>
      <c r="C15" s="1997" t="s">
        <v>67</v>
      </c>
      <c r="D15" s="1997"/>
      <c r="E15" s="1998"/>
      <c r="F15" s="1622" t="s">
        <v>56</v>
      </c>
      <c r="G15" s="2397" t="s">
        <v>449</v>
      </c>
      <c r="H15" s="2138"/>
      <c r="I15" s="1641" t="s">
        <v>4533</v>
      </c>
      <c r="J15" s="1637"/>
      <c r="K15" s="1637"/>
      <c r="L15" s="1637"/>
      <c r="M15" s="1637"/>
      <c r="N15" s="1637"/>
      <c r="O15" s="2124"/>
      <c r="P15" s="2124"/>
    </row>
    <row r="16" spans="2:16" ht="44.25" customHeight="1">
      <c r="B16" s="1490" t="s">
        <v>450</v>
      </c>
      <c r="C16" s="1997" t="s">
        <v>451</v>
      </c>
      <c r="D16" s="1997"/>
      <c r="E16" s="1998"/>
      <c r="F16" s="1622" t="s">
        <v>56</v>
      </c>
      <c r="G16" s="2397" t="s">
        <v>452</v>
      </c>
      <c r="H16" s="2138"/>
      <c r="I16" s="1641" t="s">
        <v>4534</v>
      </c>
      <c r="J16" s="1637"/>
      <c r="K16" s="1637"/>
      <c r="L16" s="1637"/>
      <c r="M16" s="1637"/>
      <c r="N16" s="1637"/>
      <c r="O16" s="2124"/>
      <c r="P16" s="2124"/>
    </row>
    <row r="17" spans="2:16" ht="26.25" customHeight="1">
      <c r="B17" s="1490" t="s">
        <v>453</v>
      </c>
      <c r="C17" s="2043" t="s">
        <v>454</v>
      </c>
      <c r="D17" s="2043"/>
      <c r="E17" s="2043"/>
      <c r="F17" s="1622" t="s">
        <v>56</v>
      </c>
      <c r="G17" s="2397" t="s">
        <v>455</v>
      </c>
      <c r="H17" s="2138"/>
      <c r="I17" s="1641" t="s">
        <v>4535</v>
      </c>
      <c r="J17" s="1637"/>
      <c r="K17" s="1637"/>
      <c r="L17" s="1637"/>
      <c r="M17" s="1637"/>
      <c r="N17" s="1637"/>
      <c r="O17" s="2124"/>
      <c r="P17" s="2124"/>
    </row>
    <row r="18" spans="2:16" ht="33" customHeight="1">
      <c r="B18" s="1490" t="s">
        <v>456</v>
      </c>
      <c r="C18" s="2043" t="s">
        <v>457</v>
      </c>
      <c r="D18" s="2043"/>
      <c r="E18" s="2043"/>
      <c r="F18" s="1622" t="s">
        <v>73</v>
      </c>
      <c r="G18" s="2397" t="s">
        <v>455</v>
      </c>
      <c r="H18" s="2138"/>
      <c r="I18" s="1641" t="s">
        <v>4536</v>
      </c>
      <c r="J18" s="1637"/>
      <c r="K18" s="1637"/>
      <c r="L18" s="1637"/>
      <c r="M18" s="1637"/>
      <c r="N18" s="1637"/>
      <c r="O18" s="2124"/>
      <c r="P18" s="2124"/>
    </row>
    <row r="19" spans="2:16" ht="24.75" customHeight="1">
      <c r="B19" s="1490" t="s">
        <v>458</v>
      </c>
      <c r="C19" s="2043" t="s">
        <v>459</v>
      </c>
      <c r="D19" s="2043"/>
      <c r="E19" s="2043"/>
      <c r="F19" s="1622" t="s">
        <v>56</v>
      </c>
      <c r="G19" s="2397" t="s">
        <v>455</v>
      </c>
      <c r="H19" s="2138"/>
      <c r="I19" s="1641" t="s">
        <v>4537</v>
      </c>
      <c r="J19" s="1637"/>
      <c r="K19" s="1637"/>
      <c r="L19" s="1637"/>
      <c r="M19" s="1637"/>
      <c r="N19" s="1637"/>
      <c r="O19" s="2197"/>
      <c r="P19" s="2197"/>
    </row>
    <row r="20" spans="2:16" ht="24" customHeight="1">
      <c r="B20" s="23" t="s">
        <v>78</v>
      </c>
      <c r="C20" s="1997" t="s">
        <v>460</v>
      </c>
      <c r="D20" s="1997"/>
      <c r="E20" s="1997"/>
      <c r="F20" s="1997"/>
      <c r="G20" s="1997"/>
      <c r="H20" s="1997"/>
      <c r="I20" s="1522" t="s">
        <v>57</v>
      </c>
      <c r="J20" s="1993" t="s">
        <v>461</v>
      </c>
      <c r="K20" s="2465" t="s">
        <v>4538</v>
      </c>
      <c r="L20" s="2466"/>
      <c r="M20" s="2466"/>
      <c r="N20" s="2467"/>
      <c r="O20" s="25" t="s">
        <v>914</v>
      </c>
      <c r="P20" s="26"/>
    </row>
    <row r="21" spans="2:16" ht="24" customHeight="1">
      <c r="B21" s="23" t="s">
        <v>81</v>
      </c>
      <c r="C21" s="1997" t="s">
        <v>462</v>
      </c>
      <c r="D21" s="1997"/>
      <c r="E21" s="1997"/>
      <c r="F21" s="1997"/>
      <c r="G21" s="1997"/>
      <c r="H21" s="1997"/>
      <c r="I21" s="1522" t="s">
        <v>57</v>
      </c>
      <c r="J21" s="2398"/>
      <c r="K21" s="2469"/>
      <c r="L21" s="2470"/>
      <c r="M21" s="2470"/>
      <c r="N21" s="2471"/>
      <c r="O21" s="25" t="s">
        <v>914</v>
      </c>
      <c r="P21" s="26"/>
    </row>
    <row r="22" spans="2:16" ht="31.5" customHeight="1">
      <c r="B22" s="23" t="s">
        <v>91</v>
      </c>
      <c r="C22" s="1997" t="s">
        <v>463</v>
      </c>
      <c r="D22" s="1997"/>
      <c r="E22" s="1997"/>
      <c r="F22" s="1997"/>
      <c r="G22" s="1997"/>
      <c r="H22" s="1997"/>
      <c r="I22" s="1522" t="s">
        <v>88</v>
      </c>
      <c r="J22" s="2398"/>
      <c r="K22" s="2469"/>
      <c r="L22" s="2470"/>
      <c r="M22" s="2470"/>
      <c r="N22" s="2471"/>
      <c r="O22" s="2051" t="s">
        <v>914</v>
      </c>
      <c r="P22" s="2051"/>
    </row>
    <row r="23" spans="2:16" ht="27" customHeight="1">
      <c r="B23" s="23" t="s">
        <v>464</v>
      </c>
      <c r="C23" s="1997" t="s">
        <v>465</v>
      </c>
      <c r="D23" s="1997"/>
      <c r="E23" s="1997"/>
      <c r="F23" s="1997"/>
      <c r="G23" s="1997"/>
      <c r="H23" s="1997"/>
      <c r="I23" s="1622" t="s">
        <v>57</v>
      </c>
      <c r="J23" s="2398"/>
      <c r="K23" s="2469"/>
      <c r="L23" s="2470"/>
      <c r="M23" s="2470"/>
      <c r="N23" s="2471"/>
      <c r="O23" s="2124"/>
      <c r="P23" s="2124"/>
    </row>
    <row r="24" spans="2:16" ht="31.5" customHeight="1" thickBot="1">
      <c r="B24" s="27" t="s">
        <v>435</v>
      </c>
      <c r="C24" s="1978" t="s">
        <v>466</v>
      </c>
      <c r="D24" s="1978"/>
      <c r="E24" s="1978"/>
      <c r="F24" s="1978"/>
      <c r="G24" s="1978"/>
      <c r="H24" s="1978"/>
      <c r="I24" s="1622" t="s">
        <v>62</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31.5" customHeight="1">
      <c r="B26" s="28" t="s">
        <v>98</v>
      </c>
      <c r="C26" s="2111" t="s">
        <v>468</v>
      </c>
      <c r="D26" s="2111"/>
      <c r="E26" s="2111"/>
      <c r="F26" s="2387"/>
      <c r="G26" s="29" t="s">
        <v>469</v>
      </c>
      <c r="H26" s="1645" t="s">
        <v>1883</v>
      </c>
      <c r="I26" s="1524" t="s">
        <v>470</v>
      </c>
      <c r="J26" s="1645" t="s">
        <v>1884</v>
      </c>
      <c r="K26" s="2112" t="s">
        <v>471</v>
      </c>
      <c r="L26" s="2776" t="s">
        <v>4539</v>
      </c>
      <c r="M26" s="2777"/>
      <c r="N26" s="2778"/>
      <c r="O26" s="30" t="s">
        <v>4540</v>
      </c>
      <c r="P26" s="1515" t="s">
        <v>4540</v>
      </c>
    </row>
    <row r="27" spans="2:16" ht="89.25" customHeight="1">
      <c r="B27" s="23" t="s">
        <v>472</v>
      </c>
      <c r="C27" s="2028" t="s">
        <v>473</v>
      </c>
      <c r="D27" s="2028"/>
      <c r="E27" s="2028"/>
      <c r="F27" s="2028"/>
      <c r="G27" s="2028"/>
      <c r="H27" s="2028"/>
      <c r="I27" s="2029"/>
      <c r="J27" s="31">
        <v>14193867.119999999</v>
      </c>
      <c r="K27" s="2113"/>
      <c r="L27" s="2779"/>
      <c r="M27" s="2780"/>
      <c r="N27" s="2781"/>
      <c r="O27" s="2051" t="s">
        <v>3134</v>
      </c>
      <c r="P27" s="2051" t="s">
        <v>3134</v>
      </c>
    </row>
    <row r="28" spans="2:16" ht="32.25" customHeight="1">
      <c r="B28" s="2096" t="s">
        <v>120</v>
      </c>
      <c r="C28" s="1830" t="s">
        <v>474</v>
      </c>
      <c r="D28" s="1830"/>
      <c r="E28" s="1830"/>
      <c r="F28" s="1830"/>
      <c r="G28" s="1634" t="s">
        <v>469</v>
      </c>
      <c r="H28" s="1531" t="s">
        <v>1883</v>
      </c>
      <c r="I28" s="32" t="s">
        <v>470</v>
      </c>
      <c r="J28" s="33" t="s">
        <v>1884</v>
      </c>
      <c r="K28" s="2113"/>
      <c r="L28" s="2779"/>
      <c r="M28" s="2780"/>
      <c r="N28" s="2781"/>
      <c r="O28" s="2124"/>
      <c r="P28" s="2124"/>
    </row>
    <row r="29" spans="2:16" ht="24.75" customHeight="1">
      <c r="B29" s="2097"/>
      <c r="C29" s="2043"/>
      <c r="D29" s="2043"/>
      <c r="E29" s="2043"/>
      <c r="F29" s="2043"/>
      <c r="G29" s="1634" t="s">
        <v>475</v>
      </c>
      <c r="H29" s="1510">
        <v>2018</v>
      </c>
      <c r="I29" s="32" t="s">
        <v>476</v>
      </c>
      <c r="J29" s="1510">
        <v>2019</v>
      </c>
      <c r="K29" s="2113"/>
      <c r="L29" s="2779"/>
      <c r="M29" s="2780"/>
      <c r="N29" s="2781"/>
      <c r="O29" s="2124"/>
      <c r="P29" s="2124"/>
    </row>
    <row r="30" spans="2:16" ht="46.35" customHeight="1">
      <c r="B30" s="1490" t="s">
        <v>435</v>
      </c>
      <c r="C30" s="1997" t="s">
        <v>477</v>
      </c>
      <c r="D30" s="1997"/>
      <c r="E30" s="1997"/>
      <c r="F30" s="1997"/>
      <c r="G30" s="1998"/>
      <c r="H30" s="2381" t="s">
        <v>4541</v>
      </c>
      <c r="I30" s="2382"/>
      <c r="J30" s="2383"/>
      <c r="K30" s="2113"/>
      <c r="L30" s="2779"/>
      <c r="M30" s="2780"/>
      <c r="N30" s="2781"/>
      <c r="O30" s="2197"/>
      <c r="P30" s="2197"/>
    </row>
    <row r="31" spans="2:16" ht="23.25" customHeight="1">
      <c r="B31" s="1490" t="s">
        <v>441</v>
      </c>
      <c r="C31" s="1997" t="s">
        <v>478</v>
      </c>
      <c r="D31" s="1997"/>
      <c r="E31" s="1997"/>
      <c r="F31" s="1997"/>
      <c r="G31" s="1998"/>
      <c r="H31" s="2384" t="s">
        <v>852</v>
      </c>
      <c r="I31" s="2385"/>
      <c r="J31" s="2386"/>
      <c r="K31" s="2114"/>
      <c r="L31" s="2782"/>
      <c r="M31" s="2783"/>
      <c r="N31" s="2784"/>
      <c r="O31" s="1513" t="s">
        <v>4377</v>
      </c>
      <c r="P31" s="26" t="s">
        <v>4377</v>
      </c>
    </row>
    <row r="32" spans="2:16" ht="76.5" customHeight="1">
      <c r="B32" s="1490" t="s">
        <v>443</v>
      </c>
      <c r="C32" s="2028" t="s">
        <v>479</v>
      </c>
      <c r="D32" s="2028"/>
      <c r="E32" s="2028"/>
      <c r="F32" s="2028"/>
      <c r="G32" s="2028"/>
      <c r="H32" s="2028"/>
      <c r="I32" s="2028"/>
      <c r="J32" s="2028"/>
      <c r="K32" s="2028"/>
      <c r="L32" s="2028"/>
      <c r="M32" s="2028"/>
      <c r="N32" s="2372"/>
      <c r="O32" s="2074" t="s">
        <v>1889</v>
      </c>
      <c r="P32" s="2074" t="s">
        <v>328</v>
      </c>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631">
        <v>1679379</v>
      </c>
      <c r="K35" s="631">
        <v>980921</v>
      </c>
      <c r="L35" s="2361">
        <f t="shared" ref="L35" si="0">ABS(J35-K35)/J35</f>
        <v>0.41590254492881001</v>
      </c>
      <c r="M35" s="2362"/>
      <c r="N35" s="2363"/>
      <c r="O35" s="2380"/>
      <c r="P35" s="2380"/>
    </row>
    <row r="36" spans="2:16" ht="21" customHeight="1">
      <c r="B36" s="27"/>
      <c r="C36" s="2091" t="s">
        <v>486</v>
      </c>
      <c r="D36" s="2091"/>
      <c r="E36" s="2091"/>
      <c r="F36" s="2091"/>
      <c r="G36" s="2091"/>
      <c r="H36" s="2091"/>
      <c r="I36" s="2092"/>
      <c r="J36" s="36" t="s">
        <v>61</v>
      </c>
      <c r="K36" s="37" t="s">
        <v>61</v>
      </c>
      <c r="L36" s="2361"/>
      <c r="M36" s="2362"/>
      <c r="N36" s="2363"/>
      <c r="O36" s="2380"/>
      <c r="P36" s="2380"/>
    </row>
    <row r="37" spans="2:16" ht="31.5" customHeight="1">
      <c r="B37" s="27"/>
      <c r="C37" s="2091" t="s">
        <v>487</v>
      </c>
      <c r="D37" s="2091"/>
      <c r="E37" s="2091"/>
      <c r="F37" s="38" t="s">
        <v>488</v>
      </c>
      <c r="G37" s="1754"/>
      <c r="H37" s="2008"/>
      <c r="I37" s="1755"/>
      <c r="J37" s="236" t="s">
        <v>61</v>
      </c>
      <c r="K37" s="237" t="s">
        <v>61</v>
      </c>
      <c r="L37" s="2369" t="s">
        <v>61</v>
      </c>
      <c r="M37" s="2370"/>
      <c r="N37" s="2371"/>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633">
        <v>190870</v>
      </c>
      <c r="K39" s="633">
        <v>60221</v>
      </c>
      <c r="L39" s="2369">
        <f>ABS(J39-K39)/J39</f>
        <v>0.68449206266044949</v>
      </c>
      <c r="M39" s="2370"/>
      <c r="N39" s="2371"/>
      <c r="O39" s="2380"/>
      <c r="P39" s="2380"/>
    </row>
    <row r="40" spans="2:16" ht="27.75" customHeight="1">
      <c r="B40" s="27"/>
      <c r="C40" s="2091" t="s">
        <v>492</v>
      </c>
      <c r="D40" s="2091"/>
      <c r="E40" s="2091"/>
      <c r="F40" s="38" t="s">
        <v>488</v>
      </c>
      <c r="G40" s="1754"/>
      <c r="H40" s="2008"/>
      <c r="I40" s="1755"/>
      <c r="J40" s="236" t="s">
        <v>61</v>
      </c>
      <c r="K40" s="237" t="s">
        <v>61</v>
      </c>
      <c r="L40" s="2369" t="s">
        <v>61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14" t="s">
        <v>61</v>
      </c>
      <c r="K42" s="315" t="s">
        <v>61</v>
      </c>
      <c r="L42" s="2361" t="s">
        <v>61</v>
      </c>
      <c r="M42" s="2362"/>
      <c r="N42" s="2363"/>
      <c r="O42" s="2380"/>
      <c r="P42" s="2380"/>
    </row>
    <row r="43" spans="2:16" ht="21" customHeight="1">
      <c r="B43" s="27"/>
      <c r="C43" s="2091" t="s">
        <v>495</v>
      </c>
      <c r="D43" s="2091"/>
      <c r="E43" s="2091"/>
      <c r="F43" s="2091"/>
      <c r="G43" s="2091"/>
      <c r="H43" s="2091"/>
      <c r="I43" s="2092"/>
      <c r="J43" s="633">
        <v>3399308</v>
      </c>
      <c r="K43" s="633">
        <v>3026705</v>
      </c>
      <c r="L43" s="2361">
        <f t="shared" ref="L43:L55" si="1">ABS(J43-K43)/J43</f>
        <v>0.10961142679627736</v>
      </c>
      <c r="M43" s="2362"/>
      <c r="N43" s="2363"/>
      <c r="O43" s="2380"/>
      <c r="P43" s="2380"/>
    </row>
    <row r="44" spans="2:16" ht="21" customHeight="1">
      <c r="B44" s="27"/>
      <c r="C44" s="2091" t="s">
        <v>496</v>
      </c>
      <c r="D44" s="2091"/>
      <c r="E44" s="2091"/>
      <c r="F44" s="2091"/>
      <c r="G44" s="2091"/>
      <c r="H44" s="2091"/>
      <c r="I44" s="2092"/>
      <c r="J44" s="314" t="s">
        <v>61</v>
      </c>
      <c r="K44" s="315" t="s">
        <v>61</v>
      </c>
      <c r="L44" s="2361" t="s">
        <v>61</v>
      </c>
      <c r="M44" s="2362"/>
      <c r="N44" s="2363"/>
      <c r="O44" s="2380"/>
      <c r="P44" s="2380"/>
    </row>
    <row r="45" spans="2:16" ht="32.25" customHeight="1">
      <c r="B45" s="27"/>
      <c r="C45" s="2091" t="s">
        <v>497</v>
      </c>
      <c r="D45" s="2091"/>
      <c r="E45" s="2091"/>
      <c r="F45" s="38" t="s">
        <v>488</v>
      </c>
      <c r="G45" s="1754"/>
      <c r="H45" s="2008"/>
      <c r="I45" s="1755"/>
      <c r="J45" s="314" t="s">
        <v>61</v>
      </c>
      <c r="K45" s="315"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632">
        <v>137337</v>
      </c>
      <c r="K47" s="633">
        <v>127695</v>
      </c>
      <c r="L47" s="2361">
        <f t="shared" si="1"/>
        <v>7.0206863408986658E-2</v>
      </c>
      <c r="M47" s="2362"/>
      <c r="N47" s="2363"/>
      <c r="O47" s="2380"/>
      <c r="P47" s="2380"/>
    </row>
    <row r="48" spans="2:16" ht="21" customHeight="1">
      <c r="B48" s="27"/>
      <c r="C48" s="2091" t="s">
        <v>500</v>
      </c>
      <c r="D48" s="2091"/>
      <c r="E48" s="2091"/>
      <c r="F48" s="2091"/>
      <c r="G48" s="2091"/>
      <c r="H48" s="2091"/>
      <c r="I48" s="2092"/>
      <c r="J48" s="634">
        <v>136405</v>
      </c>
      <c r="K48" s="633">
        <v>105681</v>
      </c>
      <c r="L48" s="2361">
        <f t="shared" si="1"/>
        <v>0.22524101022689785</v>
      </c>
      <c r="M48" s="2362"/>
      <c r="N48" s="2363"/>
      <c r="O48" s="2380"/>
      <c r="P48" s="2380"/>
    </row>
    <row r="49" spans="2:16" ht="30" customHeight="1">
      <c r="B49" s="27"/>
      <c r="C49" s="2091" t="s">
        <v>501</v>
      </c>
      <c r="D49" s="2091"/>
      <c r="E49" s="2091"/>
      <c r="F49" s="38" t="s">
        <v>488</v>
      </c>
      <c r="G49" s="2093"/>
      <c r="H49" s="2157"/>
      <c r="I49" s="2094"/>
      <c r="J49" s="314" t="s">
        <v>61</v>
      </c>
      <c r="K49" s="315" t="s">
        <v>61</v>
      </c>
      <c r="L49" s="2361" t="s">
        <v>61</v>
      </c>
      <c r="M49" s="2362"/>
      <c r="N49" s="2363"/>
      <c r="O49" s="2380"/>
      <c r="P49" s="2380"/>
    </row>
    <row r="50" spans="2:16" ht="21" customHeight="1">
      <c r="B50" s="27" t="s">
        <v>502</v>
      </c>
      <c r="C50" s="2091" t="s">
        <v>503</v>
      </c>
      <c r="D50" s="2091"/>
      <c r="E50" s="2091"/>
      <c r="F50" s="2091"/>
      <c r="G50" s="2091"/>
      <c r="H50" s="2091"/>
      <c r="I50" s="2092"/>
      <c r="J50" s="631">
        <v>20575</v>
      </c>
      <c r="K50" s="632">
        <v>9601</v>
      </c>
      <c r="L50" s="2361">
        <f t="shared" si="1"/>
        <v>0.53336573511543139</v>
      </c>
      <c r="M50" s="2362"/>
      <c r="N50" s="2363"/>
      <c r="O50" s="2380"/>
      <c r="P50" s="2380"/>
    </row>
    <row r="51" spans="2:16" ht="21" customHeight="1">
      <c r="B51" s="27" t="s">
        <v>504</v>
      </c>
      <c r="C51" s="2091" t="s">
        <v>505</v>
      </c>
      <c r="D51" s="2091"/>
      <c r="E51" s="2091"/>
      <c r="F51" s="2091"/>
      <c r="G51" s="2091"/>
      <c r="H51" s="2091"/>
      <c r="I51" s="2092"/>
      <c r="J51" s="318" t="s">
        <v>61</v>
      </c>
      <c r="K51" s="319" t="s">
        <v>61</v>
      </c>
      <c r="L51" s="2369" t="s">
        <v>61</v>
      </c>
      <c r="M51" s="2370"/>
      <c r="N51" s="2371"/>
      <c r="O51" s="2380"/>
      <c r="P51" s="2380"/>
    </row>
    <row r="52" spans="2:16" ht="21" customHeight="1">
      <c r="B52" s="27" t="s">
        <v>506</v>
      </c>
      <c r="C52" s="2091" t="s">
        <v>131</v>
      </c>
      <c r="D52" s="2091"/>
      <c r="E52" s="2091"/>
      <c r="F52" s="2091"/>
      <c r="G52" s="2091"/>
      <c r="H52" s="2091"/>
      <c r="I52" s="2092"/>
      <c r="J52" s="631">
        <v>89445811</v>
      </c>
      <c r="K52" s="317">
        <v>105970168</v>
      </c>
      <c r="L52" s="2361">
        <f t="shared" si="1"/>
        <v>0.18474154144569163</v>
      </c>
      <c r="M52" s="2362"/>
      <c r="N52" s="2363"/>
      <c r="O52" s="2380"/>
      <c r="P52" s="2380"/>
    </row>
    <row r="53" spans="2:16" ht="21" customHeight="1">
      <c r="B53" s="27" t="s">
        <v>507</v>
      </c>
      <c r="C53" s="2091" t="s">
        <v>132</v>
      </c>
      <c r="D53" s="2091"/>
      <c r="E53" s="2091"/>
      <c r="F53" s="2091"/>
      <c r="G53" s="2091"/>
      <c r="H53" s="2091"/>
      <c r="I53" s="2092"/>
      <c r="J53" s="631">
        <v>825712</v>
      </c>
      <c r="K53" s="317">
        <v>877601</v>
      </c>
      <c r="L53" s="2361">
        <f t="shared" si="1"/>
        <v>6.2841523436743082E-2</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20">
        <v>41954</v>
      </c>
      <c r="K55" s="225">
        <v>38607</v>
      </c>
      <c r="L55" s="2361">
        <f t="shared" si="1"/>
        <v>7.9777851933069549E-2</v>
      </c>
      <c r="M55" s="2362"/>
      <c r="N55" s="2363"/>
      <c r="O55" s="2380"/>
      <c r="P55" s="2380"/>
    </row>
    <row r="56" spans="2:16" ht="21" customHeight="1">
      <c r="B56" s="27"/>
      <c r="C56" s="2091" t="s">
        <v>300</v>
      </c>
      <c r="D56" s="2091"/>
      <c r="E56" s="2091"/>
      <c r="F56" s="2091"/>
      <c r="G56" s="2091"/>
      <c r="H56" s="2091"/>
      <c r="I56" s="2092"/>
      <c r="J56" s="236" t="s">
        <v>61</v>
      </c>
      <c r="K56" s="237" t="s">
        <v>61</v>
      </c>
      <c r="L56" s="2369" t="s">
        <v>61</v>
      </c>
      <c r="M56" s="2370"/>
      <c r="N56" s="2371"/>
      <c r="O56" s="2380"/>
      <c r="P56" s="2380"/>
    </row>
    <row r="57" spans="2:16" ht="21" customHeight="1" thickBot="1">
      <c r="B57" s="39" t="s">
        <v>510</v>
      </c>
      <c r="C57" s="2364" t="s">
        <v>511</v>
      </c>
      <c r="D57" s="2364"/>
      <c r="E57" s="2364"/>
      <c r="F57" s="2364"/>
      <c r="G57" s="2364"/>
      <c r="H57" s="2364"/>
      <c r="I57" s="2365"/>
      <c r="J57" s="131" t="s">
        <v>61</v>
      </c>
      <c r="K57" s="132" t="s">
        <v>61</v>
      </c>
      <c r="L57" s="2366" t="s">
        <v>61</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677"/>
      <c r="M58" s="1449"/>
      <c r="N58" s="678"/>
      <c r="O58" s="43" t="s">
        <v>3616</v>
      </c>
      <c r="P58" s="43"/>
    </row>
    <row r="59" spans="2:16" ht="46.5" customHeight="1" thickBot="1">
      <c r="B59" s="4038" t="s">
        <v>515</v>
      </c>
      <c r="C59" s="4039"/>
      <c r="D59" s="4039"/>
      <c r="E59" s="4039"/>
      <c r="F59" s="4039"/>
      <c r="G59" s="4039"/>
      <c r="H59" s="4039"/>
      <c r="I59" s="4039"/>
      <c r="J59" s="4039"/>
      <c r="K59" s="4039"/>
      <c r="L59" s="4039"/>
      <c r="M59" s="4039"/>
      <c r="N59" s="4039"/>
      <c r="O59" s="4039"/>
      <c r="P59" s="4040"/>
    </row>
    <row r="60" spans="2:16" ht="57" customHeight="1" thickBot="1">
      <c r="B60" s="44" t="s">
        <v>516</v>
      </c>
      <c r="C60" s="4041" t="s">
        <v>517</v>
      </c>
      <c r="D60" s="4041"/>
      <c r="E60" s="4041"/>
      <c r="F60" s="4041"/>
      <c r="G60" s="4041"/>
      <c r="H60" s="4041"/>
      <c r="I60" s="4041"/>
      <c r="J60" s="3724" t="s">
        <v>56</v>
      </c>
      <c r="K60" s="3725"/>
      <c r="L60" s="321" t="s">
        <v>514</v>
      </c>
      <c r="M60" s="3589" t="s">
        <v>4542</v>
      </c>
      <c r="N60" s="3590"/>
      <c r="O60" s="3591"/>
      <c r="P60" s="1525" t="s">
        <v>3137</v>
      </c>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226" t="s">
        <v>107</v>
      </c>
      <c r="H63" s="227" t="s">
        <v>1894</v>
      </c>
      <c r="I63" s="3569" t="s">
        <v>321</v>
      </c>
      <c r="J63" s="3570"/>
      <c r="K63" s="2340" t="s">
        <v>4543</v>
      </c>
      <c r="L63" s="2341"/>
      <c r="M63" s="2341"/>
      <c r="N63" s="2342"/>
      <c r="O63" s="2349"/>
      <c r="P63" s="2349"/>
    </row>
    <row r="64" spans="2:16" ht="54" customHeight="1">
      <c r="B64" s="1490" t="s">
        <v>441</v>
      </c>
      <c r="C64" s="1997" t="s">
        <v>525</v>
      </c>
      <c r="D64" s="1997"/>
      <c r="E64" s="1997"/>
      <c r="F64" s="1998"/>
      <c r="G64" s="226">
        <v>0</v>
      </c>
      <c r="H64" s="227" t="s">
        <v>1894</v>
      </c>
      <c r="I64" s="3569" t="s">
        <v>321</v>
      </c>
      <c r="J64" s="3570"/>
      <c r="K64" s="2340"/>
      <c r="L64" s="2341"/>
      <c r="M64" s="2341"/>
      <c r="N64" s="2342"/>
      <c r="O64" s="2349"/>
      <c r="P64" s="2349"/>
    </row>
    <row r="65" spans="2:17" ht="54" customHeight="1" thickBot="1">
      <c r="B65" s="27" t="s">
        <v>443</v>
      </c>
      <c r="C65" s="1830" t="s">
        <v>526</v>
      </c>
      <c r="D65" s="1830"/>
      <c r="E65" s="1830"/>
      <c r="F65" s="1831"/>
      <c r="G65" s="322" t="s">
        <v>107</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02" t="s">
        <v>56</v>
      </c>
      <c r="J67" s="54" t="s">
        <v>514</v>
      </c>
      <c r="K67" s="2331"/>
      <c r="L67" s="2332"/>
      <c r="M67" s="2332"/>
      <c r="N67" s="2333"/>
      <c r="O67" s="1627" t="s">
        <v>856</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623" t="s">
        <v>56</v>
      </c>
      <c r="G70" s="3576">
        <v>204000</v>
      </c>
      <c r="H70" s="3577"/>
      <c r="I70" s="2317" t="s">
        <v>1894</v>
      </c>
      <c r="J70" s="2318"/>
      <c r="K70" s="2340"/>
      <c r="L70" s="2341"/>
      <c r="M70" s="2341"/>
      <c r="N70" s="2342"/>
      <c r="O70" s="2124"/>
      <c r="P70" s="2124"/>
    </row>
    <row r="71" spans="2:17" ht="31.5" customHeight="1">
      <c r="B71" s="56"/>
      <c r="C71" s="2338" t="s">
        <v>538</v>
      </c>
      <c r="D71" s="2338"/>
      <c r="E71" s="2339"/>
      <c r="F71" s="3564" t="s">
        <v>61</v>
      </c>
      <c r="G71" s="3755"/>
      <c r="H71" s="3755"/>
      <c r="I71" s="3755"/>
      <c r="J71" s="3755"/>
      <c r="K71" s="2340"/>
      <c r="L71" s="2341"/>
      <c r="M71" s="2341"/>
      <c r="N71" s="2342"/>
      <c r="O71" s="2124"/>
      <c r="P71" s="2124"/>
    </row>
    <row r="72" spans="2:17" ht="65.25" customHeight="1">
      <c r="B72" s="1490" t="s">
        <v>441</v>
      </c>
      <c r="C72" s="2338" t="s">
        <v>539</v>
      </c>
      <c r="D72" s="2338"/>
      <c r="E72" s="2339"/>
      <c r="F72" s="1623" t="s">
        <v>57</v>
      </c>
      <c r="G72" s="3576">
        <v>0</v>
      </c>
      <c r="H72" s="3577"/>
      <c r="I72" s="2317" t="s">
        <v>1894</v>
      </c>
      <c r="J72" s="2318"/>
      <c r="K72" s="2340"/>
      <c r="L72" s="2341"/>
      <c r="M72" s="2341"/>
      <c r="N72" s="2342"/>
      <c r="O72" s="2124"/>
      <c r="P72" s="2124"/>
    </row>
    <row r="73" spans="2:17" ht="35.25" customHeight="1">
      <c r="B73" s="56"/>
      <c r="C73" s="2338" t="s">
        <v>540</v>
      </c>
      <c r="D73" s="2338"/>
      <c r="E73" s="2339"/>
      <c r="F73" s="2162" t="s">
        <v>62</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204000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865</v>
      </c>
      <c r="G77" s="2315">
        <v>2782250.15</v>
      </c>
      <c r="H77" s="2316"/>
      <c r="I77" s="2317" t="s">
        <v>1894</v>
      </c>
      <c r="J77" s="2318"/>
      <c r="K77" s="2284" t="s">
        <v>4544</v>
      </c>
      <c r="L77" s="2285"/>
      <c r="M77" s="2285"/>
      <c r="N77" s="2286"/>
      <c r="O77" s="25" t="s">
        <v>864</v>
      </c>
      <c r="P77" s="26"/>
    </row>
    <row r="78" spans="2:17" s="13" customFormat="1" ht="32.25" customHeight="1">
      <c r="B78" s="1490" t="s">
        <v>441</v>
      </c>
      <c r="C78" s="1997" t="s">
        <v>67</v>
      </c>
      <c r="D78" s="1997"/>
      <c r="E78" s="1998"/>
      <c r="F78" s="1523" t="s">
        <v>865</v>
      </c>
      <c r="G78" s="2315">
        <v>15310322</v>
      </c>
      <c r="H78" s="2316"/>
      <c r="I78" s="2317" t="str">
        <f>I77</f>
        <v>07/18-06/19</v>
      </c>
      <c r="J78" s="2318"/>
      <c r="K78" s="2284" t="s">
        <v>4545</v>
      </c>
      <c r="L78" s="2285"/>
      <c r="M78" s="2285"/>
      <c r="N78" s="2286"/>
      <c r="O78" s="25" t="s">
        <v>867</v>
      </c>
      <c r="P78" s="26"/>
    </row>
    <row r="79" spans="2:17" s="13" customFormat="1" ht="32.25" customHeight="1">
      <c r="B79" s="1490" t="s">
        <v>443</v>
      </c>
      <c r="C79" s="1997" t="s">
        <v>115</v>
      </c>
      <c r="D79" s="1997"/>
      <c r="E79" s="1998"/>
      <c r="F79" s="1523" t="s">
        <v>865</v>
      </c>
      <c r="G79" s="2315">
        <v>4287168</v>
      </c>
      <c r="H79" s="2316"/>
      <c r="I79" s="2317" t="str">
        <f>I78</f>
        <v>07/18-06/19</v>
      </c>
      <c r="J79" s="2318"/>
      <c r="K79" s="2284" t="s">
        <v>131</v>
      </c>
      <c r="L79" s="2285"/>
      <c r="M79" s="2285"/>
      <c r="N79" s="2286"/>
      <c r="O79" s="25" t="s">
        <v>4316</v>
      </c>
      <c r="P79" s="26"/>
    </row>
    <row r="80" spans="2:17" s="13" customFormat="1" ht="32.25" customHeight="1">
      <c r="B80" s="1490" t="s">
        <v>445</v>
      </c>
      <c r="C80" s="1997" t="s">
        <v>116</v>
      </c>
      <c r="D80" s="1997"/>
      <c r="E80" s="1998"/>
      <c r="F80" s="1523" t="s">
        <v>62</v>
      </c>
      <c r="G80" s="2315">
        <v>0</v>
      </c>
      <c r="H80" s="2316"/>
      <c r="I80" s="2317" t="str">
        <f t="shared" ref="I80:I81" si="2">I79</f>
        <v>07/18-06/19</v>
      </c>
      <c r="J80" s="2318"/>
      <c r="K80" s="2315"/>
      <c r="L80" s="2319"/>
      <c r="M80" s="2319"/>
      <c r="N80" s="2320"/>
      <c r="O80" s="238"/>
      <c r="P80" s="2051"/>
    </row>
    <row r="81" spans="1:16" s="13" customFormat="1" ht="32.25" customHeight="1">
      <c r="B81" s="1490" t="s">
        <v>448</v>
      </c>
      <c r="C81" s="1997" t="s">
        <v>328</v>
      </c>
      <c r="D81" s="1997"/>
      <c r="E81" s="1998"/>
      <c r="F81" s="1523" t="s">
        <v>865</v>
      </c>
      <c r="G81" s="2315">
        <v>1949606</v>
      </c>
      <c r="H81" s="2316"/>
      <c r="I81" s="2317" t="str">
        <f t="shared" si="2"/>
        <v>07/18-06/19</v>
      </c>
      <c r="J81" s="2318"/>
      <c r="K81" s="2284" t="s">
        <v>4546</v>
      </c>
      <c r="L81" s="2285"/>
      <c r="M81" s="2285"/>
      <c r="N81" s="2286"/>
      <c r="O81" s="1540" t="s">
        <v>867</v>
      </c>
      <c r="P81" s="2197"/>
    </row>
    <row r="82" spans="1:16" ht="53.25" customHeight="1" thickBot="1">
      <c r="B82" s="27" t="s">
        <v>450</v>
      </c>
      <c r="C82" s="1830" t="s">
        <v>549</v>
      </c>
      <c r="D82" s="1830"/>
      <c r="E82" s="1831"/>
      <c r="F82" s="61"/>
      <c r="G82" s="2307">
        <f>G77+G78+G79+G80+G81</f>
        <v>24329346.149999999</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323">
        <f>G74/(G74+G82)</f>
        <v>8.3152130472834013E-3</v>
      </c>
      <c r="K84" s="65" t="s">
        <v>434</v>
      </c>
      <c r="L84" s="4042"/>
      <c r="M84" s="4043"/>
      <c r="N84" s="4044"/>
      <c r="O84" s="2231"/>
      <c r="P84" s="2231"/>
    </row>
    <row r="85" spans="1:16" ht="49.5" customHeight="1">
      <c r="B85" s="66" t="s">
        <v>553</v>
      </c>
      <c r="C85" s="2302" t="s">
        <v>554</v>
      </c>
      <c r="D85" s="2302"/>
      <c r="E85" s="2302"/>
      <c r="F85" s="2302"/>
      <c r="G85" s="2302"/>
      <c r="H85" s="2302"/>
      <c r="I85" s="2303"/>
      <c r="J85" s="64">
        <f>G70/G74</f>
        <v>1</v>
      </c>
      <c r="K85" s="65" t="s">
        <v>514</v>
      </c>
      <c r="L85" s="4042"/>
      <c r="M85" s="4043"/>
      <c r="N85" s="4044"/>
      <c r="O85" s="2232"/>
      <c r="P85" s="2232"/>
    </row>
    <row r="86" spans="1:16" ht="50.25" customHeight="1">
      <c r="B86" s="66" t="s">
        <v>555</v>
      </c>
      <c r="C86" s="2028" t="s">
        <v>556</v>
      </c>
      <c r="D86" s="2028"/>
      <c r="E86" s="2028"/>
      <c r="F86" s="2028"/>
      <c r="G86" s="2028"/>
      <c r="H86" s="2028"/>
      <c r="I86" s="2029"/>
      <c r="J86" s="64">
        <f>(G74+G82)/J27</f>
        <v>1.7284469371585889</v>
      </c>
      <c r="K86" s="65" t="s">
        <v>434</v>
      </c>
      <c r="L86" s="2304" t="s">
        <v>4547</v>
      </c>
      <c r="M86" s="2305"/>
      <c r="N86" s="2306"/>
      <c r="O86" s="2232"/>
      <c r="P86" s="2232"/>
    </row>
    <row r="87" spans="1:16" ht="34.5" customHeight="1">
      <c r="B87" s="67" t="s">
        <v>557</v>
      </c>
      <c r="C87" s="2302" t="s">
        <v>558</v>
      </c>
      <c r="D87" s="2302"/>
      <c r="E87" s="2302"/>
      <c r="F87" s="2302"/>
      <c r="G87" s="2302"/>
      <c r="H87" s="2302"/>
      <c r="I87" s="2303"/>
      <c r="J87" s="324"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914</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4548</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4045" t="s">
        <v>4549</v>
      </c>
      <c r="J95" s="4012"/>
      <c r="K95" s="4012"/>
      <c r="L95" s="4012"/>
      <c r="M95" s="4012"/>
      <c r="N95" s="4046"/>
      <c r="O95" s="2051" t="s">
        <v>914</v>
      </c>
      <c r="P95" s="2051"/>
    </row>
    <row r="96" spans="1:16" ht="20.25" customHeight="1">
      <c r="B96" s="1519"/>
      <c r="C96" s="1903" t="s">
        <v>567</v>
      </c>
      <c r="D96" s="1903"/>
      <c r="E96" s="1903"/>
      <c r="F96" s="1999" t="s">
        <v>57</v>
      </c>
      <c r="G96" s="2000"/>
      <c r="H96" s="2290"/>
      <c r="I96" s="4047"/>
      <c r="J96" s="4048"/>
      <c r="K96" s="4048"/>
      <c r="L96" s="4048"/>
      <c r="M96" s="4048"/>
      <c r="N96" s="4049"/>
      <c r="O96" s="2124"/>
      <c r="P96" s="2124"/>
    </row>
    <row r="97" spans="2:16" ht="20.25" customHeight="1">
      <c r="B97" s="1519"/>
      <c r="C97" s="1903" t="s">
        <v>323</v>
      </c>
      <c r="D97" s="1903"/>
      <c r="E97" s="1903"/>
      <c r="F97" s="1999" t="s">
        <v>57</v>
      </c>
      <c r="G97" s="2000"/>
      <c r="H97" s="2290"/>
      <c r="I97" s="4047"/>
      <c r="J97" s="4048"/>
      <c r="K97" s="4048"/>
      <c r="L97" s="4048"/>
      <c r="M97" s="4048"/>
      <c r="N97" s="4049"/>
      <c r="O97" s="2124"/>
      <c r="P97" s="2124"/>
    </row>
    <row r="98" spans="2:16" ht="34.5" customHeight="1">
      <c r="B98" s="27" t="s">
        <v>435</v>
      </c>
      <c r="C98" s="2028" t="s">
        <v>568</v>
      </c>
      <c r="D98" s="2028"/>
      <c r="E98" s="2028"/>
      <c r="F98" s="2028"/>
      <c r="G98" s="2029"/>
      <c r="H98" s="2290"/>
      <c r="I98" s="4047"/>
      <c r="J98" s="4048"/>
      <c r="K98" s="4048"/>
      <c r="L98" s="4048"/>
      <c r="M98" s="4048"/>
      <c r="N98" s="4049"/>
      <c r="O98" s="2124"/>
      <c r="P98" s="2124"/>
    </row>
    <row r="99" spans="2:16" ht="21" customHeight="1">
      <c r="B99" s="27"/>
      <c r="C99" s="1903" t="s">
        <v>320</v>
      </c>
      <c r="D99" s="1903"/>
      <c r="E99" s="2138"/>
      <c r="F99" s="2038" t="s">
        <v>56</v>
      </c>
      <c r="G99" s="2040"/>
      <c r="H99" s="2290"/>
      <c r="I99" s="4047"/>
      <c r="J99" s="4048"/>
      <c r="K99" s="4048"/>
      <c r="L99" s="4048"/>
      <c r="M99" s="4048"/>
      <c r="N99" s="4049"/>
      <c r="O99" s="2124"/>
      <c r="P99" s="2124"/>
    </row>
    <row r="100" spans="2:16" ht="21" customHeight="1">
      <c r="B100" s="27"/>
      <c r="C100" s="1903" t="s">
        <v>567</v>
      </c>
      <c r="D100" s="1903"/>
      <c r="E100" s="2138"/>
      <c r="F100" s="2038" t="s">
        <v>57</v>
      </c>
      <c r="G100" s="2040"/>
      <c r="H100" s="2290"/>
      <c r="I100" s="4047"/>
      <c r="J100" s="4048"/>
      <c r="K100" s="4048"/>
      <c r="L100" s="4048"/>
      <c r="M100" s="4048"/>
      <c r="N100" s="4049"/>
      <c r="O100" s="2124"/>
      <c r="P100" s="2124"/>
    </row>
    <row r="101" spans="2:16" ht="21" customHeight="1">
      <c r="B101" s="27"/>
      <c r="C101" s="1903" t="s">
        <v>327</v>
      </c>
      <c r="D101" s="1903"/>
      <c r="E101" s="2138"/>
      <c r="F101" s="2038" t="s">
        <v>57</v>
      </c>
      <c r="G101" s="2040"/>
      <c r="H101" s="2290"/>
      <c r="I101" s="4047"/>
      <c r="J101" s="4048"/>
      <c r="K101" s="4048"/>
      <c r="L101" s="4048"/>
      <c r="M101" s="4048"/>
      <c r="N101" s="4049"/>
      <c r="O101" s="2124"/>
      <c r="P101" s="2124"/>
    </row>
    <row r="102" spans="2:16" ht="21" customHeight="1">
      <c r="B102" s="27"/>
      <c r="C102" s="1903" t="s">
        <v>328</v>
      </c>
      <c r="D102" s="1903"/>
      <c r="E102" s="2138"/>
      <c r="F102" s="2038" t="s">
        <v>57</v>
      </c>
      <c r="G102" s="2040"/>
      <c r="H102" s="2290"/>
      <c r="I102" s="4047"/>
      <c r="J102" s="4048"/>
      <c r="K102" s="4048"/>
      <c r="L102" s="4048"/>
      <c r="M102" s="4048"/>
      <c r="N102" s="4049"/>
      <c r="O102" s="2124"/>
      <c r="P102" s="2124"/>
    </row>
    <row r="103" spans="2:16" ht="26.25" customHeight="1">
      <c r="B103" s="27"/>
      <c r="C103" s="1903" t="s">
        <v>569</v>
      </c>
      <c r="D103" s="1903"/>
      <c r="E103" s="2138"/>
      <c r="F103" s="1999"/>
      <c r="G103" s="2000"/>
      <c r="H103" s="2291"/>
      <c r="I103" s="4050"/>
      <c r="J103" s="4051"/>
      <c r="K103" s="4051"/>
      <c r="L103" s="4051"/>
      <c r="M103" s="4051"/>
      <c r="N103" s="4052"/>
      <c r="O103" s="2197"/>
      <c r="P103" s="2197"/>
    </row>
    <row r="104" spans="2:16" ht="44.25" customHeight="1">
      <c r="B104" s="70" t="s">
        <v>570</v>
      </c>
      <c r="C104" s="1830" t="s">
        <v>571</v>
      </c>
      <c r="D104" s="1830"/>
      <c r="E104" s="1831"/>
      <c r="F104" s="2032" t="s">
        <v>212</v>
      </c>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3137</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4323</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57</v>
      </c>
      <c r="M125" s="2110"/>
      <c r="N125" s="2191"/>
      <c r="O125" s="2232"/>
      <c r="P125" s="2232"/>
    </row>
    <row r="126" spans="2:16" ht="21" customHeight="1">
      <c r="B126" s="73" t="s">
        <v>596</v>
      </c>
      <c r="C126" s="1885" t="s">
        <v>597</v>
      </c>
      <c r="D126" s="1885"/>
      <c r="E126" s="1885"/>
      <c r="F126" s="2148"/>
      <c r="G126" s="2108" t="s">
        <v>62</v>
      </c>
      <c r="H126" s="2109"/>
      <c r="I126" s="2108" t="s">
        <v>62</v>
      </c>
      <c r="J126" s="2109"/>
      <c r="K126" s="1522" t="s">
        <v>62</v>
      </c>
      <c r="L126" s="2108" t="s">
        <v>62</v>
      </c>
      <c r="M126" s="2110"/>
      <c r="N126" s="2191"/>
      <c r="O126" s="2232"/>
      <c r="P126" s="2232"/>
    </row>
    <row r="127" spans="2:16" ht="29.25" customHeight="1">
      <c r="B127" s="73" t="s">
        <v>598</v>
      </c>
      <c r="C127" s="1885" t="s">
        <v>599</v>
      </c>
      <c r="D127" s="1885"/>
      <c r="E127" s="1885"/>
      <c r="F127" s="2148"/>
      <c r="G127" s="2108" t="s">
        <v>62</v>
      </c>
      <c r="H127" s="2109"/>
      <c r="I127" s="2108" t="s">
        <v>62</v>
      </c>
      <c r="J127" s="2109"/>
      <c r="K127" s="1522" t="s">
        <v>62</v>
      </c>
      <c r="L127" s="2108" t="s">
        <v>62</v>
      </c>
      <c r="M127" s="2110"/>
      <c r="N127" s="2191"/>
      <c r="O127" s="2232"/>
      <c r="P127" s="2232"/>
    </row>
    <row r="128" spans="2:16" ht="21" customHeight="1">
      <c r="B128" s="73" t="s">
        <v>600</v>
      </c>
      <c r="C128" s="1885" t="s">
        <v>601</v>
      </c>
      <c r="D128" s="1885"/>
      <c r="E128" s="1885"/>
      <c r="F128" s="2148"/>
      <c r="G128" s="2108" t="s">
        <v>62</v>
      </c>
      <c r="H128" s="2109"/>
      <c r="I128" s="2108" t="s">
        <v>62</v>
      </c>
      <c r="J128" s="2109"/>
      <c r="K128" s="1522" t="s">
        <v>62</v>
      </c>
      <c r="L128" s="2108" t="s">
        <v>62</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88.5" customHeight="1">
      <c r="B135" s="28" t="s">
        <v>607</v>
      </c>
      <c r="C135" s="2111" t="s">
        <v>608</v>
      </c>
      <c r="D135" s="2111"/>
      <c r="E135" s="2111"/>
      <c r="F135" s="2111"/>
      <c r="G135" s="1531" t="s">
        <v>56</v>
      </c>
      <c r="H135" s="2236" t="s">
        <v>609</v>
      </c>
      <c r="I135" s="2237"/>
      <c r="J135" s="2238" t="s">
        <v>4550</v>
      </c>
      <c r="K135" s="2239"/>
      <c r="L135" s="2239"/>
      <c r="M135" s="2239"/>
      <c r="N135" s="2240"/>
      <c r="O135" s="1628" t="s">
        <v>873</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36.75" customHeight="1">
      <c r="B137" s="1490" t="s">
        <v>611</v>
      </c>
      <c r="C137" s="1997" t="s">
        <v>612</v>
      </c>
      <c r="D137" s="1997"/>
      <c r="E137" s="1997"/>
      <c r="F137" s="1997"/>
      <c r="G137" s="1997"/>
      <c r="H137" s="1999" t="s">
        <v>4551</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4552</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t="s">
        <v>878</v>
      </c>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1:16" ht="124.5" customHeight="1" thickBot="1">
      <c r="A144" s="77"/>
      <c r="B144" s="22" t="s">
        <v>435</v>
      </c>
      <c r="C144" s="1855" t="s">
        <v>618</v>
      </c>
      <c r="D144" s="1855"/>
      <c r="E144" s="1855"/>
      <c r="F144" s="1855"/>
      <c r="G144" s="2098"/>
      <c r="H144" s="2876" t="s">
        <v>4553</v>
      </c>
      <c r="I144" s="2868"/>
      <c r="J144" s="2868"/>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168</v>
      </c>
      <c r="H147" s="2110"/>
      <c r="I147" s="2109"/>
      <c r="J147" s="2108" t="s">
        <v>168</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168</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166</v>
      </c>
      <c r="H156" s="2110"/>
      <c r="I156" s="2109"/>
      <c r="J156" s="2108" t="s">
        <v>166</v>
      </c>
      <c r="K156" s="2110"/>
      <c r="L156" s="2109"/>
      <c r="M156" s="2163"/>
      <c r="N156" s="2196"/>
      <c r="O156" s="2017"/>
      <c r="P156" s="2017"/>
    </row>
    <row r="157" spans="2:16" ht="28.5" customHeight="1">
      <c r="B157" s="22" t="s">
        <v>594</v>
      </c>
      <c r="C157" s="1885" t="s">
        <v>595</v>
      </c>
      <c r="D157" s="1885"/>
      <c r="E157" s="1885"/>
      <c r="F157" s="2148"/>
      <c r="G157" s="2108" t="s">
        <v>166</v>
      </c>
      <c r="H157" s="2110"/>
      <c r="I157" s="2109"/>
      <c r="J157" s="2108" t="s">
        <v>166</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4554</v>
      </c>
      <c r="P163" s="2204"/>
    </row>
    <row r="164" spans="1:16" ht="19.5" customHeight="1">
      <c r="A164" s="9"/>
      <c r="B164" s="1492" t="s">
        <v>435</v>
      </c>
      <c r="C164" s="1997" t="s">
        <v>175</v>
      </c>
      <c r="D164" s="1997"/>
      <c r="E164" s="1998"/>
      <c r="F164" s="1523" t="s">
        <v>57</v>
      </c>
      <c r="G164" s="2188"/>
      <c r="H164" s="2189"/>
      <c r="I164" s="2189"/>
      <c r="J164" s="2189"/>
      <c r="K164" s="2190"/>
      <c r="L164" s="2108" t="s">
        <v>62</v>
      </c>
      <c r="M164" s="2110"/>
      <c r="N164" s="2110"/>
      <c r="O164" s="2204"/>
      <c r="P164" s="2204"/>
    </row>
    <row r="165" spans="1:16" ht="19.5" customHeight="1">
      <c r="A165" s="9"/>
      <c r="B165" s="1492" t="s">
        <v>441</v>
      </c>
      <c r="C165" s="1997" t="s">
        <v>176</v>
      </c>
      <c r="D165" s="1997"/>
      <c r="E165" s="1998"/>
      <c r="F165" s="1523" t="s">
        <v>57</v>
      </c>
      <c r="G165" s="2188"/>
      <c r="H165" s="2189"/>
      <c r="I165" s="2189"/>
      <c r="J165" s="2189"/>
      <c r="K165" s="2190"/>
      <c r="L165" s="2108" t="s">
        <v>62</v>
      </c>
      <c r="M165" s="2110"/>
      <c r="N165" s="2110"/>
      <c r="O165" s="2204"/>
      <c r="P165" s="2204"/>
    </row>
    <row r="166" spans="1:16" ht="19.5" customHeight="1">
      <c r="A166" s="9"/>
      <c r="B166" s="1492" t="s">
        <v>443</v>
      </c>
      <c r="C166" s="1997" t="s">
        <v>177</v>
      </c>
      <c r="D166" s="1997"/>
      <c r="E166" s="1998"/>
      <c r="F166" s="1523" t="s">
        <v>57</v>
      </c>
      <c r="G166" s="2188"/>
      <c r="H166" s="2189"/>
      <c r="I166" s="2189"/>
      <c r="J166" s="2189"/>
      <c r="K166" s="2190"/>
      <c r="L166" s="2108" t="s">
        <v>62</v>
      </c>
      <c r="M166" s="2110"/>
      <c r="N166" s="2110"/>
      <c r="O166" s="2204"/>
      <c r="P166" s="2204"/>
    </row>
    <row r="167" spans="1:16" ht="19.5" customHeight="1">
      <c r="A167" s="9"/>
      <c r="B167" s="1492" t="s">
        <v>445</v>
      </c>
      <c r="C167" s="1997" t="s">
        <v>178</v>
      </c>
      <c r="D167" s="1997"/>
      <c r="E167" s="1998"/>
      <c r="F167" s="1523" t="s">
        <v>57</v>
      </c>
      <c r="G167" s="2188"/>
      <c r="H167" s="2189"/>
      <c r="I167" s="2189"/>
      <c r="J167" s="2189"/>
      <c r="K167" s="2190"/>
      <c r="L167" s="2108" t="s">
        <v>62</v>
      </c>
      <c r="M167" s="2110"/>
      <c r="N167" s="2110"/>
      <c r="O167" s="2204"/>
      <c r="P167" s="2204"/>
    </row>
    <row r="168" spans="1:16" ht="19.5" customHeight="1">
      <c r="A168" s="9"/>
      <c r="B168" s="76" t="s">
        <v>448</v>
      </c>
      <c r="C168" s="1997" t="s">
        <v>179</v>
      </c>
      <c r="D168" s="1997"/>
      <c r="E168" s="1998"/>
      <c r="F168" s="1532" t="s">
        <v>57</v>
      </c>
      <c r="G168" s="2188"/>
      <c r="H168" s="2189"/>
      <c r="I168" s="2189"/>
      <c r="J168" s="2189"/>
      <c r="K168" s="2190"/>
      <c r="L168" s="2108" t="s">
        <v>62</v>
      </c>
      <c r="M168" s="2110"/>
      <c r="N168" s="2110"/>
      <c r="O168" s="2204"/>
      <c r="P168" s="2204"/>
    </row>
    <row r="169" spans="1:16" ht="19.5" customHeight="1">
      <c r="A169" s="9"/>
      <c r="B169" s="84" t="s">
        <v>450</v>
      </c>
      <c r="C169" s="1997" t="s">
        <v>638</v>
      </c>
      <c r="D169" s="1997"/>
      <c r="E169" s="1998"/>
      <c r="F169" s="1532" t="s">
        <v>57</v>
      </c>
      <c r="G169" s="613"/>
      <c r="H169" s="614"/>
      <c r="I169" s="614"/>
      <c r="J169" s="614"/>
      <c r="K169" s="614"/>
      <c r="L169" s="2108" t="s">
        <v>62</v>
      </c>
      <c r="M169" s="2110"/>
      <c r="N169" s="2110"/>
      <c r="O169" s="2204"/>
      <c r="P169" s="2204"/>
    </row>
    <row r="170" spans="1:16" ht="19.5" customHeight="1">
      <c r="A170" s="9"/>
      <c r="B170" s="84" t="s">
        <v>453</v>
      </c>
      <c r="C170" s="1997" t="s">
        <v>181</v>
      </c>
      <c r="D170" s="1997"/>
      <c r="E170" s="1998"/>
      <c r="F170" s="1532" t="s">
        <v>57</v>
      </c>
      <c r="G170" s="613"/>
      <c r="H170" s="614"/>
      <c r="I170" s="614"/>
      <c r="J170" s="614"/>
      <c r="K170" s="614"/>
      <c r="L170" s="2108" t="s">
        <v>62</v>
      </c>
      <c r="M170" s="2110"/>
      <c r="N170" s="2110"/>
      <c r="O170" s="2204"/>
      <c r="P170" s="2204"/>
    </row>
    <row r="171" spans="1:16" ht="19.5" customHeight="1">
      <c r="A171" s="9"/>
      <c r="B171" s="84" t="s">
        <v>456</v>
      </c>
      <c r="C171" s="1997" t="s">
        <v>182</v>
      </c>
      <c r="D171" s="1997"/>
      <c r="E171" s="1998"/>
      <c r="F171" s="1532" t="s">
        <v>57</v>
      </c>
      <c r="G171" s="613"/>
      <c r="H171" s="614"/>
      <c r="I171" s="614"/>
      <c r="J171" s="614"/>
      <c r="K171" s="614"/>
      <c r="L171" s="2108" t="s">
        <v>62</v>
      </c>
      <c r="M171" s="2110"/>
      <c r="N171" s="2110"/>
      <c r="O171" s="2204"/>
      <c r="P171" s="2204"/>
    </row>
    <row r="172" spans="1:16" ht="19.5" customHeight="1">
      <c r="A172" s="9"/>
      <c r="B172" s="84" t="s">
        <v>458</v>
      </c>
      <c r="C172" s="1997" t="s">
        <v>183</v>
      </c>
      <c r="D172" s="1997"/>
      <c r="E172" s="1998"/>
      <c r="F172" s="1532" t="s">
        <v>57</v>
      </c>
      <c r="G172" s="613"/>
      <c r="H172" s="614"/>
      <c r="I172" s="614"/>
      <c r="J172" s="614"/>
      <c r="K172" s="614"/>
      <c r="L172" s="2108" t="s">
        <v>62</v>
      </c>
      <c r="M172" s="2110"/>
      <c r="N172" s="2191"/>
      <c r="O172" s="2204"/>
      <c r="P172" s="2204"/>
    </row>
    <row r="173" spans="1:16" ht="19.5" customHeight="1">
      <c r="A173" s="9"/>
      <c r="B173" s="84" t="s">
        <v>594</v>
      </c>
      <c r="C173" s="1997" t="s">
        <v>639</v>
      </c>
      <c r="D173" s="1997"/>
      <c r="E173" s="1998"/>
      <c r="F173" s="1532" t="s">
        <v>57</v>
      </c>
      <c r="G173" s="613"/>
      <c r="H173" s="614"/>
      <c r="I173" s="614"/>
      <c r="J173" s="614"/>
      <c r="K173" s="614"/>
      <c r="L173" s="2108" t="s">
        <v>62</v>
      </c>
      <c r="M173" s="2110"/>
      <c r="N173" s="2110"/>
      <c r="O173" s="2204"/>
      <c r="P173" s="2204"/>
    </row>
    <row r="174" spans="1:16" ht="19.5" customHeight="1">
      <c r="A174" s="9"/>
      <c r="B174" s="76" t="s">
        <v>596</v>
      </c>
      <c r="C174" s="1997" t="s">
        <v>640</v>
      </c>
      <c r="D174" s="1997"/>
      <c r="E174" s="1998"/>
      <c r="F174" s="1532" t="s">
        <v>57</v>
      </c>
      <c r="G174" s="613"/>
      <c r="H174" s="614"/>
      <c r="I174" s="614"/>
      <c r="J174" s="614"/>
      <c r="K174" s="614"/>
      <c r="L174" s="2108" t="s">
        <v>62</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9"/>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57</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t="s">
        <v>57</v>
      </c>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20.25" customHeight="1">
      <c r="A188" s="9"/>
      <c r="B188" s="1489" t="s">
        <v>435</v>
      </c>
      <c r="C188" s="1997" t="s">
        <v>175</v>
      </c>
      <c r="D188" s="1997"/>
      <c r="E188" s="1998"/>
      <c r="F188" s="1523" t="s">
        <v>57</v>
      </c>
      <c r="G188" s="2188"/>
      <c r="H188" s="2189"/>
      <c r="I188" s="2189"/>
      <c r="J188" s="2189"/>
      <c r="K188" s="2190"/>
      <c r="L188" s="2108" t="s">
        <v>57</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57</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21" customHeight="1">
      <c r="A200" s="9"/>
      <c r="B200" s="1489" t="s">
        <v>435</v>
      </c>
      <c r="C200" s="1997" t="s">
        <v>175</v>
      </c>
      <c r="D200" s="1997"/>
      <c r="E200" s="1998"/>
      <c r="F200" s="33" t="s">
        <v>57</v>
      </c>
      <c r="G200" s="2170"/>
      <c r="H200" s="2171"/>
      <c r="I200" s="2171"/>
      <c r="J200" s="2171"/>
      <c r="K200" s="2171"/>
      <c r="L200" s="2171"/>
      <c r="M200" s="2171"/>
      <c r="N200" s="2179"/>
      <c r="O200" s="2124"/>
      <c r="P200" s="2124"/>
    </row>
    <row r="201" spans="1:16" ht="21" customHeight="1">
      <c r="A201" s="9"/>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9"/>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3163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65</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9" t="s">
        <v>57</v>
      </c>
      <c r="G219" s="2027"/>
      <c r="H219" s="2027"/>
      <c r="I219" s="2027"/>
      <c r="J219" s="2000"/>
      <c r="K219" s="2169" t="s">
        <v>514</v>
      </c>
      <c r="L219" s="2170"/>
      <c r="M219" s="2171"/>
      <c r="N219" s="2171"/>
      <c r="O219" s="2017"/>
      <c r="P219" s="2017"/>
    </row>
    <row r="220" spans="1:16" ht="21.75" customHeight="1">
      <c r="B220" s="1490" t="s">
        <v>441</v>
      </c>
      <c r="C220" s="1997" t="s">
        <v>657</v>
      </c>
      <c r="D220" s="1997"/>
      <c r="E220" s="1998"/>
      <c r="F220" s="1999" t="s">
        <v>57</v>
      </c>
      <c r="G220" s="2027"/>
      <c r="H220" s="2027"/>
      <c r="I220" s="2027"/>
      <c r="J220" s="2000"/>
      <c r="K220" s="2169"/>
      <c r="L220" s="2172"/>
      <c r="M220" s="2173"/>
      <c r="N220" s="2173"/>
      <c r="O220" s="2017"/>
      <c r="P220" s="2017"/>
    </row>
    <row r="221" spans="1:16" ht="21.75" customHeight="1">
      <c r="B221" s="1490" t="s">
        <v>443</v>
      </c>
      <c r="C221" s="1997" t="s">
        <v>658</v>
      </c>
      <c r="D221" s="1997"/>
      <c r="E221" s="1998"/>
      <c r="F221" s="1999" t="s">
        <v>62</v>
      </c>
      <c r="G221" s="2027"/>
      <c r="H221" s="2027"/>
      <c r="I221" s="2027"/>
      <c r="J221" s="2000"/>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9" t="s">
        <v>57</v>
      </c>
      <c r="G223" s="2027"/>
      <c r="H223" s="2027"/>
      <c r="I223" s="2027"/>
      <c r="J223" s="2000"/>
      <c r="K223" s="2169"/>
      <c r="L223" s="2172"/>
      <c r="M223" s="2173"/>
      <c r="N223" s="2174"/>
      <c r="O223" s="2006" t="s">
        <v>914</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t="s">
        <v>914</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4" customHeight="1">
      <c r="B228" s="88" t="s">
        <v>435</v>
      </c>
      <c r="C228" s="1885" t="s">
        <v>584</v>
      </c>
      <c r="D228" s="1885"/>
      <c r="E228" s="1885"/>
      <c r="F228" s="1885"/>
      <c r="G228" s="1885"/>
      <c r="H228" s="1885"/>
      <c r="I228" s="1885"/>
      <c r="J228" s="2148"/>
      <c r="K228" s="1522" t="s">
        <v>56</v>
      </c>
      <c r="L228" s="2149" t="s">
        <v>514</v>
      </c>
      <c r="M228" s="2152" t="s">
        <v>4555</v>
      </c>
      <c r="N228" s="2153"/>
      <c r="O228" s="2017"/>
      <c r="P228" s="2017"/>
    </row>
    <row r="229" spans="2:16" ht="29.2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42005</v>
      </c>
      <c r="L242" s="2150"/>
      <c r="M242" s="2154"/>
      <c r="N242" s="2107"/>
      <c r="O242" s="2017"/>
      <c r="P242" s="2017"/>
    </row>
    <row r="243" spans="2:16" ht="33.75" customHeight="1">
      <c r="B243" s="90" t="s">
        <v>678</v>
      </c>
      <c r="C243" s="1997" t="s">
        <v>679</v>
      </c>
      <c r="D243" s="1997"/>
      <c r="E243" s="1998"/>
      <c r="F243" s="1995" t="s">
        <v>4556</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39.7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33.7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34.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231</v>
      </c>
      <c r="H251" s="1527" t="s">
        <v>514</v>
      </c>
      <c r="I251" s="2121"/>
      <c r="J251" s="2122"/>
      <c r="K251" s="2122"/>
      <c r="L251" s="2122"/>
      <c r="M251" s="2122"/>
      <c r="N251" s="2123"/>
      <c r="O251" s="93" t="s">
        <v>4557</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4558</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4559</v>
      </c>
      <c r="G255" s="2122"/>
      <c r="H255" s="2122"/>
      <c r="I255" s="2122"/>
      <c r="J255" s="2122"/>
      <c r="K255" s="2122"/>
      <c r="L255" s="2122"/>
      <c r="M255" s="2122"/>
      <c r="N255" s="2123"/>
      <c r="O255" s="2136"/>
      <c r="P255" s="2136"/>
    </row>
    <row r="256" spans="2:16" ht="36.75" customHeight="1">
      <c r="B256" s="27" t="s">
        <v>441</v>
      </c>
      <c r="C256" s="1997" t="s">
        <v>692</v>
      </c>
      <c r="D256" s="1997"/>
      <c r="E256" s="1997"/>
      <c r="F256" s="33" t="s">
        <v>62</v>
      </c>
      <c r="G256" s="1634" t="s">
        <v>514</v>
      </c>
      <c r="H256" s="2121" t="s">
        <v>4560</v>
      </c>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57</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4053" t="s">
        <v>4561</v>
      </c>
      <c r="I260" s="4054"/>
      <c r="J260" s="4054"/>
      <c r="K260" s="4054"/>
      <c r="L260" s="4054"/>
      <c r="M260" s="4054"/>
      <c r="N260" s="4055"/>
      <c r="O260" s="2124" t="s">
        <v>908</v>
      </c>
      <c r="P260" s="2051"/>
    </row>
    <row r="261" spans="2:16" ht="30" customHeight="1">
      <c r="B261" s="89" t="s">
        <v>435</v>
      </c>
      <c r="C261" s="1997" t="s">
        <v>696</v>
      </c>
      <c r="D261" s="1997"/>
      <c r="E261" s="1998"/>
      <c r="F261" s="1523" t="s">
        <v>56</v>
      </c>
      <c r="G261" s="2113"/>
      <c r="H261" s="4056"/>
      <c r="I261" s="4057"/>
      <c r="J261" s="4057"/>
      <c r="K261" s="4057"/>
      <c r="L261" s="4057"/>
      <c r="M261" s="4057"/>
      <c r="N261" s="4058"/>
      <c r="O261" s="2124"/>
      <c r="P261" s="2124"/>
    </row>
    <row r="262" spans="2:16" ht="30" customHeight="1">
      <c r="B262" s="89" t="s">
        <v>441</v>
      </c>
      <c r="C262" s="1997" t="s">
        <v>697</v>
      </c>
      <c r="D262" s="1997"/>
      <c r="E262" s="1998"/>
      <c r="F262" s="1523" t="s">
        <v>56</v>
      </c>
      <c r="G262" s="2113"/>
      <c r="H262" s="4056"/>
      <c r="I262" s="4057"/>
      <c r="J262" s="4057"/>
      <c r="K262" s="4057"/>
      <c r="L262" s="4057"/>
      <c r="M262" s="4057"/>
      <c r="N262" s="4058"/>
      <c r="O262" s="2124"/>
      <c r="P262" s="2124"/>
    </row>
    <row r="263" spans="2:16" ht="30" customHeight="1">
      <c r="B263" s="89" t="s">
        <v>443</v>
      </c>
      <c r="C263" s="1997" t="s">
        <v>698</v>
      </c>
      <c r="D263" s="1997"/>
      <c r="E263" s="1998"/>
      <c r="F263" s="1523" t="s">
        <v>56</v>
      </c>
      <c r="G263" s="2113"/>
      <c r="H263" s="4056"/>
      <c r="I263" s="4057"/>
      <c r="J263" s="4057"/>
      <c r="K263" s="4057"/>
      <c r="L263" s="4057"/>
      <c r="M263" s="4057"/>
      <c r="N263" s="4058"/>
      <c r="O263" s="2124"/>
      <c r="P263" s="2124"/>
    </row>
    <row r="264" spans="2:16" ht="42" customHeight="1" thickBot="1">
      <c r="B264" s="117" t="s">
        <v>445</v>
      </c>
      <c r="C264" s="1978" t="s">
        <v>699</v>
      </c>
      <c r="D264" s="1978"/>
      <c r="E264" s="1979"/>
      <c r="F264" s="1523" t="s">
        <v>56</v>
      </c>
      <c r="G264" s="2127"/>
      <c r="H264" s="4059"/>
      <c r="I264" s="4060"/>
      <c r="J264" s="4060"/>
      <c r="K264" s="4060"/>
      <c r="L264" s="4060"/>
      <c r="M264" s="4060"/>
      <c r="N264" s="4061"/>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3160</v>
      </c>
      <c r="P266" s="2050"/>
    </row>
    <row r="267" spans="2:16" ht="38.25" customHeight="1">
      <c r="B267" s="27" t="s">
        <v>435</v>
      </c>
      <c r="C267" s="1997" t="s">
        <v>703</v>
      </c>
      <c r="D267" s="1997"/>
      <c r="E267" s="1997"/>
      <c r="F267" s="1997"/>
      <c r="G267" s="1998"/>
      <c r="H267" s="2113"/>
      <c r="I267" s="2117"/>
      <c r="J267" s="2117"/>
      <c r="K267" s="2117"/>
      <c r="L267" s="2117"/>
      <c r="M267" s="2117"/>
      <c r="N267" s="2118"/>
      <c r="O267" s="2017"/>
      <c r="P267" s="2017"/>
    </row>
    <row r="268" spans="2:16" ht="32.2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37.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276</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11</v>
      </c>
      <c r="J276" s="120">
        <f t="shared" ref="J276:J295" si="3">MIN(H276/I276,1)</f>
        <v>0</v>
      </c>
      <c r="K276" s="118">
        <v>116</v>
      </c>
      <c r="L276" s="118">
        <v>1132</v>
      </c>
      <c r="M276" s="121">
        <f>MIN(K276/L276,1)</f>
        <v>0.10247349823321555</v>
      </c>
      <c r="N276" s="4062"/>
      <c r="O276" s="2089"/>
      <c r="P276" s="2089"/>
    </row>
    <row r="277" spans="2:16" ht="24.75" customHeight="1">
      <c r="B277" s="84" t="s">
        <v>489</v>
      </c>
      <c r="C277" s="2091" t="s">
        <v>722</v>
      </c>
      <c r="D277" s="2091"/>
      <c r="E277" s="2091"/>
      <c r="F277" s="2091"/>
      <c r="G277" s="2092"/>
      <c r="H277" s="118" t="s">
        <v>61</v>
      </c>
      <c r="I277" s="119" t="s">
        <v>61</v>
      </c>
      <c r="J277" s="103" t="s">
        <v>61</v>
      </c>
      <c r="K277" s="118" t="s">
        <v>61</v>
      </c>
      <c r="L277" s="118" t="s">
        <v>1335</v>
      </c>
      <c r="M277" s="103" t="s">
        <v>61</v>
      </c>
      <c r="N277" s="4063"/>
      <c r="O277" s="2017" t="s">
        <v>1933</v>
      </c>
      <c r="P277" s="2017"/>
    </row>
    <row r="278" spans="2:16" ht="36" customHeight="1">
      <c r="B278" s="84" t="s">
        <v>493</v>
      </c>
      <c r="C278" s="2091" t="s">
        <v>723</v>
      </c>
      <c r="D278" s="2091"/>
      <c r="E278" s="2092"/>
      <c r="F278" s="2093"/>
      <c r="G278" s="2094"/>
      <c r="H278" s="34" t="s">
        <v>61</v>
      </c>
      <c r="I278" s="119" t="s">
        <v>61</v>
      </c>
      <c r="J278" s="103" t="s">
        <v>61</v>
      </c>
      <c r="K278" s="118" t="s">
        <v>61</v>
      </c>
      <c r="L278" s="118" t="s">
        <v>61</v>
      </c>
      <c r="M278" s="103" t="s">
        <v>61</v>
      </c>
      <c r="N278" s="4063"/>
      <c r="O278" s="2017"/>
      <c r="P278" s="2017"/>
    </row>
    <row r="279" spans="2:16" ht="20.25" customHeight="1">
      <c r="B279" s="104" t="s">
        <v>441</v>
      </c>
      <c r="C279" s="2068" t="s">
        <v>724</v>
      </c>
      <c r="D279" s="2068"/>
      <c r="E279" s="2068"/>
      <c r="F279" s="2068"/>
      <c r="G279" s="2095"/>
      <c r="H279" s="118">
        <v>0</v>
      </c>
      <c r="I279" s="119">
        <v>11</v>
      </c>
      <c r="J279" s="120">
        <f t="shared" si="3"/>
        <v>0</v>
      </c>
      <c r="K279" s="118">
        <v>198</v>
      </c>
      <c r="L279" s="118">
        <v>1895</v>
      </c>
      <c r="M279" s="121">
        <f>MIN(K279/L279,1)</f>
        <v>0.10448548812664908</v>
      </c>
      <c r="N279" s="4064"/>
      <c r="O279" s="1992"/>
      <c r="P279" s="1992"/>
    </row>
    <row r="280" spans="2:16">
      <c r="B280" s="104" t="s">
        <v>443</v>
      </c>
      <c r="C280" s="2068" t="s">
        <v>333</v>
      </c>
      <c r="D280" s="2068"/>
      <c r="E280" s="2068"/>
      <c r="F280" s="2068"/>
      <c r="G280" s="2068"/>
      <c r="H280" s="2068"/>
      <c r="I280" s="2068"/>
      <c r="J280" s="2068"/>
      <c r="K280" s="2068"/>
      <c r="L280" s="2068"/>
      <c r="M280" s="2068"/>
      <c r="N280" s="2085"/>
      <c r="O280" s="2088" t="s">
        <v>4562</v>
      </c>
      <c r="P280" s="2088" t="s">
        <v>4563</v>
      </c>
    </row>
    <row r="281" spans="2:16" ht="24.75" customHeight="1">
      <c r="B281" s="76" t="s">
        <v>458</v>
      </c>
      <c r="C281" s="2091" t="s">
        <v>725</v>
      </c>
      <c r="D281" s="2091"/>
      <c r="E281" s="2091"/>
      <c r="F281" s="2091"/>
      <c r="G281" s="2092"/>
      <c r="H281" s="118">
        <v>0</v>
      </c>
      <c r="I281" s="119">
        <v>3</v>
      </c>
      <c r="J281" s="120">
        <f t="shared" si="3"/>
        <v>0</v>
      </c>
      <c r="K281" s="118" t="s">
        <v>61</v>
      </c>
      <c r="L281" s="118" t="s">
        <v>1335</v>
      </c>
      <c r="M281" s="103" t="s">
        <v>61</v>
      </c>
      <c r="N281" s="137"/>
      <c r="O281" s="2089"/>
      <c r="P281" s="2089"/>
    </row>
    <row r="282" spans="2:16" ht="24.75" customHeight="1">
      <c r="B282" s="76" t="s">
        <v>489</v>
      </c>
      <c r="C282" s="2091" t="s">
        <v>726</v>
      </c>
      <c r="D282" s="2091"/>
      <c r="E282" s="2091"/>
      <c r="F282" s="2091"/>
      <c r="G282" s="1518"/>
      <c r="H282" s="118">
        <v>0</v>
      </c>
      <c r="I282" s="119">
        <v>11</v>
      </c>
      <c r="J282" s="120">
        <f t="shared" si="3"/>
        <v>0</v>
      </c>
      <c r="K282" s="118">
        <v>346</v>
      </c>
      <c r="L282" s="118">
        <v>2314</v>
      </c>
      <c r="M282" s="121">
        <f>MIN(K282/L282,1)</f>
        <v>0.1495246326707001</v>
      </c>
      <c r="N282" s="137"/>
      <c r="O282" s="2089"/>
      <c r="P282" s="2089"/>
    </row>
    <row r="283" spans="2:16" ht="24.75" customHeight="1">
      <c r="B283" s="76" t="s">
        <v>493</v>
      </c>
      <c r="C283" s="2091" t="s">
        <v>727</v>
      </c>
      <c r="D283" s="2091"/>
      <c r="E283" s="2091"/>
      <c r="F283" s="2091"/>
      <c r="G283" s="2092"/>
      <c r="H283" s="118" t="s">
        <v>61</v>
      </c>
      <c r="I283" s="119" t="s">
        <v>61</v>
      </c>
      <c r="J283" s="103" t="s">
        <v>61</v>
      </c>
      <c r="K283" s="118" t="s">
        <v>61</v>
      </c>
      <c r="L283" s="118" t="s">
        <v>61</v>
      </c>
      <c r="M283" s="103" t="s">
        <v>61</v>
      </c>
      <c r="N283" s="530"/>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11</v>
      </c>
      <c r="J285" s="120">
        <f t="shared" si="3"/>
        <v>0</v>
      </c>
      <c r="K285" s="118">
        <v>229</v>
      </c>
      <c r="L285" s="118">
        <v>1921</v>
      </c>
      <c r="M285" s="121">
        <f>MIN(K285/L285,1)</f>
        <v>0.11920874544508069</v>
      </c>
      <c r="N285" s="530"/>
      <c r="O285" s="2089"/>
      <c r="P285" s="2089"/>
    </row>
    <row r="286" spans="2:16" ht="22.5" customHeight="1">
      <c r="B286" s="76" t="s">
        <v>489</v>
      </c>
      <c r="C286" s="2091" t="s">
        <v>729</v>
      </c>
      <c r="D286" s="2091"/>
      <c r="E286" s="2091"/>
      <c r="F286" s="2091"/>
      <c r="G286" s="2092"/>
      <c r="H286" s="118">
        <v>0</v>
      </c>
      <c r="I286" s="119">
        <v>11</v>
      </c>
      <c r="J286" s="120">
        <f t="shared" si="3"/>
        <v>0</v>
      </c>
      <c r="K286" s="118">
        <v>234</v>
      </c>
      <c r="L286" s="118">
        <v>2129</v>
      </c>
      <c r="M286" s="121">
        <f>MIN(K286/L286,1)</f>
        <v>0.10991075622357914</v>
      </c>
      <c r="N286" s="530"/>
      <c r="O286" s="2089"/>
      <c r="P286" s="2089"/>
    </row>
    <row r="287" spans="2:16" ht="22.5" customHeight="1">
      <c r="B287" s="104" t="s">
        <v>448</v>
      </c>
      <c r="C287" s="2068" t="s">
        <v>503</v>
      </c>
      <c r="D287" s="2068"/>
      <c r="E287" s="2068"/>
      <c r="F287" s="2068"/>
      <c r="G287" s="2068"/>
      <c r="H287" s="118">
        <v>0</v>
      </c>
      <c r="I287" s="119">
        <v>6</v>
      </c>
      <c r="J287" s="120">
        <f t="shared" si="3"/>
        <v>0</v>
      </c>
      <c r="K287" s="118">
        <v>27</v>
      </c>
      <c r="L287" s="118">
        <v>925</v>
      </c>
      <c r="M287" s="121">
        <f>MIN(K287/L287,1)</f>
        <v>2.9189189189189189E-2</v>
      </c>
      <c r="N287" s="530"/>
      <c r="O287" s="2089"/>
      <c r="P287" s="2089"/>
    </row>
    <row r="288" spans="2:16" ht="22.5" customHeight="1">
      <c r="B288" s="104" t="s">
        <v>450</v>
      </c>
      <c r="C288" s="2068" t="s">
        <v>730</v>
      </c>
      <c r="D288" s="2068"/>
      <c r="E288" s="2068"/>
      <c r="F288" s="2068"/>
      <c r="G288" s="2068"/>
      <c r="H288" s="118" t="s">
        <v>61</v>
      </c>
      <c r="I288" s="119" t="s">
        <v>61</v>
      </c>
      <c r="J288" s="103" t="s">
        <v>61</v>
      </c>
      <c r="K288" s="118" t="s">
        <v>61</v>
      </c>
      <c r="L288" s="118" t="s">
        <v>61</v>
      </c>
      <c r="M288" s="103" t="s">
        <v>61</v>
      </c>
      <c r="N288" s="530"/>
      <c r="O288" s="2089"/>
      <c r="P288" s="2089"/>
    </row>
    <row r="289" spans="2:16" ht="22.5" customHeight="1">
      <c r="B289" s="104" t="s">
        <v>453</v>
      </c>
      <c r="C289" s="2068" t="s">
        <v>131</v>
      </c>
      <c r="D289" s="2068"/>
      <c r="E289" s="2068"/>
      <c r="F289" s="2068"/>
      <c r="G289" s="2068"/>
      <c r="H289" s="118">
        <v>0</v>
      </c>
      <c r="I289" s="119">
        <v>11</v>
      </c>
      <c r="J289" s="120">
        <f t="shared" si="3"/>
        <v>0</v>
      </c>
      <c r="K289" s="118">
        <v>194</v>
      </c>
      <c r="L289" s="118">
        <v>2400</v>
      </c>
      <c r="M289" s="121">
        <f t="shared" ref="M289:M290" si="4">MIN(K289/L289,1)</f>
        <v>8.0833333333333326E-2</v>
      </c>
      <c r="N289" s="530"/>
      <c r="O289" s="2089"/>
      <c r="P289" s="2089"/>
    </row>
    <row r="290" spans="2:16" ht="22.5" customHeight="1">
      <c r="B290" s="104" t="s">
        <v>456</v>
      </c>
      <c r="C290" s="2068" t="s">
        <v>132</v>
      </c>
      <c r="D290" s="2068"/>
      <c r="E290" s="2068"/>
      <c r="F290" s="2068"/>
      <c r="G290" s="2068"/>
      <c r="H290" s="118">
        <v>0</v>
      </c>
      <c r="I290" s="119">
        <v>11</v>
      </c>
      <c r="J290" s="120">
        <f t="shared" si="3"/>
        <v>0</v>
      </c>
      <c r="K290" s="118">
        <v>154</v>
      </c>
      <c r="L290" s="118">
        <v>1682</v>
      </c>
      <c r="M290" s="121">
        <f t="shared" si="4"/>
        <v>9.1557669441141493E-2</v>
      </c>
      <c r="N290" s="530"/>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0</v>
      </c>
      <c r="I292" s="119">
        <v>11</v>
      </c>
      <c r="J292" s="120">
        <f t="shared" si="3"/>
        <v>0</v>
      </c>
      <c r="K292" s="118">
        <v>111</v>
      </c>
      <c r="L292" s="118">
        <v>1262</v>
      </c>
      <c r="M292" s="120">
        <f>MIN(K292/L292,1)</f>
        <v>8.7955625990491282E-2</v>
      </c>
      <c r="N292" s="530"/>
      <c r="O292" s="2089"/>
      <c r="P292" s="2089"/>
    </row>
    <row r="293" spans="2:16" ht="22.5" customHeight="1">
      <c r="B293" s="76" t="s">
        <v>489</v>
      </c>
      <c r="C293" s="2086" t="s">
        <v>300</v>
      </c>
      <c r="D293" s="2086"/>
      <c r="E293" s="2086"/>
      <c r="F293" s="2086"/>
      <c r="G293" s="2087"/>
      <c r="H293" s="118" t="s">
        <v>61</v>
      </c>
      <c r="I293" s="119" t="s">
        <v>61</v>
      </c>
      <c r="J293" s="103" t="s">
        <v>61</v>
      </c>
      <c r="K293" s="119" t="s">
        <v>61</v>
      </c>
      <c r="L293" s="119" t="s">
        <v>61</v>
      </c>
      <c r="M293" s="103" t="s">
        <v>61</v>
      </c>
      <c r="N293" s="530"/>
      <c r="O293" s="2089"/>
      <c r="P293" s="2089"/>
    </row>
    <row r="294" spans="2:16" ht="22.5" customHeight="1">
      <c r="B294" s="104" t="s">
        <v>594</v>
      </c>
      <c r="C294" s="2068" t="s">
        <v>731</v>
      </c>
      <c r="D294" s="2068"/>
      <c r="E294" s="2068"/>
      <c r="F294" s="2068"/>
      <c r="G294" s="2068"/>
      <c r="H294" s="118" t="s">
        <v>61</v>
      </c>
      <c r="I294" s="119" t="s">
        <v>61</v>
      </c>
      <c r="J294" s="103" t="s">
        <v>61</v>
      </c>
      <c r="K294" s="119" t="s">
        <v>61</v>
      </c>
      <c r="L294" s="119" t="s">
        <v>61</v>
      </c>
      <c r="M294" s="103" t="s">
        <v>61</v>
      </c>
      <c r="N294" s="530"/>
      <c r="O294" s="2089"/>
      <c r="P294" s="2089"/>
    </row>
    <row r="295" spans="2:16" ht="43.5" customHeight="1" thickBot="1">
      <c r="B295" s="27" t="s">
        <v>596</v>
      </c>
      <c r="C295" s="1997" t="s">
        <v>732</v>
      </c>
      <c r="D295" s="1997"/>
      <c r="E295" s="1997"/>
      <c r="F295" s="1997"/>
      <c r="G295" s="1998"/>
      <c r="H295" s="127">
        <f>H276+H279+H281+H282+H285+H286+H287+H289+H290+H292</f>
        <v>0</v>
      </c>
      <c r="I295" s="127">
        <f>I276+I279+I281+I282+I285+I286+I287+I289+I290+I292</f>
        <v>97</v>
      </c>
      <c r="J295" s="120">
        <f t="shared" si="3"/>
        <v>0</v>
      </c>
      <c r="K295" s="127">
        <f>K276+K279+K282+K285+K286+K287+K289+K290+K292</f>
        <v>1609</v>
      </c>
      <c r="L295" s="127">
        <f>L276+L279+L282+L285+L286+L287+L289+L290+L292</f>
        <v>15660</v>
      </c>
      <c r="M295" s="121">
        <f>MIN(K295/L295,1)</f>
        <v>0.10274584929757344</v>
      </c>
      <c r="N295" s="530"/>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4359</v>
      </c>
      <c r="P303" s="1991"/>
    </row>
    <row r="304" spans="2:16" ht="39" customHeight="1">
      <c r="B304" s="23" t="s">
        <v>366</v>
      </c>
      <c r="C304" s="1997" t="s">
        <v>741</v>
      </c>
      <c r="D304" s="1997"/>
      <c r="E304" s="1997"/>
      <c r="F304" s="1997"/>
      <c r="G304" s="1998"/>
      <c r="H304" s="1999" t="s">
        <v>71</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353</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354</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3164</v>
      </c>
      <c r="P307" s="2051"/>
    </row>
    <row r="308" spans="1:16" ht="32.25" customHeight="1" thickBot="1">
      <c r="B308" s="39" t="s">
        <v>435</v>
      </c>
      <c r="C308" s="1978" t="s">
        <v>368</v>
      </c>
      <c r="D308" s="1978"/>
      <c r="E308" s="1978"/>
      <c r="F308" s="1978"/>
      <c r="G308" s="1979"/>
      <c r="H308" s="2053" t="s">
        <v>369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t="s">
        <v>3164</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349</v>
      </c>
      <c r="I315" s="2039"/>
      <c r="J315" s="2040"/>
      <c r="K315" s="2031"/>
      <c r="L315" s="2035"/>
      <c r="M315" s="2036"/>
      <c r="N315" s="2037"/>
      <c r="O315" s="1992"/>
      <c r="P315" s="1992"/>
    </row>
    <row r="316" spans="1:16" ht="117" customHeight="1">
      <c r="B316" s="44" t="s">
        <v>389</v>
      </c>
      <c r="C316" s="1997" t="s">
        <v>753</v>
      </c>
      <c r="D316" s="1997"/>
      <c r="E316" s="1997"/>
      <c r="F316" s="1997"/>
      <c r="G316" s="1997"/>
      <c r="H316" s="1997"/>
      <c r="I316" s="1997"/>
      <c r="J316" s="1997"/>
      <c r="K316" s="1997"/>
      <c r="L316" s="1997"/>
      <c r="M316" s="1997"/>
      <c r="N316" s="2041"/>
      <c r="O316" s="4065" t="s">
        <v>3166</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4066"/>
      <c r="P317" s="2017"/>
    </row>
    <row r="318" spans="1:16" ht="28.5" customHeight="1">
      <c r="A318" s="9"/>
      <c r="B318" s="111"/>
      <c r="C318" s="1491" t="s">
        <v>458</v>
      </c>
      <c r="D318" s="1997" t="s">
        <v>755</v>
      </c>
      <c r="E318" s="1997"/>
      <c r="F318" s="1997"/>
      <c r="G318" s="1997"/>
      <c r="H318" s="1997"/>
      <c r="I318" s="1998"/>
      <c r="J318" s="1999" t="s">
        <v>393</v>
      </c>
      <c r="K318" s="2000"/>
      <c r="L318" s="2019"/>
      <c r="M318" s="2023"/>
      <c r="N318" s="2024"/>
      <c r="O318" s="4066"/>
      <c r="P318" s="2017"/>
    </row>
    <row r="319" spans="1:16" ht="28.5" customHeight="1">
      <c r="A319" s="9"/>
      <c r="B319" s="111"/>
      <c r="C319" s="111" t="s">
        <v>489</v>
      </c>
      <c r="D319" s="1997" t="s">
        <v>756</v>
      </c>
      <c r="E319" s="1997"/>
      <c r="F319" s="1997"/>
      <c r="G319" s="1997"/>
      <c r="H319" s="1830"/>
      <c r="I319" s="1831"/>
      <c r="J319" s="1999">
        <v>1</v>
      </c>
      <c r="K319" s="2000"/>
      <c r="L319" s="2019"/>
      <c r="M319" s="2023"/>
      <c r="N319" s="2024"/>
      <c r="O319" s="4066"/>
      <c r="P319" s="2017"/>
    </row>
    <row r="320" spans="1:16" ht="28.5" customHeight="1">
      <c r="A320" s="9"/>
      <c r="B320" s="111"/>
      <c r="C320" s="111" t="s">
        <v>493</v>
      </c>
      <c r="D320" s="1997" t="s">
        <v>757</v>
      </c>
      <c r="E320" s="1997"/>
      <c r="F320" s="1997"/>
      <c r="G320" s="1997"/>
      <c r="H320" s="1754" t="s">
        <v>4564</v>
      </c>
      <c r="I320" s="2008"/>
      <c r="J320" s="2008"/>
      <c r="K320" s="1755"/>
      <c r="L320" s="2019"/>
      <c r="M320" s="2023"/>
      <c r="N320" s="2024"/>
      <c r="O320" s="4066"/>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4066"/>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4066"/>
      <c r="P322" s="2017"/>
    </row>
    <row r="323" spans="1:16" ht="28.5" customHeight="1">
      <c r="A323" s="9"/>
      <c r="B323" s="111"/>
      <c r="C323" s="111" t="s">
        <v>458</v>
      </c>
      <c r="D323" s="1997" t="s">
        <v>755</v>
      </c>
      <c r="E323" s="1997"/>
      <c r="F323" s="1997"/>
      <c r="G323" s="1997"/>
      <c r="H323" s="1997"/>
      <c r="I323" s="1998"/>
      <c r="J323" s="1999" t="s">
        <v>393</v>
      </c>
      <c r="K323" s="2000"/>
      <c r="L323" s="2019"/>
      <c r="M323" s="2023"/>
      <c r="N323" s="2024"/>
      <c r="O323" s="4066"/>
      <c r="P323" s="2017"/>
    </row>
    <row r="324" spans="1:16" ht="28.5" customHeight="1">
      <c r="A324" s="9"/>
      <c r="B324" s="111"/>
      <c r="C324" s="111" t="s">
        <v>489</v>
      </c>
      <c r="D324" s="1997" t="s">
        <v>760</v>
      </c>
      <c r="E324" s="1997"/>
      <c r="F324" s="1997"/>
      <c r="G324" s="1997"/>
      <c r="H324" s="1997"/>
      <c r="I324" s="1998"/>
      <c r="J324" s="1999">
        <v>0</v>
      </c>
      <c r="K324" s="2000"/>
      <c r="L324" s="2019"/>
      <c r="M324" s="2023"/>
      <c r="N324" s="2024"/>
      <c r="O324" s="4066"/>
      <c r="P324" s="2017"/>
    </row>
    <row r="325" spans="1:16" ht="28.5" customHeight="1">
      <c r="A325" s="9"/>
      <c r="B325" s="111"/>
      <c r="C325" s="111" t="s">
        <v>493</v>
      </c>
      <c r="D325" s="1830" t="s">
        <v>757</v>
      </c>
      <c r="E325" s="1830"/>
      <c r="F325" s="1830"/>
      <c r="G325" s="1830"/>
      <c r="H325" s="2014" t="s">
        <v>3117</v>
      </c>
      <c r="I325" s="2015"/>
      <c r="J325" s="2015"/>
      <c r="K325" s="2016"/>
      <c r="L325" s="2019"/>
      <c r="M325" s="2023"/>
      <c r="N325" s="2024"/>
      <c r="O325" s="4066"/>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4066"/>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4066"/>
      <c r="P327" s="2017"/>
    </row>
    <row r="328" spans="1:16" ht="28.5" customHeight="1">
      <c r="A328" s="9"/>
      <c r="B328" s="27"/>
      <c r="C328" s="111" t="s">
        <v>458</v>
      </c>
      <c r="D328" s="1997" t="s">
        <v>755</v>
      </c>
      <c r="E328" s="1997"/>
      <c r="F328" s="1997"/>
      <c r="G328" s="1997"/>
      <c r="H328" s="1997"/>
      <c r="I328" s="1998"/>
      <c r="J328" s="1999" t="s">
        <v>393</v>
      </c>
      <c r="K328" s="2000"/>
      <c r="L328" s="2019"/>
      <c r="M328" s="2023"/>
      <c r="N328" s="2024"/>
      <c r="O328" s="4066"/>
      <c r="P328" s="2017"/>
    </row>
    <row r="329" spans="1:16" ht="28.5" customHeight="1">
      <c r="A329" s="9"/>
      <c r="B329" s="27"/>
      <c r="C329" s="111" t="s">
        <v>489</v>
      </c>
      <c r="D329" s="1997" t="s">
        <v>760</v>
      </c>
      <c r="E329" s="1997"/>
      <c r="F329" s="1997"/>
      <c r="G329" s="1997"/>
      <c r="H329" s="1997"/>
      <c r="I329" s="1998"/>
      <c r="J329" s="1999">
        <v>1</v>
      </c>
      <c r="K329" s="2000"/>
      <c r="L329" s="2019"/>
      <c r="M329" s="2023"/>
      <c r="N329" s="2024"/>
      <c r="O329" s="4066"/>
      <c r="P329" s="2017"/>
    </row>
    <row r="330" spans="1:16" ht="28.5" customHeight="1">
      <c r="A330" s="9"/>
      <c r="B330" s="1490"/>
      <c r="C330" s="111" t="s">
        <v>493</v>
      </c>
      <c r="D330" s="1997" t="s">
        <v>757</v>
      </c>
      <c r="E330" s="1997"/>
      <c r="F330" s="1997"/>
      <c r="G330" s="1997"/>
      <c r="H330" s="1754" t="s">
        <v>4565</v>
      </c>
      <c r="I330" s="2008"/>
      <c r="J330" s="2008"/>
      <c r="K330" s="1755"/>
      <c r="L330" s="2019"/>
      <c r="M330" s="2023"/>
      <c r="N330" s="2024"/>
      <c r="O330" s="4066"/>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4066"/>
      <c r="P331" s="2017"/>
    </row>
    <row r="332" spans="1:16" ht="39.75" customHeight="1">
      <c r="A332" s="9"/>
      <c r="B332" s="27" t="s">
        <v>445</v>
      </c>
      <c r="C332" s="1830" t="s">
        <v>764</v>
      </c>
      <c r="D332" s="1830"/>
      <c r="E332" s="1830"/>
      <c r="F332" s="1830"/>
      <c r="G332" s="1830"/>
      <c r="H332" s="1830"/>
      <c r="I332" s="1830"/>
      <c r="J332" s="1831"/>
      <c r="K332" s="112"/>
      <c r="L332" s="2019"/>
      <c r="M332" s="2023"/>
      <c r="N332" s="2024"/>
      <c r="O332" s="4066"/>
      <c r="P332" s="2017"/>
    </row>
    <row r="333" spans="1:16" ht="28.5" customHeight="1">
      <c r="A333" s="9"/>
      <c r="B333" s="27"/>
      <c r="C333" s="111" t="s">
        <v>458</v>
      </c>
      <c r="D333" s="1997" t="s">
        <v>755</v>
      </c>
      <c r="E333" s="1997"/>
      <c r="F333" s="1997"/>
      <c r="G333" s="1997"/>
      <c r="H333" s="1997"/>
      <c r="I333" s="1998"/>
      <c r="J333" s="1999" t="s">
        <v>393</v>
      </c>
      <c r="K333" s="2000"/>
      <c r="L333" s="2019"/>
      <c r="M333" s="2023"/>
      <c r="N333" s="2024"/>
      <c r="O333" s="4066"/>
      <c r="P333" s="2017"/>
    </row>
    <row r="334" spans="1:16" ht="28.5" customHeight="1">
      <c r="A334" s="9"/>
      <c r="B334" s="27"/>
      <c r="C334" s="111" t="s">
        <v>489</v>
      </c>
      <c r="D334" s="1997" t="s">
        <v>760</v>
      </c>
      <c r="E334" s="1997"/>
      <c r="F334" s="1997"/>
      <c r="G334" s="1997"/>
      <c r="H334" s="1997"/>
      <c r="I334" s="1998"/>
      <c r="J334" s="1999">
        <v>0</v>
      </c>
      <c r="K334" s="2000"/>
      <c r="L334" s="2019"/>
      <c r="M334" s="2023"/>
      <c r="N334" s="2024"/>
      <c r="O334" s="4066"/>
      <c r="P334" s="2017"/>
    </row>
    <row r="335" spans="1:16" ht="28.5" customHeight="1">
      <c r="A335" s="9"/>
      <c r="B335" s="1490"/>
      <c r="C335" s="111" t="s">
        <v>493</v>
      </c>
      <c r="D335" s="1997" t="s">
        <v>757</v>
      </c>
      <c r="E335" s="1997"/>
      <c r="F335" s="1997"/>
      <c r="G335" s="1997"/>
      <c r="H335" s="1754" t="s">
        <v>1296</v>
      </c>
      <c r="I335" s="2008"/>
      <c r="J335" s="2008"/>
      <c r="K335" s="1755"/>
      <c r="L335" s="2019"/>
      <c r="M335" s="2023"/>
      <c r="N335" s="2024"/>
      <c r="O335" s="4066"/>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4066"/>
      <c r="P336" s="2017"/>
    </row>
    <row r="337" spans="1:16" ht="39.75" customHeight="1">
      <c r="A337" s="9"/>
      <c r="B337" s="27" t="s">
        <v>448</v>
      </c>
      <c r="C337" s="1997" t="s">
        <v>766</v>
      </c>
      <c r="D337" s="1997"/>
      <c r="E337" s="1997"/>
      <c r="F337" s="1997"/>
      <c r="G337" s="1997"/>
      <c r="H337" s="1997"/>
      <c r="I337" s="1997"/>
      <c r="J337" s="1998"/>
      <c r="K337" s="112"/>
      <c r="L337" s="2019"/>
      <c r="M337" s="2023"/>
      <c r="N337" s="2024"/>
      <c r="O337" s="4066"/>
      <c r="P337" s="2017"/>
    </row>
    <row r="338" spans="1:16" ht="28.5" customHeight="1">
      <c r="A338" s="9"/>
      <c r="B338" s="27"/>
      <c r="C338" s="113" t="s">
        <v>458</v>
      </c>
      <c r="D338" s="1997" t="s">
        <v>755</v>
      </c>
      <c r="E338" s="1997"/>
      <c r="F338" s="1997"/>
      <c r="G338" s="1997"/>
      <c r="H338" s="1997"/>
      <c r="I338" s="1998"/>
      <c r="J338" s="1999" t="s">
        <v>394</v>
      </c>
      <c r="K338" s="2000"/>
      <c r="L338" s="2019"/>
      <c r="M338" s="2023"/>
      <c r="N338" s="2024"/>
      <c r="O338" s="4066"/>
      <c r="P338" s="2017"/>
    </row>
    <row r="339" spans="1:16" ht="28.5" customHeight="1">
      <c r="A339" s="9"/>
      <c r="B339" s="27"/>
      <c r="C339" s="111" t="s">
        <v>489</v>
      </c>
      <c r="D339" s="1997" t="s">
        <v>760</v>
      </c>
      <c r="E339" s="1997"/>
      <c r="F339" s="1997"/>
      <c r="G339" s="1997"/>
      <c r="H339" s="1997"/>
      <c r="I339" s="1998"/>
      <c r="J339" s="1999">
        <v>0</v>
      </c>
      <c r="K339" s="2000"/>
      <c r="L339" s="2019"/>
      <c r="M339" s="2023"/>
      <c r="N339" s="2024"/>
      <c r="O339" s="4066"/>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4066"/>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4066"/>
      <c r="P341" s="2017"/>
    </row>
    <row r="342" spans="1:16" ht="25.5" customHeight="1">
      <c r="A342" s="9"/>
      <c r="B342" s="27" t="s">
        <v>450</v>
      </c>
      <c r="C342" s="1997" t="s">
        <v>131</v>
      </c>
      <c r="D342" s="1997"/>
      <c r="E342" s="1997"/>
      <c r="F342" s="1997"/>
      <c r="G342" s="1997"/>
      <c r="H342" s="1997"/>
      <c r="I342" s="1997"/>
      <c r="J342" s="1998"/>
      <c r="K342" s="112"/>
      <c r="L342" s="2019"/>
      <c r="M342" s="2023"/>
      <c r="N342" s="2024"/>
      <c r="O342" s="4066"/>
      <c r="P342" s="2017"/>
    </row>
    <row r="343" spans="1:16" ht="28.5" customHeight="1">
      <c r="A343" s="9"/>
      <c r="B343" s="27"/>
      <c r="C343" s="113" t="s">
        <v>458</v>
      </c>
      <c r="D343" s="1997" t="s">
        <v>755</v>
      </c>
      <c r="E343" s="1997"/>
      <c r="F343" s="1997"/>
      <c r="G343" s="1997"/>
      <c r="H343" s="1997"/>
      <c r="I343" s="1998"/>
      <c r="J343" s="1999" t="s">
        <v>394</v>
      </c>
      <c r="K343" s="2000"/>
      <c r="L343" s="2019"/>
      <c r="M343" s="2023"/>
      <c r="N343" s="2024"/>
      <c r="O343" s="4066"/>
      <c r="P343" s="2017"/>
    </row>
    <row r="344" spans="1:16" ht="28.5" customHeight="1">
      <c r="A344" s="9"/>
      <c r="B344" s="27"/>
      <c r="C344" s="111" t="s">
        <v>489</v>
      </c>
      <c r="D344" s="1997" t="s">
        <v>760</v>
      </c>
      <c r="E344" s="1997"/>
      <c r="F344" s="1997"/>
      <c r="G344" s="1997"/>
      <c r="H344" s="1997"/>
      <c r="I344" s="1998"/>
      <c r="J344" s="1999">
        <v>0</v>
      </c>
      <c r="K344" s="2000"/>
      <c r="L344" s="2019"/>
      <c r="M344" s="2023"/>
      <c r="N344" s="2024"/>
      <c r="O344" s="4066"/>
      <c r="P344" s="2017"/>
    </row>
    <row r="345" spans="1:16" ht="28.5" customHeight="1">
      <c r="A345" s="9"/>
      <c r="B345" s="27"/>
      <c r="C345" s="111" t="s">
        <v>493</v>
      </c>
      <c r="D345" s="1997" t="s">
        <v>757</v>
      </c>
      <c r="E345" s="1997"/>
      <c r="F345" s="1997"/>
      <c r="G345" s="1997"/>
      <c r="H345" s="1754"/>
      <c r="I345" s="2008"/>
      <c r="J345" s="2008"/>
      <c r="K345" s="1755"/>
      <c r="L345" s="2019"/>
      <c r="M345" s="2023"/>
      <c r="N345" s="2024"/>
      <c r="O345" s="4066"/>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4066"/>
      <c r="P346" s="2017"/>
    </row>
    <row r="347" spans="1:16" ht="25.5" customHeight="1">
      <c r="A347" s="9"/>
      <c r="B347" s="27" t="s">
        <v>453</v>
      </c>
      <c r="C347" s="1997" t="s">
        <v>132</v>
      </c>
      <c r="D347" s="1997"/>
      <c r="E347" s="1997"/>
      <c r="F347" s="1997"/>
      <c r="G347" s="1997"/>
      <c r="H347" s="1997"/>
      <c r="I347" s="1997"/>
      <c r="J347" s="1998"/>
      <c r="K347" s="112"/>
      <c r="L347" s="2019"/>
      <c r="M347" s="2023"/>
      <c r="N347" s="2024"/>
      <c r="O347" s="4066"/>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4066"/>
      <c r="P348" s="2017"/>
    </row>
    <row r="349" spans="1:16" ht="28.5" customHeight="1">
      <c r="A349" s="9"/>
      <c r="B349" s="27"/>
      <c r="C349" s="111" t="s">
        <v>489</v>
      </c>
      <c r="D349" s="1997" t="s">
        <v>760</v>
      </c>
      <c r="E349" s="1997"/>
      <c r="F349" s="1997"/>
      <c r="G349" s="1997"/>
      <c r="H349" s="1997"/>
      <c r="I349" s="1998"/>
      <c r="J349" s="1999">
        <v>0</v>
      </c>
      <c r="K349" s="2000"/>
      <c r="L349" s="2019"/>
      <c r="M349" s="2023"/>
      <c r="N349" s="2024"/>
      <c r="O349" s="4066"/>
      <c r="P349" s="2017"/>
    </row>
    <row r="350" spans="1:16" ht="28.5" customHeight="1">
      <c r="A350" s="9"/>
      <c r="B350" s="27"/>
      <c r="C350" s="111" t="s">
        <v>493</v>
      </c>
      <c r="D350" s="1997" t="s">
        <v>757</v>
      </c>
      <c r="E350" s="1997"/>
      <c r="F350" s="1997"/>
      <c r="G350" s="1997"/>
      <c r="H350" s="1754"/>
      <c r="I350" s="2008"/>
      <c r="J350" s="2008"/>
      <c r="K350" s="1755"/>
      <c r="L350" s="2019"/>
      <c r="M350" s="2023"/>
      <c r="N350" s="2024"/>
      <c r="O350" s="4066"/>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4066"/>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4066"/>
      <c r="P352" s="2017"/>
    </row>
    <row r="353" spans="1:16" ht="28.5" customHeight="1">
      <c r="A353" s="9"/>
      <c r="B353" s="27"/>
      <c r="C353" s="113" t="s">
        <v>458</v>
      </c>
      <c r="D353" s="1997" t="s">
        <v>755</v>
      </c>
      <c r="E353" s="1997"/>
      <c r="F353" s="1997"/>
      <c r="G353" s="1997"/>
      <c r="H353" s="1997"/>
      <c r="I353" s="1998"/>
      <c r="J353" s="1999" t="s">
        <v>394</v>
      </c>
      <c r="K353" s="2000"/>
      <c r="L353" s="2019"/>
      <c r="M353" s="2023"/>
      <c r="N353" s="2024"/>
      <c r="O353" s="4066"/>
      <c r="P353" s="2017"/>
    </row>
    <row r="354" spans="1:16" ht="28.5" customHeight="1">
      <c r="A354" s="9"/>
      <c r="B354" s="27"/>
      <c r="C354" s="111" t="s">
        <v>489</v>
      </c>
      <c r="D354" s="1997" t="s">
        <v>760</v>
      </c>
      <c r="E354" s="1997"/>
      <c r="F354" s="1997"/>
      <c r="G354" s="1997"/>
      <c r="H354" s="1997"/>
      <c r="I354" s="1998"/>
      <c r="J354" s="1999">
        <v>0</v>
      </c>
      <c r="K354" s="2000"/>
      <c r="L354" s="2019"/>
      <c r="M354" s="2023"/>
      <c r="N354" s="2024"/>
      <c r="O354" s="4066"/>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4066"/>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4067"/>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t="s">
        <v>3673</v>
      </c>
      <c r="P357" s="1507"/>
    </row>
    <row r="358" spans="1:16" ht="87.75" customHeight="1">
      <c r="A358" s="9"/>
      <c r="B358" s="1481" t="s">
        <v>404</v>
      </c>
      <c r="C358" s="1830" t="s">
        <v>773</v>
      </c>
      <c r="D358" s="1830"/>
      <c r="E358" s="1830"/>
      <c r="F358" s="1830"/>
      <c r="G358" s="1831"/>
      <c r="H358" s="158" t="s">
        <v>56</v>
      </c>
      <c r="I358" s="1535" t="s">
        <v>514</v>
      </c>
      <c r="J358" s="2010"/>
      <c r="K358" s="2010"/>
      <c r="L358" s="2010"/>
      <c r="M358" s="2010"/>
      <c r="N358" s="2011"/>
      <c r="O358" s="1991" t="s">
        <v>4425</v>
      </c>
      <c r="P358" s="1991"/>
    </row>
    <row r="359" spans="1:16" ht="65.25" customHeight="1">
      <c r="A359" s="9"/>
      <c r="B359" s="1490" t="s">
        <v>435</v>
      </c>
      <c r="C359" s="1831" t="s">
        <v>774</v>
      </c>
      <c r="D359" s="1993"/>
      <c r="E359" s="1993"/>
      <c r="F359" s="1993"/>
      <c r="G359" s="1993"/>
      <c r="H359" s="1994" t="s">
        <v>4566</v>
      </c>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409</v>
      </c>
      <c r="I360" s="2000"/>
      <c r="J360" s="2001" t="s">
        <v>514</v>
      </c>
      <c r="K360" s="2003"/>
      <c r="L360" s="2003"/>
      <c r="M360" s="2003"/>
      <c r="N360" s="2004"/>
      <c r="O360" s="1991" t="s">
        <v>927</v>
      </c>
      <c r="P360" s="2006"/>
    </row>
    <row r="361" spans="1:16" ht="42.75" customHeight="1" thickBot="1">
      <c r="A361" s="9"/>
      <c r="B361" s="113" t="s">
        <v>435</v>
      </c>
      <c r="C361" s="1978" t="s">
        <v>776</v>
      </c>
      <c r="D361" s="1978"/>
      <c r="E361" s="1978"/>
      <c r="F361" s="1978"/>
      <c r="G361" s="1979"/>
      <c r="H361" s="1980" t="s">
        <v>418</v>
      </c>
      <c r="I361" s="1981"/>
      <c r="J361" s="2002"/>
      <c r="K361" s="1636"/>
      <c r="L361" s="1636"/>
      <c r="M361" s="1636"/>
      <c r="N361" s="1636"/>
      <c r="O361" s="2005"/>
      <c r="P361" s="2007"/>
    </row>
    <row r="362" spans="1:16" ht="72" customHeight="1" thickBot="1">
      <c r="B362" s="1982" t="s">
        <v>777</v>
      </c>
      <c r="C362" s="1983"/>
      <c r="D362" s="1983"/>
      <c r="E362" s="1983"/>
      <c r="F362" s="1983"/>
      <c r="G362" s="1984"/>
      <c r="H362" s="4068" t="s">
        <v>4567</v>
      </c>
      <c r="I362" s="4069"/>
      <c r="J362" s="4069"/>
      <c r="K362" s="4069"/>
      <c r="L362" s="4069"/>
      <c r="M362" s="4069"/>
      <c r="N362" s="4069"/>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6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C80:E80"/>
    <mergeCell ref="G80:H80"/>
    <mergeCell ref="I80:J80"/>
    <mergeCell ref="K80:N80"/>
    <mergeCell ref="P80:P81"/>
    <mergeCell ref="C81:E81"/>
    <mergeCell ref="G81:H81"/>
    <mergeCell ref="I81:J81"/>
    <mergeCell ref="K81:N81"/>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64:N64"/>
    <mergeCell ref="C65:F65"/>
    <mergeCell ref="I65:J65"/>
    <mergeCell ref="K65:N65"/>
    <mergeCell ref="B66:P66"/>
    <mergeCell ref="C67:H67"/>
    <mergeCell ref="K67:N67"/>
    <mergeCell ref="C62:F62"/>
    <mergeCell ref="I62:J62"/>
    <mergeCell ref="K62:N62"/>
    <mergeCell ref="O62:O65"/>
    <mergeCell ref="P62:P65"/>
    <mergeCell ref="C63:F63"/>
    <mergeCell ref="I63:J63"/>
    <mergeCell ref="K63:N63"/>
    <mergeCell ref="C64:F64"/>
    <mergeCell ref="I64:J64"/>
    <mergeCell ref="C58:I58"/>
    <mergeCell ref="B59:P59"/>
    <mergeCell ref="C60:I60"/>
    <mergeCell ref="J60:K60"/>
    <mergeCell ref="M60:O60"/>
    <mergeCell ref="B61:P61"/>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3461" priority="154">
      <formula>$F$221="Don't know"</formula>
    </cfRule>
    <cfRule type="expression" dxfId="3460" priority="155">
      <formula>$F$221="No"</formula>
    </cfRule>
  </conditionalFormatting>
  <conditionalFormatting sqref="I11:N11">
    <cfRule type="expression" dxfId="3459" priority="151">
      <formula>$F$17="Not applicable"</formula>
    </cfRule>
    <cfRule type="expression" dxfId="3458" priority="152">
      <formula>$F$17="Don't know"</formula>
    </cfRule>
    <cfRule type="expression" dxfId="3457" priority="153">
      <formula>$F$17="No"</formula>
    </cfRule>
  </conditionalFormatting>
  <conditionalFormatting sqref="I12:N19">
    <cfRule type="expression" dxfId="3456" priority="148">
      <formula>$F12="Not applicable"</formula>
    </cfRule>
    <cfRule type="expression" dxfId="3455" priority="149">
      <formula>$F12="Don't know"</formula>
    </cfRule>
    <cfRule type="expression" dxfId="3454" priority="150">
      <formula>$F12="No"</formula>
    </cfRule>
  </conditionalFormatting>
  <conditionalFormatting sqref="F9:N9 F11:F19 I11:N19">
    <cfRule type="expression" dxfId="3453" priority="147">
      <formula>$N$14="Don't know"</formula>
    </cfRule>
  </conditionalFormatting>
  <conditionalFormatting sqref="F9:N9 F11:F19 I11:N19">
    <cfRule type="expression" dxfId="3452" priority="146">
      <formula>$N$14="Not applicable"</formula>
    </cfRule>
  </conditionalFormatting>
  <conditionalFormatting sqref="F9:N9 F11:F19 I11:N19">
    <cfRule type="expression" dxfId="3451" priority="145">
      <formula>$N$14="No"</formula>
    </cfRule>
  </conditionalFormatting>
  <conditionalFormatting sqref="L188:M188">
    <cfRule type="expression" dxfId="3450" priority="143">
      <formula>$F$221="Don't know"</formula>
    </cfRule>
    <cfRule type="expression" dxfId="3449" priority="144">
      <formula>$F$221="No"</formula>
    </cfRule>
  </conditionalFormatting>
  <conditionalFormatting sqref="H26 H106 H276:I276 K282:L283 H281:I283 H292:I294 F11:F19 G116:N128 O274 J42:K42 L188:N188 F188:F198 H297:H299 O310 O358 H358 H301:H307 O297:O298 L189:L198 H28:H31 O277 O303 O307 J43 H277 H279:I279 K276:L279 H285:I290 K292:L294 F77:J81 K285:L290">
    <cfRule type="containsBlanks" dxfId="3448" priority="142">
      <formula>LEN(TRIM(F11))=0</formula>
    </cfRule>
  </conditionalFormatting>
  <conditionalFormatting sqref="F9:N9">
    <cfRule type="containsBlanks" dxfId="3447" priority="141">
      <formula>LEN(TRIM(F9))=0</formula>
    </cfRule>
  </conditionalFormatting>
  <conditionalFormatting sqref="O88:O92 O106 O113 O135 O141 O143 O218 O260 O58 O225:O227 O146:O161 J36:K37 O20:O22 O26:O27 O187 O31:O32 J57:K57 J50 J35 J47:J48 J52:J53">
    <cfRule type="containsBlanks" dxfId="3446" priority="140">
      <formula>LEN(TRIM(J20))=0</formula>
    </cfRule>
  </conditionalFormatting>
  <conditionalFormatting sqref="F243 H137:H139 K137 F200:F210 K219 F219:F221 H225 K228:K240 G147:G160 J147:J160">
    <cfRule type="containsBlanks" dxfId="3445" priority="139">
      <formula>LEN(TRIM(F137))=0</formula>
    </cfRule>
  </conditionalFormatting>
  <conditionalFormatting sqref="J27">
    <cfRule type="containsBlanks" dxfId="3444" priority="137">
      <formula>LEN(TRIM(J27))=0</formula>
    </cfRule>
  </conditionalFormatting>
  <conditionalFormatting sqref="G135">
    <cfRule type="containsBlanks" dxfId="3443" priority="138">
      <formula>LEN(TRIM(G135))=0</formula>
    </cfRule>
  </conditionalFormatting>
  <conditionalFormatting sqref="J58">
    <cfRule type="containsBlanks" dxfId="3442" priority="136">
      <formula>LEN(TRIM(J58))=0</formula>
    </cfRule>
  </conditionalFormatting>
  <conditionalFormatting sqref="J26">
    <cfRule type="containsBlanks" dxfId="3441" priority="135">
      <formula>LEN(TRIM(J26))=0</formula>
    </cfRule>
  </conditionalFormatting>
  <conditionalFormatting sqref="J60">
    <cfRule type="containsBlanks" dxfId="3440" priority="134">
      <formula>LEN(TRIM(J60))=0</formula>
    </cfRule>
  </conditionalFormatting>
  <conditionalFormatting sqref="F223">
    <cfRule type="containsBlanks" dxfId="3439" priority="124">
      <formula>LEN(TRIM(F223))=0</formula>
    </cfRule>
  </conditionalFormatting>
  <conditionalFormatting sqref="K242">
    <cfRule type="containsBlanks" dxfId="3438" priority="123">
      <formula>LEN(TRIM(K242))=0</formula>
    </cfRule>
  </conditionalFormatting>
  <conditionalFormatting sqref="H140">
    <cfRule type="containsBlanks" dxfId="3437" priority="133">
      <formula>LEN(TRIM(H140))=0</formula>
    </cfRule>
  </conditionalFormatting>
  <conditionalFormatting sqref="H143 K137 H137:H140">
    <cfRule type="expression" dxfId="3436" priority="131">
      <formula>#REF!="Don't know"</formula>
    </cfRule>
    <cfRule type="expression" dxfId="3435" priority="132">
      <formula>#REF!="No"</formula>
    </cfRule>
  </conditionalFormatting>
  <conditionalFormatting sqref="H143">
    <cfRule type="containsBlanks" dxfId="3434" priority="130">
      <formula>LEN(TRIM(H143))=0</formula>
    </cfRule>
  </conditionalFormatting>
  <conditionalFormatting sqref="H141">
    <cfRule type="expression" dxfId="3433" priority="128">
      <formula>#REF!="Don't know"</formula>
    </cfRule>
    <cfRule type="expression" dxfId="3432" priority="129">
      <formula>#REF!="No"</formula>
    </cfRule>
  </conditionalFormatting>
  <conditionalFormatting sqref="H141">
    <cfRule type="containsBlanks" dxfId="3431" priority="127">
      <formula>LEN(TRIM(H141))=0</formula>
    </cfRule>
  </conditionalFormatting>
  <conditionalFormatting sqref="L188:M188">
    <cfRule type="expression" dxfId="3430" priority="125">
      <formula>$F$221="Don't know"</formula>
    </cfRule>
    <cfRule type="expression" dxfId="3429" priority="126">
      <formula>$F$221="No"</formula>
    </cfRule>
  </conditionalFormatting>
  <conditionalFormatting sqref="O8">
    <cfRule type="containsBlanks" dxfId="3428" priority="121">
      <formula>LEN(TRIM(O8))=0</formula>
    </cfRule>
  </conditionalFormatting>
  <conditionalFormatting sqref="H310:H311">
    <cfRule type="containsBlanks" dxfId="3427" priority="122">
      <formula>LEN(TRIM(H310))=0</formula>
    </cfRule>
  </conditionalFormatting>
  <conditionalFormatting sqref="O67">
    <cfRule type="containsBlanks" dxfId="3426" priority="120">
      <formula>LEN(TRIM(O67))=0</formula>
    </cfRule>
  </conditionalFormatting>
  <conditionalFormatting sqref="O199">
    <cfRule type="containsBlanks" dxfId="3425" priority="119">
      <formula>LEN(TRIM(O199))=0</formula>
    </cfRule>
  </conditionalFormatting>
  <conditionalFormatting sqref="O223:O224">
    <cfRule type="containsBlanks" dxfId="3424" priority="118">
      <formula>LEN(TRIM(O223))=0</formula>
    </cfRule>
  </conditionalFormatting>
  <conditionalFormatting sqref="O252">
    <cfRule type="containsBlanks" dxfId="3423" priority="117">
      <formula>LEN(TRIM(O252))=0</formula>
    </cfRule>
  </conditionalFormatting>
  <conditionalFormatting sqref="I67">
    <cfRule type="containsBlanks" dxfId="3422" priority="116">
      <formula>LEN(TRIM(I67))=0</formula>
    </cfRule>
  </conditionalFormatting>
  <conditionalFormatting sqref="H313">
    <cfRule type="containsBlanks" dxfId="3421" priority="115">
      <formula>LEN(TRIM(H313))=0</formula>
    </cfRule>
  </conditionalFormatting>
  <conditionalFormatting sqref="H8">
    <cfRule type="containsBlanks" dxfId="3420" priority="114">
      <formula>LEN(TRIM(H8))=0</formula>
    </cfRule>
  </conditionalFormatting>
  <conditionalFormatting sqref="H8">
    <cfRule type="expression" dxfId="3419" priority="113">
      <formula>$N$14="Don't know"</formula>
    </cfRule>
  </conditionalFormatting>
  <conditionalFormatting sqref="H8">
    <cfRule type="expression" dxfId="3418" priority="112">
      <formula>$N$14="Not applicable"</formula>
    </cfRule>
  </conditionalFormatting>
  <conditionalFormatting sqref="H8">
    <cfRule type="expression" dxfId="3417" priority="111">
      <formula>$N$14="No"</formula>
    </cfRule>
  </conditionalFormatting>
  <conditionalFormatting sqref="F252">
    <cfRule type="containsBlanks" dxfId="3416" priority="110">
      <formula>LEN(TRIM(F252))=0</formula>
    </cfRule>
  </conditionalFormatting>
  <conditionalFormatting sqref="F260">
    <cfRule type="containsBlanks" dxfId="3415" priority="109">
      <formula>LEN(TRIM(F260))=0</formula>
    </cfRule>
  </conditionalFormatting>
  <conditionalFormatting sqref="F261:F264">
    <cfRule type="containsBlanks" dxfId="3414" priority="108">
      <formula>LEN(TRIM(F261))=0</formula>
    </cfRule>
  </conditionalFormatting>
  <conditionalFormatting sqref="F254">
    <cfRule type="containsBlanks" dxfId="3413" priority="107">
      <formula>LEN(TRIM(F254))=0</formula>
    </cfRule>
  </conditionalFormatting>
  <conditionalFormatting sqref="F256">
    <cfRule type="containsBlanks" dxfId="3412" priority="106">
      <formula>LEN(TRIM(F256))=0</formula>
    </cfRule>
  </conditionalFormatting>
  <conditionalFormatting sqref="F258">
    <cfRule type="containsBlanks" dxfId="3411" priority="105">
      <formula>LEN(TRIM(F258))=0</formula>
    </cfRule>
  </conditionalFormatting>
  <conditionalFormatting sqref="L165:L174">
    <cfRule type="expression" dxfId="3410" priority="103">
      <formula>$F$221="Don't know"</formula>
    </cfRule>
    <cfRule type="expression" dxfId="3409" priority="104">
      <formula>$F$221="No"</formula>
    </cfRule>
  </conditionalFormatting>
  <conditionalFormatting sqref="L164:M164">
    <cfRule type="expression" dxfId="3408" priority="101">
      <formula>$F$221="Don't know"</formula>
    </cfRule>
    <cfRule type="expression" dxfId="3407" priority="102">
      <formula>$F$221="No"</formula>
    </cfRule>
  </conditionalFormatting>
  <conditionalFormatting sqref="L164:N164 F164:F174 L165:L174">
    <cfRule type="containsBlanks" dxfId="3406" priority="100">
      <formula>LEN(TRIM(F164))=0</formula>
    </cfRule>
  </conditionalFormatting>
  <conditionalFormatting sqref="F176:F186">
    <cfRule type="containsBlanks" dxfId="3405" priority="99">
      <formula>LEN(TRIM(F176))=0</formula>
    </cfRule>
  </conditionalFormatting>
  <conditionalFormatting sqref="L164:M164">
    <cfRule type="expression" dxfId="3404" priority="97">
      <formula>$F$221="Don't know"</formula>
    </cfRule>
    <cfRule type="expression" dxfId="3403" priority="98">
      <formula>$F$221="No"</formula>
    </cfRule>
  </conditionalFormatting>
  <conditionalFormatting sqref="O175">
    <cfRule type="containsBlanks" dxfId="3402" priority="96">
      <formula>LEN(TRIM(O175))=0</formula>
    </cfRule>
  </conditionalFormatting>
  <conditionalFormatting sqref="F95:F97">
    <cfRule type="containsBlanks" dxfId="3401" priority="95">
      <formula>LEN(TRIM(F95))=0</formula>
    </cfRule>
  </conditionalFormatting>
  <conditionalFormatting sqref="F99:F102">
    <cfRule type="containsBlanks" dxfId="3400" priority="94">
      <formula>LEN(TRIM(F99))=0</formula>
    </cfRule>
  </conditionalFormatting>
  <conditionalFormatting sqref="H213:H216">
    <cfRule type="expression" dxfId="3399" priority="92">
      <formula>$H$144="Don't know"</formula>
    </cfRule>
    <cfRule type="expression" dxfId="3398" priority="93">
      <formula>$H$144="no"</formula>
    </cfRule>
  </conditionalFormatting>
  <conditionalFormatting sqref="O211">
    <cfRule type="containsBlanks" dxfId="3397" priority="91">
      <formula>LEN(TRIM(O211))=0</formula>
    </cfRule>
  </conditionalFormatting>
  <conditionalFormatting sqref="H213:H216">
    <cfRule type="containsBlanks" dxfId="3396" priority="90">
      <formula>LEN(TRIM(H213))=0</formula>
    </cfRule>
  </conditionalFormatting>
  <conditionalFormatting sqref="H211">
    <cfRule type="expression" dxfId="3395" priority="88">
      <formula>#REF!="Don't know"</formula>
    </cfRule>
    <cfRule type="expression" dxfId="3394" priority="89">
      <formula>#REF!="No"</formula>
    </cfRule>
  </conditionalFormatting>
  <conditionalFormatting sqref="H211">
    <cfRule type="containsBlanks" dxfId="3393" priority="87">
      <formula>LEN(TRIM(H211))=0</formula>
    </cfRule>
  </conditionalFormatting>
  <conditionalFormatting sqref="H360:I360 H361">
    <cfRule type="containsBlanks" dxfId="3392" priority="85">
      <formula>LEN(TRIM(H360))=0</formula>
    </cfRule>
    <cfRule type="containsBlanks" priority="86">
      <formula>LEN(TRIM(H360))=0</formula>
    </cfRule>
  </conditionalFormatting>
  <conditionalFormatting sqref="F268:F272">
    <cfRule type="containsBlanks" dxfId="3391" priority="82">
      <formula>LEN(TRIM(F268))=0</formula>
    </cfRule>
  </conditionalFormatting>
  <conditionalFormatting sqref="O266">
    <cfRule type="containsBlanks" dxfId="3390" priority="84">
      <formula>LEN(TRIM(O266))=0</formula>
    </cfRule>
  </conditionalFormatting>
  <conditionalFormatting sqref="G93:J93">
    <cfRule type="containsBlanks" dxfId="3389" priority="61">
      <formula>LEN(TRIM(G93))=0</formula>
    </cfRule>
  </conditionalFormatting>
  <conditionalFormatting sqref="O163">
    <cfRule type="containsBlanks" dxfId="3388" priority="83">
      <formula>LEN(TRIM(O163))=0</formula>
    </cfRule>
  </conditionalFormatting>
  <conditionalFormatting sqref="F245:G245 F247:G247 F246 F249:G249 F248">
    <cfRule type="containsBlanks" dxfId="3387" priority="60">
      <formula>LEN(TRIM(F245))=0</formula>
    </cfRule>
  </conditionalFormatting>
  <conditionalFormatting sqref="G266">
    <cfRule type="containsBlanks" dxfId="3386" priority="81">
      <formula>LEN(TRIM(G266))=0</formula>
    </cfRule>
  </conditionalFormatting>
  <conditionalFormatting sqref="I20">
    <cfRule type="containsBlanks" dxfId="3385" priority="77">
      <formula>LEN(TRIM(I20))=0</formula>
    </cfRule>
    <cfRule type="expression" dxfId="3384" priority="80">
      <formula>$M$14="Don't know"</formula>
    </cfRule>
  </conditionalFormatting>
  <conditionalFormatting sqref="I20">
    <cfRule type="expression" dxfId="3383" priority="79">
      <formula>$M$14="Not applicable"</formula>
    </cfRule>
  </conditionalFormatting>
  <conditionalFormatting sqref="I20">
    <cfRule type="expression" dxfId="3382" priority="78">
      <formula>$M$14="No"</formula>
    </cfRule>
  </conditionalFormatting>
  <conditionalFormatting sqref="I21">
    <cfRule type="containsBlanks" dxfId="3381" priority="73">
      <formula>LEN(TRIM(I21))=0</formula>
    </cfRule>
    <cfRule type="expression" dxfId="3380" priority="76">
      <formula>$M$14="Don't know"</formula>
    </cfRule>
  </conditionalFormatting>
  <conditionalFormatting sqref="I21">
    <cfRule type="expression" dxfId="3379" priority="75">
      <formula>$M$14="Not applicable"</formula>
    </cfRule>
  </conditionalFormatting>
  <conditionalFormatting sqref="I21">
    <cfRule type="expression" dxfId="3378" priority="74">
      <formula>$M$14="No"</formula>
    </cfRule>
  </conditionalFormatting>
  <conditionalFormatting sqref="I22">
    <cfRule type="containsBlanks" dxfId="3377" priority="69">
      <formula>LEN(TRIM(I22))=0</formula>
    </cfRule>
    <cfRule type="expression" dxfId="3376" priority="72">
      <formula>$M$14="Don't know"</formula>
    </cfRule>
  </conditionalFormatting>
  <conditionalFormatting sqref="I22">
    <cfRule type="expression" dxfId="3375" priority="71">
      <formula>$M$14="Not applicable"</formula>
    </cfRule>
  </conditionalFormatting>
  <conditionalFormatting sqref="I22">
    <cfRule type="expression" dxfId="3374" priority="70">
      <formula>$M$14="No"</formula>
    </cfRule>
  </conditionalFormatting>
  <conditionalFormatting sqref="I23">
    <cfRule type="expression" dxfId="3373" priority="66">
      <formula>$N$14="No"</formula>
    </cfRule>
  </conditionalFormatting>
  <conditionalFormatting sqref="I23">
    <cfRule type="expression" dxfId="3372" priority="68">
      <formula>$N$14="Don't know"</formula>
    </cfRule>
  </conditionalFormatting>
  <conditionalFormatting sqref="I23">
    <cfRule type="expression" dxfId="3371" priority="67">
      <formula>$N$14="Not applicable"</formula>
    </cfRule>
  </conditionalFormatting>
  <conditionalFormatting sqref="I23">
    <cfRule type="containsBlanks" dxfId="3370" priority="65">
      <formula>LEN(TRIM(I23))=0</formula>
    </cfRule>
  </conditionalFormatting>
  <conditionalFormatting sqref="I23">
    <cfRule type="expression" dxfId="3369" priority="64">
      <formula>$N$14="Don't know"</formula>
    </cfRule>
  </conditionalFormatting>
  <conditionalFormatting sqref="I23">
    <cfRule type="expression" dxfId="3368" priority="63">
      <formula>$N$14="Not applicable"</formula>
    </cfRule>
  </conditionalFormatting>
  <conditionalFormatting sqref="I23">
    <cfRule type="expression" dxfId="3367" priority="62">
      <formula>$N$14="No"</formula>
    </cfRule>
  </conditionalFormatting>
  <conditionalFormatting sqref="G251">
    <cfRule type="containsBlanks" dxfId="3366" priority="59">
      <formula>LEN(TRIM(G251))=0</formula>
    </cfRule>
  </conditionalFormatting>
  <conditionalFormatting sqref="O244 O251">
    <cfRule type="containsBlanks" dxfId="3365" priority="58">
      <formula>LEN(TRIM(O244))=0</formula>
    </cfRule>
  </conditionalFormatting>
  <conditionalFormatting sqref="J354">
    <cfRule type="containsBlanks" dxfId="3364" priority="50">
      <formula>LEN(TRIM(J354))=0</formula>
    </cfRule>
  </conditionalFormatting>
  <conditionalFormatting sqref="J344">
    <cfRule type="containsBlanks" dxfId="3363" priority="52">
      <formula>LEN(TRIM(J344))=0</formula>
    </cfRule>
  </conditionalFormatting>
  <conditionalFormatting sqref="J318">
    <cfRule type="containsBlanks" dxfId="3362" priority="57">
      <formula>LEN(TRIM(J318))=0</formula>
    </cfRule>
  </conditionalFormatting>
  <conditionalFormatting sqref="J319">
    <cfRule type="containsBlanks" dxfId="3361" priority="56">
      <formula>LEN(TRIM(J319))=0</formula>
    </cfRule>
  </conditionalFormatting>
  <conditionalFormatting sqref="J329">
    <cfRule type="containsBlanks" dxfId="3360" priority="55">
      <formula>LEN(TRIM(J329))=0</formula>
    </cfRule>
  </conditionalFormatting>
  <conditionalFormatting sqref="J334">
    <cfRule type="containsBlanks" dxfId="3359" priority="54">
      <formula>LEN(TRIM(J334))=0</formula>
    </cfRule>
  </conditionalFormatting>
  <conditionalFormatting sqref="J339">
    <cfRule type="containsBlanks" dxfId="3358" priority="53">
      <formula>LEN(TRIM(J339))=0</formula>
    </cfRule>
  </conditionalFormatting>
  <conditionalFormatting sqref="J349">
    <cfRule type="containsBlanks" dxfId="3357" priority="51">
      <formula>LEN(TRIM(J349))=0</formula>
    </cfRule>
  </conditionalFormatting>
  <conditionalFormatting sqref="J89:J92">
    <cfRule type="containsBlanks" dxfId="3356" priority="49">
      <formula>LEN(TRIM(J89))=0</formula>
    </cfRule>
  </conditionalFormatting>
  <conditionalFormatting sqref="J321">
    <cfRule type="containsBlanks" dxfId="3355" priority="48">
      <formula>LEN(TRIM(J321))=0</formula>
    </cfRule>
  </conditionalFormatting>
  <conditionalFormatting sqref="J326">
    <cfRule type="containsBlanks" dxfId="3354" priority="47">
      <formula>LEN(TRIM(J326))=0</formula>
    </cfRule>
  </conditionalFormatting>
  <conditionalFormatting sqref="J331">
    <cfRule type="containsBlanks" dxfId="3353" priority="46">
      <formula>LEN(TRIM(J331))=0</formula>
    </cfRule>
  </conditionalFormatting>
  <conditionalFormatting sqref="J336">
    <cfRule type="containsBlanks" dxfId="3352" priority="45">
      <formula>LEN(TRIM(J336))=0</formula>
    </cfRule>
  </conditionalFormatting>
  <conditionalFormatting sqref="J346">
    <cfRule type="containsBlanks" dxfId="3351" priority="44">
      <formula>LEN(TRIM(J346))=0</formula>
    </cfRule>
  </conditionalFormatting>
  <conditionalFormatting sqref="J351">
    <cfRule type="containsBlanks" dxfId="3350" priority="43">
      <formula>LEN(TRIM(J351))=0</formula>
    </cfRule>
  </conditionalFormatting>
  <conditionalFormatting sqref="O316:O357">
    <cfRule type="containsBlanks" dxfId="3349" priority="41">
      <formula>LEN(TRIM(O316))=0</formula>
    </cfRule>
  </conditionalFormatting>
  <conditionalFormatting sqref="J356">
    <cfRule type="containsBlanks" dxfId="3348" priority="42">
      <formula>LEN(TRIM(J356))=0</formula>
    </cfRule>
  </conditionalFormatting>
  <conditionalFormatting sqref="H357">
    <cfRule type="containsBlanks" dxfId="3347" priority="40">
      <formula>LEN(TRIM(H357))=0</formula>
    </cfRule>
  </conditionalFormatting>
  <conditionalFormatting sqref="K20:N24">
    <cfRule type="containsBlanks" dxfId="3346" priority="39">
      <formula>LEN(TRIM(K20))=0</formula>
    </cfRule>
  </conditionalFormatting>
  <conditionalFormatting sqref="J29">
    <cfRule type="containsBlanks" dxfId="3345" priority="37">
      <formula>LEN(TRIM(J29))=0</formula>
    </cfRule>
  </conditionalFormatting>
  <conditionalFormatting sqref="J28">
    <cfRule type="containsBlanks" dxfId="3344" priority="38">
      <formula>LEN(TRIM(J28))=0</formula>
    </cfRule>
  </conditionalFormatting>
  <conditionalFormatting sqref="J341">
    <cfRule type="containsBlanks" dxfId="3343" priority="36">
      <formula>LEN(TRIM(J341))=0</formula>
    </cfRule>
  </conditionalFormatting>
  <conditionalFormatting sqref="H308:J308">
    <cfRule type="containsBlanks" dxfId="3342" priority="35">
      <formula>LEN(TRIM(H308))=0</formula>
    </cfRule>
  </conditionalFormatting>
  <conditionalFormatting sqref="H312:J312">
    <cfRule type="containsBlanks" dxfId="3341" priority="34">
      <formula>LEN(TRIM(H312))=0</formula>
    </cfRule>
  </conditionalFormatting>
  <conditionalFormatting sqref="H315:J315">
    <cfRule type="containsBlanks" dxfId="3340" priority="33">
      <formula>LEN(TRIM(H315))=0</formula>
    </cfRule>
  </conditionalFormatting>
  <conditionalFormatting sqref="I24">
    <cfRule type="containsBlanks" dxfId="3339" priority="32">
      <formula>LEN(TRIM(I24))=0</formula>
    </cfRule>
  </conditionalFormatting>
  <conditionalFormatting sqref="O77">
    <cfRule type="containsBlanks" dxfId="3338" priority="31">
      <formula>LEN(TRIM(O77))=0</formula>
    </cfRule>
  </conditionalFormatting>
  <conditionalFormatting sqref="O78">
    <cfRule type="containsBlanks" dxfId="3337" priority="30">
      <formula>LEN(TRIM(O78))=0</formula>
    </cfRule>
  </conditionalFormatting>
  <conditionalFormatting sqref="O79">
    <cfRule type="containsBlanks" dxfId="3336" priority="29">
      <formula>LEN(TRIM(O79))=0</formula>
    </cfRule>
  </conditionalFormatting>
  <conditionalFormatting sqref="O95">
    <cfRule type="containsBlanks" dxfId="3335" priority="28">
      <formula>LEN(TRIM(O95))=0</formula>
    </cfRule>
  </conditionalFormatting>
  <conditionalFormatting sqref="O360">
    <cfRule type="containsBlanks" dxfId="3334" priority="27">
      <formula>LEN(TRIM(O360))=0</formula>
    </cfRule>
  </conditionalFormatting>
  <conditionalFormatting sqref="J323">
    <cfRule type="containsBlanks" dxfId="3333" priority="26">
      <formula>LEN(TRIM(J323))=0</formula>
    </cfRule>
  </conditionalFormatting>
  <conditionalFormatting sqref="J328">
    <cfRule type="containsBlanks" dxfId="3332" priority="25">
      <formula>LEN(TRIM(J328))=0</formula>
    </cfRule>
  </conditionalFormatting>
  <conditionalFormatting sqref="J333">
    <cfRule type="containsBlanks" dxfId="3331" priority="24">
      <formula>LEN(TRIM(J333))=0</formula>
    </cfRule>
  </conditionalFormatting>
  <conditionalFormatting sqref="J338">
    <cfRule type="containsBlanks" dxfId="3330" priority="23">
      <formula>LEN(TRIM(J338))=0</formula>
    </cfRule>
  </conditionalFormatting>
  <conditionalFormatting sqref="J343">
    <cfRule type="containsBlanks" dxfId="3329" priority="22">
      <formula>LEN(TRIM(J343))=0</formula>
    </cfRule>
  </conditionalFormatting>
  <conditionalFormatting sqref="J348">
    <cfRule type="containsBlanks" dxfId="3328" priority="21">
      <formula>LEN(TRIM(J348))=0</formula>
    </cfRule>
  </conditionalFormatting>
  <conditionalFormatting sqref="J353">
    <cfRule type="containsBlanks" dxfId="3327" priority="20">
      <formula>LEN(TRIM(J353))=0</formula>
    </cfRule>
  </conditionalFormatting>
  <conditionalFormatting sqref="J40:K40">
    <cfRule type="containsBlanks" dxfId="3326" priority="19">
      <formula>LEN(TRIM(J40))=0</formula>
    </cfRule>
  </conditionalFormatting>
  <conditionalFormatting sqref="J51:K51">
    <cfRule type="containsBlanks" dxfId="3325" priority="18">
      <formula>LEN(TRIM(J51))=0</formula>
    </cfRule>
  </conditionalFormatting>
  <conditionalFormatting sqref="J56:K56">
    <cfRule type="containsBlanks" dxfId="3324" priority="17">
      <formula>LEN(TRIM(J56))=0</formula>
    </cfRule>
  </conditionalFormatting>
  <conditionalFormatting sqref="J44:K44">
    <cfRule type="containsBlanks" dxfId="3323" priority="16">
      <formula>LEN(TRIM(J44))=0</formula>
    </cfRule>
  </conditionalFormatting>
  <conditionalFormatting sqref="J45:K45">
    <cfRule type="containsBlanks" dxfId="3322" priority="15">
      <formula>LEN(TRIM(J45))=0</formula>
    </cfRule>
  </conditionalFormatting>
  <conditionalFormatting sqref="J49:K49">
    <cfRule type="containsBlanks" dxfId="3321" priority="14">
      <formula>LEN(TRIM(J49))=0</formula>
    </cfRule>
  </conditionalFormatting>
  <conditionalFormatting sqref="K35">
    <cfRule type="containsBlanks" dxfId="3320" priority="13">
      <formula>LEN(TRIM(K35))=0</formula>
    </cfRule>
  </conditionalFormatting>
  <conditionalFormatting sqref="I63:J64">
    <cfRule type="containsBlanks" dxfId="3319" priority="9">
      <formula>LEN(TRIM(I63))=0</formula>
    </cfRule>
  </conditionalFormatting>
  <conditionalFormatting sqref="G63:H64">
    <cfRule type="containsBlanks" dxfId="3318" priority="10">
      <formula>LEN(TRIM(G63))=0</formula>
    </cfRule>
  </conditionalFormatting>
  <conditionalFormatting sqref="F70:H70 F72:H72 F71 F73">
    <cfRule type="containsBlanks" dxfId="3317" priority="8">
      <formula>LEN(TRIM(F70))=0</formula>
    </cfRule>
  </conditionalFormatting>
  <conditionalFormatting sqref="I277:I278">
    <cfRule type="containsBlanks" dxfId="3316" priority="7">
      <formula>LEN(TRIM(I277))=0</formula>
    </cfRule>
  </conditionalFormatting>
  <conditionalFormatting sqref="J324">
    <cfRule type="containsBlanks" dxfId="3315" priority="6">
      <formula>LEN(TRIM(J324))=0</formula>
    </cfRule>
  </conditionalFormatting>
  <conditionalFormatting sqref="I72:J72">
    <cfRule type="containsBlanks" dxfId="3314" priority="5">
      <formula>LEN(TRIM(I72))=0</formula>
    </cfRule>
  </conditionalFormatting>
  <conditionalFormatting sqref="I70:J70">
    <cfRule type="containsBlanks" dxfId="3313" priority="4">
      <formula>LEN(TRIM(I70))=0</formula>
    </cfRule>
  </conditionalFormatting>
  <conditionalFormatting sqref="K281:L281">
    <cfRule type="containsBlanks" dxfId="3312" priority="3">
      <formula>LEN(TRIM(K281))=0</formula>
    </cfRule>
  </conditionalFormatting>
  <conditionalFormatting sqref="K43">
    <cfRule type="containsBlanks" dxfId="3311" priority="2">
      <formula>LEN(TRIM(K43))=0</formula>
    </cfRule>
  </conditionalFormatting>
  <conditionalFormatting sqref="J39:K39">
    <cfRule type="containsBlanks" dxfId="3310" priority="1">
      <formula>LEN(TRIM(J39))=0</formula>
    </cfRule>
  </conditionalFormatting>
  <dataValidations count="44">
    <dataValidation type="list" allowBlank="1" showInputMessage="1" showErrorMessage="1" sqref="J318:K318 J323:K323 J328:K328 J333:K333 J338:K338 J343:K343 J348:K348 J353:K353" xr:uid="{456BB0B6-E75C-4666-975D-D946D24BC251}">
      <formula1>"WHO-prequalified, SRA, Both WHO-PQ and SRA,No SRA or WHO-PQ products registered,Don’t know"</formula1>
    </dataValidation>
    <dataValidation type="list" allowBlank="1" showInputMessage="1" showErrorMessage="1" sqref="H361:I361" xr:uid="{D29231E0-EBF6-48A0-821C-3401FD0C4CC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5DFBA12-EE71-4381-AC85-C775757C3543}">
      <formula1>"Yes, No, Don’t know"</formula1>
    </dataValidation>
    <dataValidation type="list" allowBlank="1" showInputMessage="1" showErrorMessage="1" sqref="H29 J29" xr:uid="{FA9568DA-9A7B-4DBB-9511-F8FF7F0D343A}">
      <formula1>"2015,2016,2017,2018,2019"</formula1>
    </dataValidation>
    <dataValidation type="list" allowBlank="1" showInputMessage="1" showErrorMessage="1" sqref="J321:K321 J326:K326 J331:K331 J336:K336 J346:K346 J351:K351 J356:K356 J341:K341 J324:K324" xr:uid="{D1ED0BBB-BEDE-4396-8AD9-176BED2412C9}">
      <formula1>"0,1,2 or more,Don't know"</formula1>
    </dataValidation>
    <dataValidation type="list" allowBlank="1" showInputMessage="1" showErrorMessage="1" sqref="H304:J304" xr:uid="{C5462AE7-9B8E-4C84-A9D8-F20032308AF9}">
      <formula1>"Yes - ISO certified, Yes - WHO-PQ, Yes - both ISO certified and WHO-PQ,Neither, Don’t know, Not applicable"</formula1>
    </dataValidation>
    <dataValidation type="list" allowBlank="1" showInputMessage="1" showErrorMessage="1" sqref="F248:G248" xr:uid="{58F31D84-2953-4927-9BA8-27FCC77A225A}">
      <formula1>"Yes: Extensive community mobilization/engagement,Yes: Some community mobilization/engagement,No,Don't know"</formula1>
    </dataValidation>
    <dataValidation type="list" allowBlank="1" showInputMessage="1" showErrorMessage="1" sqref="F246:G246" xr:uid="{57BF9E5E-1620-4C1A-A15C-689B5366C837}">
      <formula1>"Yes: Extensive mass media,Yes: Some mass media,No,Don't know"</formula1>
    </dataValidation>
    <dataValidation type="list" allowBlank="1" showInputMessage="1" showErrorMessage="1" sqref="G147:G160 H151:I160 H147:I149 J147:J160 K147:L149 K151:L160" xr:uid="{163A3E18-971D-47E0-BDF3-3B1265718827}">
      <formula1>"Community Health Worker (or equivalent),Auxiliary Nurse,Auxiliary Nurse Midwife,Nurse,Clinical Officer,Doctor,Don't know,Not applicable"</formula1>
    </dataValidation>
    <dataValidation type="list" allowBlank="1" showInputMessage="1" showErrorMessage="1" sqref="H140:J140" xr:uid="{E3CE08DF-D910-4660-9B75-50BDDDF91DE6}">
      <formula1>"Yes - high level of implementation, Yes - some implementation,Minimal or no implementation, Don't know, Not applicable (no strategy)"</formula1>
    </dataValidation>
    <dataValidation type="list" allowBlank="1" showInputMessage="1" showErrorMessage="1" sqref="J89:J92" xr:uid="{2C8BBE71-FDCD-40A0-B8A2-01C5F293B8A1}">
      <formula1>"Yes, No, Don't Know,Not applicable"</formula1>
    </dataValidation>
    <dataValidation type="list" allowBlank="1" showInputMessage="1" showErrorMessage="1" error="Please choose from the dropdown list." prompt="Please select from the dropdown list" sqref="G90:I92" xr:uid="{FAA24A08-DE82-47BC-BBF2-407AC9A20B9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0EF0666-0A51-4255-8B21-3521E20E3176}">
      <formula1>"Ministry of Finance, Ministry of Planning,Both,Neither,Don't know, Not applicable"</formula1>
    </dataValidation>
    <dataValidation type="list" allowBlank="1" showInputMessage="1" showErrorMessage="1" sqref="F99:G102" xr:uid="{3CA47F12-1EFB-4B16-B578-5BDEDCD351DE}">
      <formula1>"Yes,No,Don't Know"</formula1>
    </dataValidation>
    <dataValidation type="list" allowBlank="1" showInputMessage="1" showErrorMessage="1" sqref="F272:G272" xr:uid="{08F597AD-0886-42F1-A8E8-2B0F8859B2DA}">
      <formula1>"Paper only, Mobile phone/SMS,Electronic,Combination, Don't know, Not applicable (no LMIS)"</formula1>
    </dataValidation>
    <dataValidation type="list" allowBlank="1" showInputMessage="1" showErrorMessage="1" sqref="G251" xr:uid="{19DCDE58-7D0D-4584-89DA-23ABFCB74C08}">
      <formula1>"0%,1-10%,11-20%,21-30%,31-40%,41-50%,51-60%,61-70%,71-80%,81-100%,Don't know,Not applicable"</formula1>
    </dataValidation>
    <dataValidation type="list" allowBlank="1" showInputMessage="1" showErrorMessage="1" sqref="F249:G249 H213:J216" xr:uid="{CFFA0356-A629-498C-B761-6A4D43593B23}">
      <formula1>"Yes,No,Don't know"</formula1>
    </dataValidation>
    <dataValidation type="list" allowBlank="1" showInputMessage="1" showErrorMessage="1" sqref="F247:G247" xr:uid="{60884200-322C-4B57-A55C-1C603CE4FE3B}">
      <formula1>"Yes: Extensive mobile outreach/education,Yes: Some mobile outreach/education,No,Don't know"</formula1>
    </dataValidation>
    <dataValidation type="list" allowBlank="1" showInputMessage="1" showErrorMessage="1" sqref="F245:G245" xr:uid="{1B5A141C-E562-4D0B-8BD9-C870D854396E}">
      <formula1>"Yes: Extensive social marketing,Yes: Some social marketing,No,Don't know"</formula1>
    </dataValidation>
    <dataValidation allowBlank="1" showInputMessage="1" showErrorMessage="1" error="Please choose from the dropdown list." sqref="K20:N24" xr:uid="{ABCFDDBA-6916-4796-8EC6-C9C90B47623D}"/>
    <dataValidation type="list" allowBlank="1" showInputMessage="1" showErrorMessage="1" sqref="F271:G271" xr:uid="{9D450F55-B6AA-4325-B18A-34F5D3A8BAF8}">
      <formula1>"Yes: All social marketing sites included, Yes: Some social marketing sites included,None, Don't know, Not applicable (no LMIS)"</formula1>
    </dataValidation>
    <dataValidation type="list" allowBlank="1" showInputMessage="1" showErrorMessage="1" sqref="F270:G270" xr:uid="{4FE5C653-47AD-4437-99AB-13FD29E8F4DC}">
      <formula1>"Yes: All NGO facilities included, Yes: Some NGO facilities included,None, Don't know, Not applicable (no LMIS)"</formula1>
    </dataValidation>
    <dataValidation type="list" allowBlank="1" showInputMessage="1" showErrorMessage="1" sqref="F269:G269" xr:uid="{10F198D4-FC92-43E4-8E8B-A4F725AB826F}">
      <formula1>"Yes: All private sector facilities included, Yes: Some private sector facilities included,None, Don't know, Not applicable (no LMIS)"</formula1>
    </dataValidation>
    <dataValidation type="list" allowBlank="1" showInputMessage="1" showErrorMessage="1" sqref="F268:G268" xr:uid="{23C8A5E9-A533-4359-BF0E-CAA7F9A3B21E}">
      <formula1>"Yes: All public sector facilities included, Yes: Some public sector facilities included,None, Don't know, Not applicable (no LMIS)"</formula1>
    </dataValidation>
    <dataValidation type="list" allowBlank="1" showInputMessage="1" showErrorMessage="1" sqref="H360:I360" xr:uid="{79C929D9-B6E3-4B53-A5D9-EB76793E37A0}">
      <formula1>"Yes (PSE plan with FP/RH component),No PSE plan started/developed,Yes PSE plan but no FP/RH component,Don't know"</formula1>
    </dataValidation>
    <dataValidation type="list" allowBlank="1" showInputMessage="1" showErrorMessage="1" sqref="H312:J312" xr:uid="{563EA5F6-B630-4FCE-8512-ADFAE5979AF3}">
      <formula1>"0-25%,26-50%,51-75%,76-100%, Don’t know, Not applicable"</formula1>
    </dataValidation>
    <dataValidation type="list" allowBlank="1" showInputMessage="1" showErrorMessage="1" sqref="F95:F97" xr:uid="{5F4904EE-00C7-4446-A668-D32DD17FF45C}">
      <formula1>"Yes,No,Don't Know,Not Applicable"</formula1>
    </dataValidation>
    <dataValidation type="list" allowBlank="1" showInputMessage="1" showErrorMessage="1" sqref="H302:J302" xr:uid="{20A8153F-DDA2-481E-96E8-69107B5934A3}">
      <formula1>"Yes,No,Don't know,Not applicable"</formula1>
    </dataValidation>
    <dataValidation type="list" allowBlank="1" showInputMessage="1" showErrorMessage="1" sqref="H308:J308" xr:uid="{5DC81155-5DE1-4DAB-8537-6285FC9D8BE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70BC77AA-0C8A-4F9C-9E54-A47593AF70CD}">
      <formula1>"0,1,2-3,More than 3, Don’t know"</formula1>
    </dataValidation>
    <dataValidation type="list" allowBlank="1" showInputMessage="1" showErrorMessage="1" sqref="J349 J354 J319 J329 J334 J339 J344" xr:uid="{944F5F00-0550-4CA6-9019-8395E924FB68}">
      <formula1>"0,1,2-3,More than 3,Don't know"</formula1>
    </dataValidation>
    <dataValidation type="list" allowBlank="1" showInputMessage="1" showErrorMessage="1" sqref="H302" xr:uid="{0A1E86FD-CF7E-41EE-8380-C0B5AD8D0FFD}">
      <formula1>"Yes,No,Don’t know, Not applicable"</formula1>
    </dataValidation>
    <dataValidation type="list" allowBlank="1" showInputMessage="1" showErrorMessage="1" sqref="H301:J301" xr:uid="{F2E84C34-B832-4C2D-816A-F15EE1325FC4}">
      <formula1>"Less than 6 months, 6 months to under 1 year, 1 year to 18 months, More than 18 months,Don’t know"</formula1>
    </dataValidation>
    <dataValidation type="list" allowBlank="1" showInputMessage="1" showErrorMessage="1" error="Please choose from the dropdown list." sqref="I20:I21" xr:uid="{678F6176-9FD4-4B3A-88E5-4C2005375D3A}">
      <formula1>"Yes, No, Don't know, Not applicable"</formula1>
    </dataValidation>
    <dataValidation type="list" allowBlank="1" showInputMessage="1" showErrorMessage="1" sqref="H305:J306" xr:uid="{8E425CA4-C7DC-40BA-BEAE-EFBE01A2A5FE}">
      <formula1>"Most were tested, Some were tested, None were tested, Don't know, Not applicable"</formula1>
    </dataValidation>
    <dataValidation type="list" allowBlank="1" showInputMessage="1" showErrorMessage="1" sqref="H315 H303 H307 H313 H311 H298:H299" xr:uid="{C519AB75-15B8-4A26-94B3-2BC4884E9EBD}">
      <formula1>"Yes, No, Don’t know, Not applicable"</formula1>
    </dataValidation>
    <dataValidation type="list" allowBlank="1" showInputMessage="1" showErrorMessage="1" sqref="H161 J161:L161" xr:uid="{61FA097B-AABA-49D4-92E6-729163B1E517}">
      <formula1>"Community Health Worker (or equivalent), Nurse, Auxiliary Nurse, Auxiliary Nurse Midwife, Clinical Officer, Doctor, Don't know, Not applicable"</formula1>
    </dataValidation>
    <dataValidation type="list" allowBlank="1" showInputMessage="1" showErrorMessage="1" sqref="H106" xr:uid="{3CA9FF01-9DC6-4A59-9052-B0B99754408A}">
      <formula1>"Yes, No, Don't Know"</formula1>
    </dataValidation>
    <dataValidation type="list" allowBlank="1" showInputMessage="1" showErrorMessage="1" sqref="F77:F81" xr:uid="{728FE617-C96E-4703-8D50-B3FC2AD416BC}">
      <formula1>"In-kind, Cash, Don't know, Not applicable"</formula1>
    </dataValidation>
    <dataValidation type="list" allowBlank="1" showInputMessage="1" showErrorMessage="1" sqref="F164:F174 J60:K60 I67 F188:F198 K228:K240 F252 G135 H143:J143 H141:J141 J58 F260 F176:F186 F200:F210 H211:J211 G266 H357:H358 F70 F72" xr:uid="{49B1B42D-45A4-46E1-A304-F203F4120CDA}">
      <formula1>"Yes, No, Don't know"</formula1>
    </dataValidation>
    <dataValidation type="list" allowBlank="1" showInputMessage="1" showErrorMessage="1" sqref="H31:J31" xr:uid="{F18D309F-327F-45BC-8C3D-5A9BAADA4544}">
      <formula1>"Less than annually,Annually,Bi-annually (twice a year),Quarterly,Monthly,Ad hoc"</formula1>
    </dataValidation>
    <dataValidation type="list" allowBlank="1" showInputMessage="1" showErrorMessage="1" sqref="H26 J26 H28 J28" xr:uid="{B1C9D032-0FA8-40A9-AFA4-BF90DB885206}">
      <formula1>"January, February, March, April, May, June, July, August, September, October, November, December"</formula1>
    </dataValidation>
    <dataValidation type="list" allowBlank="1" showInputMessage="1" showErrorMessage="1" error="Please choose from the dropdown list." sqref="I22" xr:uid="{ACF74C05-8CB8-498C-B2E7-2A8F1764ED73}">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xr:uid="{CCE18806-E234-4F5B-B6BA-B5B4ECD0CB70}">
      <formula1>"Yes, No, Don't know, Not applicable"</formula1>
    </dataValidation>
  </dataValidations>
  <hyperlinks>
    <hyperlink ref="L1:M1" location="'All Countries Summary (2019)'!A1" display="go to summary page" xr:uid="{C6255F4F-58B5-4CAB-8EF1-2A0D59CFD6AD}"/>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D0253C-806C-4194-997D-35E3A13F8226}">
          <x14:formula1>
            <xm:f>'\\chemonics.sharepoint.com@SSL\DavWWWRoot\sites\FO000\1300_CL\Monitoring and Evaluation\CS Indicators and Index\Validated Surveys - 2019\Validation_final\[CS Indicators Survey_2019_Malawi_final.xlsx]Data sources for dropdown list'!#REF!</xm:f>
          </x14:formula1>
          <xm:sqref>E3 O58:P58 O106:P106 P76 O113:P115 O146:P161 P94 O69:P74 O20:P24 O26:P33 P60 O67:P67 O77:P81 O88:P93 O95:P103 O135:P135 O266:P272 O274:P274 O277:P279 O297:P308 O310:P356 O357 P357:P359 O358:P360 O141:P144 O163:P264</xm:sqref>
        </x14:dataValidation>
        <x14:dataValidation type="list" allowBlank="1" showInputMessage="1" showErrorMessage="1" prompt="Please select from drop-down list" xr:uid="{547824A0-106C-4361-9BF5-938E31FBCE95}">
          <x14:formula1>
            <xm:f>'\\chemonics.sharepoint.com@SSL\DavWWWRoot\sites\FO000\1300_CL\Monitoring and Evaluation\CS Indicators and Index\Validated Surveys - 2019\Validation_final\[CS Indicators Survey_2019_Malawi_final.xlsx]Data sources for dropdown list'!#REF!</xm:f>
          </x14:formula1>
          <xm:sqref>O8:P19</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426C1-4D3E-45C0-9EA3-805CB374F2B7}">
  <sheetPr>
    <tabColor theme="8" tint="0.79998168889431442"/>
  </sheetPr>
  <dimension ref="A1:Q363"/>
  <sheetViews>
    <sheetView showGridLines="0" zoomScaleNormal="100" workbookViewId="0">
      <selection activeCell="K1" sqref="K1:L1"/>
    </sheetView>
  </sheetViews>
  <sheetFormatPr defaultColWidth="9.42578125" defaultRowHeight="15"/>
  <cols>
    <col min="1" max="1" width="2.42578125" customWidth="1"/>
    <col min="2" max="2" width="5.5703125" customWidth="1"/>
    <col min="3" max="3" width="3.42578125" customWidth="1"/>
    <col min="4" max="4" width="16.42578125" customWidth="1"/>
    <col min="5" max="5" width="61" customWidth="1"/>
    <col min="6" max="6" width="16.42578125" customWidth="1"/>
    <col min="7" max="7" width="24.42578125" customWidth="1"/>
    <col min="8" max="8" width="22" customWidth="1"/>
    <col min="9" max="9" width="16.42578125" customWidth="1"/>
    <col min="10" max="10" width="19" customWidth="1"/>
    <col min="11" max="11" width="19.5703125" customWidth="1"/>
    <col min="12" max="12" width="17.42578125" customWidth="1"/>
    <col min="13" max="14" width="18.5703125" customWidth="1"/>
    <col min="15" max="16" width="60.42578125" customWidth="1"/>
  </cols>
  <sheetData>
    <row r="1" spans="2:16" ht="53.25" customHeight="1">
      <c r="B1" s="140"/>
      <c r="C1" s="140"/>
      <c r="D1" s="140"/>
      <c r="E1" s="140"/>
      <c r="F1" s="643"/>
      <c r="G1" s="643"/>
      <c r="H1" s="643"/>
      <c r="I1" s="643"/>
      <c r="J1" s="643"/>
      <c r="K1" s="2508" t="s">
        <v>828</v>
      </c>
      <c r="L1" s="2508"/>
      <c r="M1" s="643"/>
      <c r="N1" s="643"/>
      <c r="O1" s="140"/>
      <c r="P1" s="140"/>
    </row>
    <row r="2" spans="2:16" ht="37.5" customHeight="1" thickBot="1">
      <c r="B2" s="141" t="s">
        <v>1938</v>
      </c>
      <c r="C2" s="6"/>
      <c r="D2" s="6"/>
      <c r="E2" s="6"/>
      <c r="F2" s="142"/>
      <c r="G2" s="143"/>
      <c r="H2" s="142"/>
      <c r="I2" s="142"/>
      <c r="J2" s="142"/>
      <c r="K2" s="616"/>
      <c r="L2" s="616"/>
      <c r="M2" s="616"/>
      <c r="N2" s="144"/>
      <c r="O2" s="140"/>
      <c r="P2" s="140"/>
    </row>
    <row r="3" spans="2:16" ht="42.75" customHeight="1" thickBot="1">
      <c r="B3" s="141"/>
      <c r="C3" s="6"/>
      <c r="D3" s="15" t="s">
        <v>1939</v>
      </c>
      <c r="E3" s="145" t="s">
        <v>4568</v>
      </c>
      <c r="F3" s="16" t="s">
        <v>1941</v>
      </c>
      <c r="G3" s="143"/>
      <c r="H3" s="142"/>
      <c r="I3" s="142"/>
      <c r="J3" s="142"/>
      <c r="K3" s="616"/>
      <c r="L3" s="616"/>
      <c r="M3" s="616"/>
      <c r="N3" s="144"/>
      <c r="O3" s="140"/>
      <c r="P3" s="140"/>
    </row>
    <row r="4" spans="2:16" ht="39" customHeight="1">
      <c r="B4" s="2403" t="s">
        <v>1942</v>
      </c>
      <c r="C4" s="2403"/>
      <c r="D4" s="2403"/>
      <c r="E4" s="2403"/>
      <c r="F4" s="2403"/>
      <c r="G4" s="2403"/>
      <c r="H4" s="2403"/>
      <c r="I4" s="2403"/>
      <c r="J4" s="2403"/>
      <c r="K4" s="2403"/>
      <c r="L4" s="2403"/>
      <c r="M4" s="2403"/>
      <c r="N4" s="2403"/>
      <c r="O4" s="140"/>
      <c r="P4" s="140"/>
    </row>
    <row r="5" spans="2:16" ht="3.75" customHeight="1" thickBot="1">
      <c r="B5" s="2430" t="s">
        <v>1943</v>
      </c>
      <c r="C5" s="2431"/>
      <c r="D5" s="2431"/>
      <c r="E5" s="2431"/>
      <c r="F5" s="2431"/>
      <c r="G5" s="2431"/>
      <c r="H5" s="2431"/>
      <c r="I5" s="2431"/>
      <c r="J5" s="2431"/>
      <c r="K5" s="2431"/>
      <c r="L5" s="2431"/>
      <c r="M5" s="2431"/>
      <c r="N5" s="2431"/>
      <c r="O5" s="140"/>
      <c r="P5" s="140"/>
    </row>
    <row r="6" spans="2:16" ht="27"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43.5" customHeight="1">
      <c r="B8" s="20" t="s">
        <v>1947</v>
      </c>
      <c r="C8" s="2407" t="s">
        <v>1948</v>
      </c>
      <c r="D8" s="2407"/>
      <c r="E8" s="2407"/>
      <c r="F8" s="2407"/>
      <c r="G8" s="2407"/>
      <c r="H8" s="1622" t="s">
        <v>1949</v>
      </c>
      <c r="I8" s="21" t="s">
        <v>1950</v>
      </c>
      <c r="J8" s="2408"/>
      <c r="K8" s="2409"/>
      <c r="L8" s="2409"/>
      <c r="M8" s="2409"/>
      <c r="N8" s="2410"/>
      <c r="O8" s="2245" t="s">
        <v>1951</v>
      </c>
      <c r="P8" s="2245"/>
    </row>
    <row r="9" spans="2:16" ht="21.75" customHeight="1">
      <c r="B9" s="22" t="s">
        <v>435</v>
      </c>
      <c r="C9" s="2028" t="s">
        <v>1952</v>
      </c>
      <c r="D9" s="2028"/>
      <c r="E9" s="2029"/>
      <c r="F9" s="2411" t="s">
        <v>4569</v>
      </c>
      <c r="G9" s="2412"/>
      <c r="H9" s="2412"/>
      <c r="I9" s="2412"/>
      <c r="J9" s="2412"/>
      <c r="K9" s="2412"/>
      <c r="L9" s="2412"/>
      <c r="M9" s="2412"/>
      <c r="N9" s="2412"/>
      <c r="O9" s="2124"/>
      <c r="P9" s="2124"/>
    </row>
    <row r="10" spans="2:16" ht="42.75">
      <c r="B10" s="23" t="s">
        <v>58</v>
      </c>
      <c r="C10" s="1997" t="s">
        <v>1954</v>
      </c>
      <c r="D10" s="1997"/>
      <c r="E10" s="1998"/>
      <c r="F10" s="24" t="s">
        <v>1955</v>
      </c>
      <c r="G10" s="2413"/>
      <c r="H10" s="2413"/>
      <c r="I10" s="2413"/>
      <c r="J10" s="2413"/>
      <c r="K10" s="2413"/>
      <c r="L10" s="2413"/>
      <c r="M10" s="2413"/>
      <c r="N10" s="2414"/>
      <c r="O10" s="2124"/>
      <c r="P10" s="2124"/>
    </row>
    <row r="11" spans="2:16" ht="29.1" customHeight="1">
      <c r="B11" s="1494" t="s">
        <v>435</v>
      </c>
      <c r="C11" s="2043" t="s">
        <v>1956</v>
      </c>
      <c r="D11" s="2043"/>
      <c r="E11" s="2415"/>
      <c r="F11" s="1622" t="s">
        <v>1949</v>
      </c>
      <c r="G11" s="4070" t="s">
        <v>1957</v>
      </c>
      <c r="H11" s="1998"/>
      <c r="I11" s="2773" t="s">
        <v>4570</v>
      </c>
      <c r="J11" s="2774"/>
      <c r="K11" s="2774"/>
      <c r="L11" s="2774"/>
      <c r="M11" s="2774"/>
      <c r="N11" s="2775"/>
      <c r="O11" s="2124"/>
      <c r="P11" s="2124"/>
    </row>
    <row r="12" spans="2:16" ht="44.25" customHeight="1">
      <c r="B12" s="76" t="s">
        <v>441</v>
      </c>
      <c r="C12" s="2028" t="s">
        <v>1959</v>
      </c>
      <c r="D12" s="2028"/>
      <c r="E12" s="2029"/>
      <c r="F12" s="1622" t="s">
        <v>1949</v>
      </c>
      <c r="G12" s="4070" t="s">
        <v>1957</v>
      </c>
      <c r="H12" s="1998"/>
      <c r="I12" s="2773" t="s">
        <v>4571</v>
      </c>
      <c r="J12" s="2774"/>
      <c r="K12" s="2774"/>
      <c r="L12" s="2774"/>
      <c r="M12" s="2774"/>
      <c r="N12" s="2775"/>
      <c r="O12" s="2124"/>
      <c r="P12" s="2124"/>
    </row>
    <row r="13" spans="2:16" ht="53.45" customHeight="1">
      <c r="B13" s="88" t="s">
        <v>443</v>
      </c>
      <c r="C13" s="2028" t="s">
        <v>1961</v>
      </c>
      <c r="D13" s="2028"/>
      <c r="E13" s="2029"/>
      <c r="F13" s="1622" t="s">
        <v>1949</v>
      </c>
      <c r="G13" s="4070" t="s">
        <v>1957</v>
      </c>
      <c r="H13" s="1998"/>
      <c r="I13" s="2773" t="s">
        <v>4572</v>
      </c>
      <c r="J13" s="2774"/>
      <c r="K13" s="2774"/>
      <c r="L13" s="2774"/>
      <c r="M13" s="2774"/>
      <c r="N13" s="2775"/>
      <c r="O13" s="2124"/>
      <c r="P13" s="2124"/>
    </row>
    <row r="14" spans="2:16" ht="33" customHeight="1">
      <c r="B14" s="76" t="s">
        <v>445</v>
      </c>
      <c r="C14" s="2028" t="s">
        <v>1963</v>
      </c>
      <c r="D14" s="2028"/>
      <c r="E14" s="2029"/>
      <c r="F14" s="1622" t="s">
        <v>1949</v>
      </c>
      <c r="G14" s="4070" t="s">
        <v>1964</v>
      </c>
      <c r="H14" s="1998"/>
      <c r="I14" s="2773" t="s">
        <v>4573</v>
      </c>
      <c r="J14" s="2774"/>
      <c r="K14" s="2774"/>
      <c r="L14" s="2774"/>
      <c r="M14" s="2774"/>
      <c r="N14" s="2775"/>
      <c r="O14" s="2124"/>
      <c r="P14" s="2124"/>
    </row>
    <row r="15" spans="2:16" ht="47.1" customHeight="1">
      <c r="B15" s="76" t="s">
        <v>448</v>
      </c>
      <c r="C15" s="2028" t="s">
        <v>1965</v>
      </c>
      <c r="D15" s="2028"/>
      <c r="E15" s="2029"/>
      <c r="F15" s="1622" t="s">
        <v>1949</v>
      </c>
      <c r="G15" s="4070" t="s">
        <v>1966</v>
      </c>
      <c r="H15" s="1998"/>
      <c r="I15" s="2773" t="s">
        <v>4574</v>
      </c>
      <c r="J15" s="2774"/>
      <c r="K15" s="2774"/>
      <c r="L15" s="2774"/>
      <c r="M15" s="2774"/>
      <c r="N15" s="2775"/>
      <c r="O15" s="2124"/>
      <c r="P15" s="2124"/>
    </row>
    <row r="16" spans="2:16" ht="63.75" customHeight="1">
      <c r="B16" s="76" t="s">
        <v>450</v>
      </c>
      <c r="C16" s="2028" t="s">
        <v>1968</v>
      </c>
      <c r="D16" s="2028"/>
      <c r="E16" s="2029"/>
      <c r="F16" s="1622" t="s">
        <v>1949</v>
      </c>
      <c r="G16" s="4070" t="s">
        <v>1969</v>
      </c>
      <c r="H16" s="1998"/>
      <c r="I16" s="2773" t="s">
        <v>4575</v>
      </c>
      <c r="J16" s="2774"/>
      <c r="K16" s="2774"/>
      <c r="L16" s="2774"/>
      <c r="M16" s="2774"/>
      <c r="N16" s="2775"/>
      <c r="O16" s="2124"/>
      <c r="P16" s="2124"/>
    </row>
    <row r="17" spans="2:16" ht="26.25" customHeight="1">
      <c r="B17" s="76" t="s">
        <v>453</v>
      </c>
      <c r="C17" s="2099" t="s">
        <v>1971</v>
      </c>
      <c r="D17" s="2099"/>
      <c r="E17" s="2099"/>
      <c r="F17" s="1622" t="s">
        <v>1949</v>
      </c>
      <c r="G17" s="4070" t="s">
        <v>1972</v>
      </c>
      <c r="H17" s="1998"/>
      <c r="I17" s="2773" t="s">
        <v>4576</v>
      </c>
      <c r="J17" s="2774"/>
      <c r="K17" s="2774"/>
      <c r="L17" s="2774"/>
      <c r="M17" s="2774"/>
      <c r="N17" s="2775"/>
      <c r="O17" s="2124"/>
      <c r="P17" s="2124"/>
    </row>
    <row r="18" spans="2:16" ht="26.25" customHeight="1">
      <c r="B18" s="76" t="s">
        <v>456</v>
      </c>
      <c r="C18" s="2099" t="s">
        <v>1974</v>
      </c>
      <c r="D18" s="2099"/>
      <c r="E18" s="2099"/>
      <c r="F18" s="1522" t="s">
        <v>1975</v>
      </c>
      <c r="G18" s="4070" t="s">
        <v>1972</v>
      </c>
      <c r="H18" s="1998"/>
      <c r="I18" s="2838"/>
      <c r="J18" s="2839"/>
      <c r="K18" s="2839"/>
      <c r="L18" s="2839"/>
      <c r="M18" s="2839"/>
      <c r="N18" s="2840"/>
      <c r="O18" s="2124"/>
      <c r="P18" s="2124"/>
    </row>
    <row r="19" spans="2:16" ht="34.35" customHeight="1">
      <c r="B19" s="76" t="s">
        <v>458</v>
      </c>
      <c r="C19" s="2099" t="s">
        <v>1976</v>
      </c>
      <c r="D19" s="2099"/>
      <c r="E19" s="2099"/>
      <c r="F19" s="1622" t="s">
        <v>1962</v>
      </c>
      <c r="G19" s="4070" t="s">
        <v>1972</v>
      </c>
      <c r="H19" s="1998"/>
      <c r="I19" s="2435"/>
      <c r="J19" s="2436"/>
      <c r="K19" s="2436"/>
      <c r="L19" s="2436"/>
      <c r="M19" s="2436"/>
      <c r="N19" s="2437"/>
      <c r="O19" s="2197"/>
      <c r="P19" s="2197"/>
    </row>
    <row r="20" spans="2:16" ht="24" customHeight="1">
      <c r="B20" s="23" t="s">
        <v>78</v>
      </c>
      <c r="C20" s="1997" t="s">
        <v>1978</v>
      </c>
      <c r="D20" s="1997"/>
      <c r="E20" s="1997"/>
      <c r="F20" s="1997"/>
      <c r="G20" s="1997"/>
      <c r="H20" s="1997"/>
      <c r="I20" s="1522" t="s">
        <v>1949</v>
      </c>
      <c r="J20" s="1993" t="s">
        <v>1979</v>
      </c>
      <c r="K20" s="2465" t="s">
        <v>4577</v>
      </c>
      <c r="L20" s="2466"/>
      <c r="M20" s="2466"/>
      <c r="N20" s="2467"/>
      <c r="O20" s="25" t="s">
        <v>2867</v>
      </c>
      <c r="P20" s="26" t="s">
        <v>1981</v>
      </c>
    </row>
    <row r="21" spans="2:16" ht="24" customHeight="1">
      <c r="B21" s="23" t="s">
        <v>81</v>
      </c>
      <c r="C21" s="1997" t="s">
        <v>1982</v>
      </c>
      <c r="D21" s="1997"/>
      <c r="E21" s="1997"/>
      <c r="F21" s="1997"/>
      <c r="G21" s="1997"/>
      <c r="H21" s="1997"/>
      <c r="I21" s="1522" t="s">
        <v>1949</v>
      </c>
      <c r="J21" s="2398"/>
      <c r="K21" s="2469"/>
      <c r="L21" s="2470"/>
      <c r="M21" s="2470"/>
      <c r="N21" s="2471"/>
      <c r="O21" s="25" t="s">
        <v>2868</v>
      </c>
      <c r="P21" s="26" t="s">
        <v>2867</v>
      </c>
    </row>
    <row r="22" spans="2:16" ht="24" customHeight="1">
      <c r="B22" s="23" t="s">
        <v>91</v>
      </c>
      <c r="C22" s="1997" t="s">
        <v>1983</v>
      </c>
      <c r="D22" s="1997"/>
      <c r="E22" s="1997"/>
      <c r="F22" s="1997"/>
      <c r="G22" s="1997"/>
      <c r="H22" s="1997"/>
      <c r="I22" s="1522" t="s">
        <v>2790</v>
      </c>
      <c r="J22" s="2398"/>
      <c r="K22" s="2469"/>
      <c r="L22" s="2470"/>
      <c r="M22" s="2470"/>
      <c r="N22" s="2471"/>
      <c r="O22" s="2051" t="s">
        <v>3352</v>
      </c>
      <c r="P22" s="2051" t="s">
        <v>2870</v>
      </c>
    </row>
    <row r="23" spans="2:16" ht="27" customHeight="1">
      <c r="B23" s="23" t="s">
        <v>464</v>
      </c>
      <c r="C23" s="1997" t="s">
        <v>1985</v>
      </c>
      <c r="D23" s="1997"/>
      <c r="E23" s="1997"/>
      <c r="F23" s="1997"/>
      <c r="G23" s="1997"/>
      <c r="H23" s="1997"/>
      <c r="I23" s="1622" t="s">
        <v>1949</v>
      </c>
      <c r="J23" s="2398"/>
      <c r="K23" s="2469"/>
      <c r="L23" s="2470"/>
      <c r="M23" s="2470"/>
      <c r="N23" s="2471"/>
      <c r="O23" s="2124"/>
      <c r="P23" s="2124"/>
    </row>
    <row r="24" spans="2:16" ht="115.35" customHeight="1" thickBot="1">
      <c r="B24" s="22" t="s">
        <v>435</v>
      </c>
      <c r="C24" s="2330" t="s">
        <v>1986</v>
      </c>
      <c r="D24" s="2330"/>
      <c r="E24" s="2330"/>
      <c r="F24" s="2330"/>
      <c r="G24" s="2330"/>
      <c r="H24" s="2330"/>
      <c r="I24" s="1622" t="s">
        <v>1949</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776" t="s">
        <v>4578</v>
      </c>
      <c r="M26" s="2777"/>
      <c r="N26" s="2778"/>
      <c r="O26" s="30" t="s">
        <v>3363</v>
      </c>
      <c r="P26" s="1515"/>
    </row>
    <row r="27" spans="2:16" ht="62.25" customHeight="1">
      <c r="B27" s="87" t="s">
        <v>472</v>
      </c>
      <c r="C27" s="2028" t="s">
        <v>1995</v>
      </c>
      <c r="D27" s="2028"/>
      <c r="E27" s="2028"/>
      <c r="F27" s="2028"/>
      <c r="G27" s="2028"/>
      <c r="H27" s="2028"/>
      <c r="I27" s="2029"/>
      <c r="J27" s="233">
        <v>4442825</v>
      </c>
      <c r="K27" s="2113"/>
      <c r="L27" s="2779"/>
      <c r="M27" s="2780"/>
      <c r="N27" s="2781"/>
      <c r="O27" s="2051" t="s">
        <v>2875</v>
      </c>
      <c r="P27" s="2051" t="s">
        <v>3756</v>
      </c>
    </row>
    <row r="28" spans="2:16" ht="19.5" customHeight="1">
      <c r="B28" s="2810" t="s">
        <v>120</v>
      </c>
      <c r="C28" s="1855" t="s">
        <v>1997</v>
      </c>
      <c r="D28" s="1855"/>
      <c r="E28" s="1855"/>
      <c r="F28" s="2098"/>
      <c r="G28" s="1634" t="s">
        <v>1989</v>
      </c>
      <c r="H28" s="1531" t="s">
        <v>1990</v>
      </c>
      <c r="I28" s="32" t="s">
        <v>1991</v>
      </c>
      <c r="J28" s="33" t="s">
        <v>1992</v>
      </c>
      <c r="K28" s="2113"/>
      <c r="L28" s="2779"/>
      <c r="M28" s="2780"/>
      <c r="N28" s="2781"/>
      <c r="O28" s="2124"/>
      <c r="P28" s="2124"/>
    </row>
    <row r="29" spans="2:16" ht="19.5" customHeight="1">
      <c r="B29" s="2811"/>
      <c r="C29" s="2099"/>
      <c r="D29" s="2099"/>
      <c r="E29" s="2099"/>
      <c r="F29" s="2100"/>
      <c r="G29" s="1634" t="s">
        <v>1998</v>
      </c>
      <c r="H29" s="1510">
        <v>2018</v>
      </c>
      <c r="I29" s="32" t="s">
        <v>1999</v>
      </c>
      <c r="J29" s="1510">
        <v>2018</v>
      </c>
      <c r="K29" s="2113"/>
      <c r="L29" s="2779"/>
      <c r="M29" s="2780"/>
      <c r="N29" s="2781"/>
      <c r="O29" s="2124"/>
      <c r="P29" s="2124"/>
    </row>
    <row r="30" spans="2:16" ht="25.5" customHeight="1">
      <c r="B30" s="76" t="s">
        <v>435</v>
      </c>
      <c r="C30" s="2028" t="s">
        <v>2000</v>
      </c>
      <c r="D30" s="2028"/>
      <c r="E30" s="2028"/>
      <c r="F30" s="2028"/>
      <c r="G30" s="2029"/>
      <c r="H30" s="2381" t="s">
        <v>4579</v>
      </c>
      <c r="I30" s="2382"/>
      <c r="J30" s="2383"/>
      <c r="K30" s="2113"/>
      <c r="L30" s="2779"/>
      <c r="M30" s="2780"/>
      <c r="N30" s="2781"/>
      <c r="O30" s="2197"/>
      <c r="P30" s="2197"/>
    </row>
    <row r="31" spans="2:16" ht="33" customHeight="1">
      <c r="B31" s="76" t="s">
        <v>441</v>
      </c>
      <c r="C31" s="2028" t="s">
        <v>2002</v>
      </c>
      <c r="D31" s="2028"/>
      <c r="E31" s="2028"/>
      <c r="F31" s="2028"/>
      <c r="G31" s="2029"/>
      <c r="H31" s="2384" t="s">
        <v>4580</v>
      </c>
      <c r="I31" s="2385"/>
      <c r="J31" s="2386"/>
      <c r="K31" s="2114"/>
      <c r="L31" s="2782"/>
      <c r="M31" s="2783"/>
      <c r="N31" s="2784"/>
      <c r="O31" s="1513" t="s">
        <v>3316</v>
      </c>
      <c r="P31" s="26" t="s">
        <v>2878</v>
      </c>
    </row>
    <row r="32" spans="2:16" ht="63.75" customHeight="1">
      <c r="B32" s="76" t="s">
        <v>443</v>
      </c>
      <c r="C32" s="2028" t="s">
        <v>2004</v>
      </c>
      <c r="D32" s="2028"/>
      <c r="E32" s="2028"/>
      <c r="F32" s="2028"/>
      <c r="G32" s="2028"/>
      <c r="H32" s="2028"/>
      <c r="I32" s="2028"/>
      <c r="J32" s="2028"/>
      <c r="K32" s="2028"/>
      <c r="L32" s="2028"/>
      <c r="M32" s="2028"/>
      <c r="N32" s="2372"/>
      <c r="O32" s="2074" t="s">
        <v>2879</v>
      </c>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t="s">
        <v>4581</v>
      </c>
      <c r="P34" s="2379" t="s">
        <v>4582</v>
      </c>
    </row>
    <row r="35" spans="2:16" ht="21" customHeight="1">
      <c r="B35" s="27"/>
      <c r="C35" s="2091" t="s">
        <v>2011</v>
      </c>
      <c r="D35" s="2091"/>
      <c r="E35" s="2091"/>
      <c r="F35" s="2091"/>
      <c r="G35" s="2091"/>
      <c r="H35" s="2091"/>
      <c r="I35" s="2092"/>
      <c r="J35" s="36">
        <v>194471</v>
      </c>
      <c r="K35" s="37">
        <v>185816</v>
      </c>
      <c r="L35" s="2361">
        <f t="shared" ref="L35:L57" si="0">ABS(J35-K35)/J35</f>
        <v>4.4505350412143714E-2</v>
      </c>
      <c r="M35" s="2362"/>
      <c r="N35" s="2363"/>
      <c r="O35" s="2380"/>
      <c r="P35" s="2380"/>
    </row>
    <row r="36" spans="2:16" ht="21" customHeight="1">
      <c r="B36" s="27"/>
      <c r="C36" s="2091" t="s">
        <v>2012</v>
      </c>
      <c r="D36" s="2091"/>
      <c r="E36" s="2091"/>
      <c r="F36" s="2091"/>
      <c r="G36" s="2091"/>
      <c r="H36" s="2091"/>
      <c r="I36" s="2092"/>
      <c r="J36" s="326" t="s">
        <v>61</v>
      </c>
      <c r="K36" s="326" t="s">
        <v>61</v>
      </c>
      <c r="L36" s="2361" t="s">
        <v>61</v>
      </c>
      <c r="M36" s="2362"/>
      <c r="N36" s="2363"/>
      <c r="O36" s="2380"/>
      <c r="P36" s="2380"/>
    </row>
    <row r="37" spans="2:16" ht="31.5" customHeight="1">
      <c r="B37" s="27"/>
      <c r="C37" s="2091" t="s">
        <v>2013</v>
      </c>
      <c r="D37" s="2091"/>
      <c r="E37" s="2091"/>
      <c r="F37" s="38" t="s">
        <v>2014</v>
      </c>
      <c r="G37" s="1754"/>
      <c r="H37" s="2008"/>
      <c r="I37" s="1755"/>
      <c r="J37" s="326" t="s">
        <v>61</v>
      </c>
      <c r="K37" s="326"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6">
        <v>53458</v>
      </c>
      <c r="K39" s="37">
        <v>40672</v>
      </c>
      <c r="L39" s="2369">
        <f>ABS(J39-K39)/J39</f>
        <v>0.23917842044221632</v>
      </c>
      <c r="M39" s="2370"/>
      <c r="N39" s="2371"/>
      <c r="O39" s="2380"/>
      <c r="P39" s="2380"/>
    </row>
    <row r="40" spans="2:16" ht="27.75" customHeight="1">
      <c r="B40" s="27"/>
      <c r="C40" s="2091" t="s">
        <v>2017</v>
      </c>
      <c r="D40" s="2091"/>
      <c r="E40" s="2091"/>
      <c r="F40" s="38" t="s">
        <v>2014</v>
      </c>
      <c r="G40" s="1754"/>
      <c r="H40" s="2008"/>
      <c r="I40" s="1755"/>
      <c r="J40" s="326" t="s">
        <v>61</v>
      </c>
      <c r="K40" s="326"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26" t="s">
        <v>61</v>
      </c>
      <c r="K42" s="326" t="s">
        <v>61</v>
      </c>
      <c r="L42" s="2361" t="s">
        <v>61</v>
      </c>
      <c r="M42" s="2362"/>
      <c r="N42" s="2363"/>
      <c r="O42" s="2380"/>
      <c r="P42" s="2380"/>
    </row>
    <row r="43" spans="2:16" ht="21" customHeight="1">
      <c r="B43" s="27"/>
      <c r="C43" s="2091" t="s">
        <v>2020</v>
      </c>
      <c r="D43" s="2091"/>
      <c r="E43" s="2091"/>
      <c r="F43" s="2091"/>
      <c r="G43" s="2091"/>
      <c r="H43" s="2091"/>
      <c r="I43" s="2092"/>
      <c r="J43" s="36">
        <v>236058</v>
      </c>
      <c r="K43" s="36">
        <f>61397*4</f>
        <v>245588</v>
      </c>
      <c r="L43" s="2361">
        <f t="shared" si="0"/>
        <v>4.0371434139067519E-2</v>
      </c>
      <c r="M43" s="2362"/>
      <c r="N43" s="2363"/>
      <c r="O43" s="2380"/>
      <c r="P43" s="2380"/>
    </row>
    <row r="44" spans="2:16" ht="21" customHeight="1">
      <c r="B44" s="27"/>
      <c r="C44" s="2091" t="s">
        <v>2021</v>
      </c>
      <c r="D44" s="2091"/>
      <c r="E44" s="2091"/>
      <c r="F44" s="2091"/>
      <c r="G44" s="2091"/>
      <c r="H44" s="2091"/>
      <c r="I44" s="2092"/>
      <c r="J44" s="326" t="s">
        <v>61</v>
      </c>
      <c r="K44" s="326" t="s">
        <v>61</v>
      </c>
      <c r="L44" s="2361" t="s">
        <v>61</v>
      </c>
      <c r="M44" s="2362"/>
      <c r="N44" s="2363"/>
      <c r="O44" s="2380"/>
      <c r="P44" s="2380"/>
    </row>
    <row r="45" spans="2:16" ht="32.25" customHeight="1">
      <c r="B45" s="27"/>
      <c r="C45" s="2091" t="s">
        <v>2022</v>
      </c>
      <c r="D45" s="2091"/>
      <c r="E45" s="2091"/>
      <c r="F45" s="38" t="s">
        <v>2014</v>
      </c>
      <c r="G45" s="1754"/>
      <c r="H45" s="2008"/>
      <c r="I45" s="1755"/>
      <c r="J45" s="326" t="s">
        <v>61</v>
      </c>
      <c r="K45" s="326"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6">
        <v>80043</v>
      </c>
      <c r="K47" s="37">
        <v>63856</v>
      </c>
      <c r="L47" s="2361">
        <f t="shared" si="0"/>
        <v>0.20222880201891483</v>
      </c>
      <c r="M47" s="2362"/>
      <c r="N47" s="2363"/>
      <c r="O47" s="2380"/>
      <c r="P47" s="2380"/>
    </row>
    <row r="48" spans="2:16" ht="21" customHeight="1">
      <c r="B48" s="27"/>
      <c r="C48" s="2091" t="s">
        <v>2025</v>
      </c>
      <c r="D48" s="2091"/>
      <c r="E48" s="2091"/>
      <c r="F48" s="2091"/>
      <c r="G48" s="2091"/>
      <c r="H48" s="2091"/>
      <c r="I48" s="2092"/>
      <c r="J48" s="36">
        <v>14424</v>
      </c>
      <c r="K48" s="36">
        <v>10396</v>
      </c>
      <c r="L48" s="2361">
        <f t="shared" si="0"/>
        <v>0.2792567942318358</v>
      </c>
      <c r="M48" s="2362"/>
      <c r="N48" s="2363"/>
      <c r="O48" s="2380"/>
      <c r="P48" s="2380"/>
    </row>
    <row r="49" spans="2:16" ht="30" customHeight="1">
      <c r="B49" s="27"/>
      <c r="C49" s="2091" t="s">
        <v>2026</v>
      </c>
      <c r="D49" s="2091"/>
      <c r="E49" s="2091"/>
      <c r="F49" s="38" t="s">
        <v>2014</v>
      </c>
      <c r="G49" s="2093"/>
      <c r="H49" s="2157"/>
      <c r="I49" s="2094"/>
      <c r="J49" s="326" t="s">
        <v>61</v>
      </c>
      <c r="K49" s="326" t="s">
        <v>61</v>
      </c>
      <c r="L49" s="2361" t="s">
        <v>61</v>
      </c>
      <c r="M49" s="2362"/>
      <c r="N49" s="2363"/>
      <c r="O49" s="2380"/>
      <c r="P49" s="2380"/>
    </row>
    <row r="50" spans="2:16" ht="21" customHeight="1">
      <c r="B50" s="27" t="s">
        <v>502</v>
      </c>
      <c r="C50" s="1997" t="s">
        <v>2027</v>
      </c>
      <c r="D50" s="1997"/>
      <c r="E50" s="1997"/>
      <c r="F50" s="1997"/>
      <c r="G50" s="1997"/>
      <c r="H50" s="1997"/>
      <c r="I50" s="1997"/>
      <c r="J50" s="36">
        <v>13737</v>
      </c>
      <c r="K50" s="37">
        <v>10708</v>
      </c>
      <c r="L50" s="2361">
        <f t="shared" si="0"/>
        <v>0.2204993812331659</v>
      </c>
      <c r="M50" s="2362"/>
      <c r="N50" s="2363"/>
      <c r="O50" s="2380"/>
      <c r="P50" s="2380"/>
    </row>
    <row r="51" spans="2:16" ht="21" customHeight="1">
      <c r="B51" s="27" t="s">
        <v>504</v>
      </c>
      <c r="C51" s="1997" t="s">
        <v>2028</v>
      </c>
      <c r="D51" s="1997"/>
      <c r="E51" s="1997"/>
      <c r="F51" s="1997"/>
      <c r="G51" s="1997"/>
      <c r="H51" s="1997"/>
      <c r="I51" s="1997"/>
      <c r="J51" s="326" t="s">
        <v>61</v>
      </c>
      <c r="K51" s="326" t="s">
        <v>61</v>
      </c>
      <c r="L51" s="2361" t="s">
        <v>61</v>
      </c>
      <c r="M51" s="2362"/>
      <c r="N51" s="2363"/>
      <c r="O51" s="2380"/>
      <c r="P51" s="2380"/>
    </row>
    <row r="52" spans="2:16" ht="21" customHeight="1">
      <c r="B52" s="27" t="s">
        <v>506</v>
      </c>
      <c r="C52" s="1997" t="s">
        <v>2029</v>
      </c>
      <c r="D52" s="1997"/>
      <c r="E52" s="1997"/>
      <c r="F52" s="1997"/>
      <c r="G52" s="1997"/>
      <c r="H52" s="1997"/>
      <c r="I52" s="1997"/>
      <c r="J52" s="36">
        <v>245879</v>
      </c>
      <c r="K52" s="37">
        <v>252000</v>
      </c>
      <c r="L52" s="2361">
        <f t="shared" si="0"/>
        <v>2.4894358607282445E-2</v>
      </c>
      <c r="M52" s="2362"/>
      <c r="N52" s="2363"/>
      <c r="O52" s="2380"/>
      <c r="P52" s="2380"/>
    </row>
    <row r="53" spans="2:16" ht="21" customHeight="1">
      <c r="B53" s="27" t="s">
        <v>507</v>
      </c>
      <c r="C53" s="1997" t="s">
        <v>2030</v>
      </c>
      <c r="D53" s="1997"/>
      <c r="E53" s="1997"/>
      <c r="F53" s="1997"/>
      <c r="G53" s="1997"/>
      <c r="H53" s="1997"/>
      <c r="I53" s="1997"/>
      <c r="J53" s="36">
        <v>9323</v>
      </c>
      <c r="K53" s="37">
        <v>8000</v>
      </c>
      <c r="L53" s="2361">
        <f t="shared" si="0"/>
        <v>0.14190711144481391</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26" t="s">
        <v>61</v>
      </c>
      <c r="K55" s="326" t="s">
        <v>61</v>
      </c>
      <c r="L55" s="2361" t="s">
        <v>61</v>
      </c>
      <c r="M55" s="2362"/>
      <c r="N55" s="2363"/>
      <c r="O55" s="2380"/>
      <c r="P55" s="2380"/>
    </row>
    <row r="56" spans="2:16" ht="21" customHeight="1">
      <c r="B56" s="27"/>
      <c r="C56" s="2091" t="s">
        <v>2033</v>
      </c>
      <c r="D56" s="2091"/>
      <c r="E56" s="2091"/>
      <c r="F56" s="2091"/>
      <c r="G56" s="2091"/>
      <c r="H56" s="2091"/>
      <c r="I56" s="2092"/>
      <c r="J56" s="326" t="s">
        <v>61</v>
      </c>
      <c r="K56" s="326" t="s">
        <v>61</v>
      </c>
      <c r="L56" s="2361" t="s">
        <v>61</v>
      </c>
      <c r="M56" s="2362"/>
      <c r="N56" s="2363"/>
      <c r="O56" s="2380"/>
      <c r="P56" s="2380"/>
    </row>
    <row r="57" spans="2:16" ht="21" customHeight="1" thickBot="1">
      <c r="B57" s="39" t="s">
        <v>510</v>
      </c>
      <c r="C57" s="1997" t="s">
        <v>2034</v>
      </c>
      <c r="D57" s="1997"/>
      <c r="E57" s="1997"/>
      <c r="F57" s="1997"/>
      <c r="G57" s="1997"/>
      <c r="H57" s="1997"/>
      <c r="I57" s="1997"/>
      <c r="J57" s="131">
        <v>2629</v>
      </c>
      <c r="K57" s="131">
        <v>1884</v>
      </c>
      <c r="L57" s="2366">
        <f t="shared" si="0"/>
        <v>0.28337771015595281</v>
      </c>
      <c r="M57" s="2367"/>
      <c r="N57" s="2368"/>
      <c r="O57" s="2380"/>
      <c r="P57" s="2380"/>
    </row>
    <row r="58" spans="2:16" ht="51" customHeight="1" thickBot="1">
      <c r="B58" s="205" t="s">
        <v>512</v>
      </c>
      <c r="C58" s="2827" t="s">
        <v>2035</v>
      </c>
      <c r="D58" s="2827"/>
      <c r="E58" s="2827"/>
      <c r="F58" s="2827"/>
      <c r="G58" s="2827"/>
      <c r="H58" s="2827"/>
      <c r="I58" s="2828"/>
      <c r="J58" s="327" t="s">
        <v>1962</v>
      </c>
      <c r="K58" s="42" t="s">
        <v>2036</v>
      </c>
      <c r="L58" s="2352" t="s">
        <v>4583</v>
      </c>
      <c r="M58" s="2353"/>
      <c r="N58" s="2354"/>
      <c r="O58" s="43"/>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63.75" customHeight="1" thickBot="1">
      <c r="B60" s="181" t="s">
        <v>516</v>
      </c>
      <c r="C60" s="2330" t="s">
        <v>2039</v>
      </c>
      <c r="D60" s="2330"/>
      <c r="E60" s="2330"/>
      <c r="F60" s="2330"/>
      <c r="G60" s="2330"/>
      <c r="H60" s="2330"/>
      <c r="I60" s="2330"/>
      <c r="J60" s="1980" t="s">
        <v>1949</v>
      </c>
      <c r="K60" s="2053"/>
      <c r="L60" s="45" t="s">
        <v>2036</v>
      </c>
      <c r="M60" s="3540" t="s">
        <v>4584</v>
      </c>
      <c r="N60" s="3541"/>
      <c r="O60" s="1627" t="s">
        <v>2059</v>
      </c>
      <c r="P60" s="1511"/>
    </row>
    <row r="61" spans="2:16" ht="36" customHeight="1">
      <c r="B61" s="2344" t="s">
        <v>2041</v>
      </c>
      <c r="C61" s="2345"/>
      <c r="D61" s="2345"/>
      <c r="E61" s="2345"/>
      <c r="F61" s="2345"/>
      <c r="G61" s="2345"/>
      <c r="H61" s="2345"/>
      <c r="I61" s="2345"/>
      <c r="J61" s="2345"/>
      <c r="K61" s="2345"/>
      <c r="L61" s="2345"/>
      <c r="M61" s="2345"/>
      <c r="N61" s="2345"/>
      <c r="O61" s="2345"/>
      <c r="P61" s="2346"/>
    </row>
    <row r="62" spans="2:16" ht="43.5" customHeight="1">
      <c r="B62" s="44" t="s">
        <v>519</v>
      </c>
      <c r="C62" s="1813" t="s">
        <v>2042</v>
      </c>
      <c r="D62" s="1813"/>
      <c r="E62" s="1813"/>
      <c r="F62" s="2347"/>
      <c r="G62" s="46" t="s">
        <v>2043</v>
      </c>
      <c r="H62" s="47" t="s">
        <v>2044</v>
      </c>
      <c r="I62" s="2271" t="s">
        <v>2045</v>
      </c>
      <c r="J62" s="2273"/>
      <c r="K62" s="2271" t="s">
        <v>1993</v>
      </c>
      <c r="L62" s="2272"/>
      <c r="M62" s="2272"/>
      <c r="N62" s="2274"/>
      <c r="O62" s="2231" t="s">
        <v>2059</v>
      </c>
      <c r="P62" s="2348"/>
    </row>
    <row r="63" spans="2:16" ht="37.5" customHeight="1">
      <c r="B63" s="76" t="s">
        <v>435</v>
      </c>
      <c r="C63" s="2028" t="s">
        <v>2046</v>
      </c>
      <c r="D63" s="2028"/>
      <c r="E63" s="2028"/>
      <c r="F63" s="2029"/>
      <c r="G63" s="48">
        <v>444282.5</v>
      </c>
      <c r="H63" s="116" t="s">
        <v>862</v>
      </c>
      <c r="I63" s="2317" t="s">
        <v>2059</v>
      </c>
      <c r="J63" s="2318"/>
      <c r="K63" s="2457" t="s">
        <v>4585</v>
      </c>
      <c r="L63" s="2458"/>
      <c r="M63" s="2458"/>
      <c r="N63" s="2459"/>
      <c r="O63" s="2232"/>
      <c r="P63" s="2349"/>
    </row>
    <row r="64" spans="2:16" ht="60" customHeight="1">
      <c r="B64" s="76" t="s">
        <v>441</v>
      </c>
      <c r="C64" s="2028" t="s">
        <v>2049</v>
      </c>
      <c r="D64" s="2028"/>
      <c r="E64" s="2028"/>
      <c r="F64" s="2029"/>
      <c r="G64" s="48">
        <v>0</v>
      </c>
      <c r="H64" s="116" t="s">
        <v>857</v>
      </c>
      <c r="I64" s="2317" t="s">
        <v>61</v>
      </c>
      <c r="J64" s="2318"/>
      <c r="K64" s="2457" t="s">
        <v>4586</v>
      </c>
      <c r="L64" s="2458"/>
      <c r="M64" s="2458"/>
      <c r="N64" s="2459"/>
      <c r="O64" s="2232"/>
      <c r="P64" s="2349"/>
    </row>
    <row r="65" spans="2:17" ht="54" customHeight="1" thickBot="1">
      <c r="B65" s="22" t="s">
        <v>443</v>
      </c>
      <c r="C65" s="1855" t="s">
        <v>2050</v>
      </c>
      <c r="D65" s="1855"/>
      <c r="E65" s="1855"/>
      <c r="F65" s="2098"/>
      <c r="G65" s="50">
        <f>G63+G64</f>
        <v>444282.5</v>
      </c>
      <c r="H65" s="328"/>
      <c r="I65" s="2309"/>
      <c r="J65" s="2310"/>
      <c r="K65" s="2309"/>
      <c r="L65" s="2311"/>
      <c r="M65" s="2311"/>
      <c r="N65" s="2312"/>
      <c r="O65" s="2243"/>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02" t="s">
        <v>1962</v>
      </c>
      <c r="J67" s="54" t="s">
        <v>2036</v>
      </c>
      <c r="K67" s="2331"/>
      <c r="L67" s="2332"/>
      <c r="M67" s="2332"/>
      <c r="N67" s="2333"/>
      <c r="O67" s="1511"/>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1962</v>
      </c>
      <c r="G70" s="2315">
        <v>0</v>
      </c>
      <c r="H70" s="2316"/>
      <c r="I70" s="2317" t="s">
        <v>857</v>
      </c>
      <c r="J70" s="2318"/>
      <c r="K70" s="2457" t="s">
        <v>4587</v>
      </c>
      <c r="L70" s="2458"/>
      <c r="M70" s="2458"/>
      <c r="N70" s="2459"/>
      <c r="O70" s="2124"/>
      <c r="P70" s="2124"/>
    </row>
    <row r="71" spans="2:17" ht="31.5" customHeight="1">
      <c r="B71" s="56"/>
      <c r="C71" s="2825" t="s">
        <v>2062</v>
      </c>
      <c r="D71" s="2825"/>
      <c r="E71" s="2826"/>
      <c r="F71" s="2162" t="s">
        <v>4588</v>
      </c>
      <c r="G71" s="2163"/>
      <c r="H71" s="2163"/>
      <c r="I71" s="2163"/>
      <c r="J71" s="2163"/>
      <c r="K71" s="2340"/>
      <c r="L71" s="2341"/>
      <c r="M71" s="2341"/>
      <c r="N71" s="2342"/>
      <c r="O71" s="2124"/>
      <c r="P71" s="2124"/>
    </row>
    <row r="72" spans="2:17" ht="65.25" customHeight="1">
      <c r="B72" s="76" t="s">
        <v>441</v>
      </c>
      <c r="C72" s="2825" t="s">
        <v>2064</v>
      </c>
      <c r="D72" s="2825"/>
      <c r="E72" s="2826"/>
      <c r="F72" s="1523" t="s">
        <v>1962</v>
      </c>
      <c r="G72" s="2315">
        <v>0</v>
      </c>
      <c r="H72" s="2316"/>
      <c r="I72" s="2317" t="s">
        <v>857</v>
      </c>
      <c r="J72" s="2318"/>
      <c r="K72" s="2340"/>
      <c r="L72" s="2341"/>
      <c r="M72" s="2341"/>
      <c r="N72" s="2342"/>
      <c r="O72" s="2124"/>
      <c r="P72" s="2124"/>
    </row>
    <row r="73" spans="2:17" ht="35.25" customHeight="1">
      <c r="B73" s="56"/>
      <c r="C73" s="2825" t="s">
        <v>2066</v>
      </c>
      <c r="D73" s="2825"/>
      <c r="E73" s="2826"/>
      <c r="F73" s="2162" t="s">
        <v>4588</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0</v>
      </c>
      <c r="H74" s="2308"/>
      <c r="I74" s="2309"/>
      <c r="J74" s="2310"/>
      <c r="K74" s="2309"/>
      <c r="L74" s="2311"/>
      <c r="M74" s="2311"/>
      <c r="N74" s="2312"/>
      <c r="O74" s="2052"/>
      <c r="P74" s="2052"/>
    </row>
    <row r="75" spans="2:17" ht="57" customHeight="1">
      <c r="B75" s="2323" t="s">
        <v>2068</v>
      </c>
      <c r="C75" s="2324"/>
      <c r="D75" s="2324"/>
      <c r="E75" s="2324"/>
      <c r="F75" s="2324"/>
      <c r="G75" s="2324"/>
      <c r="H75" s="2324"/>
      <c r="I75" s="2324"/>
      <c r="J75" s="2324"/>
      <c r="K75" s="2324"/>
      <c r="L75" s="2324"/>
      <c r="M75" s="2324"/>
      <c r="N75" s="2324"/>
      <c r="O75" s="2324"/>
      <c r="P75" s="2325"/>
    </row>
    <row r="76" spans="2:17" ht="81.59999999999999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2073</v>
      </c>
      <c r="G77" s="2315">
        <v>3035106</v>
      </c>
      <c r="H77" s="2316"/>
      <c r="I77" s="2317" t="s">
        <v>862</v>
      </c>
      <c r="J77" s="2318"/>
      <c r="K77" s="2284" t="s">
        <v>4589</v>
      </c>
      <c r="L77" s="2285"/>
      <c r="M77" s="2285"/>
      <c r="N77" s="2286"/>
      <c r="O77" s="25" t="s">
        <v>2074</v>
      </c>
      <c r="P77" s="26"/>
    </row>
    <row r="78" spans="2:17" s="13" customFormat="1" ht="32.25" customHeight="1">
      <c r="B78" s="76" t="s">
        <v>441</v>
      </c>
      <c r="C78" s="2028" t="s">
        <v>1965</v>
      </c>
      <c r="D78" s="2028"/>
      <c r="E78" s="2029"/>
      <c r="F78" s="1523" t="s">
        <v>2073</v>
      </c>
      <c r="G78" s="2315">
        <v>1620058</v>
      </c>
      <c r="H78" s="2316"/>
      <c r="I78" s="2317" t="s">
        <v>862</v>
      </c>
      <c r="J78" s="2318"/>
      <c r="K78" s="2284" t="s">
        <v>4590</v>
      </c>
      <c r="L78" s="2285"/>
      <c r="M78" s="2285"/>
      <c r="N78" s="2286"/>
      <c r="O78" s="25" t="s">
        <v>867</v>
      </c>
      <c r="P78" s="26"/>
    </row>
    <row r="79" spans="2:17" s="13" customFormat="1" ht="32.25" customHeight="1">
      <c r="B79" s="76" t="s">
        <v>443</v>
      </c>
      <c r="C79" s="2028" t="s">
        <v>2076</v>
      </c>
      <c r="D79" s="2028"/>
      <c r="E79" s="2029"/>
      <c r="F79" s="1523" t="s">
        <v>2065</v>
      </c>
      <c r="G79" s="2315">
        <v>0</v>
      </c>
      <c r="H79" s="2316"/>
      <c r="I79" s="2317" t="s">
        <v>862</v>
      </c>
      <c r="J79" s="2318"/>
      <c r="K79" s="2284"/>
      <c r="L79" s="2285"/>
      <c r="M79" s="2285"/>
      <c r="N79" s="2286"/>
      <c r="O79" s="26"/>
      <c r="P79" s="26"/>
    </row>
    <row r="80" spans="2:17" s="13" customFormat="1" ht="32.25" customHeight="1">
      <c r="B80" s="76" t="s">
        <v>445</v>
      </c>
      <c r="C80" s="2028" t="s">
        <v>2078</v>
      </c>
      <c r="D80" s="2028"/>
      <c r="E80" s="2029"/>
      <c r="F80" s="1523" t="s">
        <v>2065</v>
      </c>
      <c r="G80" s="2315">
        <v>0</v>
      </c>
      <c r="H80" s="2316"/>
      <c r="I80" s="2317" t="s">
        <v>862</v>
      </c>
      <c r="J80" s="2318"/>
      <c r="K80" s="2315"/>
      <c r="L80" s="2319"/>
      <c r="M80" s="2319"/>
      <c r="N80" s="2320"/>
      <c r="O80" s="2051"/>
      <c r="P80" s="2051"/>
    </row>
    <row r="81" spans="1:16" s="13" customFormat="1" ht="32.25" customHeight="1">
      <c r="B81" s="76" t="s">
        <v>448</v>
      </c>
      <c r="C81" s="2028" t="s">
        <v>2005</v>
      </c>
      <c r="D81" s="2028"/>
      <c r="E81" s="2029"/>
      <c r="F81" s="1523" t="s">
        <v>2073</v>
      </c>
      <c r="G81" s="2315">
        <v>15047</v>
      </c>
      <c r="H81" s="2316"/>
      <c r="I81" s="2317" t="s">
        <v>862</v>
      </c>
      <c r="J81" s="2318"/>
      <c r="K81" s="2284"/>
      <c r="L81" s="2285"/>
      <c r="M81" s="2285"/>
      <c r="N81" s="2286"/>
      <c r="O81" s="2197"/>
      <c r="P81" s="2197"/>
    </row>
    <row r="82" spans="1:16" ht="53.25" customHeight="1" thickBot="1">
      <c r="B82" s="22" t="s">
        <v>450</v>
      </c>
      <c r="C82" s="1855" t="s">
        <v>2080</v>
      </c>
      <c r="D82" s="1855"/>
      <c r="E82" s="2098"/>
      <c r="F82" s="61"/>
      <c r="G82" s="2307">
        <f>G77+G78+G79+G80+G81</f>
        <v>4670211</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23">
        <f>G74/(G74+G82)</f>
        <v>0</v>
      </c>
      <c r="K84" s="65" t="s">
        <v>1950</v>
      </c>
      <c r="L84" s="2304"/>
      <c r="M84" s="2305"/>
      <c r="N84" s="2306"/>
      <c r="O84" s="2231"/>
      <c r="P84" s="2231"/>
    </row>
    <row r="85" spans="1:16" ht="49.5" customHeight="1">
      <c r="B85" s="207" t="s">
        <v>553</v>
      </c>
      <c r="C85" s="2302" t="s">
        <v>2083</v>
      </c>
      <c r="D85" s="2302"/>
      <c r="E85" s="2302"/>
      <c r="F85" s="2302"/>
      <c r="G85" s="2302"/>
      <c r="H85" s="2302"/>
      <c r="I85" s="2303"/>
      <c r="J85" s="64" t="e">
        <f>G70/G74</f>
        <v>#DIV/0!</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1.0511804988942846</v>
      </c>
      <c r="K86" s="65" t="s">
        <v>1950</v>
      </c>
      <c r="L86" s="2304"/>
      <c r="M86" s="2305"/>
      <c r="N86" s="2306"/>
      <c r="O86" s="2232"/>
      <c r="P86" s="2232"/>
    </row>
    <row r="87" spans="1:16" ht="34.5" customHeight="1">
      <c r="B87" s="208" t="s">
        <v>557</v>
      </c>
      <c r="C87" s="2302" t="s">
        <v>2085</v>
      </c>
      <c r="D87" s="2302"/>
      <c r="E87" s="2302"/>
      <c r="F87" s="2302"/>
      <c r="G87" s="2302"/>
      <c r="H87" s="2302"/>
      <c r="I87" s="2303"/>
      <c r="J87" s="68" t="str">
        <f>IF(J86&lt;0.99,"Funding gap","No funding gap")</f>
        <v>No funding gap</v>
      </c>
      <c r="K87" s="1547" t="s">
        <v>2036</v>
      </c>
      <c r="L87" s="2304"/>
      <c r="M87" s="2305"/>
      <c r="N87" s="2306"/>
      <c r="O87" s="2233"/>
      <c r="P87" s="2233"/>
    </row>
    <row r="88" spans="1:16" ht="39" customHeight="1">
      <c r="B88" s="325" t="s">
        <v>559</v>
      </c>
      <c r="C88" s="2146" t="s">
        <v>2087</v>
      </c>
      <c r="D88" s="2146"/>
      <c r="E88" s="2146"/>
      <c r="F88" s="2146"/>
      <c r="G88" s="2146"/>
      <c r="H88" s="2146"/>
      <c r="I88" s="2146"/>
      <c r="J88" s="3408"/>
      <c r="K88" s="2289" t="s">
        <v>2036</v>
      </c>
      <c r="L88" s="2292"/>
      <c r="M88" s="2293"/>
      <c r="N88" s="2294"/>
      <c r="O88" s="2051"/>
      <c r="P88" s="2051"/>
    </row>
    <row r="89" spans="1:16" ht="21" customHeight="1">
      <c r="B89" s="1490" t="s">
        <v>435</v>
      </c>
      <c r="C89" s="2301" t="s">
        <v>2090</v>
      </c>
      <c r="D89" s="2301"/>
      <c r="E89" s="2301"/>
      <c r="F89" s="2301"/>
      <c r="G89" s="2301"/>
      <c r="H89" s="2301"/>
      <c r="I89" s="2301"/>
      <c r="J89" s="158" t="s">
        <v>1962</v>
      </c>
      <c r="K89" s="2290"/>
      <c r="L89" s="2295"/>
      <c r="M89" s="2296"/>
      <c r="N89" s="2297"/>
      <c r="O89" s="2124"/>
      <c r="P89" s="2124"/>
    </row>
    <row r="90" spans="1:16" ht="21" customHeight="1">
      <c r="B90" s="1490" t="s">
        <v>441</v>
      </c>
      <c r="C90" s="2301" t="s">
        <v>2091</v>
      </c>
      <c r="D90" s="2301"/>
      <c r="E90" s="2301"/>
      <c r="F90" s="2301"/>
      <c r="G90" s="2301"/>
      <c r="H90" s="2301"/>
      <c r="I90" s="2301"/>
      <c r="J90" s="158" t="s">
        <v>1962</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1962</v>
      </c>
      <c r="K92" s="2290"/>
      <c r="L92" s="2295"/>
      <c r="M92" s="2296"/>
      <c r="N92" s="2297"/>
      <c r="O92" s="2124"/>
      <c r="P92" s="2124"/>
    </row>
    <row r="93" spans="1:16" ht="21" customHeight="1">
      <c r="B93" s="1490" t="s">
        <v>448</v>
      </c>
      <c r="C93" s="1903" t="s">
        <v>2093</v>
      </c>
      <c r="D93" s="1903"/>
      <c r="E93" s="1903"/>
      <c r="F93" s="1903"/>
      <c r="G93" s="1754" t="s">
        <v>1335</v>
      </c>
      <c r="H93" s="2008"/>
      <c r="I93" s="2008"/>
      <c r="J93" s="1755"/>
      <c r="K93" s="2291"/>
      <c r="L93" s="2298"/>
      <c r="M93" s="2299"/>
      <c r="N93" s="2300"/>
      <c r="O93" s="2197"/>
      <c r="P93" s="2197"/>
    </row>
    <row r="94" spans="1:16" ht="35.25" customHeight="1">
      <c r="B94" s="330" t="s">
        <v>565</v>
      </c>
      <c r="C94" s="2122" t="s">
        <v>2095</v>
      </c>
      <c r="D94" s="2122"/>
      <c r="E94" s="2122"/>
      <c r="F94" s="2122"/>
      <c r="G94" s="2122"/>
      <c r="H94" s="2122"/>
      <c r="I94" s="2122"/>
      <c r="J94" s="2122"/>
      <c r="K94" s="2122"/>
      <c r="L94" s="2122"/>
      <c r="M94" s="2122"/>
      <c r="N94" s="2123"/>
      <c r="O94" s="1540"/>
      <c r="P94" s="1515"/>
    </row>
    <row r="95" spans="1:16" ht="20.25" customHeight="1">
      <c r="B95" s="1519"/>
      <c r="C95" s="1903" t="s">
        <v>2096</v>
      </c>
      <c r="D95" s="1903"/>
      <c r="E95" s="1903"/>
      <c r="F95" s="2038" t="s">
        <v>1962</v>
      </c>
      <c r="G95" s="2040"/>
      <c r="H95" s="2289" t="s">
        <v>2036</v>
      </c>
      <c r="I95" s="2021"/>
      <c r="J95" s="2230"/>
      <c r="K95" s="2230"/>
      <c r="L95" s="2230"/>
      <c r="M95" s="2230"/>
      <c r="N95" s="2022"/>
      <c r="O95" s="2051"/>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1962</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t="s">
        <v>4591</v>
      </c>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1962</v>
      </c>
      <c r="I106" s="2260" t="s">
        <v>2036</v>
      </c>
      <c r="J106" s="2261"/>
      <c r="K106" s="2032" t="s">
        <v>4583</v>
      </c>
      <c r="L106" s="2033"/>
      <c r="M106" s="2033"/>
      <c r="N106" s="2033"/>
      <c r="O106" s="25" t="s">
        <v>2059</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8.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1949</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1962</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1962</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1962</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1949</v>
      </c>
      <c r="J124" s="2109"/>
      <c r="K124" s="1522" t="s">
        <v>1949</v>
      </c>
      <c r="L124" s="2108" t="s">
        <v>2077</v>
      </c>
      <c r="M124" s="2110"/>
      <c r="N124" s="2191"/>
      <c r="O124" s="2232"/>
      <c r="P124" s="2232"/>
    </row>
    <row r="125" spans="2:16" ht="24" customHeight="1">
      <c r="B125" s="73" t="s">
        <v>594</v>
      </c>
      <c r="C125" s="1885" t="s">
        <v>2125</v>
      </c>
      <c r="D125" s="1885"/>
      <c r="E125" s="1885"/>
      <c r="F125" s="2148"/>
      <c r="G125" s="2108" t="s">
        <v>1962</v>
      </c>
      <c r="H125" s="2109"/>
      <c r="I125" s="2108" t="s">
        <v>1949</v>
      </c>
      <c r="J125" s="2109"/>
      <c r="K125" s="1522" t="s">
        <v>1949</v>
      </c>
      <c r="L125" s="2108" t="s">
        <v>2077</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2077</v>
      </c>
      <c r="M126" s="2110"/>
      <c r="N126" s="2191"/>
      <c r="O126" s="2232"/>
      <c r="P126" s="2232"/>
    </row>
    <row r="127" spans="2:16" ht="29.25" customHeight="1">
      <c r="B127" s="73" t="s">
        <v>598</v>
      </c>
      <c r="C127" s="1885" t="s">
        <v>2127</v>
      </c>
      <c r="D127" s="1885"/>
      <c r="E127" s="1885"/>
      <c r="F127" s="2148"/>
      <c r="G127" s="2108" t="s">
        <v>1962</v>
      </c>
      <c r="H127" s="2109"/>
      <c r="I127" s="2108" t="s">
        <v>1949</v>
      </c>
      <c r="J127" s="2109"/>
      <c r="K127" s="1522" t="s">
        <v>1949</v>
      </c>
      <c r="L127" s="2108" t="s">
        <v>2077</v>
      </c>
      <c r="M127" s="2110"/>
      <c r="N127" s="2191"/>
      <c r="O127" s="2232"/>
      <c r="P127" s="2232"/>
    </row>
    <row r="128" spans="2:16" ht="21" customHeight="1">
      <c r="B128" s="73" t="s">
        <v>600</v>
      </c>
      <c r="C128" s="1885" t="s">
        <v>2128</v>
      </c>
      <c r="D128" s="1885"/>
      <c r="E128" s="1885"/>
      <c r="F128" s="2148"/>
      <c r="G128" s="2108" t="s">
        <v>1962</v>
      </c>
      <c r="H128" s="2109"/>
      <c r="I128" s="2108" t="s">
        <v>1949</v>
      </c>
      <c r="J128" s="2109"/>
      <c r="K128" s="1522" t="s">
        <v>1949</v>
      </c>
      <c r="L128" s="2108" t="s">
        <v>2077</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216" customHeight="1">
      <c r="B135" s="176" t="s">
        <v>607</v>
      </c>
      <c r="C135" s="2407" t="s">
        <v>2134</v>
      </c>
      <c r="D135" s="2407"/>
      <c r="E135" s="2407"/>
      <c r="F135" s="2822"/>
      <c r="G135" s="1531" t="s">
        <v>1949</v>
      </c>
      <c r="H135" s="3386" t="s">
        <v>2135</v>
      </c>
      <c r="I135" s="2387"/>
      <c r="J135" s="2238" t="s">
        <v>4592</v>
      </c>
      <c r="K135" s="2239"/>
      <c r="L135" s="2239"/>
      <c r="M135" s="2239"/>
      <c r="N135" s="2240"/>
      <c r="O135" s="1628" t="s">
        <v>2898</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50.45" customHeight="1">
      <c r="B137" s="76" t="s">
        <v>611</v>
      </c>
      <c r="C137" s="2028" t="s">
        <v>2138</v>
      </c>
      <c r="D137" s="2028"/>
      <c r="E137" s="2028"/>
      <c r="F137" s="2028"/>
      <c r="G137" s="2028"/>
      <c r="H137" s="1999" t="s">
        <v>4593</v>
      </c>
      <c r="I137" s="2027"/>
      <c r="J137" s="2027"/>
      <c r="K137" s="2169" t="s">
        <v>2036</v>
      </c>
      <c r="L137" s="2230"/>
      <c r="M137" s="2230"/>
      <c r="N137" s="2022"/>
      <c r="O137" s="2231" t="s">
        <v>4593</v>
      </c>
      <c r="P137" s="2231"/>
    </row>
    <row r="138" spans="1:16" ht="19.5" customHeight="1">
      <c r="B138" s="76" t="s">
        <v>441</v>
      </c>
      <c r="C138" s="2028" t="s">
        <v>2140</v>
      </c>
      <c r="D138" s="2028"/>
      <c r="E138" s="2028"/>
      <c r="F138" s="2028"/>
      <c r="G138" s="2028"/>
      <c r="H138" s="1999" t="s">
        <v>4594</v>
      </c>
      <c r="I138" s="2027"/>
      <c r="J138" s="2027"/>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1:16" ht="48" customHeight="1">
      <c r="B141" s="76" t="s">
        <v>616</v>
      </c>
      <c r="C141" s="2028" t="s">
        <v>2143</v>
      </c>
      <c r="D141" s="2028"/>
      <c r="E141" s="2028"/>
      <c r="F141" s="2028"/>
      <c r="G141" s="2029"/>
      <c r="H141" s="1999" t="s">
        <v>1962</v>
      </c>
      <c r="I141" s="2027"/>
      <c r="J141" s="2027"/>
      <c r="K141" s="2169"/>
      <c r="L141" s="2039"/>
      <c r="M141" s="2039"/>
      <c r="N141" s="2225"/>
      <c r="O141" s="2051" t="s">
        <v>3392</v>
      </c>
      <c r="P141" s="2051"/>
    </row>
    <row r="142" spans="1: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1:16" ht="71.25" customHeight="1">
      <c r="B143" s="76" t="s">
        <v>619</v>
      </c>
      <c r="C143" s="2028" t="s">
        <v>2146</v>
      </c>
      <c r="D143" s="2028"/>
      <c r="E143" s="2028"/>
      <c r="F143" s="2028"/>
      <c r="G143" s="2029"/>
      <c r="H143" s="1999" t="s">
        <v>1949</v>
      </c>
      <c r="I143" s="2027"/>
      <c r="J143" s="2027"/>
      <c r="K143" s="2169"/>
      <c r="L143" s="2153" t="s">
        <v>4595</v>
      </c>
      <c r="M143" s="2153"/>
      <c r="N143" s="2234"/>
      <c r="O143" s="2051" t="s">
        <v>3392</v>
      </c>
      <c r="P143" s="2051"/>
    </row>
    <row r="144" spans="1:16" ht="122.1" customHeight="1" thickBot="1">
      <c r="A144" s="77"/>
      <c r="B144" s="22" t="s">
        <v>435</v>
      </c>
      <c r="C144" s="1855" t="s">
        <v>2144</v>
      </c>
      <c r="D144" s="1855"/>
      <c r="E144" s="1855"/>
      <c r="F144" s="1855"/>
      <c r="G144" s="2098"/>
      <c r="H144" s="1999" t="s">
        <v>4596</v>
      </c>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48" customHeight="1">
      <c r="B146" s="78" t="s">
        <v>622</v>
      </c>
      <c r="C146" s="2140" t="s">
        <v>2149</v>
      </c>
      <c r="D146" s="2140"/>
      <c r="E146" s="2140"/>
      <c r="F146" s="2216"/>
      <c r="G146" s="2188" t="s">
        <v>2150</v>
      </c>
      <c r="H146" s="2189"/>
      <c r="I146" s="2190"/>
      <c r="J146" s="2188" t="s">
        <v>2151</v>
      </c>
      <c r="K146" s="2189"/>
      <c r="L146" s="2190"/>
      <c r="M146" s="3782" t="s">
        <v>1993</v>
      </c>
      <c r="N146" s="4071"/>
      <c r="O146" s="2006" t="s">
        <v>2201</v>
      </c>
      <c r="P146" s="2006"/>
    </row>
    <row r="147" spans="2:16" ht="83.25" customHeight="1">
      <c r="B147" s="76" t="s">
        <v>611</v>
      </c>
      <c r="C147" s="1885" t="s">
        <v>2118</v>
      </c>
      <c r="D147" s="1885"/>
      <c r="E147" s="1885"/>
      <c r="F147" s="2148"/>
      <c r="G147" s="2108" t="s">
        <v>2153</v>
      </c>
      <c r="H147" s="2110"/>
      <c r="I147" s="2109"/>
      <c r="J147" s="2108" t="s">
        <v>2160</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2160</v>
      </c>
      <c r="K148" s="2110"/>
      <c r="L148" s="2109"/>
      <c r="M148" s="2162"/>
      <c r="N148" s="2196"/>
      <c r="O148" s="2165"/>
      <c r="P148" s="2165"/>
    </row>
    <row r="149" spans="2:16" ht="31.5" customHeight="1">
      <c r="B149" s="76" t="s">
        <v>443</v>
      </c>
      <c r="C149" s="79" t="s">
        <v>458</v>
      </c>
      <c r="D149" s="1885" t="s">
        <v>2154</v>
      </c>
      <c r="E149" s="1885"/>
      <c r="F149" s="2148"/>
      <c r="G149" s="2108" t="s">
        <v>3340</v>
      </c>
      <c r="H149" s="2110"/>
      <c r="I149" s="2109"/>
      <c r="J149" s="2108" t="s">
        <v>2160</v>
      </c>
      <c r="K149" s="2110"/>
      <c r="L149" s="2109"/>
      <c r="M149" s="2162"/>
      <c r="N149" s="2196"/>
      <c r="O149" s="2165"/>
      <c r="P149" s="2165"/>
    </row>
    <row r="150" spans="2:16" ht="32.25" customHeight="1">
      <c r="B150" s="76"/>
      <c r="C150" s="1528" t="s">
        <v>489</v>
      </c>
      <c r="D150" s="1885" t="s">
        <v>2155</v>
      </c>
      <c r="E150" s="1885"/>
      <c r="F150" s="2148"/>
      <c r="G150" s="2108" t="s">
        <v>3340</v>
      </c>
      <c r="H150" s="2110"/>
      <c r="I150" s="2109"/>
      <c r="J150" s="2108" t="s">
        <v>2160</v>
      </c>
      <c r="K150" s="2110"/>
      <c r="L150" s="2109"/>
      <c r="M150" s="1533"/>
      <c r="N150" s="1539"/>
      <c r="O150" s="2165"/>
      <c r="P150" s="2165"/>
    </row>
    <row r="151" spans="2:16" ht="41.25" customHeight="1">
      <c r="B151" s="76" t="s">
        <v>445</v>
      </c>
      <c r="C151" s="1885" t="s">
        <v>2121</v>
      </c>
      <c r="D151" s="1885"/>
      <c r="E151" s="1885"/>
      <c r="F151" s="2148"/>
      <c r="G151" s="2108" t="s">
        <v>3340</v>
      </c>
      <c r="H151" s="2110"/>
      <c r="I151" s="2109"/>
      <c r="J151" s="2108" t="s">
        <v>2160</v>
      </c>
      <c r="K151" s="2110"/>
      <c r="L151" s="2109"/>
      <c r="M151" s="2162"/>
      <c r="N151" s="2196"/>
      <c r="O151" s="2165"/>
      <c r="P151" s="2165"/>
    </row>
    <row r="152" spans="2:16" ht="29.25" customHeight="1">
      <c r="B152" s="76" t="s">
        <v>448</v>
      </c>
      <c r="C152" s="1885" t="s">
        <v>2157</v>
      </c>
      <c r="D152" s="1885"/>
      <c r="E152" s="1885"/>
      <c r="F152" s="2148"/>
      <c r="G152" s="2108" t="s">
        <v>3340</v>
      </c>
      <c r="H152" s="2110"/>
      <c r="I152" s="2109"/>
      <c r="J152" s="2108" t="s">
        <v>2160</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2160</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2160</v>
      </c>
      <c r="K154" s="2110"/>
      <c r="L154" s="2109"/>
      <c r="M154" s="2162"/>
      <c r="N154" s="2196"/>
      <c r="O154" s="2165"/>
      <c r="P154" s="2165"/>
    </row>
    <row r="155" spans="2:16" ht="28.5" customHeight="1">
      <c r="B155" s="76" t="s">
        <v>456</v>
      </c>
      <c r="C155" s="2028" t="s">
        <v>2158</v>
      </c>
      <c r="D155" s="2028"/>
      <c r="E155" s="2028"/>
      <c r="F155" s="2029"/>
      <c r="G155" s="2108" t="s">
        <v>2065</v>
      </c>
      <c r="H155" s="2110"/>
      <c r="I155" s="2109"/>
      <c r="J155" s="2108" t="s">
        <v>2160</v>
      </c>
      <c r="K155" s="2110"/>
      <c r="L155" s="2109"/>
      <c r="M155" s="2163"/>
      <c r="N155" s="2196"/>
      <c r="O155" s="2017"/>
      <c r="P155" s="2017"/>
    </row>
    <row r="156" spans="2:16" ht="28.5" customHeight="1">
      <c r="B156" s="76" t="s">
        <v>458</v>
      </c>
      <c r="C156" s="2028" t="s">
        <v>2124</v>
      </c>
      <c r="D156" s="2028"/>
      <c r="E156" s="2028"/>
      <c r="F156" s="2029"/>
      <c r="G156" s="2108" t="s">
        <v>2159</v>
      </c>
      <c r="H156" s="2110"/>
      <c r="I156" s="2109"/>
      <c r="J156" s="2108" t="s">
        <v>2160</v>
      </c>
      <c r="K156" s="2110"/>
      <c r="L156" s="2109"/>
      <c r="M156" s="2163"/>
      <c r="N156" s="2196"/>
      <c r="O156" s="2017"/>
      <c r="P156" s="2017"/>
    </row>
    <row r="157" spans="2:16" ht="28.5" customHeight="1">
      <c r="B157" s="22" t="s">
        <v>594</v>
      </c>
      <c r="C157" s="2028" t="s">
        <v>2125</v>
      </c>
      <c r="D157" s="2028"/>
      <c r="E157" s="2028"/>
      <c r="F157" s="2029"/>
      <c r="G157" s="2108" t="s">
        <v>2159</v>
      </c>
      <c r="H157" s="2110"/>
      <c r="I157" s="2109"/>
      <c r="J157" s="2108" t="s">
        <v>2160</v>
      </c>
      <c r="K157" s="2110"/>
      <c r="L157" s="2109"/>
      <c r="M157" s="2163"/>
      <c r="N157" s="2196"/>
      <c r="O157" s="2017"/>
      <c r="P157" s="2017"/>
    </row>
    <row r="158" spans="2:16" ht="28.5" customHeight="1">
      <c r="B158" s="22" t="s">
        <v>596</v>
      </c>
      <c r="C158" s="2028" t="s">
        <v>2126</v>
      </c>
      <c r="D158" s="2028"/>
      <c r="E158" s="2028"/>
      <c r="F158" s="2029"/>
      <c r="G158" s="2108" t="s">
        <v>2065</v>
      </c>
      <c r="H158" s="2110"/>
      <c r="I158" s="2109"/>
      <c r="J158" s="2108" t="s">
        <v>2160</v>
      </c>
      <c r="K158" s="2110"/>
      <c r="L158" s="2109"/>
      <c r="M158" s="2163"/>
      <c r="N158" s="2196"/>
      <c r="O158" s="2017"/>
      <c r="P158" s="2017"/>
    </row>
    <row r="159" spans="2:16" ht="28.5" customHeight="1">
      <c r="B159" s="22" t="s">
        <v>598</v>
      </c>
      <c r="C159" s="2028" t="s">
        <v>2127</v>
      </c>
      <c r="D159" s="2028"/>
      <c r="E159" s="2028"/>
      <c r="F159" s="2029"/>
      <c r="G159" s="2108" t="s">
        <v>2065</v>
      </c>
      <c r="H159" s="2110"/>
      <c r="I159" s="2109"/>
      <c r="J159" s="2108" t="s">
        <v>2160</v>
      </c>
      <c r="K159" s="2110"/>
      <c r="L159" s="2109"/>
      <c r="M159" s="2163"/>
      <c r="N159" s="2196"/>
      <c r="O159" s="2017"/>
      <c r="P159" s="2017"/>
    </row>
    <row r="160" spans="2:16" ht="28.5" customHeight="1">
      <c r="B160" s="22" t="s">
        <v>600</v>
      </c>
      <c r="C160" s="1885" t="s">
        <v>2128</v>
      </c>
      <c r="D160" s="1885"/>
      <c r="E160" s="1885"/>
      <c r="F160" s="2148"/>
      <c r="G160" s="2108" t="s">
        <v>2153</v>
      </c>
      <c r="H160" s="2110"/>
      <c r="I160" s="2109"/>
      <c r="J160" s="2108" t="s">
        <v>2160</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3942</v>
      </c>
      <c r="P163" s="2204"/>
    </row>
    <row r="164" spans="1:16" ht="19.5" customHeight="1">
      <c r="A164" s="9"/>
      <c r="B164" s="1492" t="s">
        <v>435</v>
      </c>
      <c r="C164" s="1997" t="s">
        <v>2168</v>
      </c>
      <c r="D164" s="1997"/>
      <c r="E164" s="1998"/>
      <c r="F164" s="1523" t="s">
        <v>1949</v>
      </c>
      <c r="G164" s="2188" t="s">
        <v>4597</v>
      </c>
      <c r="H164" s="2189"/>
      <c r="I164" s="2189"/>
      <c r="J164" s="2189"/>
      <c r="K164" s="2190"/>
      <c r="L164" s="2108" t="s">
        <v>1949</v>
      </c>
      <c r="M164" s="2110"/>
      <c r="N164" s="2110"/>
      <c r="O164" s="2204"/>
      <c r="P164" s="2204"/>
    </row>
    <row r="165" spans="1:16" ht="19.5" customHeight="1">
      <c r="A165" s="9"/>
      <c r="B165" s="1492" t="s">
        <v>441</v>
      </c>
      <c r="C165" s="1997" t="s">
        <v>2170</v>
      </c>
      <c r="D165" s="1997"/>
      <c r="E165" s="1998"/>
      <c r="F165" s="1523" t="s">
        <v>1949</v>
      </c>
      <c r="G165" s="2188" t="s">
        <v>4597</v>
      </c>
      <c r="H165" s="2189"/>
      <c r="I165" s="2189"/>
      <c r="J165" s="2189"/>
      <c r="K165" s="2190"/>
      <c r="L165" s="2108" t="s">
        <v>1949</v>
      </c>
      <c r="M165" s="2110"/>
      <c r="N165" s="2110"/>
      <c r="O165" s="2204"/>
      <c r="P165" s="2204"/>
    </row>
    <row r="166" spans="1:16" ht="19.5" customHeight="1">
      <c r="A166" s="9"/>
      <c r="B166" s="1492" t="s">
        <v>443</v>
      </c>
      <c r="C166" s="1997" t="s">
        <v>2172</v>
      </c>
      <c r="D166" s="1997"/>
      <c r="E166" s="1998"/>
      <c r="F166" s="1523" t="s">
        <v>1949</v>
      </c>
      <c r="G166" s="2188" t="s">
        <v>4597</v>
      </c>
      <c r="H166" s="2189"/>
      <c r="I166" s="2189"/>
      <c r="J166" s="2189"/>
      <c r="K166" s="2190"/>
      <c r="L166" s="2108" t="s">
        <v>1949</v>
      </c>
      <c r="M166" s="2110"/>
      <c r="N166" s="2110"/>
      <c r="O166" s="2204"/>
      <c r="P166" s="2204"/>
    </row>
    <row r="167" spans="1:16" ht="19.5" customHeight="1">
      <c r="A167" s="9"/>
      <c r="B167" s="1492" t="s">
        <v>445</v>
      </c>
      <c r="C167" s="1997" t="s">
        <v>2173</v>
      </c>
      <c r="D167" s="1997"/>
      <c r="E167" s="1998"/>
      <c r="F167" s="1523" t="s">
        <v>1949</v>
      </c>
      <c r="G167" s="2188" t="s">
        <v>4597</v>
      </c>
      <c r="H167" s="2189"/>
      <c r="I167" s="2189"/>
      <c r="J167" s="2189"/>
      <c r="K167" s="2190"/>
      <c r="L167" s="2108" t="s">
        <v>1949</v>
      </c>
      <c r="M167" s="2110"/>
      <c r="N167" s="2110"/>
      <c r="O167" s="2204"/>
      <c r="P167" s="2204"/>
    </row>
    <row r="168" spans="1:16" ht="19.5" customHeight="1">
      <c r="A168" s="9"/>
      <c r="B168" s="76" t="s">
        <v>448</v>
      </c>
      <c r="C168" s="1997" t="s">
        <v>2174</v>
      </c>
      <c r="D168" s="1997"/>
      <c r="E168" s="1998"/>
      <c r="F168" s="1523" t="s">
        <v>1949</v>
      </c>
      <c r="G168" s="2188" t="s">
        <v>4597</v>
      </c>
      <c r="H168" s="2189"/>
      <c r="I168" s="2189"/>
      <c r="J168" s="2189"/>
      <c r="K168" s="2190"/>
      <c r="L168" s="2108" t="s">
        <v>1949</v>
      </c>
      <c r="M168" s="2110"/>
      <c r="N168" s="2110"/>
      <c r="O168" s="2204"/>
      <c r="P168" s="2204"/>
    </row>
    <row r="169" spans="1:16" ht="30" customHeight="1">
      <c r="A169" s="9"/>
      <c r="B169" s="84" t="s">
        <v>450</v>
      </c>
      <c r="C169" s="2028" t="s">
        <v>2175</v>
      </c>
      <c r="D169" s="2028"/>
      <c r="E169" s="2029"/>
      <c r="F169" s="1523" t="s">
        <v>1949</v>
      </c>
      <c r="G169" s="2188" t="s">
        <v>4597</v>
      </c>
      <c r="H169" s="2189"/>
      <c r="I169" s="2189"/>
      <c r="J169" s="2189"/>
      <c r="K169" s="2190"/>
      <c r="L169" s="2108" t="s">
        <v>1949</v>
      </c>
      <c r="M169" s="2110"/>
      <c r="N169" s="2110"/>
      <c r="O169" s="2204"/>
      <c r="P169" s="2204"/>
    </row>
    <row r="170" spans="1:16" ht="19.5" customHeight="1">
      <c r="A170" s="9"/>
      <c r="B170" s="84" t="s">
        <v>453</v>
      </c>
      <c r="C170" s="1997" t="s">
        <v>2176</v>
      </c>
      <c r="D170" s="1997"/>
      <c r="E170" s="1998"/>
      <c r="F170" s="1523" t="s">
        <v>1949</v>
      </c>
      <c r="G170" s="2188" t="s">
        <v>4597</v>
      </c>
      <c r="H170" s="2189"/>
      <c r="I170" s="2189"/>
      <c r="J170" s="2189"/>
      <c r="K170" s="2190"/>
      <c r="L170" s="2108" t="s">
        <v>1949</v>
      </c>
      <c r="M170" s="2110"/>
      <c r="N170" s="2110"/>
      <c r="O170" s="2204"/>
      <c r="P170" s="2204"/>
    </row>
    <row r="171" spans="1:16" ht="19.5" customHeight="1">
      <c r="A171" s="9"/>
      <c r="B171" s="84" t="s">
        <v>456</v>
      </c>
      <c r="C171" s="1997" t="s">
        <v>2177</v>
      </c>
      <c r="D171" s="1997"/>
      <c r="E171" s="1998"/>
      <c r="F171" s="1523" t="s">
        <v>1949</v>
      </c>
      <c r="G171" s="2188" t="s">
        <v>4597</v>
      </c>
      <c r="H171" s="2189"/>
      <c r="I171" s="2189"/>
      <c r="J171" s="2189"/>
      <c r="K171" s="2190"/>
      <c r="L171" s="2108" t="s">
        <v>1949</v>
      </c>
      <c r="M171" s="2110"/>
      <c r="N171" s="2110"/>
      <c r="O171" s="2204"/>
      <c r="P171" s="2204"/>
    </row>
    <row r="172" spans="1:16" ht="19.5" customHeight="1">
      <c r="A172" s="9"/>
      <c r="B172" s="84" t="s">
        <v>458</v>
      </c>
      <c r="C172" s="1997" t="s">
        <v>2178</v>
      </c>
      <c r="D172" s="1997"/>
      <c r="E172" s="1998"/>
      <c r="F172" s="1523" t="s">
        <v>1949</v>
      </c>
      <c r="G172" s="2188" t="s">
        <v>4597</v>
      </c>
      <c r="H172" s="2189"/>
      <c r="I172" s="2189"/>
      <c r="J172" s="2189"/>
      <c r="K172" s="2190"/>
      <c r="L172" s="2108" t="s">
        <v>1949</v>
      </c>
      <c r="M172" s="2110"/>
      <c r="N172" s="2110"/>
      <c r="O172" s="2204"/>
      <c r="P172" s="2204"/>
    </row>
    <row r="173" spans="1:16" ht="19.5" customHeight="1">
      <c r="A173" s="9"/>
      <c r="B173" s="84" t="s">
        <v>594</v>
      </c>
      <c r="C173" s="1997" t="s">
        <v>2179</v>
      </c>
      <c r="D173" s="1997"/>
      <c r="E173" s="1998"/>
      <c r="F173" s="1523" t="s">
        <v>1949</v>
      </c>
      <c r="G173" s="2188" t="s">
        <v>4597</v>
      </c>
      <c r="H173" s="2189"/>
      <c r="I173" s="2189"/>
      <c r="J173" s="2189"/>
      <c r="K173" s="2190"/>
      <c r="L173" s="2108" t="s">
        <v>1949</v>
      </c>
      <c r="M173" s="2110"/>
      <c r="N173" s="2110"/>
      <c r="O173" s="2204"/>
      <c r="P173" s="2204"/>
    </row>
    <row r="174" spans="1:16" ht="19.5" customHeight="1">
      <c r="A174" s="9"/>
      <c r="B174" s="76" t="s">
        <v>596</v>
      </c>
      <c r="C174" s="1997" t="s">
        <v>2180</v>
      </c>
      <c r="D174" s="1997"/>
      <c r="E174" s="1998"/>
      <c r="F174" s="1523" t="s">
        <v>1949</v>
      </c>
      <c r="G174" s="2188" t="s">
        <v>4597</v>
      </c>
      <c r="H174" s="2189"/>
      <c r="I174" s="2189"/>
      <c r="J174" s="2189"/>
      <c r="K174" s="2190"/>
      <c r="L174" s="2108" t="s">
        <v>1949</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t="s">
        <v>2188</v>
      </c>
      <c r="P175" s="2074"/>
    </row>
    <row r="176" spans="1:16" ht="18.75" customHeight="1">
      <c r="A176" s="9"/>
      <c r="B176" s="1492" t="s">
        <v>435</v>
      </c>
      <c r="C176" s="1997" t="s">
        <v>2168</v>
      </c>
      <c r="D176" s="1997"/>
      <c r="E176" s="1998"/>
      <c r="F176" s="33" t="s">
        <v>1949</v>
      </c>
      <c r="G176" s="2170" t="s">
        <v>4597</v>
      </c>
      <c r="H176" s="2171"/>
      <c r="I176" s="2171"/>
      <c r="J176" s="2171"/>
      <c r="K176" s="2171"/>
      <c r="L176" s="2171"/>
      <c r="M176" s="2171"/>
      <c r="N176" s="2179"/>
      <c r="O176" s="2124"/>
      <c r="P176" s="2081"/>
    </row>
    <row r="177" spans="1:16" ht="18.75" customHeight="1">
      <c r="A177" s="9"/>
      <c r="B177" s="1492" t="s">
        <v>441</v>
      </c>
      <c r="C177" s="1997" t="s">
        <v>2170</v>
      </c>
      <c r="D177" s="1997"/>
      <c r="E177" s="1998"/>
      <c r="F177" s="33" t="s">
        <v>1949</v>
      </c>
      <c r="G177" s="2170" t="s">
        <v>4597</v>
      </c>
      <c r="H177" s="2171"/>
      <c r="I177" s="2171"/>
      <c r="J177" s="2171"/>
      <c r="K177" s="2171"/>
      <c r="L177" s="2171"/>
      <c r="M177" s="2171"/>
      <c r="N177" s="2179"/>
      <c r="O177" s="2124"/>
      <c r="P177" s="2081"/>
    </row>
    <row r="178" spans="1:16" ht="18.75" customHeight="1">
      <c r="A178" s="9"/>
      <c r="B178" s="1492" t="s">
        <v>443</v>
      </c>
      <c r="C178" s="1997" t="s">
        <v>2172</v>
      </c>
      <c r="D178" s="1997"/>
      <c r="E178" s="1998"/>
      <c r="F178" s="33" t="s">
        <v>1949</v>
      </c>
      <c r="G178" s="2170" t="s">
        <v>4597</v>
      </c>
      <c r="H178" s="2171"/>
      <c r="I178" s="2171"/>
      <c r="J178" s="2171"/>
      <c r="K178" s="2171"/>
      <c r="L178" s="2171"/>
      <c r="M178" s="2171"/>
      <c r="N178" s="2179"/>
      <c r="O178" s="2124"/>
      <c r="P178" s="2081"/>
    </row>
    <row r="179" spans="1:16" ht="18.75" customHeight="1">
      <c r="A179" s="9"/>
      <c r="B179" s="1492" t="s">
        <v>445</v>
      </c>
      <c r="C179" s="1997" t="s">
        <v>2173</v>
      </c>
      <c r="D179" s="1997"/>
      <c r="E179" s="1998"/>
      <c r="F179" s="33" t="s">
        <v>1949</v>
      </c>
      <c r="G179" s="2170" t="s">
        <v>4597</v>
      </c>
      <c r="H179" s="2171"/>
      <c r="I179" s="2171"/>
      <c r="J179" s="2171"/>
      <c r="K179" s="2171"/>
      <c r="L179" s="2171"/>
      <c r="M179" s="2171"/>
      <c r="N179" s="2179"/>
      <c r="O179" s="2124"/>
      <c r="P179" s="2081"/>
    </row>
    <row r="180" spans="1:16" ht="18.75" customHeight="1">
      <c r="A180" s="9"/>
      <c r="B180" s="76" t="s">
        <v>448</v>
      </c>
      <c r="C180" s="1997" t="s">
        <v>2174</v>
      </c>
      <c r="D180" s="1997"/>
      <c r="E180" s="1998"/>
      <c r="F180" s="33" t="s">
        <v>1949</v>
      </c>
      <c r="G180" s="2170" t="s">
        <v>4597</v>
      </c>
      <c r="H180" s="2171"/>
      <c r="I180" s="2171"/>
      <c r="J180" s="2171"/>
      <c r="K180" s="2171"/>
      <c r="L180" s="2171"/>
      <c r="M180" s="2171"/>
      <c r="N180" s="2179"/>
      <c r="O180" s="2124"/>
      <c r="P180" s="2081"/>
    </row>
    <row r="181" spans="1:16" ht="31.5" customHeight="1">
      <c r="A181" s="9"/>
      <c r="B181" s="84" t="s">
        <v>450</v>
      </c>
      <c r="C181" s="2028" t="s">
        <v>2175</v>
      </c>
      <c r="D181" s="2028"/>
      <c r="E181" s="2029"/>
      <c r="F181" s="33" t="s">
        <v>1949</v>
      </c>
      <c r="G181" s="2170" t="s">
        <v>4597</v>
      </c>
      <c r="H181" s="2171"/>
      <c r="I181" s="2171"/>
      <c r="J181" s="2171"/>
      <c r="K181" s="2171"/>
      <c r="L181" s="2171"/>
      <c r="M181" s="2171"/>
      <c r="N181" s="2179"/>
      <c r="O181" s="2124"/>
      <c r="P181" s="2081"/>
    </row>
    <row r="182" spans="1:16" ht="18.75" customHeight="1">
      <c r="A182" s="9"/>
      <c r="B182" s="84" t="s">
        <v>453</v>
      </c>
      <c r="C182" s="1997" t="s">
        <v>2176</v>
      </c>
      <c r="D182" s="1997"/>
      <c r="E182" s="1998"/>
      <c r="F182" s="33" t="s">
        <v>1949</v>
      </c>
      <c r="G182" s="2170" t="s">
        <v>4597</v>
      </c>
      <c r="H182" s="2171"/>
      <c r="I182" s="2171"/>
      <c r="J182" s="2171"/>
      <c r="K182" s="2171"/>
      <c r="L182" s="2171"/>
      <c r="M182" s="2171"/>
      <c r="N182" s="2179"/>
      <c r="O182" s="2124"/>
      <c r="P182" s="2081"/>
    </row>
    <row r="183" spans="1:16" ht="18.75" customHeight="1">
      <c r="A183" s="9"/>
      <c r="B183" s="84" t="s">
        <v>456</v>
      </c>
      <c r="C183" s="1997" t="s">
        <v>2177</v>
      </c>
      <c r="D183" s="1997"/>
      <c r="E183" s="1998"/>
      <c r="F183" s="33" t="s">
        <v>1949</v>
      </c>
      <c r="G183" s="2170" t="s">
        <v>4597</v>
      </c>
      <c r="H183" s="2171"/>
      <c r="I183" s="2171"/>
      <c r="J183" s="2171"/>
      <c r="K183" s="2171"/>
      <c r="L183" s="2171"/>
      <c r="M183" s="2171"/>
      <c r="N183" s="2179"/>
      <c r="O183" s="2124"/>
      <c r="P183" s="2081"/>
    </row>
    <row r="184" spans="1:16" ht="18.75" customHeight="1">
      <c r="A184" s="9"/>
      <c r="B184" s="84" t="s">
        <v>458</v>
      </c>
      <c r="C184" s="1997" t="s">
        <v>2178</v>
      </c>
      <c r="D184" s="1997"/>
      <c r="E184" s="1998"/>
      <c r="F184" s="33" t="s">
        <v>1949</v>
      </c>
      <c r="G184" s="2170" t="s">
        <v>4597</v>
      </c>
      <c r="H184" s="2171"/>
      <c r="I184" s="2171"/>
      <c r="J184" s="2171"/>
      <c r="K184" s="2171"/>
      <c r="L184" s="2171"/>
      <c r="M184" s="2171"/>
      <c r="N184" s="2179"/>
      <c r="O184" s="2124"/>
      <c r="P184" s="2081"/>
    </row>
    <row r="185" spans="1:16" ht="18.75" customHeight="1">
      <c r="A185" s="9"/>
      <c r="B185" s="84" t="s">
        <v>594</v>
      </c>
      <c r="C185" s="1997" t="s">
        <v>2179</v>
      </c>
      <c r="D185" s="1997"/>
      <c r="E185" s="1998"/>
      <c r="F185" s="33" t="s">
        <v>1949</v>
      </c>
      <c r="G185" s="2170" t="s">
        <v>4597</v>
      </c>
      <c r="H185" s="2171"/>
      <c r="I185" s="2171"/>
      <c r="J185" s="2171"/>
      <c r="K185" s="2171"/>
      <c r="L185" s="2171"/>
      <c r="M185" s="2171"/>
      <c r="N185" s="2179"/>
      <c r="O185" s="2124"/>
      <c r="P185" s="2081"/>
    </row>
    <row r="186" spans="1:16" ht="18.75" customHeight="1">
      <c r="A186" s="9"/>
      <c r="B186" s="76" t="s">
        <v>596</v>
      </c>
      <c r="C186" s="1997" t="s">
        <v>2180</v>
      </c>
      <c r="D186" s="1997"/>
      <c r="E186" s="1998"/>
      <c r="F186" s="33" t="s">
        <v>1949</v>
      </c>
      <c r="G186" s="2170" t="s">
        <v>4597</v>
      </c>
      <c r="H186" s="2171"/>
      <c r="I186" s="2171"/>
      <c r="J186" s="2171"/>
      <c r="K186" s="2171"/>
      <c r="L186" s="2171"/>
      <c r="M186" s="2171"/>
      <c r="N186" s="2179"/>
      <c r="O186" s="2197"/>
      <c r="P186" s="2084"/>
    </row>
    <row r="187" spans="1:16" ht="47.25"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t="s">
        <v>4598</v>
      </c>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23" t="s">
        <v>1962</v>
      </c>
      <c r="G192" s="2188"/>
      <c r="H192" s="2189"/>
      <c r="I192" s="2189"/>
      <c r="J192" s="2189"/>
      <c r="K192" s="2190"/>
      <c r="L192" s="2108" t="s">
        <v>2065</v>
      </c>
      <c r="M192" s="2110"/>
      <c r="N192" s="2191"/>
      <c r="O192" s="2124"/>
      <c r="P192" s="2124"/>
    </row>
    <row r="193" spans="1:16" ht="29.25" customHeight="1">
      <c r="A193" s="9"/>
      <c r="B193" s="84" t="s">
        <v>450</v>
      </c>
      <c r="C193" s="2028" t="s">
        <v>2175</v>
      </c>
      <c r="D193" s="2028"/>
      <c r="E193" s="2029"/>
      <c r="F193" s="1523" t="s">
        <v>1962</v>
      </c>
      <c r="G193" s="2188"/>
      <c r="H193" s="2189"/>
      <c r="I193" s="2189"/>
      <c r="J193" s="2189"/>
      <c r="K193" s="2190"/>
      <c r="L193" s="2108" t="s">
        <v>2065</v>
      </c>
      <c r="M193" s="2110"/>
      <c r="N193" s="2191"/>
      <c r="O193" s="2124"/>
      <c r="P193" s="2124"/>
    </row>
    <row r="194" spans="1:16" ht="20.25" customHeight="1">
      <c r="A194" s="9"/>
      <c r="B194" s="1494" t="s">
        <v>453</v>
      </c>
      <c r="C194" s="1997" t="s">
        <v>2176</v>
      </c>
      <c r="D194" s="1997"/>
      <c r="E194" s="1998"/>
      <c r="F194" s="1523" t="s">
        <v>1962</v>
      </c>
      <c r="G194" s="2188"/>
      <c r="H194" s="2189"/>
      <c r="I194" s="2189"/>
      <c r="J194" s="2189"/>
      <c r="K194" s="2190"/>
      <c r="L194" s="2108" t="s">
        <v>2065</v>
      </c>
      <c r="M194" s="2110"/>
      <c r="N194" s="2191"/>
      <c r="O194" s="2124"/>
      <c r="P194" s="2124"/>
    </row>
    <row r="195" spans="1:16" ht="20.25" customHeight="1">
      <c r="A195" s="9"/>
      <c r="B195" s="1494" t="s">
        <v>456</v>
      </c>
      <c r="C195" s="1997" t="s">
        <v>2177</v>
      </c>
      <c r="D195" s="1997"/>
      <c r="E195" s="1998"/>
      <c r="F195" s="1523" t="s">
        <v>1962</v>
      </c>
      <c r="G195" s="2188"/>
      <c r="H195" s="2189"/>
      <c r="I195" s="2189"/>
      <c r="J195" s="2189"/>
      <c r="K195" s="2190"/>
      <c r="L195" s="2108" t="s">
        <v>2065</v>
      </c>
      <c r="M195" s="2110"/>
      <c r="N195" s="2191"/>
      <c r="O195" s="2124"/>
      <c r="P195" s="2124"/>
    </row>
    <row r="196" spans="1:16" ht="20.25" customHeight="1">
      <c r="A196" s="9"/>
      <c r="B196" s="1494" t="s">
        <v>458</v>
      </c>
      <c r="C196" s="1997" t="s">
        <v>2178</v>
      </c>
      <c r="D196" s="1997"/>
      <c r="E196" s="1998"/>
      <c r="F196" s="1523" t="s">
        <v>1962</v>
      </c>
      <c r="G196" s="2188"/>
      <c r="H196" s="2189"/>
      <c r="I196" s="2189"/>
      <c r="J196" s="2189"/>
      <c r="K196" s="2190"/>
      <c r="L196" s="2108" t="s">
        <v>2065</v>
      </c>
      <c r="M196" s="2110"/>
      <c r="N196" s="2191"/>
      <c r="O196" s="2124"/>
      <c r="P196" s="2124"/>
    </row>
    <row r="197" spans="1:16" ht="20.25" customHeight="1">
      <c r="A197" s="9"/>
      <c r="B197" s="1494" t="s">
        <v>594</v>
      </c>
      <c r="C197" s="1997" t="s">
        <v>2179</v>
      </c>
      <c r="D197" s="1997"/>
      <c r="E197" s="1998"/>
      <c r="F197" s="1523" t="s">
        <v>1962</v>
      </c>
      <c r="G197" s="2188"/>
      <c r="H197" s="2189"/>
      <c r="I197" s="2189"/>
      <c r="J197" s="2189"/>
      <c r="K197" s="2190"/>
      <c r="L197" s="2108" t="s">
        <v>2065</v>
      </c>
      <c r="M197" s="2110"/>
      <c r="N197" s="2191"/>
      <c r="O197" s="2124"/>
      <c r="P197" s="2124"/>
    </row>
    <row r="198" spans="1:16" ht="20.25" customHeight="1">
      <c r="A198" s="9"/>
      <c r="B198" s="1490" t="s">
        <v>596</v>
      </c>
      <c r="C198" s="1997" t="s">
        <v>2180</v>
      </c>
      <c r="D198" s="1997"/>
      <c r="E198" s="1998"/>
      <c r="F198" s="1523" t="s">
        <v>1962</v>
      </c>
      <c r="G198" s="2188"/>
      <c r="H198" s="2189"/>
      <c r="I198" s="2189"/>
      <c r="J198" s="2189"/>
      <c r="K198" s="2190"/>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830" t="s">
        <v>2180</v>
      </c>
      <c r="D210" s="1830"/>
      <c r="E210" s="1831"/>
      <c r="F210" s="304" t="s">
        <v>1962</v>
      </c>
      <c r="G210" s="2170"/>
      <c r="H210" s="2181"/>
      <c r="I210" s="2181"/>
      <c r="J210" s="2181"/>
      <c r="K210" s="2181"/>
      <c r="L210" s="2181"/>
      <c r="M210" s="2181"/>
      <c r="N210" s="2182"/>
      <c r="O210" s="2195"/>
      <c r="P210" s="2124"/>
    </row>
    <row r="211" spans="1:16" ht="34.5" customHeight="1">
      <c r="B211" s="23" t="s">
        <v>648</v>
      </c>
      <c r="C211" s="2111" t="s">
        <v>2189</v>
      </c>
      <c r="D211" s="2111"/>
      <c r="E211" s="2111"/>
      <c r="F211" s="2111"/>
      <c r="G211" s="2387"/>
      <c r="H211" s="2183" t="s">
        <v>1949</v>
      </c>
      <c r="I211" s="2184"/>
      <c r="J211" s="2185"/>
      <c r="K211" s="2186" t="s">
        <v>2036</v>
      </c>
      <c r="L211" s="2170"/>
      <c r="M211" s="2171"/>
      <c r="N211" s="2179"/>
      <c r="O211" s="1991" t="s">
        <v>2190</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1949</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1949</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1949</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1949</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4599</v>
      </c>
      <c r="P218" s="2050"/>
    </row>
    <row r="219" spans="1:16" ht="21.75" customHeight="1">
      <c r="B219" s="1490" t="s">
        <v>435</v>
      </c>
      <c r="C219" s="1997" t="s">
        <v>2195</v>
      </c>
      <c r="D219" s="1997"/>
      <c r="E219" s="1998"/>
      <c r="F219" s="1995" t="s">
        <v>1949</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31.5" customHeight="1">
      <c r="B221" s="76" t="s">
        <v>443</v>
      </c>
      <c r="C221" s="2028" t="s">
        <v>2197</v>
      </c>
      <c r="D221" s="2028"/>
      <c r="E221" s="2029"/>
      <c r="F221" s="1995" t="s">
        <v>1962</v>
      </c>
      <c r="G221" s="2160"/>
      <c r="H221" s="2160"/>
      <c r="I221" s="2160"/>
      <c r="J221" s="2013"/>
      <c r="K221" s="2169"/>
      <c r="L221" s="2172"/>
      <c r="M221" s="2173"/>
      <c r="N221" s="2173"/>
      <c r="O221" s="2017"/>
      <c r="P221" s="2017"/>
    </row>
    <row r="222" spans="1:16" ht="30" customHeight="1">
      <c r="B222" s="87"/>
      <c r="C222" s="2028" t="s">
        <v>2198</v>
      </c>
      <c r="D222" s="2028"/>
      <c r="E222" s="2029"/>
      <c r="F222" s="2162"/>
      <c r="G222" s="2163"/>
      <c r="H222" s="2163"/>
      <c r="I222" s="2163"/>
      <c r="J222" s="2164"/>
      <c r="K222" s="2169"/>
      <c r="L222" s="2172"/>
      <c r="M222" s="2173"/>
      <c r="N222" s="2173"/>
      <c r="O222" s="1992"/>
      <c r="P222" s="1992"/>
    </row>
    <row r="223" spans="1:16" ht="54" customHeight="1">
      <c r="B223" s="76" t="s">
        <v>445</v>
      </c>
      <c r="C223" s="2028" t="s">
        <v>2200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1949</v>
      </c>
      <c r="I225" s="2160"/>
      <c r="J225" s="2013"/>
      <c r="K225" s="2169"/>
      <c r="L225" s="2172"/>
      <c r="M225" s="2173"/>
      <c r="N225" s="2174"/>
      <c r="O225" s="2165" t="s">
        <v>2204</v>
      </c>
      <c r="P225" s="2017"/>
    </row>
    <row r="226" spans="2:16" ht="27" customHeight="1">
      <c r="B226" s="22" t="s">
        <v>435</v>
      </c>
      <c r="C226" s="2028" t="s">
        <v>2205</v>
      </c>
      <c r="D226" s="2028"/>
      <c r="E226" s="2028"/>
      <c r="F226" s="2028"/>
      <c r="G226" s="2028"/>
      <c r="H226" s="3564">
        <v>0.17</v>
      </c>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1949</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1962</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1949</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1962</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v>43495</v>
      </c>
      <c r="L242" s="2150"/>
      <c r="M242" s="2154"/>
      <c r="N242" s="2107"/>
      <c r="O242" s="2017"/>
      <c r="P242" s="2017"/>
    </row>
    <row r="243" spans="2:16" ht="23.25" customHeight="1">
      <c r="B243" s="90" t="s">
        <v>678</v>
      </c>
      <c r="C243" s="1997" t="s">
        <v>2215</v>
      </c>
      <c r="D243" s="1997"/>
      <c r="E243" s="1998"/>
      <c r="F243" s="1995" t="s">
        <v>4600</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4514</v>
      </c>
      <c r="P244" s="1991" t="s">
        <v>3406</v>
      </c>
    </row>
    <row r="245" spans="2:16" ht="23.25" customHeight="1">
      <c r="B245" s="89" t="s">
        <v>435</v>
      </c>
      <c r="C245" s="1903" t="s">
        <v>2117</v>
      </c>
      <c r="D245" s="1903"/>
      <c r="E245" s="2138"/>
      <c r="F245" s="1754" t="s">
        <v>2219</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2931</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2077</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2077</v>
      </c>
      <c r="H251" s="1527" t="s">
        <v>2036</v>
      </c>
      <c r="I251" s="2121"/>
      <c r="J251" s="2122"/>
      <c r="K251" s="2122"/>
      <c r="L251" s="2122"/>
      <c r="M251" s="2122"/>
      <c r="N251" s="2123"/>
      <c r="O251" s="1504"/>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4132</v>
      </c>
      <c r="P252" s="2135" t="s">
        <v>2934</v>
      </c>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28.5" customHeight="1">
      <c r="B255" s="22"/>
      <c r="C255" s="1505" t="s">
        <v>458</v>
      </c>
      <c r="D255" s="1997" t="s">
        <v>2233</v>
      </c>
      <c r="E255" s="1997"/>
      <c r="F255" s="2121" t="s">
        <v>4601</v>
      </c>
      <c r="G255" s="2122"/>
      <c r="H255" s="2122"/>
      <c r="I255" s="2122"/>
      <c r="J255" s="2122"/>
      <c r="K255" s="2122"/>
      <c r="L255" s="2122"/>
      <c r="M255" s="2122"/>
      <c r="N255" s="2123"/>
      <c r="O255" s="2136"/>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t="s">
        <v>4602</v>
      </c>
      <c r="G257" s="2122"/>
      <c r="H257" s="2122"/>
      <c r="I257" s="2122"/>
      <c r="J257" s="2122"/>
      <c r="K257" s="2122"/>
      <c r="L257" s="2122"/>
      <c r="M257" s="2122"/>
      <c r="N257" s="2123"/>
      <c r="O257" s="2136"/>
      <c r="P257" s="2136"/>
    </row>
    <row r="258" spans="2:16" ht="87" customHeight="1">
      <c r="B258" s="22" t="s">
        <v>443</v>
      </c>
      <c r="C258" s="2028" t="s">
        <v>2237</v>
      </c>
      <c r="D258" s="2028"/>
      <c r="E258" s="2028"/>
      <c r="F258" s="33" t="s">
        <v>1949</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t="s">
        <v>4603</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t="s">
        <v>4137</v>
      </c>
      <c r="P260" s="2051"/>
    </row>
    <row r="261" spans="2:16" ht="30" customHeight="1">
      <c r="B261" s="89" t="s">
        <v>435</v>
      </c>
      <c r="C261" s="1997" t="s">
        <v>2240</v>
      </c>
      <c r="D261" s="1997"/>
      <c r="E261" s="1998"/>
      <c r="F261" s="1523" t="s">
        <v>2077</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2077</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2077</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2077</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t="s">
        <v>4604</v>
      </c>
      <c r="J266" s="2115"/>
      <c r="K266" s="2115"/>
      <c r="L266" s="2115"/>
      <c r="M266" s="2115"/>
      <c r="N266" s="2116"/>
      <c r="O266" s="2050" t="s">
        <v>2940</v>
      </c>
      <c r="P266" s="2050" t="s">
        <v>3345</v>
      </c>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2252</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2252</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2252</v>
      </c>
      <c r="G271" s="2109"/>
      <c r="H271" s="2114"/>
      <c r="I271" s="2119"/>
      <c r="J271" s="2119"/>
      <c r="K271" s="2119"/>
      <c r="L271" s="2119"/>
      <c r="M271" s="2119"/>
      <c r="N271" s="2120"/>
      <c r="O271" s="2017"/>
      <c r="P271" s="2017"/>
    </row>
    <row r="272" spans="2:16" ht="35.25" customHeight="1">
      <c r="B272" s="1480" t="s">
        <v>441</v>
      </c>
      <c r="C272" s="2028" t="s">
        <v>2254</v>
      </c>
      <c r="D272" s="2028"/>
      <c r="E272" s="2029"/>
      <c r="F272" s="2110" t="s">
        <v>2845</v>
      </c>
      <c r="G272" s="2109"/>
      <c r="H272" s="1634" t="s">
        <v>2036</v>
      </c>
      <c r="I272" s="2121"/>
      <c r="J272" s="2122"/>
      <c r="K272" s="2122"/>
      <c r="L272" s="2122"/>
      <c r="M272" s="2122"/>
      <c r="N272" s="2123"/>
      <c r="O272" s="1992"/>
      <c r="P272" s="1992"/>
    </row>
    <row r="273" spans="2:16" ht="72"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2943</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48" customHeight="1">
      <c r="B276" s="84" t="s">
        <v>458</v>
      </c>
      <c r="C276" s="2091" t="s">
        <v>2268</v>
      </c>
      <c r="D276" s="2091"/>
      <c r="E276" s="2091"/>
      <c r="F276" s="2091"/>
      <c r="G276" s="2092"/>
      <c r="H276" s="118">
        <v>3</v>
      </c>
      <c r="I276" s="119">
        <v>12</v>
      </c>
      <c r="J276" s="120">
        <f t="shared" ref="J276:J279" si="1">MIN(H276/I276,1)</f>
        <v>0.25</v>
      </c>
      <c r="K276" s="118">
        <v>2241</v>
      </c>
      <c r="L276" s="118">
        <v>11783</v>
      </c>
      <c r="M276" s="121">
        <f>MIN(K276/L276,1)</f>
        <v>0.19018925570737502</v>
      </c>
      <c r="N276" s="267"/>
      <c r="O276" s="2089"/>
      <c r="P276" s="2089"/>
    </row>
    <row r="277" spans="2:16" ht="39.6" customHeight="1">
      <c r="B277" s="84" t="s">
        <v>489</v>
      </c>
      <c r="C277" s="2091" t="s">
        <v>2270</v>
      </c>
      <c r="D277" s="2091"/>
      <c r="E277" s="2091"/>
      <c r="F277" s="2091"/>
      <c r="G277" s="2092"/>
      <c r="H277" s="234" t="s">
        <v>61</v>
      </c>
      <c r="I277" s="234" t="s">
        <v>61</v>
      </c>
      <c r="J277" s="107" t="s">
        <v>61</v>
      </c>
      <c r="K277" s="234" t="s">
        <v>61</v>
      </c>
      <c r="L277" s="234" t="s">
        <v>61</v>
      </c>
      <c r="M277" s="107" t="s">
        <v>61</v>
      </c>
      <c r="N277" s="268" t="s">
        <v>4024</v>
      </c>
      <c r="O277" s="2017" t="s">
        <v>2945</v>
      </c>
      <c r="P277" s="2017"/>
    </row>
    <row r="278" spans="2:16" ht="33" customHeight="1">
      <c r="B278" s="84" t="s">
        <v>493</v>
      </c>
      <c r="C278" s="2091" t="s">
        <v>2271</v>
      </c>
      <c r="D278" s="2091"/>
      <c r="E278" s="2092"/>
      <c r="F278" s="2093"/>
      <c r="G278" s="2094"/>
      <c r="H278" s="234" t="s">
        <v>61</v>
      </c>
      <c r="I278" s="234" t="s">
        <v>61</v>
      </c>
      <c r="J278" s="107" t="s">
        <v>61</v>
      </c>
      <c r="K278" s="234" t="s">
        <v>61</v>
      </c>
      <c r="L278" s="234" t="s">
        <v>61</v>
      </c>
      <c r="M278" s="107" t="s">
        <v>61</v>
      </c>
      <c r="N278" s="267" t="s">
        <v>4024</v>
      </c>
      <c r="O278" s="2017"/>
      <c r="P278" s="2017"/>
    </row>
    <row r="279" spans="2:16" ht="49.35" customHeight="1">
      <c r="B279" s="104" t="s">
        <v>441</v>
      </c>
      <c r="C279" s="2068" t="s">
        <v>2272</v>
      </c>
      <c r="D279" s="2068"/>
      <c r="E279" s="2068"/>
      <c r="F279" s="2068"/>
      <c r="G279" s="2095"/>
      <c r="H279" s="118">
        <v>1</v>
      </c>
      <c r="I279" s="119">
        <v>12</v>
      </c>
      <c r="J279" s="120">
        <f t="shared" si="1"/>
        <v>8.3333333333333329E-2</v>
      </c>
      <c r="K279" s="118">
        <v>3055</v>
      </c>
      <c r="L279" s="118">
        <v>10191</v>
      </c>
      <c r="M279" s="121">
        <f>MIN(K279/L279,1)</f>
        <v>0.29977431066627419</v>
      </c>
      <c r="N279" s="267"/>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51" customHeight="1">
      <c r="B281" s="76" t="s">
        <v>458</v>
      </c>
      <c r="C281" s="2091" t="s">
        <v>2273</v>
      </c>
      <c r="D281" s="2091"/>
      <c r="E281" s="2091"/>
      <c r="F281" s="2091"/>
      <c r="G281" s="2092"/>
      <c r="H281" s="234" t="s">
        <v>61</v>
      </c>
      <c r="I281" s="234" t="s">
        <v>61</v>
      </c>
      <c r="J281" s="107" t="s">
        <v>61</v>
      </c>
      <c r="K281" s="234" t="s">
        <v>61</v>
      </c>
      <c r="L281" s="234" t="s">
        <v>61</v>
      </c>
      <c r="M281" s="107" t="s">
        <v>61</v>
      </c>
      <c r="N281" s="268" t="s">
        <v>4024</v>
      </c>
      <c r="O281" s="2089"/>
      <c r="P281" s="2089"/>
    </row>
    <row r="282" spans="2:16" ht="44.45" customHeight="1">
      <c r="B282" s="76" t="s">
        <v>489</v>
      </c>
      <c r="C282" s="2091" t="s">
        <v>2275</v>
      </c>
      <c r="D282" s="2091"/>
      <c r="E282" s="2091"/>
      <c r="F282" s="2091"/>
      <c r="G282" s="1518"/>
      <c r="H282" s="118">
        <v>2</v>
      </c>
      <c r="I282" s="119">
        <v>12</v>
      </c>
      <c r="J282" s="120">
        <f t="shared" ref="J282" si="2">MIN(H282/I282,1)</f>
        <v>0.16666666666666666</v>
      </c>
      <c r="K282" s="118">
        <v>1092</v>
      </c>
      <c r="L282" s="118">
        <v>12183</v>
      </c>
      <c r="M282" s="121">
        <f>MIN(K282/L282,1)</f>
        <v>8.9633095296724946E-2</v>
      </c>
      <c r="N282" s="269"/>
      <c r="O282" s="2089"/>
      <c r="P282" s="2089"/>
    </row>
    <row r="283" spans="2:16" ht="38.1" customHeight="1">
      <c r="B283" s="76" t="s">
        <v>493</v>
      </c>
      <c r="C283" s="2091" t="s">
        <v>2276</v>
      </c>
      <c r="D283" s="2091"/>
      <c r="E283" s="2091"/>
      <c r="F283" s="2091"/>
      <c r="G283" s="2092"/>
      <c r="H283" s="234" t="s">
        <v>61</v>
      </c>
      <c r="I283" s="234" t="s">
        <v>61</v>
      </c>
      <c r="J283" s="107" t="s">
        <v>61</v>
      </c>
      <c r="K283" s="234" t="s">
        <v>61</v>
      </c>
      <c r="L283" s="234" t="s">
        <v>61</v>
      </c>
      <c r="M283" s="107" t="s">
        <v>61</v>
      </c>
      <c r="N283" s="268" t="s">
        <v>4024</v>
      </c>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42.6" customHeight="1">
      <c r="B285" s="76" t="s">
        <v>458</v>
      </c>
      <c r="C285" s="2091" t="s">
        <v>2277</v>
      </c>
      <c r="D285" s="2091"/>
      <c r="E285" s="2091"/>
      <c r="F285" s="2091"/>
      <c r="G285" s="2092"/>
      <c r="H285" s="118">
        <v>0</v>
      </c>
      <c r="I285" s="119">
        <v>12</v>
      </c>
      <c r="J285" s="120">
        <f t="shared" ref="J285:J290" si="3">MIN(H285/I285,1)</f>
        <v>0</v>
      </c>
      <c r="K285" s="118">
        <v>1926</v>
      </c>
      <c r="L285" s="118">
        <v>11787</v>
      </c>
      <c r="M285" s="121">
        <f>MIN(K285/L285,1)</f>
        <v>0.16340035632476457</v>
      </c>
      <c r="N285" s="271"/>
      <c r="O285" s="2089"/>
      <c r="P285" s="2089"/>
    </row>
    <row r="286" spans="2:16" ht="36" customHeight="1">
      <c r="B286" s="76" t="s">
        <v>489</v>
      </c>
      <c r="C286" s="2091" t="s">
        <v>2279</v>
      </c>
      <c r="D286" s="2091"/>
      <c r="E286" s="2091"/>
      <c r="F286" s="2091"/>
      <c r="G286" s="2092"/>
      <c r="H286" s="234" t="s">
        <v>61</v>
      </c>
      <c r="I286" s="234" t="s">
        <v>61</v>
      </c>
      <c r="J286" s="107" t="s">
        <v>61</v>
      </c>
      <c r="K286" s="234" t="s">
        <v>61</v>
      </c>
      <c r="L286" s="234" t="s">
        <v>61</v>
      </c>
      <c r="M286" s="107" t="s">
        <v>61</v>
      </c>
      <c r="N286" s="267" t="s">
        <v>4024</v>
      </c>
      <c r="O286" s="2089"/>
      <c r="P286" s="2089"/>
    </row>
    <row r="287" spans="2:16" ht="41.45" customHeight="1">
      <c r="B287" s="104" t="s">
        <v>448</v>
      </c>
      <c r="C287" s="2068" t="s">
        <v>2027</v>
      </c>
      <c r="D287" s="2068"/>
      <c r="E287" s="2068"/>
      <c r="F287" s="2068"/>
      <c r="G287" s="2068"/>
      <c r="H287" s="118">
        <v>0</v>
      </c>
      <c r="I287" s="119">
        <v>12</v>
      </c>
      <c r="J287" s="120">
        <f t="shared" si="3"/>
        <v>0</v>
      </c>
      <c r="K287" s="118">
        <v>2659</v>
      </c>
      <c r="L287" s="118">
        <v>11251</v>
      </c>
      <c r="M287" s="121">
        <f>MIN(K287/L287,1)</f>
        <v>0.2363345480401742</v>
      </c>
      <c r="N287" s="272"/>
      <c r="O287" s="2089"/>
      <c r="P287" s="2089"/>
    </row>
    <row r="288" spans="2:16" ht="37.35" customHeight="1">
      <c r="B288" s="104" t="s">
        <v>450</v>
      </c>
      <c r="C288" s="2068" t="s">
        <v>2280</v>
      </c>
      <c r="D288" s="2068"/>
      <c r="E288" s="2068"/>
      <c r="F288" s="2068"/>
      <c r="G288" s="2068"/>
      <c r="H288" s="234" t="s">
        <v>61</v>
      </c>
      <c r="I288" s="234" t="s">
        <v>61</v>
      </c>
      <c r="J288" s="107" t="s">
        <v>61</v>
      </c>
      <c r="K288" s="234" t="s">
        <v>61</v>
      </c>
      <c r="L288" s="234" t="s">
        <v>61</v>
      </c>
      <c r="M288" s="107" t="s">
        <v>61</v>
      </c>
      <c r="N288" s="268" t="s">
        <v>4024</v>
      </c>
      <c r="O288" s="2089"/>
      <c r="P288" s="2089"/>
    </row>
    <row r="289" spans="2:16" ht="44.45" customHeight="1">
      <c r="B289" s="104" t="s">
        <v>453</v>
      </c>
      <c r="C289" s="2068" t="s">
        <v>2029</v>
      </c>
      <c r="D289" s="2068"/>
      <c r="E289" s="2068"/>
      <c r="F289" s="2068"/>
      <c r="G289" s="2068"/>
      <c r="H289" s="118">
        <v>0</v>
      </c>
      <c r="I289" s="119">
        <v>12</v>
      </c>
      <c r="J289" s="120">
        <f t="shared" si="3"/>
        <v>0</v>
      </c>
      <c r="K289" s="118">
        <v>2065</v>
      </c>
      <c r="L289" s="118">
        <v>11723</v>
      </c>
      <c r="M289" s="121">
        <f t="shared" ref="M289:M290" si="4">MIN(K289/L289,1)</f>
        <v>0.17614944979953936</v>
      </c>
      <c r="N289" s="272"/>
      <c r="O289" s="2089"/>
      <c r="P289" s="2089"/>
    </row>
    <row r="290" spans="2:16" ht="47.45" customHeight="1">
      <c r="B290" s="104" t="s">
        <v>456</v>
      </c>
      <c r="C290" s="2068" t="s">
        <v>2030</v>
      </c>
      <c r="D290" s="2068"/>
      <c r="E290" s="2068"/>
      <c r="F290" s="2068"/>
      <c r="G290" s="2068"/>
      <c r="H290" s="118">
        <v>5</v>
      </c>
      <c r="I290" s="119">
        <v>12</v>
      </c>
      <c r="J290" s="120">
        <f t="shared" si="3"/>
        <v>0.41666666666666669</v>
      </c>
      <c r="K290" s="118">
        <v>3355</v>
      </c>
      <c r="L290" s="118">
        <v>10232</v>
      </c>
      <c r="M290" s="121">
        <f t="shared" si="4"/>
        <v>0.3278928850664582</v>
      </c>
      <c r="N290" s="272"/>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34.35" customHeight="1">
      <c r="B292" s="76" t="s">
        <v>458</v>
      </c>
      <c r="C292" s="2086" t="s">
        <v>2032</v>
      </c>
      <c r="D292" s="2086"/>
      <c r="E292" s="2086"/>
      <c r="F292" s="2086"/>
      <c r="G292" s="2087"/>
      <c r="H292" s="234" t="s">
        <v>61</v>
      </c>
      <c r="I292" s="234" t="s">
        <v>61</v>
      </c>
      <c r="J292" s="107" t="s">
        <v>61</v>
      </c>
      <c r="K292" s="234" t="s">
        <v>61</v>
      </c>
      <c r="L292" s="234" t="s">
        <v>61</v>
      </c>
      <c r="M292" s="107" t="s">
        <v>61</v>
      </c>
      <c r="N292" s="268" t="s">
        <v>4024</v>
      </c>
      <c r="O292" s="2089"/>
      <c r="P292" s="2089"/>
    </row>
    <row r="293" spans="2:16" ht="36.6" customHeight="1">
      <c r="B293" s="76" t="s">
        <v>489</v>
      </c>
      <c r="C293" s="2086" t="s">
        <v>2033</v>
      </c>
      <c r="D293" s="2086"/>
      <c r="E293" s="2086"/>
      <c r="F293" s="2086"/>
      <c r="G293" s="2087"/>
      <c r="H293" s="234" t="s">
        <v>61</v>
      </c>
      <c r="I293" s="234" t="s">
        <v>61</v>
      </c>
      <c r="J293" s="107" t="s">
        <v>61</v>
      </c>
      <c r="K293" s="234" t="s">
        <v>61</v>
      </c>
      <c r="L293" s="234" t="s">
        <v>61</v>
      </c>
      <c r="M293" s="107" t="s">
        <v>61</v>
      </c>
      <c r="N293" s="267" t="s">
        <v>4024</v>
      </c>
      <c r="O293" s="2089"/>
      <c r="P293" s="2089"/>
    </row>
    <row r="294" spans="2:16" ht="43.35" customHeight="1">
      <c r="B294" s="104" t="s">
        <v>594</v>
      </c>
      <c r="C294" s="2068" t="s">
        <v>2128</v>
      </c>
      <c r="D294" s="2068"/>
      <c r="E294" s="2068"/>
      <c r="F294" s="2068"/>
      <c r="G294" s="2068"/>
      <c r="H294" s="118">
        <v>12</v>
      </c>
      <c r="I294" s="119">
        <v>12</v>
      </c>
      <c r="J294" s="120">
        <f t="shared" ref="J294:J295" si="5">MIN(H294/I294,1)</f>
        <v>1</v>
      </c>
      <c r="K294" s="118">
        <v>2917</v>
      </c>
      <c r="L294" s="118">
        <v>10924</v>
      </c>
      <c r="M294" s="121">
        <f t="shared" ref="M294" si="6">MIN(K294/L294,1)</f>
        <v>0.2670267301354815</v>
      </c>
      <c r="N294" s="272"/>
      <c r="O294" s="2089"/>
      <c r="P294" s="2089"/>
    </row>
    <row r="295" spans="2:16" ht="48" customHeight="1" thickBot="1">
      <c r="B295" s="22" t="s">
        <v>596</v>
      </c>
      <c r="C295" s="1997" t="s">
        <v>2282</v>
      </c>
      <c r="D295" s="1997"/>
      <c r="E295" s="1997"/>
      <c r="F295" s="1997"/>
      <c r="G295" s="1998"/>
      <c r="H295" s="106">
        <f>H276+H279+H282+H285+H287+H289+H290+H294</f>
        <v>23</v>
      </c>
      <c r="I295" s="106">
        <f>I276+I279+I282+I285+I287+I289+I290+I294</f>
        <v>96</v>
      </c>
      <c r="J295" s="107">
        <f t="shared" si="5"/>
        <v>0.23958333333333334</v>
      </c>
      <c r="K295" s="106">
        <f>K276+K279+K282+K285+K287+K289+K290+K294</f>
        <v>19310</v>
      </c>
      <c r="L295" s="106">
        <f>L276+L279+L282+L285+L287+L289+L290+L294</f>
        <v>90074</v>
      </c>
      <c r="M295" s="345">
        <f>MIN(K295/L295,1)</f>
        <v>0.21437928814086196</v>
      </c>
      <c r="N295" s="272"/>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44.25" customHeight="1">
      <c r="B297" s="215" t="s">
        <v>339</v>
      </c>
      <c r="C297" s="2028" t="s">
        <v>2284</v>
      </c>
      <c r="D297" s="2028"/>
      <c r="E297" s="2028"/>
      <c r="F297" s="2028"/>
      <c r="G297" s="2029"/>
      <c r="H297" s="1999" t="s">
        <v>1949</v>
      </c>
      <c r="I297" s="2027"/>
      <c r="J297" s="2000"/>
      <c r="K297" s="108" t="s">
        <v>2036</v>
      </c>
      <c r="L297" s="2069"/>
      <c r="M297" s="2070"/>
      <c r="N297" s="2071"/>
      <c r="O297" s="109" t="s">
        <v>2286</v>
      </c>
      <c r="P297" s="1507"/>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4045</v>
      </c>
      <c r="P298" s="1991"/>
    </row>
    <row r="299" spans="2:16" ht="37.5" customHeight="1">
      <c r="B299" s="1494" t="s">
        <v>435</v>
      </c>
      <c r="C299" s="2043" t="s">
        <v>2289</v>
      </c>
      <c r="D299" s="2043"/>
      <c r="E299" s="2043"/>
      <c r="F299" s="2043"/>
      <c r="G299" s="2054"/>
      <c r="H299" s="1999" t="s">
        <v>1949</v>
      </c>
      <c r="I299" s="2027"/>
      <c r="J299" s="2000"/>
      <c r="K299" s="2031"/>
      <c r="L299" s="2079"/>
      <c r="M299" s="2080"/>
      <c r="N299" s="2081"/>
      <c r="O299" s="2017"/>
      <c r="P299" s="2017"/>
    </row>
    <row r="300" spans="2:16" ht="49.35" customHeight="1">
      <c r="B300" s="1490" t="s">
        <v>441</v>
      </c>
      <c r="C300" s="1997" t="s">
        <v>2290</v>
      </c>
      <c r="D300" s="1997"/>
      <c r="E300" s="1997"/>
      <c r="F300" s="1997"/>
      <c r="G300" s="1998"/>
      <c r="H300" s="1999" t="s">
        <v>4605</v>
      </c>
      <c r="I300" s="2027"/>
      <c r="J300" s="2000"/>
      <c r="K300" s="2078"/>
      <c r="L300" s="2082"/>
      <c r="M300" s="2083"/>
      <c r="N300" s="2084"/>
      <c r="O300" s="2017"/>
      <c r="P300" s="2017"/>
    </row>
    <row r="301" spans="2:16" ht="37.5" customHeight="1">
      <c r="B301" s="1490" t="s">
        <v>737</v>
      </c>
      <c r="C301" s="1997" t="s">
        <v>2291</v>
      </c>
      <c r="D301" s="1997"/>
      <c r="E301" s="1997"/>
      <c r="F301" s="1997"/>
      <c r="G301" s="1998"/>
      <c r="H301" s="1999" t="s">
        <v>4140</v>
      </c>
      <c r="I301" s="2027"/>
      <c r="J301" s="2000"/>
      <c r="K301" s="1505" t="s">
        <v>2036</v>
      </c>
      <c r="L301" s="2072" t="s">
        <v>4606</v>
      </c>
      <c r="M301" s="2073"/>
      <c r="N301" s="2074"/>
      <c r="O301" s="2017"/>
      <c r="P301" s="2017"/>
    </row>
    <row r="302" spans="2:16" ht="37.5" customHeight="1">
      <c r="B302" s="1490" t="s">
        <v>350</v>
      </c>
      <c r="C302" s="1997" t="s">
        <v>2293</v>
      </c>
      <c r="D302" s="1997"/>
      <c r="E302" s="1997"/>
      <c r="F302" s="1997"/>
      <c r="G302" s="1998"/>
      <c r="H302" s="1999" t="s">
        <v>1962</v>
      </c>
      <c r="I302" s="2027"/>
      <c r="J302" s="2000"/>
      <c r="K302" s="1505" t="s">
        <v>2036</v>
      </c>
      <c r="L302" s="2075"/>
      <c r="M302" s="2076"/>
      <c r="N302" s="2077"/>
      <c r="O302" s="2017"/>
      <c r="P302" s="1992"/>
    </row>
    <row r="303" spans="2:16" ht="39" customHeight="1">
      <c r="B303" s="176" t="s">
        <v>357</v>
      </c>
      <c r="C303" s="2099" t="s">
        <v>2294</v>
      </c>
      <c r="D303" s="2099"/>
      <c r="E303" s="2099"/>
      <c r="F303" s="2099"/>
      <c r="G303" s="2100"/>
      <c r="H303" s="2055" t="s">
        <v>1949</v>
      </c>
      <c r="I303" s="2056"/>
      <c r="J303" s="2057"/>
      <c r="K303" s="2030" t="s">
        <v>2036</v>
      </c>
      <c r="L303" s="2059"/>
      <c r="M303" s="2060"/>
      <c r="N303" s="2061"/>
      <c r="O303" s="1991" t="s">
        <v>3428</v>
      </c>
      <c r="P303" s="1991"/>
    </row>
    <row r="304" spans="2:16" ht="39" customHeight="1">
      <c r="B304" s="87" t="s">
        <v>366</v>
      </c>
      <c r="C304" s="2028" t="s">
        <v>2297</v>
      </c>
      <c r="D304" s="2028"/>
      <c r="E304" s="2028"/>
      <c r="F304" s="2028"/>
      <c r="G304" s="2029"/>
      <c r="H304" s="1999" t="s">
        <v>1975</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2950</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2950</v>
      </c>
      <c r="I306" s="2027"/>
      <c r="J306" s="2000"/>
      <c r="K306" s="2031"/>
      <c r="L306" s="2062"/>
      <c r="M306" s="2063"/>
      <c r="N306" s="2064"/>
      <c r="O306" s="2017"/>
      <c r="P306" s="1992"/>
    </row>
    <row r="307" spans="1:16" ht="44.25" customHeight="1">
      <c r="B307" s="215" t="s">
        <v>745</v>
      </c>
      <c r="C307" s="2028" t="s">
        <v>2300</v>
      </c>
      <c r="D307" s="2028"/>
      <c r="E307" s="2028"/>
      <c r="F307" s="2028"/>
      <c r="G307" s="2029"/>
      <c r="H307" s="2038" t="s">
        <v>1962</v>
      </c>
      <c r="I307" s="2039"/>
      <c r="J307" s="2040"/>
      <c r="K307" s="2031"/>
      <c r="L307" s="2062"/>
      <c r="M307" s="2063"/>
      <c r="N307" s="2064"/>
      <c r="O307" s="2051" t="s">
        <v>2288</v>
      </c>
      <c r="P307" s="2051"/>
    </row>
    <row r="308" spans="1:16" ht="32.25" customHeight="1" thickBot="1">
      <c r="B308" s="80" t="s">
        <v>435</v>
      </c>
      <c r="C308" s="2330" t="s">
        <v>2301</v>
      </c>
      <c r="D308" s="2330"/>
      <c r="E308" s="2330"/>
      <c r="F308" s="2330"/>
      <c r="G308" s="2805"/>
      <c r="H308" s="2053" t="s">
        <v>2951</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2050" t="s">
        <v>4045</v>
      </c>
      <c r="P310" s="2050"/>
    </row>
    <row r="311" spans="1:16" ht="30.75" customHeight="1">
      <c r="B311" s="84" t="s">
        <v>435</v>
      </c>
      <c r="C311" s="2099" t="s">
        <v>2306</v>
      </c>
      <c r="D311" s="2099"/>
      <c r="E311" s="2099"/>
      <c r="F311" s="2099"/>
      <c r="G311" s="2099"/>
      <c r="H311" s="1999" t="s">
        <v>1949</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2849</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2077</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13.25" customHeight="1">
      <c r="B316" s="181" t="s">
        <v>389</v>
      </c>
      <c r="C316" s="2028" t="s">
        <v>2312</v>
      </c>
      <c r="D316" s="2028"/>
      <c r="E316" s="2028"/>
      <c r="F316" s="2028"/>
      <c r="G316" s="2028"/>
      <c r="H316" s="2028"/>
      <c r="I316" s="2028"/>
      <c r="J316" s="2028"/>
      <c r="K316" s="2028"/>
      <c r="L316" s="2028"/>
      <c r="M316" s="2028"/>
      <c r="N316" s="2372"/>
      <c r="O316" s="1991" t="s">
        <v>2288</v>
      </c>
      <c r="P316" s="1991"/>
    </row>
    <row r="317" spans="1:16" ht="40.5" customHeight="1">
      <c r="A317" s="9"/>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9"/>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t="s">
        <v>4607</v>
      </c>
      <c r="K319" s="2000"/>
      <c r="L319" s="2019"/>
      <c r="M319" s="2023"/>
      <c r="N319" s="2024"/>
      <c r="O319" s="2017"/>
      <c r="P319" s="2017"/>
    </row>
    <row r="320" spans="1:16" ht="28.5" customHeight="1">
      <c r="A320" s="9"/>
      <c r="B320" s="111"/>
      <c r="C320" s="111" t="s">
        <v>493</v>
      </c>
      <c r="D320" s="1997" t="s">
        <v>2316</v>
      </c>
      <c r="E320" s="1997"/>
      <c r="F320" s="1997"/>
      <c r="G320" s="1997"/>
      <c r="H320" s="1754" t="s">
        <v>4608</v>
      </c>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997" t="s">
        <v>2314</v>
      </c>
      <c r="E323" s="1997"/>
      <c r="F323" s="1997"/>
      <c r="G323" s="1997"/>
      <c r="H323" s="1997"/>
      <c r="I323" s="1998"/>
      <c r="J323" s="2021" t="s">
        <v>2325</v>
      </c>
      <c r="K323" s="2806"/>
      <c r="L323" s="2019"/>
      <c r="M323" s="2023"/>
      <c r="N323" s="2024"/>
      <c r="O323" s="2017"/>
      <c r="P323" s="2017"/>
    </row>
    <row r="324" spans="1:16" ht="28.5" customHeight="1">
      <c r="A324" s="9"/>
      <c r="B324" s="111"/>
      <c r="C324" s="111" t="s">
        <v>489</v>
      </c>
      <c r="D324" s="1997" t="s">
        <v>2315</v>
      </c>
      <c r="E324" s="1997"/>
      <c r="F324" s="1997"/>
      <c r="G324" s="1997"/>
      <c r="H324" s="1997"/>
      <c r="I324" s="1998"/>
      <c r="J324" s="1995" t="s">
        <v>4607</v>
      </c>
      <c r="K324" s="2013"/>
      <c r="L324" s="2019"/>
      <c r="M324" s="2023"/>
      <c r="N324" s="2024"/>
      <c r="O324" s="2017"/>
      <c r="P324" s="2017"/>
    </row>
    <row r="325" spans="1:16" ht="28.5" customHeight="1">
      <c r="A325" s="9"/>
      <c r="B325" s="111"/>
      <c r="C325" s="111" t="s">
        <v>493</v>
      </c>
      <c r="D325" s="1830" t="s">
        <v>2316</v>
      </c>
      <c r="E325" s="1830"/>
      <c r="F325" s="1830"/>
      <c r="G325" s="1830"/>
      <c r="H325" s="2014" t="s">
        <v>4609</v>
      </c>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t="s">
        <v>4607</v>
      </c>
      <c r="K329" s="2000"/>
      <c r="L329" s="2019"/>
      <c r="M329" s="2023"/>
      <c r="N329" s="2024"/>
      <c r="O329" s="2017"/>
      <c r="P329" s="2017"/>
    </row>
    <row r="330" spans="1:16" ht="28.5" customHeight="1">
      <c r="A330" s="9"/>
      <c r="B330" s="1490"/>
      <c r="C330" s="111" t="s">
        <v>493</v>
      </c>
      <c r="D330" s="1997" t="s">
        <v>2316</v>
      </c>
      <c r="E330" s="1997"/>
      <c r="F330" s="1997"/>
      <c r="G330" s="1997"/>
      <c r="H330" s="1754" t="s">
        <v>4610</v>
      </c>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t="s">
        <v>4607</v>
      </c>
      <c r="K334" s="2000"/>
      <c r="L334" s="2019"/>
      <c r="M334" s="2023"/>
      <c r="N334" s="2024"/>
      <c r="O334" s="2017"/>
      <c r="P334" s="2017"/>
    </row>
    <row r="335" spans="1:16" ht="28.5" customHeight="1">
      <c r="A335" s="9"/>
      <c r="B335" s="1490"/>
      <c r="C335" s="111" t="s">
        <v>493</v>
      </c>
      <c r="D335" s="1997" t="s">
        <v>2316</v>
      </c>
      <c r="E335" s="1997"/>
      <c r="F335" s="1997"/>
      <c r="G335" s="1997"/>
      <c r="H335" s="1754" t="s">
        <v>4611</v>
      </c>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t="s">
        <v>4607</v>
      </c>
      <c r="K339" s="2000"/>
      <c r="L339" s="2019"/>
      <c r="M339" s="2023"/>
      <c r="N339" s="2024"/>
      <c r="O339" s="2017"/>
      <c r="P339" s="2017"/>
    </row>
    <row r="340" spans="1:16" ht="28.5" customHeight="1">
      <c r="A340" s="9"/>
      <c r="B340" s="1490"/>
      <c r="C340" s="111" t="s">
        <v>493</v>
      </c>
      <c r="D340" s="1997" t="s">
        <v>2316</v>
      </c>
      <c r="E340" s="1997"/>
      <c r="F340" s="1997"/>
      <c r="G340" s="1997"/>
      <c r="H340" s="1754" t="s">
        <v>4612</v>
      </c>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t="s">
        <v>4607</v>
      </c>
      <c r="K344" s="2000"/>
      <c r="L344" s="2019"/>
      <c r="M344" s="2023"/>
      <c r="N344" s="2024"/>
      <c r="O344" s="2017"/>
      <c r="P344" s="2017"/>
    </row>
    <row r="345" spans="1:16" ht="28.5" customHeight="1">
      <c r="A345" s="9"/>
      <c r="B345" s="27"/>
      <c r="C345" s="111" t="s">
        <v>493</v>
      </c>
      <c r="D345" s="1997" t="s">
        <v>2316</v>
      </c>
      <c r="E345" s="1997"/>
      <c r="F345" s="1997"/>
      <c r="G345" s="1997"/>
      <c r="H345" s="1754" t="s">
        <v>4613</v>
      </c>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t="s">
        <v>4607</v>
      </c>
      <c r="K349" s="2000"/>
      <c r="L349" s="2019"/>
      <c r="M349" s="2023"/>
      <c r="N349" s="2024"/>
      <c r="O349" s="2017"/>
      <c r="P349" s="2017"/>
    </row>
    <row r="350" spans="1:16" ht="28.5" customHeight="1">
      <c r="A350" s="9"/>
      <c r="B350" s="27"/>
      <c r="C350" s="111" t="s">
        <v>493</v>
      </c>
      <c r="D350" s="1997" t="s">
        <v>2316</v>
      </c>
      <c r="E350" s="1997"/>
      <c r="F350" s="1997"/>
      <c r="G350" s="1997"/>
      <c r="H350" s="1754" t="s">
        <v>4614</v>
      </c>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2325</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t="s">
        <v>2304</v>
      </c>
      <c r="K354" s="2000"/>
      <c r="L354" s="2019"/>
      <c r="M354" s="2023"/>
      <c r="N354" s="2024"/>
      <c r="O354" s="2017"/>
      <c r="P354" s="2017"/>
    </row>
    <row r="355" spans="1:16" ht="28.5" customHeight="1">
      <c r="A355" s="9"/>
      <c r="B355" s="1490"/>
      <c r="C355" s="1491" t="s">
        <v>493</v>
      </c>
      <c r="D355" s="1997" t="s">
        <v>2316</v>
      </c>
      <c r="E355" s="1997"/>
      <c r="F355" s="1997"/>
      <c r="G355" s="1997"/>
      <c r="H355" s="1754" t="s">
        <v>4615</v>
      </c>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9"/>
      <c r="B357" s="1486" t="s">
        <v>402</v>
      </c>
      <c r="C357" s="2028" t="s">
        <v>2330</v>
      </c>
      <c r="D357" s="2028"/>
      <c r="E357" s="2028"/>
      <c r="F357" s="2028"/>
      <c r="G357" s="2028"/>
      <c r="H357" s="33" t="s">
        <v>1962</v>
      </c>
      <c r="I357" s="114" t="s">
        <v>2331</v>
      </c>
      <c r="J357" s="2008"/>
      <c r="K357" s="2008"/>
      <c r="L357" s="2008"/>
      <c r="M357" s="2008"/>
      <c r="N357" s="2009"/>
      <c r="O357" s="1507"/>
      <c r="P357" s="1507"/>
    </row>
    <row r="358" spans="1:16" ht="105" customHeight="1">
      <c r="A358" s="9"/>
      <c r="B358" s="1486" t="s">
        <v>404</v>
      </c>
      <c r="C358" s="1855" t="s">
        <v>2332</v>
      </c>
      <c r="D358" s="1855"/>
      <c r="E358" s="1855"/>
      <c r="F358" s="1855"/>
      <c r="G358" s="2098"/>
      <c r="H358" s="158" t="s">
        <v>1962</v>
      </c>
      <c r="I358" s="1535" t="s">
        <v>2036</v>
      </c>
      <c r="J358" s="2010"/>
      <c r="K358" s="2010"/>
      <c r="L358" s="2010"/>
      <c r="M358" s="2010"/>
      <c r="N358" s="2011"/>
      <c r="O358" s="1991"/>
      <c r="P358" s="1991"/>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41.25" customHeight="1">
      <c r="A360" s="9"/>
      <c r="B360" s="1508" t="s">
        <v>406</v>
      </c>
      <c r="C360" s="2028" t="s">
        <v>2336</v>
      </c>
      <c r="D360" s="2028"/>
      <c r="E360" s="2028"/>
      <c r="F360" s="2028"/>
      <c r="G360" s="2029"/>
      <c r="H360" s="1999" t="s">
        <v>2852</v>
      </c>
      <c r="I360" s="2027"/>
      <c r="J360" s="2001" t="s">
        <v>2036</v>
      </c>
      <c r="K360" s="3381" t="s">
        <v>4616</v>
      </c>
      <c r="L360" s="2003"/>
      <c r="M360" s="2003"/>
      <c r="N360" s="2004"/>
      <c r="O360" s="1991" t="s">
        <v>4617</v>
      </c>
      <c r="P360" s="1991" t="s">
        <v>2333</v>
      </c>
    </row>
    <row r="361" spans="1:16" ht="36.75" customHeight="1" thickBot="1">
      <c r="B361" s="1490" t="s">
        <v>435</v>
      </c>
      <c r="C361" s="2330" t="s">
        <v>4618</v>
      </c>
      <c r="D361" s="2330"/>
      <c r="E361" s="2330"/>
      <c r="F361" s="2330"/>
      <c r="G361" s="2805"/>
      <c r="H361" s="1980" t="s">
        <v>4619</v>
      </c>
      <c r="I361" s="2053"/>
      <c r="J361" s="2002"/>
      <c r="K361" s="3868"/>
      <c r="L361" s="3869"/>
      <c r="M361" s="3869"/>
      <c r="N361" s="3870"/>
      <c r="O361" s="2005"/>
      <c r="P361" s="2005"/>
    </row>
    <row r="362" spans="1:16" ht="60"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3309" priority="154">
      <formula>$F$17="Not applicable"</formula>
    </cfRule>
    <cfRule type="expression" dxfId="3308" priority="155">
      <formula>$F$17="Don't know"</formula>
    </cfRule>
    <cfRule type="expression" dxfId="3307" priority="156">
      <formula>$F$17="No"</formula>
    </cfRule>
  </conditionalFormatting>
  <conditionalFormatting sqref="I12:I19">
    <cfRule type="expression" dxfId="3306" priority="151">
      <formula>$F12="Not applicable"</formula>
    </cfRule>
    <cfRule type="expression" dxfId="3305" priority="152">
      <formula>$F12="Don't know"</formula>
    </cfRule>
    <cfRule type="expression" dxfId="3304" priority="153">
      <formula>$F12="No"</formula>
    </cfRule>
  </conditionalFormatting>
  <conditionalFormatting sqref="F9:N9 F11:F19 I11:I19">
    <cfRule type="expression" dxfId="3303" priority="150">
      <formula>$N$14="Don't know"</formula>
    </cfRule>
  </conditionalFormatting>
  <conditionalFormatting sqref="F9:N9 F11:F19 I11:I19">
    <cfRule type="expression" dxfId="3302" priority="149">
      <formula>$N$14="Not applicable"</formula>
    </cfRule>
  </conditionalFormatting>
  <conditionalFormatting sqref="F9:N9 F11:F19 I11:I19">
    <cfRule type="expression" dxfId="3301" priority="148">
      <formula>$N$14="No"</formula>
    </cfRule>
  </conditionalFormatting>
  <conditionalFormatting sqref="L188:M188">
    <cfRule type="expression" dxfId="3300" priority="146">
      <formula>$F$221="Don't know"</formula>
    </cfRule>
    <cfRule type="expression" dxfId="3299" priority="147">
      <formula>$F$221="No"</formula>
    </cfRule>
  </conditionalFormatting>
  <conditionalFormatting sqref="H26 G63:H64 F70:J70 H106 F11:F19 G116:N128 O274 L188:N188 F71:F72 H297:H299 O310 H358 H301:H307 O297:O298 H28:H29 O277 O303 O307 H31 F188:F198 J43:K43 F77:J81 G72:J72">
    <cfRule type="containsBlanks" dxfId="3298" priority="145">
      <formula>LEN(TRIM(F11))=0</formula>
    </cfRule>
  </conditionalFormatting>
  <conditionalFormatting sqref="F9:N9">
    <cfRule type="containsBlanks" dxfId="3297" priority="144">
      <formula>LEN(TRIM(F9))=0</formula>
    </cfRule>
  </conditionalFormatting>
  <conditionalFormatting sqref="O60 O106 O113 O135 O141 O143 O218 O260 O225:O227 O146:O154 J35:K35 J39:K39 J47:K47 O20:O22 O26:O27 O187 O31:O32 J50:K50 J52:K53 J36 J57:K57 O160:O161">
    <cfRule type="containsBlanks" dxfId="3296" priority="143">
      <formula>LEN(TRIM(J20))=0</formula>
    </cfRule>
  </conditionalFormatting>
  <conditionalFormatting sqref="I63:J64">
    <cfRule type="containsBlanks" dxfId="3295" priority="142">
      <formula>LEN(TRIM(I63))=0</formula>
    </cfRule>
  </conditionalFormatting>
  <conditionalFormatting sqref="F243 H137:H139 K137 K219 F219:F221 H225 G147:G154 J147:J154 F200:F210 K228:K240 J160 G160">
    <cfRule type="containsBlanks" dxfId="3294" priority="141">
      <formula>LEN(TRIM(F137))=0</formula>
    </cfRule>
  </conditionalFormatting>
  <conditionalFormatting sqref="J27">
    <cfRule type="containsBlanks" dxfId="3293" priority="139">
      <formula>LEN(TRIM(J27))=0</formula>
    </cfRule>
  </conditionalFormatting>
  <conditionalFormatting sqref="G135">
    <cfRule type="containsBlanks" dxfId="3292" priority="140">
      <formula>LEN(TRIM(G135))=0</formula>
    </cfRule>
  </conditionalFormatting>
  <conditionalFormatting sqref="J58">
    <cfRule type="containsBlanks" dxfId="3291" priority="138">
      <formula>LEN(TRIM(J58))=0</formula>
    </cfRule>
  </conditionalFormatting>
  <conditionalFormatting sqref="J26">
    <cfRule type="containsBlanks" dxfId="3290" priority="137">
      <formula>LEN(TRIM(J26))=0</formula>
    </cfRule>
  </conditionalFormatting>
  <conditionalFormatting sqref="J60">
    <cfRule type="containsBlanks" dxfId="3289" priority="136">
      <formula>LEN(TRIM(J60))=0</formula>
    </cfRule>
  </conditionalFormatting>
  <conditionalFormatting sqref="F223">
    <cfRule type="containsBlanks" dxfId="3288" priority="126">
      <formula>LEN(TRIM(F223))=0</formula>
    </cfRule>
  </conditionalFormatting>
  <conditionalFormatting sqref="K242">
    <cfRule type="containsBlanks" dxfId="3287" priority="125">
      <formula>LEN(TRIM(K242))=0</formula>
    </cfRule>
  </conditionalFormatting>
  <conditionalFormatting sqref="H140">
    <cfRule type="containsBlanks" dxfId="3286" priority="135">
      <formula>LEN(TRIM(H140))=0</formula>
    </cfRule>
  </conditionalFormatting>
  <conditionalFormatting sqref="H143 K137 H137:H140">
    <cfRule type="expression" dxfId="3285" priority="133">
      <formula>#REF!="Don't know"</formula>
    </cfRule>
    <cfRule type="expression" dxfId="3284" priority="134">
      <formula>#REF!="No"</formula>
    </cfRule>
  </conditionalFormatting>
  <conditionalFormatting sqref="H143">
    <cfRule type="containsBlanks" dxfId="3283" priority="132">
      <formula>LEN(TRIM(H143))=0</formula>
    </cfRule>
  </conditionalFormatting>
  <conditionalFormatting sqref="H141">
    <cfRule type="expression" dxfId="3282" priority="130">
      <formula>#REF!="Don't know"</formula>
    </cfRule>
    <cfRule type="expression" dxfId="3281" priority="131">
      <formula>#REF!="No"</formula>
    </cfRule>
  </conditionalFormatting>
  <conditionalFormatting sqref="H141">
    <cfRule type="containsBlanks" dxfId="3280" priority="129">
      <formula>LEN(TRIM(H141))=0</formula>
    </cfRule>
  </conditionalFormatting>
  <conditionalFormatting sqref="L188:M188">
    <cfRule type="expression" dxfId="3279" priority="127">
      <formula>$F$221="Don't know"</formula>
    </cfRule>
    <cfRule type="expression" dxfId="3278" priority="128">
      <formula>$F$221="No"</formula>
    </cfRule>
  </conditionalFormatting>
  <conditionalFormatting sqref="O8">
    <cfRule type="containsBlanks" dxfId="3277" priority="123">
      <formula>LEN(TRIM(O8))=0</formula>
    </cfRule>
  </conditionalFormatting>
  <conditionalFormatting sqref="H310:H311">
    <cfRule type="containsBlanks" dxfId="3276" priority="124">
      <formula>LEN(TRIM(H310))=0</formula>
    </cfRule>
  </conditionalFormatting>
  <conditionalFormatting sqref="O199">
    <cfRule type="containsBlanks" dxfId="3275" priority="122">
      <formula>LEN(TRIM(O199))=0</formula>
    </cfRule>
  </conditionalFormatting>
  <conditionalFormatting sqref="O223:O224">
    <cfRule type="containsBlanks" dxfId="3274" priority="121">
      <formula>LEN(TRIM(O223))=0</formula>
    </cfRule>
  </conditionalFormatting>
  <conditionalFormatting sqref="O252">
    <cfRule type="containsBlanks" dxfId="3273" priority="120">
      <formula>LEN(TRIM(O252))=0</formula>
    </cfRule>
  </conditionalFormatting>
  <conditionalFormatting sqref="I67">
    <cfRule type="containsBlanks" dxfId="3272" priority="119">
      <formula>LEN(TRIM(I67))=0</formula>
    </cfRule>
  </conditionalFormatting>
  <conditionalFormatting sqref="H313">
    <cfRule type="containsBlanks" dxfId="3271" priority="118">
      <formula>LEN(TRIM(H313))=0</formula>
    </cfRule>
  </conditionalFormatting>
  <conditionalFormatting sqref="H8">
    <cfRule type="containsBlanks" dxfId="3270" priority="117">
      <formula>LEN(TRIM(H8))=0</formula>
    </cfRule>
  </conditionalFormatting>
  <conditionalFormatting sqref="H8">
    <cfRule type="expression" dxfId="3269" priority="116">
      <formula>$N$14="Don't know"</formula>
    </cfRule>
  </conditionalFormatting>
  <conditionalFormatting sqref="H8">
    <cfRule type="expression" dxfId="3268" priority="115">
      <formula>$N$14="Not applicable"</formula>
    </cfRule>
  </conditionalFormatting>
  <conditionalFormatting sqref="H8">
    <cfRule type="expression" dxfId="3267" priority="114">
      <formula>$N$14="No"</formula>
    </cfRule>
  </conditionalFormatting>
  <conditionalFormatting sqref="F252">
    <cfRule type="containsBlanks" dxfId="3266" priority="113">
      <formula>LEN(TRIM(F252))=0</formula>
    </cfRule>
  </conditionalFormatting>
  <conditionalFormatting sqref="F260">
    <cfRule type="containsBlanks" dxfId="3265" priority="112">
      <formula>LEN(TRIM(F260))=0</formula>
    </cfRule>
  </conditionalFormatting>
  <conditionalFormatting sqref="F261:F264">
    <cfRule type="containsBlanks" dxfId="3264" priority="111">
      <formula>LEN(TRIM(F261))=0</formula>
    </cfRule>
  </conditionalFormatting>
  <conditionalFormatting sqref="F254">
    <cfRule type="containsBlanks" dxfId="3263" priority="110">
      <formula>LEN(TRIM(F254))=0</formula>
    </cfRule>
  </conditionalFormatting>
  <conditionalFormatting sqref="F256">
    <cfRule type="containsBlanks" dxfId="3262" priority="109">
      <formula>LEN(TRIM(F256))=0</formula>
    </cfRule>
  </conditionalFormatting>
  <conditionalFormatting sqref="F258">
    <cfRule type="containsBlanks" dxfId="3261" priority="108">
      <formula>LEN(TRIM(F258))=0</formula>
    </cfRule>
  </conditionalFormatting>
  <conditionalFormatting sqref="L164:M174">
    <cfRule type="expression" dxfId="3260" priority="106">
      <formula>$F$221="Don't know"</formula>
    </cfRule>
    <cfRule type="expression" dxfId="3259" priority="107">
      <formula>$F$221="No"</formula>
    </cfRule>
  </conditionalFormatting>
  <conditionalFormatting sqref="F164:F174 L164:N174">
    <cfRule type="containsBlanks" dxfId="3258" priority="105">
      <formula>LEN(TRIM(F164))=0</formula>
    </cfRule>
  </conditionalFormatting>
  <conditionalFormatting sqref="F176:F186">
    <cfRule type="containsBlanks" dxfId="3257" priority="104">
      <formula>LEN(TRIM(F176))=0</formula>
    </cfRule>
  </conditionalFormatting>
  <conditionalFormatting sqref="L164:M174">
    <cfRule type="expression" dxfId="3256" priority="102">
      <formula>$F$221="Don't know"</formula>
    </cfRule>
    <cfRule type="expression" dxfId="3255" priority="103">
      <formula>$F$221="No"</formula>
    </cfRule>
  </conditionalFormatting>
  <conditionalFormatting sqref="O175">
    <cfRule type="containsBlanks" dxfId="3254" priority="101">
      <formula>LEN(TRIM(O175))=0</formula>
    </cfRule>
  </conditionalFormatting>
  <conditionalFormatting sqref="F95:F97">
    <cfRule type="containsBlanks" dxfId="3253" priority="100">
      <formula>LEN(TRIM(F95))=0</formula>
    </cfRule>
  </conditionalFormatting>
  <conditionalFormatting sqref="F99:F102">
    <cfRule type="containsBlanks" dxfId="3252" priority="99">
      <formula>LEN(TRIM(F99))=0</formula>
    </cfRule>
  </conditionalFormatting>
  <conditionalFormatting sqref="H213:H216">
    <cfRule type="expression" dxfId="3251" priority="97">
      <formula>$H$144="Don't know"</formula>
    </cfRule>
    <cfRule type="expression" dxfId="3250" priority="98">
      <formula>$H$144="no"</formula>
    </cfRule>
  </conditionalFormatting>
  <conditionalFormatting sqref="O211">
    <cfRule type="containsBlanks" dxfId="3249" priority="96">
      <formula>LEN(TRIM(O211))=0</formula>
    </cfRule>
  </conditionalFormatting>
  <conditionalFormatting sqref="H213:H216">
    <cfRule type="containsBlanks" dxfId="3248" priority="95">
      <formula>LEN(TRIM(H213))=0</formula>
    </cfRule>
  </conditionalFormatting>
  <conditionalFormatting sqref="H211">
    <cfRule type="expression" dxfId="3247" priority="93">
      <formula>#REF!="Don't know"</formula>
    </cfRule>
    <cfRule type="expression" dxfId="3246" priority="94">
      <formula>#REF!="No"</formula>
    </cfRule>
  </conditionalFormatting>
  <conditionalFormatting sqref="H211">
    <cfRule type="containsBlanks" dxfId="3245" priority="92">
      <formula>LEN(TRIM(H211))=0</formula>
    </cfRule>
  </conditionalFormatting>
  <conditionalFormatting sqref="H360:I360">
    <cfRule type="containsBlanks" dxfId="3244" priority="90">
      <formula>LEN(TRIM(H360))=0</formula>
    </cfRule>
    <cfRule type="containsBlanks" priority="91">
      <formula>LEN(TRIM(H360))=0</formula>
    </cfRule>
  </conditionalFormatting>
  <conditionalFormatting sqref="F268:F272">
    <cfRule type="containsBlanks" dxfId="3243" priority="87">
      <formula>LEN(TRIM(F268))=0</formula>
    </cfRule>
  </conditionalFormatting>
  <conditionalFormatting sqref="O266">
    <cfRule type="containsBlanks" dxfId="3242" priority="89">
      <formula>LEN(TRIM(O266))=0</formula>
    </cfRule>
  </conditionalFormatting>
  <conditionalFormatting sqref="G93:J93">
    <cfRule type="containsBlanks" dxfId="3241" priority="66">
      <formula>LEN(TRIM(G93))=0</formula>
    </cfRule>
  </conditionalFormatting>
  <conditionalFormatting sqref="O163">
    <cfRule type="containsBlanks" dxfId="3240" priority="88">
      <formula>LEN(TRIM(O163))=0</formula>
    </cfRule>
  </conditionalFormatting>
  <conditionalFormatting sqref="F245:G245 F247:G247 F246 F249:G249 F248">
    <cfRule type="containsBlanks" dxfId="3239" priority="65">
      <formula>LEN(TRIM(F245))=0</formula>
    </cfRule>
  </conditionalFormatting>
  <conditionalFormatting sqref="G266">
    <cfRule type="containsBlanks" dxfId="3238" priority="86">
      <formula>LEN(TRIM(G266))=0</formula>
    </cfRule>
  </conditionalFormatting>
  <conditionalFormatting sqref="I20">
    <cfRule type="containsBlanks" dxfId="3237" priority="82">
      <formula>LEN(TRIM(I20))=0</formula>
    </cfRule>
    <cfRule type="expression" dxfId="3236" priority="85">
      <formula>$M$14="Don't know"</formula>
    </cfRule>
  </conditionalFormatting>
  <conditionalFormatting sqref="I20">
    <cfRule type="expression" dxfId="3235" priority="84">
      <formula>$M$14="Not applicable"</formula>
    </cfRule>
  </conditionalFormatting>
  <conditionalFormatting sqref="I20">
    <cfRule type="expression" dxfId="3234" priority="83">
      <formula>$M$14="No"</formula>
    </cfRule>
  </conditionalFormatting>
  <conditionalFormatting sqref="I21">
    <cfRule type="containsBlanks" dxfId="3233" priority="78">
      <formula>LEN(TRIM(I21))=0</formula>
    </cfRule>
    <cfRule type="expression" dxfId="3232" priority="81">
      <formula>$M$14="Don't know"</formula>
    </cfRule>
  </conditionalFormatting>
  <conditionalFormatting sqref="I21">
    <cfRule type="expression" dxfId="3231" priority="80">
      <formula>$M$14="Not applicable"</formula>
    </cfRule>
  </conditionalFormatting>
  <conditionalFormatting sqref="I21">
    <cfRule type="expression" dxfId="3230" priority="79">
      <formula>$M$14="No"</formula>
    </cfRule>
  </conditionalFormatting>
  <conditionalFormatting sqref="I22">
    <cfRule type="containsBlanks" dxfId="3229" priority="74">
      <formula>LEN(TRIM(I22))=0</formula>
    </cfRule>
    <cfRule type="expression" dxfId="3228" priority="77">
      <formula>$M$14="Don't know"</formula>
    </cfRule>
  </conditionalFormatting>
  <conditionalFormatting sqref="I22">
    <cfRule type="expression" dxfId="3227" priority="76">
      <formula>$M$14="Not applicable"</formula>
    </cfRule>
  </conditionalFormatting>
  <conditionalFormatting sqref="I22">
    <cfRule type="expression" dxfId="3226" priority="75">
      <formula>$M$14="No"</formula>
    </cfRule>
  </conditionalFormatting>
  <conditionalFormatting sqref="I23">
    <cfRule type="expression" dxfId="3225" priority="71">
      <formula>$N$14="No"</formula>
    </cfRule>
  </conditionalFormatting>
  <conditionalFormatting sqref="I23">
    <cfRule type="expression" dxfId="3224" priority="73">
      <formula>$N$14="Don't know"</formula>
    </cfRule>
  </conditionalFormatting>
  <conditionalFormatting sqref="I23">
    <cfRule type="expression" dxfId="3223" priority="72">
      <formula>$N$14="Not applicable"</formula>
    </cfRule>
  </conditionalFormatting>
  <conditionalFormatting sqref="I23">
    <cfRule type="containsBlanks" dxfId="3222" priority="70">
      <formula>LEN(TRIM(I23))=0</formula>
    </cfRule>
  </conditionalFormatting>
  <conditionalFormatting sqref="I23">
    <cfRule type="expression" dxfId="3221" priority="69">
      <formula>$N$14="Don't know"</formula>
    </cfRule>
  </conditionalFormatting>
  <conditionalFormatting sqref="I23">
    <cfRule type="expression" dxfId="3220" priority="68">
      <formula>$N$14="Not applicable"</formula>
    </cfRule>
  </conditionalFormatting>
  <conditionalFormatting sqref="I23">
    <cfRule type="expression" dxfId="3219" priority="67">
      <formula>$N$14="No"</formula>
    </cfRule>
  </conditionalFormatting>
  <conditionalFormatting sqref="G251">
    <cfRule type="containsBlanks" dxfId="3218" priority="64">
      <formula>LEN(TRIM(G251))=0</formula>
    </cfRule>
  </conditionalFormatting>
  <conditionalFormatting sqref="O244">
    <cfRule type="containsBlanks" dxfId="3217" priority="63">
      <formula>LEN(TRIM(O244))=0</formula>
    </cfRule>
  </conditionalFormatting>
  <conditionalFormatting sqref="J354">
    <cfRule type="containsBlanks" dxfId="3216" priority="47">
      <formula>LEN(TRIM(J354))=0</formula>
    </cfRule>
  </conditionalFormatting>
  <conditionalFormatting sqref="J348">
    <cfRule type="containsBlanks" dxfId="3215" priority="50">
      <formula>LEN(TRIM(J348))=0</formula>
    </cfRule>
  </conditionalFormatting>
  <conditionalFormatting sqref="J353">
    <cfRule type="containsBlanks" dxfId="3214" priority="48">
      <formula>LEN(TRIM(J353))=0</formula>
    </cfRule>
  </conditionalFormatting>
  <conditionalFormatting sqref="J344">
    <cfRule type="containsBlanks" dxfId="3213" priority="51">
      <formula>LEN(TRIM(J344))=0</formula>
    </cfRule>
  </conditionalFormatting>
  <conditionalFormatting sqref="J318">
    <cfRule type="containsBlanks" dxfId="3212" priority="62">
      <formula>LEN(TRIM(J318))=0</formula>
    </cfRule>
  </conditionalFormatting>
  <conditionalFormatting sqref="J319">
    <cfRule type="containsBlanks" dxfId="3211" priority="61">
      <formula>LEN(TRIM(J319))=0</formula>
    </cfRule>
  </conditionalFormatting>
  <conditionalFormatting sqref="J323">
    <cfRule type="containsBlanks" dxfId="3210" priority="60">
      <formula>LEN(TRIM(J323))=0</formula>
    </cfRule>
  </conditionalFormatting>
  <conditionalFormatting sqref="J324">
    <cfRule type="containsBlanks" dxfId="3209" priority="59">
      <formula>LEN(TRIM(J324))=0</formula>
    </cfRule>
  </conditionalFormatting>
  <conditionalFormatting sqref="J328">
    <cfRule type="containsBlanks" dxfId="3208" priority="58">
      <formula>LEN(TRIM(J328))=0</formula>
    </cfRule>
  </conditionalFormatting>
  <conditionalFormatting sqref="J329">
    <cfRule type="containsBlanks" dxfId="3207" priority="57">
      <formula>LEN(TRIM(J329))=0</formula>
    </cfRule>
  </conditionalFormatting>
  <conditionalFormatting sqref="J333">
    <cfRule type="containsBlanks" dxfId="3206" priority="56">
      <formula>LEN(TRIM(J333))=0</formula>
    </cfRule>
  </conditionalFormatting>
  <conditionalFormatting sqref="J334">
    <cfRule type="containsBlanks" dxfId="3205" priority="55">
      <formula>LEN(TRIM(J334))=0</formula>
    </cfRule>
  </conditionalFormatting>
  <conditionalFormatting sqref="J338">
    <cfRule type="containsBlanks" dxfId="3204" priority="54">
      <formula>LEN(TRIM(J338))=0</formula>
    </cfRule>
  </conditionalFormatting>
  <conditionalFormatting sqref="J339">
    <cfRule type="containsBlanks" dxfId="3203" priority="53">
      <formula>LEN(TRIM(J339))=0</formula>
    </cfRule>
  </conditionalFormatting>
  <conditionalFormatting sqref="J343">
    <cfRule type="containsBlanks" dxfId="3202" priority="52">
      <formula>LEN(TRIM(J343))=0</formula>
    </cfRule>
  </conditionalFormatting>
  <conditionalFormatting sqref="J349">
    <cfRule type="containsBlanks" dxfId="3201" priority="49">
      <formula>LEN(TRIM(J349))=0</formula>
    </cfRule>
  </conditionalFormatting>
  <conditionalFormatting sqref="J89:J92">
    <cfRule type="containsBlanks" dxfId="3200" priority="46">
      <formula>LEN(TRIM(J89))=0</formula>
    </cfRule>
  </conditionalFormatting>
  <conditionalFormatting sqref="J321">
    <cfRule type="containsBlanks" dxfId="3199" priority="45">
      <formula>LEN(TRIM(J321))=0</formula>
    </cfRule>
  </conditionalFormatting>
  <conditionalFormatting sqref="J326">
    <cfRule type="containsBlanks" dxfId="3198" priority="44">
      <formula>LEN(TRIM(J326))=0</formula>
    </cfRule>
  </conditionalFormatting>
  <conditionalFormatting sqref="J331">
    <cfRule type="containsBlanks" dxfId="3197" priority="43">
      <formula>LEN(TRIM(J331))=0</formula>
    </cfRule>
  </conditionalFormatting>
  <conditionalFormatting sqref="J336">
    <cfRule type="containsBlanks" dxfId="3196" priority="42">
      <formula>LEN(TRIM(J336))=0</formula>
    </cfRule>
  </conditionalFormatting>
  <conditionalFormatting sqref="J346">
    <cfRule type="containsBlanks" dxfId="3195" priority="41">
      <formula>LEN(TRIM(J346))=0</formula>
    </cfRule>
  </conditionalFormatting>
  <conditionalFormatting sqref="J351">
    <cfRule type="containsBlanks" dxfId="3194" priority="40">
      <formula>LEN(TRIM(J351))=0</formula>
    </cfRule>
  </conditionalFormatting>
  <conditionalFormatting sqref="O316:O356">
    <cfRule type="containsBlanks" dxfId="3193" priority="38">
      <formula>LEN(TRIM(O316))=0</formula>
    </cfRule>
  </conditionalFormatting>
  <conditionalFormatting sqref="J356">
    <cfRule type="containsBlanks" dxfId="3192" priority="39">
      <formula>LEN(TRIM(J356))=0</formula>
    </cfRule>
  </conditionalFormatting>
  <conditionalFormatting sqref="H357">
    <cfRule type="containsBlanks" dxfId="3191" priority="37">
      <formula>LEN(TRIM(H357))=0</formula>
    </cfRule>
  </conditionalFormatting>
  <conditionalFormatting sqref="K20:N24">
    <cfRule type="containsBlanks" dxfId="3190" priority="36">
      <formula>LEN(TRIM(K20))=0</formula>
    </cfRule>
  </conditionalFormatting>
  <conditionalFormatting sqref="J29">
    <cfRule type="containsBlanks" dxfId="3189" priority="34">
      <formula>LEN(TRIM(J29))=0</formula>
    </cfRule>
  </conditionalFormatting>
  <conditionalFormatting sqref="J28">
    <cfRule type="containsBlanks" dxfId="3188" priority="35">
      <formula>LEN(TRIM(J28))=0</formula>
    </cfRule>
  </conditionalFormatting>
  <conditionalFormatting sqref="J341">
    <cfRule type="containsBlanks" dxfId="3187" priority="33">
      <formula>LEN(TRIM(J341))=0</formula>
    </cfRule>
  </conditionalFormatting>
  <conditionalFormatting sqref="H308:J308">
    <cfRule type="containsBlanks" dxfId="3186" priority="32">
      <formula>LEN(TRIM(H308))=0</formula>
    </cfRule>
  </conditionalFormatting>
  <conditionalFormatting sqref="H312:J312">
    <cfRule type="containsBlanks" dxfId="3185" priority="31">
      <formula>LEN(TRIM(H312))=0</formula>
    </cfRule>
  </conditionalFormatting>
  <conditionalFormatting sqref="H315:J315">
    <cfRule type="containsBlanks" dxfId="3184" priority="30">
      <formula>LEN(TRIM(H315))=0</formula>
    </cfRule>
  </conditionalFormatting>
  <conditionalFormatting sqref="I24">
    <cfRule type="containsBlanks" dxfId="3183" priority="29">
      <formula>LEN(TRIM(I24))=0</formula>
    </cfRule>
  </conditionalFormatting>
  <conditionalFormatting sqref="O77">
    <cfRule type="containsBlanks" dxfId="3182" priority="28">
      <formula>LEN(TRIM(O77))=0</formula>
    </cfRule>
  </conditionalFormatting>
  <conditionalFormatting sqref="O78">
    <cfRule type="containsBlanks" dxfId="3181" priority="27">
      <formula>LEN(TRIM(O78))=0</formula>
    </cfRule>
  </conditionalFormatting>
  <conditionalFormatting sqref="O360">
    <cfRule type="containsBlanks" dxfId="3180" priority="26">
      <formula>LEN(TRIM(O360))=0</formula>
    </cfRule>
  </conditionalFormatting>
  <conditionalFormatting sqref="H361">
    <cfRule type="containsBlanks" dxfId="3179" priority="24">
      <formula>LEN(TRIM(H361))=0</formula>
    </cfRule>
    <cfRule type="containsBlanks" priority="25">
      <formula>LEN(TRIM(H361))=0</formula>
    </cfRule>
  </conditionalFormatting>
  <conditionalFormatting sqref="H30">
    <cfRule type="containsBlanks" dxfId="3178" priority="23">
      <formula>LEN(TRIM(H30))=0</formula>
    </cfRule>
  </conditionalFormatting>
  <conditionalFormatting sqref="K36:K37">
    <cfRule type="containsBlanks" dxfId="3177" priority="22">
      <formula>LEN(TRIM(K36))=0</formula>
    </cfRule>
  </conditionalFormatting>
  <conditionalFormatting sqref="J37">
    <cfRule type="containsBlanks" dxfId="3176" priority="21">
      <formula>LEN(TRIM(J37))=0</formula>
    </cfRule>
  </conditionalFormatting>
  <conditionalFormatting sqref="J40:K40">
    <cfRule type="containsBlanks" dxfId="3175" priority="20">
      <formula>LEN(TRIM(J40))=0</formula>
    </cfRule>
  </conditionalFormatting>
  <conditionalFormatting sqref="J42:K42">
    <cfRule type="containsBlanks" dxfId="3174" priority="19">
      <formula>LEN(TRIM(J42))=0</formula>
    </cfRule>
  </conditionalFormatting>
  <conditionalFormatting sqref="J44:K45">
    <cfRule type="containsBlanks" dxfId="3173" priority="18">
      <formula>LEN(TRIM(J44))=0</formula>
    </cfRule>
  </conditionalFormatting>
  <conditionalFormatting sqref="J48:K49">
    <cfRule type="containsBlanks" dxfId="3172" priority="17">
      <formula>LEN(TRIM(J48))=0</formula>
    </cfRule>
  </conditionalFormatting>
  <conditionalFormatting sqref="J51:K51">
    <cfRule type="containsBlanks" dxfId="3171" priority="16">
      <formula>LEN(TRIM(J51))=0</formula>
    </cfRule>
  </conditionalFormatting>
  <conditionalFormatting sqref="J55:K56">
    <cfRule type="containsBlanks" dxfId="3170" priority="15">
      <formula>LEN(TRIM(J55))=0</formula>
    </cfRule>
  </conditionalFormatting>
  <conditionalFormatting sqref="L189:M198">
    <cfRule type="expression" dxfId="3169" priority="13">
      <formula>$F$221="Don't know"</formula>
    </cfRule>
    <cfRule type="expression" dxfId="3168" priority="14">
      <formula>$F$221="No"</formula>
    </cfRule>
  </conditionalFormatting>
  <conditionalFormatting sqref="L189:N198">
    <cfRule type="containsBlanks" dxfId="3167" priority="12">
      <formula>LEN(TRIM(L189))=0</formula>
    </cfRule>
  </conditionalFormatting>
  <conditionalFormatting sqref="L189:M198">
    <cfRule type="expression" dxfId="3166" priority="10">
      <formula>$F$221="Don't know"</formula>
    </cfRule>
    <cfRule type="expression" dxfId="3165" priority="11">
      <formula>$F$221="No"</formula>
    </cfRule>
  </conditionalFormatting>
  <conditionalFormatting sqref="O155:O159">
    <cfRule type="containsBlanks" dxfId="3164" priority="9">
      <formula>LEN(TRIM(O155))=0</formula>
    </cfRule>
  </conditionalFormatting>
  <conditionalFormatting sqref="G155:G159 J155:J159">
    <cfRule type="containsBlanks" dxfId="3163" priority="8">
      <formula>LEN(TRIM(G155))=0</formula>
    </cfRule>
  </conditionalFormatting>
  <conditionalFormatting sqref="H276:I277 K276:L276 K279:L279 H279:I279">
    <cfRule type="containsBlanks" dxfId="3162" priority="7">
      <formula>LEN(TRIM(H276))=0</formula>
    </cfRule>
  </conditionalFormatting>
  <conditionalFormatting sqref="K282:L282 H282:I282">
    <cfRule type="containsBlanks" dxfId="3161" priority="6">
      <formula>LEN(TRIM(H282))=0</formula>
    </cfRule>
  </conditionalFormatting>
  <conditionalFormatting sqref="K285:L285 H285:I285 H287:I287 K287:L287 H289:I290 K289:L290">
    <cfRule type="containsBlanks" dxfId="3160" priority="5">
      <formula>LEN(TRIM(H285))=0</formula>
    </cfRule>
  </conditionalFormatting>
  <conditionalFormatting sqref="K294:L294 H294:I294">
    <cfRule type="containsBlanks" dxfId="3159" priority="4">
      <formula>LEN(TRIM(H294))=0</formula>
    </cfRule>
  </conditionalFormatting>
  <conditionalFormatting sqref="F73">
    <cfRule type="containsBlanks" dxfId="3158" priority="3">
      <formula>LEN(TRIM(F73))=0</formula>
    </cfRule>
  </conditionalFormatting>
  <conditionalFormatting sqref="K292:L293 H292:I293 K288:L288 H288:I288 K286:L286 H286:I286 K283:L283 H283:I283 K281:L281 H281:I281 H278:I278 K277:L278">
    <cfRule type="containsBlanks" dxfId="3157" priority="1">
      <formula>LEN(TRIM(H277))=0</formula>
    </cfRule>
  </conditionalFormatting>
  <dataValidations count="39">
    <dataValidation type="list" allowBlank="1" showInputMessage="1" showErrorMessage="1" sqref="H361:I361" xr:uid="{567EFA82-8BFE-4DF0-BC84-C713373AD2A1}">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9F403CC-9436-4D95-90BB-9100A1353B6A}">
      <formula1>"Présélectionné par l'OMS, SRA, Présélectionné par l'OMS et SRA,Aucun produit préselectionné par l'OMS ou SRA enregistré,Ne sais pas"</formula1>
    </dataValidation>
    <dataValidation type="list" allowBlank="1" showInputMessage="1" showErrorMessage="1" sqref="H29 J29" xr:uid="{52F0BDE1-D009-49B5-BC2E-BE2DA3405767}">
      <formula1>"2015,2016,2017,2018,2019"</formula1>
    </dataValidation>
    <dataValidation type="list" allowBlank="1" showInputMessage="1" showErrorMessage="1" sqref="J321:K321 J326:K326 J331:K331 J336:K336 J346:K346 J351:K351 J356:K356 J341:K341" xr:uid="{736ABA13-467E-4BA7-8D53-9C885F37AF1F}">
      <formula1>"0,1,2 ou plus,Ne sais pas"</formula1>
    </dataValidation>
    <dataValidation type="list" allowBlank="1" showInputMessage="1" showErrorMessage="1" sqref="H304:J304" xr:uid="{E267A777-4613-4CA2-8BE6-12FBE494E7E2}">
      <formula1>"Oui, certifié ISO, Oui, présélectioné par l'OMS, Oui, certifié ISO et présélectionné par l'OMS,Ni l'un ni l'autre, Ne sais pas, Non applicable"</formula1>
    </dataValidation>
    <dataValidation type="list" allowBlank="1" showInputMessage="1" showErrorMessage="1" sqref="F248:G248" xr:uid="{93C2464E-9BBD-4890-82C4-D1B7B8203796}">
      <formula1>"Oui : Mobilisation/implication communautaire importante,Oui : Une certaine mobilisation/implication communautaire,Non,Ne sais pas"</formula1>
    </dataValidation>
    <dataValidation type="list" allowBlank="1" showInputMessage="1" showErrorMessage="1" sqref="F246:G246" xr:uid="{DA556A3E-E666-4A6D-B1F8-841149B61609}">
      <formula1>"Oui : Médias importants,Oui : Certains médias,Non,Ne sais pas"</formula1>
    </dataValidation>
    <dataValidation type="list" allowBlank="1" showInputMessage="1" showErrorMessage="1" sqref="G147:G160 H151:I160 H147:I149 J147:J160 K147:L149 K151:L160" xr:uid="{EE8EC2E7-868D-4C88-BB46-B040861F3466}">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06B3F693-B1DC-45E5-9965-B0E57E356810}">
      <formula1>"Oui, un niveau élevé de mise en œuvre, Oui, une certaine mise en œuvre,Mise en œuvre minimale ou inexistante, Ne sais pas, Non applicable (aucune stratégie)"</formula1>
    </dataValidation>
    <dataValidation type="list" allowBlank="1" showInputMessage="1" showErrorMessage="1" sqref="J89:J92" xr:uid="{549743C8-288E-4FB9-B244-0A4C57DE6261}">
      <formula1>"Oui, Non, Ne sais pas,Non applicable"</formula1>
    </dataValidation>
    <dataValidation type="list" allowBlank="1" showInputMessage="1" showErrorMessage="1" error="Choisissez une réponse dans la liste déroulante." prompt="Choisissez une réponse dans la liste déroulante." sqref="G90:I92" xr:uid="{A43405C0-DBC5-42E5-BE3D-6BAEC69D8B2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D125721B-980E-4767-9044-71BEDCD1F9E1}">
      <formula1>"Ministère des Finances, Ministère de la Planification,Les deux,Ni l'un ni l'autre,Ne sais pas, Non applicable"</formula1>
    </dataValidation>
    <dataValidation type="list" allowBlank="1" showInputMessage="1" showErrorMessage="1" sqref="F272:G272" xr:uid="{0906E43E-CDE8-44D5-9EEE-B3211E243DF8}">
      <formula1>"Papier uniquement, Téléphone mobile/SMS,Électronique,Combinaison, Ne sais pas, Non applicable (aucun LMIS)"</formula1>
    </dataValidation>
    <dataValidation type="list" allowBlank="1" showInputMessage="1" showErrorMessage="1" sqref="G251" xr:uid="{B69EABE9-10CC-49AD-80A8-9216641B4102}">
      <formula1>"0 %,1 à 10 %,11 à 20 %,21 à 30 %,31 à 40 %,41 à 50 %,51 à 60 %,61 à 70 %,71 à 80 %,81 à 100 %,Ne sais pas,Non applicable"</formula1>
    </dataValidation>
    <dataValidation type="list" allowBlank="1" showInputMessage="1" showErrorMessage="1" sqref="F249:G249 H213:J216 F99:G102" xr:uid="{51FF92FF-0D3C-4424-B995-C165FA7BC0E0}">
      <formula1>"Oui,Non,Ne sais pas"</formula1>
    </dataValidation>
    <dataValidation type="list" allowBlank="1" showInputMessage="1" showErrorMessage="1" sqref="F247:G247" xr:uid="{D3242DE2-189B-4AF8-8F48-4D1C5ECFAFCD}">
      <formula1>"Oui : Sensibilisation/éducation mobile importante,Oui : Une certaine sensibilisation/éducation mobile,Non,Ne sais pas"</formula1>
    </dataValidation>
    <dataValidation type="list" allowBlank="1" showInputMessage="1" showErrorMessage="1" sqref="F245:G245" xr:uid="{2BBEB2D2-2209-482B-9F77-21656CA6891C}">
      <formula1>"Oui : Marketing social important,Oui : Un certain marketing social,Non,Ne sais pas"</formula1>
    </dataValidation>
    <dataValidation allowBlank="1" showInputMessage="1" showErrorMessage="1" error="Choisissez une réponse dans la liste déroulante." sqref="K20:N24" xr:uid="{DD41B026-8FA7-4561-BE67-AC5DCCF4ED11}"/>
    <dataValidation type="list" allowBlank="1" showInputMessage="1" showErrorMessage="1" sqref="F271:G271" xr:uid="{206EFDB4-22E8-491A-9927-00135585671A}">
      <formula1>"Oui : Tous les sites de marketing social sont inclus, Oui : Certains sites de marketing social sont inclus,Aucun, Ne sais pas, Non applicable (aucun LMIS)"</formula1>
    </dataValidation>
    <dataValidation type="list" allowBlank="1" showInputMessage="1" showErrorMessage="1" sqref="F270:G270" xr:uid="{584605A5-75B7-4ABF-8D16-528B022035F1}">
      <formula1>"Oui : Toutes les installations des ONG sont incluses, Oui : Certaines des installations des ONG sont incluses,Aucun, Ne sais pas, Non applicable (aucun LMIS)"</formula1>
    </dataValidation>
    <dataValidation type="list" allowBlank="1" showInputMessage="1" showErrorMessage="1" sqref="F269:G269" xr:uid="{A7B02925-B14B-4B1C-A008-74002E8DBF65}">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561C1689-6E33-4599-961C-DB2019BDFDC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686EDF5B-F25C-49D9-808A-9E6229AB1D27}">
      <formula1>"Oui (plan PSE avec composant FP/RH),Aucun plan PSE commencé/élaboré,Oui plan PSE mais aucun composant FP/RH,Ne sais pas"</formula1>
    </dataValidation>
    <dataValidation type="list" allowBlank="1" showInputMessage="1" showErrorMessage="1" sqref="H312:J312" xr:uid="{F789FD35-8A66-45A0-A174-416762E9891B}">
      <formula1>"0 à 25 %,26 à 50 %,51 à 75 %,76 à 100 %, Ne sais pas, Non applicable"</formula1>
    </dataValidation>
    <dataValidation type="list" allowBlank="1" showInputMessage="1" showErrorMessage="1" sqref="H302:J302 F95:F97" xr:uid="{7C1C963E-C17D-470A-833E-66DFDCD37925}">
      <formula1>"Oui,Non,Ne sais pas,Non applicable"</formula1>
    </dataValidation>
    <dataValidation type="list" allowBlank="1" showInputMessage="1" showErrorMessage="1" sqref="H308:J308" xr:uid="{C433036F-CDFD-4904-B752-AC36AFDC34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87EF1843-3E7B-40E1-B744-E12C87E26A33}">
      <formula1>"0,1,2 à 3,Plus de 3, Ne sais pas"</formula1>
    </dataValidation>
    <dataValidation type="list" allowBlank="1" showInputMessage="1" showErrorMessage="1" sqref="J349 J354 J324 J329 J334 J339 J344 J319" xr:uid="{CF5CC665-8768-4ECC-B0A7-243C192DD4D0}">
      <formula1>"0,1,2 à 3,Plus de 3,Ne sais pas"</formula1>
    </dataValidation>
    <dataValidation type="list" allowBlank="1" showInputMessage="1" showErrorMessage="1" sqref="H302" xr:uid="{3234C519-D745-4D45-B1BA-E31FF00A026C}">
      <formula1>"Oui,Non,Ne sais pas, Non applicable"</formula1>
    </dataValidation>
    <dataValidation type="list" allowBlank="1" showInputMessage="1" showErrorMessage="1" sqref="H301:J301" xr:uid="{E2F22B57-98F2-43B5-985A-065F62AED28F}">
      <formula1>"Moins de 6 mois, De 6 mois à moins d'1 an, D'1 an à 18 mois, Plus de 18 mois,Ne sais pas"</formula1>
    </dataValidation>
    <dataValidation type="list" allowBlank="1" showInputMessage="1" showErrorMessage="1" error="Choisissez une réponse dans la liste déroulante." sqref="I20:I21" xr:uid="{1A202422-9634-4AE9-AAA8-57CFEBDC7F74}">
      <formula1>"Oui, Non, Ne sais pas, Non applicable"</formula1>
    </dataValidation>
    <dataValidation type="list" allowBlank="1" showInputMessage="1" showErrorMessage="1" sqref="H305:J306" xr:uid="{AA5D5787-1743-4197-94DB-920594F1D1FF}">
      <formula1>"La plupart ont été testés, Certains ont été testés, Aucun n'a été testé, Ne sais pas, Non applicable"</formula1>
    </dataValidation>
    <dataValidation type="list" allowBlank="1" showInputMessage="1" showErrorMessage="1" sqref="H161 J161:L161" xr:uid="{233A9742-9F20-4230-ACC0-2AD360B7C7B4}">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B9D208D4-005F-417D-8635-C7FB16481886}">
      <formula1>"En nature, Argent liquide, Ne sais pas, Non applicable"</formula1>
    </dataValidation>
    <dataValidation type="list" allowBlank="1" showInputMessage="1" showErrorMessage="1" sqref="H357:H358 J60:K60 I67 K228:K240 F200:F210 F252 G135 H143:J143 H141:J141 J58 F260 F164:F174 F188:F198 H211:J211 G266 H106 H297:J297 F176:F186" xr:uid="{48F788C5-87F8-4F45-997B-C835F3E23590}">
      <formula1>"Oui, Non, Ne sais pas"</formula1>
    </dataValidation>
    <dataValidation type="list" allowBlank="1" showInputMessage="1" showErrorMessage="1" sqref="H31:J31" xr:uid="{F2D884C1-C879-4881-AB2D-76446E444F74}">
      <formula1>"Moins d'une fois par an,Une fois par an,Deux fois par an,Une fois par trimestre,Une fois par mois,Ad hoc"</formula1>
    </dataValidation>
    <dataValidation type="list" allowBlank="1" showInputMessage="1" showErrorMessage="1" sqref="H26 J26 H28 J28" xr:uid="{BEE6995E-E8CA-49FA-92A0-BA6FE4DA07A9}">
      <formula1>"Janvier, Février, Mars, Avril, Mai, Juin, juillet, Août, Septembre, Octobre, Novembre, Décembre"</formula1>
    </dataValidation>
    <dataValidation type="list" allowBlank="1" showInputMessage="1" showErrorMessage="1" error="Choisissez une réponse dans la liste déroulante." sqref="I22" xr:uid="{B216E618-C338-41DE-86A6-0071AFB1EFC3}">
      <formula1>"0 fois, 1 fois, 2 à 3 fois, 4 fois ou plus, Ne sais pas"</formula1>
    </dataValidation>
    <dataValidation type="list" allowBlank="1" showInputMessage="1" showErrorMessage="1" sqref="F261:F264 H8 H311 F72 F219:F221 H225 F223 I23:I24 G116:N128 G130:N132 F258 H139:J139 F19 F254 F256 F70 L164:N174 F11:F17 H298:H299 H315 H303 H307 H313 L188:N198" xr:uid="{01FCDE92-4CE5-4BEC-864A-C52EA2917120}">
      <formula1>"Oui, Non, Ne sais pas, Non applicable"</formula1>
    </dataValidation>
  </dataValidations>
  <hyperlinks>
    <hyperlink ref="K1:L1" location="'All Countries Summary (2019)'!A1" display="go to summary page" xr:uid="{09D3878C-823D-4B5D-9CE6-DFD437C75850}"/>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BD871C6-B319-4B3E-B83B-AD570A37E7F7}">
          <x14:formula1>
            <xm:f>'\\chemonics.sharepoint.com@SSL\DavWWWRoot\sites\FO000\1300_CL\Monitoring and Evaluation\CS Indicators and Index\Validated Surveys - 2019\Validation_final\[CS Indicators Survey_2019_Mali_final.xlsx]Data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9453AB8D-8DF1-4F10-AF54-F8FE847E1211}">
          <x14:formula1>
            <xm:f>'\\chemonics.sharepoint.com@SSL\DavWWWRoot\sites\FO000\1300_CL\Monitoring and Evaluation\CS Indicators and Index\Validated Surveys - 2019\Validation_final\[CS Indicators Survey_2019_Mali_final.xlsx]Data sources for dropdown list'!#REF!</xm:f>
          </x14:formula1>
          <xm:sqref>O8:P19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EDD81-E43F-4081-BE8B-1E4BD91019B0}">
  <sheetPr>
    <tabColor theme="0" tint="-0.499984740745262"/>
  </sheetPr>
  <dimension ref="A1:Q363"/>
  <sheetViews>
    <sheetView showGridLines="0" topLeftCell="G274" workbookViewId="0">
      <selection activeCell="J27" sqref="J27"/>
    </sheetView>
  </sheetViews>
  <sheetFormatPr defaultColWidth="9.140625" defaultRowHeight="15"/>
  <cols>
    <col min="1" max="1" width="2.140625" style="140" customWidth="1"/>
    <col min="2" max="2" width="9.140625" style="140"/>
    <col min="3" max="3" width="3.140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18.42578125" style="140" customWidth="1"/>
    <col min="10" max="10" width="19.140625" style="140" customWidth="1"/>
    <col min="11" max="11" width="19.7109375" style="140" customWidth="1"/>
    <col min="12" max="12" width="17.140625" style="140" customWidth="1"/>
    <col min="13" max="13" width="17.42578125" style="140" customWidth="1"/>
    <col min="14" max="14" width="19" style="140" customWidth="1"/>
    <col min="15" max="15" width="60.28515625" style="140" customWidth="1"/>
    <col min="16" max="16" width="60.42578125" style="140" customWidth="1"/>
    <col min="17" max="16384" width="9.140625" style="140"/>
  </cols>
  <sheetData>
    <row r="1" spans="2:16" ht="60.75" customHeight="1">
      <c r="F1" s="643"/>
      <c r="G1" s="643"/>
      <c r="H1" s="643"/>
      <c r="I1" s="2508" t="s">
        <v>828</v>
      </c>
      <c r="J1" s="2508"/>
      <c r="K1" s="643"/>
      <c r="L1" s="643"/>
      <c r="M1" s="643"/>
      <c r="N1" s="643"/>
    </row>
    <row r="2" spans="2:16" ht="56.25" customHeight="1" thickBot="1">
      <c r="B2" s="3337" t="s">
        <v>1319</v>
      </c>
      <c r="C2" s="3337"/>
      <c r="D2" s="3337"/>
      <c r="E2" s="3337"/>
      <c r="F2" s="3337"/>
      <c r="G2" s="3337"/>
      <c r="H2" s="3337"/>
      <c r="I2" s="142"/>
      <c r="J2" s="142"/>
      <c r="K2" s="616"/>
      <c r="L2" s="616"/>
      <c r="M2" s="616"/>
      <c r="N2" s="144"/>
    </row>
    <row r="3" spans="2:16" ht="26.25" customHeight="1" thickBot="1">
      <c r="B3" s="141"/>
      <c r="C3" s="6"/>
      <c r="D3" s="15" t="s">
        <v>931</v>
      </c>
      <c r="E3" s="145" t="s">
        <v>4620</v>
      </c>
      <c r="F3" s="16" t="s">
        <v>2342</v>
      </c>
      <c r="G3" s="143"/>
      <c r="H3" s="142"/>
      <c r="I3" s="142"/>
      <c r="J3" s="142"/>
      <c r="K3" s="616"/>
      <c r="L3" s="616"/>
      <c r="M3" s="616"/>
      <c r="N3" s="144"/>
    </row>
    <row r="4" spans="2:16" ht="39" customHeight="1">
      <c r="B4" s="2403" t="s">
        <v>2343</v>
      </c>
      <c r="C4" s="2403"/>
      <c r="D4" s="2403"/>
      <c r="E4" s="2403"/>
      <c r="F4" s="2403"/>
      <c r="G4" s="2403"/>
      <c r="H4" s="2403"/>
      <c r="I4" s="2403"/>
      <c r="J4" s="2403"/>
      <c r="K4" s="2403"/>
      <c r="L4" s="2403"/>
      <c r="M4" s="2403"/>
      <c r="N4" s="2403"/>
    </row>
    <row r="5" spans="2:16" ht="3.75" customHeight="1" thickBot="1">
      <c r="B5" s="2430" t="s">
        <v>1324</v>
      </c>
      <c r="C5" s="2431"/>
      <c r="D5" s="2431"/>
      <c r="E5" s="2431"/>
      <c r="F5" s="2431"/>
      <c r="G5" s="2431"/>
      <c r="H5" s="2431"/>
      <c r="I5" s="2431"/>
      <c r="J5" s="2431"/>
      <c r="K5" s="2431"/>
      <c r="L5" s="2431"/>
      <c r="M5" s="2431"/>
      <c r="N5" s="2431"/>
    </row>
    <row r="6" spans="2:16" ht="26.25"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132.75" customHeight="1">
      <c r="B8" s="20" t="s">
        <v>1947</v>
      </c>
      <c r="C8" s="2407" t="s">
        <v>1329</v>
      </c>
      <c r="D8" s="2407"/>
      <c r="E8" s="2407"/>
      <c r="F8" s="2407"/>
      <c r="G8" s="2407"/>
      <c r="H8" s="1622" t="s">
        <v>1442</v>
      </c>
      <c r="I8" s="21" t="s">
        <v>1330</v>
      </c>
      <c r="J8" s="3344" t="s">
        <v>4621</v>
      </c>
      <c r="K8" s="3345"/>
      <c r="L8" s="3345"/>
      <c r="M8" s="3345"/>
      <c r="N8" s="3346"/>
      <c r="O8" s="2245" t="s">
        <v>3732</v>
      </c>
      <c r="P8" s="2245"/>
    </row>
    <row r="9" spans="2:16" ht="21.75" customHeight="1">
      <c r="B9" s="22" t="s">
        <v>435</v>
      </c>
      <c r="C9" s="1997" t="s">
        <v>1334</v>
      </c>
      <c r="D9" s="1997"/>
      <c r="E9" s="1998"/>
      <c r="F9" s="3645" t="s">
        <v>4622</v>
      </c>
      <c r="G9" s="3646"/>
      <c r="H9" s="3646"/>
      <c r="I9" s="3646"/>
      <c r="J9" s="3646"/>
      <c r="K9" s="3646"/>
      <c r="L9" s="3646"/>
      <c r="M9" s="3646"/>
      <c r="N9" s="3646"/>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49.5" customHeight="1">
      <c r="B11" s="1494" t="s">
        <v>435</v>
      </c>
      <c r="C11" s="2043" t="s">
        <v>1339</v>
      </c>
      <c r="D11" s="2043"/>
      <c r="E11" s="2415"/>
      <c r="F11" s="1622" t="s">
        <v>57</v>
      </c>
      <c r="G11" s="2397" t="s">
        <v>2354</v>
      </c>
      <c r="H11" s="2138"/>
      <c r="I11" s="4188" t="s">
        <v>4623</v>
      </c>
      <c r="J11" s="4189"/>
      <c r="K11" s="4189"/>
      <c r="L11" s="4189"/>
      <c r="M11" s="4189"/>
      <c r="N11" s="4190"/>
      <c r="O11" s="2124"/>
      <c r="P11" s="2124"/>
    </row>
    <row r="12" spans="2:16" ht="47.25" customHeight="1">
      <c r="B12" s="1490" t="s">
        <v>441</v>
      </c>
      <c r="C12" s="1997" t="s">
        <v>3174</v>
      </c>
      <c r="D12" s="1997"/>
      <c r="E12" s="1998"/>
      <c r="F12" s="1622" t="s">
        <v>1442</v>
      </c>
      <c r="G12" s="2397" t="s">
        <v>2354</v>
      </c>
      <c r="H12" s="2138"/>
      <c r="I12" s="1637" t="s">
        <v>4624</v>
      </c>
      <c r="J12" s="1637" t="s">
        <v>4625</v>
      </c>
      <c r="K12" s="1637" t="s">
        <v>4626</v>
      </c>
      <c r="L12" s="1637" t="s">
        <v>4627</v>
      </c>
      <c r="M12" s="1637" t="s">
        <v>4628</v>
      </c>
      <c r="N12" s="1637"/>
      <c r="O12" s="2124"/>
      <c r="P12" s="2124"/>
    </row>
    <row r="13" spans="2:16" ht="42.75" customHeight="1">
      <c r="B13" s="1490" t="s">
        <v>443</v>
      </c>
      <c r="C13" s="1997" t="s">
        <v>3176</v>
      </c>
      <c r="D13" s="1997"/>
      <c r="E13" s="1998"/>
      <c r="F13" s="1622" t="s">
        <v>57</v>
      </c>
      <c r="G13" s="2397" t="s">
        <v>2354</v>
      </c>
      <c r="H13" s="2138"/>
      <c r="I13" s="1637"/>
      <c r="J13" s="1637"/>
      <c r="K13" s="1637"/>
      <c r="L13" s="1637"/>
      <c r="M13" s="1637"/>
      <c r="N13" s="1637"/>
      <c r="O13" s="2124"/>
      <c r="P13" s="2124"/>
    </row>
    <row r="14" spans="2:16" ht="32.25" customHeight="1">
      <c r="B14" s="1490" t="s">
        <v>445</v>
      </c>
      <c r="C14" s="1997" t="s">
        <v>2363</v>
      </c>
      <c r="D14" s="1997"/>
      <c r="E14" s="1998"/>
      <c r="F14" s="1622" t="s">
        <v>57</v>
      </c>
      <c r="G14" s="2397" t="s">
        <v>2364</v>
      </c>
      <c r="H14" s="2138"/>
      <c r="I14" s="2773" t="s">
        <v>4629</v>
      </c>
      <c r="J14" s="2774"/>
      <c r="K14" s="2774"/>
      <c r="L14" s="2774"/>
      <c r="M14" s="2774"/>
      <c r="N14" s="2775"/>
      <c r="O14" s="2124"/>
      <c r="P14" s="2124"/>
    </row>
    <row r="15" spans="2:16" ht="36.75" customHeight="1">
      <c r="B15" s="1490" t="s">
        <v>448</v>
      </c>
      <c r="C15" s="1997" t="s">
        <v>1350</v>
      </c>
      <c r="D15" s="1997"/>
      <c r="E15" s="1998"/>
      <c r="F15" s="1622" t="s">
        <v>1442</v>
      </c>
      <c r="G15" s="2397" t="s">
        <v>2367</v>
      </c>
      <c r="H15" s="2138"/>
      <c r="I15" s="1376" t="s">
        <v>957</v>
      </c>
      <c r="J15" s="1637"/>
      <c r="K15" s="1637"/>
      <c r="L15" s="1637"/>
      <c r="M15" s="1637"/>
      <c r="N15" s="1637"/>
      <c r="O15" s="2124"/>
      <c r="P15" s="2124"/>
    </row>
    <row r="16" spans="2:16" ht="44.25" customHeight="1">
      <c r="B16" s="1490" t="s">
        <v>450</v>
      </c>
      <c r="C16" s="1997" t="s">
        <v>3177</v>
      </c>
      <c r="D16" s="1997"/>
      <c r="E16" s="1998"/>
      <c r="F16" s="1622" t="s">
        <v>1442</v>
      </c>
      <c r="G16" s="2397" t="s">
        <v>2370</v>
      </c>
      <c r="H16" s="2138"/>
      <c r="I16" s="2773" t="s">
        <v>4630</v>
      </c>
      <c r="J16" s="2774"/>
      <c r="K16" s="2774"/>
      <c r="L16" s="2774"/>
      <c r="M16" s="2774"/>
      <c r="N16" s="2775"/>
      <c r="O16" s="2124"/>
      <c r="P16" s="2124"/>
    </row>
    <row r="17" spans="2:16" ht="26.25" customHeight="1">
      <c r="B17" s="1490" t="s">
        <v>453</v>
      </c>
      <c r="C17" s="2043" t="s">
        <v>2373</v>
      </c>
      <c r="D17" s="2043"/>
      <c r="E17" s="2043"/>
      <c r="F17" s="1622" t="s">
        <v>57</v>
      </c>
      <c r="G17" s="2397" t="s">
        <v>2374</v>
      </c>
      <c r="H17" s="2138"/>
      <c r="I17" s="1637"/>
      <c r="J17" s="1637"/>
      <c r="K17" s="1637"/>
      <c r="L17" s="1637"/>
      <c r="M17" s="1637"/>
      <c r="N17" s="1637"/>
      <c r="O17" s="2124"/>
      <c r="P17" s="2124"/>
    </row>
    <row r="18" spans="2:16" ht="26.25" customHeight="1">
      <c r="B18" s="1490" t="s">
        <v>456</v>
      </c>
      <c r="C18" s="2043" t="s">
        <v>2376</v>
      </c>
      <c r="D18" s="2043"/>
      <c r="E18" s="2043"/>
      <c r="F18" s="1622" t="s">
        <v>1745</v>
      </c>
      <c r="G18" s="2397" t="s">
        <v>2374</v>
      </c>
      <c r="H18" s="2138"/>
      <c r="I18" s="1639"/>
      <c r="J18" s="1639"/>
      <c r="K18" s="1639"/>
      <c r="L18" s="1639"/>
      <c r="M18" s="1639"/>
      <c r="N18" s="1639"/>
      <c r="O18" s="2124"/>
      <c r="P18" s="2124"/>
    </row>
    <row r="19" spans="2:16" ht="58.5" customHeight="1">
      <c r="B19" s="1490" t="s">
        <v>458</v>
      </c>
      <c r="C19" s="2043" t="s">
        <v>3180</v>
      </c>
      <c r="D19" s="2043"/>
      <c r="E19" s="2043"/>
      <c r="F19" s="1622" t="s">
        <v>1442</v>
      </c>
      <c r="G19" s="2397" t="s">
        <v>2374</v>
      </c>
      <c r="H19" s="2138"/>
      <c r="I19" s="3706" t="s">
        <v>4631</v>
      </c>
      <c r="J19" s="3707"/>
      <c r="K19" s="3707"/>
      <c r="L19" s="3707"/>
      <c r="M19" s="3707"/>
      <c r="N19" s="4187"/>
      <c r="O19" s="2197"/>
      <c r="P19" s="2197"/>
    </row>
    <row r="20" spans="2:16" ht="45" customHeight="1">
      <c r="B20" s="23" t="s">
        <v>78</v>
      </c>
      <c r="C20" s="1997" t="s">
        <v>2380</v>
      </c>
      <c r="D20" s="1997"/>
      <c r="E20" s="1997"/>
      <c r="F20" s="1997"/>
      <c r="G20" s="1997"/>
      <c r="H20" s="1997"/>
      <c r="I20" s="1622" t="s">
        <v>57</v>
      </c>
      <c r="J20" s="1993" t="s">
        <v>2381</v>
      </c>
      <c r="K20" s="3477" t="s">
        <v>4632</v>
      </c>
      <c r="L20" s="3478"/>
      <c r="M20" s="3478"/>
      <c r="N20" s="3479"/>
      <c r="O20" s="25" t="s">
        <v>1332</v>
      </c>
      <c r="P20" s="26"/>
    </row>
    <row r="21" spans="2:16" ht="45" customHeight="1">
      <c r="B21" s="23" t="s">
        <v>81</v>
      </c>
      <c r="C21" s="1997" t="s">
        <v>2385</v>
      </c>
      <c r="D21" s="1997"/>
      <c r="E21" s="1997"/>
      <c r="F21" s="1997"/>
      <c r="G21" s="1997"/>
      <c r="H21" s="1997"/>
      <c r="I21" s="1622" t="s">
        <v>1442</v>
      </c>
      <c r="J21" s="2398"/>
      <c r="K21" s="3480"/>
      <c r="L21" s="3481"/>
      <c r="M21" s="3481"/>
      <c r="N21" s="3482"/>
      <c r="O21" s="25" t="s">
        <v>1332</v>
      </c>
      <c r="P21" s="26"/>
    </row>
    <row r="22" spans="2:16" ht="45" customHeight="1">
      <c r="B22" s="23" t="s">
        <v>91</v>
      </c>
      <c r="C22" s="1997" t="s">
        <v>2386</v>
      </c>
      <c r="D22" s="1997"/>
      <c r="E22" s="1997"/>
      <c r="F22" s="1997"/>
      <c r="G22" s="1997"/>
      <c r="H22" s="1997"/>
      <c r="I22" s="1522" t="s">
        <v>1370</v>
      </c>
      <c r="J22" s="2398"/>
      <c r="K22" s="3480"/>
      <c r="L22" s="3481"/>
      <c r="M22" s="3481"/>
      <c r="N22" s="3482"/>
      <c r="O22" s="2051" t="s">
        <v>3732</v>
      </c>
      <c r="P22" s="2051"/>
    </row>
    <row r="23" spans="2:16" ht="45" customHeight="1">
      <c r="B23" s="23" t="s">
        <v>464</v>
      </c>
      <c r="C23" s="1997" t="s">
        <v>2389</v>
      </c>
      <c r="D23" s="1997"/>
      <c r="E23" s="1997"/>
      <c r="F23" s="1997"/>
      <c r="G23" s="1997"/>
      <c r="H23" s="1997"/>
      <c r="I23" s="1622" t="s">
        <v>57</v>
      </c>
      <c r="J23" s="2398"/>
      <c r="K23" s="3480"/>
      <c r="L23" s="3481"/>
      <c r="M23" s="3481"/>
      <c r="N23" s="3482"/>
      <c r="O23" s="2124"/>
      <c r="P23" s="2124"/>
    </row>
    <row r="24" spans="2:16" ht="81.75" customHeight="1" thickBot="1">
      <c r="B24" s="27" t="s">
        <v>435</v>
      </c>
      <c r="C24" s="1978" t="s">
        <v>2391</v>
      </c>
      <c r="D24" s="1978"/>
      <c r="E24" s="1978"/>
      <c r="F24" s="1978"/>
      <c r="G24" s="1978"/>
      <c r="H24" s="1978"/>
      <c r="I24" s="1622" t="s">
        <v>1340</v>
      </c>
      <c r="J24" s="2398"/>
      <c r="K24" s="3765"/>
      <c r="L24" s="3766"/>
      <c r="M24" s="3766"/>
      <c r="N24" s="3767"/>
      <c r="O24" s="2052"/>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4.5" customHeight="1">
      <c r="B26" s="28" t="s">
        <v>98</v>
      </c>
      <c r="C26" s="2111" t="s">
        <v>2392</v>
      </c>
      <c r="D26" s="2111"/>
      <c r="E26" s="2111"/>
      <c r="F26" s="2387"/>
      <c r="G26" s="29" t="s">
        <v>2393</v>
      </c>
      <c r="H26" s="1645" t="s">
        <v>1378</v>
      </c>
      <c r="I26" s="1524" t="s">
        <v>2394</v>
      </c>
      <c r="J26" s="1645" t="s">
        <v>1380</v>
      </c>
      <c r="K26" s="2112" t="s">
        <v>1381</v>
      </c>
      <c r="L26" s="4185" t="s">
        <v>4633</v>
      </c>
      <c r="M26" s="4186"/>
      <c r="N26" s="4186"/>
      <c r="O26" s="30" t="s">
        <v>1679</v>
      </c>
      <c r="P26" s="1515"/>
    </row>
    <row r="27" spans="2:16" ht="87.75" customHeight="1">
      <c r="B27" s="23" t="s">
        <v>472</v>
      </c>
      <c r="C27" s="2028" t="s">
        <v>1385</v>
      </c>
      <c r="D27" s="2028"/>
      <c r="E27" s="2028"/>
      <c r="F27" s="2028"/>
      <c r="G27" s="2028"/>
      <c r="H27" s="2028"/>
      <c r="I27" s="2029"/>
      <c r="J27" s="504"/>
      <c r="K27" s="2113"/>
      <c r="L27" s="3480"/>
      <c r="M27" s="3481"/>
      <c r="N27" s="3481"/>
      <c r="O27" s="2051" t="s">
        <v>1386</v>
      </c>
      <c r="P27" s="2051"/>
    </row>
    <row r="28" spans="2:16" ht="33.75" customHeight="1">
      <c r="B28" s="2096" t="s">
        <v>120</v>
      </c>
      <c r="C28" s="1830" t="s">
        <v>1388</v>
      </c>
      <c r="D28" s="1830"/>
      <c r="E28" s="1830"/>
      <c r="F28" s="1830"/>
      <c r="G28" s="1634" t="s">
        <v>2393</v>
      </c>
      <c r="H28" s="1531" t="s">
        <v>1378</v>
      </c>
      <c r="I28" s="32" t="s">
        <v>2394</v>
      </c>
      <c r="J28" s="33" t="s">
        <v>1380</v>
      </c>
      <c r="K28" s="2113"/>
      <c r="L28" s="3480"/>
      <c r="M28" s="3481"/>
      <c r="N28" s="3481"/>
      <c r="O28" s="2124"/>
      <c r="P28" s="2124"/>
    </row>
    <row r="29" spans="2:16" ht="27" customHeight="1">
      <c r="B29" s="2097"/>
      <c r="C29" s="2043"/>
      <c r="D29" s="2043"/>
      <c r="E29" s="2043"/>
      <c r="F29" s="2043"/>
      <c r="G29" s="1634" t="s">
        <v>2400</v>
      </c>
      <c r="H29" s="1510">
        <v>2019</v>
      </c>
      <c r="I29" s="32" t="s">
        <v>2401</v>
      </c>
      <c r="J29" s="1510">
        <v>2019</v>
      </c>
      <c r="K29" s="2113"/>
      <c r="L29" s="3480"/>
      <c r="M29" s="3481"/>
      <c r="N29" s="3481"/>
      <c r="O29" s="2124"/>
      <c r="P29" s="2124"/>
    </row>
    <row r="30" spans="2:16" ht="122.25" customHeight="1">
      <c r="B30" s="1490" t="s">
        <v>435</v>
      </c>
      <c r="C30" s="1997" t="s">
        <v>1391</v>
      </c>
      <c r="D30" s="1997"/>
      <c r="E30" s="1997"/>
      <c r="F30" s="1997"/>
      <c r="G30" s="1998"/>
      <c r="H30" s="3477" t="s">
        <v>4634</v>
      </c>
      <c r="I30" s="3478"/>
      <c r="J30" s="3478"/>
      <c r="K30" s="2113"/>
      <c r="L30" s="3480"/>
      <c r="M30" s="3481"/>
      <c r="N30" s="3481"/>
      <c r="O30" s="2197"/>
      <c r="P30" s="2197"/>
    </row>
    <row r="31" spans="2:16" ht="23.25" customHeight="1">
      <c r="B31" s="1490" t="s">
        <v>441</v>
      </c>
      <c r="C31" s="1997" t="s">
        <v>2403</v>
      </c>
      <c r="D31" s="1997"/>
      <c r="E31" s="1997"/>
      <c r="F31" s="1997"/>
      <c r="G31" s="1998"/>
      <c r="H31" s="2384" t="s">
        <v>1394</v>
      </c>
      <c r="I31" s="2385"/>
      <c r="J31" s="2386"/>
      <c r="K31" s="2114"/>
      <c r="L31" s="3483"/>
      <c r="M31" s="3484"/>
      <c r="N31" s="3484"/>
      <c r="O31" s="26" t="s">
        <v>3186</v>
      </c>
      <c r="P31" s="26"/>
    </row>
    <row r="32" spans="2:16" ht="66" customHeight="1">
      <c r="B32" s="1490" t="s">
        <v>443</v>
      </c>
      <c r="C32" s="2028" t="s">
        <v>1396</v>
      </c>
      <c r="D32" s="2028"/>
      <c r="E32" s="2028"/>
      <c r="F32" s="2028"/>
      <c r="G32" s="2028"/>
      <c r="H32" s="2028"/>
      <c r="I32" s="2028"/>
      <c r="J32" s="2028"/>
      <c r="K32" s="2028"/>
      <c r="L32" s="2028"/>
      <c r="M32" s="2028"/>
      <c r="N32" s="2372"/>
      <c r="O32" s="2074" t="s">
        <v>3459</v>
      </c>
      <c r="P32" s="2074"/>
    </row>
    <row r="33" spans="2:16" ht="51" customHeight="1">
      <c r="B33" s="2373" t="s">
        <v>2408</v>
      </c>
      <c r="C33" s="2374"/>
      <c r="D33" s="2374"/>
      <c r="E33" s="2374"/>
      <c r="F33" s="2374"/>
      <c r="G33" s="2374"/>
      <c r="H33" s="2374"/>
      <c r="I33" s="2375"/>
      <c r="J33" s="1551" t="s">
        <v>1399</v>
      </c>
      <c r="K33" s="1551" t="s">
        <v>2410</v>
      </c>
      <c r="L33" s="2376" t="s">
        <v>1401</v>
      </c>
      <c r="M33" s="2377"/>
      <c r="N33" s="2378"/>
      <c r="O33" s="2084"/>
      <c r="P33" s="2084"/>
    </row>
    <row r="34" spans="2:16" ht="24.75" customHeight="1">
      <c r="B34" s="27" t="s">
        <v>458</v>
      </c>
      <c r="C34" s="1997" t="s">
        <v>2411</v>
      </c>
      <c r="D34" s="1997"/>
      <c r="E34" s="1997"/>
      <c r="F34" s="1997"/>
      <c r="G34" s="1997"/>
      <c r="H34" s="1997"/>
      <c r="I34" s="1997"/>
      <c r="J34" s="1997"/>
      <c r="K34" s="1997"/>
      <c r="L34" s="1997"/>
      <c r="M34" s="1997"/>
      <c r="N34" s="2041"/>
      <c r="O34" s="3702" t="s">
        <v>4635</v>
      </c>
      <c r="P34" s="2379"/>
    </row>
    <row r="35" spans="2:16" ht="21" customHeight="1">
      <c r="B35" s="27"/>
      <c r="C35" s="2091" t="s">
        <v>3187</v>
      </c>
      <c r="D35" s="2091"/>
      <c r="E35" s="2091"/>
      <c r="F35" s="2091"/>
      <c r="G35" s="2091"/>
      <c r="H35" s="2091"/>
      <c r="I35" s="2092"/>
      <c r="J35" s="34">
        <v>893635</v>
      </c>
      <c r="K35" s="35">
        <v>938767</v>
      </c>
      <c r="L35" s="2361">
        <f t="shared" ref="L35:L53" si="0">ABS(J35-K35)/J35</f>
        <v>5.0503841053674038E-2</v>
      </c>
      <c r="M35" s="2362"/>
      <c r="N35" s="2363"/>
      <c r="O35" s="4143"/>
      <c r="P35" s="2380"/>
    </row>
    <row r="36" spans="2:16" ht="21" customHeight="1">
      <c r="B36" s="27"/>
      <c r="C36" s="2091" t="s">
        <v>3188</v>
      </c>
      <c r="D36" s="2091"/>
      <c r="E36" s="2091"/>
      <c r="F36" s="2091"/>
      <c r="G36" s="2091"/>
      <c r="H36" s="2091"/>
      <c r="I36" s="2092"/>
      <c r="J36" s="36" t="s">
        <v>61</v>
      </c>
      <c r="K36" s="37" t="s">
        <v>61</v>
      </c>
      <c r="L36" s="2361" t="s">
        <v>61</v>
      </c>
      <c r="M36" s="2362"/>
      <c r="N36" s="2363"/>
      <c r="O36" s="4143"/>
      <c r="P36" s="2380"/>
    </row>
    <row r="37" spans="2:16" ht="31.5" customHeight="1">
      <c r="B37" s="27"/>
      <c r="C37" s="2091" t="s">
        <v>2416</v>
      </c>
      <c r="D37" s="2091"/>
      <c r="E37" s="2091"/>
      <c r="F37" s="38" t="s">
        <v>4636</v>
      </c>
      <c r="G37" s="2376" t="s">
        <v>4637</v>
      </c>
      <c r="H37" s="2377"/>
      <c r="I37" s="3821"/>
      <c r="J37" s="34">
        <v>209618</v>
      </c>
      <c r="K37" s="35">
        <v>220205</v>
      </c>
      <c r="L37" s="2361">
        <f t="shared" si="0"/>
        <v>5.050615882223855E-2</v>
      </c>
      <c r="M37" s="2362"/>
      <c r="N37" s="2363"/>
      <c r="O37" s="4143"/>
      <c r="P37" s="2380"/>
    </row>
    <row r="38" spans="2:16" ht="21" customHeight="1">
      <c r="B38" s="27" t="s">
        <v>489</v>
      </c>
      <c r="C38" s="1997" t="s">
        <v>2418</v>
      </c>
      <c r="D38" s="1997"/>
      <c r="E38" s="1997"/>
      <c r="F38" s="1997"/>
      <c r="G38" s="1997"/>
      <c r="H38" s="1997"/>
      <c r="I38" s="1997"/>
      <c r="J38" s="1997"/>
      <c r="K38" s="1997"/>
      <c r="L38" s="1997"/>
      <c r="M38" s="1997"/>
      <c r="N38" s="2041"/>
      <c r="O38" s="4143"/>
      <c r="P38" s="2380"/>
    </row>
    <row r="39" spans="2:16" ht="21" customHeight="1">
      <c r="B39" s="27"/>
      <c r="C39" s="2091" t="s">
        <v>3189</v>
      </c>
      <c r="D39" s="2091"/>
      <c r="E39" s="2091"/>
      <c r="F39" s="2091"/>
      <c r="G39" s="2091"/>
      <c r="H39" s="2091"/>
      <c r="I39" s="2092"/>
      <c r="J39" s="36" t="s">
        <v>61</v>
      </c>
      <c r="K39" s="37" t="s">
        <v>61</v>
      </c>
      <c r="L39" s="2361" t="s">
        <v>61</v>
      </c>
      <c r="M39" s="2362"/>
      <c r="N39" s="2363"/>
      <c r="O39" s="4143"/>
      <c r="P39" s="2380"/>
    </row>
    <row r="40" spans="2:16" ht="27.75" customHeight="1">
      <c r="B40" s="27"/>
      <c r="C40" s="2091" t="s">
        <v>3190</v>
      </c>
      <c r="D40" s="2091"/>
      <c r="E40" s="2091"/>
      <c r="F40" s="38" t="s">
        <v>2417</v>
      </c>
      <c r="G40" s="2376"/>
      <c r="H40" s="2377"/>
      <c r="I40" s="3821"/>
      <c r="J40" s="36" t="s">
        <v>61</v>
      </c>
      <c r="K40" s="37" t="s">
        <v>61</v>
      </c>
      <c r="L40" s="2361" t="s">
        <v>61</v>
      </c>
      <c r="M40" s="2362"/>
      <c r="N40" s="2363"/>
      <c r="O40" s="4143"/>
      <c r="P40" s="2380"/>
    </row>
    <row r="41" spans="2:16" ht="21" customHeight="1">
      <c r="B41" s="27" t="s">
        <v>493</v>
      </c>
      <c r="C41" s="1997" t="s">
        <v>2421</v>
      </c>
      <c r="D41" s="1997"/>
      <c r="E41" s="1997"/>
      <c r="F41" s="1997"/>
      <c r="G41" s="1997"/>
      <c r="H41" s="1997"/>
      <c r="I41" s="1997"/>
      <c r="J41" s="1997"/>
      <c r="K41" s="1997"/>
      <c r="L41" s="1997"/>
      <c r="M41" s="1997"/>
      <c r="N41" s="2041"/>
      <c r="O41" s="4143"/>
      <c r="P41" s="2380"/>
    </row>
    <row r="42" spans="2:16" ht="21" customHeight="1">
      <c r="B42" s="27"/>
      <c r="C42" s="2091" t="s">
        <v>3191</v>
      </c>
      <c r="D42" s="2091"/>
      <c r="E42" s="2091"/>
      <c r="F42" s="2091"/>
      <c r="G42" s="2091"/>
      <c r="H42" s="2091"/>
      <c r="I42" s="2092"/>
      <c r="J42" s="36" t="s">
        <v>61</v>
      </c>
      <c r="K42" s="37" t="s">
        <v>61</v>
      </c>
      <c r="L42" s="2361" t="s">
        <v>61</v>
      </c>
      <c r="M42" s="2362"/>
      <c r="N42" s="2363"/>
      <c r="O42" s="4143"/>
      <c r="P42" s="2380"/>
    </row>
    <row r="43" spans="2:16" ht="21" customHeight="1">
      <c r="B43" s="27"/>
      <c r="C43" s="1517"/>
      <c r="D43" s="2338" t="s">
        <v>2423</v>
      </c>
      <c r="E43" s="2338"/>
      <c r="F43" s="2338"/>
      <c r="G43" s="2338"/>
      <c r="H43" s="2338"/>
      <c r="I43" s="2338"/>
      <c r="J43" s="36" t="s">
        <v>61</v>
      </c>
      <c r="K43" s="37" t="s">
        <v>61</v>
      </c>
      <c r="L43" s="2361" t="s">
        <v>61</v>
      </c>
      <c r="M43" s="2362"/>
      <c r="N43" s="2363"/>
      <c r="O43" s="4143"/>
      <c r="P43" s="2380"/>
    </row>
    <row r="44" spans="2:16" ht="21" customHeight="1">
      <c r="B44" s="27"/>
      <c r="C44" s="2091" t="s">
        <v>1003</v>
      </c>
      <c r="D44" s="2091"/>
      <c r="E44" s="2091"/>
      <c r="F44" s="2091"/>
      <c r="G44" s="2091"/>
      <c r="H44" s="2091"/>
      <c r="I44" s="2092"/>
      <c r="J44" s="34">
        <v>1086756</v>
      </c>
      <c r="K44" s="35">
        <v>1238445</v>
      </c>
      <c r="L44" s="2361">
        <f t="shared" si="0"/>
        <v>0.13957962965007784</v>
      </c>
      <c r="M44" s="2362"/>
      <c r="N44" s="2363"/>
      <c r="O44" s="4143"/>
      <c r="P44" s="2380"/>
    </row>
    <row r="45" spans="2:16" ht="32.25" customHeight="1">
      <c r="B45" s="27"/>
      <c r="C45" s="2091" t="s">
        <v>2424</v>
      </c>
      <c r="D45" s="2091"/>
      <c r="E45" s="2091"/>
      <c r="F45" s="38" t="s">
        <v>2417</v>
      </c>
      <c r="G45" s="2376" t="s">
        <v>4638</v>
      </c>
      <c r="H45" s="2377"/>
      <c r="I45" s="3821"/>
      <c r="J45" s="34">
        <v>1044973</v>
      </c>
      <c r="K45" s="35">
        <v>1287806</v>
      </c>
      <c r="L45" s="2369">
        <f t="shared" si="0"/>
        <v>0.23238208068533828</v>
      </c>
      <c r="M45" s="2370"/>
      <c r="N45" s="2371"/>
      <c r="O45" s="4143"/>
      <c r="P45" s="2380"/>
    </row>
    <row r="46" spans="2:16" ht="21" customHeight="1">
      <c r="B46" s="27" t="s">
        <v>498</v>
      </c>
      <c r="C46" s="1997" t="s">
        <v>2425</v>
      </c>
      <c r="D46" s="1997"/>
      <c r="E46" s="1997"/>
      <c r="F46" s="1997"/>
      <c r="G46" s="1997"/>
      <c r="H46" s="1997"/>
      <c r="I46" s="1997"/>
      <c r="J46" s="1997"/>
      <c r="K46" s="1997"/>
      <c r="L46" s="1997"/>
      <c r="M46" s="1997"/>
      <c r="N46" s="2041"/>
      <c r="O46" s="4143"/>
      <c r="P46" s="2380"/>
    </row>
    <row r="47" spans="2:16" ht="21" customHeight="1">
      <c r="B47" s="27"/>
      <c r="C47" s="2091" t="s">
        <v>2984</v>
      </c>
      <c r="D47" s="2091"/>
      <c r="E47" s="2091"/>
      <c r="F47" s="2091"/>
      <c r="G47" s="2091"/>
      <c r="H47" s="2091"/>
      <c r="I47" s="2092"/>
      <c r="J47" s="34">
        <v>22308</v>
      </c>
      <c r="K47" s="35">
        <v>27284</v>
      </c>
      <c r="L47" s="2361">
        <f t="shared" si="0"/>
        <v>0.22305899228976153</v>
      </c>
      <c r="M47" s="2362"/>
      <c r="N47" s="2363"/>
      <c r="O47" s="4143"/>
      <c r="P47" s="2380"/>
    </row>
    <row r="48" spans="2:16" ht="21" customHeight="1">
      <c r="B48" s="27"/>
      <c r="C48" s="2091" t="s">
        <v>2427</v>
      </c>
      <c r="D48" s="2091"/>
      <c r="E48" s="2091"/>
      <c r="F48" s="2091"/>
      <c r="G48" s="2091"/>
      <c r="H48" s="2091"/>
      <c r="I48" s="2092"/>
      <c r="J48" s="34">
        <v>540978</v>
      </c>
      <c r="K48" s="35">
        <v>518387</v>
      </c>
      <c r="L48" s="2361">
        <f t="shared" si="0"/>
        <v>4.1759553992953502E-2</v>
      </c>
      <c r="M48" s="2362"/>
      <c r="N48" s="2363"/>
      <c r="O48" s="4143"/>
      <c r="P48" s="2380"/>
    </row>
    <row r="49" spans="2:16" ht="30" customHeight="1">
      <c r="B49" s="27"/>
      <c r="C49" s="2091" t="s">
        <v>2428</v>
      </c>
      <c r="D49" s="2091"/>
      <c r="E49" s="2091"/>
      <c r="F49" s="38" t="s">
        <v>2417</v>
      </c>
      <c r="G49" s="3818" t="s">
        <v>4639</v>
      </c>
      <c r="H49" s="3819"/>
      <c r="I49" s="3820"/>
      <c r="J49" s="34">
        <f>+K49*0.83</f>
        <v>550290.82999999996</v>
      </c>
      <c r="K49" s="35">
        <v>663001</v>
      </c>
      <c r="L49" s="2369">
        <f t="shared" si="0"/>
        <v>0.20481927710843384</v>
      </c>
      <c r="M49" s="2370"/>
      <c r="N49" s="2371"/>
      <c r="O49" s="4143"/>
      <c r="P49" s="2380"/>
    </row>
    <row r="50" spans="2:16" ht="21" customHeight="1">
      <c r="B50" s="27" t="s">
        <v>502</v>
      </c>
      <c r="C50" s="2091" t="s">
        <v>3074</v>
      </c>
      <c r="D50" s="2091"/>
      <c r="E50" s="2091"/>
      <c r="F50" s="2091"/>
      <c r="G50" s="2091"/>
      <c r="H50" s="2091"/>
      <c r="I50" s="2092"/>
      <c r="J50" s="34">
        <v>372099</v>
      </c>
      <c r="K50" s="35">
        <v>464210</v>
      </c>
      <c r="L50" s="2361">
        <f t="shared" si="0"/>
        <v>0.24754433631909786</v>
      </c>
      <c r="M50" s="2362"/>
      <c r="N50" s="2363"/>
      <c r="O50" s="4143"/>
      <c r="P50" s="2380"/>
    </row>
    <row r="51" spans="2:16" ht="21" customHeight="1">
      <c r="B51" s="27" t="s">
        <v>504</v>
      </c>
      <c r="C51" s="2091" t="s">
        <v>3193</v>
      </c>
      <c r="D51" s="2091"/>
      <c r="E51" s="2091"/>
      <c r="F51" s="2091"/>
      <c r="G51" s="2091"/>
      <c r="H51" s="2091"/>
      <c r="I51" s="2092"/>
      <c r="J51" s="34">
        <v>58457</v>
      </c>
      <c r="K51" s="35">
        <v>52558</v>
      </c>
      <c r="L51" s="2361">
        <f t="shared" si="0"/>
        <v>0.10091178130933849</v>
      </c>
      <c r="M51" s="2362"/>
      <c r="N51" s="2363"/>
      <c r="O51" s="4143"/>
      <c r="P51" s="2380"/>
    </row>
    <row r="52" spans="2:16" ht="21" customHeight="1">
      <c r="B52" s="27" t="s">
        <v>506</v>
      </c>
      <c r="C52" s="2091" t="s">
        <v>2432</v>
      </c>
      <c r="D52" s="2091"/>
      <c r="E52" s="2091"/>
      <c r="F52" s="2091"/>
      <c r="G52" s="2091"/>
      <c r="H52" s="2091"/>
      <c r="I52" s="2092"/>
      <c r="J52" s="34">
        <v>30101412</v>
      </c>
      <c r="K52" s="35">
        <v>32973981</v>
      </c>
      <c r="L52" s="2361">
        <f t="shared" si="0"/>
        <v>9.5429709410309385E-2</v>
      </c>
      <c r="M52" s="2362"/>
      <c r="N52" s="2363"/>
      <c r="O52" s="4143"/>
      <c r="P52" s="2380"/>
    </row>
    <row r="53" spans="2:16" ht="21" customHeight="1">
      <c r="B53" s="27" t="s">
        <v>507</v>
      </c>
      <c r="C53" s="2091" t="s">
        <v>2433</v>
      </c>
      <c r="D53" s="2091"/>
      <c r="E53" s="2091"/>
      <c r="F53" s="2091"/>
      <c r="G53" s="2091"/>
      <c r="H53" s="2091"/>
      <c r="I53" s="2092"/>
      <c r="J53" s="34">
        <v>467640</v>
      </c>
      <c r="K53" s="35">
        <v>527562</v>
      </c>
      <c r="L53" s="2361">
        <f t="shared" si="0"/>
        <v>0.12813702848344879</v>
      </c>
      <c r="M53" s="2362"/>
      <c r="N53" s="2363"/>
      <c r="O53" s="4143"/>
      <c r="P53" s="2380"/>
    </row>
    <row r="54" spans="2:16" ht="21" customHeight="1">
      <c r="B54" s="27" t="s">
        <v>508</v>
      </c>
      <c r="C54" s="1997" t="s">
        <v>2434</v>
      </c>
      <c r="D54" s="1997"/>
      <c r="E54" s="1997"/>
      <c r="F54" s="1997"/>
      <c r="G54" s="1997"/>
      <c r="H54" s="1997"/>
      <c r="I54" s="1997"/>
      <c r="J54" s="1997"/>
      <c r="K54" s="1997"/>
      <c r="L54" s="1997"/>
      <c r="M54" s="1997"/>
      <c r="N54" s="2041"/>
      <c r="O54" s="4143"/>
      <c r="P54" s="2380"/>
    </row>
    <row r="55" spans="2:16" ht="21" customHeight="1">
      <c r="B55" s="27"/>
      <c r="C55" s="2091" t="s">
        <v>2435</v>
      </c>
      <c r="D55" s="2091"/>
      <c r="E55" s="2091"/>
      <c r="F55" s="2091"/>
      <c r="G55" s="2091"/>
      <c r="H55" s="2091"/>
      <c r="I55" s="2092"/>
      <c r="J55" s="36" t="s">
        <v>61</v>
      </c>
      <c r="K55" s="35">
        <v>122771</v>
      </c>
      <c r="L55" s="2361" t="e">
        <f>ABS(J55-K55)/J55</f>
        <v>#VALUE!</v>
      </c>
      <c r="M55" s="2362"/>
      <c r="N55" s="2363"/>
      <c r="O55" s="4143"/>
      <c r="P55" s="2380"/>
    </row>
    <row r="56" spans="2:16" ht="21" customHeight="1">
      <c r="B56" s="27"/>
      <c r="C56" s="2091" t="s">
        <v>2436</v>
      </c>
      <c r="D56" s="2091"/>
      <c r="E56" s="2091"/>
      <c r="F56" s="2091"/>
      <c r="G56" s="2091"/>
      <c r="H56" s="2091"/>
      <c r="I56" s="2092"/>
      <c r="J56" s="36" t="s">
        <v>61</v>
      </c>
      <c r="K56" s="37" t="s">
        <v>61</v>
      </c>
      <c r="L56" s="2361" t="s">
        <v>61</v>
      </c>
      <c r="M56" s="2362"/>
      <c r="N56" s="2363"/>
      <c r="O56" s="4143"/>
      <c r="P56" s="2380"/>
    </row>
    <row r="57" spans="2:16" ht="21" customHeight="1">
      <c r="B57" s="27" t="s">
        <v>510</v>
      </c>
      <c r="C57" s="4178" t="s">
        <v>3194</v>
      </c>
      <c r="D57" s="4178"/>
      <c r="E57" s="4178"/>
      <c r="F57" s="4178"/>
      <c r="G57" s="4178"/>
      <c r="H57" s="4178"/>
      <c r="I57" s="4179"/>
      <c r="J57" s="131" t="s">
        <v>61</v>
      </c>
      <c r="K57" s="37" t="s">
        <v>61</v>
      </c>
      <c r="L57" s="4180" t="s">
        <v>61</v>
      </c>
      <c r="M57" s="4181"/>
      <c r="N57" s="4182"/>
      <c r="O57" s="4183"/>
      <c r="P57" s="4184"/>
    </row>
    <row r="58" spans="2:16" ht="66" customHeight="1" thickBot="1">
      <c r="B58" s="1375" t="s">
        <v>512</v>
      </c>
      <c r="C58" s="1978" t="s">
        <v>3195</v>
      </c>
      <c r="D58" s="1978"/>
      <c r="E58" s="1978"/>
      <c r="F58" s="1978"/>
      <c r="G58" s="1978"/>
      <c r="H58" s="1978"/>
      <c r="I58" s="1979"/>
      <c r="J58" s="1377" t="s">
        <v>57</v>
      </c>
      <c r="K58" s="45" t="s">
        <v>1521</v>
      </c>
      <c r="L58" s="4175" t="s">
        <v>4640</v>
      </c>
      <c r="M58" s="4176"/>
      <c r="N58" s="4177"/>
      <c r="O58" s="1643" t="s">
        <v>2986</v>
      </c>
      <c r="P58" s="1512"/>
    </row>
    <row r="59" spans="2:16" ht="46.5" customHeight="1">
      <c r="B59" s="2355" t="s">
        <v>3196</v>
      </c>
      <c r="C59" s="2214"/>
      <c r="D59" s="2214"/>
      <c r="E59" s="2214"/>
      <c r="F59" s="2214"/>
      <c r="G59" s="2214"/>
      <c r="H59" s="2214"/>
      <c r="I59" s="2214"/>
      <c r="J59" s="2214"/>
      <c r="K59" s="2214"/>
      <c r="L59" s="2214"/>
      <c r="M59" s="2214"/>
      <c r="N59" s="2214"/>
      <c r="O59" s="2214"/>
      <c r="P59" s="2356"/>
    </row>
    <row r="60" spans="2:16" ht="67.5" customHeight="1" thickBot="1">
      <c r="B60" s="44" t="s">
        <v>516</v>
      </c>
      <c r="C60" s="2330" t="s">
        <v>3197</v>
      </c>
      <c r="D60" s="2330"/>
      <c r="E60" s="2330"/>
      <c r="F60" s="2330"/>
      <c r="G60" s="2330"/>
      <c r="H60" s="2330"/>
      <c r="I60" s="2330"/>
      <c r="J60" s="2357" t="s">
        <v>1442</v>
      </c>
      <c r="K60" s="2358"/>
      <c r="L60" s="45" t="s">
        <v>1521</v>
      </c>
      <c r="M60" s="3267" t="s">
        <v>4641</v>
      </c>
      <c r="N60" s="3269"/>
      <c r="O60" s="1627" t="s">
        <v>2528</v>
      </c>
      <c r="P60" s="1511"/>
    </row>
    <row r="61" spans="2:16" ht="26.25" customHeight="1">
      <c r="B61" s="2344" t="s">
        <v>2445</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39" customHeight="1">
      <c r="B63" s="1490" t="s">
        <v>435</v>
      </c>
      <c r="C63" s="1997" t="s">
        <v>3201</v>
      </c>
      <c r="D63" s="1997"/>
      <c r="E63" s="1997"/>
      <c r="F63" s="1998"/>
      <c r="G63" s="1347">
        <v>41340494.399999999</v>
      </c>
      <c r="H63" s="128" t="s">
        <v>4642</v>
      </c>
      <c r="I63" s="4167" t="s">
        <v>4643</v>
      </c>
      <c r="J63" s="4168"/>
      <c r="K63" s="2340" t="s">
        <v>4644</v>
      </c>
      <c r="L63" s="2341"/>
      <c r="M63" s="2341"/>
      <c r="N63" s="2342"/>
      <c r="O63" s="2349"/>
      <c r="P63" s="2349"/>
    </row>
    <row r="64" spans="2:16" ht="60" customHeight="1">
      <c r="B64" s="1490" t="s">
        <v>441</v>
      </c>
      <c r="C64" s="1997" t="s">
        <v>3204</v>
      </c>
      <c r="D64" s="1997"/>
      <c r="E64" s="1997"/>
      <c r="F64" s="1998"/>
      <c r="G64" s="1347">
        <v>0</v>
      </c>
      <c r="H64" s="128" t="s">
        <v>4642</v>
      </c>
      <c r="I64" s="4167" t="s">
        <v>4645</v>
      </c>
      <c r="J64" s="4168"/>
      <c r="K64" s="2340"/>
      <c r="L64" s="2341"/>
      <c r="M64" s="2341"/>
      <c r="N64" s="2342"/>
      <c r="O64" s="2349"/>
      <c r="P64" s="2349"/>
    </row>
    <row r="65" spans="2:17" s="164" customFormat="1" ht="54" customHeight="1" thickBot="1">
      <c r="B65" s="27" t="s">
        <v>443</v>
      </c>
      <c r="C65" s="1830" t="s">
        <v>3205</v>
      </c>
      <c r="D65" s="1830"/>
      <c r="E65" s="1830"/>
      <c r="F65" s="1831"/>
      <c r="G65" s="259">
        <f>+G64+G63</f>
        <v>41340494.399999999</v>
      </c>
      <c r="H65" s="1366"/>
      <c r="I65" s="4170"/>
      <c r="J65" s="4171"/>
      <c r="K65" s="4172"/>
      <c r="L65" s="4173"/>
      <c r="M65" s="4173"/>
      <c r="N65" s="4174"/>
      <c r="O65" s="2350"/>
      <c r="P65" s="2350"/>
      <c r="Q65" s="1378"/>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3407"/>
      <c r="L67" s="2146"/>
      <c r="M67" s="2146"/>
      <c r="N67" s="2147"/>
      <c r="O67" s="1627" t="s">
        <v>1450</v>
      </c>
      <c r="P67" s="1511"/>
    </row>
    <row r="68" spans="2:17" ht="21.75" customHeight="1">
      <c r="B68" s="2454" t="s">
        <v>2461</v>
      </c>
      <c r="C68" s="2455"/>
      <c r="D68" s="2455"/>
      <c r="E68" s="2455"/>
      <c r="F68" s="2455"/>
      <c r="G68" s="2455"/>
      <c r="H68" s="2455"/>
      <c r="I68" s="2455"/>
      <c r="J68" s="2455"/>
      <c r="K68" s="4169"/>
      <c r="L68" s="4169"/>
      <c r="M68" s="4169"/>
      <c r="N68" s="4169"/>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051" t="s">
        <v>1477</v>
      </c>
      <c r="P69" s="2051"/>
    </row>
    <row r="70" spans="2:17" ht="232.5" customHeight="1">
      <c r="B70" s="1490" t="s">
        <v>435</v>
      </c>
      <c r="C70" s="2338" t="s">
        <v>3211</v>
      </c>
      <c r="D70" s="2338"/>
      <c r="E70" s="2339"/>
      <c r="F70" s="1622" t="s">
        <v>1442</v>
      </c>
      <c r="G70" s="3576">
        <v>35137217.399999999</v>
      </c>
      <c r="H70" s="3577"/>
      <c r="I70" s="2317" t="s">
        <v>4646</v>
      </c>
      <c r="J70" s="2318"/>
      <c r="K70" s="3252" t="s">
        <v>4647</v>
      </c>
      <c r="L70" s="3253"/>
      <c r="M70" s="3253"/>
      <c r="N70" s="3254"/>
      <c r="O70" s="2124"/>
      <c r="P70" s="2124"/>
    </row>
    <row r="71" spans="2:17" ht="39" customHeight="1">
      <c r="B71" s="56"/>
      <c r="C71" s="2338" t="s">
        <v>3213</v>
      </c>
      <c r="D71" s="2338"/>
      <c r="E71" s="2339"/>
      <c r="F71" s="2162" t="s">
        <v>4648</v>
      </c>
      <c r="G71" s="2163"/>
      <c r="H71" s="2163"/>
      <c r="I71" s="2163"/>
      <c r="J71" s="2163"/>
      <c r="K71" s="2340"/>
      <c r="L71" s="2341"/>
      <c r="M71" s="2341"/>
      <c r="N71" s="2342"/>
      <c r="O71" s="2124"/>
      <c r="P71" s="2124"/>
    </row>
    <row r="72" spans="2:17" ht="72" customHeight="1">
      <c r="B72" s="1490" t="s">
        <v>441</v>
      </c>
      <c r="C72" s="2338" t="s">
        <v>3215</v>
      </c>
      <c r="D72" s="2338"/>
      <c r="E72" s="2339"/>
      <c r="F72" s="1622" t="s">
        <v>1340</v>
      </c>
      <c r="G72" s="3576" t="s">
        <v>1464</v>
      </c>
      <c r="H72" s="3577"/>
      <c r="I72" s="4167" t="s">
        <v>1464</v>
      </c>
      <c r="J72" s="4168"/>
      <c r="K72" s="2340"/>
      <c r="L72" s="2341"/>
      <c r="M72" s="2341"/>
      <c r="N72" s="2342"/>
      <c r="O72" s="2124"/>
      <c r="P72" s="2124"/>
    </row>
    <row r="73" spans="2:17" ht="39" customHeight="1">
      <c r="B73" s="56"/>
      <c r="C73" s="2338" t="s">
        <v>3216</v>
      </c>
      <c r="D73" s="2338"/>
      <c r="E73" s="2339"/>
      <c r="F73" s="2162" t="s">
        <v>2998</v>
      </c>
      <c r="G73" s="2163"/>
      <c r="H73" s="2163"/>
      <c r="I73" s="2163"/>
      <c r="J73" s="2163"/>
      <c r="K73" s="2340"/>
      <c r="L73" s="2341"/>
      <c r="M73" s="2341"/>
      <c r="N73" s="2342"/>
      <c r="O73" s="2124"/>
      <c r="P73" s="2124"/>
    </row>
    <row r="74" spans="2:17" ht="57" customHeight="1" thickBot="1">
      <c r="B74" s="39" t="s">
        <v>443</v>
      </c>
      <c r="C74" s="2321" t="s">
        <v>3217</v>
      </c>
      <c r="D74" s="2321"/>
      <c r="E74" s="2322"/>
      <c r="F74" s="57"/>
      <c r="G74" s="3576">
        <v>35137217</v>
      </c>
      <c r="H74" s="3577"/>
      <c r="I74" s="2309"/>
      <c r="J74" s="2310"/>
      <c r="K74" s="2309"/>
      <c r="L74" s="2311"/>
      <c r="M74" s="2311"/>
      <c r="N74" s="2312"/>
      <c r="O74" s="2052"/>
      <c r="P74" s="2052"/>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64" customFormat="1" ht="32.25" customHeight="1">
      <c r="B77" s="1490" t="s">
        <v>435</v>
      </c>
      <c r="C77" s="1997" t="s">
        <v>113</v>
      </c>
      <c r="D77" s="1997"/>
      <c r="E77" s="1998"/>
      <c r="F77" s="1523" t="s">
        <v>1340</v>
      </c>
      <c r="G77" s="3576">
        <v>0</v>
      </c>
      <c r="H77" s="3577"/>
      <c r="I77" s="4167" t="s">
        <v>1340</v>
      </c>
      <c r="J77" s="4168"/>
      <c r="K77" s="2284"/>
      <c r="L77" s="2285"/>
      <c r="M77" s="2285"/>
      <c r="N77" s="2286"/>
      <c r="O77" s="25" t="s">
        <v>2484</v>
      </c>
      <c r="P77" s="26"/>
    </row>
    <row r="78" spans="2:17" s="164" customFormat="1" ht="32.25" customHeight="1">
      <c r="B78" s="1490" t="s">
        <v>441</v>
      </c>
      <c r="C78" s="1997" t="s">
        <v>2481</v>
      </c>
      <c r="D78" s="1997"/>
      <c r="E78" s="1998"/>
      <c r="F78" s="1523" t="s">
        <v>1340</v>
      </c>
      <c r="G78" s="3576">
        <v>0</v>
      </c>
      <c r="H78" s="3577"/>
      <c r="I78" s="4167" t="s">
        <v>1340</v>
      </c>
      <c r="J78" s="4168"/>
      <c r="K78" s="2284"/>
      <c r="L78" s="2285"/>
      <c r="M78" s="2285"/>
      <c r="N78" s="2286"/>
      <c r="O78" s="25" t="s">
        <v>2484</v>
      </c>
      <c r="P78" s="26"/>
    </row>
    <row r="79" spans="2:17" s="164" customFormat="1" ht="32.25" customHeight="1">
      <c r="B79" s="1490" t="s">
        <v>443</v>
      </c>
      <c r="C79" s="1997" t="s">
        <v>2485</v>
      </c>
      <c r="D79" s="1997"/>
      <c r="E79" s="1998"/>
      <c r="F79" s="1523" t="s">
        <v>1340</v>
      </c>
      <c r="G79" s="3576">
        <v>0</v>
      </c>
      <c r="H79" s="3577"/>
      <c r="I79" s="4167" t="s">
        <v>1340</v>
      </c>
      <c r="J79" s="4168"/>
      <c r="K79" s="2284"/>
      <c r="L79" s="2285"/>
      <c r="M79" s="2285"/>
      <c r="N79" s="2286"/>
      <c r="O79" s="25" t="s">
        <v>2484</v>
      </c>
      <c r="P79" s="26"/>
    </row>
    <row r="80" spans="2:17" s="164" customFormat="1" ht="32.25" customHeight="1">
      <c r="B80" s="1490" t="s">
        <v>445</v>
      </c>
      <c r="C80" s="1997" t="s">
        <v>2486</v>
      </c>
      <c r="D80" s="1997"/>
      <c r="E80" s="1998"/>
      <c r="F80" s="1523" t="s">
        <v>1340</v>
      </c>
      <c r="G80" s="3576">
        <v>0</v>
      </c>
      <c r="H80" s="3577"/>
      <c r="I80" s="3576" t="s">
        <v>1340</v>
      </c>
      <c r="J80" s="3577"/>
      <c r="K80" s="2315"/>
      <c r="L80" s="2319"/>
      <c r="M80" s="2319"/>
      <c r="N80" s="2320"/>
      <c r="O80" s="2051" t="s">
        <v>1332</v>
      </c>
      <c r="P80" s="2051"/>
    </row>
    <row r="81" spans="1:16" s="164" customFormat="1" ht="32.25" customHeight="1">
      <c r="B81" s="1490" t="s">
        <v>448</v>
      </c>
      <c r="C81" s="1997" t="s">
        <v>2484</v>
      </c>
      <c r="D81" s="1997"/>
      <c r="E81" s="1998"/>
      <c r="F81" s="1523" t="s">
        <v>1340</v>
      </c>
      <c r="G81" s="3576">
        <v>0</v>
      </c>
      <c r="H81" s="3577"/>
      <c r="I81" s="4167" t="s">
        <v>1340</v>
      </c>
      <c r="J81" s="4168"/>
      <c r="K81" s="2284"/>
      <c r="L81" s="2285"/>
      <c r="M81" s="2285"/>
      <c r="N81" s="2286"/>
      <c r="O81" s="2197"/>
      <c r="P81" s="2197"/>
    </row>
    <row r="82" spans="1:16" ht="70.5" customHeight="1" thickBot="1">
      <c r="B82" s="27" t="s">
        <v>450</v>
      </c>
      <c r="C82" s="1830" t="s">
        <v>3223</v>
      </c>
      <c r="D82" s="1830"/>
      <c r="E82" s="1831"/>
      <c r="F82" s="61"/>
      <c r="G82" s="2307">
        <f>G77+G78+G79+G80+G81</f>
        <v>0</v>
      </c>
      <c r="H82" s="2308"/>
      <c r="I82" s="2309"/>
      <c r="J82" s="2310"/>
      <c r="K82" s="2309"/>
      <c r="L82" s="2311"/>
      <c r="M82" s="2311"/>
      <c r="N82" s="2312"/>
      <c r="O82" s="62"/>
      <c r="P82" s="62"/>
    </row>
    <row r="83" spans="1:16" ht="54.75" customHeight="1">
      <c r="A83" s="166"/>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1</v>
      </c>
      <c r="K84" s="1367" t="s">
        <v>1330</v>
      </c>
      <c r="L84" s="2304"/>
      <c r="M84" s="2305"/>
      <c r="N84" s="2306"/>
      <c r="O84" s="2231"/>
      <c r="P84" s="2231"/>
    </row>
    <row r="85" spans="1:16" ht="51.75" customHeight="1">
      <c r="B85" s="66" t="s">
        <v>553</v>
      </c>
      <c r="C85" s="2302" t="s">
        <v>1505</v>
      </c>
      <c r="D85" s="2302"/>
      <c r="E85" s="2302"/>
      <c r="F85" s="2302"/>
      <c r="G85" s="2302"/>
      <c r="H85" s="2302"/>
      <c r="I85" s="2303"/>
      <c r="J85" s="64">
        <f>G70/G74</f>
        <v>1.0000000113839409</v>
      </c>
      <c r="K85" s="1367" t="s">
        <v>1330</v>
      </c>
      <c r="L85" s="2304"/>
      <c r="M85" s="2305"/>
      <c r="N85" s="2306"/>
      <c r="O85" s="2232"/>
      <c r="P85" s="2232"/>
    </row>
    <row r="86" spans="1:16" ht="50.25" customHeight="1">
      <c r="B86" s="66" t="s">
        <v>555</v>
      </c>
      <c r="C86" s="2028" t="s">
        <v>1507</v>
      </c>
      <c r="D86" s="2028"/>
      <c r="E86" s="2028"/>
      <c r="F86" s="2028"/>
      <c r="G86" s="2028"/>
      <c r="H86" s="2028"/>
      <c r="I86" s="2029"/>
      <c r="J86" s="64" t="e">
        <f>(G74+G82)/J27</f>
        <v>#DIV/0!</v>
      </c>
      <c r="K86" s="1367" t="s">
        <v>1330</v>
      </c>
      <c r="L86" s="4161" t="s">
        <v>4649</v>
      </c>
      <c r="M86" s="4162"/>
      <c r="N86" s="4163"/>
      <c r="O86" s="2232"/>
      <c r="P86" s="2232"/>
    </row>
    <row r="87" spans="1:16" ht="34.5" customHeight="1">
      <c r="B87" s="67" t="s">
        <v>557</v>
      </c>
      <c r="C87" s="2302" t="s">
        <v>3224</v>
      </c>
      <c r="D87" s="2302"/>
      <c r="E87" s="2302"/>
      <c r="F87" s="2302"/>
      <c r="G87" s="2302"/>
      <c r="H87" s="2302"/>
      <c r="I87" s="2303"/>
      <c r="J87" s="68" t="e">
        <f>IF(J86&lt;0.99,"Funding gap","No funding gap")</f>
        <v>#DIV/0!</v>
      </c>
      <c r="K87" s="1368" t="s">
        <v>1330</v>
      </c>
      <c r="L87" s="4164"/>
      <c r="M87" s="4165"/>
      <c r="N87" s="4166"/>
      <c r="O87" s="2233"/>
      <c r="P87" s="2233"/>
    </row>
    <row r="88" spans="1:16" ht="46.5" customHeight="1">
      <c r="B88" s="23" t="s">
        <v>559</v>
      </c>
      <c r="C88" s="1997" t="s">
        <v>2500</v>
      </c>
      <c r="D88" s="1997"/>
      <c r="E88" s="1997"/>
      <c r="F88" s="1997"/>
      <c r="G88" s="1997"/>
      <c r="H88" s="1997"/>
      <c r="I88" s="1997"/>
      <c r="J88" s="1998"/>
      <c r="K88" s="2289" t="s">
        <v>1521</v>
      </c>
      <c r="L88" s="3228" t="s">
        <v>4650</v>
      </c>
      <c r="M88" s="3229"/>
      <c r="N88" s="3230"/>
      <c r="O88" s="2051" t="s">
        <v>1513</v>
      </c>
      <c r="P88" s="2051"/>
    </row>
    <row r="89" spans="1:16" ht="21" customHeight="1">
      <c r="B89" s="1490" t="s">
        <v>435</v>
      </c>
      <c r="C89" s="2301" t="s">
        <v>2503</v>
      </c>
      <c r="D89" s="2301"/>
      <c r="E89" s="2301"/>
      <c r="F89" s="2301"/>
      <c r="G89" s="2301"/>
      <c r="H89" s="2301"/>
      <c r="I89" s="2301"/>
      <c r="J89" s="1622" t="s">
        <v>1442</v>
      </c>
      <c r="K89" s="2290"/>
      <c r="L89" s="3231"/>
      <c r="M89" s="3232"/>
      <c r="N89" s="3233"/>
      <c r="O89" s="2124"/>
      <c r="P89" s="2124"/>
    </row>
    <row r="90" spans="1:16" ht="21" customHeight="1">
      <c r="B90" s="1490" t="s">
        <v>441</v>
      </c>
      <c r="C90" s="2301" t="s">
        <v>2504</v>
      </c>
      <c r="D90" s="2301"/>
      <c r="E90" s="2301"/>
      <c r="F90" s="2301"/>
      <c r="G90" s="2301"/>
      <c r="H90" s="2301"/>
      <c r="I90" s="2301"/>
      <c r="J90" s="1622" t="s">
        <v>57</v>
      </c>
      <c r="K90" s="2290"/>
      <c r="L90" s="3231"/>
      <c r="M90" s="3232"/>
      <c r="N90" s="3233"/>
      <c r="O90" s="2124"/>
      <c r="P90" s="2124"/>
    </row>
    <row r="91" spans="1:16" ht="21" customHeight="1">
      <c r="B91" s="1490" t="s">
        <v>443</v>
      </c>
      <c r="C91" s="2301" t="s">
        <v>2505</v>
      </c>
      <c r="D91" s="2301"/>
      <c r="E91" s="2301"/>
      <c r="F91" s="2301"/>
      <c r="G91" s="2301"/>
      <c r="H91" s="2301"/>
      <c r="I91" s="2301"/>
      <c r="J91" s="1622" t="s">
        <v>57</v>
      </c>
      <c r="K91" s="2290"/>
      <c r="L91" s="3231"/>
      <c r="M91" s="3232"/>
      <c r="N91" s="3233"/>
      <c r="O91" s="2124"/>
      <c r="P91" s="2124"/>
    </row>
    <row r="92" spans="1:16" ht="21" customHeight="1">
      <c r="B92" s="1490" t="s">
        <v>445</v>
      </c>
      <c r="C92" s="2301" t="s">
        <v>2484</v>
      </c>
      <c r="D92" s="2301"/>
      <c r="E92" s="2301"/>
      <c r="F92" s="2301"/>
      <c r="G92" s="2301"/>
      <c r="H92" s="2301"/>
      <c r="I92" s="2301"/>
      <c r="J92" s="1622" t="s">
        <v>57</v>
      </c>
      <c r="K92" s="2290"/>
      <c r="L92" s="3231"/>
      <c r="M92" s="3232"/>
      <c r="N92" s="3233"/>
      <c r="O92" s="2124"/>
      <c r="P92" s="2124"/>
    </row>
    <row r="93" spans="1:16" ht="123" customHeight="1">
      <c r="B93" s="1490" t="s">
        <v>448</v>
      </c>
      <c r="C93" s="1903" t="s">
        <v>2506</v>
      </c>
      <c r="D93" s="1903"/>
      <c r="E93" s="1903"/>
      <c r="F93" s="1903"/>
      <c r="G93" s="3360" t="s">
        <v>4651</v>
      </c>
      <c r="H93" s="3611"/>
      <c r="I93" s="3611"/>
      <c r="J93" s="3361"/>
      <c r="K93" s="2291"/>
      <c r="L93" s="3234"/>
      <c r="M93" s="3235"/>
      <c r="N93" s="3236"/>
      <c r="O93" s="2197"/>
      <c r="P93" s="2197"/>
    </row>
    <row r="94" spans="1:16" ht="45.7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32" t="s">
        <v>4652</v>
      </c>
      <c r="J95" s="2033"/>
      <c r="K95" s="2033"/>
      <c r="L95" s="2033"/>
      <c r="M95" s="2033"/>
      <c r="N95" s="2034"/>
      <c r="O95" s="2051" t="s">
        <v>1513</v>
      </c>
      <c r="P95" s="2051"/>
    </row>
    <row r="96" spans="1:16" ht="20.25" customHeight="1">
      <c r="B96" s="1519"/>
      <c r="C96" s="1903" t="s">
        <v>2513</v>
      </c>
      <c r="D96" s="1903"/>
      <c r="E96" s="1903"/>
      <c r="F96" s="2038" t="s">
        <v>57</v>
      </c>
      <c r="G96" s="2040"/>
      <c r="H96" s="2290"/>
      <c r="I96" s="2035"/>
      <c r="J96" s="2036"/>
      <c r="K96" s="2036"/>
      <c r="L96" s="2036"/>
      <c r="M96" s="2036"/>
      <c r="N96" s="2037"/>
      <c r="O96" s="2124"/>
      <c r="P96" s="2124"/>
    </row>
    <row r="97" spans="2:16" ht="20.25" customHeight="1">
      <c r="B97" s="1519"/>
      <c r="C97" s="1903" t="s">
        <v>2515</v>
      </c>
      <c r="D97" s="1903"/>
      <c r="E97" s="1903"/>
      <c r="F97" s="2038" t="s">
        <v>57</v>
      </c>
      <c r="G97" s="2040"/>
      <c r="H97" s="2290"/>
      <c r="I97" s="2035"/>
      <c r="J97" s="2036"/>
      <c r="K97" s="2036"/>
      <c r="L97" s="2036"/>
      <c r="M97" s="2036"/>
      <c r="N97" s="2037"/>
      <c r="O97" s="2124"/>
      <c r="P97" s="2124"/>
    </row>
    <row r="98" spans="2:16" ht="39.75" customHeight="1">
      <c r="B98" s="27" t="s">
        <v>435</v>
      </c>
      <c r="C98" s="2028" t="s">
        <v>2517</v>
      </c>
      <c r="D98" s="2028"/>
      <c r="E98" s="2028"/>
      <c r="F98" s="2028"/>
      <c r="G98" s="2029"/>
      <c r="H98" s="2290"/>
      <c r="I98" s="2035"/>
      <c r="J98" s="2036"/>
      <c r="K98" s="2036"/>
      <c r="L98" s="2036"/>
      <c r="M98" s="2036"/>
      <c r="N98" s="2037"/>
      <c r="O98" s="2124"/>
      <c r="P98" s="2124"/>
    </row>
    <row r="99" spans="2:16" ht="21" customHeight="1">
      <c r="B99" s="27"/>
      <c r="C99" s="1903" t="s">
        <v>320</v>
      </c>
      <c r="D99" s="1903"/>
      <c r="E99" s="2138"/>
      <c r="F99" s="2038" t="s">
        <v>57</v>
      </c>
      <c r="G99" s="2040"/>
      <c r="H99" s="2290"/>
      <c r="I99" s="2035"/>
      <c r="J99" s="2036"/>
      <c r="K99" s="2036"/>
      <c r="L99" s="2036"/>
      <c r="M99" s="2036"/>
      <c r="N99" s="2037"/>
      <c r="O99" s="2124"/>
      <c r="P99" s="2124"/>
    </row>
    <row r="100" spans="2:16" ht="21" customHeight="1">
      <c r="B100" s="27"/>
      <c r="C100" s="1903" t="s">
        <v>2513</v>
      </c>
      <c r="D100" s="1903"/>
      <c r="E100" s="2138"/>
      <c r="F100" s="2038" t="s">
        <v>1442</v>
      </c>
      <c r="G100" s="2040"/>
      <c r="H100" s="2290"/>
      <c r="I100" s="2035"/>
      <c r="J100" s="2036"/>
      <c r="K100" s="2036"/>
      <c r="L100" s="2036"/>
      <c r="M100" s="2036"/>
      <c r="N100" s="2037"/>
      <c r="O100" s="2124"/>
      <c r="P100" s="2124"/>
    </row>
    <row r="101" spans="2:16" ht="21" customHeight="1">
      <c r="B101" s="27"/>
      <c r="C101" s="1903" t="s">
        <v>2521</v>
      </c>
      <c r="D101" s="1903"/>
      <c r="E101" s="2138"/>
      <c r="F101" s="2038" t="s">
        <v>57</v>
      </c>
      <c r="G101" s="2040"/>
      <c r="H101" s="2290"/>
      <c r="I101" s="2035"/>
      <c r="J101" s="2036"/>
      <c r="K101" s="2036"/>
      <c r="L101" s="2036"/>
      <c r="M101" s="2036"/>
      <c r="N101" s="2037"/>
      <c r="O101" s="2124"/>
      <c r="P101" s="2124"/>
    </row>
    <row r="102" spans="2:16" ht="21" customHeight="1">
      <c r="B102" s="27"/>
      <c r="C102" s="1903" t="s">
        <v>2484</v>
      </c>
      <c r="D102" s="1903"/>
      <c r="E102" s="2138"/>
      <c r="F102" s="2038" t="s">
        <v>57</v>
      </c>
      <c r="G102" s="2040"/>
      <c r="H102" s="2290"/>
      <c r="I102" s="2035"/>
      <c r="J102" s="2036"/>
      <c r="K102" s="2036"/>
      <c r="L102" s="2036"/>
      <c r="M102" s="2036"/>
      <c r="N102" s="2037"/>
      <c r="O102" s="2124"/>
      <c r="P102" s="2124"/>
    </row>
    <row r="103" spans="2:16" ht="26.25" customHeight="1">
      <c r="B103" s="27"/>
      <c r="C103" s="1903" t="s">
        <v>2522</v>
      </c>
      <c r="D103" s="1903"/>
      <c r="E103" s="2138"/>
      <c r="F103" s="1999"/>
      <c r="G103" s="2000"/>
      <c r="H103" s="2291"/>
      <c r="I103" s="2485"/>
      <c r="J103" s="2486"/>
      <c r="K103" s="2486"/>
      <c r="L103" s="2486"/>
      <c r="M103" s="2486"/>
      <c r="N103" s="2487"/>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3228</v>
      </c>
      <c r="D106" s="1997"/>
      <c r="E106" s="1997"/>
      <c r="F106" s="1997"/>
      <c r="G106" s="1998"/>
      <c r="H106" s="71" t="s">
        <v>1442</v>
      </c>
      <c r="I106" s="2260" t="s">
        <v>1521</v>
      </c>
      <c r="J106" s="2261"/>
      <c r="K106" s="2262"/>
      <c r="L106" s="2263"/>
      <c r="M106" s="2263"/>
      <c r="N106" s="2264"/>
      <c r="O106" s="25" t="s">
        <v>2528</v>
      </c>
      <c r="P106" s="26"/>
    </row>
    <row r="107" spans="2:16" ht="20.25" customHeight="1">
      <c r="B107" s="2265" t="s">
        <v>2530</v>
      </c>
      <c r="C107" s="2139"/>
      <c r="D107" s="2139"/>
      <c r="E107" s="2266"/>
      <c r="F107" s="4153" t="s">
        <v>3229</v>
      </c>
      <c r="G107" s="4154"/>
      <c r="H107" s="4155"/>
      <c r="I107" s="4153" t="s">
        <v>2532</v>
      </c>
      <c r="J107" s="4154"/>
      <c r="K107" s="2271" t="s">
        <v>1381</v>
      </c>
      <c r="L107" s="2272"/>
      <c r="M107" s="2272"/>
      <c r="N107" s="2274"/>
      <c r="O107" s="2231"/>
      <c r="P107" s="2231"/>
    </row>
    <row r="108" spans="2:16" ht="75" customHeight="1">
      <c r="B108" s="1810"/>
      <c r="C108" s="1811"/>
      <c r="D108" s="1811"/>
      <c r="E108" s="2267"/>
      <c r="F108" s="4145" t="s">
        <v>4653</v>
      </c>
      <c r="G108" s="4146"/>
      <c r="H108" s="4147"/>
      <c r="I108" s="2278">
        <v>37987144</v>
      </c>
      <c r="J108" s="2279"/>
      <c r="K108" s="3179" t="s">
        <v>4654</v>
      </c>
      <c r="L108" s="4148"/>
      <c r="M108" s="4148"/>
      <c r="N108" s="4149"/>
      <c r="O108" s="2232"/>
      <c r="P108" s="2232"/>
    </row>
    <row r="109" spans="2:16" ht="21" customHeight="1">
      <c r="B109" s="1810"/>
      <c r="C109" s="1811"/>
      <c r="D109" s="1811"/>
      <c r="E109" s="2267"/>
      <c r="F109" s="4150"/>
      <c r="G109" s="4151"/>
      <c r="H109" s="4152"/>
      <c r="I109" s="2278"/>
      <c r="J109" s="2279"/>
      <c r="K109" s="2275"/>
      <c r="L109" s="2276"/>
      <c r="M109" s="2276"/>
      <c r="N109" s="2277"/>
      <c r="O109" s="2232"/>
      <c r="P109" s="2232"/>
    </row>
    <row r="110" spans="2:16" ht="21" customHeight="1">
      <c r="B110" s="1810"/>
      <c r="C110" s="1811"/>
      <c r="D110" s="1811"/>
      <c r="E110" s="2267"/>
      <c r="F110" s="4150"/>
      <c r="G110" s="4151"/>
      <c r="H110" s="4152"/>
      <c r="I110" s="2278"/>
      <c r="J110" s="2279"/>
      <c r="K110" s="2275"/>
      <c r="L110" s="2276"/>
      <c r="M110" s="2276"/>
      <c r="N110" s="2277"/>
      <c r="O110" s="2232"/>
      <c r="P110" s="2232"/>
    </row>
    <row r="111" spans="2:16" ht="21.75" customHeight="1" thickBot="1">
      <c r="B111" s="2268"/>
      <c r="C111" s="2269"/>
      <c r="D111" s="2269"/>
      <c r="E111" s="2270"/>
      <c r="F111" s="4156" t="s">
        <v>269</v>
      </c>
      <c r="G111" s="4157"/>
      <c r="H111" s="4158"/>
      <c r="I111" s="4159"/>
      <c r="J111" s="4160"/>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t="s">
        <v>3008</v>
      </c>
      <c r="P113" s="2245" t="s">
        <v>1332</v>
      </c>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3364" t="s">
        <v>1442</v>
      </c>
      <c r="M116" s="3365"/>
      <c r="N116" s="3750"/>
      <c r="O116" s="3702" t="s">
        <v>4655</v>
      </c>
      <c r="P116" s="2231"/>
    </row>
    <row r="117" spans="2:16" ht="45" customHeight="1">
      <c r="B117" s="73" t="s">
        <v>441</v>
      </c>
      <c r="C117" s="1885" t="s">
        <v>3231</v>
      </c>
      <c r="D117" s="1885"/>
      <c r="E117" s="1885"/>
      <c r="F117" s="2148"/>
      <c r="G117" s="2108" t="s">
        <v>1442</v>
      </c>
      <c r="H117" s="2109"/>
      <c r="I117" s="2108" t="s">
        <v>1442</v>
      </c>
      <c r="J117" s="2109"/>
      <c r="K117" s="1522" t="s">
        <v>1442</v>
      </c>
      <c r="L117" s="3364" t="s">
        <v>57</v>
      </c>
      <c r="M117" s="3365"/>
      <c r="N117" s="3750"/>
      <c r="O117" s="4143"/>
      <c r="P117" s="2232"/>
    </row>
    <row r="118" spans="2:16" ht="48" customHeight="1">
      <c r="B118" s="73" t="s">
        <v>586</v>
      </c>
      <c r="C118" s="1885" t="s">
        <v>3232</v>
      </c>
      <c r="D118" s="1885"/>
      <c r="E118" s="1885"/>
      <c r="F118" s="2148"/>
      <c r="G118" s="2108" t="s">
        <v>1442</v>
      </c>
      <c r="H118" s="2109"/>
      <c r="I118" s="2108" t="s">
        <v>1442</v>
      </c>
      <c r="J118" s="2109"/>
      <c r="K118" s="1522" t="s">
        <v>1442</v>
      </c>
      <c r="L118" s="3364" t="s">
        <v>1442</v>
      </c>
      <c r="M118" s="3365"/>
      <c r="N118" s="3750"/>
      <c r="O118" s="4143"/>
      <c r="P118" s="2232"/>
    </row>
    <row r="119" spans="2:16" ht="36.75" customHeight="1">
      <c r="B119" s="73" t="s">
        <v>588</v>
      </c>
      <c r="C119" s="1885" t="s">
        <v>3233</v>
      </c>
      <c r="D119" s="1885"/>
      <c r="E119" s="1885"/>
      <c r="F119" s="2148"/>
      <c r="G119" s="2108" t="s">
        <v>1442</v>
      </c>
      <c r="H119" s="2109"/>
      <c r="I119" s="2108" t="s">
        <v>1442</v>
      </c>
      <c r="J119" s="2109"/>
      <c r="K119" s="1522" t="s">
        <v>1442</v>
      </c>
      <c r="L119" s="3364" t="s">
        <v>1442</v>
      </c>
      <c r="M119" s="3365"/>
      <c r="N119" s="3750"/>
      <c r="O119" s="4143"/>
      <c r="P119" s="2232"/>
    </row>
    <row r="120" spans="2:16" ht="23.25" customHeight="1">
      <c r="B120" s="73" t="s">
        <v>590</v>
      </c>
      <c r="C120" s="1885" t="s">
        <v>3234</v>
      </c>
      <c r="D120" s="1885"/>
      <c r="E120" s="1885"/>
      <c r="F120" s="2148"/>
      <c r="G120" s="2108" t="s">
        <v>1442</v>
      </c>
      <c r="H120" s="2109"/>
      <c r="I120" s="2108" t="s">
        <v>1442</v>
      </c>
      <c r="J120" s="2109"/>
      <c r="K120" s="1522" t="s">
        <v>1442</v>
      </c>
      <c r="L120" s="3364" t="s">
        <v>1442</v>
      </c>
      <c r="M120" s="3365"/>
      <c r="N120" s="3750"/>
      <c r="O120" s="4143"/>
      <c r="P120" s="2232"/>
    </row>
    <row r="121" spans="2:16" ht="24.75" customHeight="1">
      <c r="B121" s="73" t="s">
        <v>450</v>
      </c>
      <c r="C121" s="1885" t="s">
        <v>2432</v>
      </c>
      <c r="D121" s="1885"/>
      <c r="E121" s="1885"/>
      <c r="F121" s="2148"/>
      <c r="G121" s="2108" t="s">
        <v>1442</v>
      </c>
      <c r="H121" s="2109"/>
      <c r="I121" s="2108" t="s">
        <v>1442</v>
      </c>
      <c r="J121" s="2109"/>
      <c r="K121" s="1522" t="s">
        <v>1442</v>
      </c>
      <c r="L121" s="3364" t="s">
        <v>1442</v>
      </c>
      <c r="M121" s="3365"/>
      <c r="N121" s="3750"/>
      <c r="O121" s="4143"/>
      <c r="P121" s="2232"/>
    </row>
    <row r="122" spans="2:16" ht="24.75" customHeight="1">
      <c r="B122" s="73" t="s">
        <v>453</v>
      </c>
      <c r="C122" s="1885" t="s">
        <v>2433</v>
      </c>
      <c r="D122" s="1885"/>
      <c r="E122" s="1885"/>
      <c r="F122" s="2148"/>
      <c r="G122" s="3364" t="s">
        <v>1442</v>
      </c>
      <c r="H122" s="3366"/>
      <c r="I122" s="3364" t="s">
        <v>1442</v>
      </c>
      <c r="J122" s="3366"/>
      <c r="K122" s="1622" t="s">
        <v>1442</v>
      </c>
      <c r="L122" s="3364" t="s">
        <v>1442</v>
      </c>
      <c r="M122" s="3365"/>
      <c r="N122" s="3750"/>
      <c r="O122" s="4143"/>
      <c r="P122" s="2232"/>
    </row>
    <row r="123" spans="2:16" ht="32.25" customHeight="1">
      <c r="B123" s="73" t="s">
        <v>456</v>
      </c>
      <c r="C123" s="1885" t="s">
        <v>3235</v>
      </c>
      <c r="D123" s="1885"/>
      <c r="E123" s="1885"/>
      <c r="F123" s="2148"/>
      <c r="G123" s="2108" t="s">
        <v>1442</v>
      </c>
      <c r="H123" s="2109"/>
      <c r="I123" s="2108" t="s">
        <v>1442</v>
      </c>
      <c r="J123" s="2109"/>
      <c r="K123" s="1522" t="s">
        <v>1442</v>
      </c>
      <c r="L123" s="3364" t="s">
        <v>1442</v>
      </c>
      <c r="M123" s="3365"/>
      <c r="N123" s="3750"/>
      <c r="O123" s="4143"/>
      <c r="P123" s="2232"/>
    </row>
    <row r="124" spans="2:16" ht="24" customHeight="1">
      <c r="B124" s="73" t="s">
        <v>458</v>
      </c>
      <c r="C124" s="1885" t="s">
        <v>3236</v>
      </c>
      <c r="D124" s="1885"/>
      <c r="E124" s="1885"/>
      <c r="F124" s="2148"/>
      <c r="G124" s="2108" t="s">
        <v>1442</v>
      </c>
      <c r="H124" s="2109"/>
      <c r="I124" s="2108" t="s">
        <v>1442</v>
      </c>
      <c r="J124" s="2109"/>
      <c r="K124" s="1622" t="s">
        <v>1442</v>
      </c>
      <c r="L124" s="3364" t="s">
        <v>57</v>
      </c>
      <c r="M124" s="3365"/>
      <c r="N124" s="3750"/>
      <c r="O124" s="4143"/>
      <c r="P124" s="2232"/>
    </row>
    <row r="125" spans="2:16" ht="24" customHeight="1">
      <c r="B125" s="73" t="s">
        <v>594</v>
      </c>
      <c r="C125" s="1885" t="s">
        <v>3237</v>
      </c>
      <c r="D125" s="1885"/>
      <c r="E125" s="1885"/>
      <c r="F125" s="2148"/>
      <c r="G125" s="2108" t="s">
        <v>1442</v>
      </c>
      <c r="H125" s="2109"/>
      <c r="I125" s="2108" t="s">
        <v>1442</v>
      </c>
      <c r="J125" s="2109"/>
      <c r="K125" s="1622" t="s">
        <v>1442</v>
      </c>
      <c r="L125" s="3364" t="s">
        <v>57</v>
      </c>
      <c r="M125" s="3365"/>
      <c r="N125" s="3750"/>
      <c r="O125" s="4143"/>
      <c r="P125" s="2232"/>
    </row>
    <row r="126" spans="2:16" ht="21" customHeight="1">
      <c r="B126" s="73" t="s">
        <v>596</v>
      </c>
      <c r="C126" s="1885" t="s">
        <v>3238</v>
      </c>
      <c r="D126" s="1885"/>
      <c r="E126" s="1885"/>
      <c r="F126" s="2148"/>
      <c r="G126" s="2108" t="s">
        <v>1442</v>
      </c>
      <c r="H126" s="2109"/>
      <c r="I126" s="2108" t="s">
        <v>1442</v>
      </c>
      <c r="J126" s="2109"/>
      <c r="K126" s="1622" t="s">
        <v>1442</v>
      </c>
      <c r="L126" s="3364" t="s">
        <v>57</v>
      </c>
      <c r="M126" s="3365"/>
      <c r="N126" s="3750"/>
      <c r="O126" s="4143"/>
      <c r="P126" s="2232"/>
    </row>
    <row r="127" spans="2:16" ht="33" customHeight="1">
      <c r="B127" s="73" t="s">
        <v>598</v>
      </c>
      <c r="C127" s="1885" t="s">
        <v>3239</v>
      </c>
      <c r="D127" s="1885"/>
      <c r="E127" s="1885"/>
      <c r="F127" s="2148"/>
      <c r="G127" s="2108" t="s">
        <v>1442</v>
      </c>
      <c r="H127" s="2109"/>
      <c r="I127" s="3364" t="s">
        <v>57</v>
      </c>
      <c r="J127" s="3366"/>
      <c r="K127" s="1622" t="s">
        <v>1442</v>
      </c>
      <c r="L127" s="3364" t="s">
        <v>57</v>
      </c>
      <c r="M127" s="3365"/>
      <c r="N127" s="3750"/>
      <c r="O127" s="4143"/>
      <c r="P127" s="2232"/>
    </row>
    <row r="128" spans="2:16" ht="21" customHeight="1">
      <c r="B128" s="73" t="s">
        <v>600</v>
      </c>
      <c r="C128" s="1885" t="s">
        <v>3076</v>
      </c>
      <c r="D128" s="1885"/>
      <c r="E128" s="1885"/>
      <c r="F128" s="2148"/>
      <c r="G128" s="2108" t="s">
        <v>57</v>
      </c>
      <c r="H128" s="2109"/>
      <c r="I128" s="2108" t="s">
        <v>57</v>
      </c>
      <c r="J128" s="2109"/>
      <c r="K128" s="1522" t="s">
        <v>57</v>
      </c>
      <c r="L128" s="3364" t="s">
        <v>57</v>
      </c>
      <c r="M128" s="3365"/>
      <c r="N128" s="3750"/>
      <c r="O128" s="4143"/>
      <c r="P128" s="2232"/>
    </row>
    <row r="129" spans="2:16" ht="32.25" customHeight="1">
      <c r="B129" s="74" t="s">
        <v>602</v>
      </c>
      <c r="C129" s="1885" t="s">
        <v>3240</v>
      </c>
      <c r="D129" s="1885"/>
      <c r="E129" s="1885"/>
      <c r="F129" s="1885"/>
      <c r="G129" s="1885"/>
      <c r="H129" s="1885"/>
      <c r="I129" s="1885"/>
      <c r="J129" s="1885"/>
      <c r="K129" s="1885"/>
      <c r="L129" s="1885"/>
      <c r="M129" s="1885"/>
      <c r="N129" s="1886"/>
      <c r="O129" s="4143"/>
      <c r="P129" s="2232"/>
    </row>
    <row r="130" spans="2:16" ht="33.75" customHeight="1">
      <c r="B130" s="75" t="s">
        <v>458</v>
      </c>
      <c r="C130" s="2241" t="s">
        <v>2555</v>
      </c>
      <c r="D130" s="2241"/>
      <c r="E130" s="4141" t="s">
        <v>3010</v>
      </c>
      <c r="F130" s="2029"/>
      <c r="G130" s="2108" t="s">
        <v>1442</v>
      </c>
      <c r="H130" s="2109"/>
      <c r="I130" s="2108" t="s">
        <v>57</v>
      </c>
      <c r="J130" s="2109"/>
      <c r="K130" s="1522" t="s">
        <v>57</v>
      </c>
      <c r="L130" s="2108" t="s">
        <v>1340</v>
      </c>
      <c r="M130" s="2110"/>
      <c r="N130" s="2191"/>
      <c r="O130" s="4143"/>
      <c r="P130" s="2232"/>
    </row>
    <row r="131" spans="2:16" ht="28.5" customHeight="1">
      <c r="B131" s="75" t="s">
        <v>489</v>
      </c>
      <c r="C131" s="2241" t="s">
        <v>2555</v>
      </c>
      <c r="D131" s="2241"/>
      <c r="E131" s="4141" t="s">
        <v>4656</v>
      </c>
      <c r="F131" s="2029"/>
      <c r="G131" s="2108" t="s">
        <v>1442</v>
      </c>
      <c r="H131" s="2109"/>
      <c r="I131" s="2108" t="s">
        <v>57</v>
      </c>
      <c r="J131" s="2109"/>
      <c r="K131" s="1522" t="s">
        <v>1442</v>
      </c>
      <c r="L131" s="2108" t="s">
        <v>1340</v>
      </c>
      <c r="M131" s="2110"/>
      <c r="N131" s="2191"/>
      <c r="O131" s="4143"/>
      <c r="P131" s="2232"/>
    </row>
    <row r="132" spans="2:16" ht="29.25" customHeight="1">
      <c r="B132" s="75" t="s">
        <v>493</v>
      </c>
      <c r="C132" s="2241" t="s">
        <v>2555</v>
      </c>
      <c r="D132" s="2241"/>
      <c r="E132" s="4142"/>
      <c r="F132" s="4142"/>
      <c r="G132" s="2108"/>
      <c r="H132" s="2109"/>
      <c r="I132" s="2108"/>
      <c r="J132" s="2109"/>
      <c r="K132" s="1522"/>
      <c r="L132" s="2108"/>
      <c r="M132" s="2110"/>
      <c r="N132" s="2191"/>
      <c r="O132" s="4143"/>
      <c r="P132" s="2232"/>
    </row>
    <row r="133" spans="2:16" ht="39.75" customHeight="1" thickBot="1">
      <c r="B133" s="70" t="s">
        <v>605</v>
      </c>
      <c r="C133" s="1978" t="s">
        <v>2556</v>
      </c>
      <c r="D133" s="1978"/>
      <c r="E133" s="1978"/>
      <c r="F133" s="1979"/>
      <c r="G133" s="2230"/>
      <c r="H133" s="2230"/>
      <c r="I133" s="2230"/>
      <c r="J133" s="2230"/>
      <c r="K133" s="2230"/>
      <c r="L133" s="2230"/>
      <c r="M133" s="2230"/>
      <c r="N133" s="2230"/>
      <c r="O133" s="4144"/>
      <c r="P133" s="2243"/>
    </row>
    <row r="134" spans="2:16" ht="25.5" customHeight="1" thickBot="1">
      <c r="B134" s="1894" t="s">
        <v>1101</v>
      </c>
      <c r="C134" s="1895"/>
      <c r="D134" s="1895"/>
      <c r="E134" s="1895"/>
      <c r="F134" s="1895"/>
      <c r="G134" s="1895"/>
      <c r="H134" s="1895"/>
      <c r="I134" s="1895"/>
      <c r="J134" s="1895"/>
      <c r="K134" s="1895"/>
      <c r="L134" s="1895"/>
      <c r="M134" s="1895"/>
      <c r="N134" s="1895"/>
      <c r="O134" s="1895"/>
      <c r="P134" s="1896"/>
    </row>
    <row r="135" spans="2:16" ht="213.75" customHeight="1">
      <c r="B135" s="28" t="s">
        <v>607</v>
      </c>
      <c r="C135" s="2111" t="s">
        <v>1576</v>
      </c>
      <c r="D135" s="2111"/>
      <c r="E135" s="2111"/>
      <c r="F135" s="2111"/>
      <c r="G135" s="1531" t="s">
        <v>1442</v>
      </c>
      <c r="H135" s="3386" t="s">
        <v>1577</v>
      </c>
      <c r="I135" s="2387"/>
      <c r="J135" s="3344" t="s">
        <v>4657</v>
      </c>
      <c r="K135" s="3345"/>
      <c r="L135" s="3345"/>
      <c r="M135" s="3345"/>
      <c r="N135" s="3346"/>
      <c r="O135" s="1628" t="s">
        <v>3015</v>
      </c>
      <c r="P135" s="1540" t="s">
        <v>1579</v>
      </c>
    </row>
    <row r="136" spans="2:16" ht="15.75" customHeight="1">
      <c r="B136" s="2227" t="s">
        <v>2560</v>
      </c>
      <c r="C136" s="2228"/>
      <c r="D136" s="2228"/>
      <c r="E136" s="2228"/>
      <c r="F136" s="2228"/>
      <c r="G136" s="2228"/>
      <c r="H136" s="2228"/>
      <c r="I136" s="2228"/>
      <c r="J136" s="2228"/>
      <c r="K136" s="2228"/>
      <c r="L136" s="2228"/>
      <c r="M136" s="2228"/>
      <c r="N136" s="2228"/>
      <c r="O136" s="2228"/>
      <c r="P136" s="2229"/>
    </row>
    <row r="137" spans="2:16" ht="36" customHeight="1">
      <c r="B137" s="1490" t="s">
        <v>611</v>
      </c>
      <c r="C137" s="1997" t="s">
        <v>1582</v>
      </c>
      <c r="D137" s="1997"/>
      <c r="E137" s="1997"/>
      <c r="F137" s="1997"/>
      <c r="G137" s="1997"/>
      <c r="H137" s="2876" t="s">
        <v>4658</v>
      </c>
      <c r="I137" s="2868"/>
      <c r="J137" s="2877"/>
      <c r="K137" s="2169" t="s">
        <v>1521</v>
      </c>
      <c r="L137" s="4132" t="s">
        <v>4659</v>
      </c>
      <c r="M137" s="4133"/>
      <c r="N137" s="4134"/>
      <c r="O137" s="2231"/>
      <c r="P137" s="2231"/>
    </row>
    <row r="138" spans="2:16" ht="78.75" customHeight="1">
      <c r="B138" s="1490" t="s">
        <v>441</v>
      </c>
      <c r="C138" s="1997" t="s">
        <v>2565</v>
      </c>
      <c r="D138" s="1997"/>
      <c r="E138" s="1997"/>
      <c r="F138" s="1997"/>
      <c r="G138" s="1997"/>
      <c r="H138" s="2876" t="s">
        <v>4660</v>
      </c>
      <c r="I138" s="2868"/>
      <c r="J138" s="2877"/>
      <c r="K138" s="2169"/>
      <c r="L138" s="4135"/>
      <c r="M138" s="4136"/>
      <c r="N138" s="4137"/>
      <c r="O138" s="2232"/>
      <c r="P138" s="2232"/>
    </row>
    <row r="139" spans="2:16" ht="27.75" customHeight="1">
      <c r="B139" s="1490" t="s">
        <v>443</v>
      </c>
      <c r="C139" s="1997" t="s">
        <v>2567</v>
      </c>
      <c r="D139" s="1997"/>
      <c r="E139" s="1997"/>
      <c r="F139" s="1997"/>
      <c r="G139" s="1997"/>
      <c r="H139" s="1999" t="s">
        <v>1442</v>
      </c>
      <c r="I139" s="2027"/>
      <c r="J139" s="2027"/>
      <c r="K139" s="2169"/>
      <c r="L139" s="4138"/>
      <c r="M139" s="4139"/>
      <c r="N139" s="4140"/>
      <c r="O139" s="2232"/>
      <c r="P139" s="2232"/>
    </row>
    <row r="140" spans="2:16" ht="61.5" customHeight="1">
      <c r="B140" s="1490" t="s">
        <v>445</v>
      </c>
      <c r="C140" s="1997" t="s">
        <v>2568</v>
      </c>
      <c r="D140" s="1997"/>
      <c r="E140" s="1997"/>
      <c r="F140" s="1997"/>
      <c r="G140" s="1998"/>
      <c r="H140" s="1999" t="s">
        <v>4661</v>
      </c>
      <c r="I140" s="2027"/>
      <c r="J140" s="2000"/>
      <c r="K140" s="2169"/>
      <c r="L140" s="2870" t="s">
        <v>4662</v>
      </c>
      <c r="M140" s="2871"/>
      <c r="N140" s="2968"/>
      <c r="O140" s="2233"/>
      <c r="P140" s="2233"/>
    </row>
    <row r="141" spans="2:16" ht="51.75" customHeight="1">
      <c r="B141" s="23" t="s">
        <v>616</v>
      </c>
      <c r="C141" s="2028" t="s">
        <v>3245</v>
      </c>
      <c r="D141" s="2028"/>
      <c r="E141" s="2028"/>
      <c r="F141" s="2028"/>
      <c r="G141" s="2028"/>
      <c r="H141" s="1999" t="s">
        <v>57</v>
      </c>
      <c r="I141" s="2027"/>
      <c r="J141" s="2027"/>
      <c r="K141" s="2169"/>
      <c r="L141" s="2039"/>
      <c r="M141" s="2039"/>
      <c r="N141" s="2225"/>
      <c r="O141" s="2051" t="s">
        <v>1590</v>
      </c>
      <c r="P141" s="2051"/>
    </row>
    <row r="142" spans="2:16" ht="30.75" customHeight="1">
      <c r="B142" s="76" t="s">
        <v>435</v>
      </c>
      <c r="C142" s="2028" t="s">
        <v>2573</v>
      </c>
      <c r="D142" s="2028"/>
      <c r="E142" s="2028"/>
      <c r="F142" s="2028"/>
      <c r="G142" s="2029"/>
      <c r="H142" s="1999"/>
      <c r="I142" s="2027"/>
      <c r="J142" s="2027"/>
      <c r="K142" s="2169"/>
      <c r="L142" s="2056"/>
      <c r="M142" s="2056"/>
      <c r="N142" s="2226"/>
      <c r="O142" s="2197"/>
      <c r="P142" s="2197"/>
    </row>
    <row r="143" spans="2:16" ht="75" customHeight="1">
      <c r="B143" s="23" t="s">
        <v>619</v>
      </c>
      <c r="C143" s="2028" t="s">
        <v>3246</v>
      </c>
      <c r="D143" s="2028"/>
      <c r="E143" s="2028"/>
      <c r="F143" s="2028"/>
      <c r="G143" s="2028"/>
      <c r="H143" s="1999" t="s">
        <v>57</v>
      </c>
      <c r="I143" s="2027"/>
      <c r="J143" s="2027"/>
      <c r="K143" s="2169"/>
      <c r="L143" s="2153"/>
      <c r="M143" s="2153"/>
      <c r="N143" s="2234"/>
      <c r="O143" s="2051" t="s">
        <v>1590</v>
      </c>
      <c r="P143" s="2051"/>
    </row>
    <row r="144" spans="2:16" ht="28.5" customHeight="1" thickBot="1">
      <c r="B144" s="22" t="s">
        <v>435</v>
      </c>
      <c r="C144" s="1855" t="s">
        <v>2573</v>
      </c>
      <c r="D144" s="1855"/>
      <c r="E144" s="1855"/>
      <c r="F144" s="1855"/>
      <c r="G144" s="2098"/>
      <c r="H144" s="1999"/>
      <c r="I144" s="2027"/>
      <c r="J144" s="2027"/>
      <c r="K144" s="2169"/>
      <c r="L144" s="2156"/>
      <c r="M144" s="2156"/>
      <c r="N144" s="2235"/>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1603</v>
      </c>
      <c r="P146" s="2006" t="s">
        <v>1679</v>
      </c>
    </row>
    <row r="147" spans="2:16" ht="83.25" customHeight="1">
      <c r="B147" s="76" t="s">
        <v>611</v>
      </c>
      <c r="C147" s="1885" t="s">
        <v>1550</v>
      </c>
      <c r="D147" s="1885"/>
      <c r="E147" s="1885"/>
      <c r="F147" s="2148"/>
      <c r="G147" s="2108" t="s">
        <v>1612</v>
      </c>
      <c r="H147" s="2110"/>
      <c r="I147" s="2109"/>
      <c r="J147" s="2108" t="s">
        <v>1612</v>
      </c>
      <c r="K147" s="2110"/>
      <c r="L147" s="2109"/>
      <c r="M147" s="2108" t="s">
        <v>4663</v>
      </c>
      <c r="N147" s="2191"/>
      <c r="O147" s="2165"/>
      <c r="P147" s="2165"/>
    </row>
    <row r="148" spans="2:16" ht="42" customHeight="1">
      <c r="B148" s="76" t="s">
        <v>441</v>
      </c>
      <c r="C148" s="1885" t="s">
        <v>3231</v>
      </c>
      <c r="D148" s="1885"/>
      <c r="E148" s="1885"/>
      <c r="F148" s="2148"/>
      <c r="G148" s="2108" t="s">
        <v>1612</v>
      </c>
      <c r="H148" s="2110"/>
      <c r="I148" s="2109"/>
      <c r="J148" s="2108" t="s">
        <v>1612</v>
      </c>
      <c r="K148" s="2110"/>
      <c r="L148" s="2109"/>
      <c r="M148" s="2108" t="s">
        <v>4663</v>
      </c>
      <c r="N148" s="2191"/>
      <c r="O148" s="2165"/>
      <c r="P148" s="2165"/>
    </row>
    <row r="149" spans="2:16" ht="31.5" customHeight="1">
      <c r="B149" s="76" t="s">
        <v>443</v>
      </c>
      <c r="C149" s="79" t="s">
        <v>458</v>
      </c>
      <c r="D149" s="1885" t="s">
        <v>3249</v>
      </c>
      <c r="E149" s="1885"/>
      <c r="F149" s="2148"/>
      <c r="G149" s="2108" t="s">
        <v>1612</v>
      </c>
      <c r="H149" s="2110"/>
      <c r="I149" s="2109"/>
      <c r="J149" s="2108" t="s">
        <v>1612</v>
      </c>
      <c r="K149" s="2110"/>
      <c r="L149" s="2109"/>
      <c r="M149" s="2108" t="s">
        <v>4664</v>
      </c>
      <c r="N149" s="2191"/>
      <c r="O149" s="2165"/>
      <c r="P149" s="2165"/>
    </row>
    <row r="150" spans="2:16" ht="32.25" customHeight="1">
      <c r="B150" s="76"/>
      <c r="C150" s="1528" t="s">
        <v>489</v>
      </c>
      <c r="D150" s="1885" t="s">
        <v>3250</v>
      </c>
      <c r="E150" s="1885"/>
      <c r="F150" s="2148"/>
      <c r="G150" s="2108" t="s">
        <v>1612</v>
      </c>
      <c r="H150" s="2110"/>
      <c r="I150" s="2109"/>
      <c r="J150" s="2108" t="s">
        <v>1612</v>
      </c>
      <c r="K150" s="2110"/>
      <c r="L150" s="2109"/>
      <c r="M150" s="1522" t="s">
        <v>4663</v>
      </c>
      <c r="N150" s="1538"/>
      <c r="O150" s="2165"/>
      <c r="P150" s="2165"/>
    </row>
    <row r="151" spans="2:16" ht="58.5" customHeight="1">
      <c r="B151" s="76" t="s">
        <v>445</v>
      </c>
      <c r="C151" s="1885" t="s">
        <v>3233</v>
      </c>
      <c r="D151" s="1885"/>
      <c r="E151" s="1885"/>
      <c r="F151" s="2148"/>
      <c r="G151" s="2108" t="s">
        <v>2583</v>
      </c>
      <c r="H151" s="2110"/>
      <c r="I151" s="2109"/>
      <c r="J151" s="2108" t="s">
        <v>2583</v>
      </c>
      <c r="K151" s="2110"/>
      <c r="L151" s="2109"/>
      <c r="M151" s="2108" t="s">
        <v>4665</v>
      </c>
      <c r="N151" s="2191"/>
      <c r="O151" s="2165"/>
      <c r="P151" s="2165"/>
    </row>
    <row r="152" spans="2:16" ht="63" customHeight="1">
      <c r="B152" s="76" t="s">
        <v>448</v>
      </c>
      <c r="C152" s="1885" t="s">
        <v>3251</v>
      </c>
      <c r="D152" s="1885"/>
      <c r="E152" s="1885"/>
      <c r="F152" s="2148"/>
      <c r="G152" s="2108" t="s">
        <v>2583</v>
      </c>
      <c r="H152" s="2110"/>
      <c r="I152" s="2109"/>
      <c r="J152" s="2108" t="s">
        <v>2583</v>
      </c>
      <c r="K152" s="2110"/>
      <c r="L152" s="2109"/>
      <c r="M152" s="2108" t="s">
        <v>4666</v>
      </c>
      <c r="N152" s="2191"/>
      <c r="O152" s="2165"/>
      <c r="P152" s="2165"/>
    </row>
    <row r="153" spans="2:16" ht="28.5" customHeight="1">
      <c r="B153" s="76" t="s">
        <v>450</v>
      </c>
      <c r="C153" s="1885" t="s">
        <v>2432</v>
      </c>
      <c r="D153" s="1885"/>
      <c r="E153" s="1885"/>
      <c r="F153" s="2148"/>
      <c r="G153" s="2108" t="s">
        <v>1612</v>
      </c>
      <c r="H153" s="2110"/>
      <c r="I153" s="2109"/>
      <c r="J153" s="2108" t="s">
        <v>1612</v>
      </c>
      <c r="K153" s="2110"/>
      <c r="L153" s="2109"/>
      <c r="M153" s="2108"/>
      <c r="N153" s="2191"/>
      <c r="O153" s="2165"/>
      <c r="P153" s="2165"/>
    </row>
    <row r="154" spans="2:16" ht="28.5" customHeight="1">
      <c r="B154" s="76" t="s">
        <v>453</v>
      </c>
      <c r="C154" s="1885" t="s">
        <v>2433</v>
      </c>
      <c r="D154" s="1885"/>
      <c r="E154" s="1885"/>
      <c r="F154" s="2148"/>
      <c r="G154" s="2108" t="s">
        <v>1612</v>
      </c>
      <c r="H154" s="2110"/>
      <c r="I154" s="2109"/>
      <c r="J154" s="2108" t="s">
        <v>1612</v>
      </c>
      <c r="K154" s="2110"/>
      <c r="L154" s="2109"/>
      <c r="M154" s="2108"/>
      <c r="N154" s="2191"/>
      <c r="O154" s="2165"/>
      <c r="P154" s="2165"/>
    </row>
    <row r="155" spans="2:16" ht="28.5" customHeight="1">
      <c r="B155" s="76" t="s">
        <v>456</v>
      </c>
      <c r="C155" s="1885" t="s">
        <v>3252</v>
      </c>
      <c r="D155" s="1885"/>
      <c r="E155" s="1885"/>
      <c r="F155" s="2148"/>
      <c r="G155" s="2108" t="s">
        <v>1612</v>
      </c>
      <c r="H155" s="2110"/>
      <c r="I155" s="2109"/>
      <c r="J155" s="2108" t="s">
        <v>1612</v>
      </c>
      <c r="K155" s="2110"/>
      <c r="L155" s="2109"/>
      <c r="M155" s="2110"/>
      <c r="N155" s="2191"/>
      <c r="O155" s="2017"/>
      <c r="P155" s="2017"/>
    </row>
    <row r="156" spans="2:16" ht="51" customHeight="1">
      <c r="B156" s="76" t="s">
        <v>458</v>
      </c>
      <c r="C156" s="1885" t="s">
        <v>3236</v>
      </c>
      <c r="D156" s="1885"/>
      <c r="E156" s="1885"/>
      <c r="F156" s="2148"/>
      <c r="G156" s="2108" t="s">
        <v>1614</v>
      </c>
      <c r="H156" s="2110"/>
      <c r="I156" s="2109"/>
      <c r="J156" s="2108" t="s">
        <v>1614</v>
      </c>
      <c r="K156" s="2110"/>
      <c r="L156" s="2109"/>
      <c r="M156" s="2110" t="s">
        <v>4667</v>
      </c>
      <c r="N156" s="2191"/>
      <c r="O156" s="2017"/>
      <c r="P156" s="2017"/>
    </row>
    <row r="157" spans="2:16" ht="36" customHeight="1">
      <c r="B157" s="22" t="s">
        <v>594</v>
      </c>
      <c r="C157" s="1885" t="s">
        <v>3237</v>
      </c>
      <c r="D157" s="1885"/>
      <c r="E157" s="1885"/>
      <c r="F157" s="2148"/>
      <c r="G157" s="2108" t="s">
        <v>1614</v>
      </c>
      <c r="H157" s="2110"/>
      <c r="I157" s="2109"/>
      <c r="J157" s="2108" t="s">
        <v>1614</v>
      </c>
      <c r="K157" s="2110"/>
      <c r="L157" s="2109"/>
      <c r="M157" s="2110" t="s">
        <v>4668</v>
      </c>
      <c r="N157" s="2191"/>
      <c r="O157" s="2017"/>
      <c r="P157" s="2017"/>
    </row>
    <row r="158" spans="2:16" ht="28.5" customHeight="1">
      <c r="B158" s="22" t="s">
        <v>596</v>
      </c>
      <c r="C158" s="1885" t="s">
        <v>3238</v>
      </c>
      <c r="D158" s="1885"/>
      <c r="E158" s="1885"/>
      <c r="F158" s="2148"/>
      <c r="G158" s="2108" t="s">
        <v>1612</v>
      </c>
      <c r="H158" s="2110"/>
      <c r="I158" s="2109"/>
      <c r="J158" s="2108" t="s">
        <v>1612</v>
      </c>
      <c r="K158" s="2110"/>
      <c r="L158" s="2109"/>
      <c r="M158" s="2110" t="s">
        <v>4669</v>
      </c>
      <c r="N158" s="2191"/>
      <c r="O158" s="2017"/>
      <c r="P158" s="2017"/>
    </row>
    <row r="159" spans="2:16" ht="33" customHeight="1">
      <c r="B159" s="22" t="s">
        <v>598</v>
      </c>
      <c r="C159" s="1885" t="s">
        <v>3239</v>
      </c>
      <c r="D159" s="1885"/>
      <c r="E159" s="1885"/>
      <c r="F159" s="2148"/>
      <c r="G159" s="2108" t="s">
        <v>1340</v>
      </c>
      <c r="H159" s="2110"/>
      <c r="I159" s="2109"/>
      <c r="J159" s="2108" t="s">
        <v>1612</v>
      </c>
      <c r="K159" s="2110"/>
      <c r="L159" s="2109"/>
      <c r="M159" s="2110" t="s">
        <v>4669</v>
      </c>
      <c r="N159" s="2191"/>
      <c r="O159" s="2017"/>
      <c r="P159" s="2017"/>
    </row>
    <row r="160" spans="2:16" ht="28.5" customHeight="1">
      <c r="B160" s="22" t="s">
        <v>600</v>
      </c>
      <c r="C160" s="1885" t="s">
        <v>3076</v>
      </c>
      <c r="D160" s="1885"/>
      <c r="E160" s="1885"/>
      <c r="F160" s="2148"/>
      <c r="G160" s="2108" t="s">
        <v>1340</v>
      </c>
      <c r="H160" s="2110"/>
      <c r="I160" s="2109"/>
      <c r="J160" s="3364" t="s">
        <v>1340</v>
      </c>
      <c r="K160" s="3365"/>
      <c r="L160" s="3366"/>
      <c r="M160" s="3365" t="s">
        <v>2998</v>
      </c>
      <c r="N160" s="3750"/>
      <c r="O160" s="2017"/>
      <c r="P160" s="2017"/>
    </row>
    <row r="161" spans="1:16" ht="47.25" customHeight="1" thickBot="1">
      <c r="B161" s="80" t="s">
        <v>602</v>
      </c>
      <c r="C161" s="2206" t="s">
        <v>3253</v>
      </c>
      <c r="D161" s="2206"/>
      <c r="E161" s="2206"/>
      <c r="F161" s="229" t="s">
        <v>1616</v>
      </c>
      <c r="G161" s="1609" t="s">
        <v>4670</v>
      </c>
      <c r="H161" s="2207" t="s">
        <v>3028</v>
      </c>
      <c r="I161" s="2208"/>
      <c r="J161" s="2207" t="s">
        <v>1612</v>
      </c>
      <c r="K161" s="2209"/>
      <c r="L161" s="2208"/>
      <c r="M161" s="2209"/>
      <c r="N161" s="3786"/>
      <c r="O161" s="2017"/>
      <c r="P161" s="2017"/>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5.75" customHeight="1">
      <c r="A163" s="166"/>
      <c r="B163" s="1549" t="s">
        <v>633</v>
      </c>
      <c r="C163" s="2028" t="s">
        <v>3255</v>
      </c>
      <c r="D163" s="2028"/>
      <c r="E163" s="2029"/>
      <c r="F163" s="1542" t="s">
        <v>2593</v>
      </c>
      <c r="G163" s="2198" t="s">
        <v>2594</v>
      </c>
      <c r="H163" s="2199"/>
      <c r="I163" s="2199"/>
      <c r="J163" s="2199"/>
      <c r="K163" s="2200"/>
      <c r="L163" s="2201" t="s">
        <v>2595</v>
      </c>
      <c r="M163" s="2202"/>
      <c r="N163" s="2202"/>
      <c r="O163" s="2204" t="s">
        <v>2596</v>
      </c>
      <c r="P163" s="2204" t="s">
        <v>1623</v>
      </c>
    </row>
    <row r="164" spans="1:16" ht="162" customHeight="1">
      <c r="A164" s="166"/>
      <c r="B164" s="1492" t="s">
        <v>435</v>
      </c>
      <c r="C164" s="1997" t="s">
        <v>2597</v>
      </c>
      <c r="D164" s="1997"/>
      <c r="E164" s="1998"/>
      <c r="F164" s="1523" t="s">
        <v>1442</v>
      </c>
      <c r="G164" s="4129" t="s">
        <v>4671</v>
      </c>
      <c r="H164" s="4130"/>
      <c r="I164" s="4130"/>
      <c r="J164" s="4130"/>
      <c r="K164" s="4131"/>
      <c r="L164" s="2108" t="s">
        <v>1442</v>
      </c>
      <c r="M164" s="2110"/>
      <c r="N164" s="2191"/>
      <c r="O164" s="2204"/>
      <c r="P164" s="2204"/>
    </row>
    <row r="165" spans="1:16" ht="19.5" customHeight="1">
      <c r="A165" s="166"/>
      <c r="B165" s="1492" t="s">
        <v>441</v>
      </c>
      <c r="C165" s="1997" t="s">
        <v>2599</v>
      </c>
      <c r="D165" s="1997"/>
      <c r="E165" s="1998"/>
      <c r="F165" s="1523" t="s">
        <v>1442</v>
      </c>
      <c r="G165" s="2188" t="s">
        <v>4672</v>
      </c>
      <c r="H165" s="2189"/>
      <c r="I165" s="2189"/>
      <c r="J165" s="2189"/>
      <c r="K165" s="2190"/>
      <c r="L165" s="2108" t="s">
        <v>1442</v>
      </c>
      <c r="M165" s="2110"/>
      <c r="N165" s="2191"/>
      <c r="O165" s="2204"/>
      <c r="P165" s="2204"/>
    </row>
    <row r="166" spans="1:16" ht="19.5" customHeight="1">
      <c r="A166" s="166"/>
      <c r="B166" s="1492" t="s">
        <v>443</v>
      </c>
      <c r="C166" s="1997" t="s">
        <v>2601</v>
      </c>
      <c r="D166" s="1997"/>
      <c r="E166" s="1998"/>
      <c r="F166" s="1523" t="s">
        <v>1442</v>
      </c>
      <c r="G166" s="2188" t="s">
        <v>4672</v>
      </c>
      <c r="H166" s="2189"/>
      <c r="I166" s="2189"/>
      <c r="J166" s="2189"/>
      <c r="K166" s="2190"/>
      <c r="L166" s="2108" t="s">
        <v>1442</v>
      </c>
      <c r="M166" s="2110"/>
      <c r="N166" s="2191"/>
      <c r="O166" s="2204"/>
      <c r="P166" s="2204"/>
    </row>
    <row r="167" spans="1:16" ht="19.5" customHeight="1">
      <c r="A167" s="166"/>
      <c r="B167" s="1492" t="s">
        <v>445</v>
      </c>
      <c r="C167" s="1997" t="s">
        <v>2602</v>
      </c>
      <c r="D167" s="1997"/>
      <c r="E167" s="1998"/>
      <c r="F167" s="1523" t="s">
        <v>1442</v>
      </c>
      <c r="G167" s="2188" t="s">
        <v>1646</v>
      </c>
      <c r="H167" s="2189"/>
      <c r="I167" s="2189"/>
      <c r="J167" s="2189"/>
      <c r="K167" s="2190"/>
      <c r="L167" s="2108" t="s">
        <v>1442</v>
      </c>
      <c r="M167" s="2110"/>
      <c r="N167" s="2191"/>
      <c r="O167" s="2204"/>
      <c r="P167" s="2204"/>
    </row>
    <row r="168" spans="1:16" ht="19.5" customHeight="1">
      <c r="A168" s="166"/>
      <c r="B168" s="76" t="s">
        <v>448</v>
      </c>
      <c r="C168" s="1997" t="s">
        <v>2603</v>
      </c>
      <c r="D168" s="1997"/>
      <c r="E168" s="1998"/>
      <c r="F168" s="1523" t="s">
        <v>1442</v>
      </c>
      <c r="G168" s="2188" t="s">
        <v>1646</v>
      </c>
      <c r="H168" s="2189"/>
      <c r="I168" s="2189"/>
      <c r="J168" s="2189"/>
      <c r="K168" s="2190"/>
      <c r="L168" s="2108" t="s">
        <v>1442</v>
      </c>
      <c r="M168" s="2110"/>
      <c r="N168" s="2191"/>
      <c r="O168" s="2204"/>
      <c r="P168" s="2204"/>
    </row>
    <row r="169" spans="1:16" ht="33" customHeight="1">
      <c r="A169" s="166"/>
      <c r="B169" s="84" t="s">
        <v>450</v>
      </c>
      <c r="C169" s="1997" t="s">
        <v>3258</v>
      </c>
      <c r="D169" s="1997"/>
      <c r="E169" s="1998"/>
      <c r="F169" s="1523" t="s">
        <v>1442</v>
      </c>
      <c r="G169" s="2188" t="s">
        <v>1646</v>
      </c>
      <c r="H169" s="2189"/>
      <c r="I169" s="2189"/>
      <c r="J169" s="2189"/>
      <c r="K169" s="2190"/>
      <c r="L169" s="2108" t="s">
        <v>1442</v>
      </c>
      <c r="M169" s="2110"/>
      <c r="N169" s="2191"/>
      <c r="O169" s="2204"/>
      <c r="P169" s="2204"/>
    </row>
    <row r="170" spans="1:16" ht="19.5" customHeight="1">
      <c r="A170" s="166"/>
      <c r="B170" s="84" t="s">
        <v>453</v>
      </c>
      <c r="C170" s="1997" t="s">
        <v>2605</v>
      </c>
      <c r="D170" s="1997"/>
      <c r="E170" s="1998"/>
      <c r="F170" s="1523" t="s">
        <v>1442</v>
      </c>
      <c r="G170" s="2188" t="s">
        <v>1646</v>
      </c>
      <c r="H170" s="2189"/>
      <c r="I170" s="2189"/>
      <c r="J170" s="2189"/>
      <c r="K170" s="2190"/>
      <c r="L170" s="2108" t="s">
        <v>1442</v>
      </c>
      <c r="M170" s="2110"/>
      <c r="N170" s="2191"/>
      <c r="O170" s="2204"/>
      <c r="P170" s="2204"/>
    </row>
    <row r="171" spans="1:16" ht="19.5" customHeight="1">
      <c r="A171" s="166"/>
      <c r="B171" s="84" t="s">
        <v>456</v>
      </c>
      <c r="C171" s="1997" t="s">
        <v>2606</v>
      </c>
      <c r="D171" s="1997"/>
      <c r="E171" s="1998"/>
      <c r="F171" s="1523" t="s">
        <v>1442</v>
      </c>
      <c r="G171" s="2188" t="s">
        <v>1646</v>
      </c>
      <c r="H171" s="2189"/>
      <c r="I171" s="2189"/>
      <c r="J171" s="2189"/>
      <c r="K171" s="2190"/>
      <c r="L171" s="2108" t="s">
        <v>1442</v>
      </c>
      <c r="M171" s="2110"/>
      <c r="N171" s="2191"/>
      <c r="O171" s="2204"/>
      <c r="P171" s="2204"/>
    </row>
    <row r="172" spans="1:16" ht="98.25" customHeight="1">
      <c r="A172" s="166"/>
      <c r="B172" s="84" t="s">
        <v>458</v>
      </c>
      <c r="C172" s="1997" t="s">
        <v>4673</v>
      </c>
      <c r="D172" s="1997"/>
      <c r="E172" s="1998"/>
      <c r="F172" s="1623" t="s">
        <v>1442</v>
      </c>
      <c r="G172" s="4129" t="s">
        <v>4674</v>
      </c>
      <c r="H172" s="4130"/>
      <c r="I172" s="4130"/>
      <c r="J172" s="4130"/>
      <c r="K172" s="4131"/>
      <c r="L172" s="2108" t="s">
        <v>1340</v>
      </c>
      <c r="M172" s="2110"/>
      <c r="N172" s="2191"/>
      <c r="O172" s="2204"/>
      <c r="P172" s="2204"/>
    </row>
    <row r="173" spans="1:16" ht="19.5" customHeight="1">
      <c r="A173" s="166"/>
      <c r="B173" s="84" t="s">
        <v>594</v>
      </c>
      <c r="C173" s="1997" t="s">
        <v>3259</v>
      </c>
      <c r="D173" s="1997"/>
      <c r="E173" s="1998"/>
      <c r="F173" s="1523" t="s">
        <v>1442</v>
      </c>
      <c r="G173" s="2188" t="s">
        <v>1646</v>
      </c>
      <c r="H173" s="2189"/>
      <c r="I173" s="2189"/>
      <c r="J173" s="2189"/>
      <c r="K173" s="2190"/>
      <c r="L173" s="2108" t="s">
        <v>1442</v>
      </c>
      <c r="M173" s="2110"/>
      <c r="N173" s="2191"/>
      <c r="O173" s="2204"/>
      <c r="P173" s="2204"/>
    </row>
    <row r="174" spans="1:16" ht="19.5" customHeight="1">
      <c r="A174" s="166"/>
      <c r="B174" s="76" t="s">
        <v>596</v>
      </c>
      <c r="C174" s="1997" t="s">
        <v>3260</v>
      </c>
      <c r="D174" s="1997"/>
      <c r="E174" s="1998"/>
      <c r="F174" s="1523" t="s">
        <v>1442</v>
      </c>
      <c r="G174" s="2188" t="s">
        <v>1646</v>
      </c>
      <c r="H174" s="2189"/>
      <c r="I174" s="2189"/>
      <c r="J174" s="2189"/>
      <c r="K174" s="2190"/>
      <c r="L174" s="2108" t="s">
        <v>1442</v>
      </c>
      <c r="M174" s="2110"/>
      <c r="N174" s="2191"/>
      <c r="O174" s="2205"/>
      <c r="P174" s="2205"/>
    </row>
    <row r="175" spans="1:16" ht="51" customHeight="1">
      <c r="A175" s="166"/>
      <c r="B175" s="1549" t="s">
        <v>192</v>
      </c>
      <c r="C175" s="2028" t="s">
        <v>3261</v>
      </c>
      <c r="D175" s="2028"/>
      <c r="E175" s="2029"/>
      <c r="F175" s="1542" t="s">
        <v>2593</v>
      </c>
      <c r="G175" s="2192" t="s">
        <v>2612</v>
      </c>
      <c r="H175" s="2193"/>
      <c r="I175" s="2193"/>
      <c r="J175" s="2193"/>
      <c r="K175" s="2193"/>
      <c r="L175" s="2193"/>
      <c r="M175" s="2193"/>
      <c r="N175" s="2194"/>
      <c r="O175" s="2051" t="s">
        <v>1643</v>
      </c>
      <c r="P175" s="2074" t="s">
        <v>1644</v>
      </c>
    </row>
    <row r="176" spans="1:16" ht="18.75" customHeight="1">
      <c r="A176" s="166"/>
      <c r="B176" s="1492" t="s">
        <v>435</v>
      </c>
      <c r="C176" s="1997" t="s">
        <v>2597</v>
      </c>
      <c r="D176" s="1997"/>
      <c r="E176" s="1998"/>
      <c r="F176" s="1523" t="s">
        <v>1442</v>
      </c>
      <c r="G176" s="2411" t="s">
        <v>4675</v>
      </c>
      <c r="H176" s="2412"/>
      <c r="I176" s="2412"/>
      <c r="J176" s="2412"/>
      <c r="K176" s="2412"/>
      <c r="L176" s="2412"/>
      <c r="M176" s="2412"/>
      <c r="N176" s="2468"/>
      <c r="O176" s="2124"/>
      <c r="P176" s="2081"/>
    </row>
    <row r="177" spans="1:16" ht="18.75" customHeight="1">
      <c r="A177" s="166"/>
      <c r="B177" s="1492" t="s">
        <v>441</v>
      </c>
      <c r="C177" s="1997" t="s">
        <v>2599</v>
      </c>
      <c r="D177" s="1997"/>
      <c r="E177" s="1998"/>
      <c r="F177" s="1523" t="s">
        <v>1442</v>
      </c>
      <c r="G177" s="2411" t="s">
        <v>4675</v>
      </c>
      <c r="H177" s="2412"/>
      <c r="I177" s="2412"/>
      <c r="J177" s="2412"/>
      <c r="K177" s="2412"/>
      <c r="L177" s="2412"/>
      <c r="M177" s="2412"/>
      <c r="N177" s="2468"/>
      <c r="O177" s="2124"/>
      <c r="P177" s="2081"/>
    </row>
    <row r="178" spans="1:16" ht="18.75" customHeight="1">
      <c r="A178" s="166"/>
      <c r="B178" s="1492" t="s">
        <v>443</v>
      </c>
      <c r="C178" s="1997" t="s">
        <v>2601</v>
      </c>
      <c r="D178" s="1997"/>
      <c r="E178" s="1998"/>
      <c r="F178" s="1523" t="s">
        <v>1442</v>
      </c>
      <c r="G178" s="2411" t="s">
        <v>4675</v>
      </c>
      <c r="H178" s="2412"/>
      <c r="I178" s="2412"/>
      <c r="J178" s="2412"/>
      <c r="K178" s="2412"/>
      <c r="L178" s="2412"/>
      <c r="M178" s="2412"/>
      <c r="N178" s="2468"/>
      <c r="O178" s="2124"/>
      <c r="P178" s="2081"/>
    </row>
    <row r="179" spans="1:16" ht="18.75" customHeight="1">
      <c r="A179" s="166"/>
      <c r="B179" s="1492" t="s">
        <v>445</v>
      </c>
      <c r="C179" s="1997" t="s">
        <v>2602</v>
      </c>
      <c r="D179" s="1997"/>
      <c r="E179" s="1998"/>
      <c r="F179" s="1523" t="s">
        <v>1442</v>
      </c>
      <c r="G179" s="2411" t="s">
        <v>4675</v>
      </c>
      <c r="H179" s="2412"/>
      <c r="I179" s="2412"/>
      <c r="J179" s="2412"/>
      <c r="K179" s="2412"/>
      <c r="L179" s="2412"/>
      <c r="M179" s="2412"/>
      <c r="N179" s="2468"/>
      <c r="O179" s="2124"/>
      <c r="P179" s="2081"/>
    </row>
    <row r="180" spans="1:16" ht="34.5" customHeight="1">
      <c r="A180" s="166"/>
      <c r="B180" s="76" t="s">
        <v>448</v>
      </c>
      <c r="C180" s="1997" t="s">
        <v>2603</v>
      </c>
      <c r="D180" s="1997"/>
      <c r="E180" s="1998"/>
      <c r="F180" s="1523" t="s">
        <v>1442</v>
      </c>
      <c r="G180" s="2411" t="s">
        <v>4676</v>
      </c>
      <c r="H180" s="2412"/>
      <c r="I180" s="2412"/>
      <c r="J180" s="2412"/>
      <c r="K180" s="2412"/>
      <c r="L180" s="2412"/>
      <c r="M180" s="2412"/>
      <c r="N180" s="2468"/>
      <c r="O180" s="2124"/>
      <c r="P180" s="2081"/>
    </row>
    <row r="181" spans="1:16" ht="33.75" customHeight="1">
      <c r="A181" s="166"/>
      <c r="B181" s="84" t="s">
        <v>450</v>
      </c>
      <c r="C181" s="1997" t="s">
        <v>3258</v>
      </c>
      <c r="D181" s="1997"/>
      <c r="E181" s="1998"/>
      <c r="F181" s="1523" t="s">
        <v>1442</v>
      </c>
      <c r="G181" s="2411" t="s">
        <v>4677</v>
      </c>
      <c r="H181" s="2412"/>
      <c r="I181" s="2412"/>
      <c r="J181" s="2412"/>
      <c r="K181" s="2412"/>
      <c r="L181" s="2412"/>
      <c r="M181" s="2412"/>
      <c r="N181" s="2468"/>
      <c r="O181" s="2124"/>
      <c r="P181" s="2081"/>
    </row>
    <row r="182" spans="1:16" ht="18.75" customHeight="1">
      <c r="A182" s="166"/>
      <c r="B182" s="84" t="s">
        <v>453</v>
      </c>
      <c r="C182" s="1997" t="s">
        <v>2605</v>
      </c>
      <c r="D182" s="1997"/>
      <c r="E182" s="1998"/>
      <c r="F182" s="1523" t="s">
        <v>1442</v>
      </c>
      <c r="G182" s="2411" t="s">
        <v>4677</v>
      </c>
      <c r="H182" s="2412"/>
      <c r="I182" s="2412"/>
      <c r="J182" s="2412"/>
      <c r="K182" s="2412"/>
      <c r="L182" s="2412"/>
      <c r="M182" s="2412"/>
      <c r="N182" s="2468"/>
      <c r="O182" s="2124"/>
      <c r="P182" s="2081"/>
    </row>
    <row r="183" spans="1:16" ht="18.75" customHeight="1">
      <c r="A183" s="166"/>
      <c r="B183" s="84" t="s">
        <v>456</v>
      </c>
      <c r="C183" s="1997" t="s">
        <v>2606</v>
      </c>
      <c r="D183" s="1997"/>
      <c r="E183" s="1998"/>
      <c r="F183" s="1523" t="s">
        <v>1442</v>
      </c>
      <c r="G183" s="2411" t="s">
        <v>4677</v>
      </c>
      <c r="H183" s="2412"/>
      <c r="I183" s="2412"/>
      <c r="J183" s="2412"/>
      <c r="K183" s="2412"/>
      <c r="L183" s="2412"/>
      <c r="M183" s="2412"/>
      <c r="N183" s="2468"/>
      <c r="O183" s="2124"/>
      <c r="P183" s="2081"/>
    </row>
    <row r="184" spans="1:16" ht="79.5" customHeight="1">
      <c r="A184" s="166"/>
      <c r="B184" s="84" t="s">
        <v>458</v>
      </c>
      <c r="C184" s="1997" t="s">
        <v>4673</v>
      </c>
      <c r="D184" s="1997"/>
      <c r="E184" s="1998"/>
      <c r="F184" s="1623" t="s">
        <v>1442</v>
      </c>
      <c r="G184" s="3645" t="s">
        <v>4678</v>
      </c>
      <c r="H184" s="3646"/>
      <c r="I184" s="3646"/>
      <c r="J184" s="3646"/>
      <c r="K184" s="3646"/>
      <c r="L184" s="3646"/>
      <c r="M184" s="3646"/>
      <c r="N184" s="4125"/>
      <c r="O184" s="2124"/>
      <c r="P184" s="2081"/>
    </row>
    <row r="185" spans="1:16" ht="39.75" customHeight="1">
      <c r="A185" s="166"/>
      <c r="B185" s="84" t="s">
        <v>594</v>
      </c>
      <c r="C185" s="1997" t="s">
        <v>3259</v>
      </c>
      <c r="D185" s="1997"/>
      <c r="E185" s="1998"/>
      <c r="F185" s="1523" t="s">
        <v>1442</v>
      </c>
      <c r="G185" s="3645" t="s">
        <v>4679</v>
      </c>
      <c r="H185" s="3646"/>
      <c r="I185" s="3646"/>
      <c r="J185" s="3646"/>
      <c r="K185" s="3646"/>
      <c r="L185" s="3646"/>
      <c r="M185" s="3646"/>
      <c r="N185" s="4125"/>
      <c r="O185" s="2124"/>
      <c r="P185" s="2081"/>
    </row>
    <row r="186" spans="1:16" ht="18.75" customHeight="1">
      <c r="A186" s="166"/>
      <c r="B186" s="76" t="s">
        <v>596</v>
      </c>
      <c r="C186" s="1997" t="s">
        <v>3260</v>
      </c>
      <c r="D186" s="1997"/>
      <c r="E186" s="1998"/>
      <c r="F186" s="1523" t="s">
        <v>1442</v>
      </c>
      <c r="G186" s="2411" t="s">
        <v>4680</v>
      </c>
      <c r="H186" s="2412"/>
      <c r="I186" s="2412"/>
      <c r="J186" s="2412"/>
      <c r="K186" s="2412"/>
      <c r="L186" s="2412"/>
      <c r="M186" s="2412"/>
      <c r="N186" s="2468"/>
      <c r="O186" s="2197"/>
      <c r="P186" s="2084"/>
    </row>
    <row r="187" spans="1:16" ht="65.25" customHeight="1">
      <c r="A187" s="166"/>
      <c r="B187" s="1549" t="s">
        <v>643</v>
      </c>
      <c r="C187" s="2028" t="s">
        <v>3263</v>
      </c>
      <c r="D187" s="2028"/>
      <c r="E187" s="2029"/>
      <c r="F187" s="1542" t="s">
        <v>2593</v>
      </c>
      <c r="G187" s="2198" t="s">
        <v>2620</v>
      </c>
      <c r="H187" s="2199"/>
      <c r="I187" s="2199"/>
      <c r="J187" s="2199"/>
      <c r="K187" s="2200"/>
      <c r="L187" s="2201" t="s">
        <v>2595</v>
      </c>
      <c r="M187" s="2202"/>
      <c r="N187" s="2203"/>
      <c r="O187" s="2051" t="s">
        <v>2596</v>
      </c>
      <c r="P187" s="2051" t="s">
        <v>1624</v>
      </c>
    </row>
    <row r="188" spans="1:16" ht="54.75" customHeight="1">
      <c r="A188" s="166"/>
      <c r="B188" s="1489" t="s">
        <v>435</v>
      </c>
      <c r="C188" s="1997" t="s">
        <v>2597</v>
      </c>
      <c r="D188" s="1997"/>
      <c r="E188" s="1998"/>
      <c r="F188" s="1623" t="s">
        <v>57</v>
      </c>
      <c r="G188" s="4126"/>
      <c r="H188" s="4127"/>
      <c r="I188" s="4127"/>
      <c r="J188" s="4127"/>
      <c r="K188" s="4128"/>
      <c r="L188" s="3364" t="s">
        <v>1340</v>
      </c>
      <c r="M188" s="3365"/>
      <c r="N188" s="3750"/>
      <c r="O188" s="2124"/>
      <c r="P188" s="2124"/>
    </row>
    <row r="189" spans="1:16" ht="20.25" customHeight="1">
      <c r="A189" s="166"/>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166"/>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166"/>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166"/>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166"/>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166"/>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166"/>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166"/>
      <c r="B196" s="1494" t="s">
        <v>458</v>
      </c>
      <c r="C196" s="1997" t="s">
        <v>4673</v>
      </c>
      <c r="D196" s="1997"/>
      <c r="E196" s="1998"/>
      <c r="F196" s="1523" t="s">
        <v>57</v>
      </c>
      <c r="G196" s="2188"/>
      <c r="H196" s="2189"/>
      <c r="I196" s="2189"/>
      <c r="J196" s="2189"/>
      <c r="K196" s="2190"/>
      <c r="L196" s="2108" t="s">
        <v>1340</v>
      </c>
      <c r="M196" s="2110"/>
      <c r="N196" s="2191"/>
      <c r="O196" s="2124"/>
      <c r="P196" s="2124"/>
    </row>
    <row r="197" spans="1:16" ht="20.25" customHeight="1">
      <c r="A197" s="166"/>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166"/>
      <c r="B198" s="1490" t="s">
        <v>596</v>
      </c>
      <c r="C198" s="1997" t="s">
        <v>3260</v>
      </c>
      <c r="D198" s="1997"/>
      <c r="E198" s="1998"/>
      <c r="F198" s="1523" t="s">
        <v>57</v>
      </c>
      <c r="G198" s="2188"/>
      <c r="H198" s="2189"/>
      <c r="I198" s="2189"/>
      <c r="J198" s="2189"/>
      <c r="K198" s="2190"/>
      <c r="L198" s="2108" t="s">
        <v>1340</v>
      </c>
      <c r="M198" s="2110"/>
      <c r="N198" s="2191"/>
      <c r="O198" s="2197"/>
      <c r="P198" s="2197"/>
    </row>
    <row r="199" spans="1:16" ht="61.5" customHeight="1">
      <c r="A199" s="166"/>
      <c r="B199" s="85" t="s">
        <v>200</v>
      </c>
      <c r="C199" s="2028" t="s">
        <v>3039</v>
      </c>
      <c r="D199" s="2028"/>
      <c r="E199" s="2029"/>
      <c r="F199" s="1542" t="s">
        <v>2593</v>
      </c>
      <c r="G199" s="2192" t="s">
        <v>2623</v>
      </c>
      <c r="H199" s="2193"/>
      <c r="I199" s="2193"/>
      <c r="J199" s="2193"/>
      <c r="K199" s="2193"/>
      <c r="L199" s="2193"/>
      <c r="M199" s="2193"/>
      <c r="N199" s="2194"/>
      <c r="O199" s="2051" t="s">
        <v>1643</v>
      </c>
      <c r="P199" s="2051" t="s">
        <v>1644</v>
      </c>
    </row>
    <row r="200" spans="1:16" ht="51" customHeight="1">
      <c r="A200" s="166"/>
      <c r="B200" s="1489" t="s">
        <v>435</v>
      </c>
      <c r="C200" s="1997" t="s">
        <v>2597</v>
      </c>
      <c r="D200" s="1997"/>
      <c r="E200" s="1998"/>
      <c r="F200" s="1523" t="s">
        <v>1442</v>
      </c>
      <c r="G200" s="2411" t="s">
        <v>4681</v>
      </c>
      <c r="H200" s="2412"/>
      <c r="I200" s="2412"/>
      <c r="J200" s="2412"/>
      <c r="K200" s="2412"/>
      <c r="L200" s="2412"/>
      <c r="M200" s="2412"/>
      <c r="N200" s="2468"/>
      <c r="O200" s="2124"/>
      <c r="P200" s="2124"/>
    </row>
    <row r="201" spans="1:16" ht="21" customHeight="1">
      <c r="A201" s="166"/>
      <c r="B201" s="1489" t="s">
        <v>441</v>
      </c>
      <c r="C201" s="1997" t="s">
        <v>2599</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2601</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2602</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2603</v>
      </c>
      <c r="D204" s="1997"/>
      <c r="E204" s="1998"/>
      <c r="F204" s="33" t="s">
        <v>57</v>
      </c>
      <c r="G204" s="2162"/>
      <c r="H204" s="2163"/>
      <c r="I204" s="2163"/>
      <c r="J204" s="2163"/>
      <c r="K204" s="2163"/>
      <c r="L204" s="2163"/>
      <c r="M204" s="2163"/>
      <c r="N204" s="2196"/>
      <c r="O204" s="2081"/>
      <c r="P204" s="2124"/>
    </row>
    <row r="205" spans="1:16" ht="36" customHeight="1">
      <c r="A205" s="166"/>
      <c r="B205" s="1494" t="s">
        <v>450</v>
      </c>
      <c r="C205" s="1997" t="s">
        <v>3258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2605</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2606</v>
      </c>
      <c r="D207" s="1997"/>
      <c r="E207" s="1998"/>
      <c r="F207" s="33" t="s">
        <v>57</v>
      </c>
      <c r="G207" s="2172"/>
      <c r="H207" s="2173"/>
      <c r="I207" s="2173"/>
      <c r="J207" s="2173"/>
      <c r="K207" s="2173"/>
      <c r="L207" s="2173"/>
      <c r="M207" s="2173"/>
      <c r="N207" s="2174"/>
      <c r="O207" s="2081"/>
      <c r="P207" s="2124"/>
    </row>
    <row r="208" spans="1:16" s="1362" customFormat="1" ht="36" customHeight="1">
      <c r="A208" s="1379"/>
      <c r="B208" s="1494" t="s">
        <v>458</v>
      </c>
      <c r="C208" s="1997" t="s">
        <v>4673</v>
      </c>
      <c r="D208" s="1997"/>
      <c r="E208" s="1998"/>
      <c r="F208" s="33" t="s">
        <v>57</v>
      </c>
      <c r="G208" s="3645"/>
      <c r="H208" s="3646"/>
      <c r="I208" s="3646"/>
      <c r="J208" s="3646"/>
      <c r="K208" s="3646"/>
      <c r="L208" s="3646"/>
      <c r="M208" s="3646"/>
      <c r="N208" s="4125"/>
      <c r="O208" s="2081"/>
      <c r="P208" s="2124"/>
    </row>
    <row r="209" spans="1:16" ht="21" customHeight="1">
      <c r="A209" s="166"/>
      <c r="B209" s="1494" t="s">
        <v>594</v>
      </c>
      <c r="C209" s="1997" t="s">
        <v>3259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3260</v>
      </c>
      <c r="D210" s="1978"/>
      <c r="E210" s="1979"/>
      <c r="F210" s="86" t="s">
        <v>57</v>
      </c>
      <c r="G210" s="2180"/>
      <c r="H210" s="2181"/>
      <c r="I210" s="2181"/>
      <c r="J210" s="2181"/>
      <c r="K210" s="2181"/>
      <c r="L210" s="2181"/>
      <c r="M210" s="2181"/>
      <c r="N210" s="2182"/>
      <c r="O210" s="2195"/>
      <c r="P210" s="2124"/>
    </row>
    <row r="211" spans="1:16" ht="48" customHeight="1">
      <c r="B211" s="23" t="s">
        <v>648</v>
      </c>
      <c r="C211" s="1997" t="s">
        <v>2630</v>
      </c>
      <c r="D211" s="1997"/>
      <c r="E211" s="1997"/>
      <c r="F211" s="1997"/>
      <c r="G211" s="1998"/>
      <c r="H211" s="4120" t="s">
        <v>1442</v>
      </c>
      <c r="I211" s="4121"/>
      <c r="J211" s="4122"/>
      <c r="K211" s="4123" t="s">
        <v>1330</v>
      </c>
      <c r="L211" s="3063" t="s">
        <v>4682</v>
      </c>
      <c r="M211" s="3064"/>
      <c r="N211" s="3065"/>
      <c r="O211" s="1991" t="s">
        <v>1784</v>
      </c>
      <c r="P211" s="1991" t="s">
        <v>3590</v>
      </c>
    </row>
    <row r="212" spans="1:16" ht="39.75" customHeight="1">
      <c r="B212" s="1490" t="s">
        <v>435</v>
      </c>
      <c r="C212" s="1997" t="s">
        <v>2634</v>
      </c>
      <c r="D212" s="1997"/>
      <c r="E212" s="1997"/>
      <c r="F212" s="1997"/>
      <c r="G212" s="1997"/>
      <c r="H212" s="1997"/>
      <c r="I212" s="1997"/>
      <c r="J212" s="1998"/>
      <c r="K212" s="4124"/>
      <c r="L212" s="3066"/>
      <c r="M212" s="3067"/>
      <c r="N212" s="3068"/>
      <c r="O212" s="2017"/>
      <c r="P212" s="2017"/>
    </row>
    <row r="213" spans="1:16" ht="20.25" customHeight="1">
      <c r="B213" s="1490"/>
      <c r="C213" s="1549" t="s">
        <v>651</v>
      </c>
      <c r="D213" s="2158" t="s">
        <v>2635</v>
      </c>
      <c r="E213" s="2158"/>
      <c r="F213" s="2158"/>
      <c r="G213" s="2159"/>
      <c r="H213" s="3364" t="s">
        <v>1442</v>
      </c>
      <c r="I213" s="3365"/>
      <c r="J213" s="3366"/>
      <c r="K213" s="4124"/>
      <c r="L213" s="3066"/>
      <c r="M213" s="3067"/>
      <c r="N213" s="3068"/>
      <c r="O213" s="2017"/>
      <c r="P213" s="2017"/>
    </row>
    <row r="214" spans="1:16" ht="20.25" customHeight="1">
      <c r="B214" s="1490"/>
      <c r="C214" s="1549" t="s">
        <v>489</v>
      </c>
      <c r="D214" s="1997" t="s">
        <v>1177</v>
      </c>
      <c r="E214" s="1997"/>
      <c r="F214" s="1997"/>
      <c r="G214" s="1998"/>
      <c r="H214" s="3364" t="s">
        <v>1442</v>
      </c>
      <c r="I214" s="3365"/>
      <c r="J214" s="3366"/>
      <c r="K214" s="4124"/>
      <c r="L214" s="3066"/>
      <c r="M214" s="3067"/>
      <c r="N214" s="3068"/>
      <c r="O214" s="2017"/>
      <c r="P214" s="2017"/>
    </row>
    <row r="215" spans="1:16" ht="20.25" customHeight="1">
      <c r="B215" s="1490"/>
      <c r="C215" s="1549" t="s">
        <v>493</v>
      </c>
      <c r="D215" s="1997" t="s">
        <v>2636</v>
      </c>
      <c r="E215" s="1997"/>
      <c r="F215" s="1997"/>
      <c r="G215" s="1998"/>
      <c r="H215" s="3364" t="s">
        <v>57</v>
      </c>
      <c r="I215" s="3365"/>
      <c r="J215" s="3366"/>
      <c r="K215" s="4124"/>
      <c r="L215" s="3066"/>
      <c r="M215" s="3067"/>
      <c r="N215" s="3068"/>
      <c r="O215" s="2017"/>
      <c r="P215" s="2017"/>
    </row>
    <row r="216" spans="1:16" ht="20.25" customHeight="1">
      <c r="B216" s="1490"/>
      <c r="C216" s="1549" t="s">
        <v>498</v>
      </c>
      <c r="D216" s="1997" t="s">
        <v>2541</v>
      </c>
      <c r="E216" s="1997"/>
      <c r="F216" s="1997"/>
      <c r="G216" s="1998"/>
      <c r="H216" s="3364" t="s">
        <v>1442</v>
      </c>
      <c r="I216" s="3365"/>
      <c r="J216" s="3366"/>
      <c r="K216" s="4124"/>
      <c r="L216" s="3066"/>
      <c r="M216" s="3067"/>
      <c r="N216" s="3068"/>
      <c r="O216" s="2017"/>
      <c r="P216" s="2017"/>
    </row>
    <row r="217" spans="1:16" ht="52.5" customHeight="1" thickBot="1">
      <c r="B217" s="1490" t="s">
        <v>441</v>
      </c>
      <c r="C217" s="1830" t="s">
        <v>2637</v>
      </c>
      <c r="D217" s="1830"/>
      <c r="E217" s="1830"/>
      <c r="F217" s="1830"/>
      <c r="G217" s="1831"/>
      <c r="H217" s="4117">
        <v>0.15</v>
      </c>
      <c r="I217" s="4118"/>
      <c r="J217" s="4119"/>
      <c r="K217" s="4124"/>
      <c r="L217" s="3069"/>
      <c r="M217" s="3070"/>
      <c r="N217" s="3071"/>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t="s">
        <v>1672</v>
      </c>
      <c r="P218" s="2050"/>
    </row>
    <row r="219" spans="1:16" ht="21.75" customHeight="1">
      <c r="B219" s="1490" t="s">
        <v>435</v>
      </c>
      <c r="C219" s="1997" t="s">
        <v>2640</v>
      </c>
      <c r="D219" s="1997"/>
      <c r="E219" s="1998"/>
      <c r="F219" s="1995" t="s">
        <v>57</v>
      </c>
      <c r="G219" s="2160"/>
      <c r="H219" s="2160"/>
      <c r="I219" s="2160"/>
      <c r="J219" s="2013"/>
      <c r="K219" s="4114" t="s">
        <v>1330</v>
      </c>
      <c r="L219" s="2465" t="s">
        <v>4683</v>
      </c>
      <c r="M219" s="2466"/>
      <c r="N219" s="2466"/>
      <c r="O219" s="2017"/>
      <c r="P219" s="2017"/>
    </row>
    <row r="220" spans="1:16" ht="21.75" customHeight="1">
      <c r="B220" s="1490" t="s">
        <v>441</v>
      </c>
      <c r="C220" s="1997" t="s">
        <v>2642</v>
      </c>
      <c r="D220" s="1997"/>
      <c r="E220" s="1998"/>
      <c r="F220" s="1995" t="s">
        <v>57</v>
      </c>
      <c r="G220" s="2160"/>
      <c r="H220" s="2160"/>
      <c r="I220" s="2160"/>
      <c r="J220" s="2013"/>
      <c r="K220" s="4115"/>
      <c r="L220" s="2469"/>
      <c r="M220" s="2470"/>
      <c r="N220" s="2470"/>
      <c r="O220" s="2017"/>
      <c r="P220" s="2017"/>
    </row>
    <row r="221" spans="1:16" ht="35.25" customHeight="1">
      <c r="B221" s="1490" t="s">
        <v>443</v>
      </c>
      <c r="C221" s="1997" t="s">
        <v>2643</v>
      </c>
      <c r="D221" s="1997"/>
      <c r="E221" s="1998"/>
      <c r="F221" s="2384" t="s">
        <v>1340</v>
      </c>
      <c r="G221" s="2385"/>
      <c r="H221" s="2385"/>
      <c r="I221" s="2385"/>
      <c r="J221" s="2386"/>
      <c r="K221" s="4115"/>
      <c r="L221" s="2469"/>
      <c r="M221" s="2470"/>
      <c r="N221" s="2470"/>
      <c r="O221" s="2017"/>
      <c r="P221" s="2017"/>
    </row>
    <row r="222" spans="1:16" ht="30" customHeight="1">
      <c r="B222" s="23"/>
      <c r="C222" s="1997" t="s">
        <v>2644</v>
      </c>
      <c r="D222" s="1997"/>
      <c r="E222" s="1998"/>
      <c r="F222" s="2162"/>
      <c r="G222" s="2163"/>
      <c r="H222" s="2163"/>
      <c r="I222" s="2163"/>
      <c r="J222" s="2164"/>
      <c r="K222" s="4115"/>
      <c r="L222" s="2469"/>
      <c r="M222" s="2470"/>
      <c r="N222" s="2470"/>
      <c r="O222" s="1992"/>
      <c r="P222" s="1992"/>
    </row>
    <row r="223" spans="1:16" ht="33" customHeight="1">
      <c r="B223" s="1490" t="s">
        <v>445</v>
      </c>
      <c r="C223" s="2028" t="s">
        <v>2645</v>
      </c>
      <c r="D223" s="2028"/>
      <c r="E223" s="2029"/>
      <c r="F223" s="1995" t="s">
        <v>57</v>
      </c>
      <c r="G223" s="2160"/>
      <c r="H223" s="2160"/>
      <c r="I223" s="2160"/>
      <c r="J223" s="2013"/>
      <c r="K223" s="4115"/>
      <c r="L223" s="2469"/>
      <c r="M223" s="2470"/>
      <c r="N223" s="2471"/>
      <c r="O223" s="2006" t="s">
        <v>1679</v>
      </c>
      <c r="P223" s="1991"/>
    </row>
    <row r="224" spans="1:16" ht="27.75" customHeight="1">
      <c r="B224" s="87"/>
      <c r="C224" s="1997" t="s">
        <v>2646</v>
      </c>
      <c r="D224" s="1997"/>
      <c r="E224" s="1998"/>
      <c r="F224" s="2162"/>
      <c r="G224" s="2163"/>
      <c r="H224" s="2163"/>
      <c r="I224" s="2163"/>
      <c r="J224" s="2164"/>
      <c r="K224" s="4115"/>
      <c r="L224" s="2469"/>
      <c r="M224" s="2470"/>
      <c r="N224" s="2471"/>
      <c r="O224" s="2161"/>
      <c r="P224" s="1992"/>
    </row>
    <row r="225" spans="2:16" ht="36.75" customHeight="1">
      <c r="B225" s="1519" t="s">
        <v>662</v>
      </c>
      <c r="C225" s="1853" t="s">
        <v>2647</v>
      </c>
      <c r="D225" s="1853"/>
      <c r="E225" s="1853"/>
      <c r="F225" s="1853"/>
      <c r="G225" s="1853"/>
      <c r="H225" s="2166" t="s">
        <v>1340</v>
      </c>
      <c r="I225" s="2167"/>
      <c r="J225" s="2168"/>
      <c r="K225" s="4115"/>
      <c r="L225" s="2469"/>
      <c r="M225" s="2470"/>
      <c r="N225" s="2471"/>
      <c r="O225" s="2165" t="s">
        <v>3510</v>
      </c>
      <c r="P225" s="2017"/>
    </row>
    <row r="226" spans="2:16" ht="27" customHeight="1">
      <c r="B226" s="22" t="s">
        <v>435</v>
      </c>
      <c r="C226" s="1997" t="s">
        <v>2649</v>
      </c>
      <c r="D226" s="1997"/>
      <c r="E226" s="1997"/>
      <c r="F226" s="1997"/>
      <c r="G226" s="1997"/>
      <c r="H226" s="2166"/>
      <c r="I226" s="2167"/>
      <c r="J226" s="2168"/>
      <c r="K226" s="4116"/>
      <c r="L226" s="3474"/>
      <c r="M226" s="3475"/>
      <c r="N226" s="3476"/>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t="s">
        <v>1687</v>
      </c>
      <c r="P227" s="1991" t="s">
        <v>3049</v>
      </c>
    </row>
    <row r="228" spans="2:16" ht="57.75" customHeight="1">
      <c r="B228" s="88" t="s">
        <v>435</v>
      </c>
      <c r="C228" s="1885" t="s">
        <v>1550</v>
      </c>
      <c r="D228" s="1885"/>
      <c r="E228" s="1885"/>
      <c r="F228" s="1885"/>
      <c r="G228" s="1885"/>
      <c r="H228" s="1885"/>
      <c r="I228" s="1885"/>
      <c r="J228" s="2148"/>
      <c r="K228" s="1522" t="s">
        <v>1442</v>
      </c>
      <c r="L228" s="4111" t="s">
        <v>1330</v>
      </c>
      <c r="M228" s="4032" t="s">
        <v>4684</v>
      </c>
      <c r="N228" s="3853"/>
      <c r="O228" s="2017"/>
      <c r="P228" s="2017"/>
    </row>
    <row r="229" spans="2:16" ht="31.5" customHeight="1">
      <c r="B229" s="88" t="s">
        <v>441</v>
      </c>
      <c r="C229" s="1885" t="s">
        <v>3231</v>
      </c>
      <c r="D229" s="1885"/>
      <c r="E229" s="1885"/>
      <c r="F229" s="1885"/>
      <c r="G229" s="1885"/>
      <c r="H229" s="1885"/>
      <c r="I229" s="1885"/>
      <c r="J229" s="2148"/>
      <c r="K229" s="1522" t="s">
        <v>1442</v>
      </c>
      <c r="L229" s="4112"/>
      <c r="M229" s="4033"/>
      <c r="N229" s="4034"/>
      <c r="O229" s="2017"/>
      <c r="P229" s="2017"/>
    </row>
    <row r="230" spans="2:16" ht="46.5" customHeight="1">
      <c r="B230" s="88" t="s">
        <v>443</v>
      </c>
      <c r="C230" s="1885" t="s">
        <v>3232</v>
      </c>
      <c r="D230" s="1885"/>
      <c r="E230" s="1885"/>
      <c r="F230" s="1885"/>
      <c r="G230" s="1885"/>
      <c r="H230" s="1885"/>
      <c r="I230" s="1885"/>
      <c r="J230" s="2148"/>
      <c r="K230" s="1522" t="s">
        <v>1442</v>
      </c>
      <c r="L230" s="4112"/>
      <c r="M230" s="4033"/>
      <c r="N230" s="4034"/>
      <c r="O230" s="2017"/>
      <c r="P230" s="2017"/>
    </row>
    <row r="231" spans="2:16" ht="21.75" customHeight="1">
      <c r="B231" s="88" t="s">
        <v>445</v>
      </c>
      <c r="C231" s="1885" t="s">
        <v>3265</v>
      </c>
      <c r="D231" s="1885"/>
      <c r="E231" s="1885"/>
      <c r="F231" s="1885"/>
      <c r="G231" s="1885"/>
      <c r="H231" s="1885"/>
      <c r="I231" s="1885"/>
      <c r="J231" s="2148"/>
      <c r="K231" s="1522" t="s">
        <v>1442</v>
      </c>
      <c r="L231" s="4112"/>
      <c r="M231" s="4033"/>
      <c r="N231" s="4034"/>
      <c r="O231" s="2017"/>
      <c r="P231" s="2017"/>
    </row>
    <row r="232" spans="2:16" ht="21.75" customHeight="1">
      <c r="B232" s="88" t="s">
        <v>448</v>
      </c>
      <c r="C232" s="1885" t="s">
        <v>3266</v>
      </c>
      <c r="D232" s="1885"/>
      <c r="E232" s="1885"/>
      <c r="F232" s="1885"/>
      <c r="G232" s="1885"/>
      <c r="H232" s="1885"/>
      <c r="I232" s="1885"/>
      <c r="J232" s="2148"/>
      <c r="K232" s="1522" t="s">
        <v>1442</v>
      </c>
      <c r="L232" s="4112"/>
      <c r="M232" s="4033"/>
      <c r="N232" s="4034"/>
      <c r="O232" s="2017"/>
      <c r="P232" s="2017"/>
    </row>
    <row r="233" spans="2:16" ht="21.75" customHeight="1">
      <c r="B233" s="88" t="s">
        <v>450</v>
      </c>
      <c r="C233" s="1885" t="s">
        <v>3267</v>
      </c>
      <c r="D233" s="1885"/>
      <c r="E233" s="1885"/>
      <c r="F233" s="1885"/>
      <c r="G233" s="1885"/>
      <c r="H233" s="1885"/>
      <c r="I233" s="1885"/>
      <c r="J233" s="2148"/>
      <c r="K233" s="1522" t="s">
        <v>1442</v>
      </c>
      <c r="L233" s="4112"/>
      <c r="M233" s="4033"/>
      <c r="N233" s="4034"/>
      <c r="O233" s="2017"/>
      <c r="P233" s="2017"/>
    </row>
    <row r="234" spans="2:16" ht="21.75" customHeight="1">
      <c r="B234" s="88" t="s">
        <v>453</v>
      </c>
      <c r="C234" s="1885" t="s">
        <v>2432</v>
      </c>
      <c r="D234" s="1885"/>
      <c r="E234" s="1885"/>
      <c r="F234" s="1885"/>
      <c r="G234" s="1885"/>
      <c r="H234" s="1885"/>
      <c r="I234" s="1885"/>
      <c r="J234" s="2148"/>
      <c r="K234" s="1522" t="s">
        <v>1442</v>
      </c>
      <c r="L234" s="4112"/>
      <c r="M234" s="4033"/>
      <c r="N234" s="4034"/>
      <c r="O234" s="2017"/>
      <c r="P234" s="2017"/>
    </row>
    <row r="235" spans="2:16" ht="21.75" customHeight="1">
      <c r="B235" s="88" t="s">
        <v>456</v>
      </c>
      <c r="C235" s="1885" t="s">
        <v>2433</v>
      </c>
      <c r="D235" s="1885"/>
      <c r="E235" s="1885"/>
      <c r="F235" s="1885"/>
      <c r="G235" s="1885"/>
      <c r="H235" s="1885"/>
      <c r="I235" s="1885"/>
      <c r="J235" s="2148"/>
      <c r="K235" s="1522" t="s">
        <v>1442</v>
      </c>
      <c r="L235" s="4112"/>
      <c r="M235" s="4033"/>
      <c r="N235" s="4034"/>
      <c r="O235" s="2017"/>
      <c r="P235" s="2017"/>
    </row>
    <row r="236" spans="2:16" ht="21.75" customHeight="1">
      <c r="B236" s="88" t="s">
        <v>458</v>
      </c>
      <c r="C236" s="1885" t="s">
        <v>3268</v>
      </c>
      <c r="D236" s="1885"/>
      <c r="E236" s="1885"/>
      <c r="F236" s="1885"/>
      <c r="G236" s="1885"/>
      <c r="H236" s="1885"/>
      <c r="I236" s="1885"/>
      <c r="J236" s="2148"/>
      <c r="K236" s="1522" t="s">
        <v>1442</v>
      </c>
      <c r="L236" s="4112"/>
      <c r="M236" s="4033"/>
      <c r="N236" s="4034"/>
      <c r="O236" s="2017"/>
      <c r="P236" s="2017"/>
    </row>
    <row r="237" spans="2:16" ht="21.75" customHeight="1">
      <c r="B237" s="88" t="s">
        <v>594</v>
      </c>
      <c r="C237" s="1885" t="s">
        <v>3238</v>
      </c>
      <c r="D237" s="1885"/>
      <c r="E237" s="1885"/>
      <c r="F237" s="1885"/>
      <c r="G237" s="1885"/>
      <c r="H237" s="1885"/>
      <c r="I237" s="1885"/>
      <c r="J237" s="2148"/>
      <c r="K237" s="1522" t="s">
        <v>1442</v>
      </c>
      <c r="L237" s="4112"/>
      <c r="M237" s="4033"/>
      <c r="N237" s="4034"/>
      <c r="O237" s="2017"/>
      <c r="P237" s="2017"/>
    </row>
    <row r="238" spans="2:16" ht="21.75" customHeight="1">
      <c r="B238" s="88" t="s">
        <v>596</v>
      </c>
      <c r="C238" s="1885" t="s">
        <v>3269</v>
      </c>
      <c r="D238" s="1885"/>
      <c r="E238" s="1885"/>
      <c r="F238" s="1885"/>
      <c r="G238" s="1885"/>
      <c r="H238" s="1885"/>
      <c r="I238" s="1885"/>
      <c r="J238" s="2148"/>
      <c r="K238" s="1522" t="s">
        <v>1442</v>
      </c>
      <c r="L238" s="4112"/>
      <c r="M238" s="4033"/>
      <c r="N238" s="4034"/>
      <c r="O238" s="2017"/>
      <c r="P238" s="2017"/>
    </row>
    <row r="239" spans="2:16" ht="21.75" customHeight="1">
      <c r="B239" s="88" t="s">
        <v>673</v>
      </c>
      <c r="C239" s="1885" t="s">
        <v>3076</v>
      </c>
      <c r="D239" s="1885"/>
      <c r="E239" s="1885"/>
      <c r="F239" s="1885"/>
      <c r="G239" s="1885"/>
      <c r="H239" s="1885"/>
      <c r="I239" s="1885"/>
      <c r="J239" s="2148"/>
      <c r="K239" s="1522" t="s">
        <v>57</v>
      </c>
      <c r="L239" s="4112"/>
      <c r="M239" s="4033"/>
      <c r="N239" s="4034"/>
      <c r="O239" s="2017"/>
      <c r="P239" s="2017"/>
    </row>
    <row r="240" spans="2:16" ht="24" customHeight="1">
      <c r="B240" s="89" t="s">
        <v>600</v>
      </c>
      <c r="C240" s="1997" t="s">
        <v>3270</v>
      </c>
      <c r="D240" s="1997"/>
      <c r="E240" s="1997"/>
      <c r="F240" s="1997"/>
      <c r="G240" s="1997"/>
      <c r="H240" s="1997"/>
      <c r="I240" s="1997"/>
      <c r="J240" s="1998"/>
      <c r="K240" s="1522" t="s">
        <v>57</v>
      </c>
      <c r="L240" s="4112"/>
      <c r="M240" s="4033"/>
      <c r="N240" s="4034"/>
      <c r="O240" s="2017"/>
      <c r="P240" s="2017"/>
    </row>
    <row r="241" spans="2:16" ht="34.5" customHeight="1">
      <c r="B241" s="88"/>
      <c r="C241" s="1997" t="s">
        <v>2656</v>
      </c>
      <c r="D241" s="1997"/>
      <c r="E241" s="1998"/>
      <c r="F241" s="2093"/>
      <c r="G241" s="2157"/>
      <c r="H241" s="2157"/>
      <c r="I241" s="2157"/>
      <c r="J241" s="2157"/>
      <c r="K241" s="2157"/>
      <c r="L241" s="4112"/>
      <c r="M241" s="4033"/>
      <c r="N241" s="4034"/>
      <c r="O241" s="2017"/>
      <c r="P241" s="2017"/>
    </row>
    <row r="242" spans="2:16" ht="23.25" customHeight="1">
      <c r="B242" s="90" t="s">
        <v>676</v>
      </c>
      <c r="C242" s="2158" t="s">
        <v>1698</v>
      </c>
      <c r="D242" s="2158"/>
      <c r="E242" s="2158"/>
      <c r="F242" s="2158"/>
      <c r="G242" s="2158"/>
      <c r="H242" s="2158"/>
      <c r="I242" s="2158"/>
      <c r="J242" s="2159"/>
      <c r="K242" s="91" t="s">
        <v>4685</v>
      </c>
      <c r="L242" s="4112"/>
      <c r="M242" s="4033"/>
      <c r="N242" s="4034"/>
      <c r="O242" s="2017"/>
      <c r="P242" s="2017"/>
    </row>
    <row r="243" spans="2:16" ht="34.5" customHeight="1">
      <c r="B243" s="90" t="s">
        <v>678</v>
      </c>
      <c r="C243" s="1997" t="s">
        <v>2657</v>
      </c>
      <c r="D243" s="1997"/>
      <c r="E243" s="1998"/>
      <c r="F243" s="2773" t="s">
        <v>4686</v>
      </c>
      <c r="G243" s="2774"/>
      <c r="H243" s="2774"/>
      <c r="I243" s="2774"/>
      <c r="J243" s="2774"/>
      <c r="K243" s="2796"/>
      <c r="L243" s="4113"/>
      <c r="M243" s="4035"/>
      <c r="N243" s="3855"/>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3052</v>
      </c>
      <c r="P244" s="1991" t="s">
        <v>1704</v>
      </c>
    </row>
    <row r="245" spans="2:16" ht="23.25" customHeight="1">
      <c r="B245" s="89" t="s">
        <v>435</v>
      </c>
      <c r="C245" s="1903" t="s">
        <v>2543</v>
      </c>
      <c r="D245" s="1903"/>
      <c r="E245" s="2138"/>
      <c r="F245" s="2121" t="s">
        <v>57</v>
      </c>
      <c r="G245" s="3642"/>
      <c r="H245" s="2139" t="s">
        <v>1521</v>
      </c>
      <c r="I245" s="4107" t="s">
        <v>4687</v>
      </c>
      <c r="J245" s="3812"/>
      <c r="K245" s="3812"/>
      <c r="L245" s="3812"/>
      <c r="M245" s="3812"/>
      <c r="N245" s="4108"/>
      <c r="O245" s="2017"/>
      <c r="P245" s="2017"/>
    </row>
    <row r="246" spans="2:16" ht="25.5" customHeight="1">
      <c r="B246" s="89" t="s">
        <v>441</v>
      </c>
      <c r="C246" s="1903" t="s">
        <v>2664</v>
      </c>
      <c r="D246" s="1903"/>
      <c r="E246" s="2138"/>
      <c r="F246" s="4074" t="s">
        <v>57</v>
      </c>
      <c r="G246" s="4077"/>
      <c r="H246" s="1811"/>
      <c r="I246" s="4109"/>
      <c r="J246" s="4103"/>
      <c r="K246" s="4103"/>
      <c r="L246" s="4103"/>
      <c r="M246" s="4103"/>
      <c r="N246" s="4104"/>
      <c r="O246" s="2017"/>
      <c r="P246" s="2017"/>
    </row>
    <row r="247" spans="2:16" ht="28.5" customHeight="1">
      <c r="B247" s="89" t="s">
        <v>443</v>
      </c>
      <c r="C247" s="1903" t="s">
        <v>2665</v>
      </c>
      <c r="D247" s="1903"/>
      <c r="E247" s="2138"/>
      <c r="F247" s="2121" t="s">
        <v>1710</v>
      </c>
      <c r="G247" s="3642"/>
      <c r="H247" s="1811"/>
      <c r="I247" s="4109"/>
      <c r="J247" s="4103"/>
      <c r="K247" s="4103"/>
      <c r="L247" s="4103"/>
      <c r="M247" s="4103"/>
      <c r="N247" s="4104"/>
      <c r="O247" s="2017"/>
      <c r="P247" s="2017"/>
    </row>
    <row r="248" spans="2:16" ht="28.5" customHeight="1">
      <c r="B248" s="89" t="s">
        <v>445</v>
      </c>
      <c r="C248" s="1903" t="s">
        <v>2666</v>
      </c>
      <c r="D248" s="1903"/>
      <c r="E248" s="2138"/>
      <c r="F248" s="2121" t="s">
        <v>1712</v>
      </c>
      <c r="G248" s="3642"/>
      <c r="H248" s="1811"/>
      <c r="I248" s="4109"/>
      <c r="J248" s="4103"/>
      <c r="K248" s="4103"/>
      <c r="L248" s="4103"/>
      <c r="M248" s="4103"/>
      <c r="N248" s="4104"/>
      <c r="O248" s="2017"/>
      <c r="P248" s="2017"/>
    </row>
    <row r="249" spans="2:16" ht="23.25" customHeight="1">
      <c r="B249" s="89" t="s">
        <v>448</v>
      </c>
      <c r="C249" s="1903" t="s">
        <v>2667</v>
      </c>
      <c r="D249" s="1903"/>
      <c r="E249" s="2138"/>
      <c r="F249" s="2121" t="s">
        <v>1442</v>
      </c>
      <c r="G249" s="3642"/>
      <c r="H249" s="1811"/>
      <c r="I249" s="4109"/>
      <c r="J249" s="4103"/>
      <c r="K249" s="4103"/>
      <c r="L249" s="4103"/>
      <c r="M249" s="4103"/>
      <c r="N249" s="4104"/>
      <c r="O249" s="2017"/>
      <c r="P249" s="2017"/>
    </row>
    <row r="250" spans="2:16" ht="23.25" customHeight="1">
      <c r="B250" s="90"/>
      <c r="C250" s="1903" t="s">
        <v>2668</v>
      </c>
      <c r="D250" s="1903"/>
      <c r="E250" s="2138"/>
      <c r="F250" s="2121" t="s">
        <v>4688</v>
      </c>
      <c r="G250" s="3642"/>
      <c r="H250" s="2140"/>
      <c r="I250" s="4110"/>
      <c r="J250" s="4105"/>
      <c r="K250" s="4105"/>
      <c r="L250" s="4105"/>
      <c r="M250" s="4105"/>
      <c r="N250" s="4106"/>
      <c r="O250" s="2017"/>
      <c r="P250" s="1992"/>
    </row>
    <row r="251" spans="2:16" ht="52.5" customHeight="1">
      <c r="B251" s="90" t="s">
        <v>684</v>
      </c>
      <c r="C251" s="1997" t="s">
        <v>1716</v>
      </c>
      <c r="D251" s="1997"/>
      <c r="E251" s="1997"/>
      <c r="F251" s="1997"/>
      <c r="G251" s="92" t="s">
        <v>3516</v>
      </c>
      <c r="H251" s="1527" t="s">
        <v>1521</v>
      </c>
      <c r="I251" s="2121" t="s">
        <v>4689</v>
      </c>
      <c r="J251" s="2122"/>
      <c r="K251" s="2122"/>
      <c r="L251" s="2122"/>
      <c r="M251" s="2122"/>
      <c r="N251" s="2123"/>
      <c r="O251" s="93" t="s">
        <v>1332</v>
      </c>
      <c r="P251" s="1504"/>
    </row>
    <row r="252" spans="2:16" ht="33" customHeight="1">
      <c r="B252" s="90" t="s">
        <v>686</v>
      </c>
      <c r="C252" s="1997" t="s">
        <v>2672</v>
      </c>
      <c r="D252" s="1997"/>
      <c r="E252" s="1997"/>
      <c r="F252" s="1621" t="s">
        <v>57</v>
      </c>
      <c r="G252" s="1634" t="s">
        <v>1521</v>
      </c>
      <c r="H252" s="2146" t="s">
        <v>4690</v>
      </c>
      <c r="I252" s="2146"/>
      <c r="J252" s="2146"/>
      <c r="K252" s="2146"/>
      <c r="L252" s="2146"/>
      <c r="M252" s="2146"/>
      <c r="N252" s="2147"/>
      <c r="O252" s="2135" t="s">
        <v>3274</v>
      </c>
      <c r="P252" s="2135"/>
    </row>
    <row r="253" spans="2:16" ht="26.25"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136"/>
      <c r="P254" s="2136"/>
    </row>
    <row r="255" spans="2:16" ht="28.5" customHeight="1">
      <c r="B255" s="22"/>
      <c r="C255" s="1505" t="s">
        <v>458</v>
      </c>
      <c r="D255" s="1997" t="s">
        <v>2679</v>
      </c>
      <c r="E255" s="1997"/>
      <c r="F255" s="2121"/>
      <c r="G255" s="2122"/>
      <c r="H255" s="2122"/>
      <c r="I255" s="2122"/>
      <c r="J255" s="2122"/>
      <c r="K255" s="2122"/>
      <c r="L255" s="2122"/>
      <c r="M255" s="2122"/>
      <c r="N255" s="2123"/>
      <c r="O255" s="2136"/>
      <c r="P255" s="2136"/>
    </row>
    <row r="256" spans="2:16" ht="27" customHeight="1">
      <c r="B256" s="27" t="s">
        <v>441</v>
      </c>
      <c r="C256" s="1997" t="s">
        <v>2681</v>
      </c>
      <c r="D256" s="1997"/>
      <c r="E256" s="1997"/>
      <c r="F256" s="33" t="s">
        <v>1340</v>
      </c>
      <c r="G256" s="1634" t="s">
        <v>1521</v>
      </c>
      <c r="H256" s="2121"/>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136"/>
      <c r="P258" s="2136"/>
    </row>
    <row r="259" spans="2:16" ht="25.5" customHeight="1">
      <c r="B259" s="22"/>
      <c r="C259" s="1505" t="s">
        <v>458</v>
      </c>
      <c r="D259" s="1997" t="s">
        <v>2679</v>
      </c>
      <c r="E259" s="1997"/>
      <c r="F259" s="2121"/>
      <c r="G259" s="2122"/>
      <c r="H259" s="2122"/>
      <c r="I259" s="2122"/>
      <c r="J259" s="2122"/>
      <c r="K259" s="2122"/>
      <c r="L259" s="2122"/>
      <c r="M259" s="2122"/>
      <c r="N259" s="2123"/>
      <c r="O259" s="2137"/>
      <c r="P259" s="2136"/>
    </row>
    <row r="260" spans="2:16" ht="39.75" customHeight="1">
      <c r="B260" s="94" t="s">
        <v>694</v>
      </c>
      <c r="C260" s="1997" t="s">
        <v>2683</v>
      </c>
      <c r="D260" s="1997"/>
      <c r="E260" s="1997"/>
      <c r="F260" s="1621" t="s">
        <v>57</v>
      </c>
      <c r="G260" s="2126" t="s">
        <v>1521</v>
      </c>
      <c r="H260" s="3371" t="s">
        <v>4691</v>
      </c>
      <c r="I260" s="3371"/>
      <c r="J260" s="3371"/>
      <c r="K260" s="3371"/>
      <c r="L260" s="3371"/>
      <c r="M260" s="3371"/>
      <c r="N260" s="3371"/>
      <c r="O260" s="2124" t="s">
        <v>2685</v>
      </c>
      <c r="P260" s="2051"/>
    </row>
    <row r="261" spans="2:16" ht="39.75" customHeight="1">
      <c r="B261" s="89" t="s">
        <v>435</v>
      </c>
      <c r="C261" s="1997" t="s">
        <v>2686</v>
      </c>
      <c r="D261" s="1997"/>
      <c r="E261" s="1998"/>
      <c r="F261" s="33" t="s">
        <v>1340</v>
      </c>
      <c r="G261" s="2113"/>
      <c r="H261" s="3371"/>
      <c r="I261" s="3371"/>
      <c r="J261" s="3371"/>
      <c r="K261" s="3371"/>
      <c r="L261" s="3371"/>
      <c r="M261" s="3371"/>
      <c r="N261" s="3371"/>
      <c r="O261" s="2124"/>
      <c r="P261" s="2124"/>
    </row>
    <row r="262" spans="2:16" ht="30" customHeight="1">
      <c r="B262" s="89" t="s">
        <v>441</v>
      </c>
      <c r="C262" s="1997" t="s">
        <v>2687</v>
      </c>
      <c r="D262" s="1997"/>
      <c r="E262" s="1998"/>
      <c r="F262" s="33" t="s">
        <v>1340</v>
      </c>
      <c r="G262" s="2113"/>
      <c r="H262" s="3371"/>
      <c r="I262" s="3371"/>
      <c r="J262" s="3371"/>
      <c r="K262" s="3371"/>
      <c r="L262" s="3371"/>
      <c r="M262" s="3371"/>
      <c r="N262" s="3371"/>
      <c r="O262" s="2124"/>
      <c r="P262" s="2124"/>
    </row>
    <row r="263" spans="2:16" ht="39.75" customHeight="1">
      <c r="B263" s="89" t="s">
        <v>443</v>
      </c>
      <c r="C263" s="1997" t="s">
        <v>2688</v>
      </c>
      <c r="D263" s="1997"/>
      <c r="E263" s="1998"/>
      <c r="F263" s="33" t="s">
        <v>1340</v>
      </c>
      <c r="G263" s="2113"/>
      <c r="H263" s="3371"/>
      <c r="I263" s="3371"/>
      <c r="J263" s="3371"/>
      <c r="K263" s="3371"/>
      <c r="L263" s="3371"/>
      <c r="M263" s="3371"/>
      <c r="N263" s="3371"/>
      <c r="O263" s="2124"/>
      <c r="P263" s="2124"/>
    </row>
    <row r="264" spans="2:16" ht="39.75" customHeight="1" thickBot="1">
      <c r="B264" s="117" t="s">
        <v>445</v>
      </c>
      <c r="C264" s="1978" t="s">
        <v>2689</v>
      </c>
      <c r="D264" s="1978"/>
      <c r="E264" s="1979"/>
      <c r="F264" s="1523" t="s">
        <v>1340</v>
      </c>
      <c r="G264" s="2127"/>
      <c r="H264" s="3371"/>
      <c r="I264" s="3371"/>
      <c r="J264" s="3371"/>
      <c r="K264" s="3371"/>
      <c r="L264" s="3371"/>
      <c r="M264" s="3371"/>
      <c r="N264" s="3371"/>
      <c r="O264" s="2052"/>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1369" t="s">
        <v>57</v>
      </c>
      <c r="H266" s="4099" t="s">
        <v>1330</v>
      </c>
      <c r="I266" s="4101" t="s">
        <v>4692</v>
      </c>
      <c r="J266" s="4101"/>
      <c r="K266" s="4101"/>
      <c r="L266" s="4101"/>
      <c r="M266" s="4101"/>
      <c r="N266" s="4102"/>
      <c r="O266" s="2050" t="s">
        <v>2692</v>
      </c>
      <c r="P266" s="2050"/>
    </row>
    <row r="267" spans="2:16" ht="38.25" customHeight="1">
      <c r="B267" s="27" t="s">
        <v>435</v>
      </c>
      <c r="C267" s="1997" t="s">
        <v>2694</v>
      </c>
      <c r="D267" s="1997"/>
      <c r="E267" s="1997"/>
      <c r="F267" s="1997"/>
      <c r="G267" s="1998"/>
      <c r="H267" s="2398"/>
      <c r="I267" s="4103"/>
      <c r="J267" s="4103"/>
      <c r="K267" s="4103"/>
      <c r="L267" s="4103"/>
      <c r="M267" s="4103"/>
      <c r="N267" s="4104"/>
      <c r="O267" s="2017"/>
      <c r="P267" s="2017"/>
    </row>
    <row r="268" spans="2:16" ht="28.5" customHeight="1">
      <c r="B268" s="1490"/>
      <c r="C268" s="1489" t="s">
        <v>458</v>
      </c>
      <c r="D268" s="2043" t="s">
        <v>2635</v>
      </c>
      <c r="E268" s="2043"/>
      <c r="F268" s="2108" t="s">
        <v>3520</v>
      </c>
      <c r="G268" s="2109"/>
      <c r="H268" s="2398"/>
      <c r="I268" s="4103"/>
      <c r="J268" s="4103"/>
      <c r="K268" s="4103"/>
      <c r="L268" s="4103"/>
      <c r="M268" s="4103"/>
      <c r="N268" s="4104"/>
      <c r="O268" s="2017"/>
      <c r="P268" s="2017"/>
    </row>
    <row r="269" spans="2:16" ht="28.5" customHeight="1">
      <c r="B269" s="1490"/>
      <c r="C269" s="1491" t="s">
        <v>489</v>
      </c>
      <c r="D269" s="1997" t="s">
        <v>2696</v>
      </c>
      <c r="E269" s="1998"/>
      <c r="F269" s="2110" t="s">
        <v>3520</v>
      </c>
      <c r="G269" s="2109"/>
      <c r="H269" s="2398"/>
      <c r="I269" s="4103"/>
      <c r="J269" s="4103"/>
      <c r="K269" s="4103"/>
      <c r="L269" s="4103"/>
      <c r="M269" s="4103"/>
      <c r="N269" s="4104"/>
      <c r="O269" s="2017"/>
      <c r="P269" s="2017"/>
    </row>
    <row r="270" spans="2:16" ht="37.5" customHeight="1">
      <c r="B270" s="1490"/>
      <c r="C270" s="1491" t="s">
        <v>493</v>
      </c>
      <c r="D270" s="1997" t="s">
        <v>2697</v>
      </c>
      <c r="E270" s="1998"/>
      <c r="F270" s="2107" t="s">
        <v>3520</v>
      </c>
      <c r="G270" s="2107"/>
      <c r="H270" s="2398"/>
      <c r="I270" s="4103"/>
      <c r="J270" s="4103"/>
      <c r="K270" s="4103"/>
      <c r="L270" s="4103"/>
      <c r="M270" s="4103"/>
      <c r="N270" s="4104"/>
      <c r="O270" s="2017"/>
      <c r="P270" s="2017"/>
    </row>
    <row r="271" spans="2:16" ht="60.75" customHeight="1">
      <c r="B271" s="1494"/>
      <c r="C271" s="1491" t="s">
        <v>498</v>
      </c>
      <c r="D271" s="1997" t="s">
        <v>2698</v>
      </c>
      <c r="E271" s="1997"/>
      <c r="F271" s="2108" t="s">
        <v>3520</v>
      </c>
      <c r="G271" s="2109"/>
      <c r="H271" s="4100"/>
      <c r="I271" s="4105"/>
      <c r="J271" s="4105"/>
      <c r="K271" s="4105"/>
      <c r="L271" s="4105"/>
      <c r="M271" s="4105"/>
      <c r="N271" s="4106"/>
      <c r="O271" s="2017"/>
      <c r="P271" s="2017"/>
    </row>
    <row r="272" spans="2:16" ht="39" customHeight="1">
      <c r="B272" s="1493" t="s">
        <v>441</v>
      </c>
      <c r="C272" s="1997" t="s">
        <v>1748</v>
      </c>
      <c r="D272" s="1997"/>
      <c r="E272" s="1998"/>
      <c r="F272" s="3365" t="s">
        <v>3520</v>
      </c>
      <c r="G272" s="3366"/>
      <c r="H272" s="1634" t="s">
        <v>1521</v>
      </c>
      <c r="I272" s="2121"/>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226.5" customHeight="1">
      <c r="B274" s="2097"/>
      <c r="C274" s="2099"/>
      <c r="D274" s="2099"/>
      <c r="E274" s="2099"/>
      <c r="F274" s="2099"/>
      <c r="G274" s="2100"/>
      <c r="H274" s="98" t="s">
        <v>4693</v>
      </c>
      <c r="I274" s="656" t="s">
        <v>2706</v>
      </c>
      <c r="J274" s="656" t="s">
        <v>3280</v>
      </c>
      <c r="K274" s="98" t="s">
        <v>3281</v>
      </c>
      <c r="L274" s="98" t="s">
        <v>3063</v>
      </c>
      <c r="M274" s="656" t="s">
        <v>3282</v>
      </c>
      <c r="N274" s="1370" t="s">
        <v>4694</v>
      </c>
      <c r="O274" s="1504" t="s">
        <v>1762</v>
      </c>
      <c r="P274" s="1504" t="s">
        <v>1762</v>
      </c>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4.75" customHeight="1">
      <c r="B276" s="84" t="s">
        <v>458</v>
      </c>
      <c r="C276" s="2091" t="s">
        <v>3064</v>
      </c>
      <c r="D276" s="2091"/>
      <c r="E276" s="2091"/>
      <c r="F276" s="2091"/>
      <c r="G276" s="2092"/>
      <c r="H276" s="34">
        <v>16</v>
      </c>
      <c r="I276" s="596">
        <v>480</v>
      </c>
      <c r="J276" s="120">
        <f t="shared" ref="J276:J295" si="1">MIN(H276/I276,1)</f>
        <v>3.3333333333333333E-2</v>
      </c>
      <c r="K276" s="36" t="s">
        <v>1335</v>
      </c>
      <c r="L276" s="36" t="s">
        <v>1335</v>
      </c>
      <c r="M276" s="1371" t="s">
        <v>61</v>
      </c>
      <c r="N276" s="4096" t="s">
        <v>4695</v>
      </c>
      <c r="O276" s="2089"/>
      <c r="P276" s="2089"/>
    </row>
    <row r="277" spans="2:16" ht="24.75" customHeight="1">
      <c r="B277" s="84" t="s">
        <v>489</v>
      </c>
      <c r="C277" s="2091" t="s">
        <v>3065</v>
      </c>
      <c r="D277" s="2091"/>
      <c r="E277" s="2091"/>
      <c r="F277" s="2091"/>
      <c r="G277" s="2092"/>
      <c r="H277" s="36" t="s">
        <v>1335</v>
      </c>
      <c r="I277" s="36" t="s">
        <v>1335</v>
      </c>
      <c r="J277" s="1371" t="s">
        <v>61</v>
      </c>
      <c r="K277" s="36" t="s">
        <v>1335</v>
      </c>
      <c r="L277" s="36" t="s">
        <v>1335</v>
      </c>
      <c r="M277" s="1371" t="s">
        <v>61</v>
      </c>
      <c r="N277" s="4097"/>
      <c r="O277" s="2017" t="s">
        <v>1762</v>
      </c>
      <c r="P277" s="2017"/>
    </row>
    <row r="278" spans="2:16" ht="54.75" customHeight="1">
      <c r="B278" s="84" t="s">
        <v>493</v>
      </c>
      <c r="C278" s="2091" t="s">
        <v>3284</v>
      </c>
      <c r="D278" s="2091"/>
      <c r="E278" s="2092"/>
      <c r="F278" s="3818" t="s">
        <v>4637</v>
      </c>
      <c r="G278" s="3820"/>
      <c r="H278" s="34">
        <v>6</v>
      </c>
      <c r="I278" s="596">
        <v>480</v>
      </c>
      <c r="J278" s="120">
        <f t="shared" si="1"/>
        <v>1.2500000000000001E-2</v>
      </c>
      <c r="K278" s="36" t="s">
        <v>1335</v>
      </c>
      <c r="L278" s="36" t="s">
        <v>1335</v>
      </c>
      <c r="M278" s="1371" t="s">
        <v>61</v>
      </c>
      <c r="N278" s="4097"/>
      <c r="O278" s="2017"/>
      <c r="P278" s="2017"/>
    </row>
    <row r="279" spans="2:16" ht="20.25" customHeight="1">
      <c r="B279" s="104" t="s">
        <v>441</v>
      </c>
      <c r="C279" s="2068" t="s">
        <v>3068</v>
      </c>
      <c r="D279" s="2068"/>
      <c r="E279" s="2068"/>
      <c r="F279" s="2068"/>
      <c r="G279" s="2095"/>
      <c r="H279" s="36" t="s">
        <v>1335</v>
      </c>
      <c r="I279" s="36" t="s">
        <v>1335</v>
      </c>
      <c r="J279" s="1371" t="s">
        <v>61</v>
      </c>
      <c r="K279" s="36" t="s">
        <v>1335</v>
      </c>
      <c r="L279" s="36" t="s">
        <v>1335</v>
      </c>
      <c r="M279" s="1371" t="s">
        <v>61</v>
      </c>
      <c r="N279" s="4098"/>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1991" t="s">
        <v>4696</v>
      </c>
      <c r="P280" s="2088"/>
    </row>
    <row r="281" spans="2:16" ht="24.75" customHeight="1">
      <c r="B281" s="76" t="s">
        <v>458</v>
      </c>
      <c r="C281" s="2091" t="s">
        <v>3069</v>
      </c>
      <c r="D281" s="2091"/>
      <c r="E281" s="2091"/>
      <c r="F281" s="2091"/>
      <c r="G281" s="2092"/>
      <c r="H281" s="36" t="s">
        <v>1335</v>
      </c>
      <c r="I281" s="36" t="s">
        <v>1335</v>
      </c>
      <c r="J281" s="1371" t="s">
        <v>61</v>
      </c>
      <c r="K281" s="36" t="s">
        <v>1335</v>
      </c>
      <c r="L281" s="36" t="s">
        <v>1335</v>
      </c>
      <c r="M281" s="1371" t="s">
        <v>61</v>
      </c>
      <c r="N281" s="4092" t="s">
        <v>4695</v>
      </c>
      <c r="O281" s="2017"/>
      <c r="P281" s="2089"/>
    </row>
    <row r="282" spans="2:16" ht="24.75" customHeight="1">
      <c r="B282" s="76" t="s">
        <v>489</v>
      </c>
      <c r="C282" s="2091" t="s">
        <v>3070</v>
      </c>
      <c r="D282" s="2091"/>
      <c r="E282" s="2091"/>
      <c r="F282" s="2091"/>
      <c r="G282" s="1518"/>
      <c r="H282" s="36" t="s">
        <v>1335</v>
      </c>
      <c r="I282" s="36" t="s">
        <v>1335</v>
      </c>
      <c r="J282" s="1371" t="s">
        <v>61</v>
      </c>
      <c r="K282" s="36" t="s">
        <v>1335</v>
      </c>
      <c r="L282" s="36" t="s">
        <v>1335</v>
      </c>
      <c r="M282" s="1371" t="s">
        <v>61</v>
      </c>
      <c r="N282" s="4093"/>
      <c r="O282" s="2017"/>
      <c r="P282" s="2089"/>
    </row>
    <row r="283" spans="2:16" ht="29.25" customHeight="1">
      <c r="B283" s="76" t="s">
        <v>493</v>
      </c>
      <c r="C283" s="2091" t="s">
        <v>3071</v>
      </c>
      <c r="D283" s="2091"/>
      <c r="E283" s="2091"/>
      <c r="F283" s="2091"/>
      <c r="G283" s="2092"/>
      <c r="H283" s="34">
        <v>0</v>
      </c>
      <c r="I283" s="596">
        <v>480</v>
      </c>
      <c r="J283" s="120">
        <f t="shared" si="1"/>
        <v>0</v>
      </c>
      <c r="K283" s="36" t="s">
        <v>1335</v>
      </c>
      <c r="L283" s="36" t="s">
        <v>1335</v>
      </c>
      <c r="M283" s="1371" t="s">
        <v>61</v>
      </c>
      <c r="N283" s="4093"/>
      <c r="O283" s="2017"/>
      <c r="P283" s="2089"/>
    </row>
    <row r="284" spans="2:16" ht="18" customHeight="1">
      <c r="B284" s="104" t="s">
        <v>445</v>
      </c>
      <c r="C284" s="2068" t="s">
        <v>2425</v>
      </c>
      <c r="D284" s="2068"/>
      <c r="E284" s="2068"/>
      <c r="F284" s="2068"/>
      <c r="G284" s="2068"/>
      <c r="H284" s="2068"/>
      <c r="I284" s="2068"/>
      <c r="J284" s="2068"/>
      <c r="K284" s="2068"/>
      <c r="L284" s="2068"/>
      <c r="M284" s="2068"/>
      <c r="N284" s="2085"/>
      <c r="O284" s="2017"/>
      <c r="P284" s="2089"/>
    </row>
    <row r="285" spans="2:16" ht="22.5" customHeight="1">
      <c r="B285" s="76" t="s">
        <v>458</v>
      </c>
      <c r="C285" s="2091" t="s">
        <v>3072</v>
      </c>
      <c r="D285" s="2091"/>
      <c r="E285" s="2091"/>
      <c r="F285" s="2091"/>
      <c r="G285" s="2092"/>
      <c r="H285" s="34">
        <v>0</v>
      </c>
      <c r="I285" s="596">
        <v>480</v>
      </c>
      <c r="J285" s="120">
        <f t="shared" si="1"/>
        <v>0</v>
      </c>
      <c r="K285" s="36" t="s">
        <v>1335</v>
      </c>
      <c r="L285" s="36" t="s">
        <v>1335</v>
      </c>
      <c r="M285" s="1371" t="s">
        <v>61</v>
      </c>
      <c r="N285" s="4094"/>
      <c r="O285" s="2017"/>
      <c r="P285" s="2089"/>
    </row>
    <row r="286" spans="2:16" ht="22.5" customHeight="1">
      <c r="B286" s="76" t="s">
        <v>489</v>
      </c>
      <c r="C286" s="2091" t="s">
        <v>3073</v>
      </c>
      <c r="D286" s="2091"/>
      <c r="E286" s="2091"/>
      <c r="F286" s="2091"/>
      <c r="G286" s="2092"/>
      <c r="H286" s="34">
        <v>0</v>
      </c>
      <c r="I286" s="596">
        <v>480</v>
      </c>
      <c r="J286" s="120">
        <f t="shared" si="1"/>
        <v>0</v>
      </c>
      <c r="K286" s="36" t="s">
        <v>1335</v>
      </c>
      <c r="L286" s="36" t="s">
        <v>1335</v>
      </c>
      <c r="M286" s="1371" t="s">
        <v>61</v>
      </c>
      <c r="N286" s="4095"/>
      <c r="O286" s="2017"/>
      <c r="P286" s="2089"/>
    </row>
    <row r="287" spans="2:16" ht="22.5" customHeight="1">
      <c r="B287" s="104" t="s">
        <v>448</v>
      </c>
      <c r="C287" s="2068" t="s">
        <v>3074</v>
      </c>
      <c r="D287" s="2068"/>
      <c r="E287" s="2068"/>
      <c r="F287" s="2068"/>
      <c r="G287" s="2068"/>
      <c r="H287" s="34">
        <v>0</v>
      </c>
      <c r="I287" s="596">
        <v>480</v>
      </c>
      <c r="J287" s="120">
        <f t="shared" si="1"/>
        <v>0</v>
      </c>
      <c r="K287" s="36" t="s">
        <v>1335</v>
      </c>
      <c r="L287" s="36" t="s">
        <v>1335</v>
      </c>
      <c r="M287" s="1371" t="s">
        <v>61</v>
      </c>
      <c r="N287" s="1372"/>
      <c r="O287" s="2017"/>
      <c r="P287" s="2089"/>
    </row>
    <row r="288" spans="2:16" ht="22.5" customHeight="1">
      <c r="B288" s="104" t="s">
        <v>450</v>
      </c>
      <c r="C288" s="2068" t="s">
        <v>3075</v>
      </c>
      <c r="D288" s="2068"/>
      <c r="E288" s="2068"/>
      <c r="F288" s="2068"/>
      <c r="G288" s="2068"/>
      <c r="H288" s="34">
        <v>0</v>
      </c>
      <c r="I288" s="596">
        <v>480</v>
      </c>
      <c r="J288" s="120">
        <f t="shared" si="1"/>
        <v>0</v>
      </c>
      <c r="K288" s="36" t="s">
        <v>1335</v>
      </c>
      <c r="L288" s="36" t="s">
        <v>1335</v>
      </c>
      <c r="M288" s="1371" t="s">
        <v>61</v>
      </c>
      <c r="N288" s="1372"/>
      <c r="O288" s="2017"/>
      <c r="P288" s="2089"/>
    </row>
    <row r="289" spans="2:16" ht="22.5" customHeight="1">
      <c r="B289" s="104" t="s">
        <v>453</v>
      </c>
      <c r="C289" s="2068" t="s">
        <v>2432</v>
      </c>
      <c r="D289" s="2068"/>
      <c r="E289" s="2068"/>
      <c r="F289" s="2068"/>
      <c r="G289" s="2068"/>
      <c r="H289" s="34">
        <v>0</v>
      </c>
      <c r="I289" s="596">
        <v>480</v>
      </c>
      <c r="J289" s="120">
        <f t="shared" si="1"/>
        <v>0</v>
      </c>
      <c r="K289" s="36" t="s">
        <v>1335</v>
      </c>
      <c r="L289" s="36" t="s">
        <v>1335</v>
      </c>
      <c r="M289" s="1371" t="s">
        <v>61</v>
      </c>
      <c r="N289" s="1372"/>
      <c r="O289" s="2017"/>
      <c r="P289" s="2089"/>
    </row>
    <row r="290" spans="2:16" ht="22.5" customHeight="1">
      <c r="B290" s="104" t="s">
        <v>456</v>
      </c>
      <c r="C290" s="2068" t="s">
        <v>2433</v>
      </c>
      <c r="D290" s="2068"/>
      <c r="E290" s="2068"/>
      <c r="F290" s="2068"/>
      <c r="G290" s="2068"/>
      <c r="H290" s="34">
        <v>0</v>
      </c>
      <c r="I290" s="596">
        <v>480</v>
      </c>
      <c r="J290" s="120">
        <f t="shared" si="1"/>
        <v>0</v>
      </c>
      <c r="K290" s="36" t="s">
        <v>1335</v>
      </c>
      <c r="L290" s="36" t="s">
        <v>1335</v>
      </c>
      <c r="M290" s="1371" t="s">
        <v>61</v>
      </c>
      <c r="N290" s="1372"/>
      <c r="O290" s="2017"/>
      <c r="P290" s="2089"/>
    </row>
    <row r="291" spans="2:16" ht="18.75" customHeight="1">
      <c r="B291" s="104" t="s">
        <v>458</v>
      </c>
      <c r="C291" s="2068" t="s">
        <v>2434</v>
      </c>
      <c r="D291" s="2068"/>
      <c r="E291" s="2068"/>
      <c r="F291" s="2068"/>
      <c r="G291" s="2068"/>
      <c r="H291" s="2068"/>
      <c r="I291" s="2068"/>
      <c r="J291" s="2068"/>
      <c r="K291" s="2068"/>
      <c r="L291" s="2068"/>
      <c r="M291" s="2068"/>
      <c r="N291" s="2085"/>
      <c r="O291" s="2017"/>
      <c r="P291" s="2089"/>
    </row>
    <row r="292" spans="2:16" ht="22.5" customHeight="1">
      <c r="B292" s="76" t="s">
        <v>458</v>
      </c>
      <c r="C292" s="2086" t="s">
        <v>2435</v>
      </c>
      <c r="D292" s="2086"/>
      <c r="E292" s="2086"/>
      <c r="F292" s="2086"/>
      <c r="G292" s="2087"/>
      <c r="H292" s="34">
        <v>0</v>
      </c>
      <c r="I292" s="596">
        <v>480</v>
      </c>
      <c r="J292" s="120">
        <f t="shared" si="1"/>
        <v>0</v>
      </c>
      <c r="K292" s="36" t="s">
        <v>1335</v>
      </c>
      <c r="L292" s="36" t="s">
        <v>1335</v>
      </c>
      <c r="M292" s="1371" t="s">
        <v>61</v>
      </c>
      <c r="N292" s="4094"/>
      <c r="O292" s="2017"/>
      <c r="P292" s="2089"/>
    </row>
    <row r="293" spans="2:16" ht="22.5" customHeight="1">
      <c r="B293" s="76" t="s">
        <v>489</v>
      </c>
      <c r="C293" s="2086" t="s">
        <v>2436</v>
      </c>
      <c r="D293" s="2086"/>
      <c r="E293" s="2086"/>
      <c r="F293" s="2086"/>
      <c r="G293" s="2087"/>
      <c r="H293" s="36" t="s">
        <v>1335</v>
      </c>
      <c r="I293" s="36" t="s">
        <v>1335</v>
      </c>
      <c r="J293" s="1371" t="s">
        <v>61</v>
      </c>
      <c r="K293" s="36" t="s">
        <v>1335</v>
      </c>
      <c r="L293" s="36" t="s">
        <v>1335</v>
      </c>
      <c r="M293" s="1371" t="s">
        <v>61</v>
      </c>
      <c r="N293" s="4095"/>
      <c r="O293" s="2017"/>
      <c r="P293" s="2089"/>
    </row>
    <row r="294" spans="2:16" ht="22.5" customHeight="1">
      <c r="B294" s="104" t="s">
        <v>594</v>
      </c>
      <c r="C294" s="2068" t="s">
        <v>3076</v>
      </c>
      <c r="D294" s="2068"/>
      <c r="E294" s="2068"/>
      <c r="F294" s="2068"/>
      <c r="G294" s="2068"/>
      <c r="H294" s="36" t="s">
        <v>1335</v>
      </c>
      <c r="I294" s="36" t="s">
        <v>1335</v>
      </c>
      <c r="J294" s="1371" t="s">
        <v>61</v>
      </c>
      <c r="K294" s="36" t="s">
        <v>1335</v>
      </c>
      <c r="L294" s="36" t="s">
        <v>1335</v>
      </c>
      <c r="M294" s="1371" t="s">
        <v>61</v>
      </c>
      <c r="N294" s="1372"/>
      <c r="O294" s="2017"/>
      <c r="P294" s="2089"/>
    </row>
    <row r="295" spans="2:16" ht="43.5" customHeight="1" thickBot="1">
      <c r="B295" s="27" t="s">
        <v>596</v>
      </c>
      <c r="C295" s="1997" t="s">
        <v>3285</v>
      </c>
      <c r="D295" s="1997"/>
      <c r="E295" s="1997"/>
      <c r="F295" s="1997"/>
      <c r="G295" s="1998"/>
      <c r="H295" s="34">
        <f>SUM(H276+H283+H285+H286+H287+H288+H289+H290+H292)</f>
        <v>16</v>
      </c>
      <c r="I295" s="34">
        <f>SUM(I276+I283+I285+I286+I287+I288+I289+I290+I292)</f>
        <v>4320</v>
      </c>
      <c r="J295" s="120">
        <f t="shared" si="1"/>
        <v>3.7037037037037038E-3</v>
      </c>
      <c r="K295" s="36" t="s">
        <v>1335</v>
      </c>
      <c r="L295" s="36" t="s">
        <v>1335</v>
      </c>
      <c r="M295" s="1371" t="s">
        <v>61</v>
      </c>
      <c r="N295" s="1372"/>
      <c r="O295" s="2005"/>
      <c r="P295" s="2090"/>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51" customHeight="1">
      <c r="B297" s="70" t="s">
        <v>339</v>
      </c>
      <c r="C297" s="1997" t="s">
        <v>2722</v>
      </c>
      <c r="D297" s="1997"/>
      <c r="E297" s="1997"/>
      <c r="F297" s="1997"/>
      <c r="G297" s="1998"/>
      <c r="H297" s="1999" t="s">
        <v>1442</v>
      </c>
      <c r="I297" s="2027"/>
      <c r="J297" s="2000"/>
      <c r="K297" s="108" t="s">
        <v>1521</v>
      </c>
      <c r="L297" s="4087" t="s">
        <v>4697</v>
      </c>
      <c r="M297" s="4088"/>
      <c r="N297" s="4089"/>
      <c r="O297" s="109" t="s">
        <v>1784</v>
      </c>
      <c r="P297" s="1507"/>
    </row>
    <row r="298" spans="2:16" ht="34.5" customHeight="1">
      <c r="B298" s="110" t="s">
        <v>341</v>
      </c>
      <c r="C298" s="1997" t="s">
        <v>2724</v>
      </c>
      <c r="D298" s="1997"/>
      <c r="E298" s="1997"/>
      <c r="F298" s="1997"/>
      <c r="G298" s="1998"/>
      <c r="H298" s="1999" t="s">
        <v>1442</v>
      </c>
      <c r="I298" s="2027"/>
      <c r="J298" s="2000"/>
      <c r="K298" s="2030" t="s">
        <v>1521</v>
      </c>
      <c r="L298" s="2059" t="s">
        <v>4698</v>
      </c>
      <c r="M298" s="2060"/>
      <c r="N298" s="2061"/>
      <c r="O298" s="2017" t="s">
        <v>2736</v>
      </c>
      <c r="P298" s="1991" t="s">
        <v>2736</v>
      </c>
    </row>
    <row r="299" spans="2:16" ht="37.5" customHeight="1">
      <c r="B299" s="1494" t="s">
        <v>435</v>
      </c>
      <c r="C299" s="2043" t="s">
        <v>2725</v>
      </c>
      <c r="D299" s="2043"/>
      <c r="E299" s="2043"/>
      <c r="F299" s="2043"/>
      <c r="G299" s="2054"/>
      <c r="H299" s="1999" t="s">
        <v>1442</v>
      </c>
      <c r="I299" s="2027"/>
      <c r="J299" s="2000"/>
      <c r="K299" s="2031"/>
      <c r="L299" s="2062"/>
      <c r="M299" s="2063"/>
      <c r="N299" s="2064"/>
      <c r="O299" s="2017"/>
      <c r="P299" s="2017"/>
    </row>
    <row r="300" spans="2:16" ht="37.5" customHeight="1">
      <c r="B300" s="1490" t="s">
        <v>441</v>
      </c>
      <c r="C300" s="1997" t="s">
        <v>2726</v>
      </c>
      <c r="D300" s="1997"/>
      <c r="E300" s="1997"/>
      <c r="F300" s="1997"/>
      <c r="G300" s="1998"/>
      <c r="H300" s="2461" t="s">
        <v>4699</v>
      </c>
      <c r="I300" s="2010"/>
      <c r="J300" s="3705"/>
      <c r="K300" s="2078"/>
      <c r="L300" s="4090"/>
      <c r="M300" s="4091"/>
      <c r="N300" s="3542"/>
      <c r="O300" s="2017"/>
      <c r="P300" s="2017"/>
    </row>
    <row r="301" spans="2:16" ht="105.75" customHeight="1">
      <c r="B301" s="44" t="s">
        <v>737</v>
      </c>
      <c r="C301" s="1997" t="s">
        <v>2727</v>
      </c>
      <c r="D301" s="1997"/>
      <c r="E301" s="1997"/>
      <c r="F301" s="1997"/>
      <c r="G301" s="1998"/>
      <c r="H301" s="1999" t="s">
        <v>4700</v>
      </c>
      <c r="I301" s="2027"/>
      <c r="J301" s="2000"/>
      <c r="K301" s="1535" t="s">
        <v>1521</v>
      </c>
      <c r="L301" s="4084" t="s">
        <v>4701</v>
      </c>
      <c r="M301" s="4085"/>
      <c r="N301" s="4086"/>
      <c r="O301" s="2017"/>
      <c r="P301" s="2017"/>
    </row>
    <row r="302" spans="2:16" ht="44.25" customHeight="1">
      <c r="B302" s="110" t="s">
        <v>350</v>
      </c>
      <c r="C302" s="1997" t="s">
        <v>1796</v>
      </c>
      <c r="D302" s="1997"/>
      <c r="E302" s="1997"/>
      <c r="F302" s="1997"/>
      <c r="G302" s="1998"/>
      <c r="H302" s="2384" t="s">
        <v>1442</v>
      </c>
      <c r="I302" s="2385"/>
      <c r="J302" s="2386"/>
      <c r="K302" s="1535" t="s">
        <v>1330</v>
      </c>
      <c r="L302" s="2833" t="s">
        <v>4702</v>
      </c>
      <c r="M302" s="3954"/>
      <c r="N302" s="3954"/>
      <c r="O302" s="2017"/>
      <c r="P302" s="1992"/>
    </row>
    <row r="303" spans="2:16" ht="39" customHeight="1">
      <c r="B303" s="28" t="s">
        <v>357</v>
      </c>
      <c r="C303" s="2043" t="s">
        <v>1799</v>
      </c>
      <c r="D303" s="2043"/>
      <c r="E303" s="2043"/>
      <c r="F303" s="2043"/>
      <c r="G303" s="2054"/>
      <c r="H303" s="1999" t="s">
        <v>1442</v>
      </c>
      <c r="I303" s="2027"/>
      <c r="J303" s="2000"/>
      <c r="K303" s="4082" t="s">
        <v>1330</v>
      </c>
      <c r="L303" s="2059" t="s">
        <v>4703</v>
      </c>
      <c r="M303" s="2060"/>
      <c r="N303" s="2061"/>
      <c r="O303" s="1991" t="s">
        <v>1801</v>
      </c>
      <c r="P303" s="1991"/>
    </row>
    <row r="304" spans="2:16" ht="39" customHeight="1">
      <c r="B304" s="23" t="s">
        <v>366</v>
      </c>
      <c r="C304" s="1997" t="s">
        <v>2730</v>
      </c>
      <c r="D304" s="1997"/>
      <c r="E304" s="1997"/>
      <c r="F304" s="1997"/>
      <c r="G304" s="1998"/>
      <c r="H304" s="2461" t="s">
        <v>4704</v>
      </c>
      <c r="I304" s="2010"/>
      <c r="J304" s="3705"/>
      <c r="K304" s="4080"/>
      <c r="L304" s="2062"/>
      <c r="M304" s="2063"/>
      <c r="N304" s="2064"/>
      <c r="O304" s="2017"/>
      <c r="P304" s="2017"/>
    </row>
    <row r="305" spans="1:16" ht="34.5" customHeight="1">
      <c r="B305" s="1520" t="s">
        <v>742</v>
      </c>
      <c r="C305" s="1997" t="s">
        <v>1806</v>
      </c>
      <c r="D305" s="1997"/>
      <c r="E305" s="1997"/>
      <c r="F305" s="1997"/>
      <c r="G305" s="1998"/>
      <c r="H305" s="2384" t="s">
        <v>1807</v>
      </c>
      <c r="I305" s="2385"/>
      <c r="J305" s="2386"/>
      <c r="K305" s="4080"/>
      <c r="L305" s="2062"/>
      <c r="M305" s="2063"/>
      <c r="N305" s="2064"/>
      <c r="O305" s="2017"/>
      <c r="P305" s="2017"/>
    </row>
    <row r="306" spans="1:16" ht="31.5" customHeight="1">
      <c r="B306" s="1493" t="s">
        <v>435</v>
      </c>
      <c r="C306" s="1997" t="s">
        <v>1809</v>
      </c>
      <c r="D306" s="1997"/>
      <c r="E306" s="1997"/>
      <c r="F306" s="1997"/>
      <c r="G306" s="1998"/>
      <c r="H306" s="2384" t="s">
        <v>4705</v>
      </c>
      <c r="I306" s="2385"/>
      <c r="J306" s="2386"/>
      <c r="K306" s="4080"/>
      <c r="L306" s="2062"/>
      <c r="M306" s="2063"/>
      <c r="N306" s="2064"/>
      <c r="O306" s="2017"/>
      <c r="P306" s="1992"/>
    </row>
    <row r="307" spans="1:16" ht="51" customHeight="1">
      <c r="B307" s="70" t="s">
        <v>745</v>
      </c>
      <c r="C307" s="1997" t="s">
        <v>3083</v>
      </c>
      <c r="D307" s="1997"/>
      <c r="E307" s="1997"/>
      <c r="F307" s="1997"/>
      <c r="G307" s="1998"/>
      <c r="H307" s="3721" t="s">
        <v>1442</v>
      </c>
      <c r="I307" s="3722"/>
      <c r="J307" s="3734"/>
      <c r="K307" s="4080"/>
      <c r="L307" s="2062"/>
      <c r="M307" s="2063"/>
      <c r="N307" s="2064"/>
      <c r="O307" s="2051" t="s">
        <v>1785</v>
      </c>
      <c r="P307" s="2051"/>
    </row>
    <row r="308" spans="1:16" ht="41.25" customHeight="1" thickBot="1">
      <c r="B308" s="39" t="s">
        <v>435</v>
      </c>
      <c r="C308" s="1978" t="s">
        <v>2737</v>
      </c>
      <c r="D308" s="1978"/>
      <c r="E308" s="1978"/>
      <c r="F308" s="1978"/>
      <c r="G308" s="1979"/>
      <c r="H308" s="2358" t="s">
        <v>1807</v>
      </c>
      <c r="I308" s="2358"/>
      <c r="J308" s="3615"/>
      <c r="K308" s="4083"/>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1817</v>
      </c>
      <c r="I310" s="2027"/>
      <c r="J310" s="2027"/>
      <c r="K310" s="4079" t="s">
        <v>1330</v>
      </c>
      <c r="L310" s="2833" t="s">
        <v>4706</v>
      </c>
      <c r="M310" s="3954"/>
      <c r="N310" s="3954"/>
      <c r="O310" s="2050" t="s">
        <v>2736</v>
      </c>
      <c r="P310" s="2050" t="s">
        <v>3287</v>
      </c>
    </row>
    <row r="311" spans="1:16" ht="30.75" customHeight="1">
      <c r="B311" s="1494" t="s">
        <v>435</v>
      </c>
      <c r="C311" s="2043" t="s">
        <v>2740</v>
      </c>
      <c r="D311" s="2043"/>
      <c r="E311" s="2043"/>
      <c r="F311" s="2043"/>
      <c r="G311" s="2043"/>
      <c r="H311" s="2038" t="s">
        <v>1442</v>
      </c>
      <c r="I311" s="2039"/>
      <c r="J311" s="2040"/>
      <c r="K311" s="4080"/>
      <c r="L311" s="3954"/>
      <c r="M311" s="3954"/>
      <c r="N311" s="3954"/>
      <c r="O311" s="2017"/>
      <c r="P311" s="2017"/>
    </row>
    <row r="312" spans="1:16" ht="39" customHeight="1">
      <c r="B312" s="1494" t="s">
        <v>441</v>
      </c>
      <c r="C312" s="1997" t="s">
        <v>2741</v>
      </c>
      <c r="D312" s="1997"/>
      <c r="E312" s="1997"/>
      <c r="F312" s="1997"/>
      <c r="G312" s="1998"/>
      <c r="H312" s="1999" t="s">
        <v>387</v>
      </c>
      <c r="I312" s="2027"/>
      <c r="J312" s="2000"/>
      <c r="K312" s="4080"/>
      <c r="L312" s="3954"/>
      <c r="M312" s="3954"/>
      <c r="N312" s="3954"/>
      <c r="O312" s="2017"/>
      <c r="P312" s="2017"/>
    </row>
    <row r="313" spans="1:16" ht="143.25" customHeight="1">
      <c r="B313" s="1520" t="s">
        <v>381</v>
      </c>
      <c r="C313" s="1997" t="s">
        <v>2742</v>
      </c>
      <c r="D313" s="1997"/>
      <c r="E313" s="1997"/>
      <c r="F313" s="1997"/>
      <c r="G313" s="1998"/>
      <c r="H313" s="2038" t="s">
        <v>57</v>
      </c>
      <c r="I313" s="2039"/>
      <c r="J313" s="2040"/>
      <c r="K313" s="4081"/>
      <c r="L313" s="3954"/>
      <c r="M313" s="3954"/>
      <c r="N313" s="3954"/>
      <c r="O313" s="2017"/>
      <c r="P313" s="2017"/>
    </row>
    <row r="314" spans="1:16" ht="39" customHeight="1">
      <c r="B314" s="1494" t="s">
        <v>435</v>
      </c>
      <c r="C314" s="1997" t="s">
        <v>2743</v>
      </c>
      <c r="D314" s="1997"/>
      <c r="E314" s="1997"/>
      <c r="F314" s="1997"/>
      <c r="G314" s="1998"/>
      <c r="H314" s="1999"/>
      <c r="I314" s="2027"/>
      <c r="J314" s="2000"/>
      <c r="K314" s="2030" t="s">
        <v>1521</v>
      </c>
      <c r="L314" s="2032"/>
      <c r="M314" s="2033"/>
      <c r="N314" s="2034"/>
      <c r="O314" s="2017"/>
      <c r="P314" s="2017"/>
    </row>
    <row r="315" spans="1:16" ht="31.5" customHeight="1">
      <c r="B315" s="1490" t="s">
        <v>441</v>
      </c>
      <c r="C315" s="1997" t="s">
        <v>2745</v>
      </c>
      <c r="D315" s="1997"/>
      <c r="E315" s="1997"/>
      <c r="F315" s="1997"/>
      <c r="G315" s="1998"/>
      <c r="H315" s="3721" t="s">
        <v>57</v>
      </c>
      <c r="I315" s="3722"/>
      <c r="J315" s="3734"/>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1784</v>
      </c>
      <c r="P316" s="1991"/>
    </row>
    <row r="317" spans="1:16" ht="47.25" customHeight="1">
      <c r="A317" s="166"/>
      <c r="B317" s="111" t="s">
        <v>435</v>
      </c>
      <c r="C317" s="1830" t="s">
        <v>3288</v>
      </c>
      <c r="D317" s="1830"/>
      <c r="E317" s="1830"/>
      <c r="F317" s="1830"/>
      <c r="G317" s="1830"/>
      <c r="H317" s="1830"/>
      <c r="I317" s="1830"/>
      <c r="J317" s="1830"/>
      <c r="K317" s="1830"/>
      <c r="L317" s="2018" t="s">
        <v>1521</v>
      </c>
      <c r="M317" s="4045"/>
      <c r="N317" s="4046"/>
      <c r="O317" s="2017"/>
      <c r="P317" s="2017"/>
    </row>
    <row r="318" spans="1:16" ht="28.5" customHeight="1">
      <c r="A318" s="166"/>
      <c r="B318" s="111"/>
      <c r="C318" s="1491" t="s">
        <v>458</v>
      </c>
      <c r="D318" s="1997" t="s">
        <v>2748</v>
      </c>
      <c r="E318" s="1997"/>
      <c r="F318" s="1997"/>
      <c r="G318" s="1997"/>
      <c r="H318" s="1997"/>
      <c r="I318" s="1998"/>
      <c r="J318" s="2384" t="s">
        <v>2749</v>
      </c>
      <c r="K318" s="2386"/>
      <c r="L318" s="2019"/>
      <c r="M318" s="4047"/>
      <c r="N318" s="4049"/>
      <c r="O318" s="2017"/>
      <c r="P318" s="2017"/>
    </row>
    <row r="319" spans="1:16" ht="40.5" customHeight="1">
      <c r="A319" s="166"/>
      <c r="B319" s="111"/>
      <c r="C319" s="111" t="s">
        <v>489</v>
      </c>
      <c r="D319" s="1997" t="s">
        <v>1830</v>
      </c>
      <c r="E319" s="1997"/>
      <c r="F319" s="1997"/>
      <c r="G319" s="1997"/>
      <c r="H319" s="1830"/>
      <c r="I319" s="1831"/>
      <c r="J319" s="2384" t="s">
        <v>1817</v>
      </c>
      <c r="K319" s="2386"/>
      <c r="L319" s="2019"/>
      <c r="M319" s="4047"/>
      <c r="N319" s="4049"/>
      <c r="O319" s="2017"/>
      <c r="P319" s="2017"/>
    </row>
    <row r="320" spans="1:16" ht="28.5" customHeight="1">
      <c r="A320" s="166"/>
      <c r="B320" s="111"/>
      <c r="C320" s="111" t="s">
        <v>493</v>
      </c>
      <c r="D320" s="1997" t="s">
        <v>2750</v>
      </c>
      <c r="E320" s="1997"/>
      <c r="F320" s="1997"/>
      <c r="G320" s="1997"/>
      <c r="H320" s="3360" t="s">
        <v>4707</v>
      </c>
      <c r="I320" s="3611"/>
      <c r="J320" s="3611"/>
      <c r="K320" s="3361"/>
      <c r="L320" s="2019"/>
      <c r="M320" s="4047"/>
      <c r="N320" s="4049"/>
      <c r="O320" s="2017"/>
      <c r="P320" s="2017"/>
    </row>
    <row r="321" spans="1:16" ht="28.5" customHeight="1">
      <c r="A321" s="166"/>
      <c r="B321" s="111"/>
      <c r="C321" s="111" t="s">
        <v>498</v>
      </c>
      <c r="D321" s="1997" t="s">
        <v>2752</v>
      </c>
      <c r="E321" s="1997"/>
      <c r="F321" s="1997"/>
      <c r="G321" s="1997"/>
      <c r="H321" s="1997"/>
      <c r="I321" s="1997"/>
      <c r="J321" s="2384" t="s">
        <v>1834</v>
      </c>
      <c r="K321" s="2386"/>
      <c r="L321" s="2019"/>
      <c r="M321" s="4047"/>
      <c r="N321" s="4049"/>
      <c r="O321" s="2017"/>
      <c r="P321" s="2017"/>
    </row>
    <row r="322" spans="1:16" ht="34.5" customHeight="1">
      <c r="A322" s="166"/>
      <c r="B322" s="111" t="s">
        <v>441</v>
      </c>
      <c r="C322" s="1830" t="s">
        <v>3290</v>
      </c>
      <c r="D322" s="1830"/>
      <c r="E322" s="1830"/>
      <c r="F322" s="1830"/>
      <c r="G322" s="1830"/>
      <c r="H322" s="1830"/>
      <c r="I322" s="1830"/>
      <c r="J322" s="1830"/>
      <c r="K322" s="1831"/>
      <c r="L322" s="2019"/>
      <c r="M322" s="4047"/>
      <c r="N322" s="4049"/>
      <c r="O322" s="2017"/>
      <c r="P322" s="2017"/>
    </row>
    <row r="323" spans="1:16" ht="28.5" customHeight="1">
      <c r="A323" s="166"/>
      <c r="B323" s="111"/>
      <c r="C323" s="111" t="s">
        <v>458</v>
      </c>
      <c r="D323" s="1997" t="s">
        <v>2748</v>
      </c>
      <c r="E323" s="1997"/>
      <c r="F323" s="1997"/>
      <c r="G323" s="1997"/>
      <c r="H323" s="1997"/>
      <c r="I323" s="1998"/>
      <c r="J323" s="2384" t="s">
        <v>2749</v>
      </c>
      <c r="K323" s="2386"/>
      <c r="L323" s="2019"/>
      <c r="M323" s="4047"/>
      <c r="N323" s="4049"/>
      <c r="O323" s="2017"/>
      <c r="P323" s="2017"/>
    </row>
    <row r="324" spans="1:16" ht="28.5" customHeight="1">
      <c r="A324" s="166"/>
      <c r="B324" s="111"/>
      <c r="C324" s="111" t="s">
        <v>489</v>
      </c>
      <c r="D324" s="1997" t="s">
        <v>1846</v>
      </c>
      <c r="E324" s="1997"/>
      <c r="F324" s="1997"/>
      <c r="G324" s="1997"/>
      <c r="H324" s="1997"/>
      <c r="I324" s="1998"/>
      <c r="J324" s="2384" t="s">
        <v>1817</v>
      </c>
      <c r="K324" s="2386"/>
      <c r="L324" s="2019"/>
      <c r="M324" s="4047"/>
      <c r="N324" s="4049"/>
      <c r="O324" s="2017"/>
      <c r="P324" s="2017"/>
    </row>
    <row r="325" spans="1:16" ht="28.5" customHeight="1">
      <c r="A325" s="166"/>
      <c r="B325" s="111"/>
      <c r="C325" s="111" t="s">
        <v>493</v>
      </c>
      <c r="D325" s="1830" t="s">
        <v>2750</v>
      </c>
      <c r="E325" s="1830"/>
      <c r="F325" s="1830"/>
      <c r="G325" s="1830"/>
      <c r="H325" s="4053" t="s">
        <v>4708</v>
      </c>
      <c r="I325" s="4054"/>
      <c r="J325" s="4054"/>
      <c r="K325" s="4078"/>
      <c r="L325" s="2019"/>
      <c r="M325" s="4047"/>
      <c r="N325" s="4049"/>
      <c r="O325" s="2017"/>
      <c r="P325" s="2017"/>
    </row>
    <row r="326" spans="1:16" ht="28.5" customHeight="1">
      <c r="A326" s="166"/>
      <c r="B326" s="111"/>
      <c r="C326" s="111" t="s">
        <v>498</v>
      </c>
      <c r="D326" s="1997" t="s">
        <v>2755</v>
      </c>
      <c r="E326" s="1997"/>
      <c r="F326" s="1997"/>
      <c r="G326" s="1997"/>
      <c r="H326" s="1997"/>
      <c r="I326" s="1997"/>
      <c r="J326" s="2384" t="s">
        <v>1834</v>
      </c>
      <c r="K326" s="2386"/>
      <c r="L326" s="2019"/>
      <c r="M326" s="4047"/>
      <c r="N326" s="4049"/>
      <c r="O326" s="2017"/>
      <c r="P326" s="2017"/>
    </row>
    <row r="327" spans="1:16" ht="48" customHeight="1">
      <c r="A327" s="166"/>
      <c r="B327" s="111" t="s">
        <v>443</v>
      </c>
      <c r="C327" s="1997" t="s">
        <v>3292</v>
      </c>
      <c r="D327" s="1997"/>
      <c r="E327" s="1997"/>
      <c r="F327" s="1997"/>
      <c r="G327" s="1997"/>
      <c r="H327" s="1997"/>
      <c r="I327" s="1997"/>
      <c r="J327" s="1997"/>
      <c r="K327" s="1998"/>
      <c r="L327" s="2019"/>
      <c r="M327" s="4047"/>
      <c r="N327" s="4049"/>
      <c r="O327" s="2017"/>
      <c r="P327" s="2017"/>
    </row>
    <row r="328" spans="1:16" ht="28.5" customHeight="1">
      <c r="A328" s="166"/>
      <c r="B328" s="27"/>
      <c r="C328" s="111" t="s">
        <v>458</v>
      </c>
      <c r="D328" s="1997" t="s">
        <v>2748</v>
      </c>
      <c r="E328" s="1997"/>
      <c r="F328" s="1997"/>
      <c r="G328" s="1997"/>
      <c r="H328" s="1997"/>
      <c r="I328" s="1998"/>
      <c r="J328" s="2384" t="s">
        <v>2749</v>
      </c>
      <c r="K328" s="2386"/>
      <c r="L328" s="2019"/>
      <c r="M328" s="4047"/>
      <c r="N328" s="4049"/>
      <c r="O328" s="2017"/>
      <c r="P328" s="2017"/>
    </row>
    <row r="329" spans="1:16" ht="28.5" customHeight="1">
      <c r="A329" s="166"/>
      <c r="B329" s="27"/>
      <c r="C329" s="111" t="s">
        <v>489</v>
      </c>
      <c r="D329" s="1997" t="s">
        <v>1846</v>
      </c>
      <c r="E329" s="1997"/>
      <c r="F329" s="1997"/>
      <c r="G329" s="1997"/>
      <c r="H329" s="1997"/>
      <c r="I329" s="1998"/>
      <c r="J329" s="2384" t="s">
        <v>1817</v>
      </c>
      <c r="K329" s="2386"/>
      <c r="L329" s="2019"/>
      <c r="M329" s="4047"/>
      <c r="N329" s="4049"/>
      <c r="O329" s="2017"/>
      <c r="P329" s="2017"/>
    </row>
    <row r="330" spans="1:16" ht="28.5" customHeight="1">
      <c r="A330" s="166"/>
      <c r="B330" s="1490"/>
      <c r="C330" s="111" t="s">
        <v>493</v>
      </c>
      <c r="D330" s="1997" t="s">
        <v>2750</v>
      </c>
      <c r="E330" s="1997"/>
      <c r="F330" s="1997"/>
      <c r="G330" s="1997"/>
      <c r="H330" s="3360" t="s">
        <v>4709</v>
      </c>
      <c r="I330" s="3611"/>
      <c r="J330" s="3611"/>
      <c r="K330" s="3361"/>
      <c r="L330" s="2019"/>
      <c r="M330" s="4047"/>
      <c r="N330" s="4049"/>
      <c r="O330" s="2017"/>
      <c r="P330" s="2017"/>
    </row>
    <row r="331" spans="1:16" ht="28.5" customHeight="1">
      <c r="A331" s="166"/>
      <c r="B331" s="27"/>
      <c r="C331" s="111" t="s">
        <v>498</v>
      </c>
      <c r="D331" s="1997" t="s">
        <v>2758</v>
      </c>
      <c r="E331" s="1997"/>
      <c r="F331" s="1997"/>
      <c r="G331" s="1997"/>
      <c r="H331" s="1997"/>
      <c r="I331" s="1997"/>
      <c r="J331" s="2384" t="s">
        <v>1834</v>
      </c>
      <c r="K331" s="2386"/>
      <c r="L331" s="2019"/>
      <c r="M331" s="4047"/>
      <c r="N331" s="4049"/>
      <c r="O331" s="2017"/>
      <c r="P331" s="2017"/>
    </row>
    <row r="332" spans="1:16" ht="39.75" customHeight="1">
      <c r="A332" s="166"/>
      <c r="B332" s="27" t="s">
        <v>445</v>
      </c>
      <c r="C332" s="1830" t="s">
        <v>3294</v>
      </c>
      <c r="D332" s="1830"/>
      <c r="E332" s="1830"/>
      <c r="F332" s="1830"/>
      <c r="G332" s="1830"/>
      <c r="H332" s="1830"/>
      <c r="I332" s="1830"/>
      <c r="J332" s="1831"/>
      <c r="K332" s="1373"/>
      <c r="L332" s="2019"/>
      <c r="M332" s="4047"/>
      <c r="N332" s="4049"/>
      <c r="O332" s="2017"/>
      <c r="P332" s="2017"/>
    </row>
    <row r="333" spans="1:16" ht="28.5" customHeight="1">
      <c r="A333" s="166"/>
      <c r="B333" s="27"/>
      <c r="C333" s="111" t="s">
        <v>458</v>
      </c>
      <c r="D333" s="1997" t="s">
        <v>2748</v>
      </c>
      <c r="E333" s="1997"/>
      <c r="F333" s="1997"/>
      <c r="G333" s="1997"/>
      <c r="H333" s="1997"/>
      <c r="I333" s="1998"/>
      <c r="J333" s="2384" t="s">
        <v>2749</v>
      </c>
      <c r="K333" s="2386"/>
      <c r="L333" s="2019"/>
      <c r="M333" s="4047"/>
      <c r="N333" s="4049"/>
      <c r="O333" s="2017"/>
      <c r="P333" s="2017"/>
    </row>
    <row r="334" spans="1:16" ht="28.5" customHeight="1">
      <c r="A334" s="166"/>
      <c r="B334" s="27"/>
      <c r="C334" s="111" t="s">
        <v>489</v>
      </c>
      <c r="D334" s="1997" t="s">
        <v>1846</v>
      </c>
      <c r="E334" s="1997"/>
      <c r="F334" s="1997"/>
      <c r="G334" s="1997"/>
      <c r="H334" s="1997"/>
      <c r="I334" s="1998"/>
      <c r="J334" s="2384" t="s">
        <v>1817</v>
      </c>
      <c r="K334" s="2386"/>
      <c r="L334" s="2019"/>
      <c r="M334" s="4047"/>
      <c r="N334" s="4049"/>
      <c r="O334" s="2017"/>
      <c r="P334" s="2017"/>
    </row>
    <row r="335" spans="1:16" ht="28.5" customHeight="1">
      <c r="A335" s="166"/>
      <c r="B335" s="1490"/>
      <c r="C335" s="111" t="s">
        <v>493</v>
      </c>
      <c r="D335" s="1997" t="s">
        <v>2750</v>
      </c>
      <c r="E335" s="1997"/>
      <c r="F335" s="1997"/>
      <c r="G335" s="1997"/>
      <c r="H335" s="3360" t="s">
        <v>4710</v>
      </c>
      <c r="I335" s="3611"/>
      <c r="J335" s="3611"/>
      <c r="K335" s="3361"/>
      <c r="L335" s="2019"/>
      <c r="M335" s="4047"/>
      <c r="N335" s="4049"/>
      <c r="O335" s="2017"/>
      <c r="P335" s="2017"/>
    </row>
    <row r="336" spans="1:16" ht="28.5" customHeight="1">
      <c r="A336" s="166"/>
      <c r="B336" s="27"/>
      <c r="C336" s="111" t="s">
        <v>498</v>
      </c>
      <c r="D336" s="1997" t="s">
        <v>1848</v>
      </c>
      <c r="E336" s="1997"/>
      <c r="F336" s="1997"/>
      <c r="G336" s="1997"/>
      <c r="H336" s="1997"/>
      <c r="I336" s="1997"/>
      <c r="J336" s="2384">
        <v>0</v>
      </c>
      <c r="K336" s="2386"/>
      <c r="L336" s="2019"/>
      <c r="M336" s="4047"/>
      <c r="N336" s="4049"/>
      <c r="O336" s="2017"/>
      <c r="P336" s="2017"/>
    </row>
    <row r="337" spans="1:16" ht="39.75" customHeight="1">
      <c r="A337" s="166"/>
      <c r="B337" s="27" t="s">
        <v>448</v>
      </c>
      <c r="C337" s="1997" t="s">
        <v>3296</v>
      </c>
      <c r="D337" s="1997"/>
      <c r="E337" s="1997"/>
      <c r="F337" s="1997"/>
      <c r="G337" s="1997"/>
      <c r="H337" s="1997"/>
      <c r="I337" s="1997"/>
      <c r="J337" s="1998"/>
      <c r="K337" s="1373"/>
      <c r="L337" s="2019"/>
      <c r="M337" s="4047"/>
      <c r="N337" s="4049"/>
      <c r="O337" s="2017"/>
      <c r="P337" s="2017"/>
    </row>
    <row r="338" spans="1:16" ht="28.5" customHeight="1">
      <c r="A338" s="166"/>
      <c r="B338" s="27"/>
      <c r="C338" s="113" t="s">
        <v>458</v>
      </c>
      <c r="D338" s="1997" t="s">
        <v>2748</v>
      </c>
      <c r="E338" s="1997"/>
      <c r="F338" s="1997"/>
      <c r="G338" s="1997"/>
      <c r="H338" s="1997"/>
      <c r="I338" s="1998"/>
      <c r="J338" s="2384" t="s">
        <v>2749</v>
      </c>
      <c r="K338" s="2386"/>
      <c r="L338" s="2019"/>
      <c r="M338" s="4047"/>
      <c r="N338" s="4049"/>
      <c r="O338" s="2017"/>
      <c r="P338" s="2017"/>
    </row>
    <row r="339" spans="1:16" ht="28.5" customHeight="1">
      <c r="A339" s="166"/>
      <c r="B339" s="27"/>
      <c r="C339" s="111" t="s">
        <v>489</v>
      </c>
      <c r="D339" s="1997" t="s">
        <v>1846</v>
      </c>
      <c r="E339" s="1997"/>
      <c r="F339" s="1997"/>
      <c r="G339" s="1997"/>
      <c r="H339" s="1997"/>
      <c r="I339" s="1998"/>
      <c r="J339" s="2384" t="s">
        <v>1817</v>
      </c>
      <c r="K339" s="2386"/>
      <c r="L339" s="2019"/>
      <c r="M339" s="4047"/>
      <c r="N339" s="4049"/>
      <c r="O339" s="2017"/>
      <c r="P339" s="2017"/>
    </row>
    <row r="340" spans="1:16" ht="28.5" customHeight="1">
      <c r="A340" s="166"/>
      <c r="B340" s="1490"/>
      <c r="C340" s="111" t="s">
        <v>493</v>
      </c>
      <c r="D340" s="1997" t="s">
        <v>2750</v>
      </c>
      <c r="E340" s="1997"/>
      <c r="F340" s="1997"/>
      <c r="G340" s="1997"/>
      <c r="H340" s="3360" t="s">
        <v>4711</v>
      </c>
      <c r="I340" s="3611"/>
      <c r="J340" s="3611"/>
      <c r="K340" s="3361"/>
      <c r="L340" s="2019"/>
      <c r="M340" s="4047"/>
      <c r="N340" s="4049"/>
      <c r="O340" s="2017"/>
      <c r="P340" s="2017"/>
    </row>
    <row r="341" spans="1:16" ht="28.5" customHeight="1">
      <c r="A341" s="166"/>
      <c r="B341" s="27"/>
      <c r="C341" s="111" t="s">
        <v>498</v>
      </c>
      <c r="D341" s="1997" t="s">
        <v>1848</v>
      </c>
      <c r="E341" s="1997"/>
      <c r="F341" s="1997"/>
      <c r="G341" s="1997"/>
      <c r="H341" s="1997"/>
      <c r="I341" s="1997"/>
      <c r="J341" s="2384" t="s">
        <v>1834</v>
      </c>
      <c r="K341" s="2386"/>
      <c r="L341" s="2019"/>
      <c r="M341" s="4047"/>
      <c r="N341" s="4049"/>
      <c r="O341" s="2017"/>
      <c r="P341" s="2017"/>
    </row>
    <row r="342" spans="1:16" ht="25.5" customHeight="1">
      <c r="A342" s="166"/>
      <c r="B342" s="27" t="s">
        <v>450</v>
      </c>
      <c r="C342" s="1997" t="s">
        <v>2432</v>
      </c>
      <c r="D342" s="1997"/>
      <c r="E342" s="1997"/>
      <c r="F342" s="1997"/>
      <c r="G342" s="1997"/>
      <c r="H342" s="1997"/>
      <c r="I342" s="1997"/>
      <c r="J342" s="1998"/>
      <c r="K342" s="1373"/>
      <c r="L342" s="2019"/>
      <c r="M342" s="4047"/>
      <c r="N342" s="4049"/>
      <c r="O342" s="2017"/>
      <c r="P342" s="2017"/>
    </row>
    <row r="343" spans="1:16" ht="28.5" customHeight="1">
      <c r="A343" s="166"/>
      <c r="B343" s="27"/>
      <c r="C343" s="113" t="s">
        <v>458</v>
      </c>
      <c r="D343" s="1997" t="s">
        <v>2748</v>
      </c>
      <c r="E343" s="1997"/>
      <c r="F343" s="1997"/>
      <c r="G343" s="1997"/>
      <c r="H343" s="1997"/>
      <c r="I343" s="1998"/>
      <c r="J343" s="2384" t="s">
        <v>2749</v>
      </c>
      <c r="K343" s="2386"/>
      <c r="L343" s="2019"/>
      <c r="M343" s="4047"/>
      <c r="N343" s="4049"/>
      <c r="O343" s="2017"/>
      <c r="P343" s="2017"/>
    </row>
    <row r="344" spans="1:16" ht="28.5" customHeight="1">
      <c r="A344" s="166"/>
      <c r="B344" s="27"/>
      <c r="C344" s="111" t="s">
        <v>489</v>
      </c>
      <c r="D344" s="1997" t="s">
        <v>1846</v>
      </c>
      <c r="E344" s="1997"/>
      <c r="F344" s="1997"/>
      <c r="G344" s="1997"/>
      <c r="H344" s="1997"/>
      <c r="I344" s="1998"/>
      <c r="J344" s="2384" t="s">
        <v>1817</v>
      </c>
      <c r="K344" s="2386"/>
      <c r="L344" s="2019"/>
      <c r="M344" s="4047"/>
      <c r="N344" s="4049"/>
      <c r="O344" s="2017"/>
      <c r="P344" s="2017"/>
    </row>
    <row r="345" spans="1:16" ht="45" customHeight="1">
      <c r="A345" s="166"/>
      <c r="B345" s="27"/>
      <c r="C345" s="111" t="s">
        <v>493</v>
      </c>
      <c r="D345" s="1997" t="s">
        <v>2750</v>
      </c>
      <c r="E345" s="1997"/>
      <c r="F345" s="1997"/>
      <c r="G345" s="1997"/>
      <c r="H345" s="4074" t="s">
        <v>4712</v>
      </c>
      <c r="I345" s="4075"/>
      <c r="J345" s="4075"/>
      <c r="K345" s="4077"/>
      <c r="L345" s="2019"/>
      <c r="M345" s="4047"/>
      <c r="N345" s="4049"/>
      <c r="O345" s="2017"/>
      <c r="P345" s="2017"/>
    </row>
    <row r="346" spans="1:16" ht="28.5" customHeight="1">
      <c r="A346" s="166"/>
      <c r="B346" s="27"/>
      <c r="C346" s="111" t="s">
        <v>498</v>
      </c>
      <c r="D346" s="1997" t="s">
        <v>2764</v>
      </c>
      <c r="E346" s="1997"/>
      <c r="F346" s="1997"/>
      <c r="G346" s="1997"/>
      <c r="H346" s="1997"/>
      <c r="I346" s="1997"/>
      <c r="J346" s="2384" t="s">
        <v>1834</v>
      </c>
      <c r="K346" s="2386"/>
      <c r="L346" s="2019"/>
      <c r="M346" s="4047"/>
      <c r="N346" s="4049"/>
      <c r="O346" s="2017"/>
      <c r="P346" s="2017"/>
    </row>
    <row r="347" spans="1:16" ht="25.5" customHeight="1">
      <c r="A347" s="166"/>
      <c r="B347" s="27" t="s">
        <v>453</v>
      </c>
      <c r="C347" s="1997" t="s">
        <v>2433</v>
      </c>
      <c r="D347" s="1997"/>
      <c r="E347" s="1997"/>
      <c r="F347" s="1997"/>
      <c r="G347" s="1997"/>
      <c r="H347" s="1997"/>
      <c r="I347" s="1997"/>
      <c r="J347" s="1998"/>
      <c r="K347" s="1373"/>
      <c r="L347" s="2019"/>
      <c r="M347" s="4047"/>
      <c r="N347" s="4049"/>
      <c r="O347" s="2017"/>
      <c r="P347" s="2017"/>
    </row>
    <row r="348" spans="1:16" ht="28.5" customHeight="1">
      <c r="A348" s="166"/>
      <c r="B348" s="27"/>
      <c r="C348" s="113" t="s">
        <v>458</v>
      </c>
      <c r="D348" s="1997" t="s">
        <v>2748</v>
      </c>
      <c r="E348" s="1997"/>
      <c r="F348" s="1997"/>
      <c r="G348" s="1997"/>
      <c r="H348" s="1997"/>
      <c r="I348" s="1998"/>
      <c r="J348" s="2384" t="s">
        <v>395</v>
      </c>
      <c r="K348" s="2386"/>
      <c r="L348" s="2019"/>
      <c r="M348" s="4047"/>
      <c r="N348" s="4049"/>
      <c r="O348" s="2017"/>
      <c r="P348" s="2017"/>
    </row>
    <row r="349" spans="1:16" ht="28.5" customHeight="1">
      <c r="A349" s="166"/>
      <c r="B349" s="27"/>
      <c r="C349" s="111" t="s">
        <v>489</v>
      </c>
      <c r="D349" s="1997" t="s">
        <v>1846</v>
      </c>
      <c r="E349" s="1997"/>
      <c r="F349" s="1997"/>
      <c r="G349" s="1997"/>
      <c r="H349" s="1997"/>
      <c r="I349" s="1998"/>
      <c r="J349" s="2384" t="s">
        <v>1817</v>
      </c>
      <c r="K349" s="2386"/>
      <c r="L349" s="2019"/>
      <c r="M349" s="4047"/>
      <c r="N349" s="4049"/>
      <c r="O349" s="2017"/>
      <c r="P349" s="2017"/>
    </row>
    <row r="350" spans="1:16" ht="28.5" customHeight="1">
      <c r="A350" s="166"/>
      <c r="B350" s="27"/>
      <c r="C350" s="111" t="s">
        <v>493</v>
      </c>
      <c r="D350" s="1997" t="s">
        <v>2750</v>
      </c>
      <c r="E350" s="1997"/>
      <c r="F350" s="1997"/>
      <c r="G350" s="1997"/>
      <c r="H350" s="3360" t="s">
        <v>4713</v>
      </c>
      <c r="I350" s="3611"/>
      <c r="J350" s="3611"/>
      <c r="K350" s="3361"/>
      <c r="L350" s="2019"/>
      <c r="M350" s="4047"/>
      <c r="N350" s="4049"/>
      <c r="O350" s="2017"/>
      <c r="P350" s="2017"/>
    </row>
    <row r="351" spans="1:16" ht="28.5" customHeight="1">
      <c r="A351" s="166"/>
      <c r="B351" s="27"/>
      <c r="C351" s="111" t="s">
        <v>498</v>
      </c>
      <c r="D351" s="1997" t="s">
        <v>2766</v>
      </c>
      <c r="E351" s="1997"/>
      <c r="F351" s="1997"/>
      <c r="G351" s="1997"/>
      <c r="H351" s="1997"/>
      <c r="I351" s="1997"/>
      <c r="J351" s="2384">
        <v>1</v>
      </c>
      <c r="K351" s="2386"/>
      <c r="L351" s="2019"/>
      <c r="M351" s="4047"/>
      <c r="N351" s="4049"/>
      <c r="O351" s="2017"/>
      <c r="P351" s="2017"/>
    </row>
    <row r="352" spans="1:16" ht="39.75" customHeight="1">
      <c r="A352" s="166"/>
      <c r="B352" s="1490" t="s">
        <v>456</v>
      </c>
      <c r="C352" s="1997" t="s">
        <v>3299</v>
      </c>
      <c r="D352" s="1997"/>
      <c r="E352" s="1997"/>
      <c r="F352" s="1997"/>
      <c r="G352" s="1997"/>
      <c r="H352" s="1997"/>
      <c r="I352" s="1997"/>
      <c r="J352" s="1998"/>
      <c r="K352" s="1373"/>
      <c r="L352" s="2019"/>
      <c r="M352" s="4047"/>
      <c r="N352" s="4049"/>
      <c r="O352" s="2017"/>
      <c r="P352" s="2017"/>
    </row>
    <row r="353" spans="1:16" ht="28.5" customHeight="1">
      <c r="A353" s="166"/>
      <c r="B353" s="27"/>
      <c r="C353" s="113" t="s">
        <v>458</v>
      </c>
      <c r="D353" s="1997" t="s">
        <v>2748</v>
      </c>
      <c r="E353" s="1997"/>
      <c r="F353" s="1997"/>
      <c r="G353" s="1997"/>
      <c r="H353" s="1997"/>
      <c r="I353" s="1998"/>
      <c r="J353" s="2384" t="s">
        <v>2749</v>
      </c>
      <c r="K353" s="2386"/>
      <c r="L353" s="2019"/>
      <c r="M353" s="4047"/>
      <c r="N353" s="4049"/>
      <c r="O353" s="2017"/>
      <c r="P353" s="2017"/>
    </row>
    <row r="354" spans="1:16" ht="28.5" customHeight="1">
      <c r="A354" s="166"/>
      <c r="B354" s="27"/>
      <c r="C354" s="111" t="s">
        <v>489</v>
      </c>
      <c r="D354" s="1997" t="s">
        <v>1846</v>
      </c>
      <c r="E354" s="1997"/>
      <c r="F354" s="1997"/>
      <c r="G354" s="1997"/>
      <c r="H354" s="1997"/>
      <c r="I354" s="1998"/>
      <c r="J354" s="2384" t="s">
        <v>1817</v>
      </c>
      <c r="K354" s="2386"/>
      <c r="L354" s="2019"/>
      <c r="M354" s="4047"/>
      <c r="N354" s="4049"/>
      <c r="O354" s="2017"/>
      <c r="P354" s="2017"/>
    </row>
    <row r="355" spans="1:16" ht="28.5" customHeight="1">
      <c r="A355" s="166"/>
      <c r="B355" s="1490"/>
      <c r="C355" s="1491" t="s">
        <v>493</v>
      </c>
      <c r="D355" s="1997" t="s">
        <v>2750</v>
      </c>
      <c r="E355" s="1997"/>
      <c r="F355" s="1997"/>
      <c r="G355" s="1997"/>
      <c r="H355" s="3360" t="s">
        <v>4714</v>
      </c>
      <c r="I355" s="3611"/>
      <c r="J355" s="3611"/>
      <c r="K355" s="3361"/>
      <c r="L355" s="2019"/>
      <c r="M355" s="4047"/>
      <c r="N355" s="4049"/>
      <c r="O355" s="2017"/>
      <c r="P355" s="2017"/>
    </row>
    <row r="356" spans="1:16" ht="28.5" customHeight="1">
      <c r="A356" s="166"/>
      <c r="B356" s="111"/>
      <c r="C356" s="111" t="s">
        <v>498</v>
      </c>
      <c r="D356" s="1997" t="s">
        <v>2769</v>
      </c>
      <c r="E356" s="1997"/>
      <c r="F356" s="1997"/>
      <c r="G356" s="1997"/>
      <c r="H356" s="1997"/>
      <c r="I356" s="1997"/>
      <c r="J356" s="2384" t="s">
        <v>1834</v>
      </c>
      <c r="K356" s="2386"/>
      <c r="L356" s="2020"/>
      <c r="M356" s="4050"/>
      <c r="N356" s="4052"/>
      <c r="O356" s="1992"/>
      <c r="P356" s="1992"/>
    </row>
    <row r="357" spans="1:16" ht="44.25" customHeight="1">
      <c r="A357" s="166"/>
      <c r="B357" s="1481" t="s">
        <v>402</v>
      </c>
      <c r="C357" s="1997" t="s">
        <v>2770</v>
      </c>
      <c r="D357" s="1997"/>
      <c r="E357" s="1997"/>
      <c r="F357" s="1997"/>
      <c r="G357" s="1997"/>
      <c r="H357" s="242" t="s">
        <v>1442</v>
      </c>
      <c r="I357" s="114" t="s">
        <v>2771</v>
      </c>
      <c r="J357" s="4074" t="s">
        <v>4715</v>
      </c>
      <c r="K357" s="4075"/>
      <c r="L357" s="4075"/>
      <c r="M357" s="4075"/>
      <c r="N357" s="4076"/>
      <c r="O357" s="1507" t="s">
        <v>1332</v>
      </c>
      <c r="P357" s="1507"/>
    </row>
    <row r="358" spans="1:16" ht="102.75" customHeight="1">
      <c r="A358" s="166"/>
      <c r="B358" s="1481" t="s">
        <v>404</v>
      </c>
      <c r="C358" s="1830" t="s">
        <v>3098</v>
      </c>
      <c r="D358" s="1830"/>
      <c r="E358" s="1830"/>
      <c r="F358" s="1830"/>
      <c r="G358" s="1831"/>
      <c r="H358" s="1374" t="s">
        <v>1442</v>
      </c>
      <c r="I358" s="1535" t="s">
        <v>1521</v>
      </c>
      <c r="J358" s="4072"/>
      <c r="K358" s="4072"/>
      <c r="L358" s="4072"/>
      <c r="M358" s="4072"/>
      <c r="N358" s="4073"/>
      <c r="O358" s="1991" t="s">
        <v>3100</v>
      </c>
      <c r="P358" s="1991" t="s">
        <v>4716</v>
      </c>
    </row>
    <row r="359" spans="1:16" ht="65.25" customHeight="1">
      <c r="A359" s="166"/>
      <c r="B359" s="1490" t="s">
        <v>435</v>
      </c>
      <c r="C359" s="1831" t="s">
        <v>1863</v>
      </c>
      <c r="D359" s="1993"/>
      <c r="E359" s="1993"/>
      <c r="F359" s="1993"/>
      <c r="G359" s="1993"/>
      <c r="H359" s="3731" t="s">
        <v>4717</v>
      </c>
      <c r="I359" s="3731"/>
      <c r="J359" s="3731"/>
      <c r="K359" s="3731"/>
      <c r="L359" s="3731"/>
      <c r="M359" s="2773"/>
      <c r="N359" s="3732"/>
      <c r="O359" s="1992"/>
      <c r="P359" s="1992"/>
    </row>
    <row r="360" spans="1:16" ht="45.75" customHeight="1">
      <c r="A360" s="166"/>
      <c r="B360" s="1505" t="s">
        <v>406</v>
      </c>
      <c r="C360" s="1997" t="s">
        <v>2774</v>
      </c>
      <c r="D360" s="1997"/>
      <c r="E360" s="1997"/>
      <c r="F360" s="1997"/>
      <c r="G360" s="1998"/>
      <c r="H360" s="2384" t="s">
        <v>1866</v>
      </c>
      <c r="I360" s="2386"/>
      <c r="J360" s="2001" t="s">
        <v>1521</v>
      </c>
      <c r="K360" s="2039"/>
      <c r="L360" s="2039"/>
      <c r="M360" s="2039"/>
      <c r="N360" s="2225"/>
      <c r="O360" s="1991" t="s">
        <v>2484</v>
      </c>
      <c r="P360" s="1991"/>
    </row>
    <row r="361" spans="1:16" ht="42" customHeight="1" thickBot="1">
      <c r="A361" s="166"/>
      <c r="B361" s="113" t="s">
        <v>435</v>
      </c>
      <c r="C361" s="1978" t="s">
        <v>1868</v>
      </c>
      <c r="D361" s="1978"/>
      <c r="E361" s="1978"/>
      <c r="F361" s="1978"/>
      <c r="G361" s="1979"/>
      <c r="H361" s="2357" t="s">
        <v>1869</v>
      </c>
      <c r="I361" s="3615"/>
      <c r="J361" s="2002"/>
      <c r="K361" s="3353"/>
      <c r="L361" s="3353"/>
      <c r="M361" s="3353"/>
      <c r="N361" s="3354"/>
      <c r="O361" s="2005"/>
      <c r="P361" s="2005"/>
    </row>
    <row r="362" spans="1:16" ht="63.75" customHeight="1" thickBot="1">
      <c r="B362" s="1982" t="s">
        <v>1870</v>
      </c>
      <c r="C362" s="1983"/>
      <c r="D362" s="1983"/>
      <c r="E362" s="1983"/>
      <c r="F362" s="1983"/>
      <c r="G362" s="1984"/>
      <c r="H362" s="4072" t="s">
        <v>4718</v>
      </c>
      <c r="I362" s="4072"/>
      <c r="J362" s="4072"/>
      <c r="K362" s="4072"/>
      <c r="L362" s="4073"/>
      <c r="M362" s="4072"/>
      <c r="N362" s="4072"/>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mergeCells count="887">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I16:N16"/>
    <mergeCell ref="C17:E17"/>
    <mergeCell ref="G17:H17"/>
    <mergeCell ref="I11:N11"/>
    <mergeCell ref="C12:E12"/>
    <mergeCell ref="G12:H12"/>
    <mergeCell ref="C13:E13"/>
    <mergeCell ref="G13:H13"/>
    <mergeCell ref="C14:E14"/>
    <mergeCell ref="G14:H14"/>
    <mergeCell ref="I14:N14"/>
    <mergeCell ref="C18:E18"/>
    <mergeCell ref="G18:H18"/>
    <mergeCell ref="C19:E19"/>
    <mergeCell ref="G19:H19"/>
    <mergeCell ref="I19:N19"/>
    <mergeCell ref="C20:H20"/>
    <mergeCell ref="J20:J24"/>
    <mergeCell ref="K20:N24"/>
    <mergeCell ref="C21:H21"/>
    <mergeCell ref="C22:H22"/>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D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7"/>
    <mergeCell ref="C87:I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L314:N315"/>
    <mergeCell ref="C315:G315"/>
    <mergeCell ref="H315:J315"/>
    <mergeCell ref="C316:N316"/>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C322:K322"/>
    <mergeCell ref="D323:I323"/>
    <mergeCell ref="J323:K323"/>
    <mergeCell ref="D324:I324"/>
    <mergeCell ref="J324:K324"/>
    <mergeCell ref="D325:G325"/>
    <mergeCell ref="H325:K325"/>
    <mergeCell ref="J318:K318"/>
    <mergeCell ref="D319:I319"/>
    <mergeCell ref="J319:K319"/>
    <mergeCell ref="D320:G320"/>
    <mergeCell ref="H320:K320"/>
    <mergeCell ref="D321:I321"/>
    <mergeCell ref="J321:K321"/>
    <mergeCell ref="D330:G330"/>
    <mergeCell ref="H330:K330"/>
    <mergeCell ref="D331:I331"/>
    <mergeCell ref="J331:K331"/>
    <mergeCell ref="C332:J332"/>
    <mergeCell ref="D333:I333"/>
    <mergeCell ref="J333:K333"/>
    <mergeCell ref="D326:I326"/>
    <mergeCell ref="J326:K326"/>
    <mergeCell ref="C327:K327"/>
    <mergeCell ref="D328:I328"/>
    <mergeCell ref="J328:K328"/>
    <mergeCell ref="D329:I329"/>
    <mergeCell ref="J329:K329"/>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B363:O363"/>
    <mergeCell ref="I1:J1"/>
    <mergeCell ref="C361:G361"/>
    <mergeCell ref="H361:I361"/>
    <mergeCell ref="B362:G362"/>
    <mergeCell ref="H362:L362"/>
    <mergeCell ref="M362:N362"/>
    <mergeCell ref="O362:P362"/>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s>
  <conditionalFormatting sqref="I11">
    <cfRule type="expression" dxfId="3156" priority="187">
      <formula>$F$17="Not applicable"</formula>
    </cfRule>
    <cfRule type="expression" dxfId="3155" priority="188">
      <formula>$F$17="Don't know"</formula>
    </cfRule>
    <cfRule type="expression" dxfId="3154" priority="189">
      <formula>$F$17="No"</formula>
    </cfRule>
  </conditionalFormatting>
  <conditionalFormatting sqref="I13:N13 I19 I15:N15 I14 I16 I17:N18">
    <cfRule type="expression" dxfId="3153" priority="184">
      <formula>$F13="Not applicable"</formula>
    </cfRule>
    <cfRule type="expression" dxfId="3152" priority="185">
      <formula>$F13="Don't know"</formula>
    </cfRule>
    <cfRule type="expression" dxfId="3151" priority="186">
      <formula>$F13="No"</formula>
    </cfRule>
  </conditionalFormatting>
  <conditionalFormatting sqref="F9:N9 I19 I13:N13 I11 I15:N15 I14 I16 I17:N18">
    <cfRule type="expression" dxfId="3150" priority="183">
      <formula>$N$14="Don't know"</formula>
    </cfRule>
  </conditionalFormatting>
  <conditionalFormatting sqref="F9:N9 I19 I13:N13 I11 I15:N15 I14 I16 I17:N18">
    <cfRule type="expression" dxfId="3149" priority="182">
      <formula>$N$14="Not applicable"</formula>
    </cfRule>
  </conditionalFormatting>
  <conditionalFormatting sqref="F9:N9 I19 I13:N13 I11 I15:N15 I14 I16 I17:N18">
    <cfRule type="expression" dxfId="3148" priority="181">
      <formula>$N$14="No"</formula>
    </cfRule>
  </conditionalFormatting>
  <conditionalFormatting sqref="L188:M198">
    <cfRule type="expression" dxfId="3147" priority="179">
      <formula>$F$221="Don't know"</formula>
    </cfRule>
    <cfRule type="expression" dxfId="3146" priority="180">
      <formula>$F$221="No"</formula>
    </cfRule>
  </conditionalFormatting>
  <conditionalFormatting sqref="H26 G70:J70 G72:J72 H106 H283:I283 H285:I290 H292:I292 O274 F71 H297:H299 O310 O358 H358 H301 O297:O298 H28:H29 O277 O303 O307 F73 F77:J81 L188:N198 H304:H307 H63 G64:H64 H31 J44:K45 G116:N128 H276:I278">
    <cfRule type="containsBlanks" dxfId="3145" priority="178">
      <formula>LEN(TRIM(F26))=0</formula>
    </cfRule>
  </conditionalFormatting>
  <conditionalFormatting sqref="F9:N9">
    <cfRule type="containsBlanks" dxfId="3144" priority="177">
      <formula>LEN(TRIM(F9))=0</formula>
    </cfRule>
  </conditionalFormatting>
  <conditionalFormatting sqref="O60 O88:O92 O106 O113 O135 O141 O143 O218 O260 O58 O225:O227 O146:O161 J35:K37 J55:K55 O20:O22 O26:O27 O187 O31:O32 J47:K53">
    <cfRule type="containsBlanks" dxfId="3143" priority="176">
      <formula>LEN(TRIM(J20))=0</formula>
    </cfRule>
  </conditionalFormatting>
  <conditionalFormatting sqref="I63:J64">
    <cfRule type="containsBlanks" dxfId="3142" priority="175">
      <formula>LEN(TRIM(I63))=0</formula>
    </cfRule>
  </conditionalFormatting>
  <conditionalFormatting sqref="F243 H137:H139 K137 K219 H225 G147:G153 J147:J160 F219:F221 K228:K240 G155:G158 F201:F210 G160">
    <cfRule type="containsBlanks" dxfId="3141" priority="174">
      <formula>LEN(TRIM(F137))=0</formula>
    </cfRule>
  </conditionalFormatting>
  <conditionalFormatting sqref="J27">
    <cfRule type="containsBlanks" dxfId="3140" priority="172">
      <formula>LEN(TRIM(J27))=0</formula>
    </cfRule>
  </conditionalFormatting>
  <conditionalFormatting sqref="G135">
    <cfRule type="containsBlanks" dxfId="3139" priority="173">
      <formula>LEN(TRIM(G135))=0</formula>
    </cfRule>
  </conditionalFormatting>
  <conditionalFormatting sqref="J58">
    <cfRule type="containsBlanks" dxfId="3138" priority="171">
      <formula>LEN(TRIM(J58))=0</formula>
    </cfRule>
  </conditionalFormatting>
  <conditionalFormatting sqref="J26">
    <cfRule type="containsBlanks" dxfId="3137" priority="170">
      <formula>LEN(TRIM(J26))=0</formula>
    </cfRule>
  </conditionalFormatting>
  <conditionalFormatting sqref="J60">
    <cfRule type="containsBlanks" dxfId="3136" priority="169">
      <formula>LEN(TRIM(J60))=0</formula>
    </cfRule>
  </conditionalFormatting>
  <conditionalFormatting sqref="K242">
    <cfRule type="containsBlanks" dxfId="3135" priority="159">
      <formula>LEN(TRIM(K242))=0</formula>
    </cfRule>
  </conditionalFormatting>
  <conditionalFormatting sqref="H140">
    <cfRule type="containsBlanks" dxfId="3134" priority="168">
      <formula>LEN(TRIM(H140))=0</formula>
    </cfRule>
  </conditionalFormatting>
  <conditionalFormatting sqref="H143 K137 H137:H140">
    <cfRule type="expression" dxfId="3133" priority="166">
      <formula>#REF!="Don't know"</formula>
    </cfRule>
    <cfRule type="expression" dxfId="3132" priority="167">
      <formula>#REF!="No"</formula>
    </cfRule>
  </conditionalFormatting>
  <conditionalFormatting sqref="H143">
    <cfRule type="containsBlanks" dxfId="3131" priority="165">
      <formula>LEN(TRIM(H143))=0</formula>
    </cfRule>
  </conditionalFormatting>
  <conditionalFormatting sqref="H141">
    <cfRule type="expression" dxfId="3130" priority="163">
      <formula>#REF!="Don't know"</formula>
    </cfRule>
    <cfRule type="expression" dxfId="3129" priority="164">
      <formula>#REF!="No"</formula>
    </cfRule>
  </conditionalFormatting>
  <conditionalFormatting sqref="H141">
    <cfRule type="containsBlanks" dxfId="3128" priority="162">
      <formula>LEN(TRIM(H141))=0</formula>
    </cfRule>
  </conditionalFormatting>
  <conditionalFormatting sqref="L188:M198">
    <cfRule type="expression" dxfId="3127" priority="160">
      <formula>$F$221="Don't know"</formula>
    </cfRule>
    <cfRule type="expression" dxfId="3126" priority="161">
      <formula>$F$221="No"</formula>
    </cfRule>
  </conditionalFormatting>
  <conditionalFormatting sqref="O8">
    <cfRule type="containsBlanks" dxfId="3125" priority="157">
      <formula>LEN(TRIM(O8))=0</formula>
    </cfRule>
  </conditionalFormatting>
  <conditionalFormatting sqref="H310">
    <cfRule type="containsBlanks" dxfId="3124" priority="158">
      <formula>LEN(TRIM(H310))=0</formula>
    </cfRule>
  </conditionalFormatting>
  <conditionalFormatting sqref="O67">
    <cfRule type="containsBlanks" dxfId="3123" priority="156">
      <formula>LEN(TRIM(O67))=0</formula>
    </cfRule>
  </conditionalFormatting>
  <conditionalFormatting sqref="O199">
    <cfRule type="containsBlanks" dxfId="3122" priority="155">
      <formula>LEN(TRIM(O199))=0</formula>
    </cfRule>
  </conditionalFormatting>
  <conditionalFormatting sqref="O223:O224">
    <cfRule type="containsBlanks" dxfId="3121" priority="154">
      <formula>LEN(TRIM(O223))=0</formula>
    </cfRule>
  </conditionalFormatting>
  <conditionalFormatting sqref="O252">
    <cfRule type="containsBlanks" dxfId="3120" priority="153">
      <formula>LEN(TRIM(O252))=0</formula>
    </cfRule>
  </conditionalFormatting>
  <conditionalFormatting sqref="I67">
    <cfRule type="containsBlanks" dxfId="3119" priority="152">
      <formula>LEN(TRIM(I67))=0</formula>
    </cfRule>
  </conditionalFormatting>
  <conditionalFormatting sqref="G266">
    <cfRule type="containsBlanks" dxfId="3118" priority="131">
      <formula>LEN(TRIM(G266))=0</formula>
    </cfRule>
  </conditionalFormatting>
  <conditionalFormatting sqref="F252">
    <cfRule type="containsBlanks" dxfId="3117" priority="151">
      <formula>LEN(TRIM(F252))=0</formula>
    </cfRule>
  </conditionalFormatting>
  <conditionalFormatting sqref="F260">
    <cfRule type="containsBlanks" dxfId="3116" priority="150">
      <formula>LEN(TRIM(F260))=0</formula>
    </cfRule>
  </conditionalFormatting>
  <conditionalFormatting sqref="F264">
    <cfRule type="containsBlanks" dxfId="3115" priority="149">
      <formula>LEN(TRIM(F264))=0</formula>
    </cfRule>
  </conditionalFormatting>
  <conditionalFormatting sqref="F254">
    <cfRule type="containsBlanks" dxfId="3114" priority="148">
      <formula>LEN(TRIM(F254))=0</formula>
    </cfRule>
  </conditionalFormatting>
  <conditionalFormatting sqref="F164:F174">
    <cfRule type="containsBlanks" dxfId="3113" priority="147">
      <formula>LEN(TRIM(F164))=0</formula>
    </cfRule>
  </conditionalFormatting>
  <conditionalFormatting sqref="O175">
    <cfRule type="containsBlanks" dxfId="3112" priority="146">
      <formula>LEN(TRIM(O175))=0</formula>
    </cfRule>
  </conditionalFormatting>
  <conditionalFormatting sqref="F95:F97">
    <cfRule type="containsBlanks" dxfId="3111" priority="145">
      <formula>LEN(TRIM(F95))=0</formula>
    </cfRule>
  </conditionalFormatting>
  <conditionalFormatting sqref="F99:F102">
    <cfRule type="containsBlanks" dxfId="3110" priority="144">
      <formula>LEN(TRIM(F99))=0</formula>
    </cfRule>
  </conditionalFormatting>
  <conditionalFormatting sqref="H213:H216">
    <cfRule type="expression" dxfId="3109" priority="142">
      <formula>$H$144="Don't know"</formula>
    </cfRule>
    <cfRule type="expression" dxfId="3108" priority="143">
      <formula>$H$144="no"</formula>
    </cfRule>
  </conditionalFormatting>
  <conditionalFormatting sqref="O211">
    <cfRule type="containsBlanks" dxfId="3107" priority="141">
      <formula>LEN(TRIM(O211))=0</formula>
    </cfRule>
  </conditionalFormatting>
  <conditionalFormatting sqref="H213:H216">
    <cfRule type="containsBlanks" dxfId="3106" priority="140">
      <formula>LEN(TRIM(H213))=0</formula>
    </cfRule>
  </conditionalFormatting>
  <conditionalFormatting sqref="H211">
    <cfRule type="expression" dxfId="3105" priority="138">
      <formula>#REF!="Don't know"</formula>
    </cfRule>
    <cfRule type="expression" dxfId="3104" priority="139">
      <formula>#REF!="No"</formula>
    </cfRule>
  </conditionalFormatting>
  <conditionalFormatting sqref="H211">
    <cfRule type="containsBlanks" dxfId="3103" priority="137">
      <formula>LEN(TRIM(H211))=0</formula>
    </cfRule>
  </conditionalFormatting>
  <conditionalFormatting sqref="H360:I360 H361">
    <cfRule type="containsBlanks" dxfId="3102" priority="135">
      <formula>LEN(TRIM(H360))=0</formula>
    </cfRule>
    <cfRule type="containsBlanks" priority="136">
      <formula>LEN(TRIM(H360))=0</formula>
    </cfRule>
  </conditionalFormatting>
  <conditionalFormatting sqref="F268:F272">
    <cfRule type="containsBlanks" dxfId="3101" priority="132">
      <formula>LEN(TRIM(F268))=0</formula>
    </cfRule>
  </conditionalFormatting>
  <conditionalFormatting sqref="O266">
    <cfRule type="containsBlanks" dxfId="3100" priority="134">
      <formula>LEN(TRIM(O266))=0</formula>
    </cfRule>
  </conditionalFormatting>
  <conditionalFormatting sqref="G93:J93">
    <cfRule type="containsBlanks" dxfId="3099" priority="126">
      <formula>LEN(TRIM(G93))=0</formula>
    </cfRule>
  </conditionalFormatting>
  <conditionalFormatting sqref="O163">
    <cfRule type="containsBlanks" dxfId="3098" priority="133">
      <formula>LEN(TRIM(O163))=0</formula>
    </cfRule>
  </conditionalFormatting>
  <conditionalFormatting sqref="F245:G245 F247:G247 F246 F249:G249 F248">
    <cfRule type="containsBlanks" dxfId="3097" priority="125">
      <formula>LEN(TRIM(F245))=0</formula>
    </cfRule>
  </conditionalFormatting>
  <conditionalFormatting sqref="I22">
    <cfRule type="containsBlanks" dxfId="3096" priority="127">
      <formula>LEN(TRIM(I22))=0</formula>
    </cfRule>
    <cfRule type="expression" dxfId="3095" priority="130">
      <formula>$M$14="Don't know"</formula>
    </cfRule>
  </conditionalFormatting>
  <conditionalFormatting sqref="I22">
    <cfRule type="expression" dxfId="3094" priority="129">
      <formula>$M$14="Not applicable"</formula>
    </cfRule>
  </conditionalFormatting>
  <conditionalFormatting sqref="I22">
    <cfRule type="expression" dxfId="3093" priority="128">
      <formula>$M$14="No"</formula>
    </cfRule>
  </conditionalFormatting>
  <conditionalFormatting sqref="O95">
    <cfRule type="containsBlanks" dxfId="3092" priority="108">
      <formula>LEN(TRIM(O95))=0</formula>
    </cfRule>
  </conditionalFormatting>
  <conditionalFormatting sqref="G251">
    <cfRule type="containsBlanks" dxfId="3091" priority="124">
      <formula>LEN(TRIM(G251))=0</formula>
    </cfRule>
  </conditionalFormatting>
  <conditionalFormatting sqref="O244 O251">
    <cfRule type="containsBlanks" dxfId="3090" priority="123">
      <formula>LEN(TRIM(O244))=0</formula>
    </cfRule>
  </conditionalFormatting>
  <conditionalFormatting sqref="J28">
    <cfRule type="containsBlanks" dxfId="3089" priority="116">
      <formula>LEN(TRIM(J28))=0</formula>
    </cfRule>
  </conditionalFormatting>
  <conditionalFormatting sqref="K20:N24">
    <cfRule type="containsBlanks" dxfId="3088" priority="117">
      <formula>LEN(TRIM(K20))=0</formula>
    </cfRule>
  </conditionalFormatting>
  <conditionalFormatting sqref="J318">
    <cfRule type="containsBlanks" dxfId="3087" priority="122">
      <formula>LEN(TRIM(J318))=0</formula>
    </cfRule>
  </conditionalFormatting>
  <conditionalFormatting sqref="J319">
    <cfRule type="containsBlanks" dxfId="3086" priority="121">
      <formula>LEN(TRIM(J319))=0</formula>
    </cfRule>
  </conditionalFormatting>
  <conditionalFormatting sqref="J29">
    <cfRule type="containsBlanks" dxfId="3085" priority="115">
      <formula>LEN(TRIM(J29))=0</formula>
    </cfRule>
  </conditionalFormatting>
  <conditionalFormatting sqref="O316:O357">
    <cfRule type="containsBlanks" dxfId="3084" priority="119">
      <formula>LEN(TRIM(O316))=0</formula>
    </cfRule>
  </conditionalFormatting>
  <conditionalFormatting sqref="H308:J308">
    <cfRule type="containsBlanks" dxfId="3083" priority="114">
      <formula>LEN(TRIM(H308))=0</formula>
    </cfRule>
  </conditionalFormatting>
  <conditionalFormatting sqref="H357">
    <cfRule type="containsBlanks" dxfId="3082" priority="118">
      <formula>LEN(TRIM(H357))=0</formula>
    </cfRule>
  </conditionalFormatting>
  <conditionalFormatting sqref="H312:J312">
    <cfRule type="containsBlanks" dxfId="3081" priority="113">
      <formula>LEN(TRIM(H312))=0</formula>
    </cfRule>
  </conditionalFormatting>
  <conditionalFormatting sqref="J321">
    <cfRule type="containsBlanks" dxfId="3080" priority="120">
      <formula>LEN(TRIM(J321))=0</formula>
    </cfRule>
  </conditionalFormatting>
  <conditionalFormatting sqref="F256">
    <cfRule type="containsBlanks" dxfId="3079" priority="60">
      <formula>LEN(TRIM(F256))=0</formula>
    </cfRule>
  </conditionalFormatting>
  <conditionalFormatting sqref="O77">
    <cfRule type="containsBlanks" dxfId="3078" priority="112">
      <formula>LEN(TRIM(O77))=0</formula>
    </cfRule>
  </conditionalFormatting>
  <conditionalFormatting sqref="O78">
    <cfRule type="containsBlanks" dxfId="3077" priority="111">
      <formula>LEN(TRIM(O78))=0</formula>
    </cfRule>
  </conditionalFormatting>
  <conditionalFormatting sqref="O79">
    <cfRule type="containsBlanks" dxfId="3076" priority="110">
      <formula>LEN(TRIM(O79))=0</formula>
    </cfRule>
  </conditionalFormatting>
  <conditionalFormatting sqref="O80">
    <cfRule type="containsBlanks" dxfId="3075" priority="109">
      <formula>LEN(TRIM(O80))=0</formula>
    </cfRule>
  </conditionalFormatting>
  <conditionalFormatting sqref="O69:O74">
    <cfRule type="containsBlanks" dxfId="3074" priority="107">
      <formula>LEN(TRIM(O69))=0</formula>
    </cfRule>
  </conditionalFormatting>
  <conditionalFormatting sqref="O360">
    <cfRule type="containsBlanks" dxfId="3073" priority="106">
      <formula>LEN(TRIM(O360))=0</formula>
    </cfRule>
  </conditionalFormatting>
  <conditionalFormatting sqref="J353">
    <cfRule type="containsBlanks" dxfId="3072" priority="33">
      <formula>LEN(TRIM(J353))=0</formula>
    </cfRule>
  </conditionalFormatting>
  <conditionalFormatting sqref="H8">
    <cfRule type="containsBlanks" dxfId="3071" priority="105">
      <formula>LEN(TRIM(H8))=0</formula>
    </cfRule>
  </conditionalFormatting>
  <conditionalFormatting sqref="H8">
    <cfRule type="expression" dxfId="3070" priority="104">
      <formula>$N$14="Don't know"</formula>
    </cfRule>
  </conditionalFormatting>
  <conditionalFormatting sqref="H8">
    <cfRule type="expression" dxfId="3069" priority="103">
      <formula>$N$14="Not applicable"</formula>
    </cfRule>
  </conditionalFormatting>
  <conditionalFormatting sqref="H8">
    <cfRule type="expression" dxfId="3068" priority="102">
      <formula>$N$14="No"</formula>
    </cfRule>
  </conditionalFormatting>
  <conditionalFormatting sqref="F11:F19">
    <cfRule type="containsBlanks" dxfId="3067" priority="101">
      <formula>LEN(TRIM(F11))=0</formula>
    </cfRule>
  </conditionalFormatting>
  <conditionalFormatting sqref="F11:F19">
    <cfRule type="expression" dxfId="3066" priority="100">
      <formula>$N$14="Don't know"</formula>
    </cfRule>
  </conditionalFormatting>
  <conditionalFormatting sqref="F11:F19">
    <cfRule type="expression" dxfId="3065" priority="99">
      <formula>$N$14="Not applicable"</formula>
    </cfRule>
  </conditionalFormatting>
  <conditionalFormatting sqref="F11:F19">
    <cfRule type="expression" dxfId="3064" priority="98">
      <formula>$N$14="No"</formula>
    </cfRule>
  </conditionalFormatting>
  <conditionalFormatting sqref="I20">
    <cfRule type="containsBlanks" dxfId="3063" priority="97">
      <formula>LEN(TRIM(I20))=0</formula>
    </cfRule>
  </conditionalFormatting>
  <conditionalFormatting sqref="I20">
    <cfRule type="expression" dxfId="3062" priority="96">
      <formula>$N$14="Don't know"</formula>
    </cfRule>
  </conditionalFormatting>
  <conditionalFormatting sqref="I20">
    <cfRule type="expression" dxfId="3061" priority="95">
      <formula>$N$14="Not applicable"</formula>
    </cfRule>
  </conditionalFormatting>
  <conditionalFormatting sqref="I20">
    <cfRule type="expression" dxfId="3060" priority="94">
      <formula>$N$14="No"</formula>
    </cfRule>
  </conditionalFormatting>
  <conditionalFormatting sqref="I21">
    <cfRule type="containsBlanks" dxfId="3059" priority="93">
      <formula>LEN(TRIM(I21))=0</formula>
    </cfRule>
  </conditionalFormatting>
  <conditionalFormatting sqref="I21">
    <cfRule type="expression" dxfId="3058" priority="92">
      <formula>$N$14="Don't know"</formula>
    </cfRule>
  </conditionalFormatting>
  <conditionalFormatting sqref="I21">
    <cfRule type="expression" dxfId="3057" priority="91">
      <formula>$N$14="Not applicable"</formula>
    </cfRule>
  </conditionalFormatting>
  <conditionalFormatting sqref="I21">
    <cfRule type="expression" dxfId="3056" priority="90">
      <formula>$N$14="No"</formula>
    </cfRule>
  </conditionalFormatting>
  <conditionalFormatting sqref="I23">
    <cfRule type="containsBlanks" dxfId="3055" priority="89">
      <formula>LEN(TRIM(I23))=0</formula>
    </cfRule>
  </conditionalFormatting>
  <conditionalFormatting sqref="I23">
    <cfRule type="expression" dxfId="3054" priority="88">
      <formula>$N$14="Don't know"</formula>
    </cfRule>
  </conditionalFormatting>
  <conditionalFormatting sqref="I23">
    <cfRule type="expression" dxfId="3053" priority="87">
      <formula>$N$14="Not applicable"</formula>
    </cfRule>
  </conditionalFormatting>
  <conditionalFormatting sqref="I23">
    <cfRule type="expression" dxfId="3052" priority="86">
      <formula>$N$14="No"</formula>
    </cfRule>
  </conditionalFormatting>
  <conditionalFormatting sqref="I24">
    <cfRule type="containsBlanks" dxfId="3051" priority="85">
      <formula>LEN(TRIM(I24))=0</formula>
    </cfRule>
  </conditionalFormatting>
  <conditionalFormatting sqref="I24">
    <cfRule type="expression" dxfId="3050" priority="84">
      <formula>$N$14="Don't know"</formula>
    </cfRule>
  </conditionalFormatting>
  <conditionalFormatting sqref="I24">
    <cfRule type="expression" dxfId="3049" priority="83">
      <formula>$N$14="Not applicable"</formula>
    </cfRule>
  </conditionalFormatting>
  <conditionalFormatting sqref="I24">
    <cfRule type="expression" dxfId="3048" priority="82">
      <formula>$N$14="No"</formula>
    </cfRule>
  </conditionalFormatting>
  <conditionalFormatting sqref="F70">
    <cfRule type="containsBlanks" dxfId="3047" priority="81">
      <formula>LEN(TRIM(F70))=0</formula>
    </cfRule>
  </conditionalFormatting>
  <conditionalFormatting sqref="F70">
    <cfRule type="expression" dxfId="3046" priority="80">
      <formula>$N$14="Don't know"</formula>
    </cfRule>
  </conditionalFormatting>
  <conditionalFormatting sqref="F70">
    <cfRule type="expression" dxfId="3045" priority="79">
      <formula>$N$14="Not applicable"</formula>
    </cfRule>
  </conditionalFormatting>
  <conditionalFormatting sqref="F70">
    <cfRule type="expression" dxfId="3044" priority="78">
      <formula>$N$14="No"</formula>
    </cfRule>
  </conditionalFormatting>
  <conditionalFormatting sqref="F72">
    <cfRule type="containsBlanks" dxfId="3043" priority="77">
      <formula>LEN(TRIM(F72))=0</formula>
    </cfRule>
  </conditionalFormatting>
  <conditionalFormatting sqref="F72">
    <cfRule type="expression" dxfId="3042" priority="76">
      <formula>$N$14="Don't know"</formula>
    </cfRule>
  </conditionalFormatting>
  <conditionalFormatting sqref="F72">
    <cfRule type="expression" dxfId="3041" priority="75">
      <formula>$N$14="Not applicable"</formula>
    </cfRule>
  </conditionalFormatting>
  <conditionalFormatting sqref="F72">
    <cfRule type="expression" dxfId="3040" priority="74">
      <formula>$N$14="No"</formula>
    </cfRule>
  </conditionalFormatting>
  <conditionalFormatting sqref="J89:J92">
    <cfRule type="containsBlanks" dxfId="3039" priority="73">
      <formula>LEN(TRIM(J89))=0</formula>
    </cfRule>
  </conditionalFormatting>
  <conditionalFormatting sqref="J89:J92">
    <cfRule type="expression" dxfId="3038" priority="72">
      <formula>$N$14="Don't know"</formula>
    </cfRule>
  </conditionalFormatting>
  <conditionalFormatting sqref="J89:J92">
    <cfRule type="expression" dxfId="3037" priority="71">
      <formula>$N$14="Not applicable"</formula>
    </cfRule>
  </conditionalFormatting>
  <conditionalFormatting sqref="J89:J92">
    <cfRule type="expression" dxfId="3036" priority="70">
      <formula>$N$14="No"</formula>
    </cfRule>
  </conditionalFormatting>
  <conditionalFormatting sqref="F176:F186">
    <cfRule type="containsBlanks" dxfId="3035" priority="69">
      <formula>LEN(TRIM(F176))=0</formula>
    </cfRule>
  </conditionalFormatting>
  <conditionalFormatting sqref="F188:F198">
    <cfRule type="containsBlanks" dxfId="3034" priority="68">
      <formula>LEN(TRIM(F188))=0</formula>
    </cfRule>
  </conditionalFormatting>
  <conditionalFormatting sqref="F200">
    <cfRule type="containsBlanks" dxfId="3033" priority="67">
      <formula>LEN(TRIM(F200))=0</formula>
    </cfRule>
  </conditionalFormatting>
  <conditionalFormatting sqref="L164:M174">
    <cfRule type="expression" dxfId="3032" priority="65">
      <formula>$F$221="Don't know"</formula>
    </cfRule>
    <cfRule type="expression" dxfId="3031" priority="66">
      <formula>$F$221="No"</formula>
    </cfRule>
  </conditionalFormatting>
  <conditionalFormatting sqref="L164:N174">
    <cfRule type="containsBlanks" dxfId="3030" priority="64">
      <formula>LEN(TRIM(L164))=0</formula>
    </cfRule>
  </conditionalFormatting>
  <conditionalFormatting sqref="L164:M174">
    <cfRule type="expression" dxfId="3029" priority="62">
      <formula>$F$221="Don't know"</formula>
    </cfRule>
    <cfRule type="expression" dxfId="3028" priority="63">
      <formula>$F$221="No"</formula>
    </cfRule>
  </conditionalFormatting>
  <conditionalFormatting sqref="F223">
    <cfRule type="containsBlanks" dxfId="3027" priority="61">
      <formula>LEN(TRIM(F223))=0</formula>
    </cfRule>
  </conditionalFormatting>
  <conditionalFormatting sqref="F258">
    <cfRule type="containsBlanks" dxfId="3026" priority="59">
      <formula>LEN(TRIM(F258))=0</formula>
    </cfRule>
  </conditionalFormatting>
  <conditionalFormatting sqref="F261:F263">
    <cfRule type="containsBlanks" dxfId="3025" priority="58">
      <formula>LEN(TRIM(F261))=0</formula>
    </cfRule>
  </conditionalFormatting>
  <conditionalFormatting sqref="H302:H303">
    <cfRule type="containsBlanks" dxfId="3024" priority="57">
      <formula>LEN(TRIM(H302))=0</formula>
    </cfRule>
  </conditionalFormatting>
  <conditionalFormatting sqref="H311">
    <cfRule type="containsBlanks" dxfId="3023" priority="56">
      <formula>LEN(TRIM(H311))=0</formula>
    </cfRule>
  </conditionalFormatting>
  <conditionalFormatting sqref="H313">
    <cfRule type="containsBlanks" dxfId="3022" priority="55">
      <formula>LEN(TRIM(H313))=0</formula>
    </cfRule>
  </conditionalFormatting>
  <conditionalFormatting sqref="H315">
    <cfRule type="containsBlanks" dxfId="3021" priority="54">
      <formula>LEN(TRIM(H315))=0</formula>
    </cfRule>
  </conditionalFormatting>
  <conditionalFormatting sqref="J328">
    <cfRule type="containsBlanks" dxfId="3020" priority="53">
      <formula>LEN(TRIM(J328))=0</formula>
    </cfRule>
  </conditionalFormatting>
  <conditionalFormatting sqref="J324">
    <cfRule type="containsBlanks" dxfId="3019" priority="52">
      <formula>LEN(TRIM(J324))=0</formula>
    </cfRule>
  </conditionalFormatting>
  <conditionalFormatting sqref="J329">
    <cfRule type="containsBlanks" dxfId="3018" priority="51">
      <formula>LEN(TRIM(J329))=0</formula>
    </cfRule>
  </conditionalFormatting>
  <conditionalFormatting sqref="J334">
    <cfRule type="containsBlanks" dxfId="3017" priority="50">
      <formula>LEN(TRIM(J334))=0</formula>
    </cfRule>
  </conditionalFormatting>
  <conditionalFormatting sqref="J339">
    <cfRule type="containsBlanks" dxfId="3016" priority="49">
      <formula>LEN(TRIM(J339))=0</formula>
    </cfRule>
  </conditionalFormatting>
  <conditionalFormatting sqref="J344">
    <cfRule type="containsBlanks" dxfId="3015" priority="48">
      <formula>LEN(TRIM(J344))=0</formula>
    </cfRule>
  </conditionalFormatting>
  <conditionalFormatting sqref="J349">
    <cfRule type="containsBlanks" dxfId="3014" priority="47">
      <formula>LEN(TRIM(J349))=0</formula>
    </cfRule>
  </conditionalFormatting>
  <conditionalFormatting sqref="J354">
    <cfRule type="containsBlanks" dxfId="3013" priority="46">
      <formula>LEN(TRIM(J354))=0</formula>
    </cfRule>
  </conditionalFormatting>
  <conditionalFormatting sqref="J326">
    <cfRule type="containsBlanks" dxfId="3012" priority="45">
      <formula>LEN(TRIM(J326))=0</formula>
    </cfRule>
  </conditionalFormatting>
  <conditionalFormatting sqref="J331">
    <cfRule type="containsBlanks" dxfId="3011" priority="44">
      <formula>LEN(TRIM(J331))=0</formula>
    </cfRule>
  </conditionalFormatting>
  <conditionalFormatting sqref="J336">
    <cfRule type="containsBlanks" dxfId="3010" priority="43">
      <formula>LEN(TRIM(J336))=0</formula>
    </cfRule>
  </conditionalFormatting>
  <conditionalFormatting sqref="J341">
    <cfRule type="containsBlanks" dxfId="3009" priority="42">
      <formula>LEN(TRIM(J341))=0</formula>
    </cfRule>
  </conditionalFormatting>
  <conditionalFormatting sqref="J346">
    <cfRule type="containsBlanks" dxfId="3008" priority="41">
      <formula>LEN(TRIM(J346))=0</formula>
    </cfRule>
  </conditionalFormatting>
  <conditionalFormatting sqref="J351">
    <cfRule type="containsBlanks" dxfId="3007" priority="40">
      <formula>LEN(TRIM(J351))=0</formula>
    </cfRule>
  </conditionalFormatting>
  <conditionalFormatting sqref="J356">
    <cfRule type="containsBlanks" dxfId="3006" priority="39">
      <formula>LEN(TRIM(J356))=0</formula>
    </cfRule>
  </conditionalFormatting>
  <conditionalFormatting sqref="J323">
    <cfRule type="containsBlanks" dxfId="3005" priority="38">
      <formula>LEN(TRIM(J323))=0</formula>
    </cfRule>
  </conditionalFormatting>
  <conditionalFormatting sqref="J333">
    <cfRule type="containsBlanks" dxfId="3004" priority="37">
      <formula>LEN(TRIM(J333))=0</formula>
    </cfRule>
  </conditionalFormatting>
  <conditionalFormatting sqref="J338">
    <cfRule type="containsBlanks" dxfId="3003" priority="36">
      <formula>LEN(TRIM(J338))=0</formula>
    </cfRule>
  </conditionalFormatting>
  <conditionalFormatting sqref="J343">
    <cfRule type="containsBlanks" dxfId="3002" priority="35">
      <formula>LEN(TRIM(J343))=0</formula>
    </cfRule>
  </conditionalFormatting>
  <conditionalFormatting sqref="J348">
    <cfRule type="containsBlanks" dxfId="3001" priority="34">
      <formula>LEN(TRIM(J348))=0</formula>
    </cfRule>
  </conditionalFormatting>
  <conditionalFormatting sqref="L26">
    <cfRule type="containsBlanks" dxfId="3000" priority="32">
      <formula>LEN(TRIM(L26))=0</formula>
    </cfRule>
  </conditionalFormatting>
  <conditionalFormatting sqref="H30:J30">
    <cfRule type="containsBlanks" dxfId="2999" priority="31">
      <formula>LEN(TRIM(H30))=0</formula>
    </cfRule>
  </conditionalFormatting>
  <conditionalFormatting sqref="G154">
    <cfRule type="containsBlanks" dxfId="2998" priority="30">
      <formula>LEN(TRIM(G154))=0</formula>
    </cfRule>
  </conditionalFormatting>
  <conditionalFormatting sqref="I12:N12">
    <cfRule type="expression" dxfId="2997" priority="27">
      <formula>$F12="Not applicable"</formula>
    </cfRule>
    <cfRule type="expression" dxfId="2996" priority="28">
      <formula>$F12="Don't know"</formula>
    </cfRule>
    <cfRule type="expression" dxfId="2995" priority="29">
      <formula>$F12="No"</formula>
    </cfRule>
  </conditionalFormatting>
  <conditionalFormatting sqref="I12:N12">
    <cfRule type="expression" dxfId="2994" priority="26">
      <formula>$N$14="Don't know"</formula>
    </cfRule>
  </conditionalFormatting>
  <conditionalFormatting sqref="I12:N12">
    <cfRule type="expression" dxfId="2993" priority="25">
      <formula>$N$14="Not applicable"</formula>
    </cfRule>
  </conditionalFormatting>
  <conditionalFormatting sqref="I12:N12">
    <cfRule type="expression" dxfId="2992" priority="24">
      <formula>$N$14="No"</formula>
    </cfRule>
  </conditionalFormatting>
  <conditionalFormatting sqref="G63">
    <cfRule type="containsBlanks" dxfId="2991" priority="23">
      <formula>LEN(TRIM(G63))=0</formula>
    </cfRule>
  </conditionalFormatting>
  <conditionalFormatting sqref="G74:H74">
    <cfRule type="containsBlanks" dxfId="2990" priority="22">
      <formula>LEN(TRIM(G74))=0</formula>
    </cfRule>
  </conditionalFormatting>
  <conditionalFormatting sqref="J57:K57">
    <cfRule type="containsBlanks" dxfId="2989" priority="17">
      <formula>LEN(TRIM(J57))=0</formula>
    </cfRule>
  </conditionalFormatting>
  <conditionalFormatting sqref="J39:K39">
    <cfRule type="containsBlanks" dxfId="2988" priority="21">
      <formula>LEN(TRIM(J39))=0</formula>
    </cfRule>
  </conditionalFormatting>
  <conditionalFormatting sqref="J40:K40">
    <cfRule type="containsBlanks" dxfId="2987" priority="20">
      <formula>LEN(TRIM(J40))=0</formula>
    </cfRule>
  </conditionalFormatting>
  <conditionalFormatting sqref="J42:K43">
    <cfRule type="containsBlanks" dxfId="2986" priority="19">
      <formula>LEN(TRIM(J42))=0</formula>
    </cfRule>
  </conditionalFormatting>
  <conditionalFormatting sqref="J56:K56">
    <cfRule type="containsBlanks" dxfId="2985" priority="18">
      <formula>LEN(TRIM(J56))=0</formula>
    </cfRule>
  </conditionalFormatting>
  <conditionalFormatting sqref="J277">
    <cfRule type="containsBlanks" dxfId="2984" priority="16">
      <formula>LEN(TRIM(J277))=0</formula>
    </cfRule>
  </conditionalFormatting>
  <conditionalFormatting sqref="H279:I279">
    <cfRule type="containsBlanks" dxfId="2983" priority="15">
      <formula>LEN(TRIM(H279))=0</formula>
    </cfRule>
  </conditionalFormatting>
  <conditionalFormatting sqref="J279">
    <cfRule type="containsBlanks" dxfId="2982" priority="14">
      <formula>LEN(TRIM(J279))=0</formula>
    </cfRule>
  </conditionalFormatting>
  <conditionalFormatting sqref="K276:L279">
    <cfRule type="containsBlanks" dxfId="2981" priority="13">
      <formula>LEN(TRIM(K276))=0</formula>
    </cfRule>
  </conditionalFormatting>
  <conditionalFormatting sqref="M276:M279">
    <cfRule type="containsBlanks" dxfId="2980" priority="12">
      <formula>LEN(TRIM(M276))=0</formula>
    </cfRule>
  </conditionalFormatting>
  <conditionalFormatting sqref="K281:L283">
    <cfRule type="containsBlanks" dxfId="2979" priority="11">
      <formula>LEN(TRIM(K281))=0</formula>
    </cfRule>
  </conditionalFormatting>
  <conditionalFormatting sqref="M281:M283">
    <cfRule type="containsBlanks" dxfId="2978" priority="10">
      <formula>LEN(TRIM(M281))=0</formula>
    </cfRule>
  </conditionalFormatting>
  <conditionalFormatting sqref="K285:L290">
    <cfRule type="containsBlanks" dxfId="2977" priority="9">
      <formula>LEN(TRIM(K285))=0</formula>
    </cfRule>
  </conditionalFormatting>
  <conditionalFormatting sqref="M285:M290">
    <cfRule type="containsBlanks" dxfId="2976" priority="8">
      <formula>LEN(TRIM(M285))=0</formula>
    </cfRule>
  </conditionalFormatting>
  <conditionalFormatting sqref="K292:L295">
    <cfRule type="containsBlanks" dxfId="2975" priority="7">
      <formula>LEN(TRIM(K292))=0</formula>
    </cfRule>
  </conditionalFormatting>
  <conditionalFormatting sqref="M292:M295">
    <cfRule type="containsBlanks" dxfId="2974" priority="6">
      <formula>LEN(TRIM(M292))=0</formula>
    </cfRule>
  </conditionalFormatting>
  <conditionalFormatting sqref="H293:I294">
    <cfRule type="containsBlanks" dxfId="2973" priority="5">
      <formula>LEN(TRIM(H293))=0</formula>
    </cfRule>
  </conditionalFormatting>
  <conditionalFormatting sqref="J293:J294">
    <cfRule type="containsBlanks" dxfId="2972" priority="4">
      <formula>LEN(TRIM(J293))=0</formula>
    </cfRule>
  </conditionalFormatting>
  <conditionalFormatting sqref="H281:I282">
    <cfRule type="containsBlanks" dxfId="2971" priority="3">
      <formula>LEN(TRIM(H281))=0</formula>
    </cfRule>
  </conditionalFormatting>
  <conditionalFormatting sqref="J281:J282">
    <cfRule type="containsBlanks" dxfId="2970" priority="2">
      <formula>LEN(TRIM(J281))=0</formula>
    </cfRule>
  </conditionalFormatting>
  <conditionalFormatting sqref="G159">
    <cfRule type="containsBlanks" dxfId="2969" priority="1">
      <formula>LEN(TRIM(G159))=0</formula>
    </cfRule>
  </conditionalFormatting>
  <dataValidations count="37">
    <dataValidation type="list" allowBlank="1" showInputMessage="1" showErrorMessage="1" sqref="F18" xr:uid="{466ABD02-559D-4B9B-8331-E0219F7D955B}">
      <formula1>"Sí, No, No sé, No aplica, Ninguno"</formula1>
    </dataValidation>
    <dataValidation type="list" allowBlank="1" showInputMessage="1" showErrorMessage="1" sqref="H361:I361" xr:uid="{0579CA3E-601A-4F99-9E0F-0A16953CE677}">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A601BE1E-2968-41C6-AED9-F2443316D68C}">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01994973-AF03-47F2-9637-F6990E0C3E27}">
      <formula1>"0,1,2 o más,No sé"</formula1>
    </dataValidation>
    <dataValidation type="list" allowBlank="1" showInputMessage="1" showErrorMessage="1" sqref="J319:K319 J324:K324 J329:K329 J334:K334 J339:K339 J344:K344 J349:K349 J354:K354" xr:uid="{C74D2B96-A180-4174-8A48-A3C3F4BE51AF}">
      <formula1>"0,1,2-3,Más de 3,No sé"</formula1>
    </dataValidation>
    <dataValidation type="list" allowBlank="1" showInputMessage="1" showErrorMessage="1" sqref="J328:K328" xr:uid="{0A3980D4-D10D-4466-8F13-E2974E5B5C40}">
      <formula1>"Precalificados por la OMS, SRA, Precalificados por la OMS y SRA,No se registraron productos precalificados por la OMS o SRA,No sé, No aplica"</formula1>
    </dataValidation>
    <dataValidation type="list" allowBlank="1" showInputMessage="1" showErrorMessage="1" sqref="G147:L160" xr:uid="{4E6B5067-B19D-4176-A3C8-C2D09E01824F}">
      <formula1>"Trabajador sanitario comunitario (o equivalente),Auxiliar de enfermería,Partera auxiliar de enfermería,Enfermero,Oficial clínico,Médico,No sé,No aplica"</formula1>
    </dataValidation>
    <dataValidation type="list" allowBlank="1" showInputMessage="1" showErrorMessage="1" sqref="F95:G97" xr:uid="{D9A1A81E-1405-4687-9BE3-CD1616E15D9F}">
      <formula1>"Sí,No,No sé,No aplica"</formula1>
    </dataValidation>
    <dataValidation type="list" allowBlank="1" showInputMessage="1" showErrorMessage="1" sqref="F77:F81" xr:uid="{5E895DA2-F272-464A-B0FF-EBB91204EA01}">
      <formula1>"En especie, En efectivo, No sé, No aplica"</formula1>
    </dataValidation>
    <dataValidation type="list" allowBlank="1" showInputMessage="1" showErrorMessage="1" sqref="H8 H298:J299 I20:I21 I23:I24 F70 F72 J89:J92 F19 H139:J139 L188:N198 L164:N174 F219:J221 F223:J223 H225:J225 F254 F256 F258 F261:F264 G130:N132 H302:J303 H307:J307 H311:J311 H313:J313 H315:J315 F11:F17 G116:N128" xr:uid="{6C71109E-5471-4174-957F-58824D83564C}">
      <formula1>"Sí, No, No sé, No aplica"</formula1>
    </dataValidation>
    <dataValidation type="list" allowBlank="1" showInputMessage="1" showErrorMessage="1" sqref="H29 J29" xr:uid="{1323BDA8-2AE4-4AF1-A5D3-5008FE5658FC}">
      <formula1>"2015,2016,2017,2018,2019"</formula1>
    </dataValidation>
    <dataValidation type="list" allowBlank="1" showInputMessage="1" showErrorMessage="1" sqref="H304:J304" xr:uid="{7430009F-C615-42B1-B7D3-F82CDC99FCC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7B14D11E-305A-4B82-B52F-C3C6634315A3}">
      <formula1>"Sí: Intensa movilización/participación comunitaria,Sí: Moderada movilización/participación comunitaria,No,No sé"</formula1>
    </dataValidation>
    <dataValidation type="list" allowBlank="1" showInputMessage="1" showErrorMessage="1" sqref="F246:G246" xr:uid="{10D93BBC-5D68-4FC7-A559-CA707B5DBF30}">
      <formula1>"Sí: Numerosas actividades en medios de comunicación,Sí: Algunas actividades en medios de comunicación,No,No sé"</formula1>
    </dataValidation>
    <dataValidation type="list" allowBlank="1" showInputMessage="1" showErrorMessage="1" sqref="H140:J140" xr:uid="{0D944DFA-5898-4796-8E22-F44710C80458}">
      <formula1>"Sí - alto nivel de implementación, Sí -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240199A8-45FD-4966-BAE7-C528B4600323}">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4EDBD1ED-7898-442C-BA7D-6E4C8EA85958}">
      <formula1>"Solo impreso, Teléfono móvil/SMS,Formato electrónico,Combinación, No sé, No aplica (no hay un LMIS)"</formula1>
    </dataValidation>
    <dataValidation type="list" allowBlank="1" showInputMessage="1" showErrorMessage="1" sqref="G251" xr:uid="{7FCECBAF-9D08-465B-8376-0EA623FE54B5}">
      <formula1>"0 %,1-10 %,11-20 %,21-30 %,31-40 %,41-50 %,51-60 %,61-70 %,71-80 %,81-100 %,No sé,No aplica"</formula1>
    </dataValidation>
    <dataValidation type="list" allowBlank="1" showInputMessage="1" showErrorMessage="1" sqref="F249:G249 F99:G102 H213:J216" xr:uid="{3E7417D4-5C06-4911-9201-FA299F410ABA}">
      <formula1>"Sí,No,No sé"</formula1>
    </dataValidation>
    <dataValidation type="list" allowBlank="1" showInputMessage="1" showErrorMessage="1" sqref="F247:G247" xr:uid="{6BB6D045-69E9-4270-9CE3-8B9C78C52177}">
      <formula1>"Sí: Numerosas actividades de promoción/educación móvil,Sí: Algunas actividades de promoción/educación móvil,No,No sé"</formula1>
    </dataValidation>
    <dataValidation type="list" allowBlank="1" showInputMessage="1" showErrorMessage="1" sqref="F245:G245" xr:uid="{2BB18021-B7D7-45E1-A38C-7993661DAAB0}">
      <formula1>"Sí: Numerosas actividades de mercadeo social,Sí: Algunas actividades de mercadeo social,No,No sé"</formula1>
    </dataValidation>
    <dataValidation allowBlank="1" showInputMessage="1" showErrorMessage="1" error="Seleccione una opción de la lista desplegable." sqref="K20:N24" xr:uid="{E79A745E-A70E-47B0-B11D-78F18C5952C8}"/>
    <dataValidation type="list" allowBlank="1" showInputMessage="1" showErrorMessage="1" sqref="F271:G271" xr:uid="{9E1F6C68-A13D-4885-999C-B432802561D4}">
      <formula1>"Sí: Se incluyen todos los sitios de mercadeo social, Sí: Se incluyen algunos de los sitios de mercadeo social,Ninguno, No sé, No aplica (no hay un LMIS)"</formula1>
    </dataValidation>
    <dataValidation type="list" allowBlank="1" showInputMessage="1" showErrorMessage="1" sqref="F270:G270" xr:uid="{0A651022-8280-45D7-BD5A-872C02B5E73B}">
      <formula1>"Sí: Se incluyen todas las instalaciones de ONG, Sí: Se incluyen algunas de las instalaciones de ONG,Ninguno, No sé, No aplica (no hay un LMIS)"</formula1>
    </dataValidation>
    <dataValidation type="list" allowBlank="1" showInputMessage="1" showErrorMessage="1" sqref="F269:G269" xr:uid="{68213EF2-89E6-4F38-BBA3-44B7314504E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5B64CD66-635B-4C53-8EF5-66BF200DE0F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F523BADB-E97D-42C7-997D-4623F1CD05F6}">
      <formula1>"Sí (Plan de PSE con componente de FP/RH),No hay plan de PSE iniciado/desarrollado,Sí hay un plan de PSE, pero sin componentes de FP/RH,No sé"</formula1>
    </dataValidation>
    <dataValidation type="list" allowBlank="1" showInputMessage="1" showErrorMessage="1" sqref="H312:J312" xr:uid="{3A34D3DA-55D9-43CF-BBE1-D9E0488BAF5A}">
      <formula1>"0-25 %,26-50 %,51-75 %,76-100 %, No sé, No aplica"</formula1>
    </dataValidation>
    <dataValidation type="list" allowBlank="1" showInputMessage="1" showErrorMessage="1" sqref="H308:J308" xr:uid="{F5944886-0539-4302-B38C-02A6B10F738B}">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9430AA78-62AE-4056-A34A-A30DB5B8E644}">
      <formula1>"0,1,2-3,Más de 3, No sé"</formula1>
    </dataValidation>
    <dataValidation type="list" allowBlank="1" showInputMessage="1" showErrorMessage="1" sqref="H301:J301" xr:uid="{B353301A-DDFD-4EA9-BC92-7B8FF109E6AF}">
      <formula1>"Menos de 6 meses, De 6 meses a menos de 1 año, De 1 año a 18 meses, Más de 18 meses,No sé"</formula1>
    </dataValidation>
    <dataValidation type="list" allowBlank="1" showInputMessage="1" showErrorMessage="1" sqref="H305:J306" xr:uid="{4B9B04C7-CE24-481A-B1B3-2CEACFA0A686}">
      <formula1>"La mayoría fueron examinados, Algunos fueron examinados, Ninguno fue examinado, No sé, No aplica"</formula1>
    </dataValidation>
    <dataValidation type="list" allowBlank="1" showInputMessage="1" showErrorMessage="1" sqref="H161 J161:L161" xr:uid="{B8CB6BDD-461C-445B-85BF-07121B7464AB}">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G266 H211:J211 K228:K240 F252 F260 F200:F210" xr:uid="{618D3331-0C48-4509-B651-7F9C2986E43C}">
      <formula1>"Sí, No, No sé"</formula1>
    </dataValidation>
    <dataValidation type="list" allowBlank="1" showInputMessage="1" showErrorMessage="1" sqref="H31:J31" xr:uid="{7E5868CC-D9AC-42DC-B5B8-023F1C489C53}">
      <formula1>"Menos que una vez al año,Anualmente,Bianualmente (dos veces al año),Trimestralmente,Mensualmente,Ad hoc"</formula1>
    </dataValidation>
    <dataValidation type="list" allowBlank="1" showInputMessage="1" showErrorMessage="1" sqref="H26 J26 H28 J28" xr:uid="{2325036A-5425-4C58-B370-66635A824983}">
      <formula1>"Enero, Febrero, Marzo, Abril, Mayo, Junio, Julio, Agosto, Septiembre, Octubre, Noviembre, Diciembre"</formula1>
    </dataValidation>
    <dataValidation type="list" allowBlank="1" showInputMessage="1" showErrorMessage="1" error="Seleccione una opción de la lista desplegable." sqref="I22" xr:uid="{2502A9FB-4089-406D-AB2B-C37D6F33F5DE}">
      <formula1>"0 veces, 1 vez, 2-3 veces, 4 o más veces, No sé"</formula1>
    </dataValidation>
  </dataValidations>
  <hyperlinks>
    <hyperlink ref="I1:J1" location="'All Countries Summary (2019)'!A1" display="go to summary page" xr:uid="{E1BDC6C4-FCD2-4050-A899-4874216BF43D}"/>
  </hyperlinks>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9F50-87A1-4396-9BDC-D789D850610E}">
  <sheetPr>
    <tabColor theme="8" tint="0.59999389629810485"/>
  </sheetPr>
  <dimension ref="A1:Q363"/>
  <sheetViews>
    <sheetView showGridLines="0" zoomScaleNormal="100" workbookViewId="0">
      <selection activeCell="F224" sqref="F224:J224"/>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49.5703125" style="140" customWidth="1"/>
    <col min="6" max="6" width="13" style="140" customWidth="1"/>
    <col min="7" max="7" width="20" style="140" customWidth="1"/>
    <col min="8" max="8" width="16.5703125" style="140" customWidth="1"/>
    <col min="9" max="9" width="16.42578125" style="140" customWidth="1"/>
    <col min="10" max="10" width="18" style="140" customWidth="1"/>
    <col min="11" max="11" width="19.5703125" style="140" customWidth="1"/>
    <col min="12" max="12" width="15.140625" style="140" customWidth="1"/>
    <col min="13" max="13" width="17.42578125" style="140" customWidth="1"/>
    <col min="14" max="14" width="21.85546875" style="140" customWidth="1"/>
    <col min="15" max="15" width="28.5703125" style="140" customWidth="1"/>
    <col min="16" max="16" width="34.140625" style="140" customWidth="1"/>
    <col min="17" max="16384" width="9.140625" style="140"/>
  </cols>
  <sheetData>
    <row r="1" spans="2:16" ht="58.5" customHeight="1">
      <c r="F1" s="643"/>
      <c r="G1" s="643"/>
      <c r="H1" s="643"/>
      <c r="I1" s="643"/>
      <c r="J1" s="643"/>
      <c r="K1" s="643"/>
      <c r="L1" s="2508" t="s">
        <v>828</v>
      </c>
      <c r="M1" s="2508"/>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4719</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2.25" customHeight="1" thickBot="1">
      <c r="B5" s="2430" t="s">
        <v>830</v>
      </c>
      <c r="C5" s="2431"/>
      <c r="D5" s="2431"/>
      <c r="E5" s="2431"/>
      <c r="F5" s="2431"/>
      <c r="G5" s="2431"/>
      <c r="H5" s="2431"/>
      <c r="I5" s="2431"/>
      <c r="J5" s="2431"/>
      <c r="K5" s="2431"/>
      <c r="L5" s="2431"/>
      <c r="M5" s="2431"/>
      <c r="N5" s="2431"/>
    </row>
    <row r="6" spans="2:16" ht="26.25"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9.5" customHeight="1">
      <c r="B8" s="20" t="s">
        <v>432</v>
      </c>
      <c r="C8" s="2407" t="s">
        <v>433</v>
      </c>
      <c r="D8" s="2407"/>
      <c r="E8" s="2407"/>
      <c r="F8" s="2407"/>
      <c r="G8" s="2407"/>
      <c r="H8" s="1622" t="s">
        <v>56</v>
      </c>
      <c r="I8" s="21" t="s">
        <v>434</v>
      </c>
      <c r="J8" s="2238" t="s">
        <v>4720</v>
      </c>
      <c r="K8" s="2239"/>
      <c r="L8" s="2239"/>
      <c r="M8" s="2239"/>
      <c r="N8" s="2240"/>
      <c r="O8" s="2245" t="s">
        <v>4222</v>
      </c>
      <c r="P8" s="2245" t="s">
        <v>834</v>
      </c>
    </row>
    <row r="9" spans="2:16" ht="21.75" customHeight="1">
      <c r="B9" s="22" t="s">
        <v>435</v>
      </c>
      <c r="C9" s="1997" t="s">
        <v>436</v>
      </c>
      <c r="D9" s="1997"/>
      <c r="E9" s="1998"/>
      <c r="F9" s="2411" t="s">
        <v>4721</v>
      </c>
      <c r="G9" s="2412"/>
      <c r="H9" s="2412"/>
      <c r="I9" s="2412"/>
      <c r="J9" s="2412"/>
      <c r="K9" s="2412"/>
      <c r="L9" s="2412"/>
      <c r="M9" s="2412"/>
      <c r="N9" s="2412"/>
      <c r="O9" s="2124"/>
      <c r="P9" s="2124"/>
    </row>
    <row r="10" spans="2:16" ht="43.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4722</v>
      </c>
      <c r="J11" s="1637"/>
      <c r="K11" s="1637"/>
      <c r="L11" s="1637"/>
      <c r="M11" s="1637"/>
      <c r="N11" s="1637"/>
      <c r="O11" s="2124"/>
      <c r="P11" s="2124"/>
    </row>
    <row r="12" spans="2:16" ht="48" customHeight="1">
      <c r="B12" s="1490" t="s">
        <v>441</v>
      </c>
      <c r="C12" s="1997" t="s">
        <v>442</v>
      </c>
      <c r="D12" s="1997"/>
      <c r="E12" s="1998"/>
      <c r="F12" s="1622" t="s">
        <v>56</v>
      </c>
      <c r="G12" s="2397" t="s">
        <v>440</v>
      </c>
      <c r="H12" s="2138"/>
      <c r="I12" s="2461" t="s">
        <v>4723</v>
      </c>
      <c r="J12" s="2010"/>
      <c r="K12" s="2010"/>
      <c r="L12" s="2010"/>
      <c r="M12" s="2010"/>
      <c r="N12" s="2011"/>
      <c r="O12" s="2124"/>
      <c r="P12" s="2124"/>
    </row>
    <row r="13" spans="2:16" ht="44.25" customHeight="1">
      <c r="B13" s="1490" t="s">
        <v>443</v>
      </c>
      <c r="C13" s="1997" t="s">
        <v>444</v>
      </c>
      <c r="D13" s="1997"/>
      <c r="E13" s="1998"/>
      <c r="F13" s="1622" t="s">
        <v>57</v>
      </c>
      <c r="G13" s="2397" t="s">
        <v>440</v>
      </c>
      <c r="H13" s="2138"/>
      <c r="I13" s="1995"/>
      <c r="J13" s="2160"/>
      <c r="K13" s="2160"/>
      <c r="L13" s="2160"/>
      <c r="M13" s="2160"/>
      <c r="N13" s="2434"/>
      <c r="O13" s="2124"/>
      <c r="P13" s="2124"/>
    </row>
    <row r="14" spans="2:16" ht="24" customHeight="1">
      <c r="B14" s="1490" t="s">
        <v>445</v>
      </c>
      <c r="C14" s="1997" t="s">
        <v>446</v>
      </c>
      <c r="D14" s="1997"/>
      <c r="E14" s="1998"/>
      <c r="F14" s="1622" t="s">
        <v>56</v>
      </c>
      <c r="G14" s="2397" t="s">
        <v>447</v>
      </c>
      <c r="H14" s="2138"/>
      <c r="I14" s="2773" t="s">
        <v>4724</v>
      </c>
      <c r="J14" s="2774"/>
      <c r="K14" s="2774"/>
      <c r="L14" s="2774"/>
      <c r="M14" s="2774"/>
      <c r="N14" s="2775"/>
      <c r="O14" s="2124"/>
      <c r="P14" s="2124"/>
    </row>
    <row r="15" spans="2:16" ht="23.25" customHeight="1">
      <c r="B15" s="1490" t="s">
        <v>448</v>
      </c>
      <c r="C15" s="1997" t="s">
        <v>67</v>
      </c>
      <c r="D15" s="1997"/>
      <c r="E15" s="1998"/>
      <c r="F15" s="1622" t="s">
        <v>56</v>
      </c>
      <c r="G15" s="2397" t="s">
        <v>449</v>
      </c>
      <c r="H15" s="2138"/>
      <c r="I15" s="2773" t="s">
        <v>4725</v>
      </c>
      <c r="J15" s="2774"/>
      <c r="K15" s="2774"/>
      <c r="L15" s="2774"/>
      <c r="M15" s="2774"/>
      <c r="N15" s="2775"/>
      <c r="O15" s="2124"/>
      <c r="P15" s="2124"/>
    </row>
    <row r="16" spans="2:16" ht="44.25" customHeight="1">
      <c r="B16" s="1490" t="s">
        <v>450</v>
      </c>
      <c r="C16" s="1997" t="s">
        <v>451</v>
      </c>
      <c r="D16" s="1997"/>
      <c r="E16" s="1998"/>
      <c r="F16" s="1622" t="s">
        <v>56</v>
      </c>
      <c r="G16" s="2397" t="s">
        <v>452</v>
      </c>
      <c r="H16" s="2138"/>
      <c r="I16" s="2461" t="s">
        <v>4726</v>
      </c>
      <c r="J16" s="2010"/>
      <c r="K16" s="2010"/>
      <c r="L16" s="2010"/>
      <c r="M16" s="2010"/>
      <c r="N16" s="2011"/>
      <c r="O16" s="2124"/>
      <c r="P16" s="2124"/>
    </row>
    <row r="17" spans="2:16" ht="26.25" customHeight="1">
      <c r="B17" s="1490" t="s">
        <v>453</v>
      </c>
      <c r="C17" s="2043" t="s">
        <v>454</v>
      </c>
      <c r="D17" s="2043"/>
      <c r="E17" s="2043"/>
      <c r="F17" s="1622" t="s">
        <v>56</v>
      </c>
      <c r="G17" s="2397" t="s">
        <v>455</v>
      </c>
      <c r="H17" s="2138"/>
      <c r="I17" s="2461" t="s">
        <v>4727</v>
      </c>
      <c r="J17" s="2010"/>
      <c r="K17" s="2010"/>
      <c r="L17" s="2010"/>
      <c r="M17" s="2010"/>
      <c r="N17" s="2011"/>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32.25" customHeight="1">
      <c r="B19" s="1490" t="s">
        <v>458</v>
      </c>
      <c r="C19" s="2043" t="s">
        <v>459</v>
      </c>
      <c r="D19" s="2043"/>
      <c r="E19" s="2043"/>
      <c r="F19" s="1622" t="s">
        <v>56</v>
      </c>
      <c r="G19" s="2397" t="s">
        <v>455</v>
      </c>
      <c r="H19" s="2138"/>
      <c r="I19" s="2461" t="s">
        <v>4728</v>
      </c>
      <c r="J19" s="2010"/>
      <c r="K19" s="2010"/>
      <c r="L19" s="2010"/>
      <c r="M19" s="2010"/>
      <c r="N19" s="2011"/>
      <c r="O19" s="2197"/>
      <c r="P19" s="2197"/>
    </row>
    <row r="20" spans="2:16" ht="24" customHeight="1">
      <c r="B20" s="23" t="s">
        <v>78</v>
      </c>
      <c r="C20" s="1997" t="s">
        <v>460</v>
      </c>
      <c r="D20" s="1997"/>
      <c r="E20" s="1997"/>
      <c r="F20" s="1997"/>
      <c r="G20" s="1997"/>
      <c r="H20" s="1997"/>
      <c r="I20" s="1522" t="s">
        <v>56</v>
      </c>
      <c r="J20" s="1993" t="s">
        <v>461</v>
      </c>
      <c r="K20" s="4191" t="s">
        <v>4729</v>
      </c>
      <c r="L20" s="4192"/>
      <c r="M20" s="4192"/>
      <c r="N20" s="4193"/>
      <c r="O20" s="331" t="s">
        <v>844</v>
      </c>
      <c r="P20" s="26"/>
    </row>
    <row r="21" spans="2:16" ht="28.5" customHeight="1">
      <c r="B21" s="23" t="s">
        <v>81</v>
      </c>
      <c r="C21" s="1997" t="s">
        <v>462</v>
      </c>
      <c r="D21" s="1997"/>
      <c r="E21" s="1997"/>
      <c r="F21" s="1997"/>
      <c r="G21" s="1997"/>
      <c r="H21" s="1997"/>
      <c r="I21" s="1522" t="s">
        <v>56</v>
      </c>
      <c r="J21" s="2398"/>
      <c r="K21" s="4194"/>
      <c r="L21" s="4195"/>
      <c r="M21" s="4195"/>
      <c r="N21" s="4196"/>
      <c r="O21" s="331" t="s">
        <v>845</v>
      </c>
      <c r="P21" s="26"/>
    </row>
    <row r="22" spans="2:16" ht="36" customHeight="1">
      <c r="B22" s="23" t="s">
        <v>91</v>
      </c>
      <c r="C22" s="1997" t="s">
        <v>463</v>
      </c>
      <c r="D22" s="1997"/>
      <c r="E22" s="1997"/>
      <c r="F22" s="1997"/>
      <c r="G22" s="1997"/>
      <c r="H22" s="1997"/>
      <c r="I22" s="1522" t="s">
        <v>88</v>
      </c>
      <c r="J22" s="2398"/>
      <c r="K22" s="4194"/>
      <c r="L22" s="4195"/>
      <c r="M22" s="4195"/>
      <c r="N22" s="4196"/>
      <c r="O22" s="3018" t="s">
        <v>4222</v>
      </c>
      <c r="P22" s="2051"/>
    </row>
    <row r="23" spans="2:16" ht="27" customHeight="1">
      <c r="B23" s="23" t="s">
        <v>464</v>
      </c>
      <c r="C23" s="1997" t="s">
        <v>465</v>
      </c>
      <c r="D23" s="1997"/>
      <c r="E23" s="1997"/>
      <c r="F23" s="1997"/>
      <c r="G23" s="1997"/>
      <c r="H23" s="1997"/>
      <c r="I23" s="1622" t="s">
        <v>57</v>
      </c>
      <c r="J23" s="2398"/>
      <c r="K23" s="4194"/>
      <c r="L23" s="4195"/>
      <c r="M23" s="4195"/>
      <c r="N23" s="4196"/>
      <c r="O23" s="3019"/>
      <c r="P23" s="2124"/>
    </row>
    <row r="24" spans="2:16" ht="218.25" customHeight="1" thickBot="1">
      <c r="B24" s="27" t="s">
        <v>435</v>
      </c>
      <c r="C24" s="1978" t="s">
        <v>466</v>
      </c>
      <c r="D24" s="1978"/>
      <c r="E24" s="1978"/>
      <c r="F24" s="1978"/>
      <c r="G24" s="1978"/>
      <c r="H24" s="1978"/>
      <c r="I24" s="1622" t="s">
        <v>62</v>
      </c>
      <c r="J24" s="2398"/>
      <c r="K24" s="4197"/>
      <c r="L24" s="4198"/>
      <c r="M24" s="4198"/>
      <c r="N24" s="4199"/>
      <c r="O24" s="4017"/>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30.75" customHeight="1">
      <c r="B26" s="28" t="s">
        <v>98</v>
      </c>
      <c r="C26" s="2111" t="s">
        <v>468</v>
      </c>
      <c r="D26" s="2111"/>
      <c r="E26" s="2111"/>
      <c r="F26" s="2387"/>
      <c r="G26" s="29" t="s">
        <v>469</v>
      </c>
      <c r="H26" s="1645" t="s">
        <v>846</v>
      </c>
      <c r="I26" s="1524" t="s">
        <v>470</v>
      </c>
      <c r="J26" s="1645" t="s">
        <v>847</v>
      </c>
      <c r="K26" s="2112" t="s">
        <v>471</v>
      </c>
      <c r="L26" s="2388"/>
      <c r="M26" s="2389"/>
      <c r="N26" s="2390"/>
      <c r="O26" s="30" t="s">
        <v>849</v>
      </c>
      <c r="P26" s="1515"/>
    </row>
    <row r="27" spans="2:16" ht="89.25" customHeight="1">
      <c r="B27" s="23" t="s">
        <v>472</v>
      </c>
      <c r="C27" s="2028" t="s">
        <v>473</v>
      </c>
      <c r="D27" s="2028"/>
      <c r="E27" s="2028"/>
      <c r="F27" s="2028"/>
      <c r="G27" s="2028"/>
      <c r="H27" s="2028"/>
      <c r="I27" s="2029"/>
      <c r="J27" s="31">
        <v>8375380</v>
      </c>
      <c r="K27" s="2113"/>
      <c r="L27" s="2391"/>
      <c r="M27" s="2392"/>
      <c r="N27" s="2393"/>
      <c r="O27" s="2051" t="s">
        <v>3756</v>
      </c>
      <c r="P27" s="2051"/>
    </row>
    <row r="28" spans="2:16" ht="19.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2018</v>
      </c>
      <c r="I29" s="32" t="s">
        <v>476</v>
      </c>
      <c r="J29" s="1510">
        <v>2018</v>
      </c>
      <c r="K29" s="2113"/>
      <c r="L29" s="2391"/>
      <c r="M29" s="2392"/>
      <c r="N29" s="2393"/>
      <c r="O29" s="2124"/>
      <c r="P29" s="2124"/>
    </row>
    <row r="30" spans="2:16" ht="46.5" customHeight="1">
      <c r="B30" s="1490" t="s">
        <v>435</v>
      </c>
      <c r="C30" s="1997" t="s">
        <v>477</v>
      </c>
      <c r="D30" s="1997"/>
      <c r="E30" s="1997"/>
      <c r="F30" s="1997"/>
      <c r="G30" s="1998"/>
      <c r="H30" s="3571" t="s">
        <v>4730</v>
      </c>
      <c r="I30" s="3572"/>
      <c r="J30" s="3573"/>
      <c r="K30" s="2113"/>
      <c r="L30" s="2391"/>
      <c r="M30" s="2392"/>
      <c r="N30" s="2393"/>
      <c r="O30" s="2197"/>
      <c r="P30" s="2197"/>
    </row>
    <row r="31" spans="2:16" ht="39.75" customHeight="1">
      <c r="B31" s="1490" t="s">
        <v>441</v>
      </c>
      <c r="C31" s="1997" t="s">
        <v>478</v>
      </c>
      <c r="D31" s="1997"/>
      <c r="E31" s="1997"/>
      <c r="F31" s="1997"/>
      <c r="G31" s="1998"/>
      <c r="H31" s="2384" t="s">
        <v>852</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328</v>
      </c>
      <c r="P32" s="2074"/>
    </row>
    <row r="33" spans="2:16" ht="49.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16">
        <v>2247845</v>
      </c>
      <c r="K35" s="332">
        <v>3563431</v>
      </c>
      <c r="L35" s="2361" t="s">
        <v>61</v>
      </c>
      <c r="M35" s="2362"/>
      <c r="N35" s="2363"/>
      <c r="O35" s="2380"/>
      <c r="P35" s="2380"/>
    </row>
    <row r="36" spans="2:16" ht="21" customHeight="1">
      <c r="B36" s="27"/>
      <c r="C36" s="2091" t="s">
        <v>486</v>
      </c>
      <c r="D36" s="2091"/>
      <c r="E36" s="2091"/>
      <c r="F36" s="2091"/>
      <c r="G36" s="2091"/>
      <c r="H36" s="2091"/>
      <c r="I36" s="2092"/>
      <c r="J36" s="316" t="s">
        <v>61</v>
      </c>
      <c r="K36" s="332"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16">
        <v>1332239</v>
      </c>
      <c r="K39" s="332">
        <v>2072724</v>
      </c>
      <c r="L39" s="2369">
        <f>ABS(J39-K39)/J39</f>
        <v>0.55581993921511075</v>
      </c>
      <c r="M39" s="2370"/>
      <c r="N39" s="2371"/>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16">
        <v>1262581</v>
      </c>
      <c r="K42" s="332">
        <v>637198</v>
      </c>
      <c r="L42" s="2361">
        <f t="shared" ref="L42:L53" si="0">ABS(J42-K42)/J42</f>
        <v>0.49532109227051574</v>
      </c>
      <c r="M42" s="2362"/>
      <c r="N42" s="2363"/>
      <c r="O42" s="2380"/>
      <c r="P42" s="2380"/>
    </row>
    <row r="43" spans="2:16" ht="21" customHeight="1">
      <c r="B43" s="27"/>
      <c r="C43" s="2091" t="s">
        <v>495</v>
      </c>
      <c r="D43" s="2091"/>
      <c r="E43" s="2091"/>
      <c r="F43" s="2091"/>
      <c r="G43" s="2091"/>
      <c r="H43" s="2091"/>
      <c r="I43" s="2092"/>
      <c r="J43" s="316">
        <v>1674672</v>
      </c>
      <c r="K43" s="332">
        <v>3474458</v>
      </c>
      <c r="L43" s="2361">
        <f t="shared" si="0"/>
        <v>1.0747095550651113</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16">
        <v>124935</v>
      </c>
      <c r="K47" s="332">
        <v>226243</v>
      </c>
      <c r="L47" s="2361">
        <f t="shared" si="0"/>
        <v>0.81088566054348266</v>
      </c>
      <c r="M47" s="2362"/>
      <c r="N47" s="2363"/>
      <c r="O47" s="2380"/>
      <c r="P47" s="2380"/>
    </row>
    <row r="48" spans="2:16" ht="21" customHeight="1">
      <c r="B48" s="27"/>
      <c r="C48" s="2091" t="s">
        <v>500</v>
      </c>
      <c r="D48" s="2091"/>
      <c r="E48" s="2091"/>
      <c r="F48" s="2091"/>
      <c r="G48" s="2091"/>
      <c r="H48" s="2091"/>
      <c r="I48" s="2092"/>
      <c r="J48" s="36" t="s">
        <v>61</v>
      </c>
      <c r="K48" s="37" t="s">
        <v>61</v>
      </c>
      <c r="L48" s="2361" t="s">
        <v>61</v>
      </c>
      <c r="M48" s="2362"/>
      <c r="N48" s="2363"/>
      <c r="O48" s="2380"/>
      <c r="P48" s="2380"/>
    </row>
    <row r="49" spans="2:16" ht="30" customHeight="1">
      <c r="B49" s="27"/>
      <c r="C49" s="2091" t="s">
        <v>501</v>
      </c>
      <c r="D49" s="2091"/>
      <c r="E49" s="2091"/>
      <c r="F49" s="38" t="s">
        <v>488</v>
      </c>
      <c r="G49" s="2093" t="s">
        <v>1843</v>
      </c>
      <c r="H49" s="2157"/>
      <c r="I49" s="2094"/>
      <c r="J49" s="314">
        <v>10550</v>
      </c>
      <c r="K49" s="315">
        <v>26271</v>
      </c>
      <c r="L49" s="2361">
        <f t="shared" si="0"/>
        <v>1.4901421800947867</v>
      </c>
      <c r="M49" s="2362"/>
      <c r="N49" s="2363"/>
      <c r="O49" s="2380"/>
      <c r="P49" s="2380"/>
    </row>
    <row r="50" spans="2:16" ht="21" customHeight="1">
      <c r="B50" s="27" t="s">
        <v>502</v>
      </c>
      <c r="C50" s="2091" t="s">
        <v>503</v>
      </c>
      <c r="D50" s="2091"/>
      <c r="E50" s="2091"/>
      <c r="F50" s="2091"/>
      <c r="G50" s="2091"/>
      <c r="H50" s="2091"/>
      <c r="I50" s="2092"/>
      <c r="J50" s="316">
        <v>35485</v>
      </c>
      <c r="K50" s="332">
        <v>110214</v>
      </c>
      <c r="L50" s="2361">
        <f t="shared" si="0"/>
        <v>2.105932083979146</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316">
        <v>89339255</v>
      </c>
      <c r="K52" s="332">
        <v>108502371</v>
      </c>
      <c r="L52" s="2361">
        <f t="shared" si="0"/>
        <v>0.21449827402299246</v>
      </c>
      <c r="M52" s="2362"/>
      <c r="N52" s="2363"/>
      <c r="O52" s="2380"/>
      <c r="P52" s="2380"/>
    </row>
    <row r="53" spans="2:16" ht="21" customHeight="1">
      <c r="B53" s="27" t="s">
        <v>507</v>
      </c>
      <c r="C53" s="2091" t="s">
        <v>132</v>
      </c>
      <c r="D53" s="2091"/>
      <c r="E53" s="2091"/>
      <c r="F53" s="2091"/>
      <c r="G53" s="2091"/>
      <c r="H53" s="2091"/>
      <c r="I53" s="2092"/>
      <c r="J53" s="316">
        <v>2284670</v>
      </c>
      <c r="K53" s="332">
        <v>2820794</v>
      </c>
      <c r="L53" s="2361">
        <f t="shared" si="0"/>
        <v>0.23466146095497381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14">
        <v>58333</v>
      </c>
      <c r="K55" s="315">
        <v>40839</v>
      </c>
      <c r="L55" s="2361">
        <f t="shared" ref="L55" si="1">ABS(J55-K55)/J55</f>
        <v>0.29989885656489468</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131" t="s">
        <v>61</v>
      </c>
      <c r="K57" s="132" t="s">
        <v>61</v>
      </c>
      <c r="L57" s="2366" t="s">
        <v>61</v>
      </c>
      <c r="M57" s="2367"/>
      <c r="N57" s="2368"/>
      <c r="O57" s="2380"/>
      <c r="P57" s="2380"/>
    </row>
    <row r="58" spans="2:16" ht="74.25" customHeight="1" thickBot="1">
      <c r="B58" s="40" t="s">
        <v>512</v>
      </c>
      <c r="C58" s="2351" t="s">
        <v>513</v>
      </c>
      <c r="D58" s="2351"/>
      <c r="E58" s="2351"/>
      <c r="F58" s="2351"/>
      <c r="G58" s="2351"/>
      <c r="H58" s="2351"/>
      <c r="I58" s="2351"/>
      <c r="J58" s="41" t="s">
        <v>56</v>
      </c>
      <c r="K58" s="42" t="s">
        <v>514</v>
      </c>
      <c r="L58" s="2352" t="s">
        <v>4731</v>
      </c>
      <c r="M58" s="2353"/>
      <c r="N58" s="2354"/>
      <c r="O58" s="333" t="s">
        <v>3616</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65.25" customHeight="1" thickBot="1">
      <c r="B60" s="44" t="s">
        <v>516</v>
      </c>
      <c r="C60" s="2330" t="s">
        <v>517</v>
      </c>
      <c r="D60" s="2330"/>
      <c r="E60" s="2330"/>
      <c r="F60" s="2330"/>
      <c r="G60" s="2330"/>
      <c r="H60" s="2330"/>
      <c r="I60" s="2330"/>
      <c r="J60" s="2357" t="s">
        <v>56</v>
      </c>
      <c r="K60" s="2358"/>
      <c r="L60" s="45" t="s">
        <v>514</v>
      </c>
      <c r="M60" s="2359"/>
      <c r="N60" s="2360"/>
      <c r="O60" s="1627" t="s">
        <v>3140</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48"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66.75" customHeight="1">
      <c r="B63" s="1490" t="s">
        <v>435</v>
      </c>
      <c r="C63" s="1997" t="s">
        <v>524</v>
      </c>
      <c r="D63" s="1997"/>
      <c r="E63" s="1997"/>
      <c r="F63" s="1998"/>
      <c r="G63" s="48">
        <v>671226</v>
      </c>
      <c r="H63" s="116" t="s">
        <v>862</v>
      </c>
      <c r="I63" s="2317" t="s">
        <v>4732</v>
      </c>
      <c r="J63" s="2318"/>
      <c r="K63" s="2340" t="s">
        <v>4733</v>
      </c>
      <c r="L63" s="2341"/>
      <c r="M63" s="2341"/>
      <c r="N63" s="2342"/>
      <c r="O63" s="2349"/>
      <c r="P63" s="2349"/>
    </row>
    <row r="64" spans="2:16" ht="54" customHeight="1">
      <c r="B64" s="1490" t="s">
        <v>441</v>
      </c>
      <c r="C64" s="1997" t="s">
        <v>525</v>
      </c>
      <c r="D64" s="1997"/>
      <c r="E64" s="1997"/>
      <c r="F64" s="1998"/>
      <c r="G64" s="48">
        <v>0</v>
      </c>
      <c r="H64" s="116" t="s">
        <v>862</v>
      </c>
      <c r="I64" s="2317" t="s">
        <v>61</v>
      </c>
      <c r="J64" s="2318"/>
      <c r="K64" s="2340"/>
      <c r="L64" s="2341"/>
      <c r="M64" s="2341"/>
      <c r="N64" s="2342"/>
      <c r="O64" s="2349"/>
      <c r="P64" s="2349"/>
    </row>
    <row r="65" spans="2:17" ht="54" customHeight="1" thickBot="1">
      <c r="B65" s="27" t="s">
        <v>443</v>
      </c>
      <c r="C65" s="1830" t="s">
        <v>526</v>
      </c>
      <c r="D65" s="1830"/>
      <c r="E65" s="1830"/>
      <c r="F65" s="1831"/>
      <c r="G65" s="50">
        <f>G63+G64</f>
        <v>671226</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334" t="s">
        <v>3137</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68.25" customHeight="1">
      <c r="B69" s="28" t="s">
        <v>531</v>
      </c>
      <c r="C69" s="2326" t="s">
        <v>532</v>
      </c>
      <c r="D69" s="2326"/>
      <c r="E69" s="2337"/>
      <c r="F69" s="55" t="s">
        <v>533</v>
      </c>
      <c r="G69" s="2329" t="s">
        <v>534</v>
      </c>
      <c r="H69" s="2328"/>
      <c r="I69" s="2329" t="s">
        <v>535</v>
      </c>
      <c r="J69" s="2328"/>
      <c r="K69" s="2271" t="s">
        <v>536</v>
      </c>
      <c r="L69" s="2272"/>
      <c r="M69" s="2272"/>
      <c r="N69" s="2274"/>
      <c r="O69" s="2051" t="s">
        <v>3140</v>
      </c>
      <c r="P69" s="2051" t="s">
        <v>3618</v>
      </c>
    </row>
    <row r="70" spans="2:17" ht="70.5" customHeight="1">
      <c r="B70" s="1490" t="s">
        <v>435</v>
      </c>
      <c r="C70" s="2338" t="s">
        <v>537</v>
      </c>
      <c r="D70" s="2338"/>
      <c r="E70" s="2339"/>
      <c r="F70" s="1523" t="s">
        <v>56</v>
      </c>
      <c r="G70" s="3576">
        <v>235800</v>
      </c>
      <c r="H70" s="3577"/>
      <c r="I70" s="2317" t="s">
        <v>862</v>
      </c>
      <c r="J70" s="2318"/>
      <c r="K70" s="2340" t="s">
        <v>4734</v>
      </c>
      <c r="L70" s="2341"/>
      <c r="M70" s="2341"/>
      <c r="N70" s="2342"/>
      <c r="O70" s="2124"/>
      <c r="P70" s="2124"/>
    </row>
    <row r="71" spans="2:17" ht="31.5" customHeight="1">
      <c r="B71" s="56"/>
      <c r="C71" s="2338" t="s">
        <v>538</v>
      </c>
      <c r="D71" s="2338"/>
      <c r="E71" s="2339"/>
      <c r="F71" s="2162" t="s">
        <v>4184</v>
      </c>
      <c r="G71" s="2163"/>
      <c r="H71" s="2163"/>
      <c r="I71" s="2163"/>
      <c r="J71" s="2163"/>
      <c r="K71" s="2457"/>
      <c r="L71" s="2458"/>
      <c r="M71" s="2458"/>
      <c r="N71" s="2459"/>
      <c r="O71" s="2124"/>
      <c r="P71" s="2124"/>
    </row>
    <row r="72" spans="2:17" ht="65.25" customHeight="1">
      <c r="B72" s="1490" t="s">
        <v>441</v>
      </c>
      <c r="C72" s="2338" t="s">
        <v>539</v>
      </c>
      <c r="D72" s="2338"/>
      <c r="E72" s="2339"/>
      <c r="F72" s="1523" t="s">
        <v>57</v>
      </c>
      <c r="G72" s="2315">
        <v>0</v>
      </c>
      <c r="H72" s="2316"/>
      <c r="I72" s="2317" t="s">
        <v>862</v>
      </c>
      <c r="J72" s="2318"/>
      <c r="K72" s="2340"/>
      <c r="L72" s="2341"/>
      <c r="M72" s="2341"/>
      <c r="N72" s="2342"/>
      <c r="O72" s="2124"/>
      <c r="P72" s="2124"/>
    </row>
    <row r="73" spans="2:17" ht="35.25" customHeight="1">
      <c r="B73" s="56"/>
      <c r="C73" s="2338" t="s">
        <v>540</v>
      </c>
      <c r="D73" s="2338"/>
      <c r="E73" s="2339"/>
      <c r="F73" s="2162" t="s">
        <v>61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235800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54" customHeight="1">
      <c r="B77" s="1490" t="s">
        <v>435</v>
      </c>
      <c r="C77" s="1997" t="s">
        <v>113</v>
      </c>
      <c r="D77" s="1997"/>
      <c r="E77" s="1998"/>
      <c r="F77" s="1523" t="s">
        <v>865</v>
      </c>
      <c r="G77" s="2315">
        <v>3849349.46</v>
      </c>
      <c r="H77" s="2316"/>
      <c r="I77" s="2317" t="s">
        <v>862</v>
      </c>
      <c r="J77" s="2318"/>
      <c r="K77" s="2284" t="s">
        <v>4735</v>
      </c>
      <c r="L77" s="2285"/>
      <c r="M77" s="2285"/>
      <c r="N77" s="2286"/>
      <c r="O77" s="25" t="s">
        <v>864</v>
      </c>
      <c r="P77" s="26"/>
    </row>
    <row r="78" spans="2:17" s="164" customFormat="1" ht="48.75" customHeight="1">
      <c r="B78" s="1490" t="s">
        <v>441</v>
      </c>
      <c r="C78" s="1997" t="s">
        <v>67</v>
      </c>
      <c r="D78" s="1997"/>
      <c r="E78" s="1998"/>
      <c r="F78" s="1523" t="s">
        <v>865</v>
      </c>
      <c r="G78" s="2315">
        <v>6456098</v>
      </c>
      <c r="H78" s="2316"/>
      <c r="I78" s="2317" t="s">
        <v>862</v>
      </c>
      <c r="J78" s="2318"/>
      <c r="K78" s="2284" t="s">
        <v>4736</v>
      </c>
      <c r="L78" s="2285"/>
      <c r="M78" s="2285"/>
      <c r="N78" s="2286"/>
      <c r="O78" s="25" t="s">
        <v>4737</v>
      </c>
      <c r="P78" s="26"/>
    </row>
    <row r="79" spans="2:17" s="164" customFormat="1" ht="48" customHeight="1">
      <c r="B79" s="1490" t="s">
        <v>443</v>
      </c>
      <c r="C79" s="1997" t="s">
        <v>115</v>
      </c>
      <c r="D79" s="1997"/>
      <c r="E79" s="1998"/>
      <c r="F79" s="1523" t="s">
        <v>62</v>
      </c>
      <c r="G79" s="2315">
        <v>0</v>
      </c>
      <c r="H79" s="2316"/>
      <c r="I79" s="2317" t="s">
        <v>862</v>
      </c>
      <c r="J79" s="2318"/>
      <c r="K79" s="2284"/>
      <c r="L79" s="2285"/>
      <c r="M79" s="2285"/>
      <c r="N79" s="2286"/>
      <c r="O79" s="25"/>
      <c r="P79" s="26"/>
    </row>
    <row r="80" spans="2:17" s="164" customFormat="1" ht="49.5" customHeight="1">
      <c r="B80" s="1490" t="s">
        <v>445</v>
      </c>
      <c r="C80" s="1997" t="s">
        <v>116</v>
      </c>
      <c r="D80" s="1997"/>
      <c r="E80" s="1998"/>
      <c r="F80" s="1523" t="s">
        <v>62</v>
      </c>
      <c r="G80" s="2315">
        <v>0</v>
      </c>
      <c r="H80" s="2316"/>
      <c r="I80" s="2317" t="s">
        <v>862</v>
      </c>
      <c r="J80" s="2318"/>
      <c r="K80" s="2315"/>
      <c r="L80" s="2319"/>
      <c r="M80" s="2319"/>
      <c r="N80" s="2320"/>
      <c r="O80" s="2051"/>
      <c r="P80" s="2051"/>
    </row>
    <row r="81" spans="1:16" s="164" customFormat="1" ht="49.5" customHeight="1">
      <c r="B81" s="1490" t="s">
        <v>448</v>
      </c>
      <c r="C81" s="1997" t="s">
        <v>328</v>
      </c>
      <c r="D81" s="1997"/>
      <c r="E81" s="1998"/>
      <c r="F81" s="1523" t="s">
        <v>62</v>
      </c>
      <c r="G81" s="2315">
        <v>0</v>
      </c>
      <c r="H81" s="2316"/>
      <c r="I81" s="2317" t="s">
        <v>862</v>
      </c>
      <c r="J81" s="2318"/>
      <c r="K81" s="2284"/>
      <c r="L81" s="2285"/>
      <c r="M81" s="2285"/>
      <c r="N81" s="2286"/>
      <c r="O81" s="2197"/>
      <c r="P81" s="2197"/>
    </row>
    <row r="82" spans="1:16" ht="53.25" customHeight="1" thickBot="1">
      <c r="B82" s="27" t="s">
        <v>450</v>
      </c>
      <c r="C82" s="1830" t="s">
        <v>549</v>
      </c>
      <c r="D82" s="1830"/>
      <c r="E82" s="1831"/>
      <c r="F82" s="61"/>
      <c r="G82" s="2307">
        <f>G77+G78+G79+G80+G81</f>
        <v>10305447.460000001</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2.2369268997314666E-2</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1.2585993065389274</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54.75" customHeight="1">
      <c r="B88" s="23" t="s">
        <v>559</v>
      </c>
      <c r="C88" s="1997" t="s">
        <v>560</v>
      </c>
      <c r="D88" s="1997"/>
      <c r="E88" s="1997"/>
      <c r="F88" s="1997"/>
      <c r="G88" s="1997"/>
      <c r="H88" s="1997"/>
      <c r="I88" s="1997"/>
      <c r="J88" s="1998"/>
      <c r="K88" s="2289" t="s">
        <v>514</v>
      </c>
      <c r="L88" s="2292" t="s">
        <v>4738</v>
      </c>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34.5"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t="s">
        <v>269</v>
      </c>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45.7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t="s">
        <v>4739</v>
      </c>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75"/>
      <c r="L106" s="2276"/>
      <c r="M106" s="2276"/>
      <c r="N106" s="2277"/>
      <c r="O106" s="25" t="s">
        <v>3137</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47.25" customHeight="1">
      <c r="B108" s="1810"/>
      <c r="C108" s="1811"/>
      <c r="D108" s="1811"/>
      <c r="E108" s="2267"/>
      <c r="F108" s="2275" t="s">
        <v>4740</v>
      </c>
      <c r="G108" s="2276"/>
      <c r="H108" s="2277"/>
      <c r="I108" s="3759">
        <v>236208</v>
      </c>
      <c r="J108" s="3760"/>
      <c r="K108" s="3387" t="s">
        <v>4741</v>
      </c>
      <c r="L108" s="3388"/>
      <c r="M108" s="3388"/>
      <c r="N108" s="3389"/>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57</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57</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56</v>
      </c>
      <c r="J128" s="2109"/>
      <c r="K128" s="1522" t="s">
        <v>57</v>
      </c>
      <c r="L128" s="2108" t="s">
        <v>57</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18.75" customHeight="1">
      <c r="B130" s="75" t="s">
        <v>458</v>
      </c>
      <c r="C130" s="2241" t="s">
        <v>604</v>
      </c>
      <c r="D130" s="2241"/>
      <c r="E130" s="2242"/>
      <c r="F130" s="2242"/>
      <c r="G130" s="2108"/>
      <c r="H130" s="2109"/>
      <c r="I130" s="2108"/>
      <c r="J130" s="2109"/>
      <c r="K130" s="1522"/>
      <c r="L130" s="2108"/>
      <c r="M130" s="2110"/>
      <c r="N130" s="2191"/>
      <c r="O130" s="2232"/>
      <c r="P130" s="2232"/>
    </row>
    <row r="131" spans="2:16" ht="18.75" customHeight="1">
      <c r="B131" s="75" t="s">
        <v>489</v>
      </c>
      <c r="C131" s="2241" t="s">
        <v>604</v>
      </c>
      <c r="D131" s="2241"/>
      <c r="E131" s="2242"/>
      <c r="F131" s="2242"/>
      <c r="G131" s="2108"/>
      <c r="H131" s="2109"/>
      <c r="I131" s="2108"/>
      <c r="J131" s="2109"/>
      <c r="K131" s="1522"/>
      <c r="L131" s="2108"/>
      <c r="M131" s="2110"/>
      <c r="N131" s="2191"/>
      <c r="O131" s="2232"/>
      <c r="P131" s="2232"/>
    </row>
    <row r="132" spans="2:16" ht="18.75" customHeight="1">
      <c r="B132" s="75" t="s">
        <v>493</v>
      </c>
      <c r="C132" s="2241" t="s">
        <v>604</v>
      </c>
      <c r="D132" s="2241"/>
      <c r="E132" s="2242"/>
      <c r="F132" s="2242"/>
      <c r="G132" s="2108"/>
      <c r="H132" s="2109"/>
      <c r="I132" s="2108"/>
      <c r="J132" s="2109"/>
      <c r="K132" s="1522"/>
      <c r="L132" s="2108"/>
      <c r="M132" s="2110"/>
      <c r="N132" s="2191"/>
      <c r="O132" s="2232"/>
      <c r="P132" s="2232"/>
    </row>
    <row r="133" spans="2:16" ht="30"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98.25" customHeight="1">
      <c r="B135" s="28" t="s">
        <v>607</v>
      </c>
      <c r="C135" s="2111" t="s">
        <v>608</v>
      </c>
      <c r="D135" s="2111"/>
      <c r="E135" s="2111"/>
      <c r="F135" s="2111"/>
      <c r="G135" s="1531" t="s">
        <v>56</v>
      </c>
      <c r="H135" s="2236" t="s">
        <v>609</v>
      </c>
      <c r="I135" s="2237"/>
      <c r="J135" s="4200" t="s">
        <v>4742</v>
      </c>
      <c r="K135" s="4201"/>
      <c r="L135" s="4201"/>
      <c r="M135" s="4201"/>
      <c r="N135" s="4202"/>
      <c r="O135" s="1628" t="s">
        <v>873</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33.75" customHeight="1">
      <c r="B137" s="1490" t="s">
        <v>611</v>
      </c>
      <c r="C137" s="1997" t="s">
        <v>612</v>
      </c>
      <c r="D137" s="1997"/>
      <c r="E137" s="1997"/>
      <c r="F137" s="1997"/>
      <c r="G137" s="1997"/>
      <c r="H137" s="2461" t="s">
        <v>4743</v>
      </c>
      <c r="I137" s="2010"/>
      <c r="J137" s="2010"/>
      <c r="K137" s="2169" t="s">
        <v>514</v>
      </c>
      <c r="L137" s="2230"/>
      <c r="M137" s="2230"/>
      <c r="N137" s="2022"/>
      <c r="O137" s="2231"/>
      <c r="P137" s="2231"/>
    </row>
    <row r="138" spans="2:16" ht="19.5" customHeight="1">
      <c r="B138" s="1490" t="s">
        <v>441</v>
      </c>
      <c r="C138" s="2028" t="s">
        <v>613</v>
      </c>
      <c r="D138" s="2028"/>
      <c r="E138" s="2028"/>
      <c r="F138" s="2028"/>
      <c r="G138" s="2028"/>
      <c r="H138" s="2384" t="s">
        <v>2900</v>
      </c>
      <c r="I138" s="2385"/>
      <c r="J138" s="2385"/>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2:16" ht="54" customHeight="1">
      <c r="B141" s="23" t="s">
        <v>616</v>
      </c>
      <c r="C141" s="2028" t="s">
        <v>617</v>
      </c>
      <c r="D141" s="2028"/>
      <c r="E141" s="2028"/>
      <c r="F141" s="2028"/>
      <c r="G141" s="2028"/>
      <c r="H141" s="1999" t="s">
        <v>57</v>
      </c>
      <c r="I141" s="2027"/>
      <c r="J141" s="2027"/>
      <c r="K141" s="2169"/>
      <c r="L141" s="2003" t="s">
        <v>4744</v>
      </c>
      <c r="M141" s="2003"/>
      <c r="N141" s="2004"/>
      <c r="O141" s="2051" t="s">
        <v>4745</v>
      </c>
      <c r="P141" s="2051"/>
    </row>
    <row r="142" spans="2:16" ht="40.5" customHeight="1">
      <c r="B142" s="76" t="s">
        <v>435</v>
      </c>
      <c r="C142" s="2028" t="s">
        <v>618</v>
      </c>
      <c r="D142" s="2028"/>
      <c r="E142" s="2028"/>
      <c r="F142" s="2028"/>
      <c r="G142" s="2029"/>
      <c r="H142" s="1999"/>
      <c r="I142" s="2027"/>
      <c r="J142" s="2027"/>
      <c r="K142" s="2169"/>
      <c r="L142" s="3882"/>
      <c r="M142" s="3882"/>
      <c r="N142" s="3883"/>
      <c r="O142" s="2197"/>
      <c r="P142" s="2197"/>
    </row>
    <row r="143" spans="2:16" ht="79.5" customHeight="1">
      <c r="B143" s="23" t="s">
        <v>619</v>
      </c>
      <c r="C143" s="2028" t="s">
        <v>620</v>
      </c>
      <c r="D143" s="2028"/>
      <c r="E143" s="2028"/>
      <c r="F143" s="2028"/>
      <c r="G143" s="2028"/>
      <c r="H143" s="1999" t="s">
        <v>56</v>
      </c>
      <c r="I143" s="2027"/>
      <c r="J143" s="2027"/>
      <c r="K143" s="2169"/>
      <c r="L143" s="3853" t="s">
        <v>4746</v>
      </c>
      <c r="M143" s="3853"/>
      <c r="N143" s="3854"/>
      <c r="O143" s="2051" t="s">
        <v>4745</v>
      </c>
      <c r="P143" s="2051"/>
    </row>
    <row r="144" spans="2:16" ht="58.5" customHeight="1" thickBot="1">
      <c r="B144" s="22" t="s">
        <v>435</v>
      </c>
      <c r="C144" s="1855" t="s">
        <v>618</v>
      </c>
      <c r="D144" s="1855"/>
      <c r="E144" s="1855"/>
      <c r="F144" s="1855"/>
      <c r="G144" s="2098"/>
      <c r="H144" s="1999" t="s">
        <v>4747</v>
      </c>
      <c r="I144" s="2027"/>
      <c r="J144" s="2027"/>
      <c r="K144" s="2169"/>
      <c r="L144" s="3855"/>
      <c r="M144" s="3855"/>
      <c r="N144" s="3856"/>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48.75" customHeight="1">
      <c r="B146" s="78" t="s">
        <v>622</v>
      </c>
      <c r="C146" s="2140" t="s">
        <v>623</v>
      </c>
      <c r="D146" s="2140"/>
      <c r="E146" s="2140"/>
      <c r="F146" s="2216"/>
      <c r="G146" s="2217" t="s">
        <v>624</v>
      </c>
      <c r="H146" s="2218"/>
      <c r="I146" s="2219"/>
      <c r="J146" s="2217" t="s">
        <v>625</v>
      </c>
      <c r="K146" s="2218"/>
      <c r="L146" s="2219"/>
      <c r="M146" s="2220" t="s">
        <v>471</v>
      </c>
      <c r="N146" s="2221"/>
      <c r="O146" s="2006" t="s">
        <v>914</v>
      </c>
      <c r="P146" s="2006"/>
    </row>
    <row r="147" spans="2:16" ht="83.25" customHeight="1">
      <c r="B147" s="76" t="s">
        <v>611</v>
      </c>
      <c r="C147" s="1885" t="s">
        <v>584</v>
      </c>
      <c r="D147" s="1885"/>
      <c r="E147" s="1885"/>
      <c r="F147" s="2148"/>
      <c r="G147" s="2108" t="s">
        <v>168</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165</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165</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165</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166</v>
      </c>
      <c r="H156" s="2110"/>
      <c r="I156" s="2109"/>
      <c r="J156" s="2108" t="s">
        <v>166</v>
      </c>
      <c r="K156" s="2110"/>
      <c r="L156" s="2109"/>
      <c r="M156" s="2163"/>
      <c r="N156" s="2196"/>
      <c r="O156" s="2017"/>
      <c r="P156" s="2017"/>
    </row>
    <row r="157" spans="2:16" ht="28.5" customHeight="1">
      <c r="B157" s="22" t="s">
        <v>594</v>
      </c>
      <c r="C157" s="1885" t="s">
        <v>595</v>
      </c>
      <c r="D157" s="1885"/>
      <c r="E157" s="1885"/>
      <c r="F157" s="2148"/>
      <c r="G157" s="2108" t="s">
        <v>166</v>
      </c>
      <c r="H157" s="2110"/>
      <c r="I157" s="2109"/>
      <c r="J157" s="2108" t="s">
        <v>166</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165</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57.7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888</v>
      </c>
      <c r="P163" s="2204"/>
    </row>
    <row r="164" spans="1:16" ht="36" customHeight="1">
      <c r="A164" s="166"/>
      <c r="B164" s="1492" t="s">
        <v>435</v>
      </c>
      <c r="C164" s="1997" t="s">
        <v>175</v>
      </c>
      <c r="D164" s="1997"/>
      <c r="E164" s="1998"/>
      <c r="F164" s="1523" t="s">
        <v>56</v>
      </c>
      <c r="G164" s="2462" t="s">
        <v>4748</v>
      </c>
      <c r="H164" s="2463"/>
      <c r="I164" s="2463"/>
      <c r="J164" s="2463"/>
      <c r="K164" s="2464"/>
      <c r="L164" s="2108" t="s">
        <v>57</v>
      </c>
      <c r="M164" s="2110"/>
      <c r="N164" s="2110"/>
      <c r="O164" s="2204"/>
      <c r="P164" s="2204"/>
    </row>
    <row r="165" spans="1:16" ht="32.25" customHeight="1">
      <c r="A165" s="166"/>
      <c r="B165" s="1492" t="s">
        <v>441</v>
      </c>
      <c r="C165" s="1997" t="s">
        <v>176</v>
      </c>
      <c r="D165" s="1997"/>
      <c r="E165" s="1998"/>
      <c r="F165" s="1523" t="s">
        <v>56</v>
      </c>
      <c r="G165" s="2462" t="s">
        <v>4748</v>
      </c>
      <c r="H165" s="2463"/>
      <c r="I165" s="2463"/>
      <c r="J165" s="2463"/>
      <c r="K165" s="2464"/>
      <c r="L165" s="2108" t="s">
        <v>57</v>
      </c>
      <c r="M165" s="2110"/>
      <c r="N165" s="2110"/>
      <c r="O165" s="2204"/>
      <c r="P165" s="2204"/>
    </row>
    <row r="166" spans="1:16" ht="33.75" customHeight="1">
      <c r="A166" s="166"/>
      <c r="B166" s="1492" t="s">
        <v>443</v>
      </c>
      <c r="C166" s="1997" t="s">
        <v>177</v>
      </c>
      <c r="D166" s="1997"/>
      <c r="E166" s="1998"/>
      <c r="F166" s="1523" t="s">
        <v>56</v>
      </c>
      <c r="G166" s="2462" t="s">
        <v>4748</v>
      </c>
      <c r="H166" s="2463"/>
      <c r="I166" s="2463"/>
      <c r="J166" s="2463"/>
      <c r="K166" s="2464"/>
      <c r="L166" s="2108" t="s">
        <v>57</v>
      </c>
      <c r="M166" s="2110"/>
      <c r="N166" s="2110"/>
      <c r="O166" s="2204"/>
      <c r="P166" s="2204"/>
    </row>
    <row r="167" spans="1:16" ht="30.75" customHeight="1">
      <c r="A167" s="166"/>
      <c r="B167" s="1492" t="s">
        <v>445</v>
      </c>
      <c r="C167" s="1997" t="s">
        <v>178</v>
      </c>
      <c r="D167" s="1997"/>
      <c r="E167" s="1998"/>
      <c r="F167" s="1523" t="s">
        <v>56</v>
      </c>
      <c r="G167" s="2462" t="s">
        <v>4748</v>
      </c>
      <c r="H167" s="2463"/>
      <c r="I167" s="2463"/>
      <c r="J167" s="2463"/>
      <c r="K167" s="2464"/>
      <c r="L167" s="2108" t="s">
        <v>57</v>
      </c>
      <c r="M167" s="2110"/>
      <c r="N167" s="2110"/>
      <c r="O167" s="2204"/>
      <c r="P167" s="2204"/>
    </row>
    <row r="168" spans="1:16" ht="37.5" customHeight="1">
      <c r="A168" s="166"/>
      <c r="B168" s="76" t="s">
        <v>448</v>
      </c>
      <c r="C168" s="1997" t="s">
        <v>179</v>
      </c>
      <c r="D168" s="1997"/>
      <c r="E168" s="1998"/>
      <c r="F168" s="1532" t="s">
        <v>56</v>
      </c>
      <c r="G168" s="2462" t="s">
        <v>4748</v>
      </c>
      <c r="H168" s="2463"/>
      <c r="I168" s="2463"/>
      <c r="J168" s="2463"/>
      <c r="K168" s="2464"/>
      <c r="L168" s="2108" t="s">
        <v>56</v>
      </c>
      <c r="M168" s="2110"/>
      <c r="N168" s="2110"/>
      <c r="O168" s="2204"/>
      <c r="P168" s="2204"/>
    </row>
    <row r="169" spans="1:16" ht="20.25" customHeight="1">
      <c r="A169" s="166"/>
      <c r="B169" s="84" t="s">
        <v>450</v>
      </c>
      <c r="C169" s="1997" t="s">
        <v>638</v>
      </c>
      <c r="D169" s="1997"/>
      <c r="E169" s="1998"/>
      <c r="F169" s="1532" t="s">
        <v>56</v>
      </c>
      <c r="G169" s="2462" t="s">
        <v>4749</v>
      </c>
      <c r="H169" s="2463"/>
      <c r="I169" s="2463"/>
      <c r="J169" s="2463"/>
      <c r="K169" s="2464"/>
      <c r="L169" s="2108" t="s">
        <v>56</v>
      </c>
      <c r="M169" s="2110"/>
      <c r="N169" s="2110"/>
      <c r="O169" s="2204"/>
      <c r="P169" s="2204"/>
    </row>
    <row r="170" spans="1:16" ht="19.5" customHeight="1">
      <c r="A170" s="166"/>
      <c r="B170" s="84" t="s">
        <v>453</v>
      </c>
      <c r="C170" s="1997" t="s">
        <v>181</v>
      </c>
      <c r="D170" s="1997"/>
      <c r="E170" s="1998"/>
      <c r="F170" s="1532" t="s">
        <v>56</v>
      </c>
      <c r="G170" s="2462" t="s">
        <v>4749</v>
      </c>
      <c r="H170" s="2463"/>
      <c r="I170" s="2463"/>
      <c r="J170" s="2463"/>
      <c r="K170" s="2464"/>
      <c r="L170" s="2108" t="s">
        <v>56</v>
      </c>
      <c r="M170" s="2110"/>
      <c r="N170" s="2110"/>
      <c r="O170" s="2204"/>
      <c r="P170" s="2204"/>
    </row>
    <row r="171" spans="1:16" ht="19.5" customHeight="1">
      <c r="A171" s="166"/>
      <c r="B171" s="84" t="s">
        <v>456</v>
      </c>
      <c r="C171" s="1997" t="s">
        <v>182</v>
      </c>
      <c r="D171" s="1997"/>
      <c r="E171" s="1998"/>
      <c r="F171" s="1532" t="s">
        <v>56</v>
      </c>
      <c r="G171" s="2462" t="s">
        <v>4749</v>
      </c>
      <c r="H171" s="2463"/>
      <c r="I171" s="2463"/>
      <c r="J171" s="2463"/>
      <c r="K171" s="2464"/>
      <c r="L171" s="2108" t="s">
        <v>56</v>
      </c>
      <c r="M171" s="2110"/>
      <c r="N171" s="2110"/>
      <c r="O171" s="2204"/>
      <c r="P171" s="2204"/>
    </row>
    <row r="172" spans="1:16" ht="19.5" customHeight="1">
      <c r="A172" s="166"/>
      <c r="B172" s="84" t="s">
        <v>458</v>
      </c>
      <c r="C172" s="1997" t="s">
        <v>183</v>
      </c>
      <c r="D172" s="1997"/>
      <c r="E172" s="1998"/>
      <c r="F172" s="1532" t="s">
        <v>56</v>
      </c>
      <c r="G172" s="2462" t="s">
        <v>4749</v>
      </c>
      <c r="H172" s="2463"/>
      <c r="I172" s="2463"/>
      <c r="J172" s="2463"/>
      <c r="K172" s="2464"/>
      <c r="L172" s="2108" t="s">
        <v>56</v>
      </c>
      <c r="M172" s="2110"/>
      <c r="N172" s="2191"/>
      <c r="O172" s="2204"/>
      <c r="P172" s="2204"/>
    </row>
    <row r="173" spans="1:16" ht="19.5" customHeight="1">
      <c r="A173" s="166"/>
      <c r="B173" s="84" t="s">
        <v>594</v>
      </c>
      <c r="C173" s="1997" t="s">
        <v>639</v>
      </c>
      <c r="D173" s="1997"/>
      <c r="E173" s="1998"/>
      <c r="F173" s="1532" t="s">
        <v>56</v>
      </c>
      <c r="G173" s="2462" t="s">
        <v>4749</v>
      </c>
      <c r="H173" s="2463"/>
      <c r="I173" s="2463"/>
      <c r="J173" s="2463"/>
      <c r="K173" s="2464"/>
      <c r="L173" s="2108" t="s">
        <v>56</v>
      </c>
      <c r="M173" s="2110"/>
      <c r="N173" s="2110"/>
      <c r="O173" s="2204"/>
      <c r="P173" s="2204"/>
    </row>
    <row r="174" spans="1:16" ht="19.5" customHeight="1">
      <c r="A174" s="166"/>
      <c r="B174" s="76" t="s">
        <v>596</v>
      </c>
      <c r="C174" s="1997" t="s">
        <v>640</v>
      </c>
      <c r="D174" s="1997"/>
      <c r="E174" s="1998"/>
      <c r="F174" s="1532" t="s">
        <v>56</v>
      </c>
      <c r="G174" s="2462" t="s">
        <v>4749</v>
      </c>
      <c r="H174" s="2463"/>
      <c r="I174" s="2463"/>
      <c r="J174" s="2463"/>
      <c r="K174" s="2464"/>
      <c r="L174" s="2108" t="s">
        <v>56</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27" customHeight="1">
      <c r="A176" s="166"/>
      <c r="B176" s="1492" t="s">
        <v>435</v>
      </c>
      <c r="C176" s="1997" t="s">
        <v>175</v>
      </c>
      <c r="D176" s="1997"/>
      <c r="E176" s="1998"/>
      <c r="F176" s="33" t="s">
        <v>56</v>
      </c>
      <c r="G176" s="2411" t="s">
        <v>4750</v>
      </c>
      <c r="H176" s="2412"/>
      <c r="I176" s="2412"/>
      <c r="J176" s="2412"/>
      <c r="K176" s="2412"/>
      <c r="L176" s="2412"/>
      <c r="M176" s="2412"/>
      <c r="N176" s="2468"/>
      <c r="O176" s="2124"/>
      <c r="P176" s="2081"/>
    </row>
    <row r="177" spans="1:16" ht="28.5" customHeight="1">
      <c r="A177" s="166"/>
      <c r="B177" s="1492" t="s">
        <v>441</v>
      </c>
      <c r="C177" s="1997" t="s">
        <v>176</v>
      </c>
      <c r="D177" s="1997"/>
      <c r="E177" s="1998"/>
      <c r="F177" s="33" t="s">
        <v>65</v>
      </c>
      <c r="G177" s="2162"/>
      <c r="H177" s="2163"/>
      <c r="I177" s="2163"/>
      <c r="J177" s="2163"/>
      <c r="K177" s="2163"/>
      <c r="L177" s="2163"/>
      <c r="M177" s="2163"/>
      <c r="N177" s="2196"/>
      <c r="O177" s="2124"/>
      <c r="P177" s="2081"/>
    </row>
    <row r="178" spans="1:16" ht="18.75" customHeight="1">
      <c r="A178" s="166"/>
      <c r="B178" s="1492" t="s">
        <v>443</v>
      </c>
      <c r="C178" s="1997" t="s">
        <v>177</v>
      </c>
      <c r="D178" s="1997"/>
      <c r="E178" s="1998"/>
      <c r="F178" s="33" t="s">
        <v>56</v>
      </c>
      <c r="G178" s="2411" t="s">
        <v>4751</v>
      </c>
      <c r="H178" s="2412"/>
      <c r="I178" s="2412"/>
      <c r="J178" s="2412"/>
      <c r="K178" s="2412"/>
      <c r="L178" s="2412"/>
      <c r="M178" s="2412"/>
      <c r="N178" s="2468"/>
      <c r="O178" s="2124"/>
      <c r="P178" s="2081"/>
    </row>
    <row r="179" spans="1:16" ht="28.5" customHeight="1">
      <c r="A179" s="166"/>
      <c r="B179" s="1492" t="s">
        <v>445</v>
      </c>
      <c r="C179" s="1997" t="s">
        <v>178</v>
      </c>
      <c r="D179" s="1997"/>
      <c r="E179" s="1998"/>
      <c r="F179" s="33" t="s">
        <v>65</v>
      </c>
      <c r="G179" s="2162"/>
      <c r="H179" s="2163"/>
      <c r="I179" s="2163"/>
      <c r="J179" s="2163"/>
      <c r="K179" s="2163"/>
      <c r="L179" s="2163"/>
      <c r="M179" s="2163"/>
      <c r="N179" s="2196"/>
      <c r="O179" s="2124"/>
      <c r="P179" s="2081"/>
    </row>
    <row r="180" spans="1:16" ht="18.75" customHeight="1">
      <c r="A180" s="166"/>
      <c r="B180" s="76" t="s">
        <v>448</v>
      </c>
      <c r="C180" s="1997" t="s">
        <v>179</v>
      </c>
      <c r="D180" s="1997"/>
      <c r="E180" s="1998"/>
      <c r="F180" s="33" t="s">
        <v>56</v>
      </c>
      <c r="G180" s="2411" t="s">
        <v>4752</v>
      </c>
      <c r="H180" s="2412"/>
      <c r="I180" s="2412"/>
      <c r="J180" s="2412"/>
      <c r="K180" s="2412"/>
      <c r="L180" s="2412"/>
      <c r="M180" s="2412"/>
      <c r="N180" s="2468"/>
      <c r="O180" s="2124"/>
      <c r="P180" s="2081"/>
    </row>
    <row r="181" spans="1:16" ht="18.75" customHeight="1">
      <c r="A181" s="166"/>
      <c r="B181" s="84" t="s">
        <v>450</v>
      </c>
      <c r="C181" s="1997" t="s">
        <v>638</v>
      </c>
      <c r="D181" s="1997"/>
      <c r="E181" s="1998"/>
      <c r="F181" s="33" t="s">
        <v>56</v>
      </c>
      <c r="G181" s="2411" t="s">
        <v>4752</v>
      </c>
      <c r="H181" s="2412"/>
      <c r="I181" s="2412"/>
      <c r="J181" s="2412"/>
      <c r="K181" s="2412"/>
      <c r="L181" s="2412"/>
      <c r="M181" s="2412"/>
      <c r="N181" s="2468"/>
      <c r="O181" s="2124"/>
      <c r="P181" s="2081"/>
    </row>
    <row r="182" spans="1:16" ht="18.75" customHeight="1">
      <c r="A182" s="166"/>
      <c r="B182" s="84" t="s">
        <v>453</v>
      </c>
      <c r="C182" s="1997" t="s">
        <v>181</v>
      </c>
      <c r="D182" s="1997"/>
      <c r="E182" s="1998"/>
      <c r="F182" s="33" t="s">
        <v>56</v>
      </c>
      <c r="G182" s="2411" t="s">
        <v>4751</v>
      </c>
      <c r="H182" s="2412"/>
      <c r="I182" s="2412"/>
      <c r="J182" s="2412"/>
      <c r="K182" s="2412"/>
      <c r="L182" s="2412"/>
      <c r="M182" s="2412"/>
      <c r="N182" s="2468"/>
      <c r="O182" s="2124"/>
      <c r="P182" s="2081"/>
    </row>
    <row r="183" spans="1:16" ht="18.75" customHeight="1">
      <c r="A183" s="166"/>
      <c r="B183" s="84" t="s">
        <v>456</v>
      </c>
      <c r="C183" s="1997" t="s">
        <v>182</v>
      </c>
      <c r="D183" s="1997"/>
      <c r="E183" s="1998"/>
      <c r="F183" s="33" t="s">
        <v>56</v>
      </c>
      <c r="G183" s="2411" t="s">
        <v>4752</v>
      </c>
      <c r="H183" s="2412"/>
      <c r="I183" s="2412"/>
      <c r="J183" s="2412"/>
      <c r="K183" s="2412"/>
      <c r="L183" s="2412"/>
      <c r="M183" s="2412"/>
      <c r="N183" s="2468"/>
      <c r="O183" s="2124"/>
      <c r="P183" s="2081"/>
    </row>
    <row r="184" spans="1:16" ht="31.5" customHeight="1">
      <c r="A184" s="166"/>
      <c r="B184" s="84" t="s">
        <v>458</v>
      </c>
      <c r="C184" s="1997" t="s">
        <v>183</v>
      </c>
      <c r="D184" s="1997"/>
      <c r="E184" s="1998"/>
      <c r="F184" s="33" t="s">
        <v>65</v>
      </c>
      <c r="G184" s="2162"/>
      <c r="H184" s="2163"/>
      <c r="I184" s="2163"/>
      <c r="J184" s="2163"/>
      <c r="K184" s="2163"/>
      <c r="L184" s="2163"/>
      <c r="M184" s="2163"/>
      <c r="N184" s="2196"/>
      <c r="O184" s="2124"/>
      <c r="P184" s="2081"/>
    </row>
    <row r="185" spans="1:16" ht="27.75" customHeight="1">
      <c r="A185" s="166"/>
      <c r="B185" s="84" t="s">
        <v>594</v>
      </c>
      <c r="C185" s="1997" t="s">
        <v>639</v>
      </c>
      <c r="D185" s="1997"/>
      <c r="E185" s="1998"/>
      <c r="F185" s="33" t="s">
        <v>65</v>
      </c>
      <c r="G185" s="2172"/>
      <c r="H185" s="2173"/>
      <c r="I185" s="2173"/>
      <c r="J185" s="2173"/>
      <c r="K185" s="2173"/>
      <c r="L185" s="2173"/>
      <c r="M185" s="2173"/>
      <c r="N185" s="2174"/>
      <c r="O185" s="2124"/>
      <c r="P185" s="2081"/>
    </row>
    <row r="186" spans="1:16" ht="30.75" customHeight="1">
      <c r="A186" s="166"/>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885</v>
      </c>
      <c r="P187" s="2051"/>
    </row>
    <row r="188" spans="1:16" ht="20.25" customHeight="1">
      <c r="A188" s="166"/>
      <c r="B188" s="1489" t="s">
        <v>435</v>
      </c>
      <c r="C188" s="1997" t="s">
        <v>175</v>
      </c>
      <c r="D188" s="1997"/>
      <c r="E188" s="1998"/>
      <c r="F188" s="1523" t="s">
        <v>57</v>
      </c>
      <c r="G188" s="2188"/>
      <c r="H188" s="2189"/>
      <c r="I188" s="2189"/>
      <c r="J188" s="2189"/>
      <c r="K188" s="2190"/>
      <c r="L188" s="3364" t="s">
        <v>62</v>
      </c>
      <c r="M188" s="3365"/>
      <c r="N188" s="3750"/>
      <c r="O188" s="2124"/>
      <c r="P188" s="2124"/>
    </row>
    <row r="189" spans="1:16" ht="20.25" customHeight="1">
      <c r="A189" s="166"/>
      <c r="B189" s="1489" t="s">
        <v>441</v>
      </c>
      <c r="C189" s="1997" t="s">
        <v>176</v>
      </c>
      <c r="D189" s="1997"/>
      <c r="E189" s="1998"/>
      <c r="F189" s="1523" t="s">
        <v>57</v>
      </c>
      <c r="G189" s="2188"/>
      <c r="H189" s="2189"/>
      <c r="I189" s="2189"/>
      <c r="J189" s="2189"/>
      <c r="K189" s="2190"/>
      <c r="L189" s="3364" t="s">
        <v>62</v>
      </c>
      <c r="M189" s="3365"/>
      <c r="N189" s="3750"/>
      <c r="O189" s="2124"/>
      <c r="P189" s="2124"/>
    </row>
    <row r="190" spans="1:16" ht="20.25" customHeight="1">
      <c r="A190" s="166"/>
      <c r="B190" s="1489" t="s">
        <v>443</v>
      </c>
      <c r="C190" s="1997" t="s">
        <v>177</v>
      </c>
      <c r="D190" s="1997"/>
      <c r="E190" s="1998"/>
      <c r="F190" s="1523" t="s">
        <v>57</v>
      </c>
      <c r="G190" s="2188"/>
      <c r="H190" s="2189"/>
      <c r="I190" s="2189"/>
      <c r="J190" s="2189"/>
      <c r="K190" s="2190"/>
      <c r="L190" s="3364" t="s">
        <v>62</v>
      </c>
      <c r="M190" s="3365"/>
      <c r="N190" s="3750"/>
      <c r="O190" s="2124"/>
      <c r="P190" s="2124"/>
    </row>
    <row r="191" spans="1:16" ht="20.25" customHeight="1">
      <c r="A191" s="166"/>
      <c r="B191" s="1489" t="s">
        <v>445</v>
      </c>
      <c r="C191" s="1997" t="s">
        <v>178</v>
      </c>
      <c r="D191" s="1997"/>
      <c r="E191" s="1998"/>
      <c r="F191" s="1523" t="s">
        <v>57</v>
      </c>
      <c r="G191" s="2188"/>
      <c r="H191" s="2189"/>
      <c r="I191" s="2189"/>
      <c r="J191" s="2189"/>
      <c r="K191" s="2190"/>
      <c r="L191" s="3364" t="s">
        <v>62</v>
      </c>
      <c r="M191" s="3365"/>
      <c r="N191" s="3750"/>
      <c r="O191" s="2124"/>
      <c r="P191" s="2124"/>
    </row>
    <row r="192" spans="1:16" ht="20.25" customHeight="1">
      <c r="A192" s="166"/>
      <c r="B192" s="1489" t="s">
        <v>448</v>
      </c>
      <c r="C192" s="1997" t="s">
        <v>179</v>
      </c>
      <c r="D192" s="1997"/>
      <c r="E192" s="1998"/>
      <c r="F192" s="1523" t="s">
        <v>57</v>
      </c>
      <c r="G192" s="2188"/>
      <c r="H192" s="2189"/>
      <c r="I192" s="2189"/>
      <c r="J192" s="2189"/>
      <c r="K192" s="2190"/>
      <c r="L192" s="3364" t="s">
        <v>62</v>
      </c>
      <c r="M192" s="3365"/>
      <c r="N192" s="3750"/>
      <c r="O192" s="2124"/>
      <c r="P192" s="2124"/>
    </row>
    <row r="193" spans="1:16" ht="20.25" customHeight="1">
      <c r="A193" s="166"/>
      <c r="B193" s="1494" t="s">
        <v>450</v>
      </c>
      <c r="C193" s="1997" t="s">
        <v>638</v>
      </c>
      <c r="D193" s="1997"/>
      <c r="E193" s="1998"/>
      <c r="F193" s="1523" t="s">
        <v>57</v>
      </c>
      <c r="G193" s="613"/>
      <c r="H193" s="614"/>
      <c r="I193" s="614"/>
      <c r="J193" s="614"/>
      <c r="K193" s="614"/>
      <c r="L193" s="3364" t="s">
        <v>62</v>
      </c>
      <c r="M193" s="3365"/>
      <c r="N193" s="3750"/>
      <c r="O193" s="2124"/>
      <c r="P193" s="2124"/>
    </row>
    <row r="194" spans="1:16" ht="20.25" customHeight="1">
      <c r="A194" s="166"/>
      <c r="B194" s="1494" t="s">
        <v>453</v>
      </c>
      <c r="C194" s="1997" t="s">
        <v>181</v>
      </c>
      <c r="D194" s="1997"/>
      <c r="E194" s="1998"/>
      <c r="F194" s="1523" t="s">
        <v>57</v>
      </c>
      <c r="G194" s="613"/>
      <c r="H194" s="614"/>
      <c r="I194" s="614"/>
      <c r="J194" s="614"/>
      <c r="K194" s="614"/>
      <c r="L194" s="3364" t="s">
        <v>62</v>
      </c>
      <c r="M194" s="3365"/>
      <c r="N194" s="3750"/>
      <c r="O194" s="2124"/>
      <c r="P194" s="2124"/>
    </row>
    <row r="195" spans="1:16" ht="20.25" customHeight="1">
      <c r="A195" s="166"/>
      <c r="B195" s="1494" t="s">
        <v>456</v>
      </c>
      <c r="C195" s="1997" t="s">
        <v>182</v>
      </c>
      <c r="D195" s="1997"/>
      <c r="E195" s="1998"/>
      <c r="F195" s="1523" t="s">
        <v>57</v>
      </c>
      <c r="G195" s="613"/>
      <c r="H195" s="614"/>
      <c r="I195" s="614"/>
      <c r="J195" s="614"/>
      <c r="K195" s="614"/>
      <c r="L195" s="3364" t="s">
        <v>62</v>
      </c>
      <c r="M195" s="3365"/>
      <c r="N195" s="3750"/>
      <c r="O195" s="2124"/>
      <c r="P195" s="2124"/>
    </row>
    <row r="196" spans="1:16" ht="20.25" customHeight="1">
      <c r="A196" s="166"/>
      <c r="B196" s="1494" t="s">
        <v>458</v>
      </c>
      <c r="C196" s="1997" t="s">
        <v>183</v>
      </c>
      <c r="D196" s="1997"/>
      <c r="E196" s="1998"/>
      <c r="F196" s="1523" t="s">
        <v>57</v>
      </c>
      <c r="G196" s="613"/>
      <c r="H196" s="614"/>
      <c r="I196" s="614"/>
      <c r="J196" s="614"/>
      <c r="K196" s="614"/>
      <c r="L196" s="3364" t="s">
        <v>62</v>
      </c>
      <c r="M196" s="3365"/>
      <c r="N196" s="3750"/>
      <c r="O196" s="2124"/>
      <c r="P196" s="2124"/>
    </row>
    <row r="197" spans="1:16" ht="20.25" customHeight="1">
      <c r="A197" s="166"/>
      <c r="B197" s="1494" t="s">
        <v>594</v>
      </c>
      <c r="C197" s="1997" t="s">
        <v>639</v>
      </c>
      <c r="D197" s="1997"/>
      <c r="E197" s="1998"/>
      <c r="F197" s="1523" t="s">
        <v>57</v>
      </c>
      <c r="G197" s="613"/>
      <c r="H197" s="614"/>
      <c r="I197" s="614"/>
      <c r="J197" s="614"/>
      <c r="K197" s="614"/>
      <c r="L197" s="3364" t="s">
        <v>62</v>
      </c>
      <c r="M197" s="3365"/>
      <c r="N197" s="3750"/>
      <c r="O197" s="2124"/>
      <c r="P197" s="2124"/>
    </row>
    <row r="198" spans="1:16" ht="20.25" customHeight="1">
      <c r="A198" s="166"/>
      <c r="B198" s="1490" t="s">
        <v>596</v>
      </c>
      <c r="C198" s="1997" t="s">
        <v>640</v>
      </c>
      <c r="D198" s="1997"/>
      <c r="E198" s="1998"/>
      <c r="F198" s="1523" t="s">
        <v>57</v>
      </c>
      <c r="G198" s="613"/>
      <c r="H198" s="614"/>
      <c r="I198" s="614"/>
      <c r="J198" s="614"/>
      <c r="K198" s="614"/>
      <c r="L198" s="3364" t="s">
        <v>62</v>
      </c>
      <c r="M198" s="3365"/>
      <c r="N198" s="3750"/>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328</v>
      </c>
      <c r="P199" s="2051" t="s">
        <v>4753</v>
      </c>
    </row>
    <row r="200" spans="1:16" ht="36" customHeight="1">
      <c r="A200" s="166"/>
      <c r="B200" s="1489" t="s">
        <v>435</v>
      </c>
      <c r="C200" s="1997" t="s">
        <v>175</v>
      </c>
      <c r="D200" s="1997"/>
      <c r="E200" s="1998"/>
      <c r="F200" s="33" t="s">
        <v>56</v>
      </c>
      <c r="G200" s="2465" t="s">
        <v>4754</v>
      </c>
      <c r="H200" s="2466"/>
      <c r="I200" s="2466"/>
      <c r="J200" s="2466"/>
      <c r="K200" s="2466"/>
      <c r="L200" s="2466"/>
      <c r="M200" s="2466"/>
      <c r="N200" s="2467"/>
      <c r="O200" s="2124"/>
      <c r="P200" s="2124"/>
    </row>
    <row r="201" spans="1:16" ht="33" customHeight="1">
      <c r="A201" s="166"/>
      <c r="B201" s="1489" t="s">
        <v>441</v>
      </c>
      <c r="C201" s="1997" t="s">
        <v>176</v>
      </c>
      <c r="D201" s="1997"/>
      <c r="E201" s="1998"/>
      <c r="F201" s="33" t="s">
        <v>56</v>
      </c>
      <c r="G201" s="2465" t="s">
        <v>4755</v>
      </c>
      <c r="H201" s="2466"/>
      <c r="I201" s="2466"/>
      <c r="J201" s="2466"/>
      <c r="K201" s="2466"/>
      <c r="L201" s="2466"/>
      <c r="M201" s="2466"/>
      <c r="N201" s="2467"/>
      <c r="O201" s="2124"/>
      <c r="P201" s="2124"/>
    </row>
    <row r="202" spans="1:16" ht="49.5" customHeight="1">
      <c r="A202" s="166"/>
      <c r="B202" s="1489" t="s">
        <v>443</v>
      </c>
      <c r="C202" s="1997" t="s">
        <v>177</v>
      </c>
      <c r="D202" s="1997"/>
      <c r="E202" s="1998"/>
      <c r="F202" s="33" t="s">
        <v>56</v>
      </c>
      <c r="G202" s="2465" t="s">
        <v>4756</v>
      </c>
      <c r="H202" s="2466"/>
      <c r="I202" s="2466"/>
      <c r="J202" s="2466"/>
      <c r="K202" s="2466"/>
      <c r="L202" s="2466"/>
      <c r="M202" s="2466"/>
      <c r="N202" s="2467"/>
      <c r="O202" s="2124"/>
      <c r="P202" s="2124"/>
    </row>
    <row r="203" spans="1:16" ht="21" customHeight="1">
      <c r="A203" s="166"/>
      <c r="B203" s="1489" t="s">
        <v>445</v>
      </c>
      <c r="C203" s="1997" t="s">
        <v>178</v>
      </c>
      <c r="D203" s="1997"/>
      <c r="E203" s="1998"/>
      <c r="F203" s="33" t="s">
        <v>56</v>
      </c>
      <c r="G203" s="2411" t="s">
        <v>4757</v>
      </c>
      <c r="H203" s="2412"/>
      <c r="I203" s="2412"/>
      <c r="J203" s="2412"/>
      <c r="K203" s="2412"/>
      <c r="L203" s="2412"/>
      <c r="M203" s="2412"/>
      <c r="N203" s="2468"/>
      <c r="O203" s="2124"/>
      <c r="P203" s="2124"/>
    </row>
    <row r="204" spans="1:16" ht="21" customHeight="1">
      <c r="A204" s="166"/>
      <c r="B204" s="1490" t="s">
        <v>448</v>
      </c>
      <c r="C204" s="1997" t="s">
        <v>179</v>
      </c>
      <c r="D204" s="1997"/>
      <c r="E204" s="1998"/>
      <c r="F204" s="33" t="s">
        <v>56</v>
      </c>
      <c r="G204" s="2411" t="s">
        <v>4758</v>
      </c>
      <c r="H204" s="2412"/>
      <c r="I204" s="2412"/>
      <c r="J204" s="2412"/>
      <c r="K204" s="2412"/>
      <c r="L204" s="2412"/>
      <c r="M204" s="2412"/>
      <c r="N204" s="2468"/>
      <c r="O204" s="2081"/>
      <c r="P204" s="2124"/>
    </row>
    <row r="205" spans="1:16" ht="29.25" customHeight="1">
      <c r="A205" s="166"/>
      <c r="B205" s="1494" t="s">
        <v>450</v>
      </c>
      <c r="C205" s="1997" t="s">
        <v>638</v>
      </c>
      <c r="D205" s="1997"/>
      <c r="E205" s="1998"/>
      <c r="F205" s="33" t="s">
        <v>65</v>
      </c>
      <c r="G205" s="2170"/>
      <c r="H205" s="2171"/>
      <c r="I205" s="2171"/>
      <c r="J205" s="2171"/>
      <c r="K205" s="2171"/>
      <c r="L205" s="2171"/>
      <c r="M205" s="2171"/>
      <c r="N205" s="2179"/>
      <c r="O205" s="2081"/>
      <c r="P205" s="2124"/>
    </row>
    <row r="206" spans="1:16" ht="32.25" customHeight="1">
      <c r="A206" s="166"/>
      <c r="B206" s="1494" t="s">
        <v>453</v>
      </c>
      <c r="C206" s="1997" t="s">
        <v>181</v>
      </c>
      <c r="D206" s="1997"/>
      <c r="E206" s="1998"/>
      <c r="F206" s="33" t="s">
        <v>56</v>
      </c>
      <c r="G206" s="2465" t="s">
        <v>4754</v>
      </c>
      <c r="H206" s="2466"/>
      <c r="I206" s="2466"/>
      <c r="J206" s="2466"/>
      <c r="K206" s="2466"/>
      <c r="L206" s="2466"/>
      <c r="M206" s="2466"/>
      <c r="N206" s="2467"/>
      <c r="O206" s="2081"/>
      <c r="P206" s="2124"/>
    </row>
    <row r="207" spans="1:16" ht="32.25" customHeight="1">
      <c r="A207" s="166"/>
      <c r="B207" s="1494" t="s">
        <v>456</v>
      </c>
      <c r="C207" s="1997" t="s">
        <v>182</v>
      </c>
      <c r="D207" s="1997"/>
      <c r="E207" s="1998"/>
      <c r="F207" s="33" t="s">
        <v>56</v>
      </c>
      <c r="G207" s="2465" t="s">
        <v>4754</v>
      </c>
      <c r="H207" s="2466"/>
      <c r="I207" s="2466"/>
      <c r="J207" s="2466"/>
      <c r="K207" s="2466"/>
      <c r="L207" s="2466"/>
      <c r="M207" s="2466"/>
      <c r="N207" s="2467"/>
      <c r="O207" s="2081"/>
      <c r="P207" s="2124"/>
    </row>
    <row r="208" spans="1:16" ht="34.5" customHeight="1">
      <c r="A208" s="166"/>
      <c r="B208" s="1494" t="s">
        <v>458</v>
      </c>
      <c r="C208" s="1997" t="s">
        <v>183</v>
      </c>
      <c r="D208" s="1997"/>
      <c r="E208" s="1998"/>
      <c r="F208" s="33" t="s">
        <v>65</v>
      </c>
      <c r="G208" s="2162"/>
      <c r="H208" s="2163"/>
      <c r="I208" s="2163"/>
      <c r="J208" s="2163"/>
      <c r="K208" s="2163"/>
      <c r="L208" s="2163"/>
      <c r="M208" s="2163"/>
      <c r="N208" s="2196"/>
      <c r="O208" s="2081"/>
      <c r="P208" s="2124"/>
    </row>
    <row r="209" spans="1:16" ht="32.25" customHeight="1">
      <c r="A209" s="166"/>
      <c r="B209" s="1494" t="s">
        <v>594</v>
      </c>
      <c r="C209" s="1997" t="s">
        <v>639</v>
      </c>
      <c r="D209" s="1997"/>
      <c r="E209" s="1998"/>
      <c r="F209" s="33" t="s">
        <v>65</v>
      </c>
      <c r="G209" s="2172"/>
      <c r="H209" s="2173"/>
      <c r="I209" s="2173"/>
      <c r="J209" s="2173"/>
      <c r="K209" s="2173"/>
      <c r="L209" s="2173"/>
      <c r="M209" s="2173"/>
      <c r="N209" s="2174"/>
      <c r="O209" s="2081"/>
      <c r="P209" s="2124"/>
    </row>
    <row r="210" spans="1:16" ht="30.75" customHeight="1" thickBot="1">
      <c r="A210" s="166"/>
      <c r="B210" s="39" t="s">
        <v>596</v>
      </c>
      <c r="C210" s="1978" t="s">
        <v>640</v>
      </c>
      <c r="D210" s="1978"/>
      <c r="E210" s="1979"/>
      <c r="F210" s="86" t="s">
        <v>65</v>
      </c>
      <c r="G210" s="2180"/>
      <c r="H210" s="2181"/>
      <c r="I210" s="2181"/>
      <c r="J210" s="2181"/>
      <c r="K210" s="2181"/>
      <c r="L210" s="2181"/>
      <c r="M210" s="2181"/>
      <c r="N210" s="2182"/>
      <c r="O210" s="2195"/>
      <c r="P210" s="2124"/>
    </row>
    <row r="211" spans="1:16" ht="34.5" customHeight="1">
      <c r="B211" s="23" t="s">
        <v>648</v>
      </c>
      <c r="C211" s="1997" t="s">
        <v>649</v>
      </c>
      <c r="D211" s="1997"/>
      <c r="E211" s="1997"/>
      <c r="F211" s="2043"/>
      <c r="G211" s="1998"/>
      <c r="H211" s="2183" t="s">
        <v>57</v>
      </c>
      <c r="I211" s="2184"/>
      <c r="J211" s="2185"/>
      <c r="K211" s="2186" t="s">
        <v>514</v>
      </c>
      <c r="L211" s="2170" t="s">
        <v>4759</v>
      </c>
      <c r="M211" s="2171"/>
      <c r="N211" s="2179"/>
      <c r="O211" s="1991" t="s">
        <v>4760</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33.75" customHeight="1" thickBot="1">
      <c r="B217" s="1490" t="s">
        <v>441</v>
      </c>
      <c r="C217" s="1830" t="s">
        <v>653</v>
      </c>
      <c r="D217" s="1830"/>
      <c r="E217" s="1830"/>
      <c r="F217" s="1830"/>
      <c r="G217" s="1831"/>
      <c r="H217" s="2152" t="s">
        <v>61</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57</v>
      </c>
      <c r="G219" s="2160"/>
      <c r="H219" s="2160"/>
      <c r="I219" s="2160"/>
      <c r="J219" s="2013"/>
      <c r="K219" s="2169" t="s">
        <v>514</v>
      </c>
      <c r="L219" s="2465" t="s">
        <v>4761</v>
      </c>
      <c r="M219" s="2466"/>
      <c r="N219" s="2466"/>
      <c r="O219" s="2017"/>
      <c r="P219" s="2017"/>
    </row>
    <row r="220" spans="1:16" ht="21.75" customHeight="1">
      <c r="B220" s="1490" t="s">
        <v>441</v>
      </c>
      <c r="C220" s="1997" t="s">
        <v>657</v>
      </c>
      <c r="D220" s="1997"/>
      <c r="E220" s="1998"/>
      <c r="F220" s="1995" t="s">
        <v>57</v>
      </c>
      <c r="G220" s="2160"/>
      <c r="H220" s="2160"/>
      <c r="I220" s="2160"/>
      <c r="J220" s="2013"/>
      <c r="K220" s="2169"/>
      <c r="L220" s="2469"/>
      <c r="M220" s="2470"/>
      <c r="N220" s="2470"/>
      <c r="O220" s="2017"/>
      <c r="P220" s="2017"/>
    </row>
    <row r="221" spans="1:16" ht="21.75" customHeight="1">
      <c r="B221" s="1490" t="s">
        <v>443</v>
      </c>
      <c r="C221" s="1997" t="s">
        <v>658</v>
      </c>
      <c r="D221" s="1997"/>
      <c r="E221" s="1998"/>
      <c r="F221" s="1995" t="s">
        <v>62</v>
      </c>
      <c r="G221" s="2160"/>
      <c r="H221" s="2160"/>
      <c r="I221" s="2160"/>
      <c r="J221" s="2013"/>
      <c r="K221" s="2169"/>
      <c r="L221" s="2469"/>
      <c r="M221" s="2470"/>
      <c r="N221" s="2470"/>
      <c r="O221" s="2017"/>
      <c r="P221" s="2017"/>
    </row>
    <row r="222" spans="1:16" ht="33" customHeight="1">
      <c r="B222" s="23"/>
      <c r="C222" s="1997" t="s">
        <v>659</v>
      </c>
      <c r="D222" s="1997"/>
      <c r="E222" s="1998"/>
      <c r="F222" s="2162"/>
      <c r="G222" s="2163"/>
      <c r="H222" s="2163"/>
      <c r="I222" s="2163"/>
      <c r="J222" s="2164"/>
      <c r="K222" s="2169"/>
      <c r="L222" s="2469"/>
      <c r="M222" s="2470"/>
      <c r="N222" s="2470"/>
      <c r="O222" s="1992"/>
      <c r="P222" s="1992"/>
    </row>
    <row r="223" spans="1:16" ht="33" customHeight="1">
      <c r="B223" s="1490" t="s">
        <v>445</v>
      </c>
      <c r="C223" s="2028" t="s">
        <v>660</v>
      </c>
      <c r="D223" s="2028"/>
      <c r="E223" s="2029"/>
      <c r="F223" s="1995" t="s">
        <v>65</v>
      </c>
      <c r="G223" s="2160"/>
      <c r="H223" s="2160"/>
      <c r="I223" s="2160"/>
      <c r="J223" s="2013"/>
      <c r="K223" s="2169"/>
      <c r="L223" s="2469"/>
      <c r="M223" s="2470"/>
      <c r="N223" s="2471"/>
      <c r="O223" s="2006" t="s">
        <v>849</v>
      </c>
      <c r="P223" s="1991"/>
    </row>
    <row r="224" spans="1:16" ht="33" customHeight="1">
      <c r="B224" s="87"/>
      <c r="C224" s="1997" t="s">
        <v>661</v>
      </c>
      <c r="D224" s="1997"/>
      <c r="E224" s="1998"/>
      <c r="F224" s="2162"/>
      <c r="G224" s="2163"/>
      <c r="H224" s="2163"/>
      <c r="I224" s="2163"/>
      <c r="J224" s="2164"/>
      <c r="K224" s="2169"/>
      <c r="L224" s="2469"/>
      <c r="M224" s="2470"/>
      <c r="N224" s="2471"/>
      <c r="O224" s="2161"/>
      <c r="P224" s="1992"/>
    </row>
    <row r="225" spans="2:16" ht="36.75" customHeight="1">
      <c r="B225" s="1519" t="s">
        <v>662</v>
      </c>
      <c r="C225" s="1853" t="s">
        <v>663</v>
      </c>
      <c r="D225" s="1853"/>
      <c r="E225" s="1853"/>
      <c r="F225" s="1853"/>
      <c r="G225" s="1853"/>
      <c r="H225" s="1999" t="s">
        <v>62</v>
      </c>
      <c r="I225" s="2027"/>
      <c r="J225" s="2000"/>
      <c r="K225" s="2169"/>
      <c r="L225" s="2469"/>
      <c r="M225" s="2470"/>
      <c r="N225" s="2471"/>
      <c r="O225" s="2165" t="s">
        <v>4269</v>
      </c>
      <c r="P225" s="2017"/>
    </row>
    <row r="226" spans="2:16" ht="27" customHeight="1">
      <c r="B226" s="22" t="s">
        <v>435</v>
      </c>
      <c r="C226" s="2028" t="s">
        <v>664</v>
      </c>
      <c r="D226" s="2028"/>
      <c r="E226" s="2028"/>
      <c r="F226" s="2028"/>
      <c r="G226" s="2028"/>
      <c r="H226" s="2166"/>
      <c r="I226" s="2167"/>
      <c r="J226" s="2168"/>
      <c r="K226" s="2169"/>
      <c r="L226" s="3474"/>
      <c r="M226" s="3475"/>
      <c r="N226" s="3476"/>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42.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65</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335">
        <v>2016</v>
      </c>
      <c r="L242" s="2150"/>
      <c r="M242" s="2154"/>
      <c r="N242" s="2107"/>
      <c r="O242" s="2017"/>
      <c r="P242" s="2017"/>
    </row>
    <row r="243" spans="2:16" ht="23.25" customHeight="1">
      <c r="B243" s="90" t="s">
        <v>678</v>
      </c>
      <c r="C243" s="1997" t="s">
        <v>679</v>
      </c>
      <c r="D243" s="1997"/>
      <c r="E243" s="1998"/>
      <c r="F243" s="2093" t="s">
        <v>4762</v>
      </c>
      <c r="G243" s="2157"/>
      <c r="H243" s="2157"/>
      <c r="I243" s="2157"/>
      <c r="J243" s="2157"/>
      <c r="K243" s="2157"/>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33.75" customHeight="1">
      <c r="B245" s="89" t="s">
        <v>435</v>
      </c>
      <c r="C245" s="1903" t="s">
        <v>209</v>
      </c>
      <c r="D245" s="1903"/>
      <c r="E245" s="2138"/>
      <c r="F245" s="1754" t="s">
        <v>214</v>
      </c>
      <c r="G245" s="1755"/>
      <c r="H245" s="2139" t="s">
        <v>514</v>
      </c>
      <c r="I245" s="2141" t="s">
        <v>4763</v>
      </c>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232</v>
      </c>
      <c r="H251" s="1527" t="s">
        <v>514</v>
      </c>
      <c r="I251" s="4203"/>
      <c r="J251" s="4204"/>
      <c r="K251" s="4204"/>
      <c r="L251" s="4204"/>
      <c r="M251" s="4204"/>
      <c r="N251" s="4205"/>
      <c r="O251" s="336" t="s">
        <v>4764</v>
      </c>
      <c r="P251" s="1504" t="s">
        <v>902</v>
      </c>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66" customHeight="1">
      <c r="B255" s="22"/>
      <c r="C255" s="1505" t="s">
        <v>458</v>
      </c>
      <c r="D255" s="1997" t="s">
        <v>691</v>
      </c>
      <c r="E255" s="1997"/>
      <c r="F255" s="2121" t="s">
        <v>4765</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66" customHeight="1">
      <c r="B257" s="22"/>
      <c r="C257" s="1505" t="s">
        <v>458</v>
      </c>
      <c r="D257" s="1997" t="s">
        <v>691</v>
      </c>
      <c r="E257" s="1997"/>
      <c r="F257" s="2121" t="s">
        <v>4765</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61.5" customHeight="1">
      <c r="B259" s="22"/>
      <c r="C259" s="1505" t="s">
        <v>458</v>
      </c>
      <c r="D259" s="1997" t="s">
        <v>691</v>
      </c>
      <c r="E259" s="1997"/>
      <c r="F259" s="2121" t="s">
        <v>4766</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3448" t="s">
        <v>4767</v>
      </c>
      <c r="I260" s="3449"/>
      <c r="J260" s="3449"/>
      <c r="K260" s="3449"/>
      <c r="L260" s="3449"/>
      <c r="M260" s="3449"/>
      <c r="N260" s="3450"/>
      <c r="O260" s="2124" t="s">
        <v>908</v>
      </c>
      <c r="P260" s="2051"/>
    </row>
    <row r="261" spans="2:16" ht="30" customHeight="1">
      <c r="B261" s="89" t="s">
        <v>435</v>
      </c>
      <c r="C261" s="1997" t="s">
        <v>696</v>
      </c>
      <c r="D261" s="1997"/>
      <c r="E261" s="1998"/>
      <c r="F261" s="1523" t="s">
        <v>56</v>
      </c>
      <c r="G261" s="2113"/>
      <c r="H261" s="3451"/>
      <c r="I261" s="2430"/>
      <c r="J261" s="2430"/>
      <c r="K261" s="2430"/>
      <c r="L261" s="2430"/>
      <c r="M261" s="2430"/>
      <c r="N261" s="3452"/>
      <c r="O261" s="2124"/>
      <c r="P261" s="2124"/>
    </row>
    <row r="262" spans="2:16" ht="30" customHeight="1">
      <c r="B262" s="89" t="s">
        <v>441</v>
      </c>
      <c r="C262" s="1997" t="s">
        <v>697</v>
      </c>
      <c r="D262" s="1997"/>
      <c r="E262" s="1998"/>
      <c r="F262" s="1523" t="s">
        <v>57</v>
      </c>
      <c r="G262" s="2113"/>
      <c r="H262" s="3451"/>
      <c r="I262" s="2430"/>
      <c r="J262" s="2430"/>
      <c r="K262" s="2430"/>
      <c r="L262" s="2430"/>
      <c r="M262" s="2430"/>
      <c r="N262" s="3452"/>
      <c r="O262" s="2124"/>
      <c r="P262" s="2124"/>
    </row>
    <row r="263" spans="2:16" ht="30" customHeight="1">
      <c r="B263" s="89" t="s">
        <v>443</v>
      </c>
      <c r="C263" s="1997" t="s">
        <v>698</v>
      </c>
      <c r="D263" s="1997"/>
      <c r="E263" s="1998"/>
      <c r="F263" s="1523" t="s">
        <v>56</v>
      </c>
      <c r="G263" s="2113"/>
      <c r="H263" s="3451"/>
      <c r="I263" s="2430"/>
      <c r="J263" s="2430"/>
      <c r="K263" s="2430"/>
      <c r="L263" s="2430"/>
      <c r="M263" s="2430"/>
      <c r="N263" s="3452"/>
      <c r="O263" s="2124"/>
      <c r="P263" s="2124"/>
    </row>
    <row r="264" spans="2:16" ht="42" customHeight="1" thickBot="1">
      <c r="B264" s="117" t="s">
        <v>445</v>
      </c>
      <c r="C264" s="1978" t="s">
        <v>699</v>
      </c>
      <c r="D264" s="1978"/>
      <c r="E264" s="1979"/>
      <c r="F264" s="1523" t="s">
        <v>56</v>
      </c>
      <c r="G264" s="2127"/>
      <c r="H264" s="3453"/>
      <c r="I264" s="3454"/>
      <c r="J264" s="3454"/>
      <c r="K264" s="3454"/>
      <c r="L264" s="3454"/>
      <c r="M264" s="3454"/>
      <c r="N264" s="3455"/>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4206"/>
      <c r="J266" s="4206"/>
      <c r="K266" s="4206"/>
      <c r="L266" s="4206"/>
      <c r="M266" s="4206"/>
      <c r="N266" s="4207"/>
      <c r="O266" s="2050" t="s">
        <v>910</v>
      </c>
      <c r="P266" s="2050"/>
    </row>
    <row r="267" spans="2:16" ht="27" customHeight="1">
      <c r="B267" s="27" t="s">
        <v>435</v>
      </c>
      <c r="C267" s="1997" t="s">
        <v>703</v>
      </c>
      <c r="D267" s="1997"/>
      <c r="E267" s="1997"/>
      <c r="F267" s="1997"/>
      <c r="G267" s="1998"/>
      <c r="H267" s="2113"/>
      <c r="I267" s="2430"/>
      <c r="J267" s="2430"/>
      <c r="K267" s="2430"/>
      <c r="L267" s="2430"/>
      <c r="M267" s="2430"/>
      <c r="N267" s="3452"/>
      <c r="O267" s="2017"/>
      <c r="P267" s="2017"/>
    </row>
    <row r="268" spans="2:16" ht="28.5" customHeight="1">
      <c r="B268" s="1490"/>
      <c r="C268" s="1489" t="s">
        <v>458</v>
      </c>
      <c r="D268" s="2043" t="s">
        <v>652</v>
      </c>
      <c r="E268" s="2043"/>
      <c r="F268" s="2108" t="s">
        <v>263</v>
      </c>
      <c r="G268" s="2109"/>
      <c r="H268" s="2113"/>
      <c r="I268" s="2430"/>
      <c r="J268" s="2430"/>
      <c r="K268" s="2430"/>
      <c r="L268" s="2430"/>
      <c r="M268" s="2430"/>
      <c r="N268" s="3452"/>
      <c r="O268" s="2017"/>
      <c r="P268" s="2017"/>
    </row>
    <row r="269" spans="2:16" ht="28.5" customHeight="1">
      <c r="B269" s="1490"/>
      <c r="C269" s="1491" t="s">
        <v>489</v>
      </c>
      <c r="D269" s="1997" t="s">
        <v>704</v>
      </c>
      <c r="E269" s="1998"/>
      <c r="F269" s="2110" t="s">
        <v>265</v>
      </c>
      <c r="G269" s="2109"/>
      <c r="H269" s="2113"/>
      <c r="I269" s="2430"/>
      <c r="J269" s="2430"/>
      <c r="K269" s="2430"/>
      <c r="L269" s="2430"/>
      <c r="M269" s="2430"/>
      <c r="N269" s="3452"/>
      <c r="O269" s="2017"/>
      <c r="P269" s="2017"/>
    </row>
    <row r="270" spans="2:16" ht="28.5" customHeight="1">
      <c r="B270" s="1490"/>
      <c r="C270" s="1491" t="s">
        <v>493</v>
      </c>
      <c r="D270" s="1997" t="s">
        <v>705</v>
      </c>
      <c r="E270" s="1998"/>
      <c r="F270" s="2107" t="s">
        <v>271</v>
      </c>
      <c r="G270" s="2107"/>
      <c r="H270" s="2113"/>
      <c r="I270" s="2430"/>
      <c r="J270" s="2430"/>
      <c r="K270" s="2430"/>
      <c r="L270" s="2430"/>
      <c r="M270" s="2430"/>
      <c r="N270" s="3452"/>
      <c r="O270" s="2017"/>
      <c r="P270" s="2017"/>
    </row>
    <row r="271" spans="2:16" ht="29.25" customHeight="1">
      <c r="B271" s="1494"/>
      <c r="C271" s="1491" t="s">
        <v>498</v>
      </c>
      <c r="D271" s="1997" t="s">
        <v>706</v>
      </c>
      <c r="E271" s="1997"/>
      <c r="F271" s="2108" t="s">
        <v>276</v>
      </c>
      <c r="G271" s="2109"/>
      <c r="H271" s="2114"/>
      <c r="I271" s="4208"/>
      <c r="J271" s="4208"/>
      <c r="K271" s="4208"/>
      <c r="L271" s="4208"/>
      <c r="M271" s="4208"/>
      <c r="N271" s="4209"/>
      <c r="O271" s="2017"/>
      <c r="P271" s="2017"/>
    </row>
    <row r="272" spans="2:16" ht="57.75" customHeight="1">
      <c r="B272" s="1493" t="s">
        <v>441</v>
      </c>
      <c r="C272" s="1997" t="s">
        <v>707</v>
      </c>
      <c r="D272" s="1997"/>
      <c r="E272" s="1998"/>
      <c r="F272" s="2110" t="s">
        <v>279</v>
      </c>
      <c r="G272" s="2109"/>
      <c r="H272" s="1634" t="s">
        <v>514</v>
      </c>
      <c r="I272" s="4074" t="s">
        <v>4768</v>
      </c>
      <c r="J272" s="4075"/>
      <c r="K272" s="4075"/>
      <c r="L272" s="4075"/>
      <c r="M272" s="4075"/>
      <c r="N272" s="4076"/>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08.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01" t="s">
        <v>61</v>
      </c>
      <c r="I276" s="102" t="s">
        <v>61</v>
      </c>
      <c r="J276" s="103" t="s">
        <v>61</v>
      </c>
      <c r="K276" s="101" t="s">
        <v>61</v>
      </c>
      <c r="L276" s="102" t="s">
        <v>61</v>
      </c>
      <c r="M276" s="103" t="s">
        <v>61</v>
      </c>
      <c r="N276" s="1653" t="s">
        <v>61</v>
      </c>
      <c r="O276" s="2089"/>
      <c r="P276" s="2089"/>
    </row>
    <row r="277" spans="2:16" ht="24.75" customHeight="1">
      <c r="B277" s="84" t="s">
        <v>489</v>
      </c>
      <c r="C277" s="2091" t="s">
        <v>722</v>
      </c>
      <c r="D277" s="2091"/>
      <c r="E277" s="2091"/>
      <c r="F277" s="2091"/>
      <c r="G277" s="2092"/>
      <c r="H277" s="118">
        <v>0</v>
      </c>
      <c r="I277" s="119">
        <v>12</v>
      </c>
      <c r="J277" s="120">
        <f t="shared" ref="J277:J295" si="2">MIN(H277/I277,1)</f>
        <v>0</v>
      </c>
      <c r="K277" s="118">
        <v>329</v>
      </c>
      <c r="L277" s="118">
        <v>1381</v>
      </c>
      <c r="M277" s="121">
        <f>MIN(K277/L277,1)</f>
        <v>0.23823316437364228</v>
      </c>
      <c r="N277" s="136"/>
      <c r="O277" s="2017" t="s">
        <v>1933</v>
      </c>
      <c r="P277" s="2017"/>
    </row>
    <row r="278" spans="2:16" ht="44.25" customHeight="1">
      <c r="B278" s="84" t="s">
        <v>493</v>
      </c>
      <c r="C278" s="2091" t="s">
        <v>723</v>
      </c>
      <c r="D278" s="2091"/>
      <c r="E278" s="2092"/>
      <c r="F278" s="2093"/>
      <c r="G278" s="2094"/>
      <c r="H278" s="101" t="s">
        <v>61</v>
      </c>
      <c r="I278" s="102" t="s">
        <v>61</v>
      </c>
      <c r="J278" s="103" t="s">
        <v>61</v>
      </c>
      <c r="K278" s="101" t="s">
        <v>61</v>
      </c>
      <c r="L278" s="102" t="s">
        <v>61</v>
      </c>
      <c r="M278" s="103" t="s">
        <v>61</v>
      </c>
      <c r="N278" s="136"/>
      <c r="O278" s="2017"/>
      <c r="P278" s="2017"/>
    </row>
    <row r="279" spans="2:16" ht="20.25" customHeight="1">
      <c r="B279" s="104" t="s">
        <v>441</v>
      </c>
      <c r="C279" s="2068" t="s">
        <v>724</v>
      </c>
      <c r="D279" s="2068"/>
      <c r="E279" s="2068"/>
      <c r="F279" s="2068"/>
      <c r="G279" s="2095"/>
      <c r="H279" s="118">
        <v>0</v>
      </c>
      <c r="I279" s="119">
        <v>12</v>
      </c>
      <c r="J279" s="120">
        <f t="shared" si="2"/>
        <v>0</v>
      </c>
      <c r="K279" s="118">
        <v>264</v>
      </c>
      <c r="L279" s="118">
        <v>1277</v>
      </c>
      <c r="M279" s="121">
        <f>MIN(K279/L279,1)</f>
        <v>0.20673453406421299</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v>0</v>
      </c>
      <c r="I281" s="119">
        <v>12</v>
      </c>
      <c r="J281" s="120">
        <f t="shared" si="2"/>
        <v>0</v>
      </c>
      <c r="K281" s="118">
        <v>263</v>
      </c>
      <c r="L281" s="118">
        <v>478</v>
      </c>
      <c r="M281" s="121">
        <f>MIN(K281/L281,1)</f>
        <v>0.55020920502092052</v>
      </c>
      <c r="N281" s="137"/>
      <c r="O281" s="2089"/>
      <c r="P281" s="2089"/>
    </row>
    <row r="282" spans="2:16" ht="24.75" customHeight="1">
      <c r="B282" s="76" t="s">
        <v>489</v>
      </c>
      <c r="C282" s="2091" t="s">
        <v>726</v>
      </c>
      <c r="D282" s="2091"/>
      <c r="E282" s="2091"/>
      <c r="F282" s="2091"/>
      <c r="G282" s="1518"/>
      <c r="H282" s="118">
        <v>0</v>
      </c>
      <c r="I282" s="119">
        <v>12</v>
      </c>
      <c r="J282" s="120">
        <f t="shared" si="2"/>
        <v>0</v>
      </c>
      <c r="K282" s="118">
        <v>508</v>
      </c>
      <c r="L282" s="118">
        <v>1699</v>
      </c>
      <c r="M282" s="121">
        <f>MIN(K282/L282,1)</f>
        <v>0.29899941141848146</v>
      </c>
      <c r="N282" s="137"/>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530" t="s">
        <v>61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12</v>
      </c>
      <c r="J285" s="120">
        <f t="shared" si="2"/>
        <v>0</v>
      </c>
      <c r="K285" s="118">
        <v>151</v>
      </c>
      <c r="L285" s="118">
        <v>727</v>
      </c>
      <c r="M285" s="121">
        <f>MIN(K285/L285,1)</f>
        <v>0.2077028885832187</v>
      </c>
      <c r="N285" s="1556"/>
      <c r="O285" s="2089"/>
      <c r="P285" s="2089"/>
    </row>
    <row r="286" spans="2:16" ht="22.5" customHeight="1">
      <c r="B286" s="76" t="s">
        <v>489</v>
      </c>
      <c r="C286" s="2091" t="s">
        <v>729</v>
      </c>
      <c r="D286" s="2091"/>
      <c r="E286" s="2091"/>
      <c r="F286" s="2091"/>
      <c r="G286" s="2092"/>
      <c r="H286" s="101" t="s">
        <v>61</v>
      </c>
      <c r="I286" s="102" t="s">
        <v>61</v>
      </c>
      <c r="J286" s="103" t="s">
        <v>61</v>
      </c>
      <c r="K286" s="101" t="s">
        <v>61</v>
      </c>
      <c r="L286" s="102" t="s">
        <v>61</v>
      </c>
      <c r="M286" s="103" t="s">
        <v>61</v>
      </c>
      <c r="N286" s="137" t="s">
        <v>61</v>
      </c>
      <c r="O286" s="2089"/>
      <c r="P286" s="2089"/>
    </row>
    <row r="287" spans="2:16" ht="22.5" customHeight="1">
      <c r="B287" s="104" t="s">
        <v>448</v>
      </c>
      <c r="C287" s="2068" t="s">
        <v>503</v>
      </c>
      <c r="D287" s="2068"/>
      <c r="E287" s="2068"/>
      <c r="F287" s="2068"/>
      <c r="G287" s="2068"/>
      <c r="H287" s="118">
        <v>0</v>
      </c>
      <c r="I287" s="119">
        <v>12</v>
      </c>
      <c r="J287" s="120">
        <f t="shared" si="2"/>
        <v>0</v>
      </c>
      <c r="K287" s="118">
        <v>113</v>
      </c>
      <c r="L287" s="118">
        <v>649</v>
      </c>
      <c r="M287" s="121">
        <f>MIN(K287/L287,1)</f>
        <v>0.17411402157164868</v>
      </c>
      <c r="N287" s="138"/>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39" t="s">
        <v>61</v>
      </c>
      <c r="N288" s="138" t="s">
        <v>61</v>
      </c>
      <c r="O288" s="2089"/>
      <c r="P288" s="2089"/>
    </row>
    <row r="289" spans="2:16" ht="22.5" customHeight="1">
      <c r="B289" s="104" t="s">
        <v>453</v>
      </c>
      <c r="C289" s="2068" t="s">
        <v>131</v>
      </c>
      <c r="D289" s="2068"/>
      <c r="E289" s="2068"/>
      <c r="F289" s="2068"/>
      <c r="G289" s="2068"/>
      <c r="H289" s="118">
        <v>0</v>
      </c>
      <c r="I289" s="119">
        <v>12</v>
      </c>
      <c r="J289" s="120">
        <f t="shared" si="2"/>
        <v>0</v>
      </c>
      <c r="K289" s="118">
        <v>422</v>
      </c>
      <c r="L289" s="118">
        <v>1562</v>
      </c>
      <c r="M289" s="121">
        <f t="shared" ref="M289:M290" si="3">MIN(K289/L289,1)</f>
        <v>0.27016645326504479</v>
      </c>
      <c r="N289" s="138"/>
      <c r="O289" s="2089"/>
      <c r="P289" s="2089"/>
    </row>
    <row r="290" spans="2:16" ht="22.5" customHeight="1">
      <c r="B290" s="104" t="s">
        <v>456</v>
      </c>
      <c r="C290" s="2068" t="s">
        <v>132</v>
      </c>
      <c r="D290" s="2068"/>
      <c r="E290" s="2068"/>
      <c r="F290" s="2068"/>
      <c r="G290" s="2068"/>
      <c r="H290" s="118">
        <v>0</v>
      </c>
      <c r="I290" s="119">
        <v>12</v>
      </c>
      <c r="J290" s="120">
        <f t="shared" si="2"/>
        <v>0</v>
      </c>
      <c r="K290" s="118">
        <v>230</v>
      </c>
      <c r="L290" s="118">
        <v>558</v>
      </c>
      <c r="M290" s="121">
        <f t="shared" si="3"/>
        <v>0.41218637992831542</v>
      </c>
      <c r="N290" s="138"/>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1</v>
      </c>
      <c r="I292" s="119">
        <v>12</v>
      </c>
      <c r="J292" s="120">
        <f t="shared" si="2"/>
        <v>8.3333333333333329E-2</v>
      </c>
      <c r="K292" s="118">
        <v>103</v>
      </c>
      <c r="L292" s="118">
        <v>503</v>
      </c>
      <c r="M292" s="120">
        <f>MIN(K292/L292,1)</f>
        <v>0.2047713717693837</v>
      </c>
      <c r="N292" s="1556"/>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37" t="s">
        <v>61</v>
      </c>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39" t="s">
        <v>61</v>
      </c>
      <c r="N294" s="138" t="s">
        <v>61</v>
      </c>
      <c r="O294" s="2089"/>
      <c r="P294" s="2089"/>
    </row>
    <row r="295" spans="2:16" ht="42" customHeight="1" thickBot="1">
      <c r="B295" s="27" t="s">
        <v>596</v>
      </c>
      <c r="C295" s="1997" t="s">
        <v>732</v>
      </c>
      <c r="D295" s="1997"/>
      <c r="E295" s="1997"/>
      <c r="F295" s="1997"/>
      <c r="G295" s="1998"/>
      <c r="H295" s="127">
        <f>SUM(H277+H279+H281+H282+H285+H287+H289+H290+H292)</f>
        <v>1</v>
      </c>
      <c r="I295" s="127">
        <f>SUM(I277+I279+I281+I282+I285+I287+I289+I290+I292)</f>
        <v>108</v>
      </c>
      <c r="J295" s="120">
        <f t="shared" si="2"/>
        <v>9.2592592592592587E-3</v>
      </c>
      <c r="K295" s="127">
        <f>SUM(K277+K279+K281+K282+K285+K287+K289+K290+K292)</f>
        <v>2383</v>
      </c>
      <c r="L295" s="127">
        <f>SUM(L277+L279+L281+L282+L285+L287+L289+L290+L292)</f>
        <v>8834</v>
      </c>
      <c r="M295" s="121">
        <f>MIN(K295/L295,1)</f>
        <v>0.26975322617160968</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56</v>
      </c>
      <c r="I299" s="2027"/>
      <c r="J299" s="2000"/>
      <c r="K299" s="2031"/>
      <c r="L299" s="2079"/>
      <c r="M299" s="2080"/>
      <c r="N299" s="2081"/>
      <c r="O299" s="2017"/>
      <c r="P299" s="2017"/>
    </row>
    <row r="300" spans="2:16" ht="77.25" customHeight="1">
      <c r="B300" s="1490" t="s">
        <v>441</v>
      </c>
      <c r="C300" s="1997" t="s">
        <v>736</v>
      </c>
      <c r="D300" s="1997"/>
      <c r="E300" s="1997"/>
      <c r="F300" s="1997"/>
      <c r="G300" s="1998"/>
      <c r="H300" s="2461" t="s">
        <v>4769</v>
      </c>
      <c r="I300" s="2010"/>
      <c r="J300" s="3705"/>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59" t="s">
        <v>4770</v>
      </c>
      <c r="M301" s="2060"/>
      <c r="N301" s="2061"/>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3421" t="s">
        <v>4771</v>
      </c>
      <c r="M303" s="3422"/>
      <c r="N303" s="3423"/>
      <c r="O303" s="1991" t="s">
        <v>3665</v>
      </c>
      <c r="P303" s="1991"/>
    </row>
    <row r="304" spans="2:16" ht="39" customHeight="1">
      <c r="B304" s="23" t="s">
        <v>366</v>
      </c>
      <c r="C304" s="1997" t="s">
        <v>741</v>
      </c>
      <c r="D304" s="1997"/>
      <c r="E304" s="1997"/>
      <c r="F304" s="1997"/>
      <c r="G304" s="1998"/>
      <c r="H304" s="1999" t="s">
        <v>71</v>
      </c>
      <c r="I304" s="2027"/>
      <c r="J304" s="2000"/>
      <c r="K304" s="2031"/>
      <c r="L304" s="3424"/>
      <c r="M304" s="3425"/>
      <c r="N304" s="3426"/>
      <c r="O304" s="2017"/>
      <c r="P304" s="2017"/>
    </row>
    <row r="305" spans="1:16" ht="39" customHeight="1">
      <c r="B305" s="1520" t="s">
        <v>742</v>
      </c>
      <c r="C305" s="1997" t="s">
        <v>743</v>
      </c>
      <c r="D305" s="1997"/>
      <c r="E305" s="1997"/>
      <c r="F305" s="1997"/>
      <c r="G305" s="1998"/>
      <c r="H305" s="1999" t="s">
        <v>355</v>
      </c>
      <c r="I305" s="2027"/>
      <c r="J305" s="2000"/>
      <c r="K305" s="2031"/>
      <c r="L305" s="3424"/>
      <c r="M305" s="3425"/>
      <c r="N305" s="3426"/>
      <c r="O305" s="2017"/>
      <c r="P305" s="2017"/>
    </row>
    <row r="306" spans="1:16" ht="39" customHeight="1">
      <c r="B306" s="1493" t="s">
        <v>435</v>
      </c>
      <c r="C306" s="1997" t="s">
        <v>744</v>
      </c>
      <c r="D306" s="1997"/>
      <c r="E306" s="1997"/>
      <c r="F306" s="1997"/>
      <c r="G306" s="1998"/>
      <c r="H306" s="1999" t="s">
        <v>62</v>
      </c>
      <c r="I306" s="2027"/>
      <c r="J306" s="2000"/>
      <c r="K306" s="2031"/>
      <c r="L306" s="3424"/>
      <c r="M306" s="3425"/>
      <c r="N306" s="3426"/>
      <c r="O306" s="2017"/>
      <c r="P306" s="1992"/>
    </row>
    <row r="307" spans="1:16" ht="51" customHeight="1">
      <c r="B307" s="70" t="s">
        <v>745</v>
      </c>
      <c r="C307" s="1997" t="s">
        <v>746</v>
      </c>
      <c r="D307" s="1997"/>
      <c r="E307" s="1997"/>
      <c r="F307" s="1997"/>
      <c r="G307" s="1998"/>
      <c r="H307" s="2038" t="s">
        <v>57</v>
      </c>
      <c r="I307" s="2039"/>
      <c r="J307" s="2040"/>
      <c r="K307" s="2031"/>
      <c r="L307" s="3424"/>
      <c r="M307" s="3425"/>
      <c r="N307" s="3426"/>
      <c r="O307" s="2051" t="s">
        <v>3664</v>
      </c>
      <c r="P307" s="2051"/>
    </row>
    <row r="308" spans="1:16" ht="32.25" customHeight="1" thickBot="1">
      <c r="B308" s="39" t="s">
        <v>435</v>
      </c>
      <c r="C308" s="1978" t="s">
        <v>368</v>
      </c>
      <c r="D308" s="1978"/>
      <c r="E308" s="1978"/>
      <c r="F308" s="1978"/>
      <c r="G308" s="1979"/>
      <c r="H308" s="2053" t="s">
        <v>374</v>
      </c>
      <c r="I308" s="2053"/>
      <c r="J308" s="1981"/>
      <c r="K308" s="2058"/>
      <c r="L308" s="3427"/>
      <c r="M308" s="3428"/>
      <c r="N308" s="3429"/>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482" t="s">
        <v>4772</v>
      </c>
      <c r="M310" s="2483"/>
      <c r="N310" s="2484"/>
      <c r="O310" s="2050" t="s">
        <v>3165</v>
      </c>
      <c r="P310" s="2050"/>
    </row>
    <row r="311" spans="1:16" ht="30.75" customHeight="1">
      <c r="B311" s="1494" t="s">
        <v>435</v>
      </c>
      <c r="C311" s="2043" t="s">
        <v>748</v>
      </c>
      <c r="D311" s="2043"/>
      <c r="E311" s="2043"/>
      <c r="F311" s="2043"/>
      <c r="G311" s="2043"/>
      <c r="H311" s="1999" t="s">
        <v>57</v>
      </c>
      <c r="I311" s="2027"/>
      <c r="J311" s="2000"/>
      <c r="K311" s="2031"/>
      <c r="L311" s="2035"/>
      <c r="M311" s="2036"/>
      <c r="N311" s="2037"/>
      <c r="O311" s="2017"/>
      <c r="P311" s="2017"/>
    </row>
    <row r="312" spans="1:16" ht="39" customHeight="1">
      <c r="B312" s="1494" t="s">
        <v>441</v>
      </c>
      <c r="C312" s="1997" t="s">
        <v>749</v>
      </c>
      <c r="D312" s="1997"/>
      <c r="E312" s="1997"/>
      <c r="F312" s="1997"/>
      <c r="G312" s="1998"/>
      <c r="H312" s="1999" t="s">
        <v>62</v>
      </c>
      <c r="I312" s="2027"/>
      <c r="J312" s="2000"/>
      <c r="K312" s="2031"/>
      <c r="L312" s="2035"/>
      <c r="M312" s="2036"/>
      <c r="N312" s="2037"/>
      <c r="O312" s="2017"/>
      <c r="P312" s="2017"/>
    </row>
    <row r="313" spans="1:16" ht="35.25" customHeight="1">
      <c r="B313" s="1520" t="s">
        <v>381</v>
      </c>
      <c r="C313" s="2028" t="s">
        <v>750</v>
      </c>
      <c r="D313" s="2028"/>
      <c r="E313" s="2028"/>
      <c r="F313" s="2028"/>
      <c r="G313" s="2029"/>
      <c r="H313" s="1999" t="s">
        <v>57</v>
      </c>
      <c r="I313" s="2027"/>
      <c r="J313" s="2000"/>
      <c r="K313" s="2031"/>
      <c r="L313" s="2485"/>
      <c r="M313" s="2486"/>
      <c r="N313" s="2487"/>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25.25" customHeight="1">
      <c r="B316" s="44" t="s">
        <v>389</v>
      </c>
      <c r="C316" s="1997" t="s">
        <v>753</v>
      </c>
      <c r="D316" s="1997"/>
      <c r="E316" s="1997"/>
      <c r="F316" s="1997"/>
      <c r="G316" s="1997"/>
      <c r="H316" s="1997"/>
      <c r="I316" s="1997"/>
      <c r="J316" s="1997"/>
      <c r="K316" s="1997"/>
      <c r="L316" s="1997"/>
      <c r="M316" s="1997"/>
      <c r="N316" s="2041"/>
      <c r="O316" s="1991" t="s">
        <v>3673</v>
      </c>
      <c r="P316" s="1991"/>
    </row>
    <row r="317" spans="1:16" ht="39.75" customHeight="1">
      <c r="A317" s="166"/>
      <c r="B317" s="111" t="s">
        <v>435</v>
      </c>
      <c r="C317" s="1830" t="s">
        <v>754</v>
      </c>
      <c r="D317" s="1830"/>
      <c r="E317" s="1830"/>
      <c r="F317" s="1830"/>
      <c r="G317" s="1830"/>
      <c r="H317" s="1830"/>
      <c r="I317" s="1830"/>
      <c r="J317" s="1830"/>
      <c r="K317" s="1830"/>
      <c r="L317" s="2018" t="s">
        <v>514</v>
      </c>
      <c r="M317" s="3381" t="s">
        <v>4773</v>
      </c>
      <c r="N317" s="2004"/>
      <c r="O317" s="2017"/>
      <c r="P317" s="2017"/>
    </row>
    <row r="318" spans="1:16" ht="28.5" customHeight="1">
      <c r="A318" s="166"/>
      <c r="B318" s="111"/>
      <c r="C318" s="1491" t="s">
        <v>458</v>
      </c>
      <c r="D318" s="1997" t="s">
        <v>755</v>
      </c>
      <c r="E318" s="1997"/>
      <c r="F318" s="1997"/>
      <c r="G318" s="1997"/>
      <c r="H318" s="1997"/>
      <c r="I318" s="1998"/>
      <c r="J318" s="1999" t="s">
        <v>393</v>
      </c>
      <c r="K318" s="2000"/>
      <c r="L318" s="2019"/>
      <c r="M318" s="3878"/>
      <c r="N318" s="3880"/>
      <c r="O318" s="2017"/>
      <c r="P318" s="2017"/>
    </row>
    <row r="319" spans="1:16" ht="28.5" customHeight="1">
      <c r="A319" s="166"/>
      <c r="B319" s="111"/>
      <c r="C319" s="111" t="s">
        <v>489</v>
      </c>
      <c r="D319" s="1997" t="s">
        <v>756</v>
      </c>
      <c r="E319" s="1997"/>
      <c r="F319" s="1997"/>
      <c r="G319" s="1997"/>
      <c r="H319" s="1830"/>
      <c r="I319" s="1831"/>
      <c r="J319" s="3405" t="s">
        <v>379</v>
      </c>
      <c r="K319" s="3406"/>
      <c r="L319" s="2019"/>
      <c r="M319" s="3878"/>
      <c r="N319" s="3880"/>
      <c r="O319" s="2017"/>
      <c r="P319" s="2017"/>
    </row>
    <row r="320" spans="1:16" ht="74.25" customHeight="1">
      <c r="A320" s="166"/>
      <c r="B320" s="111"/>
      <c r="C320" s="111" t="s">
        <v>493</v>
      </c>
      <c r="D320" s="1997" t="s">
        <v>757</v>
      </c>
      <c r="E320" s="1997"/>
      <c r="F320" s="1997"/>
      <c r="G320" s="1997"/>
      <c r="H320" s="3407" t="s">
        <v>4774</v>
      </c>
      <c r="I320" s="2146"/>
      <c r="J320" s="2146"/>
      <c r="K320" s="3408"/>
      <c r="L320" s="2019"/>
      <c r="M320" s="3878"/>
      <c r="N320" s="3880"/>
      <c r="O320" s="2017"/>
      <c r="P320" s="2017"/>
    </row>
    <row r="321" spans="1:16" ht="28.5" customHeight="1">
      <c r="A321" s="166"/>
      <c r="B321" s="111"/>
      <c r="C321" s="111" t="s">
        <v>498</v>
      </c>
      <c r="D321" s="1997" t="s">
        <v>758</v>
      </c>
      <c r="E321" s="1997"/>
      <c r="F321" s="1997"/>
      <c r="G321" s="1997"/>
      <c r="H321" s="1997"/>
      <c r="I321" s="1997"/>
      <c r="J321" s="1999">
        <v>0</v>
      </c>
      <c r="K321" s="2000"/>
      <c r="L321" s="2019"/>
      <c r="M321" s="3878"/>
      <c r="N321" s="3880"/>
      <c r="O321" s="2017"/>
      <c r="P321" s="2017"/>
    </row>
    <row r="322" spans="1:16" ht="34.5" customHeight="1">
      <c r="A322" s="166"/>
      <c r="B322" s="111" t="s">
        <v>441</v>
      </c>
      <c r="C322" s="1830" t="s">
        <v>759</v>
      </c>
      <c r="D322" s="1830"/>
      <c r="E322" s="1830"/>
      <c r="F322" s="1830"/>
      <c r="G322" s="1830"/>
      <c r="H322" s="1830"/>
      <c r="I322" s="1830"/>
      <c r="J322" s="1830"/>
      <c r="K322" s="1831"/>
      <c r="L322" s="2019"/>
      <c r="M322" s="3878"/>
      <c r="N322" s="3880"/>
      <c r="O322" s="2017"/>
      <c r="P322" s="2017"/>
    </row>
    <row r="323" spans="1:16" ht="28.5" customHeight="1">
      <c r="A323" s="166"/>
      <c r="B323" s="111"/>
      <c r="C323" s="111" t="s">
        <v>458</v>
      </c>
      <c r="D323" s="1997" t="s">
        <v>755</v>
      </c>
      <c r="E323" s="1997"/>
      <c r="F323" s="1997"/>
      <c r="G323" s="1997"/>
      <c r="H323" s="1997"/>
      <c r="I323" s="1998"/>
      <c r="J323" s="1999" t="s">
        <v>394</v>
      </c>
      <c r="K323" s="2000"/>
      <c r="L323" s="2019"/>
      <c r="M323" s="3878"/>
      <c r="N323" s="3880"/>
      <c r="O323" s="2017"/>
      <c r="P323" s="2017"/>
    </row>
    <row r="324" spans="1:16" ht="28.5" customHeight="1">
      <c r="A324" s="166"/>
      <c r="B324" s="111"/>
      <c r="C324" s="111" t="s">
        <v>489</v>
      </c>
      <c r="D324" s="1997" t="s">
        <v>760</v>
      </c>
      <c r="E324" s="1997"/>
      <c r="F324" s="1997"/>
      <c r="G324" s="1997"/>
      <c r="H324" s="1997"/>
      <c r="I324" s="1998"/>
      <c r="J324" s="1995">
        <v>0</v>
      </c>
      <c r="K324" s="2013"/>
      <c r="L324" s="2019"/>
      <c r="M324" s="3878"/>
      <c r="N324" s="3880"/>
      <c r="O324" s="2017"/>
      <c r="P324" s="2017"/>
    </row>
    <row r="325" spans="1:16" ht="28.5" customHeight="1">
      <c r="A325" s="166"/>
      <c r="B325" s="111"/>
      <c r="C325" s="111" t="s">
        <v>493</v>
      </c>
      <c r="D325" s="1830" t="s">
        <v>757</v>
      </c>
      <c r="E325" s="1830"/>
      <c r="F325" s="1830"/>
      <c r="G325" s="1830"/>
      <c r="H325" s="2014"/>
      <c r="I325" s="2015"/>
      <c r="J325" s="2015"/>
      <c r="K325" s="2016"/>
      <c r="L325" s="2019"/>
      <c r="M325" s="3878"/>
      <c r="N325" s="3880"/>
      <c r="O325" s="2017"/>
      <c r="P325" s="2017"/>
    </row>
    <row r="326" spans="1:16" ht="28.5" customHeight="1">
      <c r="A326" s="166"/>
      <c r="B326" s="111"/>
      <c r="C326" s="111" t="s">
        <v>498</v>
      </c>
      <c r="D326" s="1997" t="s">
        <v>761</v>
      </c>
      <c r="E326" s="1997"/>
      <c r="F326" s="1997"/>
      <c r="G326" s="1997"/>
      <c r="H326" s="1997"/>
      <c r="I326" s="1997"/>
      <c r="J326" s="1999">
        <v>0</v>
      </c>
      <c r="K326" s="2000"/>
      <c r="L326" s="2019"/>
      <c r="M326" s="3878"/>
      <c r="N326" s="3880"/>
      <c r="O326" s="2017"/>
      <c r="P326" s="2017"/>
    </row>
    <row r="327" spans="1:16" ht="39.75" customHeight="1">
      <c r="A327" s="166"/>
      <c r="B327" s="111" t="s">
        <v>443</v>
      </c>
      <c r="C327" s="1997" t="s">
        <v>762</v>
      </c>
      <c r="D327" s="1997"/>
      <c r="E327" s="1997"/>
      <c r="F327" s="1997"/>
      <c r="G327" s="1997"/>
      <c r="H327" s="1997"/>
      <c r="I327" s="1997"/>
      <c r="J327" s="1997"/>
      <c r="K327" s="1998"/>
      <c r="L327" s="2019"/>
      <c r="M327" s="3878"/>
      <c r="N327" s="3880"/>
      <c r="O327" s="2017"/>
      <c r="P327" s="2017"/>
    </row>
    <row r="328" spans="1:16" ht="28.5" customHeight="1">
      <c r="A328" s="166"/>
      <c r="B328" s="27"/>
      <c r="C328" s="111" t="s">
        <v>458</v>
      </c>
      <c r="D328" s="1997" t="s">
        <v>755</v>
      </c>
      <c r="E328" s="1997"/>
      <c r="F328" s="1997"/>
      <c r="G328" s="1997"/>
      <c r="H328" s="1997"/>
      <c r="I328" s="1998"/>
      <c r="J328" s="1999" t="s">
        <v>393</v>
      </c>
      <c r="K328" s="2000"/>
      <c r="L328" s="2019"/>
      <c r="M328" s="3878"/>
      <c r="N328" s="3880"/>
      <c r="O328" s="2017"/>
      <c r="P328" s="2017"/>
    </row>
    <row r="329" spans="1:16" ht="28.5" customHeight="1">
      <c r="A329" s="166"/>
      <c r="B329" s="27"/>
      <c r="C329" s="111" t="s">
        <v>489</v>
      </c>
      <c r="D329" s="1997" t="s">
        <v>760</v>
      </c>
      <c r="E329" s="1997"/>
      <c r="F329" s="1997"/>
      <c r="G329" s="1997"/>
      <c r="H329" s="1997"/>
      <c r="I329" s="1998"/>
      <c r="J329" s="1999">
        <v>1</v>
      </c>
      <c r="K329" s="2000"/>
      <c r="L329" s="2019"/>
      <c r="M329" s="3878"/>
      <c r="N329" s="3880"/>
      <c r="O329" s="2017"/>
      <c r="P329" s="2017"/>
    </row>
    <row r="330" spans="1:16" ht="60.75" customHeight="1">
      <c r="A330" s="166"/>
      <c r="B330" s="1490"/>
      <c r="C330" s="111" t="s">
        <v>493</v>
      </c>
      <c r="D330" s="1997" t="s">
        <v>757</v>
      </c>
      <c r="E330" s="1997"/>
      <c r="F330" s="1997"/>
      <c r="G330" s="1997"/>
      <c r="H330" s="2121" t="s">
        <v>4775</v>
      </c>
      <c r="I330" s="2122"/>
      <c r="J330" s="2122"/>
      <c r="K330" s="3642"/>
      <c r="L330" s="2019"/>
      <c r="M330" s="3878"/>
      <c r="N330" s="3880"/>
      <c r="O330" s="2017"/>
      <c r="P330" s="2017"/>
    </row>
    <row r="331" spans="1:16" ht="28.5" customHeight="1">
      <c r="A331" s="166"/>
      <c r="B331" s="27"/>
      <c r="C331" s="111" t="s">
        <v>498</v>
      </c>
      <c r="D331" s="1997" t="s">
        <v>763</v>
      </c>
      <c r="E331" s="1997"/>
      <c r="F331" s="1997"/>
      <c r="G331" s="1997"/>
      <c r="H331" s="1997"/>
      <c r="I331" s="1997"/>
      <c r="J331" s="1999">
        <v>0</v>
      </c>
      <c r="K331" s="2000"/>
      <c r="L331" s="2019"/>
      <c r="M331" s="3878"/>
      <c r="N331" s="3880"/>
      <c r="O331" s="2017"/>
      <c r="P331" s="2017"/>
    </row>
    <row r="332" spans="1:16" ht="39.75" customHeight="1">
      <c r="A332" s="166"/>
      <c r="B332" s="27" t="s">
        <v>445</v>
      </c>
      <c r="C332" s="1830" t="s">
        <v>4776</v>
      </c>
      <c r="D332" s="1830"/>
      <c r="E332" s="1830"/>
      <c r="F332" s="1830"/>
      <c r="G332" s="1830"/>
      <c r="H332" s="1830"/>
      <c r="I332" s="1830"/>
      <c r="J332" s="1831"/>
      <c r="K332" s="112"/>
      <c r="L332" s="2019"/>
      <c r="M332" s="3878"/>
      <c r="N332" s="3880"/>
      <c r="O332" s="2017"/>
      <c r="P332" s="2017"/>
    </row>
    <row r="333" spans="1:16" ht="28.5" customHeight="1">
      <c r="A333" s="166"/>
      <c r="B333" s="27"/>
      <c r="C333" s="111" t="s">
        <v>458</v>
      </c>
      <c r="D333" s="1997" t="s">
        <v>755</v>
      </c>
      <c r="E333" s="1997"/>
      <c r="F333" s="1997"/>
      <c r="G333" s="1997"/>
      <c r="H333" s="1997"/>
      <c r="I333" s="1998"/>
      <c r="J333" s="1999" t="s">
        <v>393</v>
      </c>
      <c r="K333" s="2000"/>
      <c r="L333" s="2019"/>
      <c r="M333" s="3878"/>
      <c r="N333" s="3880"/>
      <c r="O333" s="2017"/>
      <c r="P333" s="2017"/>
    </row>
    <row r="334" spans="1:16" ht="28.5" customHeight="1">
      <c r="A334" s="166"/>
      <c r="B334" s="27"/>
      <c r="C334" s="111" t="s">
        <v>489</v>
      </c>
      <c r="D334" s="1997" t="s">
        <v>760</v>
      </c>
      <c r="E334" s="1997"/>
      <c r="F334" s="1997"/>
      <c r="G334" s="1997"/>
      <c r="H334" s="1997"/>
      <c r="I334" s="1998"/>
      <c r="J334" s="3405" t="s">
        <v>379</v>
      </c>
      <c r="K334" s="3406"/>
      <c r="L334" s="2019"/>
      <c r="M334" s="3878"/>
      <c r="N334" s="3880"/>
      <c r="O334" s="2017"/>
      <c r="P334" s="2017"/>
    </row>
    <row r="335" spans="1:16" ht="28.5" customHeight="1">
      <c r="A335" s="166"/>
      <c r="B335" s="1490"/>
      <c r="C335" s="111" t="s">
        <v>493</v>
      </c>
      <c r="D335" s="1997" t="s">
        <v>757</v>
      </c>
      <c r="E335" s="1997"/>
      <c r="F335" s="1997"/>
      <c r="G335" s="1997"/>
      <c r="H335" s="1754" t="s">
        <v>4777</v>
      </c>
      <c r="I335" s="2008"/>
      <c r="J335" s="2008"/>
      <c r="K335" s="1755"/>
      <c r="L335" s="2019"/>
      <c r="M335" s="3878"/>
      <c r="N335" s="3880"/>
      <c r="O335" s="2017"/>
      <c r="P335" s="2017"/>
    </row>
    <row r="336" spans="1:16" ht="28.5" customHeight="1">
      <c r="A336" s="166"/>
      <c r="B336" s="27"/>
      <c r="C336" s="111" t="s">
        <v>498</v>
      </c>
      <c r="D336" s="1997" t="s">
        <v>765</v>
      </c>
      <c r="E336" s="1997"/>
      <c r="F336" s="1997"/>
      <c r="G336" s="1997"/>
      <c r="H336" s="1997"/>
      <c r="I336" s="1997"/>
      <c r="J336" s="1999">
        <v>0</v>
      </c>
      <c r="K336" s="2000"/>
      <c r="L336" s="2019"/>
      <c r="M336" s="3878"/>
      <c r="N336" s="3880"/>
      <c r="O336" s="2017"/>
      <c r="P336" s="2017"/>
    </row>
    <row r="337" spans="1:16" ht="39.75" customHeight="1">
      <c r="A337" s="166"/>
      <c r="B337" s="27" t="s">
        <v>448</v>
      </c>
      <c r="C337" s="1997" t="s">
        <v>766</v>
      </c>
      <c r="D337" s="1997"/>
      <c r="E337" s="1997"/>
      <c r="F337" s="1997"/>
      <c r="G337" s="1997"/>
      <c r="H337" s="1997"/>
      <c r="I337" s="1997"/>
      <c r="J337" s="1998"/>
      <c r="K337" s="112"/>
      <c r="L337" s="2019"/>
      <c r="M337" s="3878"/>
      <c r="N337" s="3880"/>
      <c r="O337" s="2017"/>
      <c r="P337" s="2017"/>
    </row>
    <row r="338" spans="1:16" ht="28.5" customHeight="1">
      <c r="A338" s="166"/>
      <c r="B338" s="27"/>
      <c r="C338" s="113" t="s">
        <v>458</v>
      </c>
      <c r="D338" s="1997" t="s">
        <v>755</v>
      </c>
      <c r="E338" s="1997"/>
      <c r="F338" s="1997"/>
      <c r="G338" s="1997"/>
      <c r="H338" s="1997"/>
      <c r="I338" s="1998"/>
      <c r="J338" s="1999" t="s">
        <v>394</v>
      </c>
      <c r="K338" s="2000"/>
      <c r="L338" s="2019"/>
      <c r="M338" s="3878"/>
      <c r="N338" s="3880"/>
      <c r="O338" s="2017"/>
      <c r="P338" s="2017"/>
    </row>
    <row r="339" spans="1:16" ht="28.5" customHeight="1">
      <c r="A339" s="166"/>
      <c r="B339" s="27"/>
      <c r="C339" s="111" t="s">
        <v>489</v>
      </c>
      <c r="D339" s="1997" t="s">
        <v>760</v>
      </c>
      <c r="E339" s="1997"/>
      <c r="F339" s="1997"/>
      <c r="G339" s="1997"/>
      <c r="H339" s="1997"/>
      <c r="I339" s="1998"/>
      <c r="J339" s="1999">
        <v>0</v>
      </c>
      <c r="K339" s="2000"/>
      <c r="L339" s="2019"/>
      <c r="M339" s="3878"/>
      <c r="N339" s="3880"/>
      <c r="O339" s="2017"/>
      <c r="P339" s="2017"/>
    </row>
    <row r="340" spans="1:16" ht="28.5" customHeight="1">
      <c r="A340" s="166"/>
      <c r="B340" s="1490"/>
      <c r="C340" s="111" t="s">
        <v>493</v>
      </c>
      <c r="D340" s="1997" t="s">
        <v>757</v>
      </c>
      <c r="E340" s="1997"/>
      <c r="F340" s="1997"/>
      <c r="G340" s="1997"/>
      <c r="H340" s="1754"/>
      <c r="I340" s="2008"/>
      <c r="J340" s="2008"/>
      <c r="K340" s="1755"/>
      <c r="L340" s="2019"/>
      <c r="M340" s="3878"/>
      <c r="N340" s="3880"/>
      <c r="O340" s="2017"/>
      <c r="P340" s="2017"/>
    </row>
    <row r="341" spans="1:16" ht="28.5" customHeight="1">
      <c r="A341" s="166"/>
      <c r="B341" s="27"/>
      <c r="C341" s="111" t="s">
        <v>498</v>
      </c>
      <c r="D341" s="1997" t="s">
        <v>765</v>
      </c>
      <c r="E341" s="1997"/>
      <c r="F341" s="1997"/>
      <c r="G341" s="1997"/>
      <c r="H341" s="1997"/>
      <c r="I341" s="1997"/>
      <c r="J341" s="1999">
        <v>0</v>
      </c>
      <c r="K341" s="2000"/>
      <c r="L341" s="2019"/>
      <c r="M341" s="3878"/>
      <c r="N341" s="3880"/>
      <c r="O341" s="2017"/>
      <c r="P341" s="2017"/>
    </row>
    <row r="342" spans="1:16" ht="25.5" customHeight="1">
      <c r="A342" s="166"/>
      <c r="B342" s="27" t="s">
        <v>450</v>
      </c>
      <c r="C342" s="1997" t="s">
        <v>131</v>
      </c>
      <c r="D342" s="1997"/>
      <c r="E342" s="1997"/>
      <c r="F342" s="1997"/>
      <c r="G342" s="1997"/>
      <c r="H342" s="1997"/>
      <c r="I342" s="1997"/>
      <c r="J342" s="1998"/>
      <c r="K342" s="112"/>
      <c r="L342" s="2019"/>
      <c r="M342" s="3878"/>
      <c r="N342" s="3880"/>
      <c r="O342" s="2017"/>
      <c r="P342" s="2017"/>
    </row>
    <row r="343" spans="1:16" ht="28.5" customHeight="1">
      <c r="A343" s="166"/>
      <c r="B343" s="27"/>
      <c r="C343" s="113" t="s">
        <v>458</v>
      </c>
      <c r="D343" s="1997" t="s">
        <v>755</v>
      </c>
      <c r="E343" s="1997"/>
      <c r="F343" s="1997"/>
      <c r="G343" s="1997"/>
      <c r="H343" s="1997"/>
      <c r="I343" s="1998"/>
      <c r="J343" s="1999" t="s">
        <v>394</v>
      </c>
      <c r="K343" s="2000"/>
      <c r="L343" s="2019"/>
      <c r="M343" s="3878"/>
      <c r="N343" s="3880"/>
      <c r="O343" s="2017"/>
      <c r="P343" s="2017"/>
    </row>
    <row r="344" spans="1:16" ht="28.5" customHeight="1">
      <c r="A344" s="166"/>
      <c r="B344" s="27"/>
      <c r="C344" s="111" t="s">
        <v>489</v>
      </c>
      <c r="D344" s="1997" t="s">
        <v>760</v>
      </c>
      <c r="E344" s="1997"/>
      <c r="F344" s="1997"/>
      <c r="G344" s="1997"/>
      <c r="H344" s="1997"/>
      <c r="I344" s="1998"/>
      <c r="J344" s="1999">
        <v>0</v>
      </c>
      <c r="K344" s="2000"/>
      <c r="L344" s="2019"/>
      <c r="M344" s="3878"/>
      <c r="N344" s="3880"/>
      <c r="O344" s="2017"/>
      <c r="P344" s="2017"/>
    </row>
    <row r="345" spans="1:16" ht="28.5" customHeight="1">
      <c r="A345" s="166"/>
      <c r="B345" s="27"/>
      <c r="C345" s="111" t="s">
        <v>493</v>
      </c>
      <c r="D345" s="1997" t="s">
        <v>757</v>
      </c>
      <c r="E345" s="1997"/>
      <c r="F345" s="1997"/>
      <c r="G345" s="1997"/>
      <c r="H345" s="1754"/>
      <c r="I345" s="2008"/>
      <c r="J345" s="2008"/>
      <c r="K345" s="1755"/>
      <c r="L345" s="2019"/>
      <c r="M345" s="3878"/>
      <c r="N345" s="3880"/>
      <c r="O345" s="2017"/>
      <c r="P345" s="2017"/>
    </row>
    <row r="346" spans="1:16" ht="28.5" customHeight="1">
      <c r="A346" s="166"/>
      <c r="B346" s="27"/>
      <c r="C346" s="111" t="s">
        <v>498</v>
      </c>
      <c r="D346" s="1997" t="s">
        <v>767</v>
      </c>
      <c r="E346" s="1997"/>
      <c r="F346" s="1997"/>
      <c r="G346" s="1997"/>
      <c r="H346" s="1997"/>
      <c r="I346" s="1997"/>
      <c r="J346" s="1999">
        <v>0</v>
      </c>
      <c r="K346" s="2000"/>
      <c r="L346" s="2019"/>
      <c r="M346" s="3878"/>
      <c r="N346" s="3880"/>
      <c r="O346" s="2017"/>
      <c r="P346" s="2017"/>
    </row>
    <row r="347" spans="1:16" ht="25.5" customHeight="1">
      <c r="A347" s="166"/>
      <c r="B347" s="27" t="s">
        <v>453</v>
      </c>
      <c r="C347" s="1997" t="s">
        <v>132</v>
      </c>
      <c r="D347" s="1997"/>
      <c r="E347" s="1997"/>
      <c r="F347" s="1997"/>
      <c r="G347" s="1997"/>
      <c r="H347" s="1997"/>
      <c r="I347" s="1997"/>
      <c r="J347" s="1998"/>
      <c r="K347" s="112"/>
      <c r="L347" s="2019"/>
      <c r="M347" s="3878"/>
      <c r="N347" s="3880"/>
      <c r="O347" s="2017"/>
      <c r="P347" s="2017"/>
    </row>
    <row r="348" spans="1:16" ht="28.5" customHeight="1">
      <c r="A348" s="166"/>
      <c r="B348" s="27"/>
      <c r="C348" s="113" t="s">
        <v>458</v>
      </c>
      <c r="D348" s="1997" t="s">
        <v>755</v>
      </c>
      <c r="E348" s="1997"/>
      <c r="F348" s="1997"/>
      <c r="G348" s="1997"/>
      <c r="H348" s="1997"/>
      <c r="I348" s="1998"/>
      <c r="J348" s="1999" t="s">
        <v>394</v>
      </c>
      <c r="K348" s="2000"/>
      <c r="L348" s="2019"/>
      <c r="M348" s="3878"/>
      <c r="N348" s="3880"/>
      <c r="O348" s="2017"/>
      <c r="P348" s="2017"/>
    </row>
    <row r="349" spans="1:16" ht="28.5" customHeight="1">
      <c r="A349" s="166"/>
      <c r="B349" s="27"/>
      <c r="C349" s="111" t="s">
        <v>489</v>
      </c>
      <c r="D349" s="1997" t="s">
        <v>760</v>
      </c>
      <c r="E349" s="1997"/>
      <c r="F349" s="1997"/>
      <c r="G349" s="1997"/>
      <c r="H349" s="1997"/>
      <c r="I349" s="1998"/>
      <c r="J349" s="1999">
        <v>0</v>
      </c>
      <c r="K349" s="2000"/>
      <c r="L349" s="2019"/>
      <c r="M349" s="3878"/>
      <c r="N349" s="3880"/>
      <c r="O349" s="2017"/>
      <c r="P349" s="2017"/>
    </row>
    <row r="350" spans="1:16" ht="28.5" customHeight="1">
      <c r="A350" s="166"/>
      <c r="B350" s="27"/>
      <c r="C350" s="111" t="s">
        <v>493</v>
      </c>
      <c r="D350" s="1997" t="s">
        <v>757</v>
      </c>
      <c r="E350" s="1997"/>
      <c r="F350" s="1997"/>
      <c r="G350" s="1997"/>
      <c r="H350" s="1754"/>
      <c r="I350" s="2008"/>
      <c r="J350" s="2008"/>
      <c r="K350" s="1755"/>
      <c r="L350" s="2019"/>
      <c r="M350" s="3878"/>
      <c r="N350" s="3880"/>
      <c r="O350" s="2017"/>
      <c r="P350" s="2017"/>
    </row>
    <row r="351" spans="1:16" ht="28.5" customHeight="1">
      <c r="A351" s="166"/>
      <c r="B351" s="27"/>
      <c r="C351" s="111" t="s">
        <v>498</v>
      </c>
      <c r="D351" s="1997" t="s">
        <v>768</v>
      </c>
      <c r="E351" s="1997"/>
      <c r="F351" s="1997"/>
      <c r="G351" s="1997"/>
      <c r="H351" s="1997"/>
      <c r="I351" s="1997"/>
      <c r="J351" s="1999">
        <v>0</v>
      </c>
      <c r="K351" s="2000"/>
      <c r="L351" s="2019"/>
      <c r="M351" s="3878"/>
      <c r="N351" s="3880"/>
      <c r="O351" s="2017"/>
      <c r="P351" s="2017"/>
    </row>
    <row r="352" spans="1:16" ht="39.75" customHeight="1">
      <c r="A352" s="166"/>
      <c r="B352" s="1490" t="s">
        <v>456</v>
      </c>
      <c r="C352" s="1997" t="s">
        <v>769</v>
      </c>
      <c r="D352" s="1997"/>
      <c r="E352" s="1997"/>
      <c r="F352" s="1997"/>
      <c r="G352" s="1997"/>
      <c r="H352" s="1997"/>
      <c r="I352" s="1997"/>
      <c r="J352" s="1998"/>
      <c r="K352" s="112"/>
      <c r="L352" s="2019"/>
      <c r="M352" s="3878"/>
      <c r="N352" s="3880"/>
      <c r="O352" s="2017"/>
      <c r="P352" s="2017"/>
    </row>
    <row r="353" spans="1:16" ht="28.5" customHeight="1">
      <c r="A353" s="166"/>
      <c r="B353" s="27"/>
      <c r="C353" s="113" t="s">
        <v>458</v>
      </c>
      <c r="D353" s="1997" t="s">
        <v>755</v>
      </c>
      <c r="E353" s="1997"/>
      <c r="F353" s="1997"/>
      <c r="G353" s="1997"/>
      <c r="H353" s="1997"/>
      <c r="I353" s="1998"/>
      <c r="J353" s="1999" t="s">
        <v>393</v>
      </c>
      <c r="K353" s="2000"/>
      <c r="L353" s="2019"/>
      <c r="M353" s="3878"/>
      <c r="N353" s="3880"/>
      <c r="O353" s="2017"/>
      <c r="P353" s="2017"/>
    </row>
    <row r="354" spans="1:16" ht="28.5" customHeight="1">
      <c r="A354" s="166"/>
      <c r="B354" s="27"/>
      <c r="C354" s="111" t="s">
        <v>489</v>
      </c>
      <c r="D354" s="1997" t="s">
        <v>760</v>
      </c>
      <c r="E354" s="1997"/>
      <c r="F354" s="1997"/>
      <c r="G354" s="1997"/>
      <c r="H354" s="1997"/>
      <c r="I354" s="1998"/>
      <c r="J354" s="1999">
        <v>1</v>
      </c>
      <c r="K354" s="2000"/>
      <c r="L354" s="2019"/>
      <c r="M354" s="3878"/>
      <c r="N354" s="3880"/>
      <c r="O354" s="2017"/>
      <c r="P354" s="2017"/>
    </row>
    <row r="355" spans="1:16" ht="28.5" customHeight="1">
      <c r="A355" s="166"/>
      <c r="B355" s="1490"/>
      <c r="C355" s="1491" t="s">
        <v>493</v>
      </c>
      <c r="D355" s="1997" t="s">
        <v>757</v>
      </c>
      <c r="E355" s="1997"/>
      <c r="F355" s="1997"/>
      <c r="G355" s="1997"/>
      <c r="H355" s="2121" t="s">
        <v>4778</v>
      </c>
      <c r="I355" s="2122"/>
      <c r="J355" s="2122"/>
      <c r="K355" s="3642"/>
      <c r="L355" s="2019"/>
      <c r="M355" s="3878"/>
      <c r="N355" s="3880"/>
      <c r="O355" s="2017"/>
      <c r="P355" s="2017"/>
    </row>
    <row r="356" spans="1:16" ht="28.5" customHeight="1">
      <c r="A356" s="166"/>
      <c r="B356" s="111"/>
      <c r="C356" s="111" t="s">
        <v>498</v>
      </c>
      <c r="D356" s="1997" t="s">
        <v>770</v>
      </c>
      <c r="E356" s="1997"/>
      <c r="F356" s="1997"/>
      <c r="G356" s="1997"/>
      <c r="H356" s="1997"/>
      <c r="I356" s="1997"/>
      <c r="J356" s="1999">
        <v>0</v>
      </c>
      <c r="K356" s="2000"/>
      <c r="L356" s="2020"/>
      <c r="M356" s="3881"/>
      <c r="N356" s="3883"/>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t="s">
        <v>3673</v>
      </c>
      <c r="P357" s="1507"/>
    </row>
    <row r="358" spans="1:16" ht="134.25" customHeight="1">
      <c r="A358" s="166"/>
      <c r="B358" s="1481" t="s">
        <v>404</v>
      </c>
      <c r="C358" s="1830" t="s">
        <v>773</v>
      </c>
      <c r="D358" s="1830"/>
      <c r="E358" s="1830"/>
      <c r="F358" s="1830"/>
      <c r="G358" s="1831"/>
      <c r="H358" s="158" t="s">
        <v>57</v>
      </c>
      <c r="I358" s="1535" t="s">
        <v>514</v>
      </c>
      <c r="J358" s="2010"/>
      <c r="K358" s="2010"/>
      <c r="L358" s="2010"/>
      <c r="M358" s="2010"/>
      <c r="N358" s="2011"/>
      <c r="O358" s="1991" t="s">
        <v>927</v>
      </c>
      <c r="P358" s="1991"/>
    </row>
    <row r="359" spans="1:16" ht="65.25" customHeight="1">
      <c r="A359" s="166"/>
      <c r="B359" s="1490" t="s">
        <v>435</v>
      </c>
      <c r="C359" s="1831" t="s">
        <v>774</v>
      </c>
      <c r="D359" s="1993"/>
      <c r="E359" s="1993"/>
      <c r="F359" s="1993"/>
      <c r="G359" s="1993"/>
      <c r="H359" s="4210"/>
      <c r="I359" s="4210"/>
      <c r="J359" s="4210"/>
      <c r="K359" s="4210"/>
      <c r="L359" s="4210"/>
      <c r="M359" s="2166"/>
      <c r="N359" s="4211"/>
      <c r="O359" s="1992"/>
      <c r="P359" s="1992"/>
    </row>
    <row r="360" spans="1:16" ht="60.75" customHeight="1">
      <c r="A360" s="166"/>
      <c r="B360" s="1505" t="s">
        <v>406</v>
      </c>
      <c r="C360" s="1997" t="s">
        <v>775</v>
      </c>
      <c r="D360" s="1997"/>
      <c r="E360" s="1997"/>
      <c r="F360" s="1997"/>
      <c r="G360" s="1998"/>
      <c r="H360" s="1999" t="s">
        <v>65</v>
      </c>
      <c r="I360" s="2000"/>
      <c r="J360" s="2001" t="s">
        <v>514</v>
      </c>
      <c r="K360" s="2003"/>
      <c r="L360" s="2003"/>
      <c r="M360" s="2003"/>
      <c r="N360" s="2004"/>
      <c r="O360" s="1991" t="s">
        <v>927</v>
      </c>
      <c r="P360" s="2006"/>
    </row>
    <row r="361" spans="1:16" ht="42.75" customHeight="1" thickBot="1">
      <c r="A361" s="166"/>
      <c r="B361" s="113" t="s">
        <v>435</v>
      </c>
      <c r="C361" s="1978" t="s">
        <v>776</v>
      </c>
      <c r="D361" s="1978"/>
      <c r="E361" s="1978"/>
      <c r="F361" s="1978"/>
      <c r="G361" s="1979"/>
      <c r="H361" s="1980" t="s">
        <v>349</v>
      </c>
      <c r="I361" s="1981"/>
      <c r="J361" s="2002"/>
      <c r="K361" s="1636"/>
      <c r="L361" s="1636"/>
      <c r="M361" s="1636"/>
      <c r="N361" s="1636"/>
      <c r="O361" s="2005"/>
      <c r="P361" s="2007"/>
    </row>
    <row r="362" spans="1:16" ht="72" customHeight="1" thickBot="1">
      <c r="B362" s="1982" t="s">
        <v>777</v>
      </c>
      <c r="C362" s="1983"/>
      <c r="D362" s="1983"/>
      <c r="E362" s="1983"/>
      <c r="F362" s="1983"/>
      <c r="G362" s="1984"/>
      <c r="H362" s="2848" t="s">
        <v>4779</v>
      </c>
      <c r="I362" s="2849"/>
      <c r="J362" s="2849"/>
      <c r="K362" s="2849"/>
      <c r="L362" s="2849"/>
      <c r="M362" s="2849"/>
      <c r="N362" s="2849"/>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80">
    <mergeCell ref="I12:N1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P27:P30"/>
    <mergeCell ref="G13:H13"/>
    <mergeCell ref="C14:E14"/>
    <mergeCell ref="G14:H14"/>
    <mergeCell ref="I14:N14"/>
    <mergeCell ref="C15:E15"/>
    <mergeCell ref="G15:H15"/>
    <mergeCell ref="I15:N15"/>
    <mergeCell ref="C18:E18"/>
    <mergeCell ref="G18:H18"/>
    <mergeCell ref="I18:N18"/>
    <mergeCell ref="I13:N13"/>
    <mergeCell ref="L1:M1"/>
    <mergeCell ref="F9:N9"/>
    <mergeCell ref="C10:E10"/>
    <mergeCell ref="G10:N10"/>
    <mergeCell ref="C11:E11"/>
    <mergeCell ref="G11:H11"/>
    <mergeCell ref="C12:E12"/>
    <mergeCell ref="G12:H12"/>
    <mergeCell ref="B4:N4"/>
    <mergeCell ref="B5:N5"/>
    <mergeCell ref="B6:L6"/>
    <mergeCell ref="B7:P7"/>
    <mergeCell ref="C8:G8"/>
    <mergeCell ref="J8:N8"/>
    <mergeCell ref="O8:O19"/>
    <mergeCell ref="P8:P19"/>
    <mergeCell ref="C9:E9"/>
    <mergeCell ref="C16:E16"/>
    <mergeCell ref="G16:H16"/>
    <mergeCell ref="I16:N16"/>
    <mergeCell ref="C17:E17"/>
    <mergeCell ref="G17:H17"/>
    <mergeCell ref="I17:N17"/>
    <mergeCell ref="C13:E13"/>
  </mergeCells>
  <conditionalFormatting sqref="I11:N11">
    <cfRule type="expression" dxfId="2968" priority="178">
      <formula>$F$17="Not applicable"</formula>
    </cfRule>
    <cfRule type="expression" dxfId="2967" priority="179">
      <formula>$F$17="Don't know"</formula>
    </cfRule>
    <cfRule type="expression" dxfId="2966" priority="180">
      <formula>$F$17="No"</formula>
    </cfRule>
  </conditionalFormatting>
  <conditionalFormatting sqref="I12:I19">
    <cfRule type="expression" dxfId="2965" priority="175">
      <formula>$F12="Not applicable"</formula>
    </cfRule>
    <cfRule type="expression" dxfId="2964" priority="176">
      <formula>$F12="Don't know"</formula>
    </cfRule>
    <cfRule type="expression" dxfId="2963" priority="177">
      <formula>$F12="No"</formula>
    </cfRule>
  </conditionalFormatting>
  <conditionalFormatting sqref="F9:N9 F11:F19 I11:N11 I12:I19">
    <cfRule type="expression" dxfId="2962" priority="174">
      <formula>$N$14="Don't know"</formula>
    </cfRule>
  </conditionalFormatting>
  <conditionalFormatting sqref="F9:N9 F11:F19 I11:N11 I12:I19">
    <cfRule type="expression" dxfId="2961" priority="173">
      <formula>$N$14="Not applicable"</formula>
    </cfRule>
  </conditionalFormatting>
  <conditionalFormatting sqref="F9:N9 F11:F19 I11:N11 I12:I19">
    <cfRule type="expression" dxfId="2960" priority="172">
      <formula>$N$14="No"</formula>
    </cfRule>
  </conditionalFormatting>
  <conditionalFormatting sqref="L188:M198">
    <cfRule type="expression" dxfId="2959" priority="170">
      <formula>$F$221="Don't know"</formula>
    </cfRule>
    <cfRule type="expression" dxfId="2958" priority="171">
      <formula>$F$221="No"</formula>
    </cfRule>
  </conditionalFormatting>
  <conditionalFormatting sqref="H26 F70:J70 H106 H276:I277 K277:L277 K281:L282 H281:I282 H285:I285 K285:L285 K292:L292 H292:I292 F11:F19 O274 J42:K43 F71 F73 H297:H299 O310 O358 H358 H301:H307 O297:O298 H28:H31 O277 O303 O307 H279:I279 F188:F198 G116:N128 F72:J72 G63:H64 F77:J81 L188:N198 K279:L279 H287:I287 K287:L287 H289:I290 K289:L290">
    <cfRule type="containsBlanks" dxfId="2957" priority="169">
      <formula>LEN(TRIM(F11))=0</formula>
    </cfRule>
  </conditionalFormatting>
  <conditionalFormatting sqref="F9:N9">
    <cfRule type="containsBlanks" dxfId="2956" priority="168">
      <formula>LEN(TRIM(F9))=0</formula>
    </cfRule>
  </conditionalFormatting>
  <conditionalFormatting sqref="O60 O88:O92 O106 O113 O135 O141 O143 O218 O260 O58 O225:O227 O146:O161 J39:K39 J47:K47 J57:K57 O20:O22 O26:O27 O31:O32 J52:K53 J50:K50 J35:K36">
    <cfRule type="containsBlanks" dxfId="2955" priority="167">
      <formula>LEN(TRIM(J20))=0</formula>
    </cfRule>
  </conditionalFormatting>
  <conditionalFormatting sqref="I63:J64">
    <cfRule type="containsBlanks" dxfId="2954" priority="166">
      <formula>LEN(TRIM(I63))=0</formula>
    </cfRule>
  </conditionalFormatting>
  <conditionalFormatting sqref="H139 K137 K219 F219:F221 H225 G160 J160 F200:F210 K228:K240">
    <cfRule type="containsBlanks" dxfId="2953" priority="165">
      <formula>LEN(TRIM(F137))=0</formula>
    </cfRule>
  </conditionalFormatting>
  <conditionalFormatting sqref="J27">
    <cfRule type="containsBlanks" dxfId="2952" priority="163">
      <formula>LEN(TRIM(J27))=0</formula>
    </cfRule>
  </conditionalFormatting>
  <conditionalFormatting sqref="G135">
    <cfRule type="containsBlanks" dxfId="2951" priority="164">
      <formula>LEN(TRIM(G135))=0</formula>
    </cfRule>
  </conditionalFormatting>
  <conditionalFormatting sqref="J58">
    <cfRule type="containsBlanks" dxfId="2950" priority="162">
      <formula>LEN(TRIM(J58))=0</formula>
    </cfRule>
  </conditionalFormatting>
  <conditionalFormatting sqref="J26">
    <cfRule type="containsBlanks" dxfId="2949" priority="161">
      <formula>LEN(TRIM(J26))=0</formula>
    </cfRule>
  </conditionalFormatting>
  <conditionalFormatting sqref="J60">
    <cfRule type="containsBlanks" dxfId="2948" priority="160">
      <formula>LEN(TRIM(J60))=0</formula>
    </cfRule>
  </conditionalFormatting>
  <conditionalFormatting sqref="F223">
    <cfRule type="containsBlanks" dxfId="2947" priority="150">
      <formula>LEN(TRIM(F223))=0</formula>
    </cfRule>
  </conditionalFormatting>
  <conditionalFormatting sqref="K242">
    <cfRule type="containsBlanks" dxfId="2946" priority="149">
      <formula>LEN(TRIM(K242))=0</formula>
    </cfRule>
  </conditionalFormatting>
  <conditionalFormatting sqref="H140">
    <cfRule type="containsBlanks" dxfId="2945" priority="159">
      <formula>LEN(TRIM(H140))=0</formula>
    </cfRule>
  </conditionalFormatting>
  <conditionalFormatting sqref="H143 K137 H139:H140">
    <cfRule type="expression" dxfId="2944" priority="157">
      <formula>#REF!="Don't know"</formula>
    </cfRule>
    <cfRule type="expression" dxfId="2943" priority="158">
      <formula>#REF!="No"</formula>
    </cfRule>
  </conditionalFormatting>
  <conditionalFormatting sqref="H143">
    <cfRule type="containsBlanks" dxfId="2942" priority="156">
      <formula>LEN(TRIM(H143))=0</formula>
    </cfRule>
  </conditionalFormatting>
  <conditionalFormatting sqref="H141">
    <cfRule type="expression" dxfId="2941" priority="154">
      <formula>#REF!="Don't know"</formula>
    </cfRule>
    <cfRule type="expression" dxfId="2940" priority="155">
      <formula>#REF!="No"</formula>
    </cfRule>
  </conditionalFormatting>
  <conditionalFormatting sqref="H141">
    <cfRule type="containsBlanks" dxfId="2939" priority="153">
      <formula>LEN(TRIM(H141))=0</formula>
    </cfRule>
  </conditionalFormatting>
  <conditionalFormatting sqref="L188:M198">
    <cfRule type="expression" dxfId="2938" priority="151">
      <formula>$F$221="Don't know"</formula>
    </cfRule>
    <cfRule type="expression" dxfId="2937" priority="152">
      <formula>$F$221="No"</formula>
    </cfRule>
  </conditionalFormatting>
  <conditionalFormatting sqref="O8">
    <cfRule type="containsBlanks" dxfId="2936" priority="147">
      <formula>LEN(TRIM(O8))=0</formula>
    </cfRule>
  </conditionalFormatting>
  <conditionalFormatting sqref="H310:H311">
    <cfRule type="containsBlanks" dxfId="2935" priority="148">
      <formula>LEN(TRIM(H310))=0</formula>
    </cfRule>
  </conditionalFormatting>
  <conditionalFormatting sqref="O67">
    <cfRule type="containsBlanks" dxfId="2934" priority="146">
      <formula>LEN(TRIM(O67))=0</formula>
    </cfRule>
  </conditionalFormatting>
  <conditionalFormatting sqref="O199">
    <cfRule type="containsBlanks" dxfId="2933" priority="145">
      <formula>LEN(TRIM(O199))=0</formula>
    </cfRule>
  </conditionalFormatting>
  <conditionalFormatting sqref="O223:O224">
    <cfRule type="containsBlanks" dxfId="2932" priority="144">
      <formula>LEN(TRIM(O223))=0</formula>
    </cfRule>
  </conditionalFormatting>
  <conditionalFormatting sqref="O252">
    <cfRule type="containsBlanks" dxfId="2931" priority="143">
      <formula>LEN(TRIM(O252))=0</formula>
    </cfRule>
  </conditionalFormatting>
  <conditionalFormatting sqref="I67">
    <cfRule type="containsBlanks" dxfId="2930" priority="142">
      <formula>LEN(TRIM(I67))=0</formula>
    </cfRule>
  </conditionalFormatting>
  <conditionalFormatting sqref="H313">
    <cfRule type="containsBlanks" dxfId="2929" priority="141">
      <formula>LEN(TRIM(H313))=0</formula>
    </cfRule>
  </conditionalFormatting>
  <conditionalFormatting sqref="H8">
    <cfRule type="containsBlanks" dxfId="2928" priority="140">
      <formula>LEN(TRIM(H8))=0</formula>
    </cfRule>
  </conditionalFormatting>
  <conditionalFormatting sqref="H8">
    <cfRule type="expression" dxfId="2927" priority="139">
      <formula>$N$14="Don't know"</formula>
    </cfRule>
  </conditionalFormatting>
  <conditionalFormatting sqref="H8">
    <cfRule type="expression" dxfId="2926" priority="138">
      <formula>$N$14="Not applicable"</formula>
    </cfRule>
  </conditionalFormatting>
  <conditionalFormatting sqref="H8">
    <cfRule type="expression" dxfId="2925" priority="137">
      <formula>$N$14="No"</formula>
    </cfRule>
  </conditionalFormatting>
  <conditionalFormatting sqref="F252">
    <cfRule type="containsBlanks" dxfId="2924" priority="136">
      <formula>LEN(TRIM(F252))=0</formula>
    </cfRule>
  </conditionalFormatting>
  <conditionalFormatting sqref="F260">
    <cfRule type="containsBlanks" dxfId="2923" priority="135">
      <formula>LEN(TRIM(F260))=0</formula>
    </cfRule>
  </conditionalFormatting>
  <conditionalFormatting sqref="F261:F264">
    <cfRule type="containsBlanks" dxfId="2922" priority="134">
      <formula>LEN(TRIM(F261))=0</formula>
    </cfRule>
  </conditionalFormatting>
  <conditionalFormatting sqref="F254">
    <cfRule type="containsBlanks" dxfId="2921" priority="133">
      <formula>LEN(TRIM(F254))=0</formula>
    </cfRule>
  </conditionalFormatting>
  <conditionalFormatting sqref="F256">
    <cfRule type="containsBlanks" dxfId="2920" priority="132">
      <formula>LEN(TRIM(F256))=0</formula>
    </cfRule>
  </conditionalFormatting>
  <conditionalFormatting sqref="F258">
    <cfRule type="containsBlanks" dxfId="2919" priority="131">
      <formula>LEN(TRIM(F258))=0</formula>
    </cfRule>
  </conditionalFormatting>
  <conditionalFormatting sqref="L165:L174">
    <cfRule type="expression" dxfId="2918" priority="129">
      <formula>$F$221="Don't know"</formula>
    </cfRule>
    <cfRule type="expression" dxfId="2917" priority="130">
      <formula>$F$221="No"</formula>
    </cfRule>
  </conditionalFormatting>
  <conditionalFormatting sqref="L164:M164">
    <cfRule type="expression" dxfId="2916" priority="127">
      <formula>$F$221="Don't know"</formula>
    </cfRule>
    <cfRule type="expression" dxfId="2915" priority="128">
      <formula>$F$221="No"</formula>
    </cfRule>
  </conditionalFormatting>
  <conditionalFormatting sqref="L164:N164 F164:F174 L165:L174">
    <cfRule type="containsBlanks" dxfId="2914" priority="126">
      <formula>LEN(TRIM(F164))=0</formula>
    </cfRule>
  </conditionalFormatting>
  <conditionalFormatting sqref="F176:F186">
    <cfRule type="containsBlanks" dxfId="2913" priority="125">
      <formula>LEN(TRIM(F176))=0</formula>
    </cfRule>
  </conditionalFormatting>
  <conditionalFormatting sqref="L164:M164">
    <cfRule type="expression" dxfId="2912" priority="123">
      <formula>$F$221="Don't know"</formula>
    </cfRule>
    <cfRule type="expression" dxfId="2911" priority="124">
      <formula>$F$221="No"</formula>
    </cfRule>
  </conditionalFormatting>
  <conditionalFormatting sqref="O175">
    <cfRule type="containsBlanks" dxfId="2910" priority="122">
      <formula>LEN(TRIM(O175))=0</formula>
    </cfRule>
  </conditionalFormatting>
  <conditionalFormatting sqref="F95:F97">
    <cfRule type="containsBlanks" dxfId="2909" priority="121">
      <formula>LEN(TRIM(F95))=0</formula>
    </cfRule>
  </conditionalFormatting>
  <conditionalFormatting sqref="F99:F102">
    <cfRule type="containsBlanks" dxfId="2908" priority="120">
      <formula>LEN(TRIM(F99))=0</formula>
    </cfRule>
  </conditionalFormatting>
  <conditionalFormatting sqref="H213:H216">
    <cfRule type="expression" dxfId="2907" priority="118">
      <formula>$H$144="Don't know"</formula>
    </cfRule>
    <cfRule type="expression" dxfId="2906" priority="119">
      <formula>$H$144="no"</formula>
    </cfRule>
  </conditionalFormatting>
  <conditionalFormatting sqref="O211">
    <cfRule type="containsBlanks" dxfId="2905" priority="117">
      <formula>LEN(TRIM(O211))=0</formula>
    </cfRule>
  </conditionalFormatting>
  <conditionalFormatting sqref="H213:H216">
    <cfRule type="containsBlanks" dxfId="2904" priority="116">
      <formula>LEN(TRIM(H213))=0</formula>
    </cfRule>
  </conditionalFormatting>
  <conditionalFormatting sqref="H211">
    <cfRule type="expression" dxfId="2903" priority="114">
      <formula>#REF!="Don't know"</formula>
    </cfRule>
    <cfRule type="expression" dxfId="2902" priority="115">
      <formula>#REF!="No"</formula>
    </cfRule>
  </conditionalFormatting>
  <conditionalFormatting sqref="H211">
    <cfRule type="containsBlanks" dxfId="2901" priority="113">
      <formula>LEN(TRIM(H211))=0</formula>
    </cfRule>
  </conditionalFormatting>
  <conditionalFormatting sqref="H360:I360 H361">
    <cfRule type="containsBlanks" dxfId="2900" priority="111">
      <formula>LEN(TRIM(H360))=0</formula>
    </cfRule>
    <cfRule type="containsBlanks" priority="112">
      <formula>LEN(TRIM(H360))=0</formula>
    </cfRule>
  </conditionalFormatting>
  <conditionalFormatting sqref="F268:F272">
    <cfRule type="containsBlanks" dxfId="2899" priority="108">
      <formula>LEN(TRIM(F268))=0</formula>
    </cfRule>
  </conditionalFormatting>
  <conditionalFormatting sqref="O266">
    <cfRule type="containsBlanks" dxfId="2898" priority="110">
      <formula>LEN(TRIM(O266))=0</formula>
    </cfRule>
  </conditionalFormatting>
  <conditionalFormatting sqref="G93:J93">
    <cfRule type="containsBlanks" dxfId="2897" priority="87">
      <formula>LEN(TRIM(G93))=0</formula>
    </cfRule>
  </conditionalFormatting>
  <conditionalFormatting sqref="O163">
    <cfRule type="containsBlanks" dxfId="2896" priority="109">
      <formula>LEN(TRIM(O163))=0</formula>
    </cfRule>
  </conditionalFormatting>
  <conditionalFormatting sqref="F245:G245 F247:G247 F246 F249:G249 F248">
    <cfRule type="containsBlanks" dxfId="2895" priority="86">
      <formula>LEN(TRIM(F245))=0</formula>
    </cfRule>
  </conditionalFormatting>
  <conditionalFormatting sqref="G266">
    <cfRule type="containsBlanks" dxfId="2894" priority="107">
      <formula>LEN(TRIM(G266))=0</formula>
    </cfRule>
  </conditionalFormatting>
  <conditionalFormatting sqref="I20">
    <cfRule type="containsBlanks" dxfId="2893" priority="103">
      <formula>LEN(TRIM(I20))=0</formula>
    </cfRule>
    <cfRule type="expression" dxfId="2892" priority="106">
      <formula>$M$14="Don't know"</formula>
    </cfRule>
  </conditionalFormatting>
  <conditionalFormatting sqref="I20">
    <cfRule type="expression" dxfId="2891" priority="105">
      <formula>$M$14="Not applicable"</formula>
    </cfRule>
  </conditionalFormatting>
  <conditionalFormatting sqref="I20">
    <cfRule type="expression" dxfId="2890" priority="104">
      <formula>$M$14="No"</formula>
    </cfRule>
  </conditionalFormatting>
  <conditionalFormatting sqref="I21">
    <cfRule type="containsBlanks" dxfId="2889" priority="99">
      <formula>LEN(TRIM(I21))=0</formula>
    </cfRule>
    <cfRule type="expression" dxfId="2888" priority="102">
      <formula>$M$14="Don't know"</formula>
    </cfRule>
  </conditionalFormatting>
  <conditionalFormatting sqref="I21">
    <cfRule type="expression" dxfId="2887" priority="101">
      <formula>$M$14="Not applicable"</formula>
    </cfRule>
  </conditionalFormatting>
  <conditionalFormatting sqref="I21">
    <cfRule type="expression" dxfId="2886" priority="100">
      <formula>$M$14="No"</formula>
    </cfRule>
  </conditionalFormatting>
  <conditionalFormatting sqref="I22">
    <cfRule type="containsBlanks" dxfId="2885" priority="95">
      <formula>LEN(TRIM(I22))=0</formula>
    </cfRule>
    <cfRule type="expression" dxfId="2884" priority="98">
      <formula>$M$14="Don't know"</formula>
    </cfRule>
  </conditionalFormatting>
  <conditionalFormatting sqref="I22">
    <cfRule type="expression" dxfId="2883" priority="97">
      <formula>$M$14="Not applicable"</formula>
    </cfRule>
  </conditionalFormatting>
  <conditionalFormatting sqref="I22">
    <cfRule type="expression" dxfId="2882" priority="96">
      <formula>$M$14="No"</formula>
    </cfRule>
  </conditionalFormatting>
  <conditionalFormatting sqref="I23">
    <cfRule type="expression" dxfId="2881" priority="92">
      <formula>$N$14="No"</formula>
    </cfRule>
  </conditionalFormatting>
  <conditionalFormatting sqref="I23">
    <cfRule type="expression" dxfId="2880" priority="94">
      <formula>$N$14="Don't know"</formula>
    </cfRule>
  </conditionalFormatting>
  <conditionalFormatting sqref="I23">
    <cfRule type="expression" dxfId="2879" priority="93">
      <formula>$N$14="Not applicable"</formula>
    </cfRule>
  </conditionalFormatting>
  <conditionalFormatting sqref="I23">
    <cfRule type="containsBlanks" dxfId="2878" priority="91">
      <formula>LEN(TRIM(I23))=0</formula>
    </cfRule>
  </conditionalFormatting>
  <conditionalFormatting sqref="I23">
    <cfRule type="expression" dxfId="2877" priority="90">
      <formula>$N$14="Don't know"</formula>
    </cfRule>
  </conditionalFormatting>
  <conditionalFormatting sqref="I23">
    <cfRule type="expression" dxfId="2876" priority="89">
      <formula>$N$14="Not applicable"</formula>
    </cfRule>
  </conditionalFormatting>
  <conditionalFormatting sqref="I23">
    <cfRule type="expression" dxfId="2875" priority="88">
      <formula>$N$14="No"</formula>
    </cfRule>
  </conditionalFormatting>
  <conditionalFormatting sqref="G251">
    <cfRule type="containsBlanks" dxfId="2874" priority="85">
      <formula>LEN(TRIM(G251))=0</formula>
    </cfRule>
  </conditionalFormatting>
  <conditionalFormatting sqref="O244 O251">
    <cfRule type="containsBlanks" dxfId="2873" priority="84">
      <formula>LEN(TRIM(O244))=0</formula>
    </cfRule>
  </conditionalFormatting>
  <conditionalFormatting sqref="J354">
    <cfRule type="containsBlanks" dxfId="2872" priority="76">
      <formula>LEN(TRIM(J354))=0</formula>
    </cfRule>
  </conditionalFormatting>
  <conditionalFormatting sqref="J344">
    <cfRule type="containsBlanks" dxfId="2871" priority="78">
      <formula>LEN(TRIM(J344))=0</formula>
    </cfRule>
  </conditionalFormatting>
  <conditionalFormatting sqref="J318">
    <cfRule type="containsBlanks" dxfId="2870" priority="83">
      <formula>LEN(TRIM(J318))=0</formula>
    </cfRule>
  </conditionalFormatting>
  <conditionalFormatting sqref="J319">
    <cfRule type="containsBlanks" dxfId="2869" priority="82">
      <formula>LEN(TRIM(J319))=0</formula>
    </cfRule>
  </conditionalFormatting>
  <conditionalFormatting sqref="J324">
    <cfRule type="containsBlanks" dxfId="2868" priority="81">
      <formula>LEN(TRIM(J324))=0</formula>
    </cfRule>
  </conditionalFormatting>
  <conditionalFormatting sqref="J329">
    <cfRule type="containsBlanks" dxfId="2867" priority="80">
      <formula>LEN(TRIM(J329))=0</formula>
    </cfRule>
  </conditionalFormatting>
  <conditionalFormatting sqref="J339">
    <cfRule type="containsBlanks" dxfId="2866" priority="79">
      <formula>LEN(TRIM(J339))=0</formula>
    </cfRule>
  </conditionalFormatting>
  <conditionalFormatting sqref="J349">
    <cfRule type="containsBlanks" dxfId="2865" priority="77">
      <formula>LEN(TRIM(J349))=0</formula>
    </cfRule>
  </conditionalFormatting>
  <conditionalFormatting sqref="J89:J92">
    <cfRule type="containsBlanks" dxfId="2864" priority="75">
      <formula>LEN(TRIM(J89))=0</formula>
    </cfRule>
  </conditionalFormatting>
  <conditionalFormatting sqref="J321">
    <cfRule type="containsBlanks" dxfId="2863" priority="74">
      <formula>LEN(TRIM(J321))=0</formula>
    </cfRule>
  </conditionalFormatting>
  <conditionalFormatting sqref="J326">
    <cfRule type="containsBlanks" dxfId="2862" priority="73">
      <formula>LEN(TRIM(J326))=0</formula>
    </cfRule>
  </conditionalFormatting>
  <conditionalFormatting sqref="J331">
    <cfRule type="containsBlanks" dxfId="2861" priority="72">
      <formula>LEN(TRIM(J331))=0</formula>
    </cfRule>
  </conditionalFormatting>
  <conditionalFormatting sqref="J336">
    <cfRule type="containsBlanks" dxfId="2860" priority="71">
      <formula>LEN(TRIM(J336))=0</formula>
    </cfRule>
  </conditionalFormatting>
  <conditionalFormatting sqref="J346">
    <cfRule type="containsBlanks" dxfId="2859" priority="70">
      <formula>LEN(TRIM(J346))=0</formula>
    </cfRule>
  </conditionalFormatting>
  <conditionalFormatting sqref="J351">
    <cfRule type="containsBlanks" dxfId="2858" priority="69">
      <formula>LEN(TRIM(J351))=0</formula>
    </cfRule>
  </conditionalFormatting>
  <conditionalFormatting sqref="O316:O357">
    <cfRule type="containsBlanks" dxfId="2857" priority="67">
      <formula>LEN(TRIM(O316))=0</formula>
    </cfRule>
  </conditionalFormatting>
  <conditionalFormatting sqref="J356">
    <cfRule type="containsBlanks" dxfId="2856" priority="68">
      <formula>LEN(TRIM(J356))=0</formula>
    </cfRule>
  </conditionalFormatting>
  <conditionalFormatting sqref="H357">
    <cfRule type="containsBlanks" dxfId="2855" priority="66">
      <formula>LEN(TRIM(H357))=0</formula>
    </cfRule>
  </conditionalFormatting>
  <conditionalFormatting sqref="K20:N24">
    <cfRule type="containsBlanks" dxfId="2854" priority="65">
      <formula>LEN(TRIM(K20))=0</formula>
    </cfRule>
  </conditionalFormatting>
  <conditionalFormatting sqref="J29">
    <cfRule type="containsBlanks" dxfId="2853" priority="63">
      <formula>LEN(TRIM(J29))=0</formula>
    </cfRule>
  </conditionalFormatting>
  <conditionalFormatting sqref="J28">
    <cfRule type="containsBlanks" dxfId="2852" priority="64">
      <formula>LEN(TRIM(J28))=0</formula>
    </cfRule>
  </conditionalFormatting>
  <conditionalFormatting sqref="J341">
    <cfRule type="containsBlanks" dxfId="2851" priority="62">
      <formula>LEN(TRIM(J341))=0</formula>
    </cfRule>
  </conditionalFormatting>
  <conditionalFormatting sqref="H308:J308">
    <cfRule type="containsBlanks" dxfId="2850" priority="61">
      <formula>LEN(TRIM(H308))=0</formula>
    </cfRule>
  </conditionalFormatting>
  <conditionalFormatting sqref="H312:J312">
    <cfRule type="containsBlanks" dxfId="2849" priority="60">
      <formula>LEN(TRIM(H312))=0</formula>
    </cfRule>
  </conditionalFormatting>
  <conditionalFormatting sqref="H315:J315">
    <cfRule type="containsBlanks" dxfId="2848" priority="59">
      <formula>LEN(TRIM(H315))=0</formula>
    </cfRule>
  </conditionalFormatting>
  <conditionalFormatting sqref="I24">
    <cfRule type="containsBlanks" dxfId="2847" priority="58">
      <formula>LEN(TRIM(I24))=0</formula>
    </cfRule>
  </conditionalFormatting>
  <conditionalFormatting sqref="O77">
    <cfRule type="containsBlanks" dxfId="2846" priority="57">
      <formula>LEN(TRIM(O77))=0</formula>
    </cfRule>
  </conditionalFormatting>
  <conditionalFormatting sqref="O78">
    <cfRule type="containsBlanks" dxfId="2845" priority="56">
      <formula>LEN(TRIM(O78))=0</formula>
    </cfRule>
  </conditionalFormatting>
  <conditionalFormatting sqref="O95">
    <cfRule type="containsBlanks" dxfId="2844" priority="55">
      <formula>LEN(TRIM(O95))=0</formula>
    </cfRule>
  </conditionalFormatting>
  <conditionalFormatting sqref="O69:O74">
    <cfRule type="containsBlanks" dxfId="2843" priority="54">
      <formula>LEN(TRIM(O69))=0</formula>
    </cfRule>
  </conditionalFormatting>
  <conditionalFormatting sqref="O360">
    <cfRule type="containsBlanks" dxfId="2842" priority="53">
      <formula>LEN(TRIM(O360))=0</formula>
    </cfRule>
  </conditionalFormatting>
  <conditionalFormatting sqref="J323">
    <cfRule type="containsBlanks" dxfId="2841" priority="52">
      <formula>LEN(TRIM(J323))=0</formula>
    </cfRule>
  </conditionalFormatting>
  <conditionalFormatting sqref="J328">
    <cfRule type="containsBlanks" dxfId="2840" priority="51">
      <formula>LEN(TRIM(J328))=0</formula>
    </cfRule>
  </conditionalFormatting>
  <conditionalFormatting sqref="J333">
    <cfRule type="containsBlanks" dxfId="2839" priority="50">
      <formula>LEN(TRIM(J333))=0</formula>
    </cfRule>
  </conditionalFormatting>
  <conditionalFormatting sqref="J338">
    <cfRule type="containsBlanks" dxfId="2838" priority="49">
      <formula>LEN(TRIM(J338))=0</formula>
    </cfRule>
  </conditionalFormatting>
  <conditionalFormatting sqref="J343">
    <cfRule type="containsBlanks" dxfId="2837" priority="48">
      <formula>LEN(TRIM(J343))=0</formula>
    </cfRule>
  </conditionalFormatting>
  <conditionalFormatting sqref="J348">
    <cfRule type="containsBlanks" dxfId="2836" priority="47">
      <formula>LEN(TRIM(J348))=0</formula>
    </cfRule>
  </conditionalFormatting>
  <conditionalFormatting sqref="J353">
    <cfRule type="containsBlanks" dxfId="2835" priority="46">
      <formula>LEN(TRIM(J353))=0</formula>
    </cfRule>
  </conditionalFormatting>
  <conditionalFormatting sqref="J51:K51">
    <cfRule type="containsBlanks" dxfId="2834" priority="45">
      <formula>LEN(TRIM(J51))=0</formula>
    </cfRule>
  </conditionalFormatting>
  <conditionalFormatting sqref="J55:K55">
    <cfRule type="containsBlanks" dxfId="2833" priority="44">
      <formula>LEN(TRIM(J55))=0</formula>
    </cfRule>
  </conditionalFormatting>
  <conditionalFormatting sqref="J56:K56">
    <cfRule type="containsBlanks" dxfId="2832" priority="43">
      <formula>LEN(TRIM(J56))=0</formula>
    </cfRule>
  </conditionalFormatting>
  <conditionalFormatting sqref="J37:K37">
    <cfRule type="containsBlanks" dxfId="2831" priority="42">
      <formula>LEN(TRIM(J37))=0</formula>
    </cfRule>
  </conditionalFormatting>
  <conditionalFormatting sqref="J40:K40">
    <cfRule type="containsBlanks" dxfId="2830" priority="41">
      <formula>LEN(TRIM(J40))=0</formula>
    </cfRule>
  </conditionalFormatting>
  <conditionalFormatting sqref="J45:K45">
    <cfRule type="containsBlanks" dxfId="2829" priority="40">
      <formula>LEN(TRIM(J45))=0</formula>
    </cfRule>
  </conditionalFormatting>
  <conditionalFormatting sqref="J49:K49">
    <cfRule type="containsBlanks" dxfId="2828" priority="39">
      <formula>LEN(TRIM(J49))=0</formula>
    </cfRule>
  </conditionalFormatting>
  <conditionalFormatting sqref="J48:K48">
    <cfRule type="containsBlanks" dxfId="2827" priority="38">
      <formula>LEN(TRIM(J48))=0</formula>
    </cfRule>
  </conditionalFormatting>
  <conditionalFormatting sqref="J44:K44">
    <cfRule type="containsBlanks" dxfId="2826" priority="37">
      <formula>LEN(TRIM(J44))=0</formula>
    </cfRule>
  </conditionalFormatting>
  <conditionalFormatting sqref="H137">
    <cfRule type="expression" dxfId="2825" priority="35">
      <formula>$N$130="Don't know"</formula>
    </cfRule>
    <cfRule type="expression" dxfId="2824" priority="36">
      <formula>$N$130="No"</formula>
    </cfRule>
  </conditionalFormatting>
  <conditionalFormatting sqref="H137">
    <cfRule type="containsBlanks" dxfId="2823" priority="34">
      <formula>LEN(TRIM(H137))=0</formula>
    </cfRule>
  </conditionalFormatting>
  <conditionalFormatting sqref="H138">
    <cfRule type="expression" dxfId="2822" priority="32">
      <formula>$N$130="Don't know"</formula>
    </cfRule>
    <cfRule type="expression" dxfId="2821" priority="33">
      <formula>$N$130="No"</formula>
    </cfRule>
  </conditionalFormatting>
  <conditionalFormatting sqref="H138">
    <cfRule type="containsBlanks" dxfId="2820" priority="31">
      <formula>LEN(TRIM(H138))=0</formula>
    </cfRule>
  </conditionalFormatting>
  <conditionalFormatting sqref="G147">
    <cfRule type="containsBlanks" dxfId="2819" priority="30">
      <formula>LEN(TRIM(G147))=0</formula>
    </cfRule>
  </conditionalFormatting>
  <conditionalFormatting sqref="G148">
    <cfRule type="containsBlanks" dxfId="2818" priority="29">
      <formula>LEN(TRIM(G148))=0</formula>
    </cfRule>
  </conditionalFormatting>
  <conditionalFormatting sqref="G149">
    <cfRule type="containsBlanks" dxfId="2817" priority="28">
      <formula>LEN(TRIM(G149))=0</formula>
    </cfRule>
  </conditionalFormatting>
  <conditionalFormatting sqref="G150">
    <cfRule type="containsBlanks" dxfId="2816" priority="27">
      <formula>LEN(TRIM(G150))=0</formula>
    </cfRule>
  </conditionalFormatting>
  <conditionalFormatting sqref="G151">
    <cfRule type="containsBlanks" dxfId="2815" priority="26">
      <formula>LEN(TRIM(G151))=0</formula>
    </cfRule>
  </conditionalFormatting>
  <conditionalFormatting sqref="G152">
    <cfRule type="containsBlanks" dxfId="2814" priority="25">
      <formula>LEN(TRIM(G152))=0</formula>
    </cfRule>
  </conditionalFormatting>
  <conditionalFormatting sqref="G153">
    <cfRule type="containsBlanks" dxfId="2813" priority="24">
      <formula>LEN(TRIM(G153))=0</formula>
    </cfRule>
  </conditionalFormatting>
  <conditionalFormatting sqref="G154">
    <cfRule type="containsBlanks" dxfId="2812" priority="23">
      <formula>LEN(TRIM(G154))=0</formula>
    </cfRule>
  </conditionalFormatting>
  <conditionalFormatting sqref="G155">
    <cfRule type="containsBlanks" dxfId="2811" priority="22">
      <formula>LEN(TRIM(G155))=0</formula>
    </cfRule>
  </conditionalFormatting>
  <conditionalFormatting sqref="G156">
    <cfRule type="containsBlanks" dxfId="2810" priority="21">
      <formula>LEN(TRIM(G156))=0</formula>
    </cfRule>
  </conditionalFormatting>
  <conditionalFormatting sqref="G157">
    <cfRule type="containsBlanks" dxfId="2809" priority="20">
      <formula>LEN(TRIM(G157))=0</formula>
    </cfRule>
  </conditionalFormatting>
  <conditionalFormatting sqref="G158">
    <cfRule type="containsBlanks" dxfId="2808" priority="19">
      <formula>LEN(TRIM(G158))=0</formula>
    </cfRule>
  </conditionalFormatting>
  <conditionalFormatting sqref="G159">
    <cfRule type="containsBlanks" dxfId="2807" priority="18">
      <formula>LEN(TRIM(G159))=0</formula>
    </cfRule>
  </conditionalFormatting>
  <conditionalFormatting sqref="J147">
    <cfRule type="containsBlanks" dxfId="2806" priority="17">
      <formula>LEN(TRIM(J147))=0</formula>
    </cfRule>
  </conditionalFormatting>
  <conditionalFormatting sqref="J151">
    <cfRule type="containsBlanks" dxfId="2805" priority="15">
      <formula>LEN(TRIM(J151))=0</formula>
    </cfRule>
  </conditionalFormatting>
  <conditionalFormatting sqref="J150">
    <cfRule type="containsBlanks" dxfId="2804" priority="16">
      <formula>LEN(TRIM(J150))=0</formula>
    </cfRule>
  </conditionalFormatting>
  <conditionalFormatting sqref="J154">
    <cfRule type="containsBlanks" dxfId="2803" priority="14">
      <formula>LEN(TRIM(J154))=0</formula>
    </cfRule>
  </conditionalFormatting>
  <conditionalFormatting sqref="J152">
    <cfRule type="containsBlanks" dxfId="2802" priority="13">
      <formula>LEN(TRIM(J152))=0</formula>
    </cfRule>
  </conditionalFormatting>
  <conditionalFormatting sqref="J153">
    <cfRule type="containsBlanks" dxfId="2801" priority="12">
      <formula>LEN(TRIM(J153))=0</formula>
    </cfRule>
  </conditionalFormatting>
  <conditionalFormatting sqref="J155">
    <cfRule type="containsBlanks" dxfId="2800" priority="11">
      <formula>LEN(TRIM(J155))=0</formula>
    </cfRule>
  </conditionalFormatting>
  <conditionalFormatting sqref="J156">
    <cfRule type="containsBlanks" dxfId="2799" priority="10">
      <formula>LEN(TRIM(J156))=0</formula>
    </cfRule>
  </conditionalFormatting>
  <conditionalFormatting sqref="J157">
    <cfRule type="containsBlanks" dxfId="2798" priority="9">
      <formula>LEN(TRIM(J157))=0</formula>
    </cfRule>
  </conditionalFormatting>
  <conditionalFormatting sqref="J158">
    <cfRule type="containsBlanks" dxfId="2797" priority="8">
      <formula>LEN(TRIM(J158))=0</formula>
    </cfRule>
  </conditionalFormatting>
  <conditionalFormatting sqref="J159">
    <cfRule type="containsBlanks" dxfId="2796" priority="7">
      <formula>LEN(TRIM(J159))=0</formula>
    </cfRule>
  </conditionalFormatting>
  <conditionalFormatting sqref="J148">
    <cfRule type="containsBlanks" dxfId="2795" priority="6">
      <formula>LEN(TRIM(J148))=0</formula>
    </cfRule>
  </conditionalFormatting>
  <conditionalFormatting sqref="J149">
    <cfRule type="containsBlanks" dxfId="2794" priority="5">
      <formula>LEN(TRIM(J149))=0</formula>
    </cfRule>
  </conditionalFormatting>
  <conditionalFormatting sqref="J334">
    <cfRule type="containsBlanks" dxfId="2793" priority="4">
      <formula>LEN(TRIM(J334))=0</formula>
    </cfRule>
  </conditionalFormatting>
  <conditionalFormatting sqref="O187">
    <cfRule type="containsBlanks" dxfId="2792" priority="3">
      <formula>LEN(TRIM(O187))=0</formula>
    </cfRule>
  </conditionalFormatting>
  <conditionalFormatting sqref="K288:L288 H288:I288 K286:L286 H286:I286 K283:L283 H283:I283 H278:I278 K278:L278 K276:L276">
    <cfRule type="containsBlanks" dxfId="2791" priority="2">
      <formula>LEN(TRIM(H276))=0</formula>
    </cfRule>
  </conditionalFormatting>
  <conditionalFormatting sqref="K293:L294 H293:I294">
    <cfRule type="containsBlanks" dxfId="2790" priority="1">
      <formula>LEN(TRIM(H293))=0</formula>
    </cfRule>
  </conditionalFormatting>
  <dataValidations count="44">
    <dataValidation type="list" allowBlank="1" showInputMessage="1" showErrorMessage="1" sqref="F261:F264 H8 L164:L174 F72 F219:F221 H225 F223 I23:I24 F11:F17 G130:N132 F258 H139:J139 F19 F254 F256 F70 G116:N128 M164:N164 L188:N198" xr:uid="{A7C3BC5C-7D8E-4D44-BA91-C069D7F53D51}">
      <formula1>"Yes, No, Don't know, Not applicable"</formula1>
    </dataValidation>
    <dataValidation type="list" allowBlank="1" showInputMessage="1" showErrorMessage="1" error="Please choose from the dropdown list." sqref="I22" xr:uid="{F663A807-E130-4D20-A266-02B796911A83}">
      <formula1>"0 times, 1 time, 2-3 times, 4 or more times, Don't know"</formula1>
    </dataValidation>
    <dataValidation type="list" allowBlank="1" showInputMessage="1" showErrorMessage="1" sqref="H26 J26 H28 J28" xr:uid="{39D7EBA6-5CAA-402C-B9E0-B248EA45F2B1}">
      <formula1>"January, February, March, April, May, June, July, August, September, October, November, December"</formula1>
    </dataValidation>
    <dataValidation type="list" allowBlank="1" showInputMessage="1" showErrorMessage="1" sqref="H31:J31" xr:uid="{23B7B64C-4648-4B2B-9DCB-0EFB034D70A2}">
      <formula1>"Less than annually,Annually,Bi-annually (twice a year),Quarterly,Monthly,Ad hoc"</formula1>
    </dataValidation>
    <dataValidation type="list" allowBlank="1" showInputMessage="1" showErrorMessage="1" sqref="F164:F174 J60:K60 I67 H357:H358 F200:F210 F252 G135 H143:J143 H141:J141 J58 F260 F176:F186 F188:F198 H211:J211 G266 K228:K240" xr:uid="{DDEF0C9C-65BB-41B0-B17E-3B24876FAA38}">
      <formula1>"Yes, No, Don't know"</formula1>
    </dataValidation>
    <dataValidation type="list" allowBlank="1" showInputMessage="1" showErrorMessage="1" sqref="F77:F81" xr:uid="{5ED7F44E-267B-44BF-9B24-46D6867F2DDA}">
      <formula1>"In-kind, Cash, Don't know, Not applicable"</formula1>
    </dataValidation>
    <dataValidation type="list" allowBlank="1" showInputMessage="1" showErrorMessage="1" sqref="H106" xr:uid="{47C16625-6B56-4CAA-AD15-35143CF5DF70}">
      <formula1>"Yes, No, Don't Know"</formula1>
    </dataValidation>
    <dataValidation type="list" allowBlank="1" showInputMessage="1" showErrorMessage="1" sqref="H161 J161:L161 G147:L159" xr:uid="{A0EDD83F-FD90-4068-B9EE-AA1AEAE43065}">
      <formula1>"Community Health Worker (or equivalent), Nurse, Auxiliary Nurse, Auxiliary Nurse Midwife, Clinical Officer, Doctor, Don't know, Not applicable"</formula1>
    </dataValidation>
    <dataValidation type="list" allowBlank="1" showInputMessage="1" showErrorMessage="1" sqref="H315 H303 H307 H313 H311 H298:H299" xr:uid="{B8F8D0E8-BDC6-441C-9D5B-7EF2EE3F80FF}">
      <formula1>"Yes, No, Don’t know, Not applicable"</formula1>
    </dataValidation>
    <dataValidation type="list" allowBlank="1" showInputMessage="1" showErrorMessage="1" sqref="H305:J306" xr:uid="{47D9C341-D506-4D35-9BC3-5D3DEC959CE2}">
      <formula1>"Most were tested, Some were tested, None were tested, Don't know, Not applicable"</formula1>
    </dataValidation>
    <dataValidation type="list" allowBlank="1" showInputMessage="1" showErrorMessage="1" error="Please choose from the dropdown list." sqref="I20:I21" xr:uid="{FF60EB2F-3E2B-4FB8-9841-0F4E34A48527}">
      <formula1>"Yes, No, Don't know, Not applicable"</formula1>
    </dataValidation>
    <dataValidation type="list" allowBlank="1" showInputMessage="1" showErrorMessage="1" sqref="H301:J301" xr:uid="{766E7EF2-1C67-4A56-80AD-2AA07BBA7EBB}">
      <formula1>"Less than 6 months, 6 months to under 1 year, 1 year to 18 months, More than 18 months,Don’t know"</formula1>
    </dataValidation>
    <dataValidation type="list" allowBlank="1" showInputMessage="1" showErrorMessage="1" sqref="H302" xr:uid="{532F510F-3267-4B73-9A03-D5BFC0B1BAFE}">
      <formula1>"Yes,No,Don’t know, Not applicable"</formula1>
    </dataValidation>
    <dataValidation type="list" allowBlank="1" showInputMessage="1" showErrorMessage="1" sqref="J349 J354 J324 J329 J319 J339 J344 J334" xr:uid="{EC1FF980-F741-4B4E-A046-874831090E49}">
      <formula1>"0,1,2-3,More than 3,Don't know"</formula1>
    </dataValidation>
    <dataValidation type="list" allowBlank="1" showInputMessage="1" showErrorMessage="1" sqref="H310:J310" xr:uid="{5B3CBF58-99DB-4339-99E2-D8AD5F5F5A46}">
      <formula1>"0,1,2-3,More than 3, Don’t know"</formula1>
    </dataValidation>
    <dataValidation type="list" allowBlank="1" showInputMessage="1" showErrorMessage="1" sqref="H308:J308" xr:uid="{58FE8D78-250A-416A-83F4-2B145CC1730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4ED40CEE-BC4F-410E-9442-82DDF2D4F0B4}">
      <formula1>"Yes,No,Don't know,Not applicable"</formula1>
    </dataValidation>
    <dataValidation type="list" allowBlank="1" showInputMessage="1" showErrorMessage="1" sqref="F95:F97" xr:uid="{8C047B40-C8EA-43B7-A929-8309685AC3B5}">
      <formula1>"Yes,No,Don't Know,Not Applicable"</formula1>
    </dataValidation>
    <dataValidation type="list" allowBlank="1" showInputMessage="1" showErrorMessage="1" sqref="H312:J312" xr:uid="{6836224F-879A-4D7C-BA22-51396531589E}">
      <formula1>"0-25%,26-50%,51-75%,76-100%, Don’t know, Not applicable"</formula1>
    </dataValidation>
    <dataValidation type="list" allowBlank="1" showInputMessage="1" showErrorMessage="1" sqref="H360:I360" xr:uid="{87D25F99-25CE-47A7-A4B0-F3110C667F99}">
      <formula1>"Yes (PSE plan with FP/RH component),No PSE plan started/developed,Yes PSE plan but no FP/RH component,Don't know"</formula1>
    </dataValidation>
    <dataValidation type="list" allowBlank="1" showInputMessage="1" showErrorMessage="1" sqref="F268:G268" xr:uid="{4340746D-4616-4F93-AF03-7A1E2A752EB4}">
      <formula1>"Yes: All public sector facilities included, Yes: Some public sector facilities included,None, Don't know, Not applicable (no LMIS)"</formula1>
    </dataValidation>
    <dataValidation type="list" allowBlank="1" showInputMessage="1" showErrorMessage="1" sqref="F269:G269" xr:uid="{8ED4AA30-D7EC-41EB-8126-5C4D5AC3CBAD}">
      <formula1>"Yes: All private sector facilities included, Yes: Some private sector facilities included,None, Don't know, Not applicable (no LMIS)"</formula1>
    </dataValidation>
    <dataValidation type="list" allowBlank="1" showInputMessage="1" showErrorMessage="1" sqref="F270:G270" xr:uid="{40D1F108-DCD4-448D-A0F6-AEEE2AAE1C02}">
      <formula1>"Yes: All NGO facilities included, Yes: Some NGO facilities included,None, Don't know, Not applicable (no LMIS)"</formula1>
    </dataValidation>
    <dataValidation type="list" allowBlank="1" showInputMessage="1" showErrorMessage="1" sqref="F271:G271" xr:uid="{0A011422-BBD5-431D-9A42-9FABDA5BBCB4}">
      <formula1>"Yes: All social marketing sites included, Yes: Some social marketing sites included,None, Don't know, Not applicable (no LMIS)"</formula1>
    </dataValidation>
    <dataValidation allowBlank="1" showInputMessage="1" showErrorMessage="1" error="Please choose from the dropdown list." sqref="K20:N24" xr:uid="{0D294DB0-9CAD-4A65-9009-5D38E1DF39DA}"/>
    <dataValidation type="list" allowBlank="1" showInputMessage="1" showErrorMessage="1" sqref="F245:G245" xr:uid="{14AD378E-F282-4BCE-BC82-532C1F58EA64}">
      <formula1>"Yes: Extensive social marketing,Yes: Some social marketing,No,Don't know"</formula1>
    </dataValidation>
    <dataValidation type="list" allowBlank="1" showInputMessage="1" showErrorMessage="1" sqref="F247:G247" xr:uid="{8FEE71CB-77F7-4545-B115-59DF69F4A310}">
      <formula1>"Yes: Extensive mobile outreach/education,Yes: Some mobile outreach/education,No,Don't know"</formula1>
    </dataValidation>
    <dataValidation type="list" allowBlank="1" showInputMessage="1" showErrorMessage="1" sqref="F249:G249 H213:J216" xr:uid="{564F0331-7C85-45E3-9867-5E1FC523F75E}">
      <formula1>"Yes,No,Don't know"</formula1>
    </dataValidation>
    <dataValidation type="list" allowBlank="1" showInputMessage="1" showErrorMessage="1" sqref="G251" xr:uid="{614F527B-6434-4574-9246-EE98BA32CCBC}">
      <formula1>"0%,1-10%,11-20%,21-30%,31-40%,41-50%,51-60%,61-70%,71-80%,81-100%,Don't know,Not applicable"</formula1>
    </dataValidation>
    <dataValidation type="list" allowBlank="1" showInputMessage="1" showErrorMessage="1" sqref="F272:G272" xr:uid="{42CE9D0E-54FF-40D4-9F75-773CEB551F91}">
      <formula1>"Paper only, Mobile phone/SMS,Electronic,Combination, Don't know, Not applicable (no LMIS)"</formula1>
    </dataValidation>
    <dataValidation type="list" allowBlank="1" showInputMessage="1" showErrorMessage="1" sqref="F99:G102" xr:uid="{CADAC1CF-D360-409D-B068-5F56619AA0A4}">
      <formula1>"Yes,No,Don't Know"</formula1>
    </dataValidation>
    <dataValidation type="list" allowBlank="1" showInputMessage="1" showErrorMessage="1" sqref="F18" xr:uid="{F243D4E1-6A84-42F5-9BB6-1C72514927A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58072CEA-BAA6-4E02-9D3C-25864DCAFCF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J89:J92" xr:uid="{2E91EA50-5333-44B9-BE1D-8F08E3DF1F5D}">
      <formula1>"Yes, No, Don't Know,Not applicable"</formula1>
    </dataValidation>
    <dataValidation type="list" allowBlank="1" showInputMessage="1" showErrorMessage="1" sqref="H140:J140" xr:uid="{118562E1-C8F7-49F0-A763-2EC9FEE26AAB}">
      <formula1>"Yes - high level of implementation, Yes - some implementation,Minimal or no implementation, Don't know, Not applicable (no strategy)"</formula1>
    </dataValidation>
    <dataValidation type="list" allowBlank="1" showInputMessage="1" showErrorMessage="1" sqref="G160:L160" xr:uid="{E30955C3-185D-4703-82FA-7EDA83FB607F}">
      <formula1>"Community Health Worker (or equivalent),Auxiliary Nurse,Auxiliary Nurse Midwife,Nurse,Clinical Officer,Doctor,Don't know,Not applicable"</formula1>
    </dataValidation>
    <dataValidation type="list" allowBlank="1" showInputMessage="1" showErrorMessage="1" sqref="F246:G246" xr:uid="{6810C83D-486E-484A-A053-4B0AC5A97064}">
      <formula1>"Yes: Extensive mass media,Yes: Some mass media,No,Don't know"</formula1>
    </dataValidation>
    <dataValidation type="list" allowBlank="1" showInputMessage="1" showErrorMessage="1" sqref="F248:G248" xr:uid="{BC45A8B5-9D4D-4B28-A2C5-2436B6B75638}">
      <formula1>"Yes: Extensive community mobilization/engagement,Yes: Some community mobilization/engagement,No,Don't know"</formula1>
    </dataValidation>
    <dataValidation type="list" allowBlank="1" showInputMessage="1" showErrorMessage="1" sqref="H304:J304" xr:uid="{FC1862FA-B457-4DBE-B8F0-41AAA2AFEBBA}">
      <formula1>"Yes - ISO certified, Yes - WHO-PQ, Yes - both ISO certified and WHO-PQ,Neither, Don’t know, Not applicable"</formula1>
    </dataValidation>
    <dataValidation type="list" allowBlank="1" showInputMessage="1" showErrorMessage="1" sqref="J321:K321 J326:K326 J331:K331 J336:K336 J346:K346 J351:K351 J356:K356 J341:K341" xr:uid="{CFFD1C14-A0C4-4985-9958-54DD637A5974}">
      <formula1>"0,1,2 or more,Don't know"</formula1>
    </dataValidation>
    <dataValidation type="list" allowBlank="1" showInputMessage="1" showErrorMessage="1" sqref="H29 J29" xr:uid="{76485569-8B8D-4BC3-8D9A-456736F90281}">
      <formula1>"2015,2016,2017,2018,2019"</formula1>
    </dataValidation>
    <dataValidation type="list" allowBlank="1" showInputMessage="1" showErrorMessage="1" sqref="H297:J297" xr:uid="{09B68853-BE49-43A8-B365-8029A05C157A}">
      <formula1>"Yes, No, Don’t know"</formula1>
    </dataValidation>
    <dataValidation type="list" allowBlank="1" showInputMessage="1" showErrorMessage="1" sqref="H361:I361" xr:uid="{2C64F057-D403-46D2-BDE6-4C5456B5C6E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18:K318 J323:K323 J328:K328 J333:K333 J338:K338 J343:K343 J348:K348 J353:K353" xr:uid="{2FA2E6F7-4FC5-45B7-B1E8-E51E85904DAD}">
      <formula1>"WHO-prequalified, SRA, Both WHO-PQ and SRA,No SRA or WHO-PQ products registered,Don’t know"</formula1>
    </dataValidation>
  </dataValidations>
  <hyperlinks>
    <hyperlink ref="L1:M1" location="'All Countries Summary (2019)'!A1" display="go to summary page" xr:uid="{174AB493-A808-41F0-AB84-971E837927DD}"/>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805267E-08F8-48BA-95FC-7A836E774A67}">
          <x14:formula1>
            <xm:f>'\\chemonics.sharepoint.com@SSL\DavWWWRoot\sites\FO000\1300_CL\Monitoring and Evaluation\CS Indicators and Index\Validated Surveys - 2019\Validation_final\[CS Indicators Survey_2019_Mozambique_Final.xlsx]Data sources for dropdown list'!#REF!</xm:f>
          </x14:formula1>
          <xm:sqref>E3 O141:P144 O358:P360 O357 P357:P359 O310:P356 O297:P308 O277:P279 O274:P274 O266:P272 O135:P135 O88:P93 O95:P103 O77:P81 O60:P60 O67:P67 O20:P24 O69:P74 P94 O163:P264 O146:P161 O113:P115 P76 O106:P106 O58:P58 O26:P33</xm:sqref>
        </x14:dataValidation>
        <x14:dataValidation type="list" allowBlank="1" showInputMessage="1" showErrorMessage="1" prompt="Please select from drop-down list" xr:uid="{0F063A65-0251-4E1E-8EEA-F4F8C4B1A90A}">
          <x14:formula1>
            <xm:f>'\\chemonics.sharepoint.com@SSL\DavWWWRoot\sites\FO000\1300_CL\Monitoring and Evaluation\CS Indicators and Index\Validated Surveys - 2019\Validation_final\[CS Indicators Survey_2019_Mozambique_Final.xlsx]Data sources for dropdown list'!#REF!</xm:f>
          </x14:formula1>
          <xm:sqref>O8:P19</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0CC-6464-48F1-8BEE-BC75142BF040}">
  <sheetPr>
    <tabColor theme="8" tint="0.39997558519241921"/>
  </sheetPr>
  <dimension ref="A1:Q363"/>
  <sheetViews>
    <sheetView showGridLines="0" zoomScaleNormal="100" workbookViewId="0">
      <selection activeCell="M1" sqref="M1:N1"/>
    </sheetView>
  </sheetViews>
  <sheetFormatPr defaultColWidth="9.140625" defaultRowHeight="15"/>
  <cols>
    <col min="1" max="1" width="2.42578125" style="140" customWidth="1"/>
    <col min="2" max="2" width="9.140625" style="140"/>
    <col min="3" max="3" width="3.42578125" style="140" customWidth="1"/>
    <col min="4" max="4" width="16.425781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42578125" style="140" customWidth="1"/>
    <col min="11" max="11" width="19.5703125" style="140" customWidth="1"/>
    <col min="12" max="13" width="17.42578125" style="140" customWidth="1"/>
    <col min="14" max="14" width="18.5703125" style="140" customWidth="1"/>
    <col min="15" max="16" width="60.42578125" style="140" customWidth="1"/>
    <col min="17" max="16384" width="9.140625" style="140"/>
  </cols>
  <sheetData>
    <row r="1" spans="2:16" ht="67.5" customHeight="1">
      <c r="F1" s="643"/>
      <c r="G1" s="643"/>
      <c r="H1" s="643"/>
      <c r="I1" s="643"/>
      <c r="J1" s="643"/>
      <c r="K1" s="643"/>
      <c r="L1" s="643"/>
      <c r="M1" s="2508" t="s">
        <v>828</v>
      </c>
      <c r="N1" s="2508"/>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4780</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75"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t="s">
        <v>4781</v>
      </c>
      <c r="K8" s="2409"/>
      <c r="L8" s="2409"/>
      <c r="M8" s="2409"/>
      <c r="N8" s="2410"/>
      <c r="O8" s="2245" t="s">
        <v>834</v>
      </c>
      <c r="P8" s="2245" t="s">
        <v>3605</v>
      </c>
    </row>
    <row r="9" spans="2:16" ht="21.75" customHeight="1">
      <c r="B9" s="22" t="s">
        <v>435</v>
      </c>
      <c r="C9" s="1997" t="s">
        <v>436</v>
      </c>
      <c r="D9" s="1997"/>
      <c r="E9" s="1998"/>
      <c r="F9" s="2411" t="s">
        <v>4782</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4366</v>
      </c>
      <c r="J11" s="2774" t="s">
        <v>4783</v>
      </c>
      <c r="K11" s="2774"/>
      <c r="L11" s="1637"/>
      <c r="M11" s="1637"/>
      <c r="N11" s="1637"/>
      <c r="O11" s="2124"/>
      <c r="P11" s="2124"/>
    </row>
    <row r="12" spans="2:16" ht="39.75" customHeight="1">
      <c r="B12" s="1490" t="s">
        <v>441</v>
      </c>
      <c r="C12" s="1997" t="s">
        <v>442</v>
      </c>
      <c r="D12" s="1997"/>
      <c r="E12" s="1998"/>
      <c r="F12" s="1622" t="s">
        <v>56</v>
      </c>
      <c r="G12" s="2397" t="s">
        <v>440</v>
      </c>
      <c r="H12" s="2138"/>
      <c r="I12" s="1637" t="s">
        <v>4784</v>
      </c>
      <c r="J12" s="1637"/>
      <c r="K12" s="1637"/>
      <c r="L12" s="1637"/>
      <c r="M12" s="1637"/>
      <c r="N12" s="1637"/>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37" t="s">
        <v>4785</v>
      </c>
      <c r="J14" s="1637" t="s">
        <v>4786</v>
      </c>
      <c r="K14" s="1637"/>
      <c r="L14" s="1637"/>
      <c r="M14" s="1637"/>
      <c r="N14" s="1637"/>
      <c r="O14" s="2124"/>
      <c r="P14" s="2124"/>
    </row>
    <row r="15" spans="2:16" ht="33" customHeight="1">
      <c r="B15" s="1490" t="s">
        <v>448</v>
      </c>
      <c r="C15" s="1997" t="s">
        <v>67</v>
      </c>
      <c r="D15" s="1997"/>
      <c r="E15" s="1998"/>
      <c r="F15" s="1622" t="s">
        <v>56</v>
      </c>
      <c r="G15" s="2397" t="s">
        <v>449</v>
      </c>
      <c r="H15" s="2138"/>
      <c r="I15" s="1637" t="s">
        <v>957</v>
      </c>
      <c r="J15" s="1637"/>
      <c r="K15" s="1637"/>
      <c r="L15" s="1637"/>
      <c r="M15" s="1637"/>
      <c r="N15" s="1637"/>
      <c r="O15" s="2124"/>
      <c r="P15" s="2124"/>
    </row>
    <row r="16" spans="2:16" ht="44.25" customHeight="1">
      <c r="B16" s="1490" t="s">
        <v>450</v>
      </c>
      <c r="C16" s="1997" t="s">
        <v>451</v>
      </c>
      <c r="D16" s="1997"/>
      <c r="E16" s="1998"/>
      <c r="F16" s="1622" t="s">
        <v>56</v>
      </c>
      <c r="G16" s="2397" t="s">
        <v>452</v>
      </c>
      <c r="H16" s="2138"/>
      <c r="I16" s="1637" t="s">
        <v>4787</v>
      </c>
      <c r="J16" s="2774" t="s">
        <v>4788</v>
      </c>
      <c r="K16" s="2774"/>
      <c r="L16" s="2774"/>
      <c r="M16" s="1637" t="s">
        <v>4789</v>
      </c>
      <c r="N16" s="1637"/>
      <c r="O16" s="2124"/>
      <c r="P16" s="2124"/>
    </row>
    <row r="17" spans="2:16" ht="26.25" customHeight="1">
      <c r="B17" s="1490" t="s">
        <v>453</v>
      </c>
      <c r="C17" s="2043" t="s">
        <v>454</v>
      </c>
      <c r="D17" s="2043"/>
      <c r="E17" s="2043"/>
      <c r="F17" s="1622" t="s">
        <v>56</v>
      </c>
      <c r="G17" s="2397" t="s">
        <v>455</v>
      </c>
      <c r="H17" s="2138"/>
      <c r="I17" s="1637" t="s">
        <v>4790</v>
      </c>
      <c r="J17" s="1637" t="s">
        <v>4791</v>
      </c>
      <c r="K17" s="1637"/>
      <c r="L17" s="1637"/>
      <c r="M17" s="1637"/>
      <c r="N17" s="1637"/>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24.75" customHeight="1">
      <c r="B19" s="1490" t="s">
        <v>458</v>
      </c>
      <c r="C19" s="2043" t="s">
        <v>459</v>
      </c>
      <c r="D19" s="2043"/>
      <c r="E19" s="2043"/>
      <c r="F19" s="1622" t="s">
        <v>56</v>
      </c>
      <c r="G19" s="2397" t="s">
        <v>455</v>
      </c>
      <c r="H19" s="2138"/>
      <c r="I19" s="4212" t="s">
        <v>4792</v>
      </c>
      <c r="J19" s="4213"/>
      <c r="K19" s="337" t="s">
        <v>4793</v>
      </c>
      <c r="L19" s="1637" t="s">
        <v>4794</v>
      </c>
      <c r="M19" s="1637"/>
      <c r="N19" s="1637"/>
      <c r="O19" s="2197"/>
      <c r="P19" s="2197"/>
    </row>
    <row r="20" spans="2:16" ht="24" customHeight="1">
      <c r="B20" s="23" t="s">
        <v>78</v>
      </c>
      <c r="C20" s="1997" t="s">
        <v>460</v>
      </c>
      <c r="D20" s="1997"/>
      <c r="E20" s="1997"/>
      <c r="F20" s="1997"/>
      <c r="G20" s="1997"/>
      <c r="H20" s="1997"/>
      <c r="I20" s="1522" t="s">
        <v>56</v>
      </c>
      <c r="J20" s="1993" t="s">
        <v>461</v>
      </c>
      <c r="K20" s="2170" t="s">
        <v>4795</v>
      </c>
      <c r="L20" s="2171"/>
      <c r="M20" s="2171"/>
      <c r="N20" s="2179"/>
      <c r="O20" s="25" t="s">
        <v>4782</v>
      </c>
      <c r="P20" s="26"/>
    </row>
    <row r="21" spans="2:16" ht="24" customHeight="1">
      <c r="B21" s="23" t="s">
        <v>81</v>
      </c>
      <c r="C21" s="1997" t="s">
        <v>462</v>
      </c>
      <c r="D21" s="1997"/>
      <c r="E21" s="1997"/>
      <c r="F21" s="1997"/>
      <c r="G21" s="1997"/>
      <c r="H21" s="1997"/>
      <c r="I21" s="1522" t="s">
        <v>56</v>
      </c>
      <c r="J21" s="2398"/>
      <c r="K21" s="2172"/>
      <c r="L21" s="2173"/>
      <c r="M21" s="2173"/>
      <c r="N21" s="2174"/>
      <c r="O21" s="25" t="s">
        <v>4782</v>
      </c>
      <c r="P21" s="26"/>
    </row>
    <row r="22" spans="2:16" ht="24" customHeight="1">
      <c r="B22" s="23" t="s">
        <v>91</v>
      </c>
      <c r="C22" s="1997" t="s">
        <v>463</v>
      </c>
      <c r="D22" s="1997"/>
      <c r="E22" s="1997"/>
      <c r="F22" s="1997"/>
      <c r="G22" s="1997"/>
      <c r="H22" s="1997"/>
      <c r="I22" s="1522" t="s">
        <v>83</v>
      </c>
      <c r="J22" s="2398"/>
      <c r="K22" s="2172"/>
      <c r="L22" s="2173"/>
      <c r="M22" s="2173"/>
      <c r="N22" s="2174"/>
      <c r="O22" s="2051" t="s">
        <v>4782</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4796</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1883</v>
      </c>
      <c r="K26" s="2112" t="s">
        <v>471</v>
      </c>
      <c r="L26" s="4214" t="s">
        <v>4797</v>
      </c>
      <c r="M26" s="4215"/>
      <c r="N26" s="4216"/>
      <c r="O26" s="30" t="s">
        <v>3133</v>
      </c>
      <c r="P26" s="1515"/>
    </row>
    <row r="27" spans="2:16" ht="89.25" customHeight="1">
      <c r="B27" s="23" t="s">
        <v>472</v>
      </c>
      <c r="C27" s="4223" t="s">
        <v>473</v>
      </c>
      <c r="D27" s="2028"/>
      <c r="E27" s="2028"/>
      <c r="F27" s="2028"/>
      <c r="G27" s="2028"/>
      <c r="H27" s="2028"/>
      <c r="I27" s="2029"/>
      <c r="J27" s="233">
        <v>3942633</v>
      </c>
      <c r="K27" s="2113"/>
      <c r="L27" s="4217"/>
      <c r="M27" s="4218"/>
      <c r="N27" s="4219"/>
      <c r="O27" s="2051" t="s">
        <v>4798</v>
      </c>
      <c r="P27" s="2051"/>
    </row>
    <row r="28" spans="2:16" ht="19.5" customHeight="1">
      <c r="B28" s="2096" t="s">
        <v>120</v>
      </c>
      <c r="C28" s="1830" t="s">
        <v>474</v>
      </c>
      <c r="D28" s="1830"/>
      <c r="E28" s="1830"/>
      <c r="F28" s="1830"/>
      <c r="G28" s="1634" t="s">
        <v>469</v>
      </c>
      <c r="H28" s="1531" t="s">
        <v>1883</v>
      </c>
      <c r="I28" s="32" t="s">
        <v>470</v>
      </c>
      <c r="J28" s="33" t="s">
        <v>1883</v>
      </c>
      <c r="K28" s="2113"/>
      <c r="L28" s="4217"/>
      <c r="M28" s="4218"/>
      <c r="N28" s="4219"/>
      <c r="O28" s="2124"/>
      <c r="P28" s="2124"/>
    </row>
    <row r="29" spans="2:16" ht="19.5" customHeight="1">
      <c r="B29" s="2097"/>
      <c r="C29" s="2043"/>
      <c r="D29" s="2043"/>
      <c r="E29" s="2043"/>
      <c r="F29" s="2043"/>
      <c r="G29" s="1634" t="s">
        <v>475</v>
      </c>
      <c r="H29" s="1510">
        <v>2018</v>
      </c>
      <c r="I29" s="32" t="s">
        <v>476</v>
      </c>
      <c r="J29" s="1510">
        <v>2019</v>
      </c>
      <c r="K29" s="2113"/>
      <c r="L29" s="4217"/>
      <c r="M29" s="4218"/>
      <c r="N29" s="4219"/>
      <c r="O29" s="2124"/>
      <c r="P29" s="2124"/>
    </row>
    <row r="30" spans="2:16" ht="30" customHeight="1">
      <c r="B30" s="1490" t="s">
        <v>435</v>
      </c>
      <c r="C30" s="1997" t="s">
        <v>477</v>
      </c>
      <c r="D30" s="1997"/>
      <c r="E30" s="1997"/>
      <c r="F30" s="1997"/>
      <c r="G30" s="1998"/>
      <c r="H30" s="2381" t="s">
        <v>4799</v>
      </c>
      <c r="I30" s="2382"/>
      <c r="J30" s="2383"/>
      <c r="K30" s="2113"/>
      <c r="L30" s="4217"/>
      <c r="M30" s="4218"/>
      <c r="N30" s="4219"/>
      <c r="O30" s="2197"/>
      <c r="P30" s="2197"/>
    </row>
    <row r="31" spans="2:16" ht="23.25" customHeight="1">
      <c r="B31" s="1490" t="s">
        <v>441</v>
      </c>
      <c r="C31" s="1997" t="s">
        <v>478</v>
      </c>
      <c r="D31" s="1997"/>
      <c r="E31" s="1997"/>
      <c r="F31" s="1997"/>
      <c r="G31" s="1998"/>
      <c r="H31" s="2384" t="s">
        <v>852</v>
      </c>
      <c r="I31" s="2385"/>
      <c r="J31" s="2386"/>
      <c r="K31" s="2114"/>
      <c r="L31" s="4220"/>
      <c r="M31" s="4221"/>
      <c r="N31" s="4222"/>
      <c r="O31" s="1513" t="s">
        <v>914</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t="s">
        <v>4800</v>
      </c>
      <c r="P34" s="2379"/>
    </row>
    <row r="35" spans="2:16" ht="21" customHeight="1">
      <c r="B35" s="27"/>
      <c r="C35" s="2091" t="s">
        <v>485</v>
      </c>
      <c r="D35" s="2091"/>
      <c r="E35" s="2091"/>
      <c r="F35" s="2091"/>
      <c r="G35" s="2091"/>
      <c r="H35" s="2091"/>
      <c r="I35" s="2092"/>
      <c r="J35" s="635">
        <v>1580577</v>
      </c>
      <c r="K35" s="315">
        <v>1939284</v>
      </c>
      <c r="L35" s="2361">
        <f>ABS(J35-K35)/J35</f>
        <v>0.2269468681373954</v>
      </c>
      <c r="M35" s="2362"/>
      <c r="N35" s="2363"/>
      <c r="O35" s="2380"/>
      <c r="P35" s="2380"/>
    </row>
    <row r="36" spans="2:16" ht="21" customHeight="1">
      <c r="B36" s="27"/>
      <c r="C36" s="2091" t="s">
        <v>486</v>
      </c>
      <c r="D36" s="2091"/>
      <c r="E36" s="2091"/>
      <c r="F36" s="2091"/>
      <c r="G36" s="2091"/>
      <c r="H36" s="2091"/>
      <c r="I36" s="2092"/>
      <c r="J36" s="318" t="s">
        <v>61</v>
      </c>
      <c r="K36" s="319" t="s">
        <v>61</v>
      </c>
      <c r="L36" s="2361" t="s">
        <v>61</v>
      </c>
      <c r="M36" s="2362"/>
      <c r="N36" s="2363"/>
      <c r="O36" s="2380"/>
      <c r="P36" s="2380"/>
    </row>
    <row r="37" spans="2:16" ht="31.5" customHeight="1">
      <c r="B37" s="27"/>
      <c r="C37" s="2091" t="s">
        <v>487</v>
      </c>
      <c r="D37" s="2091"/>
      <c r="E37" s="2091"/>
      <c r="F37" s="38" t="s">
        <v>488</v>
      </c>
      <c r="G37" s="1754"/>
      <c r="H37" s="2008"/>
      <c r="I37" s="1755"/>
      <c r="J37" s="318" t="s">
        <v>61</v>
      </c>
      <c r="K37" s="319"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7" t="s">
        <v>61</v>
      </c>
      <c r="L39" s="2361" t="s">
        <v>61</v>
      </c>
      <c r="M39" s="2362"/>
      <c r="N39" s="2363"/>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14" t="s">
        <v>61</v>
      </c>
      <c r="K42" s="315" t="s">
        <v>61</v>
      </c>
      <c r="L42" s="2361" t="s">
        <v>61</v>
      </c>
      <c r="M42" s="2362"/>
      <c r="N42" s="2363"/>
      <c r="O42" s="2380"/>
      <c r="P42" s="2380"/>
    </row>
    <row r="43" spans="2:16" ht="21" customHeight="1">
      <c r="B43" s="27"/>
      <c r="C43" s="2091" t="s">
        <v>495</v>
      </c>
      <c r="D43" s="2091"/>
      <c r="E43" s="2091"/>
      <c r="F43" s="2091"/>
      <c r="G43" s="2091"/>
      <c r="H43" s="2091"/>
      <c r="I43" s="2092"/>
      <c r="J43" s="316">
        <v>1264710</v>
      </c>
      <c r="K43" s="332">
        <v>1693097</v>
      </c>
      <c r="L43" s="2361">
        <f>ABS(J43-K43)/J43</f>
        <v>0.33872350183045918</v>
      </c>
      <c r="M43" s="2362"/>
      <c r="N43" s="2363"/>
      <c r="O43" s="2380"/>
      <c r="P43" s="2380"/>
    </row>
    <row r="44" spans="2:16" ht="21" customHeight="1">
      <c r="B44" s="27"/>
      <c r="C44" s="2091" t="s">
        <v>496</v>
      </c>
      <c r="D44" s="2091"/>
      <c r="E44" s="2091"/>
      <c r="F44" s="2091"/>
      <c r="G44" s="2091"/>
      <c r="H44" s="2091"/>
      <c r="I44" s="2092"/>
      <c r="J44" s="314" t="s">
        <v>61</v>
      </c>
      <c r="K44" s="314" t="s">
        <v>61</v>
      </c>
      <c r="L44" s="2361" t="s">
        <v>61</v>
      </c>
      <c r="M44" s="2362"/>
      <c r="N44" s="2363"/>
      <c r="O44" s="2380"/>
      <c r="P44" s="2380"/>
    </row>
    <row r="45" spans="2:16" ht="32.25" customHeight="1">
      <c r="B45" s="27"/>
      <c r="C45" s="2091" t="s">
        <v>497</v>
      </c>
      <c r="D45" s="2091"/>
      <c r="E45" s="2091"/>
      <c r="F45" s="38" t="s">
        <v>488</v>
      </c>
      <c r="G45" s="1754"/>
      <c r="H45" s="2008"/>
      <c r="I45" s="1755"/>
      <c r="J45" s="314" t="s">
        <v>61</v>
      </c>
      <c r="K45" s="314"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16">
        <v>114541</v>
      </c>
      <c r="K47" s="332">
        <v>118296</v>
      </c>
      <c r="L47" s="2361">
        <f>ABS(J47-K47)/J47</f>
        <v>3.2783020927004303E-2</v>
      </c>
      <c r="M47" s="2362"/>
      <c r="N47" s="2363"/>
      <c r="O47" s="2380"/>
      <c r="P47" s="2380"/>
    </row>
    <row r="48" spans="2:16" ht="21" customHeight="1">
      <c r="B48" s="27"/>
      <c r="C48" s="2091" t="s">
        <v>500</v>
      </c>
      <c r="D48" s="2091"/>
      <c r="E48" s="2091"/>
      <c r="F48" s="2091"/>
      <c r="G48" s="2091"/>
      <c r="H48" s="2091"/>
      <c r="I48" s="2092"/>
      <c r="J48" s="314" t="s">
        <v>61</v>
      </c>
      <c r="K48" s="314" t="s">
        <v>61</v>
      </c>
      <c r="L48" s="2361" t="s">
        <v>61</v>
      </c>
      <c r="M48" s="2362"/>
      <c r="N48" s="2363"/>
      <c r="O48" s="2380"/>
      <c r="P48" s="2380"/>
    </row>
    <row r="49" spans="2:16" ht="30" customHeight="1">
      <c r="B49" s="27"/>
      <c r="C49" s="2091" t="s">
        <v>501</v>
      </c>
      <c r="D49" s="2091"/>
      <c r="E49" s="2091"/>
      <c r="F49" s="38" t="s">
        <v>488</v>
      </c>
      <c r="G49" s="2093"/>
      <c r="H49" s="2157"/>
      <c r="I49" s="2094"/>
      <c r="J49" s="314" t="s">
        <v>61</v>
      </c>
      <c r="K49" s="314" t="s">
        <v>61</v>
      </c>
      <c r="L49" s="2361" t="s">
        <v>61</v>
      </c>
      <c r="M49" s="2362"/>
      <c r="N49" s="2363"/>
      <c r="O49" s="2380"/>
      <c r="P49" s="2380"/>
    </row>
    <row r="50" spans="2:16" ht="21" customHeight="1">
      <c r="B50" s="27" t="s">
        <v>502</v>
      </c>
      <c r="C50" s="2091" t="s">
        <v>503</v>
      </c>
      <c r="D50" s="2091"/>
      <c r="E50" s="2091"/>
      <c r="F50" s="2091"/>
      <c r="G50" s="2091"/>
      <c r="H50" s="2091"/>
      <c r="I50" s="2092"/>
      <c r="J50" s="338">
        <v>38804</v>
      </c>
      <c r="K50" s="339">
        <v>42258</v>
      </c>
      <c r="L50" s="2361">
        <f>ABS(J50-K50)/J50</f>
        <v>8.9011442119369136E-2</v>
      </c>
      <c r="M50" s="2362"/>
      <c r="N50" s="2363"/>
      <c r="O50" s="2380"/>
      <c r="P50" s="2380"/>
    </row>
    <row r="51" spans="2:16" ht="21" customHeight="1">
      <c r="B51" s="27" t="s">
        <v>504</v>
      </c>
      <c r="C51" s="2091" t="s">
        <v>505</v>
      </c>
      <c r="D51" s="2091"/>
      <c r="E51" s="2091"/>
      <c r="F51" s="2091"/>
      <c r="G51" s="2091"/>
      <c r="H51" s="2091"/>
      <c r="I51" s="2092"/>
      <c r="J51" s="314" t="s">
        <v>61</v>
      </c>
      <c r="K51" s="314" t="s">
        <v>61</v>
      </c>
      <c r="L51" s="2361" t="s">
        <v>61</v>
      </c>
      <c r="M51" s="2362"/>
      <c r="N51" s="2363"/>
      <c r="O51" s="2380"/>
      <c r="P51" s="2380"/>
    </row>
    <row r="52" spans="2:16" ht="21" customHeight="1">
      <c r="B52" s="27" t="s">
        <v>506</v>
      </c>
      <c r="C52" s="2091" t="s">
        <v>131</v>
      </c>
      <c r="D52" s="2091"/>
      <c r="E52" s="2091"/>
      <c r="F52" s="2091"/>
      <c r="G52" s="2091"/>
      <c r="H52" s="2091"/>
      <c r="I52" s="2092"/>
      <c r="J52" s="340">
        <v>19352745.983901229</v>
      </c>
      <c r="K52" s="341">
        <v>38639251</v>
      </c>
      <c r="L52" s="2361">
        <f>ABS((J52-K52)/J52)</f>
        <v>0.99657717990730821</v>
      </c>
      <c r="M52" s="2362"/>
      <c r="N52" s="2363"/>
      <c r="O52" s="2380"/>
      <c r="P52" s="2380"/>
    </row>
    <row r="53" spans="2:16" ht="21" customHeight="1">
      <c r="B53" s="27" t="s">
        <v>507</v>
      </c>
      <c r="C53" s="2091" t="s">
        <v>132</v>
      </c>
      <c r="D53" s="2091"/>
      <c r="E53" s="2091"/>
      <c r="F53" s="2091"/>
      <c r="G53" s="2091"/>
      <c r="H53" s="2091"/>
      <c r="I53" s="2092"/>
      <c r="J53" s="314" t="s">
        <v>61</v>
      </c>
      <c r="K53" s="314"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14" t="s">
        <v>61</v>
      </c>
      <c r="K55" s="314" t="s">
        <v>61</v>
      </c>
      <c r="L55" s="2361" t="s">
        <v>61</v>
      </c>
      <c r="M55" s="2362"/>
      <c r="N55" s="2363"/>
      <c r="O55" s="2380"/>
      <c r="P55" s="2380"/>
    </row>
    <row r="56" spans="2:16" ht="21" customHeight="1">
      <c r="B56" s="27"/>
      <c r="C56" s="2091" t="s">
        <v>300</v>
      </c>
      <c r="D56" s="2091"/>
      <c r="E56" s="2091"/>
      <c r="F56" s="2091"/>
      <c r="G56" s="2091"/>
      <c r="H56" s="2091"/>
      <c r="I56" s="2092"/>
      <c r="J56" s="314" t="s">
        <v>61</v>
      </c>
      <c r="K56" s="314" t="s">
        <v>61</v>
      </c>
      <c r="L56" s="2361" t="s">
        <v>61</v>
      </c>
      <c r="M56" s="2362"/>
      <c r="N56" s="2363"/>
      <c r="O56" s="2380"/>
      <c r="P56" s="2380"/>
    </row>
    <row r="57" spans="2:16" ht="21" customHeight="1" thickBot="1">
      <c r="B57" s="39" t="s">
        <v>510</v>
      </c>
      <c r="C57" s="2364" t="s">
        <v>511</v>
      </c>
      <c r="D57" s="2364"/>
      <c r="E57" s="2364"/>
      <c r="F57" s="2364"/>
      <c r="G57" s="2364"/>
      <c r="H57" s="2364"/>
      <c r="I57" s="2365"/>
      <c r="J57" s="314" t="s">
        <v>61</v>
      </c>
      <c r="K57" s="314" t="s">
        <v>61</v>
      </c>
      <c r="L57" s="2366" t="s">
        <v>61</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c r="N60" s="2360"/>
      <c r="O60" s="1627" t="s">
        <v>3618</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57.75" customHeight="1">
      <c r="B63" s="1490" t="s">
        <v>435</v>
      </c>
      <c r="C63" s="1997" t="s">
        <v>524</v>
      </c>
      <c r="D63" s="1997"/>
      <c r="E63" s="1997"/>
      <c r="F63" s="1998"/>
      <c r="G63" s="226">
        <v>14545</v>
      </c>
      <c r="H63" s="116" t="s">
        <v>4801</v>
      </c>
      <c r="I63" s="4224" t="s">
        <v>4802</v>
      </c>
      <c r="J63" s="4225"/>
      <c r="K63" s="2340"/>
      <c r="L63" s="2341"/>
      <c r="M63" s="2341"/>
      <c r="N63" s="2342"/>
      <c r="O63" s="2349"/>
      <c r="P63" s="2349"/>
    </row>
    <row r="64" spans="2:16" ht="54" customHeight="1">
      <c r="B64" s="1490" t="s">
        <v>441</v>
      </c>
      <c r="C64" s="1997" t="s">
        <v>525</v>
      </c>
      <c r="D64" s="1997"/>
      <c r="E64" s="1997"/>
      <c r="F64" s="1998"/>
      <c r="G64" s="226">
        <v>2454545</v>
      </c>
      <c r="H64" s="116" t="s">
        <v>4803</v>
      </c>
      <c r="I64" s="4224" t="s">
        <v>4802</v>
      </c>
      <c r="J64" s="4225"/>
      <c r="K64" s="2340"/>
      <c r="L64" s="2341"/>
      <c r="M64" s="2341"/>
      <c r="N64" s="2342"/>
      <c r="O64" s="2349"/>
      <c r="P64" s="2349"/>
    </row>
    <row r="65" spans="2:17" ht="54" customHeight="1" thickBot="1">
      <c r="B65" s="27" t="s">
        <v>443</v>
      </c>
      <c r="C65" s="1830" t="s">
        <v>526</v>
      </c>
      <c r="D65" s="1830"/>
      <c r="E65" s="1830"/>
      <c r="F65" s="1831"/>
      <c r="G65" s="50">
        <f>G63+G64</f>
        <v>2469090</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t="s">
        <v>4804</v>
      </c>
      <c r="L67" s="2332"/>
      <c r="M67" s="2332"/>
      <c r="N67" s="2333"/>
      <c r="O67" s="1627" t="s">
        <v>3618</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3618</v>
      </c>
      <c r="P69" s="2051"/>
    </row>
    <row r="70" spans="2:17" ht="28.5" customHeight="1">
      <c r="B70" s="1490" t="s">
        <v>435</v>
      </c>
      <c r="C70" s="2338" t="s">
        <v>537</v>
      </c>
      <c r="D70" s="2338"/>
      <c r="E70" s="2339"/>
      <c r="F70" s="1523" t="s">
        <v>56</v>
      </c>
      <c r="G70" s="2315">
        <v>11229</v>
      </c>
      <c r="H70" s="2316"/>
      <c r="I70" s="2317" t="s">
        <v>4805</v>
      </c>
      <c r="J70" s="2318"/>
      <c r="K70" s="2340"/>
      <c r="L70" s="2341"/>
      <c r="M70" s="2341"/>
      <c r="N70" s="2342"/>
      <c r="O70" s="2124"/>
      <c r="P70" s="2124"/>
    </row>
    <row r="71" spans="2:17" ht="31.5" customHeight="1">
      <c r="B71" s="56"/>
      <c r="C71" s="2338" t="s">
        <v>538</v>
      </c>
      <c r="D71" s="2338"/>
      <c r="E71" s="2339"/>
      <c r="F71" s="2162" t="s">
        <v>4806</v>
      </c>
      <c r="G71" s="2163"/>
      <c r="H71" s="2163"/>
      <c r="I71" s="2163"/>
      <c r="J71" s="2163"/>
      <c r="K71" s="2340"/>
      <c r="L71" s="2341"/>
      <c r="M71" s="2341"/>
      <c r="N71" s="2342"/>
      <c r="O71" s="2124"/>
      <c r="P71" s="2124"/>
    </row>
    <row r="72" spans="2:17" ht="65.25" customHeight="1">
      <c r="B72" s="1490" t="s">
        <v>441</v>
      </c>
      <c r="C72" s="2338" t="s">
        <v>539</v>
      </c>
      <c r="D72" s="2338"/>
      <c r="E72" s="2339"/>
      <c r="F72" s="1523" t="s">
        <v>56</v>
      </c>
      <c r="G72" s="2315">
        <v>2335139</v>
      </c>
      <c r="H72" s="2316"/>
      <c r="I72" s="2317" t="s">
        <v>4805</v>
      </c>
      <c r="J72" s="2318"/>
      <c r="K72" s="2340"/>
      <c r="L72" s="2341"/>
      <c r="M72" s="2341"/>
      <c r="N72" s="2342"/>
      <c r="O72" s="2124"/>
      <c r="P72" s="2124"/>
    </row>
    <row r="73" spans="2:17" ht="35.25" customHeight="1">
      <c r="B73" s="56"/>
      <c r="C73" s="2338" t="s">
        <v>540</v>
      </c>
      <c r="D73" s="2338"/>
      <c r="E73" s="2339"/>
      <c r="F73" s="2162" t="s">
        <v>4807</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2346368</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865</v>
      </c>
      <c r="G77" s="2315">
        <v>3896965.7100000004</v>
      </c>
      <c r="H77" s="2316"/>
      <c r="I77" s="2317" t="s">
        <v>4805</v>
      </c>
      <c r="J77" s="2318"/>
      <c r="K77" s="2284"/>
      <c r="L77" s="2285"/>
      <c r="M77" s="2285"/>
      <c r="N77" s="2286"/>
      <c r="O77" s="25" t="s">
        <v>864</v>
      </c>
      <c r="P77" s="26"/>
    </row>
    <row r="78" spans="2:17" s="164" customFormat="1" ht="64.5" customHeight="1">
      <c r="B78" s="1490" t="s">
        <v>441</v>
      </c>
      <c r="C78" s="1997" t="s">
        <v>67</v>
      </c>
      <c r="D78" s="1997"/>
      <c r="E78" s="1998"/>
      <c r="F78" s="1523" t="s">
        <v>865</v>
      </c>
      <c r="G78" s="2315">
        <v>207033.84</v>
      </c>
      <c r="H78" s="2316"/>
      <c r="I78" s="2317" t="s">
        <v>4805</v>
      </c>
      <c r="J78" s="2318"/>
      <c r="K78" s="3896" t="s">
        <v>4808</v>
      </c>
      <c r="L78" s="3897"/>
      <c r="M78" s="3897"/>
      <c r="N78" s="3898"/>
      <c r="O78" s="25" t="s">
        <v>4737</v>
      </c>
      <c r="P78" s="26"/>
    </row>
    <row r="79" spans="2:17" s="164" customFormat="1" ht="32.25" customHeight="1">
      <c r="B79" s="1490" t="s">
        <v>443</v>
      </c>
      <c r="C79" s="1997" t="s">
        <v>115</v>
      </c>
      <c r="D79" s="1997"/>
      <c r="E79" s="1998"/>
      <c r="F79" s="1523" t="s">
        <v>62</v>
      </c>
      <c r="G79" s="2315">
        <v>0</v>
      </c>
      <c r="H79" s="2316"/>
      <c r="I79" s="2317" t="s">
        <v>62</v>
      </c>
      <c r="J79" s="2318"/>
      <c r="K79" s="2284"/>
      <c r="L79" s="2285"/>
      <c r="M79" s="2285"/>
      <c r="N79" s="2286"/>
      <c r="O79" s="1548" t="s">
        <v>62</v>
      </c>
      <c r="P79" s="342"/>
    </row>
    <row r="80" spans="2:17" s="164" customFormat="1" ht="32.25" customHeight="1">
      <c r="B80" s="1490" t="s">
        <v>445</v>
      </c>
      <c r="C80" s="1997" t="s">
        <v>116</v>
      </c>
      <c r="D80" s="1997"/>
      <c r="E80" s="1998"/>
      <c r="F80" s="1523" t="s">
        <v>62</v>
      </c>
      <c r="G80" s="2315">
        <v>0</v>
      </c>
      <c r="H80" s="2316"/>
      <c r="I80" s="2315" t="s">
        <v>62</v>
      </c>
      <c r="J80" s="2316"/>
      <c r="K80" s="2315"/>
      <c r="L80" s="2319"/>
      <c r="M80" s="2319"/>
      <c r="N80" s="2320"/>
      <c r="O80" s="2051" t="s">
        <v>62</v>
      </c>
      <c r="P80" s="2051"/>
    </row>
    <row r="81" spans="1:16" s="164" customFormat="1" ht="32.25" customHeight="1">
      <c r="B81" s="1490" t="s">
        <v>448</v>
      </c>
      <c r="C81" s="1997" t="s">
        <v>328</v>
      </c>
      <c r="D81" s="1997"/>
      <c r="E81" s="1998"/>
      <c r="F81" s="1523" t="s">
        <v>62</v>
      </c>
      <c r="G81" s="2315">
        <v>0</v>
      </c>
      <c r="H81" s="2316"/>
      <c r="I81" s="2317" t="s">
        <v>62</v>
      </c>
      <c r="J81" s="2318"/>
      <c r="K81" s="2284"/>
      <c r="L81" s="2285"/>
      <c r="M81" s="2285"/>
      <c r="N81" s="2286"/>
      <c r="O81" s="2197"/>
      <c r="P81" s="2197"/>
    </row>
    <row r="82" spans="1:16" ht="53.25" customHeight="1" thickBot="1">
      <c r="B82" s="27" t="s">
        <v>450</v>
      </c>
      <c r="C82" s="1830" t="s">
        <v>549</v>
      </c>
      <c r="D82" s="1830"/>
      <c r="E82" s="1831"/>
      <c r="F82" s="61"/>
      <c r="G82" s="2307">
        <f>G77+G78+G79+G80+G81</f>
        <v>4103999.5500000003</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0.36375725597218095</v>
      </c>
      <c r="K84" s="65" t="s">
        <v>434</v>
      </c>
      <c r="L84" s="2304" t="s">
        <v>4809</v>
      </c>
      <c r="M84" s="2305"/>
      <c r="N84" s="2306"/>
      <c r="O84" s="2231"/>
      <c r="P84" s="2231"/>
    </row>
    <row r="85" spans="1:16" ht="49.5" customHeight="1">
      <c r="B85" s="66" t="s">
        <v>553</v>
      </c>
      <c r="C85" s="2302" t="s">
        <v>554</v>
      </c>
      <c r="D85" s="2302"/>
      <c r="E85" s="2302"/>
      <c r="F85" s="2302"/>
      <c r="G85" s="2302"/>
      <c r="H85" s="2302"/>
      <c r="I85" s="2303"/>
      <c r="J85" s="343">
        <f>G70/G74</f>
        <v>4.785694315640172E-3</v>
      </c>
      <c r="K85" s="65" t="s">
        <v>514</v>
      </c>
      <c r="L85" s="2304" t="s">
        <v>4810</v>
      </c>
      <c r="M85" s="2305"/>
      <c r="N85" s="2306"/>
      <c r="O85" s="2232"/>
      <c r="P85" s="2232"/>
    </row>
    <row r="86" spans="1:16" ht="50.25" customHeight="1">
      <c r="B86" s="66" t="s">
        <v>555</v>
      </c>
      <c r="C86" s="2028" t="s">
        <v>556</v>
      </c>
      <c r="D86" s="2028"/>
      <c r="E86" s="2028"/>
      <c r="F86" s="2028"/>
      <c r="G86" s="2028"/>
      <c r="H86" s="2028"/>
      <c r="I86" s="2029"/>
      <c r="J86" s="64">
        <f>(G74+G82)/J27</f>
        <v>1.6360557906353446</v>
      </c>
      <c r="K86" s="65" t="s">
        <v>434</v>
      </c>
      <c r="L86" s="2304" t="s">
        <v>4811</v>
      </c>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61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39.7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4008" t="s">
        <v>4812</v>
      </c>
      <c r="L106" s="4009"/>
      <c r="M106" s="4009"/>
      <c r="N106" s="4010"/>
      <c r="O106" s="25" t="s">
        <v>3696</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4813</v>
      </c>
      <c r="G108" s="2276"/>
      <c r="H108" s="2277"/>
      <c r="I108" s="3798">
        <f>1152860+326266+84358</f>
        <v>1563484</v>
      </c>
      <c r="J108" s="3799"/>
      <c r="K108" s="4227" t="s">
        <v>4814</v>
      </c>
      <c r="L108" s="4228"/>
      <c r="M108" s="4228"/>
      <c r="N108" s="4229"/>
      <c r="O108" s="2232"/>
      <c r="P108" s="2232"/>
    </row>
    <row r="109" spans="2:16" ht="21" customHeight="1">
      <c r="B109" s="1810"/>
      <c r="C109" s="1811"/>
      <c r="D109" s="1811"/>
      <c r="E109" s="2267"/>
      <c r="F109" s="3795" t="s">
        <v>4815</v>
      </c>
      <c r="G109" s="3796"/>
      <c r="H109" s="3797"/>
      <c r="I109" s="2278">
        <v>1165</v>
      </c>
      <c r="J109" s="2279"/>
      <c r="K109" s="3387" t="s">
        <v>4816</v>
      </c>
      <c r="L109" s="3388"/>
      <c r="M109" s="3388"/>
      <c r="N109" s="4226"/>
      <c r="O109" s="2232"/>
      <c r="P109" s="2232"/>
    </row>
    <row r="110" spans="2:16" ht="29.25" customHeight="1">
      <c r="B110" s="1810"/>
      <c r="C110" s="1811"/>
      <c r="D110" s="1811"/>
      <c r="E110" s="2267"/>
      <c r="F110" s="3795" t="s">
        <v>4815</v>
      </c>
      <c r="G110" s="3796"/>
      <c r="H110" s="3797"/>
      <c r="I110" s="2282">
        <v>714890</v>
      </c>
      <c r="J110" s="2283"/>
      <c r="K110" s="3387" t="s">
        <v>4817</v>
      </c>
      <c r="L110" s="3388"/>
      <c r="M110" s="3388"/>
      <c r="N110" s="3389"/>
      <c r="O110" s="2232"/>
      <c r="P110" s="2232"/>
    </row>
    <row r="111" spans="2:16" ht="21" customHeight="1" thickBot="1">
      <c r="B111" s="1810"/>
      <c r="C111" s="1811"/>
      <c r="D111" s="1811"/>
      <c r="E111" s="2267"/>
      <c r="F111" s="3795"/>
      <c r="G111" s="3796"/>
      <c r="H111" s="3797"/>
      <c r="I111" s="2278"/>
      <c r="J111" s="2279"/>
      <c r="K111" s="3387"/>
      <c r="L111" s="3388"/>
      <c r="M111" s="3388"/>
      <c r="N111" s="4226"/>
      <c r="O111" s="2232"/>
      <c r="P111" s="2232"/>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57</v>
      </c>
      <c r="J117" s="2109"/>
      <c r="K117" s="1522" t="s">
        <v>57</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33" customHeight="1">
      <c r="B119" s="73" t="s">
        <v>588</v>
      </c>
      <c r="C119" s="1885" t="s">
        <v>589</v>
      </c>
      <c r="D119" s="1885"/>
      <c r="E119" s="1885"/>
      <c r="F119" s="2148"/>
      <c r="G119" s="2108" t="s">
        <v>57</v>
      </c>
      <c r="H119" s="2109"/>
      <c r="I119" s="2108" t="s">
        <v>56</v>
      </c>
      <c r="J119" s="2109"/>
      <c r="K119" s="1522" t="s">
        <v>57</v>
      </c>
      <c r="L119" s="2108" t="s">
        <v>56</v>
      </c>
      <c r="M119" s="2110"/>
      <c r="N119" s="2191"/>
      <c r="O119" s="2232"/>
      <c r="P119" s="2232"/>
    </row>
    <row r="120" spans="2:16" ht="26.25" customHeight="1">
      <c r="B120" s="73" t="s">
        <v>590</v>
      </c>
      <c r="C120" s="1885" t="s">
        <v>591</v>
      </c>
      <c r="D120" s="1885"/>
      <c r="E120" s="1885"/>
      <c r="F120" s="2148"/>
      <c r="G120" s="2108" t="s">
        <v>57</v>
      </c>
      <c r="H120" s="2109"/>
      <c r="I120" s="2108" t="s">
        <v>56</v>
      </c>
      <c r="J120" s="2109"/>
      <c r="K120" s="1522" t="s">
        <v>57</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65</v>
      </c>
      <c r="H122" s="2109"/>
      <c r="I122" s="2108" t="s">
        <v>57</v>
      </c>
      <c r="J122" s="2109"/>
      <c r="K122" s="1522" t="s">
        <v>57</v>
      </c>
      <c r="L122" s="2108" t="s">
        <v>65</v>
      </c>
      <c r="M122" s="2110"/>
      <c r="N122" s="2191"/>
      <c r="O122" s="2232"/>
      <c r="P122" s="2232"/>
    </row>
    <row r="123" spans="2:16" ht="24" customHeight="1">
      <c r="B123" s="73" t="s">
        <v>456</v>
      </c>
      <c r="C123" s="1885" t="s">
        <v>592</v>
      </c>
      <c r="D123" s="1885"/>
      <c r="E123" s="1885"/>
      <c r="F123" s="2148"/>
      <c r="G123" s="2108" t="s">
        <v>56</v>
      </c>
      <c r="H123" s="2109"/>
      <c r="I123" s="2108" t="s">
        <v>57</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57</v>
      </c>
      <c r="J128" s="2109"/>
      <c r="K128" s="1522" t="s">
        <v>56</v>
      </c>
      <c r="L128" s="2108" t="s">
        <v>56</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c r="F130" s="2242"/>
      <c r="G130" s="2108"/>
      <c r="H130" s="2109"/>
      <c r="I130" s="2108"/>
      <c r="J130" s="2109"/>
      <c r="K130" s="1522"/>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96.75" customHeight="1">
      <c r="B135" s="28" t="s">
        <v>607</v>
      </c>
      <c r="C135" s="2111" t="s">
        <v>608</v>
      </c>
      <c r="D135" s="2111"/>
      <c r="E135" s="2111"/>
      <c r="F135" s="2111"/>
      <c r="G135" s="1531" t="s">
        <v>56</v>
      </c>
      <c r="H135" s="2236" t="s">
        <v>609</v>
      </c>
      <c r="I135" s="2237"/>
      <c r="J135" s="2238" t="s">
        <v>4818</v>
      </c>
      <c r="K135" s="2239"/>
      <c r="L135" s="2239"/>
      <c r="M135" s="2239"/>
      <c r="N135" s="2240"/>
      <c r="O135" s="1628" t="s">
        <v>1916</v>
      </c>
      <c r="P135" s="1540"/>
    </row>
    <row r="136" spans="2:16">
      <c r="B136" s="2227"/>
      <c r="C136" s="2228"/>
      <c r="D136" s="2228"/>
      <c r="E136" s="2228"/>
      <c r="F136" s="2228"/>
      <c r="G136" s="2228"/>
      <c r="H136" s="2228"/>
      <c r="I136" s="2228"/>
      <c r="J136" s="2228"/>
      <c r="K136" s="2228"/>
      <c r="L136" s="2228"/>
      <c r="M136" s="2228"/>
      <c r="N136" s="2228"/>
      <c r="O136" s="2228"/>
      <c r="P136" s="2229"/>
    </row>
    <row r="137" spans="2:16" ht="54.75" customHeight="1">
      <c r="B137" s="1490" t="s">
        <v>611</v>
      </c>
      <c r="C137" s="2028" t="s">
        <v>612</v>
      </c>
      <c r="D137" s="2028"/>
      <c r="E137" s="2028"/>
      <c r="F137" s="2028"/>
      <c r="G137" s="2028"/>
      <c r="H137" s="2461" t="s">
        <v>4819</v>
      </c>
      <c r="I137" s="2010"/>
      <c r="J137" s="2010"/>
      <c r="K137" s="2169" t="s">
        <v>514</v>
      </c>
      <c r="L137" s="2230"/>
      <c r="M137" s="2230"/>
      <c r="N137" s="2022"/>
      <c r="O137" s="2231"/>
      <c r="P137" s="2231"/>
    </row>
    <row r="138" spans="2:16" ht="19.5" customHeight="1">
      <c r="B138" s="1490" t="s">
        <v>441</v>
      </c>
      <c r="C138" s="2028" t="s">
        <v>613</v>
      </c>
      <c r="D138" s="2028"/>
      <c r="E138" s="2028"/>
      <c r="F138" s="2028"/>
      <c r="G138" s="2028"/>
      <c r="H138" s="1999" t="s">
        <v>4820</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57</v>
      </c>
      <c r="I141" s="2027"/>
      <c r="J141" s="2027"/>
      <c r="K141" s="2169"/>
      <c r="L141" s="2039"/>
      <c r="M141" s="2039"/>
      <c r="N141" s="2225"/>
      <c r="O141" s="2051" t="s">
        <v>914</v>
      </c>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2:16" ht="80.849999999999994" customHeight="1" thickBot="1">
      <c r="B144" s="22" t="s">
        <v>435</v>
      </c>
      <c r="C144" s="1855" t="s">
        <v>618</v>
      </c>
      <c r="D144" s="1855"/>
      <c r="E144" s="1855"/>
      <c r="F144" s="1855"/>
      <c r="G144" s="2098"/>
      <c r="H144" s="1999" t="s">
        <v>4821</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164</v>
      </c>
      <c r="H147" s="2110"/>
      <c r="I147" s="2109"/>
      <c r="J147" s="2108" t="s">
        <v>168</v>
      </c>
      <c r="K147" s="2110"/>
      <c r="L147" s="2109"/>
      <c r="M147" s="2162" t="s">
        <v>4822</v>
      </c>
      <c r="N147" s="2196"/>
      <c r="O147" s="2165"/>
      <c r="P147" s="2165"/>
    </row>
    <row r="148" spans="2:16" ht="42" customHeight="1">
      <c r="B148" s="76" t="s">
        <v>441</v>
      </c>
      <c r="C148" s="1885" t="s">
        <v>585</v>
      </c>
      <c r="D148" s="1885"/>
      <c r="E148" s="1885"/>
      <c r="F148" s="2148"/>
      <c r="G148" s="2108" t="s">
        <v>62</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62</v>
      </c>
      <c r="H149" s="2110"/>
      <c r="I149" s="2109"/>
      <c r="J149" s="2108" t="s">
        <v>62</v>
      </c>
      <c r="K149" s="2110"/>
      <c r="L149" s="2109"/>
      <c r="M149" s="2162"/>
      <c r="N149" s="2196"/>
      <c r="O149" s="2165"/>
      <c r="P149" s="2165"/>
    </row>
    <row r="150" spans="2:16" ht="32.25" customHeight="1">
      <c r="B150" s="76"/>
      <c r="C150" s="1528" t="s">
        <v>489</v>
      </c>
      <c r="D150" s="1885" t="s">
        <v>627</v>
      </c>
      <c r="E150" s="1885"/>
      <c r="F150" s="2148"/>
      <c r="G150" s="2108" t="s">
        <v>164</v>
      </c>
      <c r="H150" s="2110"/>
      <c r="I150" s="2109"/>
      <c r="J150" s="2108" t="s">
        <v>168</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62</v>
      </c>
      <c r="K151" s="2110"/>
      <c r="L151" s="2109"/>
      <c r="M151" s="2162" t="s">
        <v>4823</v>
      </c>
      <c r="N151" s="2196"/>
      <c r="O151" s="2165"/>
      <c r="P151" s="2165"/>
    </row>
    <row r="152" spans="2:16" ht="29.25" customHeight="1">
      <c r="B152" s="76" t="s">
        <v>448</v>
      </c>
      <c r="C152" s="1885" t="s">
        <v>628</v>
      </c>
      <c r="D152" s="1885"/>
      <c r="E152" s="1885"/>
      <c r="F152" s="2148"/>
      <c r="G152" s="2108" t="s">
        <v>165</v>
      </c>
      <c r="H152" s="2110"/>
      <c r="I152" s="2109"/>
      <c r="J152" s="2108" t="s">
        <v>62</v>
      </c>
      <c r="K152" s="2110"/>
      <c r="L152" s="2109"/>
      <c r="M152" s="2162" t="s">
        <v>4823</v>
      </c>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62</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168</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t="s">
        <v>4824</v>
      </c>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t="s">
        <v>4824</v>
      </c>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165</v>
      </c>
      <c r="H159" s="2110"/>
      <c r="I159" s="2109"/>
      <c r="J159" s="2108" t="s">
        <v>168</v>
      </c>
      <c r="K159" s="2110"/>
      <c r="L159" s="2109"/>
      <c r="M159" s="2163" t="s">
        <v>4823</v>
      </c>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3" t="s">
        <v>4825</v>
      </c>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9.5" customHeight="1">
      <c r="A164" s="166"/>
      <c r="B164" s="1492" t="s">
        <v>435</v>
      </c>
      <c r="C164" s="1997" t="s">
        <v>175</v>
      </c>
      <c r="D164" s="1997"/>
      <c r="E164" s="1998"/>
      <c r="F164" s="1523" t="s">
        <v>56</v>
      </c>
      <c r="G164" s="2188" t="s">
        <v>4826</v>
      </c>
      <c r="H164" s="2189"/>
      <c r="I164" s="2189"/>
      <c r="J164" s="2189"/>
      <c r="K164" s="2190"/>
      <c r="L164" s="2108" t="s">
        <v>56</v>
      </c>
      <c r="M164" s="2110"/>
      <c r="N164" s="2110"/>
      <c r="O164" s="2204"/>
      <c r="P164" s="2204"/>
    </row>
    <row r="165" spans="1:16" ht="19.5" customHeight="1">
      <c r="A165" s="166"/>
      <c r="B165" s="1492" t="s">
        <v>441</v>
      </c>
      <c r="C165" s="1997" t="s">
        <v>176</v>
      </c>
      <c r="D165" s="1997"/>
      <c r="E165" s="1998"/>
      <c r="F165" s="1523" t="s">
        <v>56</v>
      </c>
      <c r="G165" s="2188" t="s">
        <v>4826</v>
      </c>
      <c r="H165" s="2189"/>
      <c r="I165" s="2189"/>
      <c r="J165" s="2189"/>
      <c r="K165" s="2190"/>
      <c r="L165" s="2108" t="s">
        <v>56</v>
      </c>
      <c r="M165" s="2110"/>
      <c r="N165" s="2110"/>
      <c r="O165" s="2204"/>
      <c r="P165" s="2204"/>
    </row>
    <row r="166" spans="1:16" ht="19.5" customHeight="1">
      <c r="A166" s="166"/>
      <c r="B166" s="1492" t="s">
        <v>443</v>
      </c>
      <c r="C166" s="1997" t="s">
        <v>177</v>
      </c>
      <c r="D166" s="1997"/>
      <c r="E166" s="1998"/>
      <c r="F166" s="1523" t="s">
        <v>56</v>
      </c>
      <c r="G166" s="2188" t="s">
        <v>4826</v>
      </c>
      <c r="H166" s="2189"/>
      <c r="I166" s="2189"/>
      <c r="J166" s="2189"/>
      <c r="K166" s="2190"/>
      <c r="L166" s="2108" t="s">
        <v>56</v>
      </c>
      <c r="M166" s="2110"/>
      <c r="N166" s="2110"/>
      <c r="O166" s="2204"/>
      <c r="P166" s="2204"/>
    </row>
    <row r="167" spans="1:16" ht="19.5" customHeight="1">
      <c r="A167" s="166"/>
      <c r="B167" s="1492" t="s">
        <v>445</v>
      </c>
      <c r="C167" s="1997" t="s">
        <v>178</v>
      </c>
      <c r="D167" s="1997"/>
      <c r="E167" s="1998"/>
      <c r="F167" s="1523" t="s">
        <v>56</v>
      </c>
      <c r="G167" s="2188" t="s">
        <v>4826</v>
      </c>
      <c r="H167" s="2189"/>
      <c r="I167" s="2189"/>
      <c r="J167" s="2189"/>
      <c r="K167" s="2190"/>
      <c r="L167" s="2108" t="s">
        <v>56</v>
      </c>
      <c r="M167" s="2110"/>
      <c r="N167" s="2110"/>
      <c r="O167" s="2204"/>
      <c r="P167" s="2204"/>
    </row>
    <row r="168" spans="1:16" ht="19.5" customHeight="1">
      <c r="A168" s="166"/>
      <c r="B168" s="76" t="s">
        <v>448</v>
      </c>
      <c r="C168" s="1997" t="s">
        <v>179</v>
      </c>
      <c r="D168" s="1997"/>
      <c r="E168" s="1998"/>
      <c r="F168" s="1532" t="s">
        <v>56</v>
      </c>
      <c r="G168" s="2188" t="s">
        <v>4826</v>
      </c>
      <c r="H168" s="2189"/>
      <c r="I168" s="2189"/>
      <c r="J168" s="2189"/>
      <c r="K168" s="2190"/>
      <c r="L168" s="2108" t="s">
        <v>56</v>
      </c>
      <c r="M168" s="2110"/>
      <c r="N168" s="2110"/>
      <c r="O168" s="2204"/>
      <c r="P168" s="2204"/>
    </row>
    <row r="169" spans="1:16" ht="19.5" customHeight="1">
      <c r="A169" s="166"/>
      <c r="B169" s="84" t="s">
        <v>450</v>
      </c>
      <c r="C169" s="1997" t="s">
        <v>638</v>
      </c>
      <c r="D169" s="1997"/>
      <c r="E169" s="1998"/>
      <c r="F169" s="1532" t="s">
        <v>56</v>
      </c>
      <c r="G169" s="2188" t="s">
        <v>4826</v>
      </c>
      <c r="H169" s="2189"/>
      <c r="I169" s="2189"/>
      <c r="J169" s="2189"/>
      <c r="K169" s="2190"/>
      <c r="L169" s="2108" t="s">
        <v>56</v>
      </c>
      <c r="M169" s="2110"/>
      <c r="N169" s="2110"/>
      <c r="O169" s="2204"/>
      <c r="P169" s="2204"/>
    </row>
    <row r="170" spans="1:16" ht="19.5" customHeight="1">
      <c r="A170" s="166"/>
      <c r="B170" s="84" t="s">
        <v>453</v>
      </c>
      <c r="C170" s="1997" t="s">
        <v>181</v>
      </c>
      <c r="D170" s="1997"/>
      <c r="E170" s="1998"/>
      <c r="F170" s="1532" t="s">
        <v>56</v>
      </c>
      <c r="G170" s="2188" t="s">
        <v>4826</v>
      </c>
      <c r="H170" s="2189"/>
      <c r="I170" s="2189"/>
      <c r="J170" s="2189"/>
      <c r="K170" s="2190"/>
      <c r="L170" s="2108" t="s">
        <v>56</v>
      </c>
      <c r="M170" s="2110"/>
      <c r="N170" s="2110"/>
      <c r="O170" s="2204"/>
      <c r="P170" s="2204"/>
    </row>
    <row r="171" spans="1:16" ht="19.5" customHeight="1">
      <c r="A171" s="166"/>
      <c r="B171" s="84" t="s">
        <v>456</v>
      </c>
      <c r="C171" s="1997" t="s">
        <v>182</v>
      </c>
      <c r="D171" s="1997"/>
      <c r="E171" s="1998"/>
      <c r="F171" s="1532" t="s">
        <v>56</v>
      </c>
      <c r="G171" s="2188" t="s">
        <v>4826</v>
      </c>
      <c r="H171" s="2189"/>
      <c r="I171" s="2189"/>
      <c r="J171" s="2189"/>
      <c r="K171" s="2190"/>
      <c r="L171" s="2108" t="s">
        <v>56</v>
      </c>
      <c r="M171" s="2110"/>
      <c r="N171" s="2110"/>
      <c r="O171" s="2204"/>
      <c r="P171" s="2204"/>
    </row>
    <row r="172" spans="1:16" ht="19.5" customHeight="1">
      <c r="A172" s="166"/>
      <c r="B172" s="84" t="s">
        <v>458</v>
      </c>
      <c r="C172" s="1997" t="s">
        <v>183</v>
      </c>
      <c r="D172" s="1997"/>
      <c r="E172" s="1998"/>
      <c r="F172" s="1532" t="s">
        <v>56</v>
      </c>
      <c r="G172" s="2188" t="s">
        <v>4826</v>
      </c>
      <c r="H172" s="2189"/>
      <c r="I172" s="2189"/>
      <c r="J172" s="2189"/>
      <c r="K172" s="2190"/>
      <c r="L172" s="2108" t="s">
        <v>56</v>
      </c>
      <c r="M172" s="2110"/>
      <c r="N172" s="2191"/>
      <c r="O172" s="2204"/>
      <c r="P172" s="2204"/>
    </row>
    <row r="173" spans="1:16" ht="19.5" customHeight="1">
      <c r="A173" s="166"/>
      <c r="B173" s="84" t="s">
        <v>594</v>
      </c>
      <c r="C173" s="1997" t="s">
        <v>639</v>
      </c>
      <c r="D173" s="1997"/>
      <c r="E173" s="1998"/>
      <c r="F173" s="1532" t="s">
        <v>56</v>
      </c>
      <c r="G173" s="2188" t="s">
        <v>4826</v>
      </c>
      <c r="H173" s="2189"/>
      <c r="I173" s="2189"/>
      <c r="J173" s="2189"/>
      <c r="K173" s="2190"/>
      <c r="L173" s="2108" t="s">
        <v>56</v>
      </c>
      <c r="M173" s="2110"/>
      <c r="N173" s="2110"/>
      <c r="O173" s="2204"/>
      <c r="P173" s="2204"/>
    </row>
    <row r="174" spans="1:16" ht="19.5" customHeight="1">
      <c r="A174" s="166"/>
      <c r="B174" s="76" t="s">
        <v>596</v>
      </c>
      <c r="C174" s="1997" t="s">
        <v>640</v>
      </c>
      <c r="D174" s="1997"/>
      <c r="E174" s="1998"/>
      <c r="F174" s="1532" t="s">
        <v>56</v>
      </c>
      <c r="G174" s="2188" t="s">
        <v>4826</v>
      </c>
      <c r="H174" s="2189"/>
      <c r="I174" s="2189"/>
      <c r="J174" s="2189"/>
      <c r="K174" s="2190"/>
      <c r="L174" s="2108" t="s">
        <v>56</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328</v>
      </c>
      <c r="P175" s="2074"/>
    </row>
    <row r="176" spans="1:16" ht="18.75" customHeight="1">
      <c r="A176" s="166"/>
      <c r="B176" s="1492" t="s">
        <v>435</v>
      </c>
      <c r="C176" s="1997" t="s">
        <v>175</v>
      </c>
      <c r="D176" s="1997"/>
      <c r="E176" s="1998"/>
      <c r="F176" s="33" t="s">
        <v>56</v>
      </c>
      <c r="G176" s="2170" t="s">
        <v>4827</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56</v>
      </c>
      <c r="G177" s="2170" t="s">
        <v>4828</v>
      </c>
      <c r="H177" s="2171"/>
      <c r="I177" s="2171"/>
      <c r="J177" s="2171"/>
      <c r="K177" s="2171"/>
      <c r="L177" s="2171"/>
      <c r="M177" s="2171"/>
      <c r="N177" s="2179"/>
      <c r="O177" s="2124"/>
      <c r="P177" s="2081"/>
    </row>
    <row r="178" spans="1:16" ht="18.75" customHeight="1">
      <c r="A178" s="166"/>
      <c r="B178" s="1492" t="s">
        <v>443</v>
      </c>
      <c r="C178" s="1997" t="s">
        <v>177</v>
      </c>
      <c r="D178" s="1997"/>
      <c r="E178" s="1998"/>
      <c r="F178" s="33" t="s">
        <v>56</v>
      </c>
      <c r="G178" s="2170" t="s">
        <v>4828</v>
      </c>
      <c r="H178" s="2171"/>
      <c r="I178" s="2171"/>
      <c r="J178" s="2171"/>
      <c r="K178" s="2171"/>
      <c r="L178" s="2171"/>
      <c r="M178" s="2171"/>
      <c r="N178" s="2179"/>
      <c r="O178" s="2124"/>
      <c r="P178" s="2081"/>
    </row>
    <row r="179" spans="1:16" ht="18.75" customHeight="1">
      <c r="A179" s="166"/>
      <c r="B179" s="1492" t="s">
        <v>445</v>
      </c>
      <c r="C179" s="1997" t="s">
        <v>178</v>
      </c>
      <c r="D179" s="1997"/>
      <c r="E179" s="1998"/>
      <c r="F179" s="33" t="s">
        <v>56</v>
      </c>
      <c r="G179" s="2170" t="s">
        <v>4828</v>
      </c>
      <c r="H179" s="2171"/>
      <c r="I179" s="2171"/>
      <c r="J179" s="2171"/>
      <c r="K179" s="2171"/>
      <c r="L179" s="2171"/>
      <c r="M179" s="2171"/>
      <c r="N179" s="2179"/>
      <c r="O179" s="2124"/>
      <c r="P179" s="2081"/>
    </row>
    <row r="180" spans="1:16" ht="18.75" customHeight="1">
      <c r="A180" s="166"/>
      <c r="B180" s="76" t="s">
        <v>448</v>
      </c>
      <c r="C180" s="1997" t="s">
        <v>179</v>
      </c>
      <c r="D180" s="1997"/>
      <c r="E180" s="1998"/>
      <c r="F180" s="33" t="s">
        <v>56</v>
      </c>
      <c r="G180" s="2170" t="s">
        <v>4828</v>
      </c>
      <c r="H180" s="2171"/>
      <c r="I180" s="2171"/>
      <c r="J180" s="2171"/>
      <c r="K180" s="2171"/>
      <c r="L180" s="2171"/>
      <c r="M180" s="2171"/>
      <c r="N180" s="2179"/>
      <c r="O180" s="2124"/>
      <c r="P180" s="2081"/>
    </row>
    <row r="181" spans="1:16" ht="18.75" customHeight="1">
      <c r="A181" s="166"/>
      <c r="B181" s="84" t="s">
        <v>450</v>
      </c>
      <c r="C181" s="1997" t="s">
        <v>638</v>
      </c>
      <c r="D181" s="1997"/>
      <c r="E181" s="1998"/>
      <c r="F181" s="33" t="s">
        <v>56</v>
      </c>
      <c r="G181" s="2170" t="s">
        <v>4828</v>
      </c>
      <c r="H181" s="2171"/>
      <c r="I181" s="2171"/>
      <c r="J181" s="2171"/>
      <c r="K181" s="2171"/>
      <c r="L181" s="2171"/>
      <c r="M181" s="2171"/>
      <c r="N181" s="2179"/>
      <c r="O181" s="2124"/>
      <c r="P181" s="2081"/>
    </row>
    <row r="182" spans="1:16" ht="18.75" customHeight="1">
      <c r="A182" s="166"/>
      <c r="B182" s="84" t="s">
        <v>453</v>
      </c>
      <c r="C182" s="1997" t="s">
        <v>181</v>
      </c>
      <c r="D182" s="1997"/>
      <c r="E182" s="1998"/>
      <c r="F182" s="33" t="s">
        <v>56</v>
      </c>
      <c r="G182" s="2170" t="s">
        <v>4828</v>
      </c>
      <c r="H182" s="2171"/>
      <c r="I182" s="2171"/>
      <c r="J182" s="2171"/>
      <c r="K182" s="2171"/>
      <c r="L182" s="2171"/>
      <c r="M182" s="2171"/>
      <c r="N182" s="2179"/>
      <c r="O182" s="2124"/>
      <c r="P182" s="2081"/>
    </row>
    <row r="183" spans="1:16" ht="18.75" customHeight="1">
      <c r="A183" s="166"/>
      <c r="B183" s="84" t="s">
        <v>456</v>
      </c>
      <c r="C183" s="1997" t="s">
        <v>182</v>
      </c>
      <c r="D183" s="1997"/>
      <c r="E183" s="1998"/>
      <c r="F183" s="33" t="s">
        <v>56</v>
      </c>
      <c r="G183" s="2170" t="s">
        <v>4828</v>
      </c>
      <c r="H183" s="2171"/>
      <c r="I183" s="2171"/>
      <c r="J183" s="2171"/>
      <c r="K183" s="2171"/>
      <c r="L183" s="2171"/>
      <c r="M183" s="2171"/>
      <c r="N183" s="2179"/>
      <c r="O183" s="2124"/>
      <c r="P183" s="2081"/>
    </row>
    <row r="184" spans="1:16" ht="18.75" customHeight="1">
      <c r="A184" s="166"/>
      <c r="B184" s="84" t="s">
        <v>458</v>
      </c>
      <c r="C184" s="1997" t="s">
        <v>183</v>
      </c>
      <c r="D184" s="1997"/>
      <c r="E184" s="1998"/>
      <c r="F184" s="33" t="s">
        <v>56</v>
      </c>
      <c r="G184" s="2170" t="s">
        <v>4828</v>
      </c>
      <c r="H184" s="2171"/>
      <c r="I184" s="2171"/>
      <c r="J184" s="2171"/>
      <c r="K184" s="2171"/>
      <c r="L184" s="2171"/>
      <c r="M184" s="2171"/>
      <c r="N184" s="2179"/>
      <c r="O184" s="2124"/>
      <c r="P184" s="2081"/>
    </row>
    <row r="185" spans="1:16" ht="18.75" customHeight="1">
      <c r="A185" s="166"/>
      <c r="B185" s="84" t="s">
        <v>594</v>
      </c>
      <c r="C185" s="1997" t="s">
        <v>639</v>
      </c>
      <c r="D185" s="1997"/>
      <c r="E185" s="1998"/>
      <c r="F185" s="33" t="s">
        <v>56</v>
      </c>
      <c r="G185" s="2170" t="s">
        <v>4828</v>
      </c>
      <c r="H185" s="2171"/>
      <c r="I185" s="2171"/>
      <c r="J185" s="2171"/>
      <c r="K185" s="2171"/>
      <c r="L185" s="2171"/>
      <c r="M185" s="2171"/>
      <c r="N185" s="2179"/>
      <c r="O185" s="2124"/>
      <c r="P185" s="2081"/>
    </row>
    <row r="186" spans="1:16" ht="18.75" customHeight="1">
      <c r="A186" s="166"/>
      <c r="B186" s="76" t="s">
        <v>596</v>
      </c>
      <c r="C186" s="1997" t="s">
        <v>640</v>
      </c>
      <c r="D186" s="1997"/>
      <c r="E186" s="1998"/>
      <c r="F186" s="33" t="s">
        <v>56</v>
      </c>
      <c r="G186" s="2170" t="s">
        <v>4828</v>
      </c>
      <c r="H186" s="2171"/>
      <c r="I186" s="2171"/>
      <c r="J186" s="2171"/>
      <c r="K186" s="2171"/>
      <c r="L186" s="2171"/>
      <c r="M186" s="2171"/>
      <c r="N186" s="2179"/>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35.25" customHeight="1">
      <c r="A188" s="166"/>
      <c r="B188" s="1489" t="s">
        <v>435</v>
      </c>
      <c r="C188" s="1997" t="s">
        <v>175</v>
      </c>
      <c r="D188" s="1997"/>
      <c r="E188" s="1998"/>
      <c r="F188" s="1523" t="s">
        <v>56</v>
      </c>
      <c r="G188" s="2188" t="s">
        <v>4829</v>
      </c>
      <c r="H188" s="2189"/>
      <c r="I188" s="2189"/>
      <c r="J188" s="2189"/>
      <c r="K188" s="2190"/>
      <c r="L188" s="2108" t="s">
        <v>62</v>
      </c>
      <c r="M188" s="2110"/>
      <c r="N188" s="2191"/>
      <c r="O188" s="2124"/>
      <c r="P188" s="2124"/>
    </row>
    <row r="189" spans="1:16" ht="20.25" customHeight="1">
      <c r="A189" s="166"/>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166"/>
      <c r="B190" s="1489" t="s">
        <v>443</v>
      </c>
      <c r="C190" s="1997" t="s">
        <v>177</v>
      </c>
      <c r="D190" s="1997"/>
      <c r="E190" s="1998"/>
      <c r="F190" s="1523" t="s">
        <v>56</v>
      </c>
      <c r="G190" s="2188" t="s">
        <v>4830</v>
      </c>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328</v>
      </c>
      <c r="P199" s="2051"/>
    </row>
    <row r="200" spans="1:16" ht="21" customHeight="1">
      <c r="A200" s="166"/>
      <c r="B200" s="1489" t="s">
        <v>435</v>
      </c>
      <c r="C200" s="1997" t="s">
        <v>175</v>
      </c>
      <c r="D200" s="1997"/>
      <c r="E200" s="1998"/>
      <c r="F200" s="33" t="s">
        <v>56</v>
      </c>
      <c r="G200" s="2170" t="s">
        <v>4830</v>
      </c>
      <c r="H200" s="2171"/>
      <c r="I200" s="2171"/>
      <c r="J200" s="2171"/>
      <c r="K200" s="2171"/>
      <c r="L200" s="2171"/>
      <c r="M200" s="2171"/>
      <c r="N200" s="2179"/>
      <c r="O200" s="2124"/>
      <c r="P200" s="2124"/>
    </row>
    <row r="201" spans="1:16" ht="21" customHeight="1">
      <c r="A201" s="166"/>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177</v>
      </c>
      <c r="D202" s="1997"/>
      <c r="E202" s="1998"/>
      <c r="F202" s="33" t="s">
        <v>56</v>
      </c>
      <c r="G202" s="2162" t="s">
        <v>4830</v>
      </c>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56</v>
      </c>
      <c r="G204" s="3830" t="s">
        <v>4831</v>
      </c>
      <c r="H204" s="3830"/>
      <c r="I204" s="3830"/>
      <c r="J204" s="3830"/>
      <c r="K204" s="3830"/>
      <c r="L204" s="3830"/>
      <c r="M204" s="3830"/>
      <c r="N204" s="3830"/>
      <c r="O204" s="2081"/>
      <c r="P204" s="2124"/>
    </row>
    <row r="205" spans="1:16" ht="21" customHeight="1">
      <c r="A205" s="166"/>
      <c r="B205" s="1494" t="s">
        <v>450</v>
      </c>
      <c r="C205" s="1997" t="s">
        <v>638</v>
      </c>
      <c r="D205" s="1997"/>
      <c r="E205" s="1998"/>
      <c r="F205" s="33" t="s">
        <v>57</v>
      </c>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56</v>
      </c>
      <c r="G208" s="3830" t="s">
        <v>4831</v>
      </c>
      <c r="H208" s="3830"/>
      <c r="I208" s="3830"/>
      <c r="J208" s="3830"/>
      <c r="K208" s="3830"/>
      <c r="L208" s="3830"/>
      <c r="M208" s="3830"/>
      <c r="N208" s="3830"/>
      <c r="O208" s="2081"/>
      <c r="P208" s="2124"/>
    </row>
    <row r="209" spans="1:16" ht="21" customHeight="1">
      <c r="A209" s="166"/>
      <c r="B209" s="1494" t="s">
        <v>594</v>
      </c>
      <c r="C209" s="1997" t="s">
        <v>639</v>
      </c>
      <c r="D209" s="1997"/>
      <c r="E209" s="1998"/>
      <c r="F209" s="33" t="s">
        <v>56</v>
      </c>
      <c r="G209" s="2172" t="s">
        <v>4832</v>
      </c>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914</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914</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57</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56</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244" t="s">
        <v>4833</v>
      </c>
      <c r="L242" s="2150"/>
      <c r="M242" s="2154"/>
      <c r="N242" s="2107"/>
      <c r="O242" s="2017"/>
      <c r="P242" s="2017"/>
    </row>
    <row r="243" spans="2:16" ht="23.25" customHeight="1">
      <c r="B243" s="90" t="s">
        <v>678</v>
      </c>
      <c r="C243" s="1997" t="s">
        <v>679</v>
      </c>
      <c r="D243" s="1997"/>
      <c r="E243" s="1998"/>
      <c r="F243" s="1995" t="s">
        <v>4834</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4835</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23.25" customHeight="1">
      <c r="B250" s="90"/>
      <c r="C250" s="1903" t="s">
        <v>683</v>
      </c>
      <c r="D250" s="1903"/>
      <c r="E250" s="2138"/>
      <c r="F250" s="1754" t="s">
        <v>4836</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663" t="s">
        <v>234</v>
      </c>
      <c r="H251" s="1527" t="s">
        <v>514</v>
      </c>
      <c r="I251" s="2121"/>
      <c r="J251" s="2122"/>
      <c r="K251" s="2122"/>
      <c r="L251" s="2122"/>
      <c r="M251" s="2122"/>
      <c r="N251" s="2123"/>
      <c r="O251" s="93" t="s">
        <v>914</v>
      </c>
      <c r="P251" s="1504"/>
    </row>
    <row r="252" spans="2:16" ht="33" customHeight="1">
      <c r="B252" s="90" t="s">
        <v>686</v>
      </c>
      <c r="C252" s="1997" t="s">
        <v>687</v>
      </c>
      <c r="D252" s="1997"/>
      <c r="E252" s="1997"/>
      <c r="F252" s="1471" t="s">
        <v>56</v>
      </c>
      <c r="G252" s="1634" t="s">
        <v>514</v>
      </c>
      <c r="H252" s="2121" t="s">
        <v>4837</v>
      </c>
      <c r="I252" s="2122"/>
      <c r="J252" s="2122"/>
      <c r="K252" s="2122"/>
      <c r="L252" s="2122"/>
      <c r="M252" s="2122"/>
      <c r="N252" s="2123"/>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t="s">
        <v>4837</v>
      </c>
      <c r="I254" s="2122"/>
      <c r="J254" s="2122"/>
      <c r="K254" s="2122"/>
      <c r="L254" s="2122"/>
      <c r="M254" s="2122"/>
      <c r="N254" s="2123"/>
      <c r="O254" s="2136"/>
      <c r="P254" s="2136"/>
    </row>
    <row r="255" spans="2:16" ht="69" customHeight="1">
      <c r="B255" s="22"/>
      <c r="C255" s="1505" t="s">
        <v>458</v>
      </c>
      <c r="D255" s="1997" t="s">
        <v>691</v>
      </c>
      <c r="E255" s="1997"/>
      <c r="F255" s="2121" t="s">
        <v>4838</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45" customHeight="1">
      <c r="B257" s="22"/>
      <c r="C257" s="1505" t="s">
        <v>458</v>
      </c>
      <c r="D257" s="1997" t="s">
        <v>691</v>
      </c>
      <c r="E257" s="1997"/>
      <c r="F257" s="2121" t="s">
        <v>4839</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t="s">
        <v>4837</v>
      </c>
      <c r="I258" s="2122"/>
      <c r="J258" s="2122"/>
      <c r="K258" s="2122"/>
      <c r="L258" s="2122"/>
      <c r="M258" s="2122"/>
      <c r="N258" s="2123"/>
      <c r="O258" s="2136"/>
      <c r="P258" s="2136"/>
    </row>
    <row r="259" spans="2:16" ht="84.75" customHeight="1">
      <c r="B259" s="22"/>
      <c r="C259" s="1505" t="s">
        <v>458</v>
      </c>
      <c r="D259" s="1997" t="s">
        <v>691</v>
      </c>
      <c r="E259" s="1997"/>
      <c r="F259" s="4230" t="s">
        <v>4840</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t="s">
        <v>914</v>
      </c>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4841</v>
      </c>
      <c r="J266" s="2115"/>
      <c r="K266" s="2115"/>
      <c r="L266" s="2115"/>
      <c r="M266" s="2115"/>
      <c r="N266" s="2116"/>
      <c r="O266" s="2050" t="s">
        <v>1932</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3578" t="s">
        <v>263</v>
      </c>
      <c r="G268" s="4231"/>
      <c r="H268" s="2113"/>
      <c r="I268" s="2117"/>
      <c r="J268" s="2117"/>
      <c r="K268" s="2117"/>
      <c r="L268" s="2117"/>
      <c r="M268" s="2117"/>
      <c r="N268" s="2118"/>
      <c r="O268" s="2017"/>
      <c r="P268" s="2017"/>
    </row>
    <row r="269" spans="2:16" ht="28.5" customHeight="1">
      <c r="B269" s="1490"/>
      <c r="C269" s="1491" t="s">
        <v>489</v>
      </c>
      <c r="D269" s="1997" t="s">
        <v>704</v>
      </c>
      <c r="E269" s="1998"/>
      <c r="F269" s="3693" t="s">
        <v>212</v>
      </c>
      <c r="G269" s="3694"/>
      <c r="H269" s="2113"/>
      <c r="I269" s="2117"/>
      <c r="J269" s="2117"/>
      <c r="K269" s="2117"/>
      <c r="L269" s="2117"/>
      <c r="M269" s="2117"/>
      <c r="N269" s="2118"/>
      <c r="O269" s="2017"/>
      <c r="P269" s="2017"/>
    </row>
    <row r="270" spans="2:16" ht="33.75" customHeight="1">
      <c r="B270" s="1490"/>
      <c r="C270" s="1491" t="s">
        <v>493</v>
      </c>
      <c r="D270" s="1997" t="s">
        <v>705</v>
      </c>
      <c r="E270" s="1998"/>
      <c r="F270" s="4232" t="s">
        <v>271</v>
      </c>
      <c r="G270" s="4232"/>
      <c r="H270" s="2113"/>
      <c r="I270" s="2117"/>
      <c r="J270" s="2117"/>
      <c r="K270" s="2117"/>
      <c r="L270" s="2117"/>
      <c r="M270" s="2117"/>
      <c r="N270" s="2118"/>
      <c r="O270" s="2017"/>
      <c r="P270" s="2017"/>
    </row>
    <row r="271" spans="2:16" ht="29.25" customHeight="1">
      <c r="B271" s="1494"/>
      <c r="C271" s="1491" t="s">
        <v>498</v>
      </c>
      <c r="D271" s="1997" t="s">
        <v>706</v>
      </c>
      <c r="E271" s="1997"/>
      <c r="F271" s="3692" t="s">
        <v>212</v>
      </c>
      <c r="G271" s="3694"/>
      <c r="H271" s="2114"/>
      <c r="I271" s="2119"/>
      <c r="J271" s="2119"/>
      <c r="K271" s="2119"/>
      <c r="L271" s="2119"/>
      <c r="M271" s="2119"/>
      <c r="N271" s="2120"/>
      <c r="O271" s="2017"/>
      <c r="P271" s="2017"/>
    </row>
    <row r="272" spans="2:16" ht="54.75" customHeight="1">
      <c r="B272" s="1493" t="s">
        <v>441</v>
      </c>
      <c r="C272" s="1997" t="s">
        <v>707</v>
      </c>
      <c r="D272" s="1997"/>
      <c r="E272" s="1998"/>
      <c r="F272" s="3693" t="s">
        <v>279</v>
      </c>
      <c r="G272" s="3694"/>
      <c r="H272" s="1634" t="s">
        <v>514</v>
      </c>
      <c r="I272" s="2121" t="s">
        <v>4842</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8</v>
      </c>
      <c r="J276" s="120">
        <f t="shared" ref="J276:J295" si="0">MIN(H276/I276,1)</f>
        <v>0</v>
      </c>
      <c r="K276" s="344">
        <v>1785</v>
      </c>
      <c r="L276" s="344">
        <v>13329</v>
      </c>
      <c r="M276" s="121">
        <f>MIN(K276/L276,1)</f>
        <v>0.13391852352014405</v>
      </c>
      <c r="N276" s="1653"/>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36" t="s">
        <v>61</v>
      </c>
      <c r="O277" s="2017" t="s">
        <v>1933</v>
      </c>
      <c r="P277" s="2017"/>
    </row>
    <row r="278" spans="2:16" ht="48" customHeight="1">
      <c r="B278" s="84" t="s">
        <v>493</v>
      </c>
      <c r="C278" s="2091" t="s">
        <v>723</v>
      </c>
      <c r="D278" s="2091"/>
      <c r="E278" s="2092"/>
      <c r="F278" s="2093"/>
      <c r="G278" s="2094"/>
      <c r="H278" s="101" t="s">
        <v>61</v>
      </c>
      <c r="I278" s="102" t="s">
        <v>61</v>
      </c>
      <c r="J278" s="103" t="s">
        <v>61</v>
      </c>
      <c r="K278" s="101" t="s">
        <v>61</v>
      </c>
      <c r="L278" s="102" t="s">
        <v>61</v>
      </c>
      <c r="M278" s="103" t="s">
        <v>61</v>
      </c>
      <c r="N278" s="136" t="s">
        <v>61</v>
      </c>
      <c r="O278" s="2017"/>
      <c r="P278" s="2017"/>
    </row>
    <row r="279" spans="2:16" ht="20.25" customHeight="1">
      <c r="B279" s="104" t="s">
        <v>441</v>
      </c>
      <c r="C279" s="2068" t="s">
        <v>724</v>
      </c>
      <c r="D279" s="2068"/>
      <c r="E279" s="2068"/>
      <c r="F279" s="2068"/>
      <c r="G279" s="2095"/>
      <c r="H279" s="101" t="s">
        <v>61</v>
      </c>
      <c r="I279" s="102" t="s">
        <v>61</v>
      </c>
      <c r="J279" s="103" t="s">
        <v>61</v>
      </c>
      <c r="K279" s="101" t="s">
        <v>61</v>
      </c>
      <c r="L279" s="102" t="s">
        <v>61</v>
      </c>
      <c r="M279" s="103" t="s">
        <v>61</v>
      </c>
      <c r="N279" s="136" t="s">
        <v>61</v>
      </c>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01" t="s">
        <v>61</v>
      </c>
      <c r="I281" s="102" t="s">
        <v>61</v>
      </c>
      <c r="J281" s="103" t="s">
        <v>61</v>
      </c>
      <c r="K281" s="101" t="s">
        <v>61</v>
      </c>
      <c r="L281" s="102" t="s">
        <v>61</v>
      </c>
      <c r="M281" s="103" t="s">
        <v>61</v>
      </c>
      <c r="N281" s="137"/>
      <c r="O281" s="2089"/>
      <c r="P281" s="2089"/>
    </row>
    <row r="282" spans="2:16" ht="24.75" customHeight="1">
      <c r="B282" s="76" t="s">
        <v>489</v>
      </c>
      <c r="C282" s="2091" t="s">
        <v>726</v>
      </c>
      <c r="D282" s="2091"/>
      <c r="E282" s="2091"/>
      <c r="F282" s="2091"/>
      <c r="G282" s="1518"/>
      <c r="H282" s="118">
        <v>0</v>
      </c>
      <c r="I282" s="119">
        <v>7</v>
      </c>
      <c r="J282" s="120">
        <f t="shared" si="0"/>
        <v>0</v>
      </c>
      <c r="K282" s="344">
        <v>1015</v>
      </c>
      <c r="L282" s="344">
        <v>13402</v>
      </c>
      <c r="M282" s="121">
        <f>MIN(K282/L282,1)</f>
        <v>7.5734964930607371E-2</v>
      </c>
      <c r="N282" s="137"/>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530" t="s">
        <v>61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63.75" customHeight="1">
      <c r="B285" s="76" t="s">
        <v>458</v>
      </c>
      <c r="C285" s="2091" t="s">
        <v>728</v>
      </c>
      <c r="D285" s="2091"/>
      <c r="E285" s="2091"/>
      <c r="F285" s="2091"/>
      <c r="G285" s="2092"/>
      <c r="H285" s="118">
        <v>1</v>
      </c>
      <c r="I285" s="119">
        <v>8</v>
      </c>
      <c r="J285" s="120">
        <f t="shared" si="0"/>
        <v>0.125</v>
      </c>
      <c r="K285" s="344">
        <v>320</v>
      </c>
      <c r="L285" s="344">
        <v>2168</v>
      </c>
      <c r="M285" s="121">
        <f>MIN(K285/L285,1)</f>
        <v>0.14760147601476015</v>
      </c>
      <c r="N285" s="1592" t="s">
        <v>4843</v>
      </c>
      <c r="O285" s="2089"/>
      <c r="P285" s="2089"/>
    </row>
    <row r="286" spans="2:16" ht="33.75" customHeight="1">
      <c r="B286" s="76" t="s">
        <v>489</v>
      </c>
      <c r="C286" s="2091" t="s">
        <v>729</v>
      </c>
      <c r="D286" s="2091"/>
      <c r="E286" s="2091"/>
      <c r="F286" s="2091"/>
      <c r="G286" s="2092"/>
      <c r="H286" s="101" t="s">
        <v>61</v>
      </c>
      <c r="I286" s="102" t="s">
        <v>61</v>
      </c>
      <c r="J286" s="103" t="s">
        <v>61</v>
      </c>
      <c r="K286" s="101" t="s">
        <v>61</v>
      </c>
      <c r="L286" s="102" t="s">
        <v>61</v>
      </c>
      <c r="M286" s="103" t="s">
        <v>61</v>
      </c>
      <c r="N286" s="137" t="s">
        <v>61</v>
      </c>
      <c r="O286" s="2089"/>
      <c r="P286" s="2089"/>
    </row>
    <row r="287" spans="2:16" ht="51" customHeight="1">
      <c r="B287" s="104" t="s">
        <v>448</v>
      </c>
      <c r="C287" s="2068" t="s">
        <v>503</v>
      </c>
      <c r="D287" s="2068"/>
      <c r="E287" s="2068"/>
      <c r="F287" s="2068"/>
      <c r="G287" s="2068"/>
      <c r="H287" s="118">
        <v>1</v>
      </c>
      <c r="I287" s="119">
        <v>6</v>
      </c>
      <c r="J287" s="120">
        <f t="shared" si="0"/>
        <v>0.16666666666666666</v>
      </c>
      <c r="K287" s="344">
        <v>103</v>
      </c>
      <c r="L287" s="344">
        <v>1047</v>
      </c>
      <c r="M287" s="121">
        <f>MIN(K287/L287,1)</f>
        <v>9.8376313276026736E-2</v>
      </c>
      <c r="N287" s="1592" t="s">
        <v>4844</v>
      </c>
      <c r="O287" s="2089"/>
      <c r="P287" s="2089"/>
    </row>
    <row r="288" spans="2:16" ht="36.75" customHeight="1">
      <c r="B288" s="104" t="s">
        <v>450</v>
      </c>
      <c r="C288" s="2068" t="s">
        <v>730</v>
      </c>
      <c r="D288" s="2068"/>
      <c r="E288" s="2068"/>
      <c r="F288" s="2068"/>
      <c r="G288" s="2068"/>
      <c r="H288" s="101" t="s">
        <v>61</v>
      </c>
      <c r="I288" s="102" t="s">
        <v>61</v>
      </c>
      <c r="J288" s="103" t="s">
        <v>61</v>
      </c>
      <c r="K288" s="101" t="s">
        <v>61</v>
      </c>
      <c r="L288" s="102" t="s">
        <v>61</v>
      </c>
      <c r="M288" s="103" t="s">
        <v>61</v>
      </c>
      <c r="N288" s="137" t="s">
        <v>61</v>
      </c>
      <c r="O288" s="2089"/>
      <c r="P288" s="2089"/>
    </row>
    <row r="289" spans="2:16" ht="22.5" customHeight="1">
      <c r="B289" s="104" t="s">
        <v>453</v>
      </c>
      <c r="C289" s="2068" t="s">
        <v>131</v>
      </c>
      <c r="D289" s="2068"/>
      <c r="E289" s="2068"/>
      <c r="F289" s="2068"/>
      <c r="G289" s="2068"/>
      <c r="H289" s="118">
        <v>0</v>
      </c>
      <c r="I289" s="119">
        <v>8</v>
      </c>
      <c r="J289" s="120">
        <f t="shared" si="0"/>
        <v>0</v>
      </c>
      <c r="K289" s="344">
        <v>1148</v>
      </c>
      <c r="L289" s="344">
        <v>13327</v>
      </c>
      <c r="M289" s="121">
        <f t="shared" ref="M289" si="1">MIN(K289/L289,1)</f>
        <v>8.614091693554439E-2</v>
      </c>
      <c r="N289" s="138"/>
      <c r="O289" s="2089"/>
      <c r="P289" s="2089"/>
    </row>
    <row r="290" spans="2:16" ht="22.5" customHeight="1">
      <c r="B290" s="104" t="s">
        <v>456</v>
      </c>
      <c r="C290" s="2068" t="s">
        <v>132</v>
      </c>
      <c r="D290" s="2068"/>
      <c r="E290" s="2068"/>
      <c r="F290" s="2068"/>
      <c r="G290" s="2068"/>
      <c r="H290" s="101" t="s">
        <v>61</v>
      </c>
      <c r="I290" s="102" t="s">
        <v>61</v>
      </c>
      <c r="J290" s="103" t="s">
        <v>61</v>
      </c>
      <c r="K290" s="101" t="s">
        <v>61</v>
      </c>
      <c r="L290" s="102" t="s">
        <v>61</v>
      </c>
      <c r="M290" s="103" t="s">
        <v>61</v>
      </c>
      <c r="N290" s="137" t="s">
        <v>61</v>
      </c>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2" t="s">
        <v>61</v>
      </c>
      <c r="J292" s="103" t="s">
        <v>61</v>
      </c>
      <c r="K292" s="101" t="s">
        <v>61</v>
      </c>
      <c r="L292" s="102" t="s">
        <v>61</v>
      </c>
      <c r="M292" s="103" t="s">
        <v>61</v>
      </c>
      <c r="N292" s="1556" t="s">
        <v>61</v>
      </c>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37" t="s">
        <v>61</v>
      </c>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03" t="s">
        <v>61</v>
      </c>
      <c r="N294" s="137" t="s">
        <v>61</v>
      </c>
      <c r="O294" s="2089"/>
      <c r="P294" s="2089"/>
    </row>
    <row r="295" spans="2:16" ht="43.5" customHeight="1" thickBot="1">
      <c r="B295" s="27" t="s">
        <v>596</v>
      </c>
      <c r="C295" s="1997" t="s">
        <v>732</v>
      </c>
      <c r="D295" s="1997"/>
      <c r="E295" s="1997"/>
      <c r="F295" s="1997"/>
      <c r="G295" s="1998"/>
      <c r="H295" s="106">
        <f>H276+H282+H285+H287+H289</f>
        <v>2</v>
      </c>
      <c r="I295" s="106">
        <f>I276+I282+I285+I287+I289</f>
        <v>37</v>
      </c>
      <c r="J295" s="107">
        <f t="shared" si="0"/>
        <v>5.4054054054054057E-2</v>
      </c>
      <c r="K295" s="106">
        <f>K276+K282+K285+K287+K289</f>
        <v>4371</v>
      </c>
      <c r="L295" s="106">
        <f>L276+L282+L285+L287+L289</f>
        <v>43273</v>
      </c>
      <c r="M295" s="345">
        <f>MIN(K295/L295,1)</f>
        <v>0.10100986758486816</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345</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57</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4359</v>
      </c>
      <c r="P303" s="1991"/>
    </row>
    <row r="304" spans="2:16" ht="39" customHeight="1">
      <c r="B304" s="23" t="s">
        <v>366</v>
      </c>
      <c r="C304" s="1997" t="s">
        <v>741</v>
      </c>
      <c r="D304" s="1997"/>
      <c r="E304" s="1997"/>
      <c r="F304" s="1997"/>
      <c r="G304" s="1998"/>
      <c r="H304" s="1999" t="s">
        <v>71</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353</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t="s">
        <v>3164</v>
      </c>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t="s">
        <v>914</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57</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3166</v>
      </c>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2284" t="s">
        <v>378</v>
      </c>
      <c r="K319" s="3899"/>
      <c r="L319" s="2019"/>
      <c r="M319" s="2023"/>
      <c r="N319" s="2024"/>
      <c r="O319" s="2017"/>
      <c r="P319" s="2017"/>
    </row>
    <row r="320" spans="1:16" ht="28.5" customHeight="1">
      <c r="A320" s="166"/>
      <c r="B320" s="111"/>
      <c r="C320" s="111" t="s">
        <v>493</v>
      </c>
      <c r="D320" s="1997" t="s">
        <v>757</v>
      </c>
      <c r="E320" s="1997"/>
      <c r="F320" s="1997"/>
      <c r="G320" s="1997"/>
      <c r="H320" s="1754" t="s">
        <v>4845</v>
      </c>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394</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v>0</v>
      </c>
      <c r="K324" s="2013"/>
      <c r="L324" s="2019"/>
      <c r="M324" s="2023"/>
      <c r="N324" s="2024"/>
      <c r="O324" s="2017"/>
      <c r="P324" s="2017"/>
    </row>
    <row r="325" spans="1:16" ht="28.5" customHeight="1">
      <c r="A325" s="166"/>
      <c r="B325" s="111"/>
      <c r="C325" s="111" t="s">
        <v>493</v>
      </c>
      <c r="D325" s="1830" t="s">
        <v>757</v>
      </c>
      <c r="E325" s="1830"/>
      <c r="F325" s="1830"/>
      <c r="G325" s="1830"/>
      <c r="H325" s="2014" t="s">
        <v>331</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v>1</v>
      </c>
      <c r="K329" s="2000"/>
      <c r="L329" s="2019"/>
      <c r="M329" s="2023"/>
      <c r="N329" s="2024"/>
      <c r="O329" s="2017"/>
      <c r="P329" s="2017"/>
    </row>
    <row r="330" spans="1:16" ht="28.5" customHeight="1">
      <c r="A330" s="166"/>
      <c r="B330" s="1490"/>
      <c r="C330" s="111" t="s">
        <v>493</v>
      </c>
      <c r="D330" s="1997" t="s">
        <v>757</v>
      </c>
      <c r="E330" s="1997"/>
      <c r="F330" s="1997"/>
      <c r="G330" s="1997"/>
      <c r="H330" s="1754" t="s">
        <v>4846</v>
      </c>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v>1</v>
      </c>
      <c r="K334" s="2000"/>
      <c r="L334" s="2019"/>
      <c r="M334" s="2023"/>
      <c r="N334" s="2024"/>
      <c r="O334" s="2017"/>
      <c r="P334" s="2017"/>
    </row>
    <row r="335" spans="1:16" ht="28.5" customHeight="1">
      <c r="A335" s="166"/>
      <c r="B335" s="1490"/>
      <c r="C335" s="111" t="s">
        <v>493</v>
      </c>
      <c r="D335" s="1997" t="s">
        <v>757</v>
      </c>
      <c r="E335" s="1997"/>
      <c r="F335" s="1997"/>
      <c r="G335" s="1997"/>
      <c r="H335" s="1754" t="s">
        <v>1296</v>
      </c>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v>1</v>
      </c>
      <c r="K339" s="2000"/>
      <c r="L339" s="2019"/>
      <c r="M339" s="2023"/>
      <c r="N339" s="2024"/>
      <c r="O339" s="2017"/>
      <c r="P339" s="2017"/>
    </row>
    <row r="340" spans="1:16" ht="28.5" customHeight="1">
      <c r="A340" s="166"/>
      <c r="B340" s="1490"/>
      <c r="C340" s="111" t="s">
        <v>493</v>
      </c>
      <c r="D340" s="1997" t="s">
        <v>757</v>
      </c>
      <c r="E340" s="1997"/>
      <c r="F340" s="1997"/>
      <c r="G340" s="1997"/>
      <c r="H340" s="1754" t="s">
        <v>4847</v>
      </c>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166"/>
      <c r="B345" s="27"/>
      <c r="C345" s="111" t="s">
        <v>493</v>
      </c>
      <c r="D345" s="1997" t="s">
        <v>757</v>
      </c>
      <c r="E345" s="1997"/>
      <c r="F345" s="1997"/>
      <c r="G345" s="1997"/>
      <c r="H345" s="1754" t="s">
        <v>212</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166"/>
      <c r="B350" s="27"/>
      <c r="C350" s="111" t="s">
        <v>493</v>
      </c>
      <c r="D350" s="1997" t="s">
        <v>757</v>
      </c>
      <c r="E350" s="1997"/>
      <c r="F350" s="1997"/>
      <c r="G350" s="1997"/>
      <c r="H350" s="1754" t="s">
        <v>331</v>
      </c>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v>0</v>
      </c>
      <c r="K354" s="2000"/>
      <c r="L354" s="2019"/>
      <c r="M354" s="2023"/>
      <c r="N354" s="2024"/>
      <c r="O354" s="2017"/>
      <c r="P354" s="2017"/>
    </row>
    <row r="355" spans="1:16" ht="28.5" customHeight="1">
      <c r="A355" s="166"/>
      <c r="B355" s="1490"/>
      <c r="C355" s="1491" t="s">
        <v>493</v>
      </c>
      <c r="D355" s="1997" t="s">
        <v>757</v>
      </c>
      <c r="E355" s="1997"/>
      <c r="F355" s="1997"/>
      <c r="G355" s="1997"/>
      <c r="H355" s="1754">
        <v>0</v>
      </c>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1</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t="s">
        <v>3164</v>
      </c>
      <c r="P357" s="1507"/>
    </row>
    <row r="358" spans="1:16" ht="87.75" customHeight="1">
      <c r="A358" s="166"/>
      <c r="B358" s="1481" t="s">
        <v>404</v>
      </c>
      <c r="C358" s="1830" t="s">
        <v>773</v>
      </c>
      <c r="D358" s="1830"/>
      <c r="E358" s="1830"/>
      <c r="F358" s="1830"/>
      <c r="G358" s="1831"/>
      <c r="H358" s="158" t="s">
        <v>57</v>
      </c>
      <c r="I358" s="1535" t="s">
        <v>514</v>
      </c>
      <c r="J358" s="2010"/>
      <c r="K358" s="2010"/>
      <c r="L358" s="2010"/>
      <c r="M358" s="2010"/>
      <c r="N358" s="2011"/>
      <c r="O358" s="1991" t="s">
        <v>914</v>
      </c>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410</v>
      </c>
      <c r="I360" s="2000"/>
      <c r="J360" s="2001" t="s">
        <v>514</v>
      </c>
      <c r="K360" s="2003"/>
      <c r="L360" s="2003"/>
      <c r="M360" s="2003"/>
      <c r="N360" s="2004"/>
      <c r="O360" s="1991" t="s">
        <v>328</v>
      </c>
      <c r="P360" s="2006"/>
    </row>
    <row r="361" spans="1:16" ht="42.75" customHeight="1" thickBot="1">
      <c r="A361" s="166"/>
      <c r="B361" s="113" t="s">
        <v>435</v>
      </c>
      <c r="C361" s="1978" t="s">
        <v>776</v>
      </c>
      <c r="D361" s="1978"/>
      <c r="E361" s="1978"/>
      <c r="F361" s="1978"/>
      <c r="G361" s="1979"/>
      <c r="H361" s="1980" t="s">
        <v>419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F255:N255"/>
    <mergeCell ref="O227:O243"/>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C251:F251"/>
    <mergeCell ref="C244:N244"/>
    <mergeCell ref="O244:O250"/>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F247:G247"/>
    <mergeCell ref="C243:E243"/>
    <mergeCell ref="F243:K243"/>
    <mergeCell ref="H226:J226"/>
    <mergeCell ref="C233:J233"/>
    <mergeCell ref="C234:J234"/>
    <mergeCell ref="C235:J235"/>
    <mergeCell ref="C236:J236"/>
    <mergeCell ref="C237:J237"/>
    <mergeCell ref="C238:J238"/>
    <mergeCell ref="C227:N227"/>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F221:J221"/>
    <mergeCell ref="C222:E222"/>
    <mergeCell ref="F222:J222"/>
    <mergeCell ref="C223:E223"/>
    <mergeCell ref="F223:J223"/>
    <mergeCell ref="O223:O224"/>
    <mergeCell ref="C218:N218"/>
    <mergeCell ref="O218:O222"/>
    <mergeCell ref="O211:O217"/>
    <mergeCell ref="P211:P217"/>
    <mergeCell ref="C212:J212"/>
    <mergeCell ref="D213:G213"/>
    <mergeCell ref="H213:J213"/>
    <mergeCell ref="D214:G214"/>
    <mergeCell ref="H214:J214"/>
    <mergeCell ref="D215:G215"/>
    <mergeCell ref="H215:J215"/>
    <mergeCell ref="D216:G216"/>
    <mergeCell ref="G204:N204"/>
    <mergeCell ref="C205:E205"/>
    <mergeCell ref="C206:E206"/>
    <mergeCell ref="G206:N206"/>
    <mergeCell ref="C210:E210"/>
    <mergeCell ref="G210:N210"/>
    <mergeCell ref="C211:G211"/>
    <mergeCell ref="H211:J211"/>
    <mergeCell ref="K211:K217"/>
    <mergeCell ref="L211:N217"/>
    <mergeCell ref="H216:J216"/>
    <mergeCell ref="C217:G217"/>
    <mergeCell ref="H217:J217"/>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7:E207"/>
    <mergeCell ref="G207:N207"/>
    <mergeCell ref="C208:E208"/>
    <mergeCell ref="G208:N208"/>
    <mergeCell ref="C209:E209"/>
    <mergeCell ref="G209:N209"/>
    <mergeCell ref="C203:E203"/>
    <mergeCell ref="G203:N203"/>
    <mergeCell ref="C204:E204"/>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96:E196"/>
    <mergeCell ref="L196:N196"/>
    <mergeCell ref="C197:E197"/>
    <mergeCell ref="L197:N197"/>
    <mergeCell ref="C198:E198"/>
    <mergeCell ref="L198:N198"/>
    <mergeCell ref="C193:E193"/>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G115:H115"/>
    <mergeCell ref="I115:J115"/>
    <mergeCell ref="L115:N115"/>
    <mergeCell ref="C116:F116"/>
    <mergeCell ref="G116:H116"/>
    <mergeCell ref="I116:J116"/>
    <mergeCell ref="L116:N116"/>
    <mergeCell ref="B112:P112"/>
    <mergeCell ref="C113:N113"/>
    <mergeCell ref="O113:O115"/>
    <mergeCell ref="P113:P115"/>
    <mergeCell ref="B114:F115"/>
    <mergeCell ref="G114:N114"/>
    <mergeCell ref="O107:O111"/>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J19"/>
    <mergeCell ref="C20:H20"/>
    <mergeCell ref="J20:J24"/>
    <mergeCell ref="K20:N24"/>
    <mergeCell ref="C21:H21"/>
    <mergeCell ref="C22:H22"/>
    <mergeCell ref="C16:E16"/>
    <mergeCell ref="G16:H16"/>
    <mergeCell ref="C17:E17"/>
    <mergeCell ref="G17:H17"/>
    <mergeCell ref="C18:E18"/>
    <mergeCell ref="G18:H18"/>
    <mergeCell ref="J16:L16"/>
    <mergeCell ref="I18:N18"/>
    <mergeCell ref="M1:N1"/>
    <mergeCell ref="J11:K1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s>
  <conditionalFormatting sqref="L189">
    <cfRule type="expression" dxfId="2789" priority="166">
      <formula>$F$221="Don't know"</formula>
    </cfRule>
    <cfRule type="expression" dxfId="2788" priority="167">
      <formula>$F$221="No"</formula>
    </cfRule>
  </conditionalFormatting>
  <conditionalFormatting sqref="I11:J11 L11:N11">
    <cfRule type="expression" dxfId="2787" priority="163">
      <formula>$F$17="Not applicable"</formula>
    </cfRule>
    <cfRule type="expression" dxfId="2786" priority="164">
      <formula>$F$17="Don't know"</formula>
    </cfRule>
    <cfRule type="expression" dxfId="2785" priority="165">
      <formula>$F$17="No"</formula>
    </cfRule>
  </conditionalFormatting>
  <conditionalFormatting sqref="K19:N19 I12:N15 I17:N17 I16:J16 M16:N16 I18:I19">
    <cfRule type="expression" dxfId="2784" priority="160">
      <formula>$F12="Not applicable"</formula>
    </cfRule>
    <cfRule type="expression" dxfId="2783" priority="161">
      <formula>$F12="Don't know"</formula>
    </cfRule>
    <cfRule type="expression" dxfId="2782" priority="162">
      <formula>$F12="No"</formula>
    </cfRule>
  </conditionalFormatting>
  <conditionalFormatting sqref="F9:N9 F11:F19 K19:N19 I12:N15 I17:N17 I16:J16 M16:N16 I18:I19 I11:J11 L11:N11">
    <cfRule type="expression" dxfId="2781" priority="159">
      <formula>$N$14="Don't know"</formula>
    </cfRule>
  </conditionalFormatting>
  <conditionalFormatting sqref="F9:N9 F11:F19 K19:N19 I12:N15 I17:N17 I16:J16 M16:N16 I18:I19 I11:J11 L11:N11">
    <cfRule type="expression" dxfId="2780" priority="158">
      <formula>$N$14="Not applicable"</formula>
    </cfRule>
  </conditionalFormatting>
  <conditionalFormatting sqref="F9:N9 F11:F19 K19:N19 I12:N15 I17:N17 I16:J16 M16:N16 I18:I19 I11:J11 L11:N11">
    <cfRule type="expression" dxfId="2779" priority="157">
      <formula>$N$14="No"</formula>
    </cfRule>
  </conditionalFormatting>
  <conditionalFormatting sqref="L188:M188">
    <cfRule type="expression" dxfId="2778" priority="155">
      <formula>$F$221="Don't know"</formula>
    </cfRule>
    <cfRule type="expression" dxfId="2777" priority="156">
      <formula>$F$221="No"</formula>
    </cfRule>
  </conditionalFormatting>
  <conditionalFormatting sqref="H26 H106 H276:I277 H282:I282 H285:I285 F11:F19 F77:J77 G116:N128 O274 L188:N188 F188:F198 F71:F73 H297:H299 O310 O358 H358 H301:H307 O297:O298 L189 H28:H31 O277 O303 O307 F70:J70 F79:J81 F78 I78:J78 G72:J72 G63:H64 H287:I287 H289:I289">
    <cfRule type="containsBlanks" dxfId="2776" priority="154">
      <formula>LEN(TRIM(F11))=0</formula>
    </cfRule>
  </conditionalFormatting>
  <conditionalFormatting sqref="F9:N9">
    <cfRule type="containsBlanks" dxfId="2775" priority="153">
      <formula>LEN(TRIM(F9))=0</formula>
    </cfRule>
  </conditionalFormatting>
  <conditionalFormatting sqref="O60 O88:O92 O106 O113 O135 O141 O143 O218 O260 O58 O225:O227 O146:O161 J39:K40 O26:O27 O187 O31:O32 J36:K37 O20:O22">
    <cfRule type="containsBlanks" dxfId="2774" priority="152">
      <formula>LEN(TRIM(J20))=0</formula>
    </cfRule>
  </conditionalFormatting>
  <conditionalFormatting sqref="F243 H137:H139 K137 F200:F210 K219 F219:F221 H225 K228:K240 G147:G160 J147:J160">
    <cfRule type="containsBlanks" dxfId="2773" priority="151">
      <formula>LEN(TRIM(F137))=0</formula>
    </cfRule>
  </conditionalFormatting>
  <conditionalFormatting sqref="J27">
    <cfRule type="containsBlanks" dxfId="2772" priority="149">
      <formula>LEN(TRIM(J27))=0</formula>
    </cfRule>
  </conditionalFormatting>
  <conditionalFormatting sqref="G135">
    <cfRule type="containsBlanks" dxfId="2771" priority="150">
      <formula>LEN(TRIM(G135))=0</formula>
    </cfRule>
  </conditionalFormatting>
  <conditionalFormatting sqref="J58">
    <cfRule type="containsBlanks" dxfId="2770" priority="148">
      <formula>LEN(TRIM(J58))=0</formula>
    </cfRule>
  </conditionalFormatting>
  <conditionalFormatting sqref="J26">
    <cfRule type="containsBlanks" dxfId="2769" priority="147">
      <formula>LEN(TRIM(J26))=0</formula>
    </cfRule>
  </conditionalFormatting>
  <conditionalFormatting sqref="J60">
    <cfRule type="containsBlanks" dxfId="2768" priority="146">
      <formula>LEN(TRIM(J60))=0</formula>
    </cfRule>
  </conditionalFormatting>
  <conditionalFormatting sqref="F223">
    <cfRule type="containsBlanks" dxfId="2767" priority="136">
      <formula>LEN(TRIM(F223))=0</formula>
    </cfRule>
  </conditionalFormatting>
  <conditionalFormatting sqref="K242">
    <cfRule type="containsBlanks" dxfId="2766" priority="135">
      <formula>LEN(TRIM(K242))=0</formula>
    </cfRule>
  </conditionalFormatting>
  <conditionalFormatting sqref="H140">
    <cfRule type="containsBlanks" dxfId="2765" priority="145">
      <formula>LEN(TRIM(H140))=0</formula>
    </cfRule>
  </conditionalFormatting>
  <conditionalFormatting sqref="H143 K137 H137:H140">
    <cfRule type="expression" dxfId="2764" priority="143">
      <formula>#REF!="Don't know"</formula>
    </cfRule>
    <cfRule type="expression" dxfId="2763" priority="144">
      <formula>#REF!="No"</formula>
    </cfRule>
  </conditionalFormatting>
  <conditionalFormatting sqref="H143">
    <cfRule type="containsBlanks" dxfId="2762" priority="142">
      <formula>LEN(TRIM(H143))=0</formula>
    </cfRule>
  </conditionalFormatting>
  <conditionalFormatting sqref="H141">
    <cfRule type="expression" dxfId="2761" priority="140">
      <formula>#REF!="Don't know"</formula>
    </cfRule>
    <cfRule type="expression" dxfId="2760" priority="141">
      <formula>#REF!="No"</formula>
    </cfRule>
  </conditionalFormatting>
  <conditionalFormatting sqref="H141">
    <cfRule type="containsBlanks" dxfId="2759" priority="139">
      <formula>LEN(TRIM(H141))=0</formula>
    </cfRule>
  </conditionalFormatting>
  <conditionalFormatting sqref="L188:M188">
    <cfRule type="expression" dxfId="2758" priority="137">
      <formula>$F$221="Don't know"</formula>
    </cfRule>
    <cfRule type="expression" dxfId="2757" priority="138">
      <formula>$F$221="No"</formula>
    </cfRule>
  </conditionalFormatting>
  <conditionalFormatting sqref="O8">
    <cfRule type="containsBlanks" dxfId="2756" priority="133">
      <formula>LEN(TRIM(O8))=0</formula>
    </cfRule>
  </conditionalFormatting>
  <conditionalFormatting sqref="H310:H311">
    <cfRule type="containsBlanks" dxfId="2755" priority="134">
      <formula>LEN(TRIM(H310))=0</formula>
    </cfRule>
  </conditionalFormatting>
  <conditionalFormatting sqref="O67">
    <cfRule type="containsBlanks" dxfId="2754" priority="132">
      <formula>LEN(TRIM(O67))=0</formula>
    </cfRule>
  </conditionalFormatting>
  <conditionalFormatting sqref="O199">
    <cfRule type="containsBlanks" dxfId="2753" priority="131">
      <formula>LEN(TRIM(O199))=0</formula>
    </cfRule>
  </conditionalFormatting>
  <conditionalFormatting sqref="O223:O224">
    <cfRule type="containsBlanks" dxfId="2752" priority="130">
      <formula>LEN(TRIM(O223))=0</formula>
    </cfRule>
  </conditionalFormatting>
  <conditionalFormatting sqref="O252">
    <cfRule type="containsBlanks" dxfId="2751" priority="129">
      <formula>LEN(TRIM(O252))=0</formula>
    </cfRule>
  </conditionalFormatting>
  <conditionalFormatting sqref="I67">
    <cfRule type="containsBlanks" dxfId="2750" priority="128">
      <formula>LEN(TRIM(I67))=0</formula>
    </cfRule>
  </conditionalFormatting>
  <conditionalFormatting sqref="H313">
    <cfRule type="containsBlanks" dxfId="2749" priority="127">
      <formula>LEN(TRIM(H313))=0</formula>
    </cfRule>
  </conditionalFormatting>
  <conditionalFormatting sqref="H8">
    <cfRule type="containsBlanks" dxfId="2748" priority="126">
      <formula>LEN(TRIM(H8))=0</formula>
    </cfRule>
  </conditionalFormatting>
  <conditionalFormatting sqref="H8">
    <cfRule type="expression" dxfId="2747" priority="125">
      <formula>$N$14="Don't know"</formula>
    </cfRule>
  </conditionalFormatting>
  <conditionalFormatting sqref="H8">
    <cfRule type="expression" dxfId="2746" priority="124">
      <formula>$N$14="Not applicable"</formula>
    </cfRule>
  </conditionalFormatting>
  <conditionalFormatting sqref="H8">
    <cfRule type="expression" dxfId="2745" priority="123">
      <formula>$N$14="No"</formula>
    </cfRule>
  </conditionalFormatting>
  <conditionalFormatting sqref="F252">
    <cfRule type="containsBlanks" dxfId="2744" priority="122">
      <formula>LEN(TRIM(F252))=0</formula>
    </cfRule>
  </conditionalFormatting>
  <conditionalFormatting sqref="F260">
    <cfRule type="containsBlanks" dxfId="2743" priority="121">
      <formula>LEN(TRIM(F260))=0</formula>
    </cfRule>
  </conditionalFormatting>
  <conditionalFormatting sqref="F261:F264">
    <cfRule type="containsBlanks" dxfId="2742" priority="120">
      <formula>LEN(TRIM(F261))=0</formula>
    </cfRule>
  </conditionalFormatting>
  <conditionalFormatting sqref="F254">
    <cfRule type="containsBlanks" dxfId="2741" priority="119">
      <formula>LEN(TRIM(F254))=0</formula>
    </cfRule>
  </conditionalFormatting>
  <conditionalFormatting sqref="F256">
    <cfRule type="containsBlanks" dxfId="2740" priority="118">
      <formula>LEN(TRIM(F256))=0</formula>
    </cfRule>
  </conditionalFormatting>
  <conditionalFormatting sqref="F258">
    <cfRule type="containsBlanks" dxfId="2739" priority="117">
      <formula>LEN(TRIM(F258))=0</formula>
    </cfRule>
  </conditionalFormatting>
  <conditionalFormatting sqref="L165:L174">
    <cfRule type="expression" dxfId="2738" priority="115">
      <formula>$F$221="Don't know"</formula>
    </cfRule>
    <cfRule type="expression" dxfId="2737" priority="116">
      <formula>$F$221="No"</formula>
    </cfRule>
  </conditionalFormatting>
  <conditionalFormatting sqref="L164:M164">
    <cfRule type="expression" dxfId="2736" priority="113">
      <formula>$F$221="Don't know"</formula>
    </cfRule>
    <cfRule type="expression" dxfId="2735" priority="114">
      <formula>$F$221="No"</formula>
    </cfRule>
  </conditionalFormatting>
  <conditionalFormatting sqref="L164:N164 F164:F174 L165:L174">
    <cfRule type="containsBlanks" dxfId="2734" priority="112">
      <formula>LEN(TRIM(F164))=0</formula>
    </cfRule>
  </conditionalFormatting>
  <conditionalFormatting sqref="F176:F186">
    <cfRule type="containsBlanks" dxfId="2733" priority="111">
      <formula>LEN(TRIM(F176))=0</formula>
    </cfRule>
  </conditionalFormatting>
  <conditionalFormatting sqref="L164:M164">
    <cfRule type="expression" dxfId="2732" priority="109">
      <formula>$F$221="Don't know"</formula>
    </cfRule>
    <cfRule type="expression" dxfId="2731" priority="110">
      <formula>$F$221="No"</formula>
    </cfRule>
  </conditionalFormatting>
  <conditionalFormatting sqref="O175">
    <cfRule type="containsBlanks" dxfId="2730" priority="108">
      <formula>LEN(TRIM(O175))=0</formula>
    </cfRule>
  </conditionalFormatting>
  <conditionalFormatting sqref="F95:F97">
    <cfRule type="containsBlanks" dxfId="2729" priority="107">
      <formula>LEN(TRIM(F95))=0</formula>
    </cfRule>
  </conditionalFormatting>
  <conditionalFormatting sqref="F99:F102">
    <cfRule type="containsBlanks" dxfId="2728" priority="106">
      <formula>LEN(TRIM(F99))=0</formula>
    </cfRule>
  </conditionalFormatting>
  <conditionalFormatting sqref="H213:H216">
    <cfRule type="expression" dxfId="2727" priority="104">
      <formula>$H$144="Don't know"</formula>
    </cfRule>
    <cfRule type="expression" dxfId="2726" priority="105">
      <formula>$H$144="no"</formula>
    </cfRule>
  </conditionalFormatting>
  <conditionalFormatting sqref="O211">
    <cfRule type="containsBlanks" dxfId="2725" priority="103">
      <formula>LEN(TRIM(O211))=0</formula>
    </cfRule>
  </conditionalFormatting>
  <conditionalFormatting sqref="H213:H216">
    <cfRule type="containsBlanks" dxfId="2724" priority="102">
      <formula>LEN(TRIM(H213))=0</formula>
    </cfRule>
  </conditionalFormatting>
  <conditionalFormatting sqref="H211">
    <cfRule type="expression" dxfId="2723" priority="100">
      <formula>#REF!="Don't know"</formula>
    </cfRule>
    <cfRule type="expression" dxfId="2722" priority="101">
      <formula>#REF!="No"</formula>
    </cfRule>
  </conditionalFormatting>
  <conditionalFormatting sqref="H211">
    <cfRule type="containsBlanks" dxfId="2721" priority="99">
      <formula>LEN(TRIM(H211))=0</formula>
    </cfRule>
  </conditionalFormatting>
  <conditionalFormatting sqref="H360:I360 H361">
    <cfRule type="containsBlanks" dxfId="2720" priority="97">
      <formula>LEN(TRIM(H360))=0</formula>
    </cfRule>
    <cfRule type="containsBlanks" priority="98">
      <formula>LEN(TRIM(H360))=0</formula>
    </cfRule>
  </conditionalFormatting>
  <conditionalFormatting sqref="F268:F272">
    <cfRule type="containsBlanks" dxfId="2719" priority="94">
      <formula>LEN(TRIM(F268))=0</formula>
    </cfRule>
  </conditionalFormatting>
  <conditionalFormatting sqref="O266">
    <cfRule type="containsBlanks" dxfId="2718" priority="96">
      <formula>LEN(TRIM(O266))=0</formula>
    </cfRule>
  </conditionalFormatting>
  <conditionalFormatting sqref="G93:J93">
    <cfRule type="containsBlanks" dxfId="2717" priority="73">
      <formula>LEN(TRIM(G93))=0</formula>
    </cfRule>
  </conditionalFormatting>
  <conditionalFormatting sqref="O163">
    <cfRule type="containsBlanks" dxfId="2716" priority="95">
      <formula>LEN(TRIM(O163))=0</formula>
    </cfRule>
  </conditionalFormatting>
  <conditionalFormatting sqref="F245:G245 F247:G247 F246 F249:G249 F248">
    <cfRule type="containsBlanks" dxfId="2715" priority="72">
      <formula>LEN(TRIM(F245))=0</formula>
    </cfRule>
  </conditionalFormatting>
  <conditionalFormatting sqref="G266">
    <cfRule type="containsBlanks" dxfId="2714" priority="93">
      <formula>LEN(TRIM(G266))=0</formula>
    </cfRule>
  </conditionalFormatting>
  <conditionalFormatting sqref="I20">
    <cfRule type="containsBlanks" dxfId="2713" priority="89">
      <formula>LEN(TRIM(I20))=0</formula>
    </cfRule>
    <cfRule type="expression" dxfId="2712" priority="92">
      <formula>$M$14="Don't know"</formula>
    </cfRule>
  </conditionalFormatting>
  <conditionalFormatting sqref="I20">
    <cfRule type="expression" dxfId="2711" priority="91">
      <formula>$M$14="Not applicable"</formula>
    </cfRule>
  </conditionalFormatting>
  <conditionalFormatting sqref="I20">
    <cfRule type="expression" dxfId="2710" priority="90">
      <formula>$M$14="No"</formula>
    </cfRule>
  </conditionalFormatting>
  <conditionalFormatting sqref="I21">
    <cfRule type="containsBlanks" dxfId="2709" priority="85">
      <formula>LEN(TRIM(I21))=0</formula>
    </cfRule>
    <cfRule type="expression" dxfId="2708" priority="88">
      <formula>$M$14="Don't know"</formula>
    </cfRule>
  </conditionalFormatting>
  <conditionalFormatting sqref="I21">
    <cfRule type="expression" dxfId="2707" priority="87">
      <formula>$M$14="Not applicable"</formula>
    </cfRule>
  </conditionalFormatting>
  <conditionalFormatting sqref="I21">
    <cfRule type="expression" dxfId="2706" priority="86">
      <formula>$M$14="No"</formula>
    </cfRule>
  </conditionalFormatting>
  <conditionalFormatting sqref="I22">
    <cfRule type="containsBlanks" dxfId="2705" priority="81">
      <formula>LEN(TRIM(I22))=0</formula>
    </cfRule>
    <cfRule type="expression" dxfId="2704" priority="84">
      <formula>$M$14="Don't know"</formula>
    </cfRule>
  </conditionalFormatting>
  <conditionalFormatting sqref="I22">
    <cfRule type="expression" dxfId="2703" priority="83">
      <formula>$M$14="Not applicable"</formula>
    </cfRule>
  </conditionalFormatting>
  <conditionalFormatting sqref="I22">
    <cfRule type="expression" dxfId="2702" priority="82">
      <formula>$M$14="No"</formula>
    </cfRule>
  </conditionalFormatting>
  <conditionalFormatting sqref="I23">
    <cfRule type="expression" dxfId="2701" priority="78">
      <formula>$N$14="No"</formula>
    </cfRule>
  </conditionalFormatting>
  <conditionalFormatting sqref="I23">
    <cfRule type="expression" dxfId="2700" priority="80">
      <formula>$N$14="Don't know"</formula>
    </cfRule>
  </conditionalFormatting>
  <conditionalFormatting sqref="I23">
    <cfRule type="expression" dxfId="2699" priority="79">
      <formula>$N$14="Not applicable"</formula>
    </cfRule>
  </conditionalFormatting>
  <conditionalFormatting sqref="I23">
    <cfRule type="containsBlanks" dxfId="2698" priority="77">
      <formula>LEN(TRIM(I23))=0</formula>
    </cfRule>
  </conditionalFormatting>
  <conditionalFormatting sqref="I23">
    <cfRule type="expression" dxfId="2697" priority="76">
      <formula>$N$14="Don't know"</formula>
    </cfRule>
  </conditionalFormatting>
  <conditionalFormatting sqref="I23">
    <cfRule type="expression" dxfId="2696" priority="75">
      <formula>$N$14="Not applicable"</formula>
    </cfRule>
  </conditionalFormatting>
  <conditionalFormatting sqref="I23">
    <cfRule type="expression" dxfId="2695" priority="74">
      <formula>$N$14="No"</formula>
    </cfRule>
  </conditionalFormatting>
  <conditionalFormatting sqref="G251">
    <cfRule type="containsBlanks" dxfId="2694" priority="71">
      <formula>LEN(TRIM(G251))=0</formula>
    </cfRule>
  </conditionalFormatting>
  <conditionalFormatting sqref="O244 O251">
    <cfRule type="containsBlanks" dxfId="2693" priority="70">
      <formula>LEN(TRIM(O244))=0</formula>
    </cfRule>
  </conditionalFormatting>
  <conditionalFormatting sqref="J354">
    <cfRule type="containsBlanks" dxfId="2692" priority="61">
      <formula>LEN(TRIM(J354))=0</formula>
    </cfRule>
  </conditionalFormatting>
  <conditionalFormatting sqref="J344">
    <cfRule type="containsBlanks" dxfId="2691" priority="63">
      <formula>LEN(TRIM(J344))=0</formula>
    </cfRule>
  </conditionalFormatting>
  <conditionalFormatting sqref="J318">
    <cfRule type="containsBlanks" dxfId="2690" priority="69">
      <formula>LEN(TRIM(J318))=0</formula>
    </cfRule>
  </conditionalFormatting>
  <conditionalFormatting sqref="J319">
    <cfRule type="containsBlanks" dxfId="2689" priority="68">
      <formula>LEN(TRIM(J319))=0</formula>
    </cfRule>
  </conditionalFormatting>
  <conditionalFormatting sqref="J324">
    <cfRule type="containsBlanks" dxfId="2688" priority="67">
      <formula>LEN(TRIM(J324))=0</formula>
    </cfRule>
  </conditionalFormatting>
  <conditionalFormatting sqref="J329">
    <cfRule type="containsBlanks" dxfId="2687" priority="66">
      <formula>LEN(TRIM(J329))=0</formula>
    </cfRule>
  </conditionalFormatting>
  <conditionalFormatting sqref="J334">
    <cfRule type="containsBlanks" dxfId="2686" priority="65">
      <formula>LEN(TRIM(J334))=0</formula>
    </cfRule>
  </conditionalFormatting>
  <conditionalFormatting sqref="J339">
    <cfRule type="containsBlanks" dxfId="2685" priority="64">
      <formula>LEN(TRIM(J339))=0</formula>
    </cfRule>
  </conditionalFormatting>
  <conditionalFormatting sqref="J349">
    <cfRule type="containsBlanks" dxfId="2684" priority="62">
      <formula>LEN(TRIM(J349))=0</formula>
    </cfRule>
  </conditionalFormatting>
  <conditionalFormatting sqref="J89:J92">
    <cfRule type="containsBlanks" dxfId="2683" priority="60">
      <formula>LEN(TRIM(J89))=0</formula>
    </cfRule>
  </conditionalFormatting>
  <conditionalFormatting sqref="J321">
    <cfRule type="containsBlanks" dxfId="2682" priority="59">
      <formula>LEN(TRIM(J321))=0</formula>
    </cfRule>
  </conditionalFormatting>
  <conditionalFormatting sqref="J326">
    <cfRule type="containsBlanks" dxfId="2681" priority="58">
      <formula>LEN(TRIM(J326))=0</formula>
    </cfRule>
  </conditionalFormatting>
  <conditionalFormatting sqref="J331">
    <cfRule type="containsBlanks" dxfId="2680" priority="57">
      <formula>LEN(TRIM(J331))=0</formula>
    </cfRule>
  </conditionalFormatting>
  <conditionalFormatting sqref="J336">
    <cfRule type="containsBlanks" dxfId="2679" priority="56">
      <formula>LEN(TRIM(J336))=0</formula>
    </cfRule>
  </conditionalFormatting>
  <conditionalFormatting sqref="J346">
    <cfRule type="containsBlanks" dxfId="2678" priority="55">
      <formula>LEN(TRIM(J346))=0</formula>
    </cfRule>
  </conditionalFormatting>
  <conditionalFormatting sqref="J351">
    <cfRule type="containsBlanks" dxfId="2677" priority="54">
      <formula>LEN(TRIM(J351))=0</formula>
    </cfRule>
  </conditionalFormatting>
  <conditionalFormatting sqref="O316:O357">
    <cfRule type="containsBlanks" dxfId="2676" priority="52">
      <formula>LEN(TRIM(O316))=0</formula>
    </cfRule>
  </conditionalFormatting>
  <conditionalFormatting sqref="J356">
    <cfRule type="containsBlanks" dxfId="2675" priority="53">
      <formula>LEN(TRIM(J356))=0</formula>
    </cfRule>
  </conditionalFormatting>
  <conditionalFormatting sqref="H357">
    <cfRule type="containsBlanks" dxfId="2674" priority="51">
      <formula>LEN(TRIM(H357))=0</formula>
    </cfRule>
  </conditionalFormatting>
  <conditionalFormatting sqref="K20:N24">
    <cfRule type="containsBlanks" dxfId="2673" priority="50">
      <formula>LEN(TRIM(K20))=0</formula>
    </cfRule>
  </conditionalFormatting>
  <conditionalFormatting sqref="J29">
    <cfRule type="containsBlanks" dxfId="2672" priority="48">
      <formula>LEN(TRIM(J29))=0</formula>
    </cfRule>
  </conditionalFormatting>
  <conditionalFormatting sqref="J28">
    <cfRule type="containsBlanks" dxfId="2671" priority="49">
      <formula>LEN(TRIM(J28))=0</formula>
    </cfRule>
  </conditionalFormatting>
  <conditionalFormatting sqref="J341">
    <cfRule type="containsBlanks" dxfId="2670" priority="47">
      <formula>LEN(TRIM(J341))=0</formula>
    </cfRule>
  </conditionalFormatting>
  <conditionalFormatting sqref="H308:J308">
    <cfRule type="containsBlanks" dxfId="2669" priority="46">
      <formula>LEN(TRIM(H308))=0</formula>
    </cfRule>
  </conditionalFormatting>
  <conditionalFormatting sqref="H312:J312">
    <cfRule type="containsBlanks" dxfId="2668" priority="45">
      <formula>LEN(TRIM(H312))=0</formula>
    </cfRule>
  </conditionalFormatting>
  <conditionalFormatting sqref="H315:J315">
    <cfRule type="containsBlanks" dxfId="2667" priority="44">
      <formula>LEN(TRIM(H315))=0</formula>
    </cfRule>
  </conditionalFormatting>
  <conditionalFormatting sqref="I24">
    <cfRule type="containsBlanks" dxfId="2666" priority="43">
      <formula>LEN(TRIM(I24))=0</formula>
    </cfRule>
  </conditionalFormatting>
  <conditionalFormatting sqref="O77">
    <cfRule type="containsBlanks" dxfId="2665" priority="42">
      <formula>LEN(TRIM(O77))=0</formula>
    </cfRule>
  </conditionalFormatting>
  <conditionalFormatting sqref="O78">
    <cfRule type="containsBlanks" dxfId="2664" priority="41">
      <formula>LEN(TRIM(O78))=0</formula>
    </cfRule>
  </conditionalFormatting>
  <conditionalFormatting sqref="O80">
    <cfRule type="containsBlanks" dxfId="2663" priority="40">
      <formula>LEN(TRIM(O80))=0</formula>
    </cfRule>
  </conditionalFormatting>
  <conditionalFormatting sqref="O95">
    <cfRule type="containsBlanks" dxfId="2662" priority="39">
      <formula>LEN(TRIM(O95))=0</formula>
    </cfRule>
  </conditionalFormatting>
  <conditionalFormatting sqref="O69:O74">
    <cfRule type="containsBlanks" dxfId="2661" priority="38">
      <formula>LEN(TRIM(O69))=0</formula>
    </cfRule>
  </conditionalFormatting>
  <conditionalFormatting sqref="O360">
    <cfRule type="containsBlanks" dxfId="2660" priority="37">
      <formula>LEN(TRIM(O360))=0</formula>
    </cfRule>
  </conditionalFormatting>
  <conditionalFormatting sqref="J323">
    <cfRule type="containsBlanks" dxfId="2659" priority="36">
      <formula>LEN(TRIM(J323))=0</formula>
    </cfRule>
  </conditionalFormatting>
  <conditionalFormatting sqref="J328">
    <cfRule type="containsBlanks" dxfId="2658" priority="35">
      <formula>LEN(TRIM(J328))=0</formula>
    </cfRule>
  </conditionalFormatting>
  <conditionalFormatting sqref="J333">
    <cfRule type="containsBlanks" dxfId="2657" priority="34">
      <formula>LEN(TRIM(J333))=0</formula>
    </cfRule>
  </conditionalFormatting>
  <conditionalFormatting sqref="J338">
    <cfRule type="containsBlanks" dxfId="2656" priority="33">
      <formula>LEN(TRIM(J338))=0</formula>
    </cfRule>
  </conditionalFormatting>
  <conditionalFormatting sqref="J343">
    <cfRule type="containsBlanks" dxfId="2655" priority="32">
      <formula>LEN(TRIM(J343))=0</formula>
    </cfRule>
  </conditionalFormatting>
  <conditionalFormatting sqref="J348">
    <cfRule type="containsBlanks" dxfId="2654" priority="31">
      <formula>LEN(TRIM(J348))=0</formula>
    </cfRule>
  </conditionalFormatting>
  <conditionalFormatting sqref="J353">
    <cfRule type="containsBlanks" dxfId="2653" priority="30">
      <formula>LEN(TRIM(J353))=0</formula>
    </cfRule>
  </conditionalFormatting>
  <conditionalFormatting sqref="J42:K42">
    <cfRule type="containsBlanks" dxfId="2652" priority="29">
      <formula>LEN(TRIM(J42))=0</formula>
    </cfRule>
  </conditionalFormatting>
  <conditionalFormatting sqref="J44:K45">
    <cfRule type="containsBlanks" dxfId="2651" priority="28">
      <formula>LEN(TRIM(J44))=0</formula>
    </cfRule>
  </conditionalFormatting>
  <conditionalFormatting sqref="J45:K45">
    <cfRule type="containsBlanks" dxfId="2650" priority="27">
      <formula>LEN(TRIM(J45))=0</formula>
    </cfRule>
  </conditionalFormatting>
  <conditionalFormatting sqref="G78:H78">
    <cfRule type="containsBlanks" dxfId="2649" priority="20">
      <formula>LEN(TRIM(G78))=0</formula>
    </cfRule>
  </conditionalFormatting>
  <conditionalFormatting sqref="J35:K35">
    <cfRule type="containsBlanks" dxfId="2648" priority="26">
      <formula>LEN(TRIM(J35))=0</formula>
    </cfRule>
  </conditionalFormatting>
  <conditionalFormatting sqref="J43:K43">
    <cfRule type="containsBlanks" dxfId="2647" priority="25">
      <formula>LEN(TRIM(J43))=0</formula>
    </cfRule>
  </conditionalFormatting>
  <conditionalFormatting sqref="J47:K47">
    <cfRule type="containsBlanks" dxfId="2646" priority="24">
      <formula>LEN(TRIM(J47))=0</formula>
    </cfRule>
  </conditionalFormatting>
  <conditionalFormatting sqref="J50:K50">
    <cfRule type="containsBlanks" dxfId="2645" priority="23">
      <formula>LEN(TRIM(J50))=0</formula>
    </cfRule>
  </conditionalFormatting>
  <conditionalFormatting sqref="J52:K52">
    <cfRule type="containsBlanks" dxfId="2644" priority="22">
      <formula>LEN(TRIM(J52))=0</formula>
    </cfRule>
  </conditionalFormatting>
  <conditionalFormatting sqref="I63:J64">
    <cfRule type="containsBlanks" dxfId="2643" priority="21">
      <formula>LEN(TRIM(I63))=0</formula>
    </cfRule>
  </conditionalFormatting>
  <conditionalFormatting sqref="K276:L276">
    <cfRule type="containsBlanks" dxfId="2642" priority="19">
      <formula>LEN(TRIM(K276))=0</formula>
    </cfRule>
  </conditionalFormatting>
  <conditionalFormatting sqref="H144">
    <cfRule type="containsBlanks" dxfId="2641" priority="18">
      <formula>LEN(TRIM(H144))=0</formula>
    </cfRule>
  </conditionalFormatting>
  <conditionalFormatting sqref="H144">
    <cfRule type="expression" dxfId="2640" priority="16">
      <formula>#REF!="Don't know"</formula>
    </cfRule>
    <cfRule type="expression" dxfId="2639" priority="17">
      <formula>#REF!="No"</formula>
    </cfRule>
  </conditionalFormatting>
  <conditionalFormatting sqref="K282:L282">
    <cfRule type="containsBlanks" dxfId="2638" priority="15">
      <formula>LEN(TRIM(K282))=0</formula>
    </cfRule>
  </conditionalFormatting>
  <conditionalFormatting sqref="K285:L285">
    <cfRule type="containsBlanks" dxfId="2637" priority="14">
      <formula>LEN(TRIM(K285))=0</formula>
    </cfRule>
  </conditionalFormatting>
  <conditionalFormatting sqref="K287:L287">
    <cfRule type="containsBlanks" dxfId="2636" priority="13">
      <formula>LEN(TRIM(K287))=0</formula>
    </cfRule>
  </conditionalFormatting>
  <conditionalFormatting sqref="K289:L289">
    <cfRule type="containsBlanks" dxfId="2635" priority="12">
      <formula>LEN(TRIM(K289))=0</formula>
    </cfRule>
  </conditionalFormatting>
  <conditionalFormatting sqref="J48:K49">
    <cfRule type="containsBlanks" dxfId="2634" priority="10">
      <formula>LEN(TRIM(J48))=0</formula>
    </cfRule>
  </conditionalFormatting>
  <conditionalFormatting sqref="J51:K51">
    <cfRule type="containsBlanks" dxfId="2633" priority="9">
      <formula>LEN(TRIM(J51))=0</formula>
    </cfRule>
  </conditionalFormatting>
  <conditionalFormatting sqref="J53:K53">
    <cfRule type="containsBlanks" dxfId="2632" priority="8">
      <formula>LEN(TRIM(J53))=0</formula>
    </cfRule>
  </conditionalFormatting>
  <conditionalFormatting sqref="J55:K57">
    <cfRule type="containsBlanks" dxfId="2631" priority="7">
      <formula>LEN(TRIM(J55))=0</formula>
    </cfRule>
  </conditionalFormatting>
  <conditionalFormatting sqref="L190:L198">
    <cfRule type="containsBlanks" dxfId="2630" priority="4">
      <formula>LEN(TRIM(L190))=0</formula>
    </cfRule>
  </conditionalFormatting>
  <conditionalFormatting sqref="L190:L198">
    <cfRule type="expression" dxfId="2629" priority="5">
      <formula>$F$221="Don't know"</formula>
    </cfRule>
    <cfRule type="expression" dxfId="2628" priority="6">
      <formula>$F$221="No"</formula>
    </cfRule>
  </conditionalFormatting>
  <conditionalFormatting sqref="O79:P79">
    <cfRule type="containsBlanks" dxfId="2627" priority="3">
      <formula>LEN(TRIM(O79))=0</formula>
    </cfRule>
  </conditionalFormatting>
  <conditionalFormatting sqref="K292:L294 H292:I294 K290:L290 H290:I290 K288:L288 H288:I288 K286:L286 H286:I286 K283:L283 H283:I283 K281:L281 H281:I281">
    <cfRule type="containsBlanks" dxfId="2626" priority="1">
      <formula>LEN(TRIM(H281))=0</formula>
    </cfRule>
  </conditionalFormatting>
  <conditionalFormatting sqref="K277:L279 H278:I279">
    <cfRule type="containsBlanks" dxfId="2625" priority="2">
      <formula>LEN(TRIM(H277))=0</formula>
    </cfRule>
  </conditionalFormatting>
  <dataValidations count="44">
    <dataValidation type="list" allowBlank="1" showInputMessage="1" showErrorMessage="1" sqref="J318:K318 J323:K323 J328:K328 J333:K333 J338:K338 J343:K343 J348:K348 J353:K353" xr:uid="{3409A0CF-920D-4F03-BD30-A69A2404B80F}">
      <formula1>"WHO-prequalified, SRA, Both WHO-PQ and SRA,No SRA or WHO-PQ products registered,Don’t know"</formula1>
    </dataValidation>
    <dataValidation type="list" allowBlank="1" showInputMessage="1" showErrorMessage="1" sqref="H361:I361" xr:uid="{105A8AAB-BD03-4D49-98B4-234335BC92F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031FDA8-EBE6-4B37-A390-9E18F39717A6}">
      <formula1>"Yes, No, Don’t know"</formula1>
    </dataValidation>
    <dataValidation type="list" allowBlank="1" showInputMessage="1" showErrorMessage="1" sqref="H29 J29" xr:uid="{54700391-2C87-4224-8FA3-6B6691A8F1F1}">
      <formula1>"2015,2016,2017,2018,2019"</formula1>
    </dataValidation>
    <dataValidation type="list" allowBlank="1" showInputMessage="1" showErrorMessage="1" sqref="J321:K321 J326:K326 J331:K331 J336:K336 J346:K346 J351:K351 J356:K356 J341:K341" xr:uid="{A4E61A04-D780-4CC8-B07F-8363A6B8675F}">
      <formula1>"0,1,2 or more,Don't know"</formula1>
    </dataValidation>
    <dataValidation type="list" allowBlank="1" showInputMessage="1" showErrorMessage="1" sqref="H304:J304" xr:uid="{81D0D98B-DC1A-4F84-9DDE-7AF0C631896A}">
      <formula1>"Yes - ISO certified, Yes - WHO-PQ, Yes - both ISO certified and WHO-PQ,Neither, Don’t know, Not applicable"</formula1>
    </dataValidation>
    <dataValidation type="list" allowBlank="1" showInputMessage="1" showErrorMessage="1" sqref="F248:G248" xr:uid="{75985AC8-427C-44D4-AD44-FF95E1AC7E8C}">
      <formula1>"Yes: Extensive community mobilization/engagement,Yes: Some community mobilization/engagement,No,Don't know"</formula1>
    </dataValidation>
    <dataValidation type="list" allowBlank="1" showInputMessage="1" showErrorMessage="1" sqref="F246:G246" xr:uid="{32DA1535-3404-4926-83B4-BBB2D4F5A686}">
      <formula1>"Yes: Extensive mass media,Yes: Some mass media,No,Don't know"</formula1>
    </dataValidation>
    <dataValidation type="list" allowBlank="1" showInputMessage="1" showErrorMessage="1" sqref="G147:G160 H151:I160 H147:I149 J147:J160 K147:L149 K151:L160" xr:uid="{373CFC2E-EBB4-4FE7-8990-EFB136903C14}">
      <formula1>"Community Health Worker (or equivalent),Auxiliary Nurse,Auxiliary Nurse Midwife,Nurse,Clinical Officer,Doctor,Don't know,Not applicable"</formula1>
    </dataValidation>
    <dataValidation type="list" allowBlank="1" showInputMessage="1" showErrorMessage="1" sqref="H140:J140" xr:uid="{942C07E8-881D-47FE-B22F-73C0F83239D9}">
      <formula1>"Yes - high level of implementation, Yes - some implementation,Minimal or no implementation, Don't know, Not applicable (no strategy)"</formula1>
    </dataValidation>
    <dataValidation type="list" allowBlank="1" showInputMessage="1" showErrorMessage="1" sqref="J89:J92" xr:uid="{2F1ABAA4-F621-44E0-ADA2-4460859BFE8C}">
      <formula1>"Yes, No, Don't Know,Not applicable"</formula1>
    </dataValidation>
    <dataValidation type="list" allowBlank="1" showInputMessage="1" showErrorMessage="1" error="Please choose from the dropdown list." prompt="Please select from the dropdown list" sqref="G90:I92" xr:uid="{CF5849CF-45C6-41BE-B7AF-4E6C4A5DE7B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67EB9216-A04A-41CC-ACC9-BFF471BD1571}">
      <formula1>"Ministry of Finance, Ministry of Planning,Both,Neither,Don't know, Not applicable"</formula1>
    </dataValidation>
    <dataValidation type="list" allowBlank="1" showInputMessage="1" showErrorMessage="1" sqref="F99:G102" xr:uid="{430F81DF-60DB-4CB2-B02A-C8FFA7BBCA88}">
      <formula1>"Yes,No,Don't Know"</formula1>
    </dataValidation>
    <dataValidation type="list" allowBlank="1" showInputMessage="1" showErrorMessage="1" sqref="F272:G272" xr:uid="{40C2A276-BAE1-4A80-AF82-16DBB5670D6D}">
      <formula1>"Paper only, Mobile phone/SMS,Electronic,Combination, Don't know, Not applicable (no LMIS)"</formula1>
    </dataValidation>
    <dataValidation type="list" allowBlank="1" showInputMessage="1" showErrorMessage="1" sqref="G251" xr:uid="{5A2371C2-89BE-463B-9845-0174A675606C}">
      <formula1>"0%,1-10%,11-20%,21-30%,31-40%,41-50%,51-60%,61-70%,71-80%,81-100%,Don't know,Not applicable"</formula1>
    </dataValidation>
    <dataValidation type="list" allowBlank="1" showInputMessage="1" showErrorMessage="1" sqref="F249:G249 H213:J216" xr:uid="{8CECA46D-C4B7-44BF-8E63-522EDC0F6E9E}">
      <formula1>"Yes,No,Don't know"</formula1>
    </dataValidation>
    <dataValidation type="list" allowBlank="1" showInputMessage="1" showErrorMessage="1" sqref="F247:G247" xr:uid="{FD5CDEE9-F8D6-4491-B3D6-B36732A2810C}">
      <formula1>"Yes: Extensive mobile outreach/education,Yes: Some mobile outreach/education,No,Don't know"</formula1>
    </dataValidation>
    <dataValidation type="list" allowBlank="1" showInputMessage="1" showErrorMessage="1" sqref="F245:G245" xr:uid="{3D4AB28A-4402-4387-A207-882C36DBE400}">
      <formula1>"Yes: Extensive social marketing,Yes: Some social marketing,No,Don't know"</formula1>
    </dataValidation>
    <dataValidation allowBlank="1" showInputMessage="1" showErrorMessage="1" error="Please choose from the dropdown list." sqref="K20:N24" xr:uid="{4B5C9E61-D66D-490A-B293-BFCF27FF6F33}"/>
    <dataValidation type="list" allowBlank="1" showInputMessage="1" showErrorMessage="1" sqref="F271:G271" xr:uid="{F5F7E787-52B2-4E01-A7CF-690C0127BD36}">
      <formula1>"Yes: All social marketing sites included, Yes: Some social marketing sites included,None, Don't know, Not applicable (no LMIS)"</formula1>
    </dataValidation>
    <dataValidation type="list" allowBlank="1" showInputMessage="1" showErrorMessage="1" sqref="F270:G270" xr:uid="{0A3F6C6F-56EB-4A86-8B31-5B6C9F72374A}">
      <formula1>"Yes: All NGO facilities included, Yes: Some NGO facilities included,None, Don't know, Not applicable (no LMIS)"</formula1>
    </dataValidation>
    <dataValidation type="list" allowBlank="1" showInputMessage="1" showErrorMessage="1" sqref="F269:G269" xr:uid="{1A41C73E-8212-4054-8B66-DD4270DB5667}">
      <formula1>"Yes: All private sector facilities included, Yes: Some private sector facilities included,None, Don't know, Not applicable (no LMIS)"</formula1>
    </dataValidation>
    <dataValidation type="list" allowBlank="1" showInputMessage="1" showErrorMessage="1" sqref="F268:G268" xr:uid="{5D783694-1501-4795-806D-0006A0C4B1D9}">
      <formula1>"Yes: All public sector facilities included, Yes: Some public sector facilities included,None, Don't know, Not applicable (no LMIS)"</formula1>
    </dataValidation>
    <dataValidation type="list" allowBlank="1" showInputMessage="1" showErrorMessage="1" sqref="H360:I360" xr:uid="{9AC91D8A-60E2-4D7C-B564-1A9747637652}">
      <formula1>"Yes (PSE plan with FP/RH component),No PSE plan started/developed,Yes PSE plan but no FP/RH component,Don't know"</formula1>
    </dataValidation>
    <dataValidation type="list" allowBlank="1" showInputMessage="1" showErrorMessage="1" sqref="H312:J312" xr:uid="{B6452ACC-28F1-478C-8E22-6C477282AD20}">
      <formula1>"0-25%,26-50%,51-75%,76-100%, Don’t know, Not applicable"</formula1>
    </dataValidation>
    <dataValidation type="list" allowBlank="1" showInputMessage="1" showErrorMessage="1" sqref="F95:F97" xr:uid="{3AB73CA4-1040-4A05-A4AA-9E62ABFC97DB}">
      <formula1>"Yes,No,Don't Know,Not Applicable"</formula1>
    </dataValidation>
    <dataValidation type="list" allowBlank="1" showInputMessage="1" showErrorMessage="1" sqref="H302:J302" xr:uid="{6E8613E3-1010-47BF-8824-9F1CD94E593A}">
      <formula1>"Yes,No,Don't know,Not applicable"</formula1>
    </dataValidation>
    <dataValidation type="list" allowBlank="1" showInputMessage="1" showErrorMessage="1" sqref="H308:J308" xr:uid="{C29464B6-A02E-47BE-8B00-5CD18D5E7DF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40B3EB5D-77C9-40D8-B0BA-0B6314A04454}">
      <formula1>"0,1,2-3,More than 3, Don’t know"</formula1>
    </dataValidation>
    <dataValidation type="list" allowBlank="1" showInputMessage="1" showErrorMessage="1" sqref="J349 J354 J324 J329 J334 J339 J344 J319" xr:uid="{555023FB-D62B-4DF9-9353-BAF18BEDDD63}">
      <formula1>"0,1,2-3,More than 3,Don't know"</formula1>
    </dataValidation>
    <dataValidation type="list" allowBlank="1" showInputMessage="1" showErrorMessage="1" sqref="H302" xr:uid="{71C39563-CA58-4E8A-80BC-45B6776BCE15}">
      <formula1>"Yes,No,Don’t know, Not applicable"</formula1>
    </dataValidation>
    <dataValidation type="list" allowBlank="1" showInputMessage="1" showErrorMessage="1" sqref="H301:J301" xr:uid="{8962E0DF-1E65-477C-BC7D-46E87340EB65}">
      <formula1>"Less than 6 months, 6 months to under 1 year, 1 year to 18 months, More than 18 months,Don’t know"</formula1>
    </dataValidation>
    <dataValidation type="list" allowBlank="1" showInputMessage="1" showErrorMessage="1" error="Please choose from the dropdown list." sqref="I20:I21" xr:uid="{7B68DE68-B226-484A-BC65-BA519DC1E204}">
      <formula1>"Yes, No, Don't know, Not applicable"</formula1>
    </dataValidation>
    <dataValidation type="list" allowBlank="1" showInputMessage="1" showErrorMessage="1" sqref="H305:J306" xr:uid="{96B1A34E-80B0-4E07-9864-D93B07C0BC9D}">
      <formula1>"Most were tested, Some were tested, None were tested, Don't know, Not applicable"</formula1>
    </dataValidation>
    <dataValidation type="list" allowBlank="1" showInputMessage="1" showErrorMessage="1" sqref="H315 H303 H307 H313 H311 H298:H299" xr:uid="{09FC0EF3-8480-4B6F-8500-D3381C30D192}">
      <formula1>"Yes, No, Don’t know, Not applicable"</formula1>
    </dataValidation>
    <dataValidation type="list" allowBlank="1" showInputMessage="1" showErrorMessage="1" sqref="H161 J161:L161" xr:uid="{4B116258-A205-497F-86B6-7775A2287C38}">
      <formula1>"Community Health Worker (or equivalent), Nurse, Auxiliary Nurse, Auxiliary Nurse Midwife, Clinical Officer, Doctor, Don't know, Not applicable"</formula1>
    </dataValidation>
    <dataValidation type="list" allowBlank="1" showInputMessage="1" showErrorMessage="1" sqref="H106" xr:uid="{6BAB7FFA-B559-4437-AAA9-2342308FC195}">
      <formula1>"Yes, No, Don't Know"</formula1>
    </dataValidation>
    <dataValidation type="list" allowBlank="1" showInputMessage="1" showErrorMessage="1" sqref="F77:F81" xr:uid="{DCA2DCB3-202F-42DA-B075-48A899A9401F}">
      <formula1>"In-kind, Cash, Don't know, Not applicable"</formula1>
    </dataValidation>
    <dataValidation type="list" allowBlank="1" showInputMessage="1" showErrorMessage="1" sqref="F164:F174 J60:K60 I67 F188:F198 K228:K240 F252 G135 H143:J143 H141:J141 J58 F260 H357:H358 F200:F210 H211:J211 G266 F176:F186" xr:uid="{ED49AA22-307A-488F-8289-22782FE9D7E6}">
      <formula1>"Yes, No, Don't know"</formula1>
    </dataValidation>
    <dataValidation type="list" allowBlank="1" showInputMessage="1" showErrorMessage="1" sqref="H31:J31" xr:uid="{9242D61C-EB94-4CD0-8576-04F8EBAE0AC1}">
      <formula1>"Less than annually,Annually,Bi-annually (twice a year),Quarterly,Monthly,Ad hoc"</formula1>
    </dataValidation>
    <dataValidation type="list" allowBlank="1" showInputMessage="1" showErrorMessage="1" sqref="H26 J26 H28 J28" xr:uid="{BD35C6C4-A9F4-4A19-B6F1-CF17D4F474DE}">
      <formula1>"January, February, March, April, May, June, July, August, September, October, November, December"</formula1>
    </dataValidation>
    <dataValidation type="list" allowBlank="1" showInputMessage="1" showErrorMessage="1" error="Please choose from the dropdown list." sqref="I22" xr:uid="{50109870-47A0-4D9E-964F-5318BE1B9B88}">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xr:uid="{B1F23720-7B90-45C5-B9DB-B7DFC5185ECD}">
      <formula1>"Yes, No, Don't know, Not applicable"</formula1>
    </dataValidation>
  </dataValidations>
  <hyperlinks>
    <hyperlink ref="M1:N1" location="'All Countries Summary (2019)'!A1" display="go to summary page" xr:uid="{673983EA-F257-47EC-98E2-E4905793CC5C}"/>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70A17-FDF0-4AB0-B59B-30965AD87C14}">
          <x14:formula1>
            <xm:f>'\\chemonics.sharepoint.com@SSL\DavWWWRoot\sites\FO000\1300_CL\Monitoring and Evaluation\CS Indicators and Index\Validated Surveys - 2019\Validation_final\[CS Indicators Survey_2019_Nepal_Final.xlsx]Data sources for dropdown list'!#REF!</xm:f>
          </x14:formula1>
          <xm:sqref>E3 O58:P58 O106:P106 P76 O113:P115 O146:P161 P94 O69:P74 O20:P24 O26:P33 O60:P60 O67:P67 O77:P78 O80:P81 O88:P93 O95:P103 O135:P135 O266:P272 O274:P274 O277:P279 O297:P308 O310:P356 O357 P357:P359 O358:P360 O141:P144 O163:P264</xm:sqref>
        </x14:dataValidation>
        <x14:dataValidation type="list" allowBlank="1" showInputMessage="1" showErrorMessage="1" prompt="Please select from drop-down list" xr:uid="{EEED3FB7-541A-4585-B203-A5BDC2EE55A8}">
          <x14:formula1>
            <xm:f>'\\chemonics.sharepoint.com@SSL\DavWWWRoot\sites\FO000\1300_CL\Monitoring and Evaluation\CS Indicators and Index\Validated Surveys - 2019\Validation_final\[CS Indicators Survey_2019_Nepal_Final.xlsx]Data sources for dropdown list'!#REF!</xm:f>
          </x14:formula1>
          <xm:sqref>O8:P19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D8CC1-91BD-4C68-8042-33B0F61E4D88}">
  <sheetPr>
    <tabColor theme="0" tint="-0.499984740745262"/>
  </sheetPr>
  <dimension ref="A1:Q363"/>
  <sheetViews>
    <sheetView showGridLines="0" topLeftCell="A142" workbookViewId="0">
      <selection activeCell="J84" sqref="J84"/>
    </sheetView>
  </sheetViews>
  <sheetFormatPr defaultColWidth="9.140625" defaultRowHeight="15"/>
  <cols>
    <col min="1" max="1" width="2.42578125" style="140" customWidth="1"/>
    <col min="2" max="2" width="9.140625" style="140"/>
    <col min="3" max="3" width="3.28515625" style="140" customWidth="1"/>
    <col min="4" max="4" width="16.140625" style="140" customWidth="1"/>
    <col min="5" max="5" width="61" style="140" customWidth="1"/>
    <col min="6" max="6" width="18.140625" style="140" customWidth="1"/>
    <col min="7" max="7" width="25.42578125" style="140" customWidth="1"/>
    <col min="8" max="8" width="20.42578125" style="140" customWidth="1"/>
    <col min="9" max="9" width="18.42578125" style="140" customWidth="1"/>
    <col min="10" max="10" width="19.140625" style="140" customWidth="1"/>
    <col min="11" max="11" width="19.7109375" style="140" customWidth="1"/>
    <col min="12" max="12" width="17.140625" style="140" customWidth="1"/>
    <col min="13" max="13" width="17.42578125" style="140" customWidth="1"/>
    <col min="14" max="14" width="38.42578125" style="140" bestFit="1" customWidth="1"/>
    <col min="15" max="15" width="49.28515625" style="140" customWidth="1"/>
    <col min="16" max="16" width="53.42578125" style="140" customWidth="1"/>
    <col min="17" max="16384" width="9.140625" style="140"/>
  </cols>
  <sheetData>
    <row r="1" spans="2:16" ht="60.75" customHeight="1">
      <c r="F1" s="643"/>
      <c r="G1" s="643"/>
      <c r="H1" s="2508" t="s">
        <v>828</v>
      </c>
      <c r="I1" s="2508"/>
      <c r="J1" s="643"/>
      <c r="K1" s="643"/>
      <c r="L1" s="643"/>
      <c r="M1" s="643"/>
      <c r="N1" s="643"/>
    </row>
    <row r="2" spans="2:16" ht="56.25" customHeight="1" thickBot="1">
      <c r="B2" s="3337" t="s">
        <v>1319</v>
      </c>
      <c r="C2" s="3337"/>
      <c r="D2" s="3337"/>
      <c r="E2" s="3337"/>
      <c r="F2" s="3337"/>
      <c r="G2" s="3337"/>
      <c r="H2" s="3337"/>
      <c r="I2" s="142"/>
      <c r="J2" s="142"/>
      <c r="K2" s="616"/>
      <c r="L2" s="616"/>
      <c r="M2" s="616"/>
      <c r="N2" s="144"/>
    </row>
    <row r="3" spans="2:16" ht="26.25" customHeight="1" thickBot="1">
      <c r="B3" s="141"/>
      <c r="C3" s="6"/>
      <c r="D3" s="15" t="s">
        <v>931</v>
      </c>
      <c r="E3" s="145" t="s">
        <v>4848</v>
      </c>
      <c r="F3" s="16" t="s">
        <v>2342</v>
      </c>
      <c r="G3" s="143"/>
      <c r="H3" s="142"/>
      <c r="I3" s="142"/>
      <c r="J3" s="142"/>
      <c r="K3" s="616"/>
      <c r="L3" s="616"/>
      <c r="M3" s="616"/>
      <c r="N3" s="144"/>
    </row>
    <row r="4" spans="2:16" ht="39" customHeight="1">
      <c r="B4" s="2403" t="s">
        <v>2343</v>
      </c>
      <c r="C4" s="2403"/>
      <c r="D4" s="2403"/>
      <c r="E4" s="2403"/>
      <c r="F4" s="2403"/>
      <c r="G4" s="2403"/>
      <c r="H4" s="2403"/>
      <c r="I4" s="2403"/>
      <c r="J4" s="2403"/>
      <c r="K4" s="2403"/>
      <c r="L4" s="2403"/>
      <c r="M4" s="2403"/>
      <c r="N4" s="2403"/>
    </row>
    <row r="5" spans="2:16" ht="4.5" customHeight="1" thickBot="1">
      <c r="B5" s="2430" t="s">
        <v>1324</v>
      </c>
      <c r="C5" s="2431"/>
      <c r="D5" s="2431"/>
      <c r="E5" s="2431"/>
      <c r="F5" s="2431"/>
      <c r="G5" s="2431"/>
      <c r="H5" s="2431"/>
      <c r="I5" s="2431"/>
      <c r="J5" s="2431"/>
      <c r="K5" s="2431"/>
      <c r="L5" s="2431"/>
      <c r="M5" s="2431"/>
      <c r="N5" s="2431"/>
    </row>
    <row r="6" spans="2:16" ht="30.75"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79.5" customHeight="1">
      <c r="B8" s="20" t="s">
        <v>1947</v>
      </c>
      <c r="C8" s="2407" t="s">
        <v>1329</v>
      </c>
      <c r="D8" s="2407"/>
      <c r="E8" s="2407"/>
      <c r="F8" s="2407"/>
      <c r="G8" s="2407"/>
      <c r="H8" s="1622" t="s">
        <v>57</v>
      </c>
      <c r="I8" s="21"/>
      <c r="J8" s="4280" t="s">
        <v>4849</v>
      </c>
      <c r="K8" s="4281"/>
      <c r="L8" s="4281"/>
      <c r="M8" s="4281"/>
      <c r="N8" s="4282"/>
      <c r="O8" s="2245" t="s">
        <v>1332</v>
      </c>
      <c r="P8" s="2245" t="s">
        <v>2388</v>
      </c>
    </row>
    <row r="9" spans="2:16" ht="31.5" customHeight="1">
      <c r="B9" s="27" t="s">
        <v>435</v>
      </c>
      <c r="C9" s="1997" t="s">
        <v>1334</v>
      </c>
      <c r="D9" s="1997"/>
      <c r="E9" s="1998"/>
      <c r="F9" s="3645" t="s">
        <v>4850</v>
      </c>
      <c r="G9" s="3646"/>
      <c r="H9" s="3646"/>
      <c r="I9" s="3646"/>
      <c r="J9" s="3646"/>
      <c r="K9" s="3646"/>
      <c r="L9" s="3646"/>
      <c r="M9" s="3646"/>
      <c r="N9" s="3646"/>
      <c r="O9" s="2124"/>
      <c r="P9" s="2124"/>
    </row>
    <row r="10" spans="2:16" ht="29.25" customHeight="1">
      <c r="B10" s="23" t="s">
        <v>58</v>
      </c>
      <c r="C10" s="1997" t="s">
        <v>2351</v>
      </c>
      <c r="D10" s="1997"/>
      <c r="E10" s="1998"/>
      <c r="F10" s="24" t="s">
        <v>2352</v>
      </c>
      <c r="G10" s="2413"/>
      <c r="H10" s="2413"/>
      <c r="I10" s="2413"/>
      <c r="J10" s="2413"/>
      <c r="K10" s="2413"/>
      <c r="L10" s="2413"/>
      <c r="M10" s="2413"/>
      <c r="N10" s="2414"/>
      <c r="O10" s="2124"/>
      <c r="P10" s="2124"/>
    </row>
    <row r="11" spans="2:16" ht="34.5" customHeight="1">
      <c r="B11" s="1494" t="s">
        <v>435</v>
      </c>
      <c r="C11" s="2043" t="s">
        <v>1339</v>
      </c>
      <c r="D11" s="2043"/>
      <c r="E11" s="2415"/>
      <c r="F11" s="1622" t="s">
        <v>1340</v>
      </c>
      <c r="G11" s="2397" t="s">
        <v>2354</v>
      </c>
      <c r="H11" s="2138"/>
      <c r="I11" s="2773" t="s">
        <v>4851</v>
      </c>
      <c r="J11" s="2774"/>
      <c r="K11" s="2774"/>
      <c r="L11" s="2774"/>
      <c r="M11" s="2774"/>
      <c r="N11" s="2775"/>
      <c r="O11" s="2124"/>
      <c r="P11" s="2124"/>
    </row>
    <row r="12" spans="2:16" ht="47.25" customHeight="1">
      <c r="B12" s="1490" t="s">
        <v>441</v>
      </c>
      <c r="C12" s="1997" t="s">
        <v>3174</v>
      </c>
      <c r="D12" s="1997"/>
      <c r="E12" s="1998"/>
      <c r="F12" s="1622" t="s">
        <v>1340</v>
      </c>
      <c r="G12" s="2397" t="s">
        <v>2354</v>
      </c>
      <c r="H12" s="2138"/>
      <c r="I12" s="2773" t="s">
        <v>4852</v>
      </c>
      <c r="J12" s="2774"/>
      <c r="K12" s="2774"/>
      <c r="L12" s="2774"/>
      <c r="M12" s="2774"/>
      <c r="N12" s="2775"/>
      <c r="O12" s="2124"/>
      <c r="P12" s="2124"/>
    </row>
    <row r="13" spans="2:16" ht="35.25" customHeight="1">
      <c r="B13" s="1490" t="s">
        <v>443</v>
      </c>
      <c r="C13" s="1997" t="s">
        <v>3176</v>
      </c>
      <c r="D13" s="1997"/>
      <c r="E13" s="1998"/>
      <c r="F13" s="1622" t="s">
        <v>1340</v>
      </c>
      <c r="G13" s="2397" t="s">
        <v>2354</v>
      </c>
      <c r="H13" s="2138"/>
      <c r="I13" s="2773" t="s">
        <v>4853</v>
      </c>
      <c r="J13" s="2774"/>
      <c r="K13" s="2774"/>
      <c r="L13" s="2774"/>
      <c r="M13" s="2774"/>
      <c r="N13" s="1637"/>
      <c r="O13" s="2124"/>
      <c r="P13" s="2124"/>
    </row>
    <row r="14" spans="2:16" ht="32.25" customHeight="1">
      <c r="B14" s="1490" t="s">
        <v>445</v>
      </c>
      <c r="C14" s="1997" t="s">
        <v>2363</v>
      </c>
      <c r="D14" s="1997"/>
      <c r="E14" s="1998"/>
      <c r="F14" s="1622" t="s">
        <v>1340</v>
      </c>
      <c r="G14" s="2397" t="s">
        <v>2364</v>
      </c>
      <c r="H14" s="2138"/>
      <c r="I14" s="2773" t="s">
        <v>4854</v>
      </c>
      <c r="J14" s="2774"/>
      <c r="K14" s="2774"/>
      <c r="L14" s="2774"/>
      <c r="M14" s="2774"/>
      <c r="N14" s="1637"/>
      <c r="O14" s="2124"/>
      <c r="P14" s="2124"/>
    </row>
    <row r="15" spans="2:16" ht="31.5" customHeight="1">
      <c r="B15" s="1490" t="s">
        <v>448</v>
      </c>
      <c r="C15" s="1997" t="s">
        <v>1350</v>
      </c>
      <c r="D15" s="1997"/>
      <c r="E15" s="1998"/>
      <c r="F15" s="1622" t="s">
        <v>1340</v>
      </c>
      <c r="G15" s="2397" t="s">
        <v>2367</v>
      </c>
      <c r="H15" s="2138"/>
      <c r="I15" s="2773" t="s">
        <v>4855</v>
      </c>
      <c r="J15" s="2774"/>
      <c r="K15" s="2774"/>
      <c r="L15" s="2774"/>
      <c r="M15" s="2774"/>
      <c r="N15" s="2775"/>
      <c r="O15" s="2124"/>
      <c r="P15" s="2124"/>
    </row>
    <row r="16" spans="2:16" ht="44.25" customHeight="1">
      <c r="B16" s="1490" t="s">
        <v>450</v>
      </c>
      <c r="C16" s="1997" t="s">
        <v>3177</v>
      </c>
      <c r="D16" s="1997"/>
      <c r="E16" s="1998"/>
      <c r="F16" s="1622" t="s">
        <v>1340</v>
      </c>
      <c r="G16" s="2397" t="s">
        <v>2370</v>
      </c>
      <c r="H16" s="2138"/>
      <c r="I16" s="2773" t="s">
        <v>4856</v>
      </c>
      <c r="J16" s="2774"/>
      <c r="K16" s="2774"/>
      <c r="L16" s="2774"/>
      <c r="M16" s="2774"/>
      <c r="N16" s="2775"/>
      <c r="O16" s="2124"/>
      <c r="P16" s="2124"/>
    </row>
    <row r="17" spans="2:16" ht="35.25" customHeight="1">
      <c r="B17" s="1490" t="s">
        <v>453</v>
      </c>
      <c r="C17" s="2043" t="s">
        <v>2373</v>
      </c>
      <c r="D17" s="2043"/>
      <c r="E17" s="2043"/>
      <c r="F17" s="1622" t="s">
        <v>1340</v>
      </c>
      <c r="G17" s="2397" t="s">
        <v>2374</v>
      </c>
      <c r="H17" s="2138"/>
      <c r="I17" s="2773" t="s">
        <v>4857</v>
      </c>
      <c r="J17" s="2774"/>
      <c r="K17" s="2774"/>
      <c r="L17" s="2774"/>
      <c r="M17" s="2774"/>
      <c r="N17" s="2775"/>
      <c r="O17" s="2124"/>
      <c r="P17" s="2124"/>
    </row>
    <row r="18" spans="2:16" ht="46.5" customHeight="1">
      <c r="B18" s="1490" t="s">
        <v>456</v>
      </c>
      <c r="C18" s="2043" t="s">
        <v>2376</v>
      </c>
      <c r="D18" s="2043"/>
      <c r="E18" s="2043"/>
      <c r="F18" s="1622" t="s">
        <v>1340</v>
      </c>
      <c r="G18" s="2397" t="s">
        <v>2374</v>
      </c>
      <c r="H18" s="2138"/>
      <c r="I18" s="2773" t="s">
        <v>4858</v>
      </c>
      <c r="J18" s="2774"/>
      <c r="K18" s="2774"/>
      <c r="L18" s="2774"/>
      <c r="M18" s="2774"/>
      <c r="N18" s="2775"/>
      <c r="O18" s="2124"/>
      <c r="P18" s="2124"/>
    </row>
    <row r="19" spans="2:16" ht="24.75" customHeight="1">
      <c r="B19" s="1490" t="s">
        <v>458</v>
      </c>
      <c r="C19" s="2043" t="s">
        <v>3180</v>
      </c>
      <c r="D19" s="2043"/>
      <c r="E19" s="2043"/>
      <c r="F19" s="1622" t="s">
        <v>1340</v>
      </c>
      <c r="G19" s="2397" t="s">
        <v>2374</v>
      </c>
      <c r="H19" s="2138"/>
      <c r="I19" s="2773" t="s">
        <v>4859</v>
      </c>
      <c r="J19" s="2774"/>
      <c r="K19" s="2774"/>
      <c r="L19" s="2774"/>
      <c r="M19" s="2774"/>
      <c r="N19" s="2775"/>
      <c r="O19" s="2197"/>
      <c r="P19" s="2197"/>
    </row>
    <row r="20" spans="2:16" ht="24" customHeight="1">
      <c r="B20" s="23" t="s">
        <v>78</v>
      </c>
      <c r="C20" s="1997" t="s">
        <v>2380</v>
      </c>
      <c r="D20" s="1997"/>
      <c r="E20" s="1997"/>
      <c r="F20" s="1997"/>
      <c r="G20" s="1997"/>
      <c r="H20" s="1997"/>
      <c r="I20" s="1622" t="s">
        <v>1340</v>
      </c>
      <c r="J20" s="1993" t="s">
        <v>2381</v>
      </c>
      <c r="K20" s="2465" t="s">
        <v>4860</v>
      </c>
      <c r="L20" s="2466"/>
      <c r="M20" s="2466"/>
      <c r="N20" s="2467"/>
      <c r="O20" s="25" t="s">
        <v>1332</v>
      </c>
      <c r="P20" s="26"/>
    </row>
    <row r="21" spans="2:16" ht="24" customHeight="1">
      <c r="B21" s="23" t="s">
        <v>81</v>
      </c>
      <c r="C21" s="1997" t="s">
        <v>2385</v>
      </c>
      <c r="D21" s="1997"/>
      <c r="E21" s="1997"/>
      <c r="F21" s="1997"/>
      <c r="G21" s="1997"/>
      <c r="H21" s="1997"/>
      <c r="I21" s="1622" t="s">
        <v>1340</v>
      </c>
      <c r="J21" s="2398"/>
      <c r="K21" s="2469"/>
      <c r="L21" s="2470"/>
      <c r="M21" s="2470"/>
      <c r="N21" s="2471"/>
      <c r="O21" s="25" t="s">
        <v>1332</v>
      </c>
      <c r="P21" s="26"/>
    </row>
    <row r="22" spans="2:16" ht="24" customHeight="1">
      <c r="B22" s="23" t="s">
        <v>91</v>
      </c>
      <c r="C22" s="1997" t="s">
        <v>2386</v>
      </c>
      <c r="D22" s="1997"/>
      <c r="E22" s="1997"/>
      <c r="F22" s="1997"/>
      <c r="G22" s="1997"/>
      <c r="H22" s="1997"/>
      <c r="I22" s="1522" t="s">
        <v>1340</v>
      </c>
      <c r="J22" s="2398"/>
      <c r="K22" s="2469"/>
      <c r="L22" s="2470"/>
      <c r="M22" s="2470"/>
      <c r="N22" s="2471"/>
      <c r="O22" s="2051" t="s">
        <v>1332</v>
      </c>
      <c r="P22" s="2051"/>
    </row>
    <row r="23" spans="2:16" ht="27" customHeight="1">
      <c r="B23" s="23" t="s">
        <v>464</v>
      </c>
      <c r="C23" s="1997" t="s">
        <v>2389</v>
      </c>
      <c r="D23" s="1997"/>
      <c r="E23" s="1997"/>
      <c r="F23" s="1997"/>
      <c r="G23" s="1997"/>
      <c r="H23" s="1997"/>
      <c r="I23" s="1622" t="s">
        <v>1340</v>
      </c>
      <c r="J23" s="2398"/>
      <c r="K23" s="2469"/>
      <c r="L23" s="2470"/>
      <c r="M23" s="2470"/>
      <c r="N23" s="2471"/>
      <c r="O23" s="2124"/>
      <c r="P23" s="2124"/>
    </row>
    <row r="24" spans="2:16" ht="31.5" customHeight="1" thickBot="1">
      <c r="B24" s="27" t="s">
        <v>435</v>
      </c>
      <c r="C24" s="1978" t="s">
        <v>2391</v>
      </c>
      <c r="D24" s="1978"/>
      <c r="E24" s="1978"/>
      <c r="F24" s="1978"/>
      <c r="G24" s="1978"/>
      <c r="H24" s="1978"/>
      <c r="I24" s="1622" t="s">
        <v>1340</v>
      </c>
      <c r="J24" s="2398"/>
      <c r="K24" s="2505"/>
      <c r="L24" s="2506"/>
      <c r="M24" s="2506"/>
      <c r="N24" s="2507"/>
      <c r="O24" s="2052"/>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0" customHeight="1">
      <c r="B26" s="28" t="s">
        <v>98</v>
      </c>
      <c r="C26" s="2111" t="s">
        <v>2392</v>
      </c>
      <c r="D26" s="2111"/>
      <c r="E26" s="2111"/>
      <c r="F26" s="2387"/>
      <c r="G26" s="29" t="s">
        <v>2393</v>
      </c>
      <c r="H26" s="1645" t="s">
        <v>1378</v>
      </c>
      <c r="I26" s="1524" t="s">
        <v>2394</v>
      </c>
      <c r="J26" s="1645" t="s">
        <v>1380</v>
      </c>
      <c r="K26" s="2112" t="s">
        <v>1381</v>
      </c>
      <c r="L26" s="4271" t="s">
        <v>4861</v>
      </c>
      <c r="M26" s="4272"/>
      <c r="N26" s="4273"/>
      <c r="O26" s="30" t="s">
        <v>1679</v>
      </c>
      <c r="P26" s="1515"/>
    </row>
    <row r="27" spans="2:16" ht="81" customHeight="1">
      <c r="B27" s="23" t="s">
        <v>472</v>
      </c>
      <c r="C27" s="2028" t="s">
        <v>1385</v>
      </c>
      <c r="D27" s="2028"/>
      <c r="E27" s="2028"/>
      <c r="F27" s="2028"/>
      <c r="G27" s="2028"/>
      <c r="H27" s="2028"/>
      <c r="I27" s="2029"/>
      <c r="J27" s="31">
        <v>1405830</v>
      </c>
      <c r="K27" s="2113"/>
      <c r="L27" s="4274"/>
      <c r="M27" s="4275"/>
      <c r="N27" s="4276"/>
      <c r="O27" s="2051" t="s">
        <v>1332</v>
      </c>
      <c r="P27" s="2051"/>
    </row>
    <row r="28" spans="2:16" ht="22.5" customHeight="1">
      <c r="B28" s="2096" t="s">
        <v>120</v>
      </c>
      <c r="C28" s="1830" t="s">
        <v>1388</v>
      </c>
      <c r="D28" s="1830"/>
      <c r="E28" s="1830"/>
      <c r="F28" s="1830"/>
      <c r="G28" s="1634" t="s">
        <v>2393</v>
      </c>
      <c r="H28" s="1531" t="s">
        <v>1378</v>
      </c>
      <c r="I28" s="32" t="s">
        <v>2394</v>
      </c>
      <c r="J28" s="33" t="s">
        <v>1380</v>
      </c>
      <c r="K28" s="2113"/>
      <c r="L28" s="4274"/>
      <c r="M28" s="4275"/>
      <c r="N28" s="4276"/>
      <c r="O28" s="2124"/>
      <c r="P28" s="2124"/>
    </row>
    <row r="29" spans="2:16" ht="19.5" customHeight="1">
      <c r="B29" s="2097"/>
      <c r="C29" s="2043"/>
      <c r="D29" s="2043"/>
      <c r="E29" s="2043"/>
      <c r="F29" s="2043"/>
      <c r="G29" s="1634" t="s">
        <v>2400</v>
      </c>
      <c r="H29" s="1510">
        <v>2019</v>
      </c>
      <c r="I29" s="32" t="s">
        <v>2401</v>
      </c>
      <c r="J29" s="1510">
        <v>2019</v>
      </c>
      <c r="K29" s="2113"/>
      <c r="L29" s="4274"/>
      <c r="M29" s="4275"/>
      <c r="N29" s="4276"/>
      <c r="O29" s="2124"/>
      <c r="P29" s="2124"/>
    </row>
    <row r="30" spans="2:16" ht="25.5" customHeight="1">
      <c r="B30" s="1490" t="s">
        <v>435</v>
      </c>
      <c r="C30" s="1997" t="s">
        <v>1391</v>
      </c>
      <c r="D30" s="1997"/>
      <c r="E30" s="1997"/>
      <c r="F30" s="1997"/>
      <c r="G30" s="1998"/>
      <c r="H30" s="2381" t="s">
        <v>4862</v>
      </c>
      <c r="I30" s="2382"/>
      <c r="J30" s="2383"/>
      <c r="K30" s="2113"/>
      <c r="L30" s="4274"/>
      <c r="M30" s="4275"/>
      <c r="N30" s="4276"/>
      <c r="O30" s="2197"/>
      <c r="P30" s="2197"/>
    </row>
    <row r="31" spans="2:16" ht="23.25" customHeight="1">
      <c r="B31" s="1490" t="s">
        <v>441</v>
      </c>
      <c r="C31" s="1997" t="s">
        <v>2403</v>
      </c>
      <c r="D31" s="1997"/>
      <c r="E31" s="1997"/>
      <c r="F31" s="1997"/>
      <c r="G31" s="1998"/>
      <c r="H31" s="2384" t="s">
        <v>1394</v>
      </c>
      <c r="I31" s="2385"/>
      <c r="J31" s="2386"/>
      <c r="K31" s="2114"/>
      <c r="L31" s="4277"/>
      <c r="M31" s="4278"/>
      <c r="N31" s="4279"/>
      <c r="O31" s="1513" t="s">
        <v>1332</v>
      </c>
      <c r="P31" s="26"/>
    </row>
    <row r="32" spans="2:16" ht="76.5" customHeight="1">
      <c r="B32" s="1490" t="s">
        <v>443</v>
      </c>
      <c r="C32" s="2028" t="s">
        <v>1396</v>
      </c>
      <c r="D32" s="2028"/>
      <c r="E32" s="2028"/>
      <c r="F32" s="2028"/>
      <c r="G32" s="2028"/>
      <c r="H32" s="2028"/>
      <c r="I32" s="2028"/>
      <c r="J32" s="2028"/>
      <c r="K32" s="2028"/>
      <c r="L32" s="2028"/>
      <c r="M32" s="2028"/>
      <c r="N32" s="2372"/>
      <c r="O32" s="2074" t="s">
        <v>2484</v>
      </c>
      <c r="P32" s="2074"/>
    </row>
    <row r="33" spans="2:16" ht="44.25" customHeight="1">
      <c r="B33" s="2373" t="s">
        <v>2408</v>
      </c>
      <c r="C33" s="2374"/>
      <c r="D33" s="2374"/>
      <c r="E33" s="2374"/>
      <c r="F33" s="2374"/>
      <c r="G33" s="2374"/>
      <c r="H33" s="2374"/>
      <c r="I33" s="2375"/>
      <c r="J33" s="1551" t="s">
        <v>1399</v>
      </c>
      <c r="K33" s="1551" t="s">
        <v>2410</v>
      </c>
      <c r="L33" s="2376" t="s">
        <v>1401</v>
      </c>
      <c r="M33" s="2377"/>
      <c r="N33" s="2378"/>
      <c r="O33" s="2084"/>
      <c r="P33" s="2084"/>
    </row>
    <row r="34" spans="2:16" ht="24.75" customHeight="1">
      <c r="B34" s="27" t="s">
        <v>458</v>
      </c>
      <c r="C34" s="1997" t="s">
        <v>2411</v>
      </c>
      <c r="D34" s="1997"/>
      <c r="E34" s="1997"/>
      <c r="F34" s="1997"/>
      <c r="G34" s="1997"/>
      <c r="H34" s="1997"/>
      <c r="I34" s="1997"/>
      <c r="J34" s="1997"/>
      <c r="K34" s="1997"/>
      <c r="L34" s="1997"/>
      <c r="M34" s="1997"/>
      <c r="N34" s="2041"/>
      <c r="O34" s="3762" t="s">
        <v>4863</v>
      </c>
      <c r="P34" s="2379"/>
    </row>
    <row r="35" spans="2:16" ht="21" customHeight="1">
      <c r="B35" s="27"/>
      <c r="C35" s="2091" t="s">
        <v>3187</v>
      </c>
      <c r="D35" s="2091"/>
      <c r="E35" s="2091"/>
      <c r="F35" s="2091"/>
      <c r="G35" s="2091"/>
      <c r="H35" s="2091"/>
      <c r="I35" s="2092"/>
      <c r="J35" s="316">
        <v>812919</v>
      </c>
      <c r="K35" s="292" t="s">
        <v>61</v>
      </c>
      <c r="L35" s="2361" t="e">
        <f t="shared" ref="L35:L52" si="0">ABS(J35-K35)/J35</f>
        <v>#VALUE!</v>
      </c>
      <c r="M35" s="2362"/>
      <c r="N35" s="2363"/>
      <c r="O35" s="3763"/>
      <c r="P35" s="2380"/>
    </row>
    <row r="36" spans="2:16" ht="21" customHeight="1">
      <c r="B36" s="27"/>
      <c r="C36" s="2091" t="s">
        <v>3188</v>
      </c>
      <c r="D36" s="2091"/>
      <c r="E36" s="2091"/>
      <c r="F36" s="2091"/>
      <c r="G36" s="2091"/>
      <c r="H36" s="2091"/>
      <c r="I36" s="2092"/>
      <c r="J36" s="101" t="s">
        <v>61</v>
      </c>
      <c r="K36" s="292" t="s">
        <v>61</v>
      </c>
      <c r="L36" s="2361" t="s">
        <v>61</v>
      </c>
      <c r="M36" s="2362"/>
      <c r="N36" s="2363"/>
      <c r="O36" s="3763"/>
      <c r="P36" s="2380"/>
    </row>
    <row r="37" spans="2:16" ht="31.5" customHeight="1">
      <c r="B37" s="27"/>
      <c r="C37" s="2091" t="s">
        <v>2416</v>
      </c>
      <c r="D37" s="2091"/>
      <c r="E37" s="2091"/>
      <c r="F37" s="38" t="s">
        <v>2417</v>
      </c>
      <c r="G37" s="1754"/>
      <c r="H37" s="2008"/>
      <c r="I37" s="1755"/>
      <c r="J37" s="101" t="s">
        <v>61</v>
      </c>
      <c r="K37" s="292" t="s">
        <v>61</v>
      </c>
      <c r="L37" s="2361" t="s">
        <v>61</v>
      </c>
      <c r="M37" s="2362"/>
      <c r="N37" s="2363"/>
      <c r="O37" s="3763"/>
      <c r="P37" s="2380"/>
    </row>
    <row r="38" spans="2:16" ht="21" customHeight="1">
      <c r="B38" s="27" t="s">
        <v>489</v>
      </c>
      <c r="C38" s="1997" t="s">
        <v>2418</v>
      </c>
      <c r="D38" s="1997"/>
      <c r="E38" s="1997"/>
      <c r="F38" s="1997"/>
      <c r="G38" s="1997"/>
      <c r="H38" s="1997"/>
      <c r="I38" s="1997"/>
      <c r="J38" s="1997"/>
      <c r="K38" s="1997"/>
      <c r="L38" s="1997"/>
      <c r="M38" s="1997"/>
      <c r="N38" s="2041"/>
      <c r="O38" s="3763"/>
      <c r="P38" s="2380"/>
    </row>
    <row r="39" spans="2:16" ht="21" customHeight="1">
      <c r="B39" s="27"/>
      <c r="C39" s="2091" t="s">
        <v>3189</v>
      </c>
      <c r="D39" s="2091"/>
      <c r="E39" s="2091"/>
      <c r="F39" s="2091"/>
      <c r="G39" s="2091"/>
      <c r="H39" s="2091"/>
      <c r="I39" s="2092"/>
      <c r="J39" s="101" t="s">
        <v>61</v>
      </c>
      <c r="K39" s="292" t="s">
        <v>61</v>
      </c>
      <c r="L39" s="2361" t="s">
        <v>61</v>
      </c>
      <c r="M39" s="2362"/>
      <c r="N39" s="2363"/>
      <c r="O39" s="3763"/>
      <c r="P39" s="2380"/>
    </row>
    <row r="40" spans="2:16" ht="27.75" customHeight="1">
      <c r="B40" s="27"/>
      <c r="C40" s="2091" t="s">
        <v>3190</v>
      </c>
      <c r="D40" s="2091"/>
      <c r="E40" s="2091"/>
      <c r="F40" s="38" t="s">
        <v>2417</v>
      </c>
      <c r="G40" s="1754"/>
      <c r="H40" s="2008"/>
      <c r="I40" s="1755"/>
      <c r="J40" s="101" t="s">
        <v>61</v>
      </c>
      <c r="K40" s="292" t="s">
        <v>61</v>
      </c>
      <c r="L40" s="2361" t="s">
        <v>61</v>
      </c>
      <c r="M40" s="2362"/>
      <c r="N40" s="2363"/>
      <c r="O40" s="3763"/>
      <c r="P40" s="2380"/>
    </row>
    <row r="41" spans="2:16" ht="21" customHeight="1">
      <c r="B41" s="27" t="s">
        <v>493</v>
      </c>
      <c r="C41" s="1997" t="s">
        <v>2421</v>
      </c>
      <c r="D41" s="1997"/>
      <c r="E41" s="1997"/>
      <c r="F41" s="1997"/>
      <c r="G41" s="1997"/>
      <c r="H41" s="1997"/>
      <c r="I41" s="1997"/>
      <c r="J41" s="1997"/>
      <c r="K41" s="1997"/>
      <c r="L41" s="1997"/>
      <c r="M41" s="1997"/>
      <c r="N41" s="2041"/>
      <c r="O41" s="3763"/>
      <c r="P41" s="2380"/>
    </row>
    <row r="42" spans="2:16" ht="21" customHeight="1">
      <c r="B42" s="27"/>
      <c r="C42" s="2091" t="s">
        <v>3191</v>
      </c>
      <c r="D42" s="2091"/>
      <c r="E42" s="2091"/>
      <c r="F42" s="2091"/>
      <c r="G42" s="2091"/>
      <c r="H42" s="2091"/>
      <c r="I42" s="2092"/>
      <c r="J42" s="101" t="s">
        <v>61</v>
      </c>
      <c r="K42" s="292" t="s">
        <v>61</v>
      </c>
      <c r="L42" s="2361" t="s">
        <v>61</v>
      </c>
      <c r="M42" s="2362"/>
      <c r="N42" s="2363"/>
      <c r="O42" s="3763"/>
      <c r="P42" s="2380"/>
    </row>
    <row r="43" spans="2:16" ht="21" customHeight="1">
      <c r="B43" s="27"/>
      <c r="C43" s="2091" t="s">
        <v>3192</v>
      </c>
      <c r="D43" s="2091"/>
      <c r="E43" s="2091"/>
      <c r="F43" s="2091"/>
      <c r="G43" s="2091"/>
      <c r="H43" s="2091"/>
      <c r="I43" s="2092"/>
      <c r="J43" s="316">
        <v>720733</v>
      </c>
      <c r="K43" s="292" t="s">
        <v>61</v>
      </c>
      <c r="L43" s="2361" t="e">
        <f t="shared" si="0"/>
        <v>#VALUE!</v>
      </c>
      <c r="M43" s="2362"/>
      <c r="N43" s="2363"/>
      <c r="O43" s="3763"/>
      <c r="P43" s="2380"/>
    </row>
    <row r="44" spans="2:16" ht="21" customHeight="1">
      <c r="B44" s="27"/>
      <c r="C44" s="2091" t="s">
        <v>1003</v>
      </c>
      <c r="D44" s="2091"/>
      <c r="E44" s="2091"/>
      <c r="F44" s="2091"/>
      <c r="G44" s="2091"/>
      <c r="H44" s="2091"/>
      <c r="I44" s="2092"/>
      <c r="J44" s="316">
        <v>755285</v>
      </c>
      <c r="K44" s="292" t="s">
        <v>61</v>
      </c>
      <c r="L44" s="2361" t="e">
        <f t="shared" si="0"/>
        <v>#VALUE!</v>
      </c>
      <c r="M44" s="2362"/>
      <c r="N44" s="2363"/>
      <c r="O44" s="3763"/>
      <c r="P44" s="2380"/>
    </row>
    <row r="45" spans="2:16" ht="32.25" customHeight="1">
      <c r="B45" s="27"/>
      <c r="C45" s="2091" t="s">
        <v>2424</v>
      </c>
      <c r="D45" s="2091"/>
      <c r="E45" s="2091"/>
      <c r="F45" s="38" t="s">
        <v>2417</v>
      </c>
      <c r="G45" s="1754"/>
      <c r="H45" s="2008"/>
      <c r="I45" s="1755"/>
      <c r="J45" s="101" t="s">
        <v>61</v>
      </c>
      <c r="K45" s="292" t="s">
        <v>61</v>
      </c>
      <c r="L45" s="2361" t="s">
        <v>61</v>
      </c>
      <c r="M45" s="2362"/>
      <c r="N45" s="2363"/>
      <c r="O45" s="3763"/>
      <c r="P45" s="2380"/>
    </row>
    <row r="46" spans="2:16" ht="21" customHeight="1">
      <c r="B46" s="27" t="s">
        <v>498</v>
      </c>
      <c r="C46" s="1997" t="s">
        <v>2425</v>
      </c>
      <c r="D46" s="1997"/>
      <c r="E46" s="1997"/>
      <c r="F46" s="1997"/>
      <c r="G46" s="1997"/>
      <c r="H46" s="1997"/>
      <c r="I46" s="1997"/>
      <c r="J46" s="1997"/>
      <c r="K46" s="1997"/>
      <c r="L46" s="1997"/>
      <c r="M46" s="1997"/>
      <c r="N46" s="2041"/>
      <c r="O46" s="3763"/>
      <c r="P46" s="2380"/>
    </row>
    <row r="47" spans="2:16" ht="21" customHeight="1">
      <c r="B47" s="27"/>
      <c r="C47" s="2091" t="s">
        <v>2984</v>
      </c>
      <c r="D47" s="2091"/>
      <c r="E47" s="2091"/>
      <c r="F47" s="2091"/>
      <c r="G47" s="2091"/>
      <c r="H47" s="2091"/>
      <c r="I47" s="2092"/>
      <c r="J47" s="101" t="s">
        <v>61</v>
      </c>
      <c r="K47" s="292" t="s">
        <v>61</v>
      </c>
      <c r="L47" s="2361" t="s">
        <v>61</v>
      </c>
      <c r="M47" s="2362"/>
      <c r="N47" s="2363"/>
      <c r="O47" s="3763"/>
      <c r="P47" s="2380"/>
    </row>
    <row r="48" spans="2:16" ht="20.25" customHeight="1">
      <c r="B48" s="27"/>
      <c r="C48" s="2091" t="s">
        <v>2427</v>
      </c>
      <c r="D48" s="2091"/>
      <c r="E48" s="2091"/>
      <c r="F48" s="2091"/>
      <c r="G48" s="2091"/>
      <c r="H48" s="2091"/>
      <c r="I48" s="2092"/>
      <c r="J48" s="101" t="s">
        <v>61</v>
      </c>
      <c r="K48" s="292" t="s">
        <v>61</v>
      </c>
      <c r="L48" s="2361" t="s">
        <v>61</v>
      </c>
      <c r="M48" s="2362"/>
      <c r="N48" s="2363"/>
      <c r="O48" s="3763"/>
      <c r="P48" s="2380"/>
    </row>
    <row r="49" spans="2:16" ht="30" customHeight="1">
      <c r="B49" s="27"/>
      <c r="C49" s="2091" t="s">
        <v>2428</v>
      </c>
      <c r="D49" s="2091"/>
      <c r="E49" s="2091"/>
      <c r="F49" s="38" t="s">
        <v>2417</v>
      </c>
      <c r="G49" s="2093"/>
      <c r="H49" s="2157"/>
      <c r="I49" s="2094"/>
      <c r="J49" s="101" t="s">
        <v>61</v>
      </c>
      <c r="K49" s="292" t="s">
        <v>61</v>
      </c>
      <c r="L49" s="2361" t="s">
        <v>61</v>
      </c>
      <c r="M49" s="2362"/>
      <c r="N49" s="2363"/>
      <c r="O49" s="3763"/>
      <c r="P49" s="2380"/>
    </row>
    <row r="50" spans="2:16" ht="21" customHeight="1">
      <c r="B50" s="27" t="s">
        <v>502</v>
      </c>
      <c r="C50" s="2091" t="s">
        <v>3074</v>
      </c>
      <c r="D50" s="2091"/>
      <c r="E50" s="2091"/>
      <c r="F50" s="2091"/>
      <c r="G50" s="2091"/>
      <c r="H50" s="2091"/>
      <c r="I50" s="2092"/>
      <c r="J50" s="316">
        <v>8661</v>
      </c>
      <c r="K50" s="292" t="s">
        <v>61</v>
      </c>
      <c r="L50" s="2361" t="e">
        <f t="shared" si="0"/>
        <v>#VALUE!</v>
      </c>
      <c r="M50" s="2362"/>
      <c r="N50" s="2363"/>
      <c r="O50" s="3763"/>
      <c r="P50" s="2380"/>
    </row>
    <row r="51" spans="2:16" ht="21" customHeight="1">
      <c r="B51" s="27" t="s">
        <v>504</v>
      </c>
      <c r="C51" s="2091" t="s">
        <v>3193</v>
      </c>
      <c r="D51" s="2091"/>
      <c r="E51" s="2091"/>
      <c r="F51" s="2091"/>
      <c r="G51" s="2091"/>
      <c r="H51" s="2091"/>
      <c r="I51" s="2092"/>
      <c r="J51" s="101" t="s">
        <v>61</v>
      </c>
      <c r="K51" s="292" t="s">
        <v>61</v>
      </c>
      <c r="L51" s="2361" t="s">
        <v>61</v>
      </c>
      <c r="M51" s="2362"/>
      <c r="N51" s="2363"/>
      <c r="O51" s="3763"/>
      <c r="P51" s="2380"/>
    </row>
    <row r="52" spans="2:16" ht="21" customHeight="1">
      <c r="B52" s="27" t="s">
        <v>506</v>
      </c>
      <c r="C52" s="2091" t="s">
        <v>2432</v>
      </c>
      <c r="D52" s="2091"/>
      <c r="E52" s="2091"/>
      <c r="F52" s="2091"/>
      <c r="G52" s="2091"/>
      <c r="H52" s="2091"/>
      <c r="I52" s="2092"/>
      <c r="J52" s="316">
        <v>8256850</v>
      </c>
      <c r="K52" s="292" t="s">
        <v>61</v>
      </c>
      <c r="L52" s="2361" t="e">
        <f t="shared" si="0"/>
        <v>#VALUE!</v>
      </c>
      <c r="M52" s="2362"/>
      <c r="N52" s="2363"/>
      <c r="O52" s="3763"/>
      <c r="P52" s="2380"/>
    </row>
    <row r="53" spans="2:16" ht="21" customHeight="1">
      <c r="B53" s="27" t="s">
        <v>507</v>
      </c>
      <c r="C53" s="2091" t="s">
        <v>2433</v>
      </c>
      <c r="D53" s="2091"/>
      <c r="E53" s="2091"/>
      <c r="F53" s="2091"/>
      <c r="G53" s="2091"/>
      <c r="H53" s="2091"/>
      <c r="I53" s="2092"/>
      <c r="J53" s="101" t="s">
        <v>61</v>
      </c>
      <c r="K53" s="292" t="s">
        <v>61</v>
      </c>
      <c r="L53" s="2361" t="s">
        <v>61</v>
      </c>
      <c r="M53" s="2362"/>
      <c r="N53" s="2363"/>
      <c r="O53" s="3763"/>
      <c r="P53" s="2380"/>
    </row>
    <row r="54" spans="2:16" ht="21" customHeight="1">
      <c r="B54" s="27" t="s">
        <v>508</v>
      </c>
      <c r="C54" s="1997" t="s">
        <v>2434</v>
      </c>
      <c r="D54" s="1997"/>
      <c r="E54" s="1997"/>
      <c r="F54" s="1997"/>
      <c r="G54" s="1997"/>
      <c r="H54" s="1997"/>
      <c r="I54" s="1997"/>
      <c r="J54" s="1997"/>
      <c r="K54" s="1997"/>
      <c r="L54" s="1997"/>
      <c r="M54" s="1997"/>
      <c r="N54" s="2041"/>
      <c r="O54" s="3763"/>
      <c r="P54" s="2380"/>
    </row>
    <row r="55" spans="2:16" ht="21" customHeight="1">
      <c r="B55" s="27"/>
      <c r="C55" s="2091" t="s">
        <v>2435</v>
      </c>
      <c r="D55" s="2091"/>
      <c r="E55" s="2091"/>
      <c r="F55" s="2091"/>
      <c r="G55" s="2091"/>
      <c r="H55" s="2091"/>
      <c r="I55" s="2092"/>
      <c r="J55" s="101" t="s">
        <v>61</v>
      </c>
      <c r="K55" s="292" t="s">
        <v>61</v>
      </c>
      <c r="L55" s="2361" t="s">
        <v>61</v>
      </c>
      <c r="M55" s="2362"/>
      <c r="N55" s="2363"/>
      <c r="O55" s="3763"/>
      <c r="P55" s="2380"/>
    </row>
    <row r="56" spans="2:16" ht="21" customHeight="1">
      <c r="B56" s="27"/>
      <c r="C56" s="2091" t="s">
        <v>2436</v>
      </c>
      <c r="D56" s="2091"/>
      <c r="E56" s="2091"/>
      <c r="F56" s="2091"/>
      <c r="G56" s="2091"/>
      <c r="H56" s="2091"/>
      <c r="I56" s="2092"/>
      <c r="J56" s="101" t="s">
        <v>61</v>
      </c>
      <c r="K56" s="292" t="s">
        <v>61</v>
      </c>
      <c r="L56" s="2361" t="s">
        <v>61</v>
      </c>
      <c r="M56" s="2362"/>
      <c r="N56" s="2363"/>
      <c r="O56" s="3763"/>
      <c r="P56" s="2380"/>
    </row>
    <row r="57" spans="2:16" ht="21" customHeight="1" thickBot="1">
      <c r="B57" s="39" t="s">
        <v>510</v>
      </c>
      <c r="C57" s="2364" t="s">
        <v>3194</v>
      </c>
      <c r="D57" s="2364"/>
      <c r="E57" s="2364"/>
      <c r="F57" s="2364"/>
      <c r="G57" s="2364"/>
      <c r="H57" s="2364"/>
      <c r="I57" s="2365"/>
      <c r="J57" s="101" t="s">
        <v>61</v>
      </c>
      <c r="K57" s="292" t="s">
        <v>61</v>
      </c>
      <c r="L57" s="2361" t="s">
        <v>61</v>
      </c>
      <c r="M57" s="2362"/>
      <c r="N57" s="2363"/>
      <c r="O57" s="3763"/>
      <c r="P57" s="2380"/>
    </row>
    <row r="58" spans="2:16" ht="77.25" customHeight="1" thickBot="1">
      <c r="B58" s="40" t="s">
        <v>512</v>
      </c>
      <c r="C58" s="2351" t="s">
        <v>3195</v>
      </c>
      <c r="D58" s="2351"/>
      <c r="E58" s="2351"/>
      <c r="F58" s="2351"/>
      <c r="G58" s="2351"/>
      <c r="H58" s="2351"/>
      <c r="I58" s="2351"/>
      <c r="J58" s="41" t="s">
        <v>1442</v>
      </c>
      <c r="K58" s="42" t="s">
        <v>1521</v>
      </c>
      <c r="L58" s="2352" t="s">
        <v>4864</v>
      </c>
      <c r="M58" s="2353"/>
      <c r="N58" s="2354"/>
      <c r="O58" s="43" t="s">
        <v>1445</v>
      </c>
      <c r="P58" s="43"/>
    </row>
    <row r="59" spans="2:16" ht="46.5" customHeight="1">
      <c r="B59" s="2355" t="s">
        <v>3196</v>
      </c>
      <c r="C59" s="2214"/>
      <c r="D59" s="2214"/>
      <c r="E59" s="2214"/>
      <c r="F59" s="2214"/>
      <c r="G59" s="2214"/>
      <c r="H59" s="2214"/>
      <c r="I59" s="2214"/>
      <c r="J59" s="2214"/>
      <c r="K59" s="2214"/>
      <c r="L59" s="2214"/>
      <c r="M59" s="2214"/>
      <c r="N59" s="2214"/>
      <c r="O59" s="2214"/>
      <c r="P59" s="2356"/>
    </row>
    <row r="60" spans="2:16" ht="64.5" customHeight="1" thickBot="1">
      <c r="B60" s="44" t="s">
        <v>516</v>
      </c>
      <c r="C60" s="2330" t="s">
        <v>3197</v>
      </c>
      <c r="D60" s="2330"/>
      <c r="E60" s="2330"/>
      <c r="F60" s="2330"/>
      <c r="G60" s="2330"/>
      <c r="H60" s="2330"/>
      <c r="I60" s="2330"/>
      <c r="J60" s="2357" t="s">
        <v>1442</v>
      </c>
      <c r="K60" s="2358"/>
      <c r="L60" s="45" t="s">
        <v>1521</v>
      </c>
      <c r="M60" s="2359" t="s">
        <v>4865</v>
      </c>
      <c r="N60" s="2360"/>
      <c r="O60" s="1627" t="s">
        <v>4866</v>
      </c>
      <c r="P60" s="1511"/>
    </row>
    <row r="61" spans="2:16" ht="26.25" customHeight="1">
      <c r="B61" s="2344" t="s">
        <v>2445</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928" t="s">
        <v>4867</v>
      </c>
      <c r="P62" s="2348"/>
    </row>
    <row r="63" spans="2:16" ht="51" customHeight="1">
      <c r="B63" s="1490" t="s">
        <v>435</v>
      </c>
      <c r="C63" s="1997" t="s">
        <v>3201</v>
      </c>
      <c r="D63" s="1997"/>
      <c r="E63" s="1997"/>
      <c r="F63" s="1998"/>
      <c r="G63" s="48">
        <v>1405830</v>
      </c>
      <c r="H63" s="116" t="s">
        <v>1459</v>
      </c>
      <c r="I63" s="2317" t="s">
        <v>4868</v>
      </c>
      <c r="J63" s="2318"/>
      <c r="K63" s="3537" t="s">
        <v>4869</v>
      </c>
      <c r="L63" s="3538"/>
      <c r="M63" s="3538"/>
      <c r="N63" s="3539"/>
      <c r="O63" s="2929"/>
      <c r="P63" s="2349"/>
    </row>
    <row r="64" spans="2:16" ht="57.75" customHeight="1">
      <c r="B64" s="1490" t="s">
        <v>441</v>
      </c>
      <c r="C64" s="1997" t="s">
        <v>3204</v>
      </c>
      <c r="D64" s="1997"/>
      <c r="E64" s="1997"/>
      <c r="F64" s="1998"/>
      <c r="G64" s="48">
        <v>0</v>
      </c>
      <c r="H64" s="116" t="s">
        <v>1459</v>
      </c>
      <c r="I64" s="2317" t="s">
        <v>4868</v>
      </c>
      <c r="J64" s="2318"/>
      <c r="K64" s="3537" t="s">
        <v>4870</v>
      </c>
      <c r="L64" s="3538"/>
      <c r="M64" s="3538"/>
      <c r="N64" s="3539"/>
      <c r="O64" s="2929"/>
      <c r="P64" s="2349"/>
    </row>
    <row r="65" spans="2:17" ht="47.25" customHeight="1" thickBot="1">
      <c r="B65" s="27" t="s">
        <v>443</v>
      </c>
      <c r="C65" s="1830" t="s">
        <v>3205</v>
      </c>
      <c r="D65" s="1830"/>
      <c r="E65" s="1830"/>
      <c r="F65" s="1831"/>
      <c r="G65" s="50">
        <f>G63+G64</f>
        <v>1405830</v>
      </c>
      <c r="H65" s="51"/>
      <c r="I65" s="2309"/>
      <c r="J65" s="2310"/>
      <c r="K65" s="2309"/>
      <c r="L65" s="2311"/>
      <c r="M65" s="2311"/>
      <c r="N65" s="2312"/>
      <c r="O65" s="2930"/>
      <c r="P65" s="2350"/>
      <c r="Q65" s="349"/>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2331"/>
      <c r="L67" s="2332"/>
      <c r="M67" s="2332"/>
      <c r="N67" s="2333"/>
      <c r="O67" s="1627" t="s">
        <v>1332</v>
      </c>
      <c r="P67" s="1511" t="s">
        <v>4866</v>
      </c>
    </row>
    <row r="68" spans="2:17" ht="21.75" customHeight="1">
      <c r="B68" s="2454" t="s">
        <v>2461</v>
      </c>
      <c r="C68" s="2455"/>
      <c r="D68" s="2455"/>
      <c r="E68" s="2455"/>
      <c r="F68" s="2455"/>
      <c r="G68" s="2455"/>
      <c r="H68" s="2455"/>
      <c r="I68" s="2455"/>
      <c r="J68" s="2455"/>
      <c r="K68" s="2455"/>
      <c r="L68" s="2455"/>
      <c r="M68" s="2455"/>
      <c r="N68" s="2455"/>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051" t="s">
        <v>1332</v>
      </c>
      <c r="P69" s="2051" t="s">
        <v>1332</v>
      </c>
    </row>
    <row r="70" spans="2:17" ht="39" customHeight="1">
      <c r="B70" s="1490" t="s">
        <v>435</v>
      </c>
      <c r="C70" s="2338" t="s">
        <v>3211</v>
      </c>
      <c r="D70" s="2338"/>
      <c r="E70" s="2339"/>
      <c r="F70" s="1622" t="s">
        <v>1442</v>
      </c>
      <c r="G70" s="2315">
        <v>1405830</v>
      </c>
      <c r="H70" s="2316"/>
      <c r="I70" s="2317" t="s">
        <v>1459</v>
      </c>
      <c r="J70" s="2318"/>
      <c r="K70" s="3537" t="s">
        <v>4871</v>
      </c>
      <c r="L70" s="3538"/>
      <c r="M70" s="3538"/>
      <c r="N70" s="3539"/>
      <c r="O70" s="2124"/>
      <c r="P70" s="2124"/>
    </row>
    <row r="71" spans="2:17" ht="39" customHeight="1">
      <c r="B71" s="56"/>
      <c r="C71" s="2338" t="s">
        <v>3213</v>
      </c>
      <c r="D71" s="2338"/>
      <c r="E71" s="2339"/>
      <c r="F71" s="2162" t="s">
        <v>4872</v>
      </c>
      <c r="G71" s="2163"/>
      <c r="H71" s="2163"/>
      <c r="I71" s="2163"/>
      <c r="J71" s="2163"/>
      <c r="K71" s="2340"/>
      <c r="L71" s="2341"/>
      <c r="M71" s="2341"/>
      <c r="N71" s="2342"/>
      <c r="O71" s="2124"/>
      <c r="P71" s="2124"/>
    </row>
    <row r="72" spans="2:17" ht="72" customHeight="1">
      <c r="B72" s="1490" t="s">
        <v>441</v>
      </c>
      <c r="C72" s="2338" t="s">
        <v>3215</v>
      </c>
      <c r="D72" s="2338"/>
      <c r="E72" s="2339"/>
      <c r="F72" s="1622" t="s">
        <v>57</v>
      </c>
      <c r="G72" s="2315">
        <v>0</v>
      </c>
      <c r="H72" s="2316"/>
      <c r="I72" s="2317" t="s">
        <v>1459</v>
      </c>
      <c r="J72" s="2318"/>
      <c r="K72" s="2340"/>
      <c r="L72" s="2341"/>
      <c r="M72" s="2341"/>
      <c r="N72" s="2342"/>
      <c r="O72" s="2124"/>
      <c r="P72" s="2124"/>
    </row>
    <row r="73" spans="2:17" ht="39" customHeight="1">
      <c r="B73" s="56"/>
      <c r="C73" s="2338" t="s">
        <v>3216</v>
      </c>
      <c r="D73" s="2338"/>
      <c r="E73" s="2339"/>
      <c r="F73" s="3578" t="s">
        <v>4873</v>
      </c>
      <c r="G73" s="3579"/>
      <c r="H73" s="3579"/>
      <c r="I73" s="3579"/>
      <c r="J73" s="3579"/>
      <c r="K73" s="2340"/>
      <c r="L73" s="2341"/>
      <c r="M73" s="2341"/>
      <c r="N73" s="2342"/>
      <c r="O73" s="2124"/>
      <c r="P73" s="2124"/>
    </row>
    <row r="74" spans="2:17" ht="57" customHeight="1" thickBot="1">
      <c r="B74" s="39" t="s">
        <v>443</v>
      </c>
      <c r="C74" s="2321" t="s">
        <v>3217</v>
      </c>
      <c r="D74" s="2321"/>
      <c r="E74" s="2322"/>
      <c r="F74" s="57"/>
      <c r="G74" s="2307">
        <f>G70+G72</f>
        <v>1405830</v>
      </c>
      <c r="H74" s="2308"/>
      <c r="I74" s="2309"/>
      <c r="J74" s="2310"/>
      <c r="K74" s="2309"/>
      <c r="L74" s="2311"/>
      <c r="M74" s="2311"/>
      <c r="N74" s="2312"/>
      <c r="O74" s="2052"/>
      <c r="P74" s="2052"/>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64" customFormat="1" ht="32.25" customHeight="1">
      <c r="B77" s="1490" t="s">
        <v>435</v>
      </c>
      <c r="C77" s="1997" t="s">
        <v>113</v>
      </c>
      <c r="D77" s="1997"/>
      <c r="E77" s="1998"/>
      <c r="F77" s="1523" t="s">
        <v>1340</v>
      </c>
      <c r="G77" s="2315">
        <v>0</v>
      </c>
      <c r="H77" s="2316"/>
      <c r="I77" s="2317" t="s">
        <v>1459</v>
      </c>
      <c r="J77" s="2318"/>
      <c r="K77" s="3896" t="s">
        <v>4874</v>
      </c>
      <c r="L77" s="3897"/>
      <c r="M77" s="3897"/>
      <c r="N77" s="3898"/>
      <c r="O77" s="25" t="s">
        <v>3568</v>
      </c>
      <c r="P77" s="26" t="s">
        <v>2484</v>
      </c>
    </row>
    <row r="78" spans="2:17" s="164" customFormat="1" ht="32.25" customHeight="1">
      <c r="B78" s="1490" t="s">
        <v>441</v>
      </c>
      <c r="C78" s="1997" t="s">
        <v>2481</v>
      </c>
      <c r="D78" s="1997"/>
      <c r="E78" s="1998"/>
      <c r="F78" s="1523" t="s">
        <v>1340</v>
      </c>
      <c r="G78" s="2315">
        <v>0</v>
      </c>
      <c r="H78" s="2316"/>
      <c r="I78" s="2317" t="s">
        <v>1459</v>
      </c>
      <c r="J78" s="2318"/>
      <c r="K78" s="3896" t="s">
        <v>4875</v>
      </c>
      <c r="L78" s="3897"/>
      <c r="M78" s="3897"/>
      <c r="N78" s="3898"/>
      <c r="O78" s="25" t="s">
        <v>4876</v>
      </c>
      <c r="P78" s="26" t="s">
        <v>4876</v>
      </c>
    </row>
    <row r="79" spans="2:17" s="164" customFormat="1" ht="47.25" customHeight="1">
      <c r="B79" s="1490" t="s">
        <v>443</v>
      </c>
      <c r="C79" s="1997" t="s">
        <v>2485</v>
      </c>
      <c r="D79" s="1997"/>
      <c r="E79" s="1998"/>
      <c r="F79" s="1523" t="s">
        <v>1340</v>
      </c>
      <c r="G79" s="2315">
        <v>0</v>
      </c>
      <c r="H79" s="2316"/>
      <c r="I79" s="2317" t="s">
        <v>1459</v>
      </c>
      <c r="J79" s="2318"/>
      <c r="K79" s="3896" t="s">
        <v>4877</v>
      </c>
      <c r="L79" s="3897"/>
      <c r="M79" s="3897"/>
      <c r="N79" s="3898"/>
      <c r="O79" s="25" t="s">
        <v>2484</v>
      </c>
      <c r="P79" s="26" t="s">
        <v>2484</v>
      </c>
    </row>
    <row r="80" spans="2:17" s="164" customFormat="1" ht="32.25" customHeight="1">
      <c r="B80" s="1490" t="s">
        <v>445</v>
      </c>
      <c r="C80" s="1997" t="s">
        <v>2486</v>
      </c>
      <c r="D80" s="1997"/>
      <c r="E80" s="1998"/>
      <c r="F80" s="1523" t="s">
        <v>1340</v>
      </c>
      <c r="G80" s="2315">
        <v>0</v>
      </c>
      <c r="H80" s="2316"/>
      <c r="I80" s="2317" t="s">
        <v>1459</v>
      </c>
      <c r="J80" s="2318"/>
      <c r="K80" s="2315"/>
      <c r="L80" s="2319"/>
      <c r="M80" s="2319"/>
      <c r="N80" s="2320"/>
      <c r="O80" s="2051" t="s">
        <v>1332</v>
      </c>
      <c r="P80" s="2051"/>
    </row>
    <row r="81" spans="1:16" s="164" customFormat="1" ht="32.25" customHeight="1">
      <c r="B81" s="1490" t="s">
        <v>448</v>
      </c>
      <c r="C81" s="1997" t="s">
        <v>2484</v>
      </c>
      <c r="D81" s="1997"/>
      <c r="E81" s="1998"/>
      <c r="F81" s="1523" t="s">
        <v>1807</v>
      </c>
      <c r="G81" s="2315">
        <v>0</v>
      </c>
      <c r="H81" s="2316"/>
      <c r="I81" s="2317" t="s">
        <v>1459</v>
      </c>
      <c r="J81" s="2318"/>
      <c r="K81" s="2284"/>
      <c r="L81" s="2285"/>
      <c r="M81" s="2285"/>
      <c r="N81" s="2286"/>
      <c r="O81" s="2197"/>
      <c r="P81" s="2197"/>
    </row>
    <row r="82" spans="1:16" ht="70.5" customHeight="1" thickBot="1">
      <c r="B82" s="27" t="s">
        <v>450</v>
      </c>
      <c r="C82" s="1830" t="s">
        <v>3223</v>
      </c>
      <c r="D82" s="1830"/>
      <c r="E82" s="1831"/>
      <c r="F82" s="61"/>
      <c r="G82" s="2307">
        <f>G77+G78+G79+G80+G81</f>
        <v>0</v>
      </c>
      <c r="H82" s="2308"/>
      <c r="I82" s="2309"/>
      <c r="J82" s="2310"/>
      <c r="K82" s="2309"/>
      <c r="L82" s="2311"/>
      <c r="M82" s="2311"/>
      <c r="N82" s="2312"/>
      <c r="O82" s="62"/>
      <c r="P82" s="62"/>
    </row>
    <row r="83" spans="1:16" ht="54.75" customHeight="1">
      <c r="A83" s="166"/>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1</v>
      </c>
      <c r="K84" s="65" t="s">
        <v>1330</v>
      </c>
      <c r="L84" s="2304"/>
      <c r="M84" s="2305"/>
      <c r="N84" s="2306"/>
      <c r="O84" s="2231"/>
      <c r="P84" s="2231"/>
    </row>
    <row r="85" spans="1:16" ht="51.75" customHeight="1">
      <c r="B85" s="66" t="s">
        <v>553</v>
      </c>
      <c r="C85" s="2302" t="s">
        <v>1505</v>
      </c>
      <c r="D85" s="2302"/>
      <c r="E85" s="2302"/>
      <c r="F85" s="2302"/>
      <c r="G85" s="2302"/>
      <c r="H85" s="2302"/>
      <c r="I85" s="2303"/>
      <c r="J85" s="64">
        <f>G70/G74</f>
        <v>1</v>
      </c>
      <c r="K85" s="65" t="s">
        <v>1521</v>
      </c>
      <c r="L85" s="2304"/>
      <c r="M85" s="2305"/>
      <c r="N85" s="2306"/>
      <c r="O85" s="2232"/>
      <c r="P85" s="2232"/>
    </row>
    <row r="86" spans="1:16" ht="50.25" customHeight="1">
      <c r="B86" s="66" t="s">
        <v>555</v>
      </c>
      <c r="C86" s="2028" t="s">
        <v>1507</v>
      </c>
      <c r="D86" s="2028"/>
      <c r="E86" s="2028"/>
      <c r="F86" s="2028"/>
      <c r="G86" s="2028"/>
      <c r="H86" s="2028"/>
      <c r="I86" s="2029"/>
      <c r="J86" s="64">
        <f>(G74+G82)/J27</f>
        <v>1</v>
      </c>
      <c r="K86" s="65" t="s">
        <v>1330</v>
      </c>
      <c r="L86" s="2304"/>
      <c r="M86" s="2305"/>
      <c r="N86" s="2306"/>
      <c r="O86" s="2232"/>
      <c r="P86" s="2232"/>
    </row>
    <row r="87" spans="1:16" ht="34.5" customHeight="1">
      <c r="B87" s="67" t="s">
        <v>557</v>
      </c>
      <c r="C87" s="2302" t="s">
        <v>3224</v>
      </c>
      <c r="D87" s="2302"/>
      <c r="E87" s="2302"/>
      <c r="F87" s="2302"/>
      <c r="G87" s="2302"/>
      <c r="H87" s="2302"/>
      <c r="I87" s="2303"/>
      <c r="J87" s="68" t="str">
        <f>IF(J86&lt;0.99,"Funding gap","No funding gap")</f>
        <v>No funding gap</v>
      </c>
      <c r="K87" s="1547" t="s">
        <v>1521</v>
      </c>
      <c r="L87" s="2304"/>
      <c r="M87" s="2305"/>
      <c r="N87" s="2306"/>
      <c r="O87" s="2233"/>
      <c r="P87" s="2233"/>
    </row>
    <row r="88" spans="1:16" ht="46.5" customHeight="1">
      <c r="B88" s="23" t="s">
        <v>559</v>
      </c>
      <c r="C88" s="1997" t="s">
        <v>2500</v>
      </c>
      <c r="D88" s="1997"/>
      <c r="E88" s="1997"/>
      <c r="F88" s="1997"/>
      <c r="G88" s="1997"/>
      <c r="H88" s="1997"/>
      <c r="I88" s="1997"/>
      <c r="J88" s="1998"/>
      <c r="K88" s="2289" t="s">
        <v>1521</v>
      </c>
      <c r="L88" s="2292" t="s">
        <v>4878</v>
      </c>
      <c r="M88" s="2293"/>
      <c r="N88" s="2294"/>
      <c r="O88" s="2051" t="s">
        <v>1332</v>
      </c>
      <c r="P88" s="2051"/>
    </row>
    <row r="89" spans="1:16" ht="21" customHeight="1">
      <c r="B89" s="1490" t="s">
        <v>435</v>
      </c>
      <c r="C89" s="2301" t="s">
        <v>2503</v>
      </c>
      <c r="D89" s="2301"/>
      <c r="E89" s="2301"/>
      <c r="F89" s="2301"/>
      <c r="G89" s="2301"/>
      <c r="H89" s="2301"/>
      <c r="I89" s="2301"/>
      <c r="J89" s="1622" t="s">
        <v>1442</v>
      </c>
      <c r="K89" s="2290"/>
      <c r="L89" s="2295"/>
      <c r="M89" s="2296"/>
      <c r="N89" s="2297"/>
      <c r="O89" s="2124"/>
      <c r="P89" s="2124"/>
    </row>
    <row r="90" spans="1:16" ht="21" customHeight="1">
      <c r="B90" s="1490" t="s">
        <v>441</v>
      </c>
      <c r="C90" s="2301" t="s">
        <v>2504</v>
      </c>
      <c r="D90" s="2301"/>
      <c r="E90" s="2301"/>
      <c r="F90" s="2301"/>
      <c r="G90" s="2301"/>
      <c r="H90" s="2301"/>
      <c r="I90" s="2301"/>
      <c r="J90" s="1622" t="s">
        <v>57</v>
      </c>
      <c r="K90" s="2290"/>
      <c r="L90" s="2295"/>
      <c r="M90" s="2296"/>
      <c r="N90" s="2297"/>
      <c r="O90" s="2124"/>
      <c r="P90" s="2124"/>
    </row>
    <row r="91" spans="1:16" ht="21" customHeight="1">
      <c r="B91" s="1490" t="s">
        <v>443</v>
      </c>
      <c r="C91" s="2301" t="s">
        <v>2505</v>
      </c>
      <c r="D91" s="2301"/>
      <c r="E91" s="2301"/>
      <c r="F91" s="2301"/>
      <c r="G91" s="2301"/>
      <c r="H91" s="2301"/>
      <c r="I91" s="2301"/>
      <c r="J91" s="1622" t="s">
        <v>1340</v>
      </c>
      <c r="K91" s="2290"/>
      <c r="L91" s="2295"/>
      <c r="M91" s="2296"/>
      <c r="N91" s="2297"/>
      <c r="O91" s="2124"/>
      <c r="P91" s="2124"/>
    </row>
    <row r="92" spans="1:16" ht="21" customHeight="1">
      <c r="B92" s="1490" t="s">
        <v>445</v>
      </c>
      <c r="C92" s="2301" t="s">
        <v>2484</v>
      </c>
      <c r="D92" s="2301"/>
      <c r="E92" s="2301"/>
      <c r="F92" s="2301"/>
      <c r="G92" s="2301"/>
      <c r="H92" s="2301"/>
      <c r="I92" s="2301"/>
      <c r="J92" s="1622" t="s">
        <v>1340</v>
      </c>
      <c r="K92" s="2290"/>
      <c r="L92" s="2295"/>
      <c r="M92" s="2296"/>
      <c r="N92" s="2297"/>
      <c r="O92" s="2124"/>
      <c r="P92" s="2124"/>
    </row>
    <row r="93" spans="1:16" ht="21" customHeight="1">
      <c r="B93" s="1490" t="s">
        <v>448</v>
      </c>
      <c r="C93" s="1903" t="s">
        <v>2506</v>
      </c>
      <c r="D93" s="1903"/>
      <c r="E93" s="1903"/>
      <c r="F93" s="1903"/>
      <c r="G93" s="1754" t="s">
        <v>4879</v>
      </c>
      <c r="H93" s="2008"/>
      <c r="I93" s="2008"/>
      <c r="J93" s="1755"/>
      <c r="K93" s="2291"/>
      <c r="L93" s="2298"/>
      <c r="M93" s="2299"/>
      <c r="N93" s="2300"/>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032" t="s">
        <v>4880</v>
      </c>
      <c r="J95" s="2033"/>
      <c r="K95" s="2033"/>
      <c r="L95" s="2033"/>
      <c r="M95" s="2033"/>
      <c r="N95" s="2034"/>
      <c r="O95" s="2051" t="s">
        <v>1332</v>
      </c>
      <c r="P95" s="2051" t="s">
        <v>1332</v>
      </c>
    </row>
    <row r="96" spans="1:16" ht="20.25" customHeight="1">
      <c r="B96" s="1519"/>
      <c r="C96" s="1903" t="s">
        <v>2513</v>
      </c>
      <c r="D96" s="1903"/>
      <c r="E96" s="1903"/>
      <c r="F96" s="2038" t="s">
        <v>57</v>
      </c>
      <c r="G96" s="2040"/>
      <c r="H96" s="2290"/>
      <c r="I96" s="2035"/>
      <c r="J96" s="2036"/>
      <c r="K96" s="2036"/>
      <c r="L96" s="2036"/>
      <c r="M96" s="2036"/>
      <c r="N96" s="2037"/>
      <c r="O96" s="2124"/>
      <c r="P96" s="2124"/>
    </row>
    <row r="97" spans="2:16" ht="20.25" customHeight="1">
      <c r="B97" s="1519"/>
      <c r="C97" s="1903" t="s">
        <v>2515</v>
      </c>
      <c r="D97" s="1903"/>
      <c r="E97" s="1903"/>
      <c r="F97" s="2038" t="s">
        <v>57</v>
      </c>
      <c r="G97" s="2040"/>
      <c r="H97" s="2290"/>
      <c r="I97" s="2035"/>
      <c r="J97" s="2036"/>
      <c r="K97" s="2036"/>
      <c r="L97" s="2036"/>
      <c r="M97" s="2036"/>
      <c r="N97" s="2037"/>
      <c r="O97" s="2124"/>
      <c r="P97" s="2124"/>
    </row>
    <row r="98" spans="2:16" ht="39.75" customHeight="1">
      <c r="B98" s="27" t="s">
        <v>435</v>
      </c>
      <c r="C98" s="2028" t="s">
        <v>2517</v>
      </c>
      <c r="D98" s="2028"/>
      <c r="E98" s="2028"/>
      <c r="F98" s="2028"/>
      <c r="G98" s="2029"/>
      <c r="H98" s="2290"/>
      <c r="I98" s="2035"/>
      <c r="J98" s="2036"/>
      <c r="K98" s="2036"/>
      <c r="L98" s="2036"/>
      <c r="M98" s="2036"/>
      <c r="N98" s="2037"/>
      <c r="O98" s="2124"/>
      <c r="P98" s="2124"/>
    </row>
    <row r="99" spans="2:16" ht="21" customHeight="1">
      <c r="B99" s="27"/>
      <c r="C99" s="1903" t="s">
        <v>320</v>
      </c>
      <c r="D99" s="1903"/>
      <c r="E99" s="2138"/>
      <c r="F99" s="2038" t="s">
        <v>1442</v>
      </c>
      <c r="G99" s="2040"/>
      <c r="H99" s="2290"/>
      <c r="I99" s="2035"/>
      <c r="J99" s="2036"/>
      <c r="K99" s="2036"/>
      <c r="L99" s="2036"/>
      <c r="M99" s="2036"/>
      <c r="N99" s="2037"/>
      <c r="O99" s="2124"/>
      <c r="P99" s="2124"/>
    </row>
    <row r="100" spans="2:16" ht="21" customHeight="1">
      <c r="B100" s="27"/>
      <c r="C100" s="1903" t="s">
        <v>2513</v>
      </c>
      <c r="D100" s="1903"/>
      <c r="E100" s="2138"/>
      <c r="F100" s="2038" t="s">
        <v>57</v>
      </c>
      <c r="G100" s="2040"/>
      <c r="H100" s="2290"/>
      <c r="I100" s="2035"/>
      <c r="J100" s="2036"/>
      <c r="K100" s="2036"/>
      <c r="L100" s="2036"/>
      <c r="M100" s="2036"/>
      <c r="N100" s="2037"/>
      <c r="O100" s="2124"/>
      <c r="P100" s="2124"/>
    </row>
    <row r="101" spans="2:16" ht="21" customHeight="1">
      <c r="B101" s="27"/>
      <c r="C101" s="1903" t="s">
        <v>2521</v>
      </c>
      <c r="D101" s="1903"/>
      <c r="E101" s="2138"/>
      <c r="F101" s="2038" t="s">
        <v>57</v>
      </c>
      <c r="G101" s="2040"/>
      <c r="H101" s="2290"/>
      <c r="I101" s="2035"/>
      <c r="J101" s="2036"/>
      <c r="K101" s="2036"/>
      <c r="L101" s="2036"/>
      <c r="M101" s="2036"/>
      <c r="N101" s="2037"/>
      <c r="O101" s="2124"/>
      <c r="P101" s="2124"/>
    </row>
    <row r="102" spans="2:16" ht="21" customHeight="1">
      <c r="B102" s="27"/>
      <c r="C102" s="1903" t="s">
        <v>2484</v>
      </c>
      <c r="D102" s="1903"/>
      <c r="E102" s="2138"/>
      <c r="F102" s="3721" t="s">
        <v>57</v>
      </c>
      <c r="G102" s="3734"/>
      <c r="H102" s="2290"/>
      <c r="I102" s="2035"/>
      <c r="J102" s="2036"/>
      <c r="K102" s="2036"/>
      <c r="L102" s="2036"/>
      <c r="M102" s="2036"/>
      <c r="N102" s="2037"/>
      <c r="O102" s="2124"/>
      <c r="P102" s="2124"/>
    </row>
    <row r="103" spans="2:16" ht="26.25" customHeight="1">
      <c r="B103" s="27"/>
      <c r="C103" s="1903" t="s">
        <v>2522</v>
      </c>
      <c r="D103" s="1903"/>
      <c r="E103" s="2138"/>
      <c r="F103" s="1999"/>
      <c r="G103" s="2000"/>
      <c r="H103" s="2291"/>
      <c r="I103" s="2485"/>
      <c r="J103" s="2486"/>
      <c r="K103" s="2486"/>
      <c r="L103" s="2486"/>
      <c r="M103" s="2486"/>
      <c r="N103" s="2487"/>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3228</v>
      </c>
      <c r="D106" s="1997"/>
      <c r="E106" s="1997"/>
      <c r="F106" s="1997"/>
      <c r="G106" s="1998"/>
      <c r="H106" s="71" t="s">
        <v>1442</v>
      </c>
      <c r="I106" s="2260" t="s">
        <v>1521</v>
      </c>
      <c r="J106" s="2261"/>
      <c r="K106" s="2262"/>
      <c r="L106" s="2263"/>
      <c r="M106" s="2263"/>
      <c r="N106" s="2264"/>
      <c r="O106" s="25" t="s">
        <v>1332</v>
      </c>
      <c r="P106" s="26" t="s">
        <v>4866</v>
      </c>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21" customHeight="1">
      <c r="B108" s="1810"/>
      <c r="C108" s="1811"/>
      <c r="D108" s="1811"/>
      <c r="E108" s="2267"/>
      <c r="F108" s="2275" t="s">
        <v>4872</v>
      </c>
      <c r="G108" s="2276"/>
      <c r="H108" s="2277"/>
      <c r="I108" s="4265">
        <v>1994659</v>
      </c>
      <c r="J108" s="4266"/>
      <c r="K108" s="4267" t="s">
        <v>4881</v>
      </c>
      <c r="L108" s="4268"/>
      <c r="M108" s="4268"/>
      <c r="N108" s="4269"/>
      <c r="O108" s="2232"/>
      <c r="P108" s="2232"/>
    </row>
    <row r="109" spans="2:16" ht="34.5" customHeight="1">
      <c r="B109" s="1810"/>
      <c r="C109" s="1811"/>
      <c r="D109" s="1811"/>
      <c r="E109" s="2267"/>
      <c r="F109" s="2275" t="s">
        <v>4882</v>
      </c>
      <c r="G109" s="2276"/>
      <c r="H109" s="2277"/>
      <c r="I109" s="2278"/>
      <c r="J109" s="2279"/>
      <c r="K109" s="3900" t="s">
        <v>4883</v>
      </c>
      <c r="L109" s="3901"/>
      <c r="M109" s="3901"/>
      <c r="N109" s="4270"/>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245" t="s">
        <v>4884</v>
      </c>
      <c r="P113" s="2245" t="s">
        <v>2538</v>
      </c>
    </row>
    <row r="114" spans="2:16" ht="20.25" customHeight="1">
      <c r="B114" s="2246" t="s">
        <v>2539</v>
      </c>
      <c r="C114" s="2247"/>
      <c r="D114" s="2247"/>
      <c r="E114" s="2247"/>
      <c r="F114" s="2248"/>
      <c r="G114" s="2252" t="s">
        <v>2540</v>
      </c>
      <c r="H114" s="2252"/>
      <c r="I114" s="2252"/>
      <c r="J114" s="2252"/>
      <c r="K114" s="2252"/>
      <c r="L114" s="2253"/>
      <c r="M114" s="2253"/>
      <c r="N114" s="2253"/>
      <c r="O114" s="2124"/>
      <c r="P114" s="2124"/>
    </row>
    <row r="115" spans="2:16" ht="29.25" customHeight="1">
      <c r="B115" s="2249"/>
      <c r="C115" s="2250"/>
      <c r="D115" s="2250"/>
      <c r="E115" s="2250"/>
      <c r="F115" s="2251"/>
      <c r="G115" s="2253" t="s">
        <v>2541</v>
      </c>
      <c r="H115" s="2254"/>
      <c r="I115" s="2253" t="s">
        <v>2542</v>
      </c>
      <c r="J115" s="2254"/>
      <c r="K115" s="1545" t="s">
        <v>1085</v>
      </c>
      <c r="L115" s="2255" t="s">
        <v>2543</v>
      </c>
      <c r="M115" s="2255"/>
      <c r="N115" s="2256"/>
      <c r="O115" s="2197"/>
      <c r="P115" s="2197"/>
    </row>
    <row r="116" spans="2:16" ht="84" customHeight="1">
      <c r="B116" s="73" t="s">
        <v>435</v>
      </c>
      <c r="C116" s="1885" t="s">
        <v>1550</v>
      </c>
      <c r="D116" s="1885"/>
      <c r="E116" s="1885"/>
      <c r="F116" s="2148"/>
      <c r="G116" s="2108" t="s">
        <v>1442</v>
      </c>
      <c r="H116" s="2109"/>
      <c r="I116" s="2108" t="s">
        <v>1442</v>
      </c>
      <c r="J116" s="2109"/>
      <c r="K116" s="1522" t="s">
        <v>1442</v>
      </c>
      <c r="L116" s="2108" t="s">
        <v>1442</v>
      </c>
      <c r="M116" s="2110"/>
      <c r="N116" s="2191"/>
      <c r="O116" s="2231" t="s">
        <v>4885</v>
      </c>
      <c r="P116" s="2231" t="s">
        <v>4886</v>
      </c>
    </row>
    <row r="117" spans="2:16" ht="45" customHeight="1">
      <c r="B117" s="73" t="s">
        <v>441</v>
      </c>
      <c r="C117" s="1885" t="s">
        <v>3231</v>
      </c>
      <c r="D117" s="1885"/>
      <c r="E117" s="1885"/>
      <c r="F117" s="2148"/>
      <c r="G117" s="2108" t="s">
        <v>1442</v>
      </c>
      <c r="H117" s="2109"/>
      <c r="I117" s="2108" t="s">
        <v>57</v>
      </c>
      <c r="J117" s="2109"/>
      <c r="K117" s="1522" t="s">
        <v>1442</v>
      </c>
      <c r="L117" s="2108" t="s">
        <v>57</v>
      </c>
      <c r="M117" s="2110"/>
      <c r="N117" s="2191"/>
      <c r="O117" s="2232"/>
      <c r="P117" s="2232"/>
    </row>
    <row r="118" spans="2:16" ht="43.5" customHeight="1">
      <c r="B118" s="73" t="s">
        <v>586</v>
      </c>
      <c r="C118" s="1885" t="s">
        <v>3232</v>
      </c>
      <c r="D118" s="1885"/>
      <c r="E118" s="1885"/>
      <c r="F118" s="2148"/>
      <c r="G118" s="2108" t="s">
        <v>1442</v>
      </c>
      <c r="H118" s="2109"/>
      <c r="I118" s="2108" t="s">
        <v>1442</v>
      </c>
      <c r="J118" s="2109"/>
      <c r="K118" s="1522" t="s">
        <v>1442</v>
      </c>
      <c r="L118" s="2108" t="s">
        <v>57</v>
      </c>
      <c r="M118" s="2110"/>
      <c r="N118" s="2191"/>
      <c r="O118" s="2232"/>
      <c r="P118" s="2232"/>
    </row>
    <row r="119" spans="2:16" ht="34.5" customHeight="1">
      <c r="B119" s="73" t="s">
        <v>588</v>
      </c>
      <c r="C119" s="1885" t="s">
        <v>3233</v>
      </c>
      <c r="D119" s="1885"/>
      <c r="E119" s="1885"/>
      <c r="F119" s="2148"/>
      <c r="G119" s="2108" t="s">
        <v>1442</v>
      </c>
      <c r="H119" s="2109"/>
      <c r="I119" s="2108" t="s">
        <v>57</v>
      </c>
      <c r="J119" s="2109"/>
      <c r="K119" s="1522" t="s">
        <v>1442</v>
      </c>
      <c r="L119" s="2108" t="s">
        <v>1442</v>
      </c>
      <c r="M119" s="2110"/>
      <c r="N119" s="2191"/>
      <c r="O119" s="2232"/>
      <c r="P119" s="2232"/>
    </row>
    <row r="120" spans="2:16" ht="19.5" customHeight="1">
      <c r="B120" s="73" t="s">
        <v>590</v>
      </c>
      <c r="C120" s="1885" t="s">
        <v>3234</v>
      </c>
      <c r="D120" s="1885"/>
      <c r="E120" s="1885"/>
      <c r="F120" s="2148"/>
      <c r="G120" s="2108" t="s">
        <v>1442</v>
      </c>
      <c r="H120" s="2109"/>
      <c r="I120" s="2108" t="s">
        <v>1442</v>
      </c>
      <c r="J120" s="2109"/>
      <c r="K120" s="1522" t="s">
        <v>1442</v>
      </c>
      <c r="L120" s="2108" t="s">
        <v>1442</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57</v>
      </c>
      <c r="H122" s="2109"/>
      <c r="I122" s="2108" t="s">
        <v>57</v>
      </c>
      <c r="J122" s="2109"/>
      <c r="K122" s="1522" t="s">
        <v>57</v>
      </c>
      <c r="L122" s="2108" t="s">
        <v>57</v>
      </c>
      <c r="M122" s="2110"/>
      <c r="N122" s="2191"/>
      <c r="O122" s="2232"/>
      <c r="P122" s="2232"/>
    </row>
    <row r="123" spans="2:16" ht="32.25" customHeight="1">
      <c r="B123" s="73" t="s">
        <v>456</v>
      </c>
      <c r="C123" s="1885" t="s">
        <v>3235</v>
      </c>
      <c r="D123" s="1885"/>
      <c r="E123" s="1885"/>
      <c r="F123" s="2148"/>
      <c r="G123" s="2108" t="s">
        <v>1442</v>
      </c>
      <c r="H123" s="2109"/>
      <c r="I123" s="2108" t="s">
        <v>57</v>
      </c>
      <c r="J123" s="2109"/>
      <c r="K123" s="1522" t="s">
        <v>1442</v>
      </c>
      <c r="L123" s="2108" t="s">
        <v>57</v>
      </c>
      <c r="M123" s="2110"/>
      <c r="N123" s="2191"/>
      <c r="O123" s="2232"/>
      <c r="P123" s="2232"/>
    </row>
    <row r="124" spans="2:16" ht="24" customHeight="1">
      <c r="B124" s="73" t="s">
        <v>458</v>
      </c>
      <c r="C124" s="1885" t="s">
        <v>3236</v>
      </c>
      <c r="D124" s="1885"/>
      <c r="E124" s="1885"/>
      <c r="F124" s="2148"/>
      <c r="G124" s="2108" t="s">
        <v>1442</v>
      </c>
      <c r="H124" s="2109"/>
      <c r="I124" s="2108" t="s">
        <v>1442</v>
      </c>
      <c r="J124" s="2109"/>
      <c r="K124" s="1522" t="s">
        <v>1442</v>
      </c>
      <c r="L124" s="2108" t="s">
        <v>57</v>
      </c>
      <c r="M124" s="2110"/>
      <c r="N124" s="2191"/>
      <c r="O124" s="2232"/>
      <c r="P124" s="2232"/>
    </row>
    <row r="125" spans="2:16" ht="24" customHeight="1">
      <c r="B125" s="73" t="s">
        <v>594</v>
      </c>
      <c r="C125" s="1885" t="s">
        <v>3237</v>
      </c>
      <c r="D125" s="1885"/>
      <c r="E125" s="1885"/>
      <c r="F125" s="2148"/>
      <c r="G125" s="2108" t="s">
        <v>1442</v>
      </c>
      <c r="H125" s="2109"/>
      <c r="I125" s="2108" t="s">
        <v>1442</v>
      </c>
      <c r="J125" s="2109"/>
      <c r="K125" s="1522" t="s">
        <v>1442</v>
      </c>
      <c r="L125" s="2108" t="s">
        <v>57</v>
      </c>
      <c r="M125" s="2110"/>
      <c r="N125" s="2191"/>
      <c r="O125" s="2232"/>
      <c r="P125" s="2232"/>
    </row>
    <row r="126" spans="2:16" ht="21" customHeight="1">
      <c r="B126" s="73" t="s">
        <v>596</v>
      </c>
      <c r="C126" s="1885" t="s">
        <v>3238</v>
      </c>
      <c r="D126" s="1885"/>
      <c r="E126" s="1885"/>
      <c r="F126" s="2148"/>
      <c r="G126" s="2108" t="s">
        <v>57</v>
      </c>
      <c r="H126" s="2109"/>
      <c r="I126" s="2108" t="s">
        <v>57</v>
      </c>
      <c r="J126" s="2109"/>
      <c r="K126" s="1522" t="s">
        <v>57</v>
      </c>
      <c r="L126" s="2108" t="s">
        <v>57</v>
      </c>
      <c r="M126" s="2110"/>
      <c r="N126" s="2191"/>
      <c r="O126" s="2232"/>
      <c r="P126" s="2232"/>
    </row>
    <row r="127" spans="2:16" ht="33" customHeight="1">
      <c r="B127" s="73" t="s">
        <v>598</v>
      </c>
      <c r="C127" s="1885" t="s">
        <v>3239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3076</v>
      </c>
      <c r="D128" s="1885"/>
      <c r="E128" s="1885"/>
      <c r="F128" s="2148"/>
      <c r="G128" s="2108" t="s">
        <v>57</v>
      </c>
      <c r="H128" s="2109"/>
      <c r="I128" s="2108" t="s">
        <v>57</v>
      </c>
      <c r="J128" s="2109"/>
      <c r="K128" s="1522" t="s">
        <v>57</v>
      </c>
      <c r="L128" s="2108" t="s">
        <v>57</v>
      </c>
      <c r="M128" s="2110"/>
      <c r="N128" s="2191"/>
      <c r="O128" s="2232"/>
      <c r="P128" s="2232"/>
    </row>
    <row r="129" spans="2:16" ht="32.25" customHeight="1">
      <c r="B129" s="74" t="s">
        <v>602</v>
      </c>
      <c r="C129" s="1885" t="s">
        <v>3240</v>
      </c>
      <c r="D129" s="1885"/>
      <c r="E129" s="1885"/>
      <c r="F129" s="1885"/>
      <c r="G129" s="1885"/>
      <c r="H129" s="1885"/>
      <c r="I129" s="1885"/>
      <c r="J129" s="1885"/>
      <c r="K129" s="1885"/>
      <c r="L129" s="1885"/>
      <c r="M129" s="1885"/>
      <c r="N129" s="1886"/>
      <c r="O129" s="2232"/>
      <c r="P129" s="2232"/>
    </row>
    <row r="130" spans="2:16" ht="21" customHeight="1">
      <c r="B130" s="75" t="s">
        <v>458</v>
      </c>
      <c r="C130" s="2241" t="s">
        <v>2555</v>
      </c>
      <c r="D130" s="2241"/>
      <c r="E130" s="2242"/>
      <c r="F130" s="2242"/>
      <c r="G130" s="2108" t="s">
        <v>57</v>
      </c>
      <c r="H130" s="2109"/>
      <c r="I130" s="2108" t="s">
        <v>57</v>
      </c>
      <c r="J130" s="2109"/>
      <c r="K130" s="1522" t="s">
        <v>57</v>
      </c>
      <c r="L130" s="2108" t="s">
        <v>57</v>
      </c>
      <c r="M130" s="2110"/>
      <c r="N130" s="2191"/>
      <c r="O130" s="2232"/>
      <c r="P130" s="2232"/>
    </row>
    <row r="131" spans="2:16" ht="23.25" customHeight="1">
      <c r="B131" s="75" t="s">
        <v>489</v>
      </c>
      <c r="C131" s="2241" t="s">
        <v>2555</v>
      </c>
      <c r="D131" s="2241"/>
      <c r="E131" s="2242"/>
      <c r="F131" s="2242"/>
      <c r="G131" s="2108" t="s">
        <v>57</v>
      </c>
      <c r="H131" s="2109"/>
      <c r="I131" s="2108" t="s">
        <v>57</v>
      </c>
      <c r="J131" s="2109"/>
      <c r="K131" s="1522" t="s">
        <v>57</v>
      </c>
      <c r="L131" s="2108" t="s">
        <v>57</v>
      </c>
      <c r="M131" s="2110"/>
      <c r="N131" s="2191"/>
      <c r="O131" s="2232"/>
      <c r="P131" s="2232"/>
    </row>
    <row r="132" spans="2:16" ht="22.5" customHeight="1">
      <c r="B132" s="75" t="s">
        <v>493</v>
      </c>
      <c r="C132" s="2241" t="s">
        <v>2555</v>
      </c>
      <c r="D132" s="2241"/>
      <c r="E132" s="2242"/>
      <c r="F132" s="2242"/>
      <c r="G132" s="2108" t="s">
        <v>57</v>
      </c>
      <c r="H132" s="2109"/>
      <c r="I132" s="2108" t="s">
        <v>57</v>
      </c>
      <c r="J132" s="2109"/>
      <c r="K132" s="1522" t="s">
        <v>57</v>
      </c>
      <c r="L132" s="2108" t="s">
        <v>57</v>
      </c>
      <c r="M132" s="2110"/>
      <c r="N132" s="2191"/>
      <c r="O132" s="2232"/>
      <c r="P132" s="2232"/>
    </row>
    <row r="133" spans="2:16" ht="31.5" customHeight="1" thickBot="1">
      <c r="B133" s="70" t="s">
        <v>605</v>
      </c>
      <c r="C133" s="1978" t="s">
        <v>2556</v>
      </c>
      <c r="D133" s="1978"/>
      <c r="E133" s="1978"/>
      <c r="F133" s="1979"/>
      <c r="G133" s="2230" t="s">
        <v>4887</v>
      </c>
      <c r="H133" s="2230"/>
      <c r="I133" s="2230"/>
      <c r="J133" s="2230"/>
      <c r="K133" s="2230"/>
      <c r="L133" s="2230"/>
      <c r="M133" s="2230"/>
      <c r="N133" s="2230"/>
      <c r="O133" s="2243"/>
      <c r="P133" s="2243"/>
    </row>
    <row r="134" spans="2:16" ht="25.5" customHeight="1" thickBot="1">
      <c r="B134" s="1894" t="s">
        <v>1101</v>
      </c>
      <c r="C134" s="1895"/>
      <c r="D134" s="1895"/>
      <c r="E134" s="1895"/>
      <c r="F134" s="1895"/>
      <c r="G134" s="1895"/>
      <c r="H134" s="1895"/>
      <c r="I134" s="1895"/>
      <c r="J134" s="1895"/>
      <c r="K134" s="1895"/>
      <c r="L134" s="1895"/>
      <c r="M134" s="1895"/>
      <c r="N134" s="1895"/>
      <c r="O134" s="1895"/>
      <c r="P134" s="1896"/>
    </row>
    <row r="135" spans="2:16" ht="230.25" customHeight="1">
      <c r="B135" s="28" t="s">
        <v>607</v>
      </c>
      <c r="C135" s="2111" t="s">
        <v>1576</v>
      </c>
      <c r="D135" s="2111"/>
      <c r="E135" s="2111"/>
      <c r="F135" s="2111"/>
      <c r="G135" s="1531" t="s">
        <v>1442</v>
      </c>
      <c r="H135" s="3386" t="s">
        <v>1577</v>
      </c>
      <c r="I135" s="2387"/>
      <c r="J135" s="4264" t="s">
        <v>4888</v>
      </c>
      <c r="K135" s="3345"/>
      <c r="L135" s="3345"/>
      <c r="M135" s="3345"/>
      <c r="N135" s="3346"/>
      <c r="O135" s="1628" t="s">
        <v>1332</v>
      </c>
      <c r="P135" s="1540" t="s">
        <v>1332</v>
      </c>
    </row>
    <row r="136" spans="2:16" ht="15.75" customHeight="1">
      <c r="B136" s="2227" t="s">
        <v>2560</v>
      </c>
      <c r="C136" s="2228"/>
      <c r="D136" s="2228"/>
      <c r="E136" s="2228"/>
      <c r="F136" s="2228"/>
      <c r="G136" s="2228"/>
      <c r="H136" s="2228"/>
      <c r="I136" s="2228"/>
      <c r="J136" s="2228"/>
      <c r="K136" s="2228"/>
      <c r="L136" s="2228"/>
      <c r="M136" s="2228"/>
      <c r="N136" s="2228"/>
      <c r="O136" s="2228"/>
      <c r="P136" s="2229"/>
    </row>
    <row r="137" spans="2:16" ht="19.5" customHeight="1">
      <c r="B137" s="1490" t="s">
        <v>611</v>
      </c>
      <c r="C137" s="2028" t="s">
        <v>1582</v>
      </c>
      <c r="D137" s="2028"/>
      <c r="E137" s="2028"/>
      <c r="F137" s="2028"/>
      <c r="G137" s="2028"/>
      <c r="H137" s="1999" t="s">
        <v>4889</v>
      </c>
      <c r="I137" s="2027"/>
      <c r="J137" s="2027"/>
      <c r="K137" s="2169" t="s">
        <v>1521</v>
      </c>
      <c r="L137" s="4258" t="s">
        <v>4890</v>
      </c>
      <c r="M137" s="4259"/>
      <c r="N137" s="4260"/>
      <c r="O137" s="2231" t="s">
        <v>4891</v>
      </c>
      <c r="P137" s="2231"/>
    </row>
    <row r="138" spans="2:16" ht="30.75" customHeight="1">
      <c r="B138" s="1490" t="s">
        <v>441</v>
      </c>
      <c r="C138" s="2028" t="s">
        <v>2565</v>
      </c>
      <c r="D138" s="2028"/>
      <c r="E138" s="2028"/>
      <c r="F138" s="2028"/>
      <c r="G138" s="2028"/>
      <c r="H138" s="1999" t="s">
        <v>4892</v>
      </c>
      <c r="I138" s="2027"/>
      <c r="J138" s="2027"/>
      <c r="K138" s="2169"/>
      <c r="L138" s="4261"/>
      <c r="M138" s="4262"/>
      <c r="N138" s="4263"/>
      <c r="O138" s="2232"/>
      <c r="P138" s="2232"/>
    </row>
    <row r="139" spans="2:16" ht="19.5" customHeight="1">
      <c r="B139" s="1490" t="s">
        <v>443</v>
      </c>
      <c r="C139" s="2028" t="s">
        <v>2567</v>
      </c>
      <c r="D139" s="2028"/>
      <c r="E139" s="2028"/>
      <c r="F139" s="2028"/>
      <c r="G139" s="2028"/>
      <c r="H139" s="1999" t="s">
        <v>1442</v>
      </c>
      <c r="I139" s="2027"/>
      <c r="J139" s="2027"/>
      <c r="K139" s="2169"/>
      <c r="L139" s="2222"/>
      <c r="M139" s="2223"/>
      <c r="N139" s="2224"/>
      <c r="O139" s="2232"/>
      <c r="P139" s="2232"/>
    </row>
    <row r="140" spans="2:16" ht="54.75" customHeight="1">
      <c r="B140" s="1490" t="s">
        <v>445</v>
      </c>
      <c r="C140" s="2028" t="s">
        <v>2568</v>
      </c>
      <c r="D140" s="2028"/>
      <c r="E140" s="2028"/>
      <c r="F140" s="2028"/>
      <c r="G140" s="2029"/>
      <c r="H140" s="1999" t="s">
        <v>1442</v>
      </c>
      <c r="I140" s="2027"/>
      <c r="J140" s="2027"/>
      <c r="K140" s="2169"/>
      <c r="L140" s="4254" t="s">
        <v>4893</v>
      </c>
      <c r="M140" s="4208"/>
      <c r="N140" s="4209"/>
      <c r="O140" s="2233"/>
      <c r="P140" s="2233"/>
    </row>
    <row r="141" spans="2:16" ht="51.75" customHeight="1">
      <c r="B141" s="23" t="s">
        <v>616</v>
      </c>
      <c r="C141" s="2028" t="s">
        <v>3245</v>
      </c>
      <c r="D141" s="2028"/>
      <c r="E141" s="2028"/>
      <c r="F141" s="2028"/>
      <c r="G141" s="2028"/>
      <c r="H141" s="1999" t="s">
        <v>1442</v>
      </c>
      <c r="I141" s="2027"/>
      <c r="J141" s="2027"/>
      <c r="K141" s="2169"/>
      <c r="L141" s="2032" t="s">
        <v>4894</v>
      </c>
      <c r="M141" s="2033"/>
      <c r="N141" s="2034"/>
      <c r="O141" s="2051" t="s">
        <v>1332</v>
      </c>
      <c r="P141" s="2051"/>
    </row>
    <row r="142" spans="2:16" ht="44.25" customHeight="1">
      <c r="B142" s="76" t="s">
        <v>435</v>
      </c>
      <c r="C142" s="2028" t="s">
        <v>2573</v>
      </c>
      <c r="D142" s="2028"/>
      <c r="E142" s="2028"/>
      <c r="F142" s="2028"/>
      <c r="G142" s="2029"/>
      <c r="H142" s="1999" t="s">
        <v>4895</v>
      </c>
      <c r="I142" s="2027"/>
      <c r="J142" s="2027"/>
      <c r="K142" s="2169"/>
      <c r="L142" s="2485"/>
      <c r="M142" s="2486"/>
      <c r="N142" s="2487"/>
      <c r="O142" s="2197"/>
      <c r="P142" s="2197"/>
    </row>
    <row r="143" spans="2:16" ht="62.25" customHeight="1">
      <c r="B143" s="23" t="s">
        <v>619</v>
      </c>
      <c r="C143" s="2028" t="s">
        <v>3246</v>
      </c>
      <c r="D143" s="2028"/>
      <c r="E143" s="2028"/>
      <c r="F143" s="2028"/>
      <c r="G143" s="2028"/>
      <c r="H143" s="1999" t="s">
        <v>1442</v>
      </c>
      <c r="I143" s="2027"/>
      <c r="J143" s="2027"/>
      <c r="K143" s="2169"/>
      <c r="L143" s="2466" t="s">
        <v>4896</v>
      </c>
      <c r="M143" s="2466"/>
      <c r="N143" s="2467"/>
      <c r="O143" s="2051" t="s">
        <v>4897</v>
      </c>
      <c r="P143" s="2051"/>
    </row>
    <row r="144" spans="2:16" ht="99" customHeight="1" thickBot="1">
      <c r="B144" s="22" t="s">
        <v>435</v>
      </c>
      <c r="C144" s="1855" t="s">
        <v>2573</v>
      </c>
      <c r="D144" s="1855"/>
      <c r="E144" s="1855"/>
      <c r="F144" s="1855"/>
      <c r="G144" s="2098"/>
      <c r="H144" s="2773" t="s">
        <v>4898</v>
      </c>
      <c r="I144" s="2774"/>
      <c r="J144" s="2774"/>
      <c r="K144" s="2169"/>
      <c r="L144" s="3475"/>
      <c r="M144" s="3475"/>
      <c r="N144" s="3476"/>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2006" t="s">
        <v>1679</v>
      </c>
      <c r="P146" s="2006" t="s">
        <v>3811</v>
      </c>
    </row>
    <row r="147" spans="2:16" ht="83.25" customHeight="1">
      <c r="B147" s="76" t="s">
        <v>611</v>
      </c>
      <c r="C147" s="1885" t="s">
        <v>1550</v>
      </c>
      <c r="D147" s="1885"/>
      <c r="E147" s="1885"/>
      <c r="F147" s="2148"/>
      <c r="G147" s="2108" t="s">
        <v>1612</v>
      </c>
      <c r="H147" s="2110"/>
      <c r="I147" s="2109"/>
      <c r="J147" s="2108" t="s">
        <v>2583</v>
      </c>
      <c r="K147" s="2110"/>
      <c r="L147" s="2109"/>
      <c r="M147" s="2162" t="s">
        <v>4899</v>
      </c>
      <c r="N147" s="2196"/>
      <c r="O147" s="2165"/>
      <c r="P147" s="2165"/>
    </row>
    <row r="148" spans="2:16" ht="42" customHeight="1">
      <c r="B148" s="76" t="s">
        <v>441</v>
      </c>
      <c r="C148" s="1885" t="s">
        <v>3231</v>
      </c>
      <c r="D148" s="1885"/>
      <c r="E148" s="1885"/>
      <c r="F148" s="2148"/>
      <c r="G148" s="2108" t="s">
        <v>1340</v>
      </c>
      <c r="H148" s="2110"/>
      <c r="I148" s="2109"/>
      <c r="J148" s="2108" t="s">
        <v>2583</v>
      </c>
      <c r="K148" s="2110"/>
      <c r="L148" s="2109"/>
      <c r="M148" s="2162" t="s">
        <v>4899</v>
      </c>
      <c r="N148" s="2196"/>
      <c r="O148" s="2165"/>
      <c r="P148" s="2165"/>
    </row>
    <row r="149" spans="2:16" ht="31.5" customHeight="1">
      <c r="B149" s="76" t="s">
        <v>443</v>
      </c>
      <c r="C149" s="79" t="s">
        <v>458</v>
      </c>
      <c r="D149" s="1885" t="s">
        <v>3249</v>
      </c>
      <c r="E149" s="1885"/>
      <c r="F149" s="2148"/>
      <c r="G149" s="2108" t="s">
        <v>1340</v>
      </c>
      <c r="H149" s="2110"/>
      <c r="I149" s="2109"/>
      <c r="J149" s="2108" t="s">
        <v>1340</v>
      </c>
      <c r="K149" s="2110"/>
      <c r="L149" s="2109"/>
      <c r="M149" s="2411" t="s">
        <v>4900</v>
      </c>
      <c r="N149" s="2468"/>
      <c r="O149" s="2165"/>
      <c r="P149" s="2165"/>
    </row>
    <row r="150" spans="2:16" ht="32.25" customHeight="1">
      <c r="B150" s="76"/>
      <c r="C150" s="1528" t="s">
        <v>489</v>
      </c>
      <c r="D150" s="1885" t="s">
        <v>3250</v>
      </c>
      <c r="E150" s="1885"/>
      <c r="F150" s="2148"/>
      <c r="G150" s="2108" t="s">
        <v>2583</v>
      </c>
      <c r="H150" s="2110"/>
      <c r="I150" s="2109"/>
      <c r="J150" s="2108" t="s">
        <v>2583</v>
      </c>
      <c r="K150" s="2110"/>
      <c r="L150" s="2109"/>
      <c r="M150" s="2411" t="s">
        <v>4899</v>
      </c>
      <c r="N150" s="2412"/>
      <c r="O150" s="2165"/>
      <c r="P150" s="2165"/>
    </row>
    <row r="151" spans="2:16" ht="41.25" customHeight="1">
      <c r="B151" s="76" t="s">
        <v>445</v>
      </c>
      <c r="C151" s="1885" t="s">
        <v>3233</v>
      </c>
      <c r="D151" s="1885"/>
      <c r="E151" s="1885"/>
      <c r="F151" s="2148"/>
      <c r="G151" s="2108" t="s">
        <v>1340</v>
      </c>
      <c r="H151" s="2110"/>
      <c r="I151" s="2109"/>
      <c r="J151" s="2108" t="s">
        <v>1614</v>
      </c>
      <c r="K151" s="2110"/>
      <c r="L151" s="2109"/>
      <c r="M151" s="2162"/>
      <c r="N151" s="2196"/>
      <c r="O151" s="2165"/>
      <c r="P151" s="2165"/>
    </row>
    <row r="152" spans="2:16" ht="29.25" customHeight="1">
      <c r="B152" s="76" t="s">
        <v>448</v>
      </c>
      <c r="C152" s="1885" t="s">
        <v>3251</v>
      </c>
      <c r="D152" s="1885"/>
      <c r="E152" s="1885"/>
      <c r="F152" s="2148"/>
      <c r="G152" s="2108" t="s">
        <v>1606</v>
      </c>
      <c r="H152" s="2110"/>
      <c r="I152" s="2109"/>
      <c r="J152" s="2108" t="s">
        <v>1614</v>
      </c>
      <c r="K152" s="2110"/>
      <c r="L152" s="2109"/>
      <c r="M152" s="2162"/>
      <c r="N152" s="2196"/>
      <c r="O152" s="2165"/>
      <c r="P152" s="2165"/>
    </row>
    <row r="153" spans="2:16" ht="28.5" customHeight="1">
      <c r="B153" s="76" t="s">
        <v>450</v>
      </c>
      <c r="C153" s="1885" t="s">
        <v>2432</v>
      </c>
      <c r="D153" s="1885"/>
      <c r="E153" s="1885"/>
      <c r="F153" s="2148"/>
      <c r="G153" s="2108" t="s">
        <v>1612</v>
      </c>
      <c r="H153" s="2110"/>
      <c r="I153" s="2109"/>
      <c r="J153" s="2108" t="s">
        <v>1612</v>
      </c>
      <c r="K153" s="2110"/>
      <c r="L153" s="2109"/>
      <c r="M153" s="2162" t="s">
        <v>4899</v>
      </c>
      <c r="N153" s="2196"/>
      <c r="O153" s="2165"/>
      <c r="P153" s="2165"/>
    </row>
    <row r="154" spans="2:16" ht="28.5" customHeight="1">
      <c r="B154" s="76" t="s">
        <v>453</v>
      </c>
      <c r="C154" s="1885" t="s">
        <v>2433</v>
      </c>
      <c r="D154" s="1885"/>
      <c r="E154" s="1885"/>
      <c r="F154" s="2148"/>
      <c r="G154" s="2108" t="s">
        <v>1340</v>
      </c>
      <c r="H154" s="2110"/>
      <c r="I154" s="2109"/>
      <c r="J154" s="2108" t="s">
        <v>1340</v>
      </c>
      <c r="K154" s="2110"/>
      <c r="L154" s="2109"/>
      <c r="M154" s="2162"/>
      <c r="N154" s="2196"/>
      <c r="O154" s="2165"/>
      <c r="P154" s="2165"/>
    </row>
    <row r="155" spans="2:16" ht="28.5" customHeight="1">
      <c r="B155" s="76" t="s">
        <v>456</v>
      </c>
      <c r="C155" s="1885" t="s">
        <v>3252</v>
      </c>
      <c r="D155" s="1885"/>
      <c r="E155" s="1885"/>
      <c r="F155" s="2148"/>
      <c r="G155" s="3364" t="s">
        <v>1340</v>
      </c>
      <c r="H155" s="3365"/>
      <c r="I155" s="3366"/>
      <c r="J155" s="2108" t="s">
        <v>2583</v>
      </c>
      <c r="K155" s="2110"/>
      <c r="L155" s="2109"/>
      <c r="M155" s="2163"/>
      <c r="N155" s="2196"/>
      <c r="O155" s="2017"/>
      <c r="P155" s="2017"/>
    </row>
    <row r="156" spans="2:16" ht="28.5" customHeight="1">
      <c r="B156" s="76" t="s">
        <v>458</v>
      </c>
      <c r="C156" s="1885" t="s">
        <v>3236</v>
      </c>
      <c r="D156" s="1885"/>
      <c r="E156" s="1885"/>
      <c r="F156" s="2148"/>
      <c r="G156" s="2108" t="s">
        <v>1614</v>
      </c>
      <c r="H156" s="2110"/>
      <c r="I156" s="2109"/>
      <c r="J156" s="2108" t="s">
        <v>1614</v>
      </c>
      <c r="K156" s="2110"/>
      <c r="L156" s="2109"/>
      <c r="M156" s="2163"/>
      <c r="N156" s="2196"/>
      <c r="O156" s="2017"/>
      <c r="P156" s="2017"/>
    </row>
    <row r="157" spans="2:16" ht="28.5" customHeight="1">
      <c r="B157" s="22" t="s">
        <v>594</v>
      </c>
      <c r="C157" s="1885" t="s">
        <v>3237</v>
      </c>
      <c r="D157" s="1885"/>
      <c r="E157" s="1885"/>
      <c r="F157" s="2148"/>
      <c r="G157" s="2108" t="s">
        <v>1614</v>
      </c>
      <c r="H157" s="2110"/>
      <c r="I157" s="2109"/>
      <c r="J157" s="2108" t="s">
        <v>1614</v>
      </c>
      <c r="K157" s="2110"/>
      <c r="L157" s="2109"/>
      <c r="M157" s="2163"/>
      <c r="N157" s="2196"/>
      <c r="O157" s="2017"/>
      <c r="P157" s="2017"/>
    </row>
    <row r="158" spans="2:16" ht="28.5" customHeight="1">
      <c r="B158" s="22" t="s">
        <v>596</v>
      </c>
      <c r="C158" s="1885" t="s">
        <v>3238</v>
      </c>
      <c r="D158" s="1885"/>
      <c r="E158" s="1885"/>
      <c r="F158" s="2148"/>
      <c r="G158" s="2108" t="s">
        <v>1340</v>
      </c>
      <c r="H158" s="2110"/>
      <c r="I158" s="2109"/>
      <c r="J158" s="2108" t="s">
        <v>1340</v>
      </c>
      <c r="K158" s="2110"/>
      <c r="L158" s="2109"/>
      <c r="M158" s="2163"/>
      <c r="N158" s="2196"/>
      <c r="O158" s="2017"/>
      <c r="P158" s="2017"/>
    </row>
    <row r="159" spans="2:16" ht="33" customHeight="1">
      <c r="B159" s="22" t="s">
        <v>598</v>
      </c>
      <c r="C159" s="1885" t="s">
        <v>3239</v>
      </c>
      <c r="D159" s="1885"/>
      <c r="E159" s="1885"/>
      <c r="F159" s="2148"/>
      <c r="G159" s="2108" t="s">
        <v>1340</v>
      </c>
      <c r="H159" s="2110"/>
      <c r="I159" s="2109"/>
      <c r="J159" s="2108" t="s">
        <v>1340</v>
      </c>
      <c r="K159" s="2110"/>
      <c r="L159" s="2109"/>
      <c r="M159" s="2163"/>
      <c r="N159" s="2196"/>
      <c r="O159" s="2017"/>
      <c r="P159" s="2017"/>
    </row>
    <row r="160" spans="2:16" ht="28.5" customHeight="1">
      <c r="B160" s="22" t="s">
        <v>600</v>
      </c>
      <c r="C160" s="1885" t="s">
        <v>3076</v>
      </c>
      <c r="D160" s="1885"/>
      <c r="E160" s="1885"/>
      <c r="F160" s="2148"/>
      <c r="G160" s="2108" t="s">
        <v>1340</v>
      </c>
      <c r="H160" s="2110"/>
      <c r="I160" s="2109"/>
      <c r="J160" s="2108" t="s">
        <v>1340</v>
      </c>
      <c r="K160" s="2110"/>
      <c r="L160" s="2109"/>
      <c r="M160" s="2163"/>
      <c r="N160" s="2196"/>
      <c r="O160" s="2017"/>
      <c r="P160" s="2017"/>
    </row>
    <row r="161" spans="1:16" ht="47.25" customHeight="1" thickBot="1">
      <c r="B161" s="80" t="s">
        <v>602</v>
      </c>
      <c r="C161" s="2206" t="s">
        <v>3253</v>
      </c>
      <c r="D161" s="2206"/>
      <c r="E161" s="2206"/>
      <c r="F161" s="229" t="s">
        <v>1616</v>
      </c>
      <c r="G161" s="82"/>
      <c r="H161" s="2207"/>
      <c r="I161" s="2208"/>
      <c r="J161" s="2207"/>
      <c r="K161" s="2209"/>
      <c r="L161" s="2208"/>
      <c r="M161" s="2181"/>
      <c r="N161" s="2182"/>
      <c r="O161" s="2017"/>
      <c r="P161" s="2017"/>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3255</v>
      </c>
      <c r="D163" s="2028"/>
      <c r="E163" s="2029"/>
      <c r="F163" s="1542" t="s">
        <v>2593</v>
      </c>
      <c r="G163" s="2198" t="s">
        <v>2594</v>
      </c>
      <c r="H163" s="2199"/>
      <c r="I163" s="2199"/>
      <c r="J163" s="2199"/>
      <c r="K163" s="2200"/>
      <c r="L163" s="2201" t="s">
        <v>2595</v>
      </c>
      <c r="M163" s="2202"/>
      <c r="N163" s="2202"/>
      <c r="O163" s="2204" t="s">
        <v>4901</v>
      </c>
      <c r="P163" s="2204"/>
    </row>
    <row r="164" spans="1:16" ht="43.5" customHeight="1">
      <c r="A164" s="166"/>
      <c r="B164" s="1489" t="s">
        <v>435</v>
      </c>
      <c r="C164" s="1997" t="s">
        <v>2597</v>
      </c>
      <c r="D164" s="1997"/>
      <c r="E164" s="1998"/>
      <c r="F164" s="1523" t="s">
        <v>1442</v>
      </c>
      <c r="G164" s="3097" t="s">
        <v>4902</v>
      </c>
      <c r="H164" s="3098"/>
      <c r="I164" s="3098"/>
      <c r="J164" s="3098"/>
      <c r="K164" s="3099"/>
      <c r="L164" s="2108" t="s">
        <v>1442</v>
      </c>
      <c r="M164" s="2110"/>
      <c r="N164" s="2191"/>
      <c r="O164" s="2204"/>
      <c r="P164" s="2204"/>
    </row>
    <row r="165" spans="1:16" ht="45.75" customHeight="1">
      <c r="A165" s="166"/>
      <c r="B165" s="1489" t="s">
        <v>441</v>
      </c>
      <c r="C165" s="1997" t="s">
        <v>2599</v>
      </c>
      <c r="D165" s="1997"/>
      <c r="E165" s="1998"/>
      <c r="F165" s="1523" t="s">
        <v>1442</v>
      </c>
      <c r="G165" s="3097" t="s">
        <v>4903</v>
      </c>
      <c r="H165" s="3098"/>
      <c r="I165" s="3098"/>
      <c r="J165" s="3098"/>
      <c r="K165" s="3099"/>
      <c r="L165" s="2108" t="s">
        <v>1442</v>
      </c>
      <c r="M165" s="2110"/>
      <c r="N165" s="2191"/>
      <c r="O165" s="2204"/>
      <c r="P165" s="2204"/>
    </row>
    <row r="166" spans="1:16" ht="45.75" customHeight="1">
      <c r="A166" s="166"/>
      <c r="B166" s="1489" t="s">
        <v>443</v>
      </c>
      <c r="C166" s="1997" t="s">
        <v>2601</v>
      </c>
      <c r="D166" s="1997"/>
      <c r="E166" s="1998"/>
      <c r="F166" s="1523" t="s">
        <v>1442</v>
      </c>
      <c r="G166" s="3097" t="s">
        <v>4904</v>
      </c>
      <c r="H166" s="3098"/>
      <c r="I166" s="3098"/>
      <c r="J166" s="3098"/>
      <c r="K166" s="3099"/>
      <c r="L166" s="2108" t="s">
        <v>1442</v>
      </c>
      <c r="M166" s="2110"/>
      <c r="N166" s="2191"/>
      <c r="O166" s="2204"/>
      <c r="P166" s="2204"/>
    </row>
    <row r="167" spans="1:16" ht="46.5" customHeight="1">
      <c r="A167" s="166"/>
      <c r="B167" s="1489" t="s">
        <v>445</v>
      </c>
      <c r="C167" s="1997" t="s">
        <v>2602</v>
      </c>
      <c r="D167" s="1997"/>
      <c r="E167" s="1998"/>
      <c r="F167" s="1523" t="s">
        <v>1442</v>
      </c>
      <c r="G167" s="3097" t="s">
        <v>4905</v>
      </c>
      <c r="H167" s="3098"/>
      <c r="I167" s="3098"/>
      <c r="J167" s="3098"/>
      <c r="K167" s="3099"/>
      <c r="L167" s="2108" t="s">
        <v>1442</v>
      </c>
      <c r="M167" s="2110"/>
      <c r="N167" s="2191"/>
      <c r="O167" s="2204"/>
      <c r="P167" s="2204"/>
    </row>
    <row r="168" spans="1:16" ht="45.75" customHeight="1">
      <c r="A168" s="166"/>
      <c r="B168" s="1490" t="s">
        <v>448</v>
      </c>
      <c r="C168" s="1997" t="s">
        <v>2603</v>
      </c>
      <c r="D168" s="1997"/>
      <c r="E168" s="1998"/>
      <c r="F168" s="1523" t="s">
        <v>1442</v>
      </c>
      <c r="G168" s="3097" t="s">
        <v>4906</v>
      </c>
      <c r="H168" s="3098"/>
      <c r="I168" s="3098"/>
      <c r="J168" s="3098"/>
      <c r="K168" s="3099"/>
      <c r="L168" s="2108" t="s">
        <v>1442</v>
      </c>
      <c r="M168" s="2110"/>
      <c r="N168" s="2191"/>
      <c r="O168" s="2204"/>
      <c r="P168" s="2204"/>
    </row>
    <row r="169" spans="1:16" ht="48" customHeight="1">
      <c r="A169" s="166"/>
      <c r="B169" s="1494" t="s">
        <v>450</v>
      </c>
      <c r="C169" s="1997" t="s">
        <v>3258</v>
      </c>
      <c r="D169" s="1997"/>
      <c r="E169" s="1998"/>
      <c r="F169" s="1523" t="s">
        <v>1442</v>
      </c>
      <c r="G169" s="3097" t="s">
        <v>4907</v>
      </c>
      <c r="H169" s="3098"/>
      <c r="I169" s="3098"/>
      <c r="J169" s="3098"/>
      <c r="K169" s="3099"/>
      <c r="L169" s="2108" t="s">
        <v>1442</v>
      </c>
      <c r="M169" s="2110"/>
      <c r="N169" s="2191"/>
      <c r="O169" s="2204"/>
      <c r="P169" s="2204"/>
    </row>
    <row r="170" spans="1:16" ht="49.5" customHeight="1">
      <c r="A170" s="166"/>
      <c r="B170" s="1494" t="s">
        <v>453</v>
      </c>
      <c r="C170" s="1997" t="s">
        <v>2605</v>
      </c>
      <c r="D170" s="1997"/>
      <c r="E170" s="1998"/>
      <c r="F170" s="1523" t="s">
        <v>1442</v>
      </c>
      <c r="G170" s="4255" t="s">
        <v>4904</v>
      </c>
      <c r="H170" s="4256"/>
      <c r="I170" s="4256"/>
      <c r="J170" s="4256"/>
      <c r="K170" s="4257"/>
      <c r="L170" s="2108" t="s">
        <v>1442</v>
      </c>
      <c r="M170" s="2110"/>
      <c r="N170" s="2191"/>
      <c r="O170" s="2204"/>
      <c r="P170" s="2204"/>
    </row>
    <row r="171" spans="1:16" ht="48" customHeight="1">
      <c r="A171" s="166"/>
      <c r="B171" s="1494" t="s">
        <v>456</v>
      </c>
      <c r="C171" s="1997" t="s">
        <v>2606</v>
      </c>
      <c r="D171" s="1997"/>
      <c r="E171" s="1998"/>
      <c r="F171" s="1523" t="s">
        <v>1442</v>
      </c>
      <c r="G171" s="3097" t="s">
        <v>4908</v>
      </c>
      <c r="H171" s="3098"/>
      <c r="I171" s="3098"/>
      <c r="J171" s="3098"/>
      <c r="K171" s="3099"/>
      <c r="L171" s="2108" t="s">
        <v>1442</v>
      </c>
      <c r="M171" s="2110"/>
      <c r="N171" s="2191"/>
      <c r="O171" s="2204"/>
      <c r="P171" s="2204"/>
    </row>
    <row r="172" spans="1:16" ht="33.75" customHeight="1">
      <c r="A172" s="166"/>
      <c r="B172" s="1494" t="s">
        <v>458</v>
      </c>
      <c r="C172" s="1997" t="s">
        <v>1653</v>
      </c>
      <c r="D172" s="1997"/>
      <c r="E172" s="1998"/>
      <c r="F172" s="1523" t="s">
        <v>1442</v>
      </c>
      <c r="G172" s="3097" t="s">
        <v>4909</v>
      </c>
      <c r="H172" s="3098"/>
      <c r="I172" s="3098"/>
      <c r="J172" s="3098"/>
      <c r="K172" s="3099"/>
      <c r="L172" s="2108" t="s">
        <v>1442</v>
      </c>
      <c r="M172" s="2110"/>
      <c r="N172" s="2191"/>
      <c r="O172" s="2204"/>
      <c r="P172" s="2204"/>
    </row>
    <row r="173" spans="1:16" ht="48.75" customHeight="1">
      <c r="A173" s="166"/>
      <c r="B173" s="1494" t="s">
        <v>594</v>
      </c>
      <c r="C173" s="1997" t="s">
        <v>3259</v>
      </c>
      <c r="D173" s="1997"/>
      <c r="E173" s="1998"/>
      <c r="F173" s="1523" t="s">
        <v>1442</v>
      </c>
      <c r="G173" s="3097" t="s">
        <v>4907</v>
      </c>
      <c r="H173" s="3098"/>
      <c r="I173" s="3098"/>
      <c r="J173" s="3098"/>
      <c r="K173" s="3099"/>
      <c r="L173" s="2108" t="s">
        <v>1442</v>
      </c>
      <c r="M173" s="2110"/>
      <c r="N173" s="2191"/>
      <c r="O173" s="2204"/>
      <c r="P173" s="2204"/>
    </row>
    <row r="174" spans="1:16" ht="18" customHeight="1">
      <c r="A174" s="166"/>
      <c r="B174" s="1490" t="s">
        <v>596</v>
      </c>
      <c r="C174" s="1997" t="s">
        <v>3260</v>
      </c>
      <c r="D174" s="1997"/>
      <c r="E174" s="1998"/>
      <c r="F174" s="1523" t="s">
        <v>1442</v>
      </c>
      <c r="G174" s="3097" t="s">
        <v>4910</v>
      </c>
      <c r="H174" s="3098"/>
      <c r="I174" s="3098"/>
      <c r="J174" s="3098"/>
      <c r="K174" s="3099"/>
      <c r="L174" s="2108" t="s">
        <v>1442</v>
      </c>
      <c r="M174" s="2110"/>
      <c r="N174" s="2191"/>
      <c r="O174" s="2205"/>
      <c r="P174" s="2205"/>
    </row>
    <row r="175" spans="1:16" ht="51" customHeight="1">
      <c r="A175" s="166"/>
      <c r="B175" s="1549" t="s">
        <v>192</v>
      </c>
      <c r="C175" s="2028" t="s">
        <v>3261</v>
      </c>
      <c r="D175" s="2028"/>
      <c r="E175" s="2029"/>
      <c r="F175" s="1542" t="s">
        <v>2593</v>
      </c>
      <c r="G175" s="2192" t="s">
        <v>2612</v>
      </c>
      <c r="H175" s="2193"/>
      <c r="I175" s="2193"/>
      <c r="J175" s="2193"/>
      <c r="K175" s="2193"/>
      <c r="L175" s="2193"/>
      <c r="M175" s="2193"/>
      <c r="N175" s="2194"/>
      <c r="O175" s="2051" t="s">
        <v>4911</v>
      </c>
      <c r="P175" s="2074"/>
    </row>
    <row r="176" spans="1:16" ht="31.5" customHeight="1">
      <c r="A176" s="166"/>
      <c r="B176" s="1492" t="s">
        <v>435</v>
      </c>
      <c r="C176" s="1997" t="s">
        <v>2597</v>
      </c>
      <c r="D176" s="1997"/>
      <c r="E176" s="1998"/>
      <c r="F176" s="1523" t="s">
        <v>1442</v>
      </c>
      <c r="G176" s="2465" t="s">
        <v>4912</v>
      </c>
      <c r="H176" s="2466"/>
      <c r="I176" s="2466"/>
      <c r="J176" s="2466"/>
      <c r="K176" s="2466"/>
      <c r="L176" s="2466"/>
      <c r="M176" s="2466"/>
      <c r="N176" s="2467"/>
      <c r="O176" s="2124"/>
      <c r="P176" s="2081"/>
    </row>
    <row r="177" spans="1:16" ht="34.5" customHeight="1">
      <c r="A177" s="166"/>
      <c r="B177" s="1492" t="s">
        <v>441</v>
      </c>
      <c r="C177" s="1997" t="s">
        <v>2599</v>
      </c>
      <c r="D177" s="1997"/>
      <c r="E177" s="1998"/>
      <c r="F177" s="1523" t="s">
        <v>1442</v>
      </c>
      <c r="G177" s="2465" t="s">
        <v>4913</v>
      </c>
      <c r="H177" s="2466"/>
      <c r="I177" s="2466"/>
      <c r="J177" s="2466"/>
      <c r="K177" s="2466"/>
      <c r="L177" s="2466"/>
      <c r="M177" s="2466"/>
      <c r="N177" s="2467"/>
      <c r="O177" s="2124"/>
      <c r="P177" s="2081"/>
    </row>
    <row r="178" spans="1:16" ht="39.75" customHeight="1">
      <c r="A178" s="166"/>
      <c r="B178" s="1492" t="s">
        <v>443</v>
      </c>
      <c r="C178" s="1997" t="s">
        <v>2601</v>
      </c>
      <c r="D178" s="1997"/>
      <c r="E178" s="1998"/>
      <c r="F178" s="1523" t="s">
        <v>1442</v>
      </c>
      <c r="G178" s="2465" t="s">
        <v>4914</v>
      </c>
      <c r="H178" s="2466"/>
      <c r="I178" s="2466"/>
      <c r="J178" s="2466"/>
      <c r="K178" s="2466"/>
      <c r="L178" s="2466"/>
      <c r="M178" s="2466"/>
      <c r="N178" s="2467"/>
      <c r="O178" s="2124"/>
      <c r="P178" s="2081"/>
    </row>
    <row r="179" spans="1:16" ht="33" customHeight="1">
      <c r="A179" s="166"/>
      <c r="B179" s="1492" t="s">
        <v>445</v>
      </c>
      <c r="C179" s="1997" t="s">
        <v>2602</v>
      </c>
      <c r="D179" s="1997"/>
      <c r="E179" s="1998"/>
      <c r="F179" s="1523" t="s">
        <v>1442</v>
      </c>
      <c r="G179" s="2465" t="s">
        <v>4915</v>
      </c>
      <c r="H179" s="2466"/>
      <c r="I179" s="2466"/>
      <c r="J179" s="2466"/>
      <c r="K179" s="2466"/>
      <c r="L179" s="2466"/>
      <c r="M179" s="2466"/>
      <c r="N179" s="2467"/>
      <c r="O179" s="2124"/>
      <c r="P179" s="2081"/>
    </row>
    <row r="180" spans="1:16" ht="48" customHeight="1">
      <c r="A180" s="166"/>
      <c r="B180" s="76" t="s">
        <v>448</v>
      </c>
      <c r="C180" s="1997" t="s">
        <v>2603</v>
      </c>
      <c r="D180" s="1997"/>
      <c r="E180" s="1998"/>
      <c r="F180" s="1523" t="s">
        <v>1442</v>
      </c>
      <c r="G180" s="2411" t="s">
        <v>4916</v>
      </c>
      <c r="H180" s="2412"/>
      <c r="I180" s="2412"/>
      <c r="J180" s="2412"/>
      <c r="K180" s="2412"/>
      <c r="L180" s="2412"/>
      <c r="M180" s="2412"/>
      <c r="N180" s="2468"/>
      <c r="O180" s="2124"/>
      <c r="P180" s="2081"/>
    </row>
    <row r="181" spans="1:16" ht="33.75" customHeight="1">
      <c r="A181" s="166"/>
      <c r="B181" s="84" t="s">
        <v>450</v>
      </c>
      <c r="C181" s="1997" t="s">
        <v>3258</v>
      </c>
      <c r="D181" s="1997"/>
      <c r="E181" s="1998"/>
      <c r="F181" s="1523" t="s">
        <v>1442</v>
      </c>
      <c r="G181" s="2411" t="s">
        <v>4917</v>
      </c>
      <c r="H181" s="2412"/>
      <c r="I181" s="2412"/>
      <c r="J181" s="2412"/>
      <c r="K181" s="2412"/>
      <c r="L181" s="2412"/>
      <c r="M181" s="2412"/>
      <c r="N181" s="2468"/>
      <c r="O181" s="2124"/>
      <c r="P181" s="2081"/>
    </row>
    <row r="182" spans="1:16" ht="18.75" customHeight="1">
      <c r="A182" s="166"/>
      <c r="B182" s="84" t="s">
        <v>453</v>
      </c>
      <c r="C182" s="1997" t="s">
        <v>2605</v>
      </c>
      <c r="D182" s="1997"/>
      <c r="E182" s="1998"/>
      <c r="F182" s="1623" t="s">
        <v>1442</v>
      </c>
      <c r="G182" s="2411" t="s">
        <v>4918</v>
      </c>
      <c r="H182" s="2412"/>
      <c r="I182" s="2412"/>
      <c r="J182" s="2412"/>
      <c r="K182" s="2412"/>
      <c r="L182" s="2412"/>
      <c r="M182" s="2412"/>
      <c r="N182" s="2468"/>
      <c r="O182" s="2124"/>
      <c r="P182" s="2081"/>
    </row>
    <row r="183" spans="1:16" ht="18.75" customHeight="1">
      <c r="A183" s="166"/>
      <c r="B183" s="84" t="s">
        <v>456</v>
      </c>
      <c r="C183" s="1997" t="s">
        <v>2606</v>
      </c>
      <c r="D183" s="1997"/>
      <c r="E183" s="1998"/>
      <c r="F183" s="1523" t="s">
        <v>1442</v>
      </c>
      <c r="G183" s="2411" t="s">
        <v>4919</v>
      </c>
      <c r="H183" s="2412"/>
      <c r="I183" s="2412"/>
      <c r="J183" s="2412"/>
      <c r="K183" s="2412"/>
      <c r="L183" s="2412"/>
      <c r="M183" s="2412"/>
      <c r="N183" s="2468"/>
      <c r="O183" s="2124"/>
      <c r="P183" s="2081"/>
    </row>
    <row r="184" spans="1:16" ht="18.75" customHeight="1">
      <c r="A184" s="166"/>
      <c r="B184" s="84" t="s">
        <v>458</v>
      </c>
      <c r="C184" s="1997" t="s">
        <v>1653</v>
      </c>
      <c r="D184" s="1997"/>
      <c r="E184" s="1998"/>
      <c r="F184" s="1523" t="s">
        <v>1442</v>
      </c>
      <c r="G184" s="3645" t="s">
        <v>4920</v>
      </c>
      <c r="H184" s="3646"/>
      <c r="I184" s="3646"/>
      <c r="J184" s="3646"/>
      <c r="K184" s="3646"/>
      <c r="L184" s="3646"/>
      <c r="M184" s="3646"/>
      <c r="N184" s="4125"/>
      <c r="O184" s="2124"/>
      <c r="P184" s="2081"/>
    </row>
    <row r="185" spans="1:16" ht="18.75" customHeight="1">
      <c r="A185" s="166"/>
      <c r="B185" s="84" t="s">
        <v>594</v>
      </c>
      <c r="C185" s="1997" t="s">
        <v>3259</v>
      </c>
      <c r="D185" s="1997"/>
      <c r="E185" s="1998"/>
      <c r="F185" s="1523" t="s">
        <v>1442</v>
      </c>
      <c r="G185" s="2411" t="s">
        <v>4917</v>
      </c>
      <c r="H185" s="2412"/>
      <c r="I185" s="2412"/>
      <c r="J185" s="2412"/>
      <c r="K185" s="2412"/>
      <c r="L185" s="2412"/>
      <c r="M185" s="2412"/>
      <c r="N185" s="2468"/>
      <c r="O185" s="2124"/>
      <c r="P185" s="2081"/>
    </row>
    <row r="186" spans="1:16" ht="18.75" customHeight="1">
      <c r="A186" s="166"/>
      <c r="B186" s="76" t="s">
        <v>596</v>
      </c>
      <c r="C186" s="1997" t="s">
        <v>3260</v>
      </c>
      <c r="D186" s="1997"/>
      <c r="E186" s="1998"/>
      <c r="F186" s="1523" t="s">
        <v>1807</v>
      </c>
      <c r="G186" s="2162"/>
      <c r="H186" s="2163"/>
      <c r="I186" s="2163"/>
      <c r="J186" s="2163"/>
      <c r="K186" s="2163"/>
      <c r="L186" s="2163"/>
      <c r="M186" s="2163"/>
      <c r="N186" s="2196"/>
      <c r="O186" s="2197"/>
      <c r="P186" s="2084"/>
    </row>
    <row r="187" spans="1:16" ht="53.25" customHeight="1">
      <c r="A187" s="166"/>
      <c r="B187" s="1549" t="s">
        <v>643</v>
      </c>
      <c r="C187" s="2028" t="s">
        <v>3263</v>
      </c>
      <c r="D187" s="2028"/>
      <c r="E187" s="2029"/>
      <c r="F187" s="1542" t="s">
        <v>2593</v>
      </c>
      <c r="G187" s="2198" t="s">
        <v>2620</v>
      </c>
      <c r="H187" s="2199"/>
      <c r="I187" s="2199"/>
      <c r="J187" s="2199"/>
      <c r="K187" s="2200"/>
      <c r="L187" s="2201" t="s">
        <v>2595</v>
      </c>
      <c r="M187" s="2202"/>
      <c r="N187" s="2203"/>
      <c r="O187" s="2051" t="s">
        <v>1623</v>
      </c>
      <c r="P187" s="2051"/>
    </row>
    <row r="188" spans="1:16" ht="20.25" customHeight="1">
      <c r="A188" s="166"/>
      <c r="B188" s="1489" t="s">
        <v>435</v>
      </c>
      <c r="C188" s="1997" t="s">
        <v>2597</v>
      </c>
      <c r="D188" s="1997"/>
      <c r="E188" s="1998"/>
      <c r="F188" s="1523" t="s">
        <v>57</v>
      </c>
      <c r="G188" s="2188"/>
      <c r="H188" s="2189"/>
      <c r="I188" s="2189"/>
      <c r="J188" s="2189"/>
      <c r="K188" s="2190"/>
      <c r="L188" s="2108" t="s">
        <v>1340</v>
      </c>
      <c r="M188" s="2110"/>
      <c r="N188" s="2191"/>
      <c r="O188" s="2124"/>
      <c r="P188" s="2124"/>
    </row>
    <row r="189" spans="1:16" ht="20.25" customHeight="1">
      <c r="A189" s="166"/>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166"/>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166"/>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166"/>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166"/>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166"/>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166"/>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166"/>
      <c r="B196" s="1494" t="s">
        <v>458</v>
      </c>
      <c r="C196" s="1997" t="s">
        <v>1653</v>
      </c>
      <c r="D196" s="1997"/>
      <c r="E196" s="1998"/>
      <c r="F196" s="1523" t="s">
        <v>57</v>
      </c>
      <c r="G196" s="2188"/>
      <c r="H196" s="2189"/>
      <c r="I196" s="2189"/>
      <c r="J196" s="2189"/>
      <c r="K196" s="2190"/>
      <c r="L196" s="2108" t="s">
        <v>1340</v>
      </c>
      <c r="M196" s="2110"/>
      <c r="N196" s="2191"/>
      <c r="O196" s="2124"/>
      <c r="P196" s="2124"/>
    </row>
    <row r="197" spans="1:16" ht="20.25" customHeight="1">
      <c r="A197" s="166"/>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166"/>
      <c r="B198" s="1490" t="s">
        <v>596</v>
      </c>
      <c r="C198" s="1997" t="s">
        <v>3260</v>
      </c>
      <c r="D198" s="1997"/>
      <c r="E198" s="1998"/>
      <c r="F198" s="1523" t="s">
        <v>1807</v>
      </c>
      <c r="G198" s="2188"/>
      <c r="H198" s="2189"/>
      <c r="I198" s="2189"/>
      <c r="J198" s="2189"/>
      <c r="K198" s="2190"/>
      <c r="L198" s="2108" t="s">
        <v>1340</v>
      </c>
      <c r="M198" s="2110"/>
      <c r="N198" s="2191"/>
      <c r="O198" s="2197"/>
      <c r="P198" s="2197"/>
    </row>
    <row r="199" spans="1:16" ht="61.5" customHeight="1">
      <c r="A199" s="166"/>
      <c r="B199" s="85" t="s">
        <v>200</v>
      </c>
      <c r="C199" s="2028" t="s">
        <v>3039</v>
      </c>
      <c r="D199" s="2028"/>
      <c r="E199" s="2029"/>
      <c r="F199" s="1542" t="s">
        <v>2593</v>
      </c>
      <c r="G199" s="2192" t="s">
        <v>2623</v>
      </c>
      <c r="H199" s="2193"/>
      <c r="I199" s="2193"/>
      <c r="J199" s="2193"/>
      <c r="K199" s="2193"/>
      <c r="L199" s="2193"/>
      <c r="M199" s="2193"/>
      <c r="N199" s="2194"/>
      <c r="O199" s="2051" t="s">
        <v>1644</v>
      </c>
      <c r="P199" s="2051" t="s">
        <v>4911</v>
      </c>
    </row>
    <row r="200" spans="1:16" ht="21" customHeight="1">
      <c r="A200" s="166"/>
      <c r="B200" s="1489" t="s">
        <v>435</v>
      </c>
      <c r="C200" s="1997" t="s">
        <v>2597</v>
      </c>
      <c r="D200" s="1997"/>
      <c r="E200" s="1998"/>
      <c r="F200" s="1523" t="s">
        <v>57</v>
      </c>
      <c r="G200" s="2170"/>
      <c r="H200" s="2171"/>
      <c r="I200" s="2171"/>
      <c r="J200" s="2171"/>
      <c r="K200" s="2171"/>
      <c r="L200" s="2171"/>
      <c r="M200" s="2171"/>
      <c r="N200" s="2179"/>
      <c r="O200" s="2124"/>
      <c r="P200" s="2124"/>
    </row>
    <row r="201" spans="1:16" ht="21" customHeight="1">
      <c r="A201" s="166"/>
      <c r="B201" s="1489" t="s">
        <v>441</v>
      </c>
      <c r="C201" s="1997" t="s">
        <v>2599</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2601</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2602</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2603</v>
      </c>
      <c r="D204" s="1997"/>
      <c r="E204" s="1998"/>
      <c r="F204" s="33" t="s">
        <v>57</v>
      </c>
      <c r="G204" s="2162"/>
      <c r="H204" s="2163"/>
      <c r="I204" s="2163"/>
      <c r="J204" s="2163"/>
      <c r="K204" s="2163"/>
      <c r="L204" s="2163"/>
      <c r="M204" s="2163"/>
      <c r="N204" s="2196"/>
      <c r="O204" s="2081"/>
      <c r="P204" s="2124"/>
    </row>
    <row r="205" spans="1:16" ht="30.75" customHeight="1">
      <c r="A205" s="166"/>
      <c r="B205" s="1494" t="s">
        <v>450</v>
      </c>
      <c r="C205" s="1997" t="s">
        <v>3258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2605</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2606</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1653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3259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3260</v>
      </c>
      <c r="D210" s="1978"/>
      <c r="E210" s="1979"/>
      <c r="F210" s="86" t="s">
        <v>57</v>
      </c>
      <c r="G210" s="2180"/>
      <c r="H210" s="2181"/>
      <c r="I210" s="2181"/>
      <c r="J210" s="2181"/>
      <c r="K210" s="2181"/>
      <c r="L210" s="2181"/>
      <c r="M210" s="2181"/>
      <c r="N210" s="2182"/>
      <c r="O210" s="2195"/>
      <c r="P210" s="2124"/>
    </row>
    <row r="211" spans="1:16" ht="34.5" customHeight="1">
      <c r="B211" s="23" t="s">
        <v>648</v>
      </c>
      <c r="C211" s="1997" t="s">
        <v>2630</v>
      </c>
      <c r="D211" s="1997"/>
      <c r="E211" s="1997"/>
      <c r="F211" s="1997"/>
      <c r="G211" s="1998"/>
      <c r="H211" s="2183" t="s">
        <v>57</v>
      </c>
      <c r="I211" s="2184"/>
      <c r="J211" s="2185"/>
      <c r="K211" s="2186" t="s">
        <v>1521</v>
      </c>
      <c r="L211" s="2465" t="s">
        <v>4921</v>
      </c>
      <c r="M211" s="2466"/>
      <c r="N211" s="2467"/>
      <c r="O211" s="1991" t="s">
        <v>1332</v>
      </c>
      <c r="P211" s="1991"/>
    </row>
    <row r="212" spans="1:16" ht="25.5" customHeight="1">
      <c r="B212" s="1490" t="s">
        <v>435</v>
      </c>
      <c r="C212" s="1997" t="s">
        <v>2634</v>
      </c>
      <c r="D212" s="1997"/>
      <c r="E212" s="1997"/>
      <c r="F212" s="1997"/>
      <c r="G212" s="1997"/>
      <c r="H212" s="1997"/>
      <c r="I212" s="1997"/>
      <c r="J212" s="1998"/>
      <c r="K212" s="2187"/>
      <c r="L212" s="2469"/>
      <c r="M212" s="2470"/>
      <c r="N212" s="2471"/>
      <c r="O212" s="2017"/>
      <c r="P212" s="2017"/>
    </row>
    <row r="213" spans="1:16" ht="20.25" customHeight="1">
      <c r="B213" s="1490"/>
      <c r="C213" s="1549" t="s">
        <v>651</v>
      </c>
      <c r="D213" s="2158" t="s">
        <v>2635</v>
      </c>
      <c r="E213" s="2158"/>
      <c r="F213" s="2158"/>
      <c r="G213" s="2159"/>
      <c r="H213" s="2108" t="s">
        <v>57</v>
      </c>
      <c r="I213" s="2110"/>
      <c r="J213" s="2109"/>
      <c r="K213" s="2187"/>
      <c r="L213" s="2469"/>
      <c r="M213" s="2470"/>
      <c r="N213" s="2471"/>
      <c r="O213" s="2017"/>
      <c r="P213" s="2017"/>
    </row>
    <row r="214" spans="1:16" ht="20.25" customHeight="1">
      <c r="B214" s="1490"/>
      <c r="C214" s="1549" t="s">
        <v>489</v>
      </c>
      <c r="D214" s="1997" t="s">
        <v>1177</v>
      </c>
      <c r="E214" s="1997"/>
      <c r="F214" s="1997"/>
      <c r="G214" s="1998"/>
      <c r="H214" s="2108" t="s">
        <v>57</v>
      </c>
      <c r="I214" s="2110"/>
      <c r="J214" s="2109"/>
      <c r="K214" s="2187"/>
      <c r="L214" s="2469"/>
      <c r="M214" s="2470"/>
      <c r="N214" s="2471"/>
      <c r="O214" s="2017"/>
      <c r="P214" s="2017"/>
    </row>
    <row r="215" spans="1:16" ht="20.25" customHeight="1">
      <c r="B215" s="1490"/>
      <c r="C215" s="1549" t="s">
        <v>493</v>
      </c>
      <c r="D215" s="1997" t="s">
        <v>2636</v>
      </c>
      <c r="E215" s="1997"/>
      <c r="F215" s="1997"/>
      <c r="G215" s="1998"/>
      <c r="H215" s="2108" t="s">
        <v>57</v>
      </c>
      <c r="I215" s="2110"/>
      <c r="J215" s="2109"/>
      <c r="K215" s="2187"/>
      <c r="L215" s="2469"/>
      <c r="M215" s="2470"/>
      <c r="N215" s="2471"/>
      <c r="O215" s="2017"/>
      <c r="P215" s="2017"/>
    </row>
    <row r="216" spans="1:16" ht="20.25" customHeight="1">
      <c r="B216" s="1490"/>
      <c r="C216" s="1549" t="s">
        <v>498</v>
      </c>
      <c r="D216" s="1997" t="s">
        <v>2541</v>
      </c>
      <c r="E216" s="1997"/>
      <c r="F216" s="1997"/>
      <c r="G216" s="1998"/>
      <c r="H216" s="2108" t="s">
        <v>57</v>
      </c>
      <c r="I216" s="2110"/>
      <c r="J216" s="2109"/>
      <c r="K216" s="2187"/>
      <c r="L216" s="2469"/>
      <c r="M216" s="2470"/>
      <c r="N216" s="2471"/>
      <c r="O216" s="2017"/>
      <c r="P216" s="2017"/>
    </row>
    <row r="217" spans="1:16" ht="23.25" customHeight="1" thickBot="1">
      <c r="B217" s="1490" t="s">
        <v>441</v>
      </c>
      <c r="C217" s="1830" t="s">
        <v>2637</v>
      </c>
      <c r="D217" s="1830"/>
      <c r="E217" s="1830"/>
      <c r="F217" s="1830"/>
      <c r="G217" s="1831"/>
      <c r="H217" s="2152"/>
      <c r="I217" s="2153"/>
      <c r="J217" s="2178"/>
      <c r="K217" s="2187"/>
      <c r="L217" s="2469"/>
      <c r="M217" s="2470"/>
      <c r="N217" s="2471"/>
      <c r="O217" s="1992"/>
      <c r="P217" s="1992"/>
    </row>
    <row r="218" spans="1:16" ht="27" customHeight="1">
      <c r="B218" s="1520" t="s">
        <v>654</v>
      </c>
      <c r="C218" s="1997" t="s">
        <v>2639</v>
      </c>
      <c r="D218" s="1997"/>
      <c r="E218" s="1997"/>
      <c r="F218" s="1997"/>
      <c r="G218" s="1997"/>
      <c r="H218" s="1997"/>
      <c r="I218" s="1997"/>
      <c r="J218" s="1997"/>
      <c r="K218" s="1997"/>
      <c r="L218" s="1997"/>
      <c r="M218" s="1997"/>
      <c r="N218" s="2041"/>
      <c r="O218" s="1991" t="s">
        <v>1332</v>
      </c>
      <c r="P218" s="2050"/>
    </row>
    <row r="219" spans="1:16" ht="21.75" customHeight="1">
      <c r="B219" s="1490" t="s">
        <v>435</v>
      </c>
      <c r="C219" s="1997" t="s">
        <v>2640</v>
      </c>
      <c r="D219" s="1997"/>
      <c r="E219" s="1998"/>
      <c r="F219" s="1999" t="s">
        <v>57</v>
      </c>
      <c r="G219" s="2027"/>
      <c r="H219" s="2027"/>
      <c r="I219" s="2027"/>
      <c r="J219" s="2000"/>
      <c r="K219" s="2169" t="s">
        <v>1521</v>
      </c>
      <c r="L219" s="2465" t="s">
        <v>4922</v>
      </c>
      <c r="M219" s="2466"/>
      <c r="N219" s="2466"/>
      <c r="O219" s="2017"/>
      <c r="P219" s="2017"/>
    </row>
    <row r="220" spans="1:16" ht="21.75" customHeight="1">
      <c r="B220" s="1490" t="s">
        <v>441</v>
      </c>
      <c r="C220" s="1997" t="s">
        <v>2642</v>
      </c>
      <c r="D220" s="1997"/>
      <c r="E220" s="1998"/>
      <c r="F220" s="1999" t="s">
        <v>57</v>
      </c>
      <c r="G220" s="2027"/>
      <c r="H220" s="2027"/>
      <c r="I220" s="2027"/>
      <c r="J220" s="2000"/>
      <c r="K220" s="2169"/>
      <c r="L220" s="2469"/>
      <c r="M220" s="2470"/>
      <c r="N220" s="2470"/>
      <c r="O220" s="2017"/>
      <c r="P220" s="2017"/>
    </row>
    <row r="221" spans="1:16" ht="35.25" customHeight="1">
      <c r="B221" s="1490" t="s">
        <v>443</v>
      </c>
      <c r="C221" s="1997" t="s">
        <v>2643</v>
      </c>
      <c r="D221" s="1997"/>
      <c r="E221" s="1998"/>
      <c r="F221" s="1999" t="s">
        <v>1340</v>
      </c>
      <c r="G221" s="2027"/>
      <c r="H221" s="2027"/>
      <c r="I221" s="2027"/>
      <c r="J221" s="2000"/>
      <c r="K221" s="2169"/>
      <c r="L221" s="2469"/>
      <c r="M221" s="2470"/>
      <c r="N221" s="2470"/>
      <c r="O221" s="2017"/>
      <c r="P221" s="2017"/>
    </row>
    <row r="222" spans="1:16" ht="30" customHeight="1">
      <c r="B222" s="23"/>
      <c r="C222" s="1997" t="s">
        <v>2644</v>
      </c>
      <c r="D222" s="1997"/>
      <c r="E222" s="1998"/>
      <c r="F222" s="2108"/>
      <c r="G222" s="2110"/>
      <c r="H222" s="2110"/>
      <c r="I222" s="2110"/>
      <c r="J222" s="2109"/>
      <c r="K222" s="2169"/>
      <c r="L222" s="2469"/>
      <c r="M222" s="2470"/>
      <c r="N222" s="2470"/>
      <c r="O222" s="1992"/>
      <c r="P222" s="1992"/>
    </row>
    <row r="223" spans="1:16" ht="33" customHeight="1">
      <c r="B223" s="1490" t="s">
        <v>445</v>
      </c>
      <c r="C223" s="2028" t="s">
        <v>2645</v>
      </c>
      <c r="D223" s="2028"/>
      <c r="E223" s="2029"/>
      <c r="F223" s="1999" t="s">
        <v>57</v>
      </c>
      <c r="G223" s="2027"/>
      <c r="H223" s="2027"/>
      <c r="I223" s="2027"/>
      <c r="J223" s="2000"/>
      <c r="K223" s="2169"/>
      <c r="L223" s="2469"/>
      <c r="M223" s="2470"/>
      <c r="N223" s="2471"/>
      <c r="O223" s="2006" t="s">
        <v>1332</v>
      </c>
      <c r="P223" s="1991" t="s">
        <v>1332</v>
      </c>
    </row>
    <row r="224" spans="1:16" ht="27.75" customHeight="1">
      <c r="B224" s="87"/>
      <c r="C224" s="1997" t="s">
        <v>2646</v>
      </c>
      <c r="D224" s="1997"/>
      <c r="E224" s="1998"/>
      <c r="F224" s="2162"/>
      <c r="G224" s="2163"/>
      <c r="H224" s="2163"/>
      <c r="I224" s="2163"/>
      <c r="J224" s="2164"/>
      <c r="K224" s="2169"/>
      <c r="L224" s="2469"/>
      <c r="M224" s="2470"/>
      <c r="N224" s="2471"/>
      <c r="O224" s="2161"/>
      <c r="P224" s="1992"/>
    </row>
    <row r="225" spans="2:16" ht="36.75" customHeight="1">
      <c r="B225" s="1519" t="s">
        <v>662</v>
      </c>
      <c r="C225" s="1853" t="s">
        <v>2647</v>
      </c>
      <c r="D225" s="1853"/>
      <c r="E225" s="1853"/>
      <c r="F225" s="1853"/>
      <c r="G225" s="1853"/>
      <c r="H225" s="1995" t="s">
        <v>1340</v>
      </c>
      <c r="I225" s="2160"/>
      <c r="J225" s="2013"/>
      <c r="K225" s="2169"/>
      <c r="L225" s="2469"/>
      <c r="M225" s="2470"/>
      <c r="N225" s="2471"/>
      <c r="O225" s="2165" t="s">
        <v>3510</v>
      </c>
      <c r="P225" s="2017" t="s">
        <v>3510</v>
      </c>
    </row>
    <row r="226" spans="2:16" ht="27" customHeight="1">
      <c r="B226" s="22" t="s">
        <v>435</v>
      </c>
      <c r="C226" s="1997" t="s">
        <v>2649</v>
      </c>
      <c r="D226" s="1997"/>
      <c r="E226" s="1997"/>
      <c r="F226" s="1997"/>
      <c r="G226" s="1997"/>
      <c r="H226" s="2166"/>
      <c r="I226" s="2167"/>
      <c r="J226" s="2168"/>
      <c r="K226" s="2169"/>
      <c r="L226" s="3474"/>
      <c r="M226" s="3475"/>
      <c r="N226" s="3476"/>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1991" t="s">
        <v>4923</v>
      </c>
      <c r="P227" s="1991" t="s">
        <v>1332</v>
      </c>
    </row>
    <row r="228" spans="2:16" ht="57.75" customHeight="1">
      <c r="B228" s="88" t="s">
        <v>435</v>
      </c>
      <c r="C228" s="1885" t="s">
        <v>1550</v>
      </c>
      <c r="D228" s="1885"/>
      <c r="E228" s="1885"/>
      <c r="F228" s="1885"/>
      <c r="G228" s="1885"/>
      <c r="H228" s="1885"/>
      <c r="I228" s="1885"/>
      <c r="J228" s="2148"/>
      <c r="K228" s="1522" t="s">
        <v>1442</v>
      </c>
      <c r="L228" s="2149" t="s">
        <v>1521</v>
      </c>
      <c r="M228" s="2032" t="s">
        <v>4924</v>
      </c>
      <c r="N228" s="2033"/>
      <c r="O228" s="2017"/>
      <c r="P228" s="2017"/>
    </row>
    <row r="229" spans="2:16" ht="31.5" customHeight="1">
      <c r="B229" s="88" t="s">
        <v>441</v>
      </c>
      <c r="C229" s="1885" t="s">
        <v>3231</v>
      </c>
      <c r="D229" s="1885"/>
      <c r="E229" s="1885"/>
      <c r="F229" s="1885"/>
      <c r="G229" s="1885"/>
      <c r="H229" s="1885"/>
      <c r="I229" s="1885"/>
      <c r="J229" s="2148"/>
      <c r="K229" s="1522" t="s">
        <v>57</v>
      </c>
      <c r="L229" s="2150"/>
      <c r="M229" s="2035"/>
      <c r="N229" s="2036"/>
      <c r="O229" s="2017"/>
      <c r="P229" s="2017"/>
    </row>
    <row r="230" spans="2:16" ht="46.5" customHeight="1">
      <c r="B230" s="88" t="s">
        <v>443</v>
      </c>
      <c r="C230" s="1885" t="s">
        <v>3232</v>
      </c>
      <c r="D230" s="1885"/>
      <c r="E230" s="1885"/>
      <c r="F230" s="1885"/>
      <c r="G230" s="1885"/>
      <c r="H230" s="1885"/>
      <c r="I230" s="1885"/>
      <c r="J230" s="2148"/>
      <c r="K230" s="1522" t="s">
        <v>1442</v>
      </c>
      <c r="L230" s="2150"/>
      <c r="M230" s="2035"/>
      <c r="N230" s="2036"/>
      <c r="O230" s="2017"/>
      <c r="P230" s="2017"/>
    </row>
    <row r="231" spans="2:16" ht="21.75" customHeight="1">
      <c r="B231" s="88" t="s">
        <v>445</v>
      </c>
      <c r="C231" s="1885" t="s">
        <v>3265</v>
      </c>
      <c r="D231" s="1885"/>
      <c r="E231" s="1885"/>
      <c r="F231" s="1885"/>
      <c r="G231" s="1885"/>
      <c r="H231" s="1885"/>
      <c r="I231" s="1885"/>
      <c r="J231" s="2148"/>
      <c r="K231" s="1522" t="s">
        <v>57</v>
      </c>
      <c r="L231" s="2150"/>
      <c r="M231" s="2035"/>
      <c r="N231" s="2036"/>
      <c r="O231" s="2017"/>
      <c r="P231" s="2017"/>
    </row>
    <row r="232" spans="2:16" ht="21.75" customHeight="1">
      <c r="B232" s="88" t="s">
        <v>448</v>
      </c>
      <c r="C232" s="1885" t="s">
        <v>3266</v>
      </c>
      <c r="D232" s="1885"/>
      <c r="E232" s="1885"/>
      <c r="F232" s="1885"/>
      <c r="G232" s="1885"/>
      <c r="H232" s="1885"/>
      <c r="I232" s="1885"/>
      <c r="J232" s="2148"/>
      <c r="K232" s="1522" t="s">
        <v>1442</v>
      </c>
      <c r="L232" s="2150"/>
      <c r="M232" s="2035"/>
      <c r="N232" s="2036"/>
      <c r="O232" s="2017"/>
      <c r="P232" s="2017"/>
    </row>
    <row r="233" spans="2:16" ht="21.75" customHeight="1">
      <c r="B233" s="88" t="s">
        <v>450</v>
      </c>
      <c r="C233" s="1885" t="s">
        <v>3267</v>
      </c>
      <c r="D233" s="1885"/>
      <c r="E233" s="1885"/>
      <c r="F233" s="1885"/>
      <c r="G233" s="1885"/>
      <c r="H233" s="1885"/>
      <c r="I233" s="1885"/>
      <c r="J233" s="2148"/>
      <c r="K233" s="1522" t="s">
        <v>57</v>
      </c>
      <c r="L233" s="2150"/>
      <c r="M233" s="2035"/>
      <c r="N233" s="2036"/>
      <c r="O233" s="2017"/>
      <c r="P233" s="2017"/>
    </row>
    <row r="234" spans="2:16" ht="21.75" customHeight="1">
      <c r="B234" s="88" t="s">
        <v>453</v>
      </c>
      <c r="C234" s="1885" t="s">
        <v>2432</v>
      </c>
      <c r="D234" s="1885"/>
      <c r="E234" s="1885"/>
      <c r="F234" s="1885"/>
      <c r="G234" s="1885"/>
      <c r="H234" s="1885"/>
      <c r="I234" s="1885"/>
      <c r="J234" s="2148"/>
      <c r="K234" s="1522" t="s">
        <v>1442</v>
      </c>
      <c r="L234" s="2150"/>
      <c r="M234" s="2035"/>
      <c r="N234" s="2036"/>
      <c r="O234" s="2017"/>
      <c r="P234" s="2017"/>
    </row>
    <row r="235" spans="2:16" ht="21.75" customHeight="1">
      <c r="B235" s="88" t="s">
        <v>456</v>
      </c>
      <c r="C235" s="1885" t="s">
        <v>2433</v>
      </c>
      <c r="D235" s="1885"/>
      <c r="E235" s="1885"/>
      <c r="F235" s="1885"/>
      <c r="G235" s="1885"/>
      <c r="H235" s="1885"/>
      <c r="I235" s="1885"/>
      <c r="J235" s="2148"/>
      <c r="K235" s="1522" t="s">
        <v>57</v>
      </c>
      <c r="L235" s="2150"/>
      <c r="M235" s="2035"/>
      <c r="N235" s="2036"/>
      <c r="O235" s="2017"/>
      <c r="P235" s="2017"/>
    </row>
    <row r="236" spans="2:16" ht="21.75" customHeight="1">
      <c r="B236" s="88" t="s">
        <v>458</v>
      </c>
      <c r="C236" s="1885" t="s">
        <v>3268</v>
      </c>
      <c r="D236" s="1885"/>
      <c r="E236" s="1885"/>
      <c r="F236" s="1885"/>
      <c r="G236" s="1885"/>
      <c r="H236" s="1885"/>
      <c r="I236" s="1885"/>
      <c r="J236" s="2148"/>
      <c r="K236" s="1522" t="s">
        <v>1442</v>
      </c>
      <c r="L236" s="2150"/>
      <c r="M236" s="2035"/>
      <c r="N236" s="2036"/>
      <c r="O236" s="2017"/>
      <c r="P236" s="2017"/>
    </row>
    <row r="237" spans="2:16" ht="21.75" customHeight="1">
      <c r="B237" s="88" t="s">
        <v>594</v>
      </c>
      <c r="C237" s="1885" t="s">
        <v>3238</v>
      </c>
      <c r="D237" s="1885"/>
      <c r="E237" s="1885"/>
      <c r="F237" s="1885"/>
      <c r="G237" s="1885"/>
      <c r="H237" s="1885"/>
      <c r="I237" s="1885"/>
      <c r="J237" s="2148"/>
      <c r="K237" s="1522" t="s">
        <v>57</v>
      </c>
      <c r="L237" s="2150"/>
      <c r="M237" s="2035"/>
      <c r="N237" s="2036"/>
      <c r="O237" s="2017"/>
      <c r="P237" s="2017"/>
    </row>
    <row r="238" spans="2:16" ht="21.75" customHeight="1">
      <c r="B238" s="88" t="s">
        <v>596</v>
      </c>
      <c r="C238" s="1885" t="s">
        <v>3269</v>
      </c>
      <c r="D238" s="1885"/>
      <c r="E238" s="1885"/>
      <c r="F238" s="1885"/>
      <c r="G238" s="1885"/>
      <c r="H238" s="1885"/>
      <c r="I238" s="1885"/>
      <c r="J238" s="2148"/>
      <c r="K238" s="1522" t="s">
        <v>57</v>
      </c>
      <c r="L238" s="2150"/>
      <c r="M238" s="2035"/>
      <c r="N238" s="2036"/>
      <c r="O238" s="2017"/>
      <c r="P238" s="2017"/>
    </row>
    <row r="239" spans="2:16" ht="21.75" customHeight="1">
      <c r="B239" s="88" t="s">
        <v>673</v>
      </c>
      <c r="C239" s="1885" t="s">
        <v>3076</v>
      </c>
      <c r="D239" s="1885"/>
      <c r="E239" s="1885"/>
      <c r="F239" s="1885"/>
      <c r="G239" s="1885"/>
      <c r="H239" s="1885"/>
      <c r="I239" s="1885"/>
      <c r="J239" s="2148"/>
      <c r="K239" s="1522" t="s">
        <v>57</v>
      </c>
      <c r="L239" s="2150"/>
      <c r="M239" s="2035"/>
      <c r="N239" s="2036"/>
      <c r="O239" s="2017"/>
      <c r="P239" s="2017"/>
    </row>
    <row r="240" spans="2:16" ht="24" customHeight="1">
      <c r="B240" s="89" t="s">
        <v>600</v>
      </c>
      <c r="C240" s="1997" t="s">
        <v>3270</v>
      </c>
      <c r="D240" s="1997"/>
      <c r="E240" s="1997"/>
      <c r="F240" s="1997"/>
      <c r="G240" s="1997"/>
      <c r="H240" s="1997"/>
      <c r="I240" s="1997"/>
      <c r="J240" s="1998"/>
      <c r="K240" s="1522" t="s">
        <v>57</v>
      </c>
      <c r="L240" s="2150"/>
      <c r="M240" s="2035"/>
      <c r="N240" s="2036"/>
      <c r="O240" s="2017"/>
      <c r="P240" s="2017"/>
    </row>
    <row r="241" spans="2:16" ht="34.5" customHeight="1">
      <c r="B241" s="88"/>
      <c r="C241" s="1997" t="s">
        <v>2656</v>
      </c>
      <c r="D241" s="1997"/>
      <c r="E241" s="1998"/>
      <c r="F241" s="3407" t="s">
        <v>4925</v>
      </c>
      <c r="G241" s="2146"/>
      <c r="H241" s="2146"/>
      <c r="I241" s="2146"/>
      <c r="J241" s="2146"/>
      <c r="K241" s="2146"/>
      <c r="L241" s="2150"/>
      <c r="M241" s="2035"/>
      <c r="N241" s="2036"/>
      <c r="O241" s="2017"/>
      <c r="P241" s="2017"/>
    </row>
    <row r="242" spans="2:16" ht="23.25" customHeight="1">
      <c r="B242" s="90" t="s">
        <v>676</v>
      </c>
      <c r="C242" s="2158" t="s">
        <v>1698</v>
      </c>
      <c r="D242" s="2158"/>
      <c r="E242" s="2158"/>
      <c r="F242" s="2158"/>
      <c r="G242" s="2158"/>
      <c r="H242" s="2158"/>
      <c r="I242" s="2158"/>
      <c r="J242" s="2159"/>
      <c r="K242" s="1506">
        <v>2013</v>
      </c>
      <c r="L242" s="2150"/>
      <c r="M242" s="2035"/>
      <c r="N242" s="2036"/>
      <c r="O242" s="2017"/>
      <c r="P242" s="2017"/>
    </row>
    <row r="243" spans="2:16" ht="61.5" customHeight="1">
      <c r="B243" s="90" t="s">
        <v>678</v>
      </c>
      <c r="C243" s="1997" t="s">
        <v>2657</v>
      </c>
      <c r="D243" s="1997"/>
      <c r="E243" s="1998"/>
      <c r="F243" s="2773" t="s">
        <v>4926</v>
      </c>
      <c r="G243" s="2774"/>
      <c r="H243" s="2774"/>
      <c r="I243" s="2774"/>
      <c r="J243" s="2774"/>
      <c r="K243" s="2774"/>
      <c r="L243" s="2151"/>
      <c r="M243" s="2485"/>
      <c r="N243" s="2486"/>
      <c r="O243" s="1992"/>
      <c r="P243" s="2017"/>
    </row>
    <row r="244" spans="2:16" ht="23.25" customHeight="1">
      <c r="B244" s="90" t="s">
        <v>680</v>
      </c>
      <c r="C244" s="1997" t="s">
        <v>2659</v>
      </c>
      <c r="D244" s="1997"/>
      <c r="E244" s="1997"/>
      <c r="F244" s="1997"/>
      <c r="G244" s="1997"/>
      <c r="H244" s="1997"/>
      <c r="I244" s="1997"/>
      <c r="J244" s="1997"/>
      <c r="K244" s="1997"/>
      <c r="L244" s="1997"/>
      <c r="M244" s="1997"/>
      <c r="N244" s="2041"/>
      <c r="O244" s="1991" t="s">
        <v>2660</v>
      </c>
      <c r="P244" s="1991" t="s">
        <v>4927</v>
      </c>
    </row>
    <row r="245" spans="2:16" ht="37.5" customHeight="1">
      <c r="B245" s="89" t="s">
        <v>435</v>
      </c>
      <c r="C245" s="1903" t="s">
        <v>2543</v>
      </c>
      <c r="D245" s="1903"/>
      <c r="E245" s="2138"/>
      <c r="F245" s="3407" t="s">
        <v>2661</v>
      </c>
      <c r="G245" s="3408"/>
      <c r="H245" s="2139" t="s">
        <v>1521</v>
      </c>
      <c r="I245" s="3448" t="s">
        <v>4928</v>
      </c>
      <c r="J245" s="3449"/>
      <c r="K245" s="3449"/>
      <c r="L245" s="3449"/>
      <c r="M245" s="3449"/>
      <c r="N245" s="3450"/>
      <c r="O245" s="2017"/>
      <c r="P245" s="2017"/>
    </row>
    <row r="246" spans="2:16" ht="30" customHeight="1">
      <c r="B246" s="89" t="s">
        <v>441</v>
      </c>
      <c r="C246" s="1903" t="s">
        <v>2664</v>
      </c>
      <c r="D246" s="1903"/>
      <c r="E246" s="2138"/>
      <c r="F246" s="3407" t="s">
        <v>1708</v>
      </c>
      <c r="G246" s="3408"/>
      <c r="H246" s="1811"/>
      <c r="I246" s="3451"/>
      <c r="J246" s="2430"/>
      <c r="K246" s="2430"/>
      <c r="L246" s="2430"/>
      <c r="M246" s="2430"/>
      <c r="N246" s="3452"/>
      <c r="O246" s="2017"/>
      <c r="P246" s="2017"/>
    </row>
    <row r="247" spans="2:16" ht="28.5" customHeight="1">
      <c r="B247" s="89" t="s">
        <v>443</v>
      </c>
      <c r="C247" s="1903" t="s">
        <v>2665</v>
      </c>
      <c r="D247" s="1903"/>
      <c r="E247" s="2138"/>
      <c r="F247" s="3407" t="s">
        <v>1710</v>
      </c>
      <c r="G247" s="3408"/>
      <c r="H247" s="1811"/>
      <c r="I247" s="3451"/>
      <c r="J247" s="2430"/>
      <c r="K247" s="2430"/>
      <c r="L247" s="2430"/>
      <c r="M247" s="2430"/>
      <c r="N247" s="3452"/>
      <c r="O247" s="2017"/>
      <c r="P247" s="2017"/>
    </row>
    <row r="248" spans="2:16" ht="28.5" customHeight="1">
      <c r="B248" s="89" t="s">
        <v>445</v>
      </c>
      <c r="C248" s="1903" t="s">
        <v>2666</v>
      </c>
      <c r="D248" s="1903"/>
      <c r="E248" s="2138"/>
      <c r="F248" s="3407" t="s">
        <v>1712</v>
      </c>
      <c r="G248" s="3408"/>
      <c r="H248" s="1811"/>
      <c r="I248" s="3451"/>
      <c r="J248" s="2430"/>
      <c r="K248" s="2430"/>
      <c r="L248" s="2430"/>
      <c r="M248" s="2430"/>
      <c r="N248" s="3452"/>
      <c r="O248" s="2017"/>
      <c r="P248" s="2017"/>
    </row>
    <row r="249" spans="2:16" ht="23.25" customHeight="1">
      <c r="B249" s="89" t="s">
        <v>448</v>
      </c>
      <c r="C249" s="1903" t="s">
        <v>2667</v>
      </c>
      <c r="D249" s="1903"/>
      <c r="E249" s="2138"/>
      <c r="F249" s="3407" t="s">
        <v>1807</v>
      </c>
      <c r="G249" s="3408"/>
      <c r="H249" s="1811"/>
      <c r="I249" s="3451"/>
      <c r="J249" s="2430"/>
      <c r="K249" s="2430"/>
      <c r="L249" s="2430"/>
      <c r="M249" s="2430"/>
      <c r="N249" s="3452"/>
      <c r="O249" s="2017"/>
      <c r="P249" s="2017"/>
    </row>
    <row r="250" spans="2:16" ht="23.25" customHeight="1">
      <c r="B250" s="90"/>
      <c r="C250" s="1903" t="s">
        <v>2668</v>
      </c>
      <c r="D250" s="1903"/>
      <c r="E250" s="2138"/>
      <c r="F250" s="1754"/>
      <c r="G250" s="1755"/>
      <c r="H250" s="2140"/>
      <c r="I250" s="4254"/>
      <c r="J250" s="4208"/>
      <c r="K250" s="4208"/>
      <c r="L250" s="4208"/>
      <c r="M250" s="4208"/>
      <c r="N250" s="4209"/>
      <c r="O250" s="2017"/>
      <c r="P250" s="1992"/>
    </row>
    <row r="251" spans="2:16" ht="64.5" customHeight="1">
      <c r="B251" s="90" t="s">
        <v>684</v>
      </c>
      <c r="C251" s="1997" t="s">
        <v>1716</v>
      </c>
      <c r="D251" s="1997"/>
      <c r="E251" s="1997"/>
      <c r="F251" s="1997"/>
      <c r="G251" s="92" t="s">
        <v>1717</v>
      </c>
      <c r="H251" s="1527" t="s">
        <v>1521</v>
      </c>
      <c r="I251" s="2121" t="s">
        <v>4929</v>
      </c>
      <c r="J251" s="2122"/>
      <c r="K251" s="2122"/>
      <c r="L251" s="2122"/>
      <c r="M251" s="2122"/>
      <c r="N251" s="2123"/>
      <c r="O251" s="93" t="s">
        <v>1332</v>
      </c>
      <c r="P251" s="1504" t="s">
        <v>1332</v>
      </c>
    </row>
    <row r="252" spans="2:16" ht="33" customHeight="1">
      <c r="B252" s="90" t="s">
        <v>686</v>
      </c>
      <c r="C252" s="1997" t="s">
        <v>2672</v>
      </c>
      <c r="D252" s="1997"/>
      <c r="E252" s="1997"/>
      <c r="F252" s="1471" t="s">
        <v>57</v>
      </c>
      <c r="G252" s="1634" t="s">
        <v>1521</v>
      </c>
      <c r="H252" s="2146" t="s">
        <v>4930</v>
      </c>
      <c r="I252" s="2146"/>
      <c r="J252" s="2146"/>
      <c r="K252" s="2146"/>
      <c r="L252" s="2146"/>
      <c r="M252" s="2146"/>
      <c r="N252" s="2147"/>
      <c r="O252" s="2135" t="s">
        <v>3274</v>
      </c>
      <c r="P252" s="2135" t="s">
        <v>1332</v>
      </c>
    </row>
    <row r="253" spans="2:16" ht="26.25" customHeight="1">
      <c r="B253" s="94" t="s">
        <v>688</v>
      </c>
      <c r="C253" s="1997" t="s">
        <v>2676</v>
      </c>
      <c r="D253" s="1997"/>
      <c r="E253" s="1997"/>
      <c r="F253" s="1997"/>
      <c r="G253" s="1997"/>
      <c r="H253" s="1997"/>
      <c r="I253" s="1997"/>
      <c r="J253" s="1997"/>
      <c r="K253" s="1997"/>
      <c r="L253" s="1997"/>
      <c r="M253" s="1997"/>
      <c r="N253" s="1997"/>
      <c r="O253" s="2136"/>
      <c r="P253" s="2136"/>
    </row>
    <row r="254" spans="2:16" ht="27" customHeight="1">
      <c r="B254" s="95" t="s">
        <v>435</v>
      </c>
      <c r="C254" s="1997" t="s">
        <v>2677</v>
      </c>
      <c r="D254" s="1997"/>
      <c r="E254" s="1998"/>
      <c r="F254" s="33" t="s">
        <v>1340</v>
      </c>
      <c r="G254" s="1634" t="s">
        <v>1521</v>
      </c>
      <c r="H254" s="4253"/>
      <c r="I254" s="2122"/>
      <c r="J254" s="2122"/>
      <c r="K254" s="2122"/>
      <c r="L254" s="2122"/>
      <c r="M254" s="2122"/>
      <c r="N254" s="2123"/>
      <c r="O254" s="2136"/>
      <c r="P254" s="2136"/>
    </row>
    <row r="255" spans="2:16" ht="28.5" customHeight="1">
      <c r="B255" s="22"/>
      <c r="C255" s="1505" t="s">
        <v>458</v>
      </c>
      <c r="D255" s="1997" t="s">
        <v>2679</v>
      </c>
      <c r="E255" s="1997"/>
      <c r="F255" s="2121" t="s">
        <v>4931</v>
      </c>
      <c r="G255" s="2122"/>
      <c r="H255" s="2122"/>
      <c r="I255" s="2122"/>
      <c r="J255" s="2122"/>
      <c r="K255" s="2122"/>
      <c r="L255" s="2122"/>
      <c r="M255" s="2122"/>
      <c r="N255" s="2123"/>
      <c r="O255" s="2136"/>
      <c r="P255" s="2136"/>
    </row>
    <row r="256" spans="2:16" ht="27" customHeight="1">
      <c r="B256" s="27" t="s">
        <v>441</v>
      </c>
      <c r="C256" s="1997" t="s">
        <v>2681</v>
      </c>
      <c r="D256" s="1997"/>
      <c r="E256" s="1997"/>
      <c r="F256" s="33" t="s">
        <v>1340</v>
      </c>
      <c r="G256" s="1634" t="s">
        <v>1521</v>
      </c>
      <c r="H256" s="2121" t="s">
        <v>4932</v>
      </c>
      <c r="I256" s="2122"/>
      <c r="J256" s="2122"/>
      <c r="K256" s="2122"/>
      <c r="L256" s="2122"/>
      <c r="M256" s="2122"/>
      <c r="N256" s="2123"/>
      <c r="O256" s="2136"/>
      <c r="P256" s="2136"/>
    </row>
    <row r="257" spans="2:16" ht="30" customHeight="1">
      <c r="B257" s="22"/>
      <c r="C257" s="1505" t="s">
        <v>458</v>
      </c>
      <c r="D257" s="1997" t="s">
        <v>2679</v>
      </c>
      <c r="E257" s="1997"/>
      <c r="F257" s="2121"/>
      <c r="G257" s="2122"/>
      <c r="H257" s="2122"/>
      <c r="I257" s="2122"/>
      <c r="J257" s="2122"/>
      <c r="K257" s="2122"/>
      <c r="L257" s="2122"/>
      <c r="M257" s="2122"/>
      <c r="N257" s="2123"/>
      <c r="O257" s="2136"/>
      <c r="P257" s="2136"/>
    </row>
    <row r="258" spans="2:16" ht="122.25" customHeight="1">
      <c r="B258" s="27" t="s">
        <v>443</v>
      </c>
      <c r="C258" s="2028" t="s">
        <v>3276</v>
      </c>
      <c r="D258" s="2028"/>
      <c r="E258" s="2028"/>
      <c r="F258" s="33" t="s">
        <v>1340</v>
      </c>
      <c r="G258" s="1634" t="s">
        <v>1521</v>
      </c>
      <c r="H258" s="3407" t="s">
        <v>4933</v>
      </c>
      <c r="I258" s="2146"/>
      <c r="J258" s="2146"/>
      <c r="K258" s="2146"/>
      <c r="L258" s="2146"/>
      <c r="M258" s="2146"/>
      <c r="N258" s="2147"/>
      <c r="O258" s="2136"/>
      <c r="P258" s="2136"/>
    </row>
    <row r="259" spans="2:16" ht="25.5" customHeight="1">
      <c r="B259" s="22"/>
      <c r="C259" s="1505" t="s">
        <v>458</v>
      </c>
      <c r="D259" s="1997" t="s">
        <v>2679</v>
      </c>
      <c r="E259" s="1997"/>
      <c r="F259" s="2121"/>
      <c r="G259" s="2122"/>
      <c r="H259" s="2122"/>
      <c r="I259" s="2122"/>
      <c r="J259" s="2122"/>
      <c r="K259" s="2122"/>
      <c r="L259" s="2122"/>
      <c r="M259" s="2122"/>
      <c r="N259" s="2123"/>
      <c r="O259" s="2137"/>
      <c r="P259" s="2136"/>
    </row>
    <row r="260" spans="2:16" ht="36.75" customHeight="1">
      <c r="B260" s="94" t="s">
        <v>694</v>
      </c>
      <c r="C260" s="1997" t="s">
        <v>2683</v>
      </c>
      <c r="D260" s="1997"/>
      <c r="E260" s="1997"/>
      <c r="F260" s="1471" t="s">
        <v>57</v>
      </c>
      <c r="G260" s="2126" t="s">
        <v>1521</v>
      </c>
      <c r="H260" s="3448" t="s">
        <v>4934</v>
      </c>
      <c r="I260" s="3449"/>
      <c r="J260" s="3449"/>
      <c r="K260" s="3449"/>
      <c r="L260" s="3449"/>
      <c r="M260" s="3449"/>
      <c r="N260" s="3450"/>
      <c r="O260" s="2017" t="s">
        <v>2685</v>
      </c>
      <c r="P260" s="2051" t="s">
        <v>1332</v>
      </c>
    </row>
    <row r="261" spans="2:16" ht="33" customHeight="1">
      <c r="B261" s="89" t="s">
        <v>435</v>
      </c>
      <c r="C261" s="1997" t="s">
        <v>2686</v>
      </c>
      <c r="D261" s="1997"/>
      <c r="E261" s="1998"/>
      <c r="F261" s="33" t="s">
        <v>1340</v>
      </c>
      <c r="G261" s="2113"/>
      <c r="H261" s="3451"/>
      <c r="I261" s="2430"/>
      <c r="J261" s="2430"/>
      <c r="K261" s="2430"/>
      <c r="L261" s="2430"/>
      <c r="M261" s="2430"/>
      <c r="N261" s="3452"/>
      <c r="O261" s="2017"/>
      <c r="P261" s="2124"/>
    </row>
    <row r="262" spans="2:16" ht="26.25" customHeight="1">
      <c r="B262" s="89" t="s">
        <v>441</v>
      </c>
      <c r="C262" s="1997" t="s">
        <v>2687</v>
      </c>
      <c r="D262" s="1997"/>
      <c r="E262" s="1998"/>
      <c r="F262" s="33" t="s">
        <v>1340</v>
      </c>
      <c r="G262" s="2113"/>
      <c r="H262" s="3451"/>
      <c r="I262" s="2430"/>
      <c r="J262" s="2430"/>
      <c r="K262" s="2430"/>
      <c r="L262" s="2430"/>
      <c r="M262" s="2430"/>
      <c r="N262" s="3452"/>
      <c r="O262" s="2017"/>
      <c r="P262" s="2124"/>
    </row>
    <row r="263" spans="2:16" ht="34.5" customHeight="1">
      <c r="B263" s="89" t="s">
        <v>443</v>
      </c>
      <c r="C263" s="1997" t="s">
        <v>2688</v>
      </c>
      <c r="D263" s="1997"/>
      <c r="E263" s="1998"/>
      <c r="F263" s="33" t="s">
        <v>1340</v>
      </c>
      <c r="G263" s="2113"/>
      <c r="H263" s="3451"/>
      <c r="I263" s="2430"/>
      <c r="J263" s="2430"/>
      <c r="K263" s="2430"/>
      <c r="L263" s="2430"/>
      <c r="M263" s="2430"/>
      <c r="N263" s="3452"/>
      <c r="O263" s="2017"/>
      <c r="P263" s="2124"/>
    </row>
    <row r="264" spans="2:16" ht="36" customHeight="1" thickBot="1">
      <c r="B264" s="117" t="s">
        <v>445</v>
      </c>
      <c r="C264" s="1978" t="s">
        <v>2689</v>
      </c>
      <c r="D264" s="1978"/>
      <c r="E264" s="1979"/>
      <c r="F264" s="1523" t="s">
        <v>1340</v>
      </c>
      <c r="G264" s="2127"/>
      <c r="H264" s="3453"/>
      <c r="I264" s="3454"/>
      <c r="J264" s="3454"/>
      <c r="K264" s="3454"/>
      <c r="L264" s="3454"/>
      <c r="M264" s="3454"/>
      <c r="N264" s="3455"/>
      <c r="O264" s="2005"/>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4206" t="s">
        <v>4935</v>
      </c>
      <c r="J266" s="4206"/>
      <c r="K266" s="4206"/>
      <c r="L266" s="4206"/>
      <c r="M266" s="4206"/>
      <c r="N266" s="4207"/>
      <c r="O266" s="2050" t="s">
        <v>1741</v>
      </c>
      <c r="P266" s="2050" t="s">
        <v>1741</v>
      </c>
    </row>
    <row r="267" spans="2:16" ht="38.25" customHeight="1">
      <c r="B267" s="27" t="s">
        <v>435</v>
      </c>
      <c r="C267" s="1997" t="s">
        <v>2694</v>
      </c>
      <c r="D267" s="1997"/>
      <c r="E267" s="1997"/>
      <c r="F267" s="1997"/>
      <c r="G267" s="1998"/>
      <c r="H267" s="2113"/>
      <c r="I267" s="2430"/>
      <c r="J267" s="2430"/>
      <c r="K267" s="2430"/>
      <c r="L267" s="2430"/>
      <c r="M267" s="2430"/>
      <c r="N267" s="3452"/>
      <c r="O267" s="2017"/>
      <c r="P267" s="2017"/>
    </row>
    <row r="268" spans="2:16" ht="28.5" customHeight="1">
      <c r="B268" s="1490"/>
      <c r="C268" s="1489" t="s">
        <v>458</v>
      </c>
      <c r="D268" s="2043" t="s">
        <v>2635</v>
      </c>
      <c r="E268" s="2043"/>
      <c r="F268" s="2108" t="s">
        <v>2695</v>
      </c>
      <c r="G268" s="2109"/>
      <c r="H268" s="2113"/>
      <c r="I268" s="2430"/>
      <c r="J268" s="2430"/>
      <c r="K268" s="2430"/>
      <c r="L268" s="2430"/>
      <c r="M268" s="2430"/>
      <c r="N268" s="3452"/>
      <c r="O268" s="2017"/>
      <c r="P268" s="2017"/>
    </row>
    <row r="269" spans="2:16" ht="28.5" customHeight="1">
      <c r="B269" s="1490"/>
      <c r="C269" s="1491" t="s">
        <v>489</v>
      </c>
      <c r="D269" s="1997" t="s">
        <v>2696</v>
      </c>
      <c r="E269" s="1998"/>
      <c r="F269" s="2110" t="s">
        <v>1745</v>
      </c>
      <c r="G269" s="2109"/>
      <c r="H269" s="2113"/>
      <c r="I269" s="2430"/>
      <c r="J269" s="2430"/>
      <c r="K269" s="2430"/>
      <c r="L269" s="2430"/>
      <c r="M269" s="2430"/>
      <c r="N269" s="3452"/>
      <c r="O269" s="2017"/>
      <c r="P269" s="2017"/>
    </row>
    <row r="270" spans="2:16" ht="28.5" customHeight="1">
      <c r="B270" s="1490"/>
      <c r="C270" s="1491" t="s">
        <v>493</v>
      </c>
      <c r="D270" s="1997" t="s">
        <v>2697</v>
      </c>
      <c r="E270" s="1998"/>
      <c r="F270" s="2107" t="s">
        <v>1745</v>
      </c>
      <c r="G270" s="2107"/>
      <c r="H270" s="2113"/>
      <c r="I270" s="2430"/>
      <c r="J270" s="2430"/>
      <c r="K270" s="2430"/>
      <c r="L270" s="2430"/>
      <c r="M270" s="2430"/>
      <c r="N270" s="3452"/>
      <c r="O270" s="2017"/>
      <c r="P270" s="2017"/>
    </row>
    <row r="271" spans="2:16" ht="27.75" customHeight="1">
      <c r="B271" s="1494"/>
      <c r="C271" s="1491" t="s">
        <v>498</v>
      </c>
      <c r="D271" s="1997" t="s">
        <v>2698</v>
      </c>
      <c r="E271" s="1997"/>
      <c r="F271" s="2108" t="s">
        <v>1745</v>
      </c>
      <c r="G271" s="2109"/>
      <c r="H271" s="2114"/>
      <c r="I271" s="4208"/>
      <c r="J271" s="4208"/>
      <c r="K271" s="4208"/>
      <c r="L271" s="4208"/>
      <c r="M271" s="4208"/>
      <c r="N271" s="4209"/>
      <c r="O271" s="2017"/>
      <c r="P271" s="2017"/>
    </row>
    <row r="272" spans="2:16" ht="60" customHeight="1">
      <c r="B272" s="1493" t="s">
        <v>441</v>
      </c>
      <c r="C272" s="1997" t="s">
        <v>1748</v>
      </c>
      <c r="D272" s="1997"/>
      <c r="E272" s="1998"/>
      <c r="F272" s="2110" t="s">
        <v>1749</v>
      </c>
      <c r="G272" s="2109"/>
      <c r="H272" s="1634" t="s">
        <v>1521</v>
      </c>
      <c r="I272" s="2121" t="s">
        <v>4936</v>
      </c>
      <c r="J272" s="2122"/>
      <c r="K272" s="2122"/>
      <c r="L272" s="2122"/>
      <c r="M272" s="2122"/>
      <c r="N272" s="2123"/>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129.75" customHeight="1">
      <c r="B274" s="2097"/>
      <c r="C274" s="2099"/>
      <c r="D274" s="2099"/>
      <c r="E274" s="2099"/>
      <c r="F274" s="2099"/>
      <c r="G274" s="2100"/>
      <c r="H274" s="98" t="s">
        <v>3279</v>
      </c>
      <c r="I274" s="656" t="s">
        <v>2706</v>
      </c>
      <c r="J274" s="656" t="s">
        <v>3280</v>
      </c>
      <c r="K274" s="98" t="s">
        <v>3281</v>
      </c>
      <c r="L274" s="98" t="s">
        <v>3063</v>
      </c>
      <c r="M274" s="656" t="s">
        <v>3282</v>
      </c>
      <c r="N274" s="1381" t="s">
        <v>4937</v>
      </c>
      <c r="O274" s="1504" t="s">
        <v>1332</v>
      </c>
      <c r="P274" s="1504" t="s">
        <v>1332</v>
      </c>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4.75" customHeight="1">
      <c r="B276" s="84" t="s">
        <v>458</v>
      </c>
      <c r="C276" s="2091" t="s">
        <v>3064</v>
      </c>
      <c r="D276" s="2091"/>
      <c r="E276" s="2091"/>
      <c r="F276" s="2091"/>
      <c r="G276" s="2092"/>
      <c r="H276" s="118">
        <v>0</v>
      </c>
      <c r="I276" s="119">
        <v>12</v>
      </c>
      <c r="J276" s="120">
        <f t="shared" ref="J276:J295" si="1">MIN(H276/I276,1)</f>
        <v>0</v>
      </c>
      <c r="K276" s="101" t="s">
        <v>61</v>
      </c>
      <c r="L276" s="102" t="s">
        <v>61</v>
      </c>
      <c r="M276" s="103" t="s">
        <v>61</v>
      </c>
      <c r="N276" s="2475" t="s">
        <v>4938</v>
      </c>
      <c r="O276" s="2089"/>
      <c r="P276" s="2089"/>
    </row>
    <row r="277" spans="2:16" ht="24.75" customHeight="1">
      <c r="B277" s="84" t="s">
        <v>489</v>
      </c>
      <c r="C277" s="2091" t="s">
        <v>3065</v>
      </c>
      <c r="D277" s="2091"/>
      <c r="E277" s="2091"/>
      <c r="F277" s="2091"/>
      <c r="G277" s="2092"/>
      <c r="H277" s="101" t="s">
        <v>61</v>
      </c>
      <c r="I277" s="102" t="s">
        <v>61</v>
      </c>
      <c r="J277" s="103" t="s">
        <v>61</v>
      </c>
      <c r="K277" s="101" t="s">
        <v>61</v>
      </c>
      <c r="L277" s="102" t="s">
        <v>61</v>
      </c>
      <c r="M277" s="103" t="s">
        <v>61</v>
      </c>
      <c r="N277" s="3358"/>
      <c r="O277" s="2017" t="s">
        <v>1332</v>
      </c>
      <c r="P277" s="2017"/>
    </row>
    <row r="278" spans="2:16" ht="54.75" customHeight="1">
      <c r="B278" s="84" t="s">
        <v>493</v>
      </c>
      <c r="C278" s="2091" t="s">
        <v>3284</v>
      </c>
      <c r="D278" s="2091"/>
      <c r="E278" s="2092"/>
      <c r="F278" s="2093"/>
      <c r="G278" s="2094"/>
      <c r="H278" s="101" t="s">
        <v>61</v>
      </c>
      <c r="I278" s="102" t="s">
        <v>61</v>
      </c>
      <c r="J278" s="103" t="s">
        <v>61</v>
      </c>
      <c r="K278" s="101" t="s">
        <v>61</v>
      </c>
      <c r="L278" s="102" t="s">
        <v>61</v>
      </c>
      <c r="M278" s="103" t="s">
        <v>61</v>
      </c>
      <c r="N278" s="3358"/>
      <c r="O278" s="2017"/>
      <c r="P278" s="2017"/>
    </row>
    <row r="279" spans="2:16" ht="20.25" customHeight="1">
      <c r="B279" s="104" t="s">
        <v>441</v>
      </c>
      <c r="C279" s="2068" t="s">
        <v>3068</v>
      </c>
      <c r="D279" s="2068"/>
      <c r="E279" s="2068"/>
      <c r="F279" s="2068"/>
      <c r="G279" s="2095"/>
      <c r="H279" s="101" t="s">
        <v>61</v>
      </c>
      <c r="I279" s="102" t="s">
        <v>61</v>
      </c>
      <c r="J279" s="103" t="s">
        <v>61</v>
      </c>
      <c r="K279" s="101" t="s">
        <v>61</v>
      </c>
      <c r="L279" s="102" t="s">
        <v>61</v>
      </c>
      <c r="M279" s="103" t="s">
        <v>61</v>
      </c>
      <c r="N279" s="3359"/>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2088"/>
      <c r="P280" s="2088"/>
    </row>
    <row r="281" spans="2:16" ht="24.75" customHeight="1">
      <c r="B281" s="76" t="s">
        <v>458</v>
      </c>
      <c r="C281" s="2091" t="s">
        <v>3069</v>
      </c>
      <c r="D281" s="2091"/>
      <c r="E281" s="2091"/>
      <c r="F281" s="2091"/>
      <c r="G281" s="2092"/>
      <c r="H281" s="101" t="s">
        <v>61</v>
      </c>
      <c r="I281" s="102" t="s">
        <v>61</v>
      </c>
      <c r="J281" s="103" t="s">
        <v>61</v>
      </c>
      <c r="K281" s="101" t="s">
        <v>61</v>
      </c>
      <c r="L281" s="102" t="s">
        <v>61</v>
      </c>
      <c r="M281" s="103" t="s">
        <v>61</v>
      </c>
      <c r="N281" s="2807" t="s">
        <v>4939</v>
      </c>
      <c r="O281" s="2089"/>
      <c r="P281" s="2089"/>
    </row>
    <row r="282" spans="2:16" ht="24.75" customHeight="1">
      <c r="B282" s="76" t="s">
        <v>489</v>
      </c>
      <c r="C282" s="2091" t="s">
        <v>3070</v>
      </c>
      <c r="D282" s="2091"/>
      <c r="E282" s="2091"/>
      <c r="F282" s="2091"/>
      <c r="G282" s="1518"/>
      <c r="H282" s="118">
        <v>0</v>
      </c>
      <c r="I282" s="119">
        <v>12</v>
      </c>
      <c r="J282" s="120">
        <f t="shared" si="1"/>
        <v>0</v>
      </c>
      <c r="K282" s="101" t="s">
        <v>61</v>
      </c>
      <c r="L282" s="102" t="s">
        <v>61</v>
      </c>
      <c r="M282" s="103" t="s">
        <v>61</v>
      </c>
      <c r="N282" s="2479"/>
      <c r="O282" s="2089"/>
      <c r="P282" s="2089"/>
    </row>
    <row r="283" spans="2:16" ht="24.75" customHeight="1">
      <c r="B283" s="76" t="s">
        <v>493</v>
      </c>
      <c r="C283" s="2091" t="s">
        <v>3071</v>
      </c>
      <c r="D283" s="2091"/>
      <c r="E283" s="2091"/>
      <c r="F283" s="2091"/>
      <c r="G283" s="2092"/>
      <c r="H283" s="118">
        <v>0</v>
      </c>
      <c r="I283" s="119">
        <v>12</v>
      </c>
      <c r="J283" s="120">
        <f t="shared" si="1"/>
        <v>0</v>
      </c>
      <c r="K283" s="101" t="s">
        <v>61</v>
      </c>
      <c r="L283" s="102" t="s">
        <v>61</v>
      </c>
      <c r="M283" s="103" t="s">
        <v>61</v>
      </c>
      <c r="N283" s="2479"/>
      <c r="O283" s="2089"/>
      <c r="P283" s="2089"/>
    </row>
    <row r="284" spans="2:16" ht="18" customHeight="1">
      <c r="B284" s="104" t="s">
        <v>445</v>
      </c>
      <c r="C284" s="2068" t="s">
        <v>2425</v>
      </c>
      <c r="D284" s="2068"/>
      <c r="E284" s="2068"/>
      <c r="F284" s="2068"/>
      <c r="G284" s="2068"/>
      <c r="H284" s="2068"/>
      <c r="I284" s="2068"/>
      <c r="J284" s="2068"/>
      <c r="K284" s="2068"/>
      <c r="L284" s="2068"/>
      <c r="M284" s="2068"/>
      <c r="N284" s="2085"/>
      <c r="O284" s="2089"/>
      <c r="P284" s="2089"/>
    </row>
    <row r="285" spans="2:16" ht="22.5" customHeight="1">
      <c r="B285" s="76" t="s">
        <v>458</v>
      </c>
      <c r="C285" s="2091" t="s">
        <v>3072</v>
      </c>
      <c r="D285" s="2091"/>
      <c r="E285" s="2091"/>
      <c r="F285" s="2091"/>
      <c r="G285" s="2092"/>
      <c r="H285" s="101" t="s">
        <v>61</v>
      </c>
      <c r="I285" s="102" t="s">
        <v>61</v>
      </c>
      <c r="J285" s="103" t="s">
        <v>61</v>
      </c>
      <c r="K285" s="101" t="s">
        <v>61</v>
      </c>
      <c r="L285" s="102" t="s">
        <v>61</v>
      </c>
      <c r="M285" s="103" t="s">
        <v>61</v>
      </c>
      <c r="N285" s="4251" t="s">
        <v>4939</v>
      </c>
      <c r="O285" s="2089"/>
      <c r="P285" s="2089"/>
    </row>
    <row r="286" spans="2:16" ht="22.5" customHeight="1">
      <c r="B286" s="76" t="s">
        <v>489</v>
      </c>
      <c r="C286" s="2091" t="s">
        <v>3073</v>
      </c>
      <c r="D286" s="2091"/>
      <c r="E286" s="2091"/>
      <c r="F286" s="2091"/>
      <c r="G286" s="2092"/>
      <c r="H286" s="101" t="s">
        <v>61</v>
      </c>
      <c r="I286" s="102" t="s">
        <v>61</v>
      </c>
      <c r="J286" s="103" t="s">
        <v>61</v>
      </c>
      <c r="K286" s="101" t="s">
        <v>61</v>
      </c>
      <c r="L286" s="102" t="s">
        <v>61</v>
      </c>
      <c r="M286" s="139" t="s">
        <v>61</v>
      </c>
      <c r="N286" s="3356"/>
      <c r="O286" s="2089"/>
      <c r="P286" s="2089"/>
    </row>
    <row r="287" spans="2:16" ht="22.5" customHeight="1">
      <c r="B287" s="104" t="s">
        <v>448</v>
      </c>
      <c r="C287" s="4249" t="s">
        <v>3074</v>
      </c>
      <c r="D287" s="2068"/>
      <c r="E287" s="2068"/>
      <c r="F287" s="2068"/>
      <c r="G287" s="2068"/>
      <c r="H287" s="118">
        <v>0</v>
      </c>
      <c r="I287" s="119">
        <v>12</v>
      </c>
      <c r="J287" s="120">
        <f t="shared" si="1"/>
        <v>0</v>
      </c>
      <c r="K287" s="101" t="s">
        <v>61</v>
      </c>
      <c r="L287" s="102" t="s">
        <v>61</v>
      </c>
      <c r="M287" s="139" t="s">
        <v>61</v>
      </c>
      <c r="N287" s="1382"/>
      <c r="O287" s="2500"/>
      <c r="P287" s="2089"/>
    </row>
    <row r="288" spans="2:16" ht="22.5" customHeight="1">
      <c r="B288" s="104" t="s">
        <v>450</v>
      </c>
      <c r="C288" s="4249" t="s">
        <v>3075</v>
      </c>
      <c r="D288" s="2068"/>
      <c r="E288" s="2068"/>
      <c r="F288" s="2068"/>
      <c r="G288" s="2068"/>
      <c r="H288" s="101" t="s">
        <v>61</v>
      </c>
      <c r="I288" s="102" t="s">
        <v>61</v>
      </c>
      <c r="J288" s="103" t="s">
        <v>61</v>
      </c>
      <c r="K288" s="101" t="s">
        <v>61</v>
      </c>
      <c r="L288" s="102" t="s">
        <v>61</v>
      </c>
      <c r="M288" s="139" t="s">
        <v>61</v>
      </c>
      <c r="N288" s="1382"/>
      <c r="O288" s="2500"/>
      <c r="P288" s="2089"/>
    </row>
    <row r="289" spans="2:16" ht="22.5" customHeight="1">
      <c r="B289" s="104" t="s">
        <v>453</v>
      </c>
      <c r="C289" s="4249" t="s">
        <v>2432</v>
      </c>
      <c r="D289" s="2068"/>
      <c r="E289" s="2068"/>
      <c r="F289" s="2068"/>
      <c r="G289" s="2068"/>
      <c r="H289" s="118">
        <v>0</v>
      </c>
      <c r="I289" s="119">
        <v>12</v>
      </c>
      <c r="J289" s="120">
        <f t="shared" si="1"/>
        <v>0</v>
      </c>
      <c r="K289" s="101" t="s">
        <v>61</v>
      </c>
      <c r="L289" s="102" t="s">
        <v>61</v>
      </c>
      <c r="M289" s="139" t="s">
        <v>61</v>
      </c>
      <c r="N289" s="1382"/>
      <c r="O289" s="2500"/>
      <c r="P289" s="2089"/>
    </row>
    <row r="290" spans="2:16" ht="22.5" customHeight="1">
      <c r="B290" s="104" t="s">
        <v>456</v>
      </c>
      <c r="C290" s="4249" t="s">
        <v>2433</v>
      </c>
      <c r="D290" s="2068"/>
      <c r="E290" s="2068"/>
      <c r="F290" s="2068"/>
      <c r="G290" s="2068"/>
      <c r="H290" s="101" t="s">
        <v>61</v>
      </c>
      <c r="I290" s="102" t="s">
        <v>61</v>
      </c>
      <c r="J290" s="103" t="s">
        <v>61</v>
      </c>
      <c r="K290" s="101" t="s">
        <v>61</v>
      </c>
      <c r="L290" s="102" t="s">
        <v>61</v>
      </c>
      <c r="M290" s="139" t="s">
        <v>61</v>
      </c>
      <c r="N290" s="1382"/>
      <c r="O290" s="2500"/>
      <c r="P290" s="2089"/>
    </row>
    <row r="291" spans="2:16" ht="18.75" customHeight="1">
      <c r="B291" s="104" t="s">
        <v>458</v>
      </c>
      <c r="C291" s="4249" t="s">
        <v>2434</v>
      </c>
      <c r="D291" s="2068"/>
      <c r="E291" s="2068"/>
      <c r="F291" s="2068"/>
      <c r="G291" s="2068"/>
      <c r="H291" s="2068"/>
      <c r="I291" s="2068"/>
      <c r="J291" s="2068"/>
      <c r="K291" s="2068"/>
      <c r="L291" s="2068"/>
      <c r="M291" s="2068"/>
      <c r="N291" s="4250"/>
      <c r="O291" s="2500"/>
      <c r="P291" s="2089"/>
    </row>
    <row r="292" spans="2:16" ht="22.5" customHeight="1">
      <c r="B292" s="76" t="s">
        <v>458</v>
      </c>
      <c r="C292" s="2086" t="s">
        <v>2435</v>
      </c>
      <c r="D292" s="2086"/>
      <c r="E292" s="2086"/>
      <c r="F292" s="2086"/>
      <c r="G292" s="2087"/>
      <c r="H292" s="118">
        <v>0</v>
      </c>
      <c r="I292" s="119">
        <v>12</v>
      </c>
      <c r="J292" s="120">
        <f t="shared" si="1"/>
        <v>0</v>
      </c>
      <c r="K292" s="101" t="s">
        <v>61</v>
      </c>
      <c r="L292" s="102" t="s">
        <v>61</v>
      </c>
      <c r="M292" s="103" t="s">
        <v>61</v>
      </c>
      <c r="N292" s="4251" t="s">
        <v>4939</v>
      </c>
      <c r="O292" s="2089"/>
      <c r="P292" s="2089"/>
    </row>
    <row r="293" spans="2:16" ht="22.5" customHeight="1">
      <c r="B293" s="76" t="s">
        <v>489</v>
      </c>
      <c r="C293" s="2086" t="s">
        <v>2436</v>
      </c>
      <c r="D293" s="2086"/>
      <c r="E293" s="2086"/>
      <c r="F293" s="2086"/>
      <c r="G293" s="2087"/>
      <c r="H293" s="101" t="s">
        <v>61</v>
      </c>
      <c r="I293" s="102" t="s">
        <v>61</v>
      </c>
      <c r="J293" s="103" t="s">
        <v>61</v>
      </c>
      <c r="K293" s="101" t="s">
        <v>61</v>
      </c>
      <c r="L293" s="102" t="s">
        <v>61</v>
      </c>
      <c r="M293" s="103" t="s">
        <v>61</v>
      </c>
      <c r="N293" s="4252"/>
      <c r="O293" s="2089"/>
      <c r="P293" s="2089"/>
    </row>
    <row r="294" spans="2:16" ht="22.5" customHeight="1">
      <c r="B294" s="104" t="s">
        <v>594</v>
      </c>
      <c r="C294" s="2068" t="s">
        <v>3076</v>
      </c>
      <c r="D294" s="2068"/>
      <c r="E294" s="2068"/>
      <c r="F294" s="2068"/>
      <c r="G294" s="2068"/>
      <c r="H294" s="101" t="s">
        <v>61</v>
      </c>
      <c r="I294" s="102" t="s">
        <v>61</v>
      </c>
      <c r="J294" s="103" t="s">
        <v>61</v>
      </c>
      <c r="K294" s="101" t="s">
        <v>61</v>
      </c>
      <c r="L294" s="102" t="s">
        <v>61</v>
      </c>
      <c r="M294" s="103" t="s">
        <v>61</v>
      </c>
      <c r="N294" s="595"/>
      <c r="O294" s="2089"/>
      <c r="P294" s="2089"/>
    </row>
    <row r="295" spans="2:16" ht="43.5" customHeight="1" thickBot="1">
      <c r="B295" s="27" t="s">
        <v>596</v>
      </c>
      <c r="C295" s="1997" t="s">
        <v>3285</v>
      </c>
      <c r="D295" s="1997"/>
      <c r="E295" s="1997"/>
      <c r="F295" s="1997"/>
      <c r="G295" s="1998"/>
      <c r="H295" s="127">
        <f>SUM(H276+H282+H283+H287+H289+H292)</f>
        <v>0</v>
      </c>
      <c r="I295" s="127">
        <f>SUM(I276+I282+I283+I287+I289+I292)</f>
        <v>72</v>
      </c>
      <c r="J295" s="103">
        <f t="shared" si="1"/>
        <v>0</v>
      </c>
      <c r="K295" s="235" t="s">
        <v>61</v>
      </c>
      <c r="L295" s="235" t="s">
        <v>61</v>
      </c>
      <c r="M295" s="139" t="s">
        <v>61</v>
      </c>
      <c r="N295" s="105"/>
      <c r="O295" s="2090"/>
      <c r="P295" s="2090"/>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79.5" customHeight="1">
      <c r="B297" s="70" t="s">
        <v>339</v>
      </c>
      <c r="C297" s="1997" t="s">
        <v>2722</v>
      </c>
      <c r="D297" s="1997"/>
      <c r="E297" s="1997"/>
      <c r="F297" s="1997"/>
      <c r="G297" s="1998"/>
      <c r="H297" s="1999" t="s">
        <v>1442</v>
      </c>
      <c r="I297" s="2027"/>
      <c r="J297" s="2000"/>
      <c r="K297" s="108" t="s">
        <v>1521</v>
      </c>
      <c r="L297" s="2438" t="s">
        <v>4940</v>
      </c>
      <c r="M297" s="2439"/>
      <c r="N297" s="2440"/>
      <c r="O297" s="109" t="s">
        <v>1784</v>
      </c>
      <c r="P297" s="1507" t="s">
        <v>1332</v>
      </c>
    </row>
    <row r="298" spans="2:16" ht="34.5" customHeight="1">
      <c r="B298" s="110" t="s">
        <v>341</v>
      </c>
      <c r="C298" s="1997" t="s">
        <v>2724</v>
      </c>
      <c r="D298" s="1997"/>
      <c r="E298" s="1997"/>
      <c r="F298" s="1997"/>
      <c r="G298" s="1998"/>
      <c r="H298" s="1999" t="s">
        <v>1442</v>
      </c>
      <c r="I298" s="2027"/>
      <c r="J298" s="2000"/>
      <c r="K298" s="2030" t="s">
        <v>1521</v>
      </c>
      <c r="L298" s="3561" t="s">
        <v>4941</v>
      </c>
      <c r="M298" s="3562"/>
      <c r="N298" s="3563"/>
      <c r="O298" s="2017" t="s">
        <v>2736</v>
      </c>
      <c r="P298" s="1991" t="s">
        <v>1332</v>
      </c>
    </row>
    <row r="299" spans="2:16" ht="32.25" customHeight="1">
      <c r="B299" s="1494" t="s">
        <v>435</v>
      </c>
      <c r="C299" s="2043" t="s">
        <v>2725</v>
      </c>
      <c r="D299" s="2043"/>
      <c r="E299" s="2043"/>
      <c r="F299" s="2043"/>
      <c r="G299" s="2054"/>
      <c r="H299" s="1999" t="s">
        <v>57</v>
      </c>
      <c r="I299" s="2027"/>
      <c r="J299" s="2000"/>
      <c r="K299" s="2031"/>
      <c r="L299" s="2441"/>
      <c r="M299" s="2442"/>
      <c r="N299" s="2443"/>
      <c r="O299" s="2017"/>
      <c r="P299" s="2017"/>
    </row>
    <row r="300" spans="2:16" ht="28.5" customHeight="1">
      <c r="B300" s="1490" t="s">
        <v>441</v>
      </c>
      <c r="C300" s="1997" t="s">
        <v>2726</v>
      </c>
      <c r="D300" s="1997"/>
      <c r="E300" s="1997"/>
      <c r="F300" s="1997"/>
      <c r="G300" s="1998"/>
      <c r="H300" s="1999" t="s">
        <v>2744</v>
      </c>
      <c r="I300" s="2027"/>
      <c r="J300" s="2000"/>
      <c r="K300" s="2078"/>
      <c r="L300" s="2444"/>
      <c r="M300" s="2445"/>
      <c r="N300" s="2446"/>
      <c r="O300" s="2017"/>
      <c r="P300" s="2017"/>
    </row>
    <row r="301" spans="2:16" ht="37.5" customHeight="1">
      <c r="B301" s="44" t="s">
        <v>737</v>
      </c>
      <c r="C301" s="1997" t="s">
        <v>2727</v>
      </c>
      <c r="D301" s="1997"/>
      <c r="E301" s="1997"/>
      <c r="F301" s="1997"/>
      <c r="G301" s="1998"/>
      <c r="H301" s="1999" t="s">
        <v>1793</v>
      </c>
      <c r="I301" s="2027"/>
      <c r="J301" s="2000"/>
      <c r="K301" s="1535" t="s">
        <v>1521</v>
      </c>
      <c r="L301" s="2072"/>
      <c r="M301" s="2073"/>
      <c r="N301" s="2074"/>
      <c r="O301" s="2017"/>
      <c r="P301" s="2017"/>
    </row>
    <row r="302" spans="2:16" ht="82.5" customHeight="1">
      <c r="B302" s="110" t="s">
        <v>350</v>
      </c>
      <c r="C302" s="1997" t="s">
        <v>1796</v>
      </c>
      <c r="D302" s="1997"/>
      <c r="E302" s="1997"/>
      <c r="F302" s="1997"/>
      <c r="G302" s="1998"/>
      <c r="H302" s="1999" t="s">
        <v>1442</v>
      </c>
      <c r="I302" s="2027"/>
      <c r="J302" s="2000"/>
      <c r="K302" s="1535" t="s">
        <v>1521</v>
      </c>
      <c r="L302" s="4243" t="s">
        <v>4942</v>
      </c>
      <c r="M302" s="4244"/>
      <c r="N302" s="4245"/>
      <c r="O302" s="2017"/>
      <c r="P302" s="1992"/>
    </row>
    <row r="303" spans="2:16" ht="39" customHeight="1">
      <c r="B303" s="28" t="s">
        <v>357</v>
      </c>
      <c r="C303" s="2043" t="s">
        <v>1799</v>
      </c>
      <c r="D303" s="2043"/>
      <c r="E303" s="2043"/>
      <c r="F303" s="2043"/>
      <c r="G303" s="2054"/>
      <c r="H303" s="1999" t="s">
        <v>1442</v>
      </c>
      <c r="I303" s="2027"/>
      <c r="J303" s="2000"/>
      <c r="K303" s="2030" t="s">
        <v>1521</v>
      </c>
      <c r="L303" s="3561" t="s">
        <v>4943</v>
      </c>
      <c r="M303" s="3562"/>
      <c r="N303" s="3563"/>
      <c r="O303" s="1991" t="s">
        <v>1332</v>
      </c>
      <c r="P303" s="1991" t="s">
        <v>1332</v>
      </c>
    </row>
    <row r="304" spans="2:16" ht="39" customHeight="1">
      <c r="B304" s="23" t="s">
        <v>366</v>
      </c>
      <c r="C304" s="1997" t="s">
        <v>2730</v>
      </c>
      <c r="D304" s="1997"/>
      <c r="E304" s="1997"/>
      <c r="F304" s="1997"/>
      <c r="G304" s="1998"/>
      <c r="H304" s="1999" t="s">
        <v>1745</v>
      </c>
      <c r="I304" s="2027"/>
      <c r="J304" s="2000"/>
      <c r="K304" s="2031"/>
      <c r="L304" s="2441"/>
      <c r="M304" s="2442"/>
      <c r="N304" s="2443"/>
      <c r="O304" s="2017"/>
      <c r="P304" s="2017"/>
    </row>
    <row r="305" spans="1:16" ht="39" customHeight="1">
      <c r="B305" s="1520" t="s">
        <v>742</v>
      </c>
      <c r="C305" s="1997" t="s">
        <v>1806</v>
      </c>
      <c r="D305" s="1997"/>
      <c r="E305" s="1997"/>
      <c r="F305" s="1997"/>
      <c r="G305" s="1998"/>
      <c r="H305" s="1999" t="s">
        <v>2733</v>
      </c>
      <c r="I305" s="2027"/>
      <c r="J305" s="2000"/>
      <c r="K305" s="2031"/>
      <c r="L305" s="2441"/>
      <c r="M305" s="2442"/>
      <c r="N305" s="2443"/>
      <c r="O305" s="2017"/>
      <c r="P305" s="2017"/>
    </row>
    <row r="306" spans="1:16" ht="39" customHeight="1">
      <c r="B306" s="1493" t="s">
        <v>435</v>
      </c>
      <c r="C306" s="1997" t="s">
        <v>1809</v>
      </c>
      <c r="D306" s="1997"/>
      <c r="E306" s="1997"/>
      <c r="F306" s="1997"/>
      <c r="G306" s="1998"/>
      <c r="H306" s="1999" t="s">
        <v>2733</v>
      </c>
      <c r="I306" s="2027"/>
      <c r="J306" s="2000"/>
      <c r="K306" s="2031"/>
      <c r="L306" s="2441"/>
      <c r="M306" s="2442"/>
      <c r="N306" s="2443"/>
      <c r="O306" s="2017"/>
      <c r="P306" s="1992"/>
    </row>
    <row r="307" spans="1:16" ht="51" customHeight="1">
      <c r="B307" s="70" t="s">
        <v>745</v>
      </c>
      <c r="C307" s="1997" t="s">
        <v>3083</v>
      </c>
      <c r="D307" s="1997"/>
      <c r="E307" s="1997"/>
      <c r="F307" s="1997"/>
      <c r="G307" s="1998"/>
      <c r="H307" s="2038" t="s">
        <v>1442</v>
      </c>
      <c r="I307" s="2039"/>
      <c r="J307" s="2040"/>
      <c r="K307" s="2031"/>
      <c r="L307" s="2441"/>
      <c r="M307" s="2442"/>
      <c r="N307" s="2443"/>
      <c r="O307" s="2051" t="s">
        <v>1332</v>
      </c>
      <c r="P307" s="2051"/>
    </row>
    <row r="308" spans="1:16" ht="40.5" customHeight="1" thickBot="1">
      <c r="B308" s="39" t="s">
        <v>435</v>
      </c>
      <c r="C308" s="1978" t="s">
        <v>2737</v>
      </c>
      <c r="D308" s="1978"/>
      <c r="E308" s="1978"/>
      <c r="F308" s="1978"/>
      <c r="G308" s="1979"/>
      <c r="H308" s="2053" t="s">
        <v>1807</v>
      </c>
      <c r="I308" s="2053"/>
      <c r="J308" s="1981"/>
      <c r="K308" s="2058"/>
      <c r="L308" s="4246"/>
      <c r="M308" s="4247"/>
      <c r="N308" s="4248"/>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1817</v>
      </c>
      <c r="I310" s="2027"/>
      <c r="J310" s="2027"/>
      <c r="K310" s="2044" t="s">
        <v>4944</v>
      </c>
      <c r="L310" s="2482" t="s">
        <v>4945</v>
      </c>
      <c r="M310" s="2483"/>
      <c r="N310" s="2484"/>
      <c r="O310" s="2050" t="s">
        <v>1332</v>
      </c>
      <c r="P310" s="2050" t="s">
        <v>1332</v>
      </c>
    </row>
    <row r="311" spans="1:16" ht="30.75" customHeight="1">
      <c r="B311" s="1494" t="s">
        <v>435</v>
      </c>
      <c r="C311" s="2043" t="s">
        <v>2740</v>
      </c>
      <c r="D311" s="2043"/>
      <c r="E311" s="2043"/>
      <c r="F311" s="2043"/>
      <c r="G311" s="2043"/>
      <c r="H311" s="2038" t="s">
        <v>57</v>
      </c>
      <c r="I311" s="2039"/>
      <c r="J311" s="2040"/>
      <c r="K311" s="2031"/>
      <c r="L311" s="2035"/>
      <c r="M311" s="2036"/>
      <c r="N311" s="2037"/>
      <c r="O311" s="2017"/>
      <c r="P311" s="2017"/>
    </row>
    <row r="312" spans="1:16" ht="39" customHeight="1">
      <c r="B312" s="1494" t="s">
        <v>441</v>
      </c>
      <c r="C312" s="1997" t="s">
        <v>2741</v>
      </c>
      <c r="D312" s="1997"/>
      <c r="E312" s="1997"/>
      <c r="F312" s="1997"/>
      <c r="G312" s="1998"/>
      <c r="H312" s="1999" t="s">
        <v>1340</v>
      </c>
      <c r="I312" s="2027"/>
      <c r="J312" s="2000"/>
      <c r="K312" s="2031"/>
      <c r="L312" s="2035"/>
      <c r="M312" s="2036"/>
      <c r="N312" s="2037"/>
      <c r="O312" s="2017"/>
      <c r="P312" s="2017"/>
    </row>
    <row r="313" spans="1:16" ht="75.75" customHeight="1">
      <c r="B313" s="1520" t="s">
        <v>381</v>
      </c>
      <c r="C313" s="2028" t="s">
        <v>2742</v>
      </c>
      <c r="D313" s="2028"/>
      <c r="E313" s="2028"/>
      <c r="F313" s="2028"/>
      <c r="G313" s="2029"/>
      <c r="H313" s="2038" t="s">
        <v>57</v>
      </c>
      <c r="I313" s="2039"/>
      <c r="J313" s="2040"/>
      <c r="K313" s="2031"/>
      <c r="L313" s="2485"/>
      <c r="M313" s="2486"/>
      <c r="N313" s="2487"/>
      <c r="O313" s="2017"/>
      <c r="P313" s="2017"/>
    </row>
    <row r="314" spans="1:16" ht="39" customHeight="1">
      <c r="B314" s="1494" t="s">
        <v>435</v>
      </c>
      <c r="C314" s="1997" t="s">
        <v>2743</v>
      </c>
      <c r="D314" s="1997"/>
      <c r="E314" s="1997"/>
      <c r="F314" s="1997"/>
      <c r="G314" s="1998"/>
      <c r="H314" s="1999"/>
      <c r="I314" s="2027"/>
      <c r="J314" s="2000"/>
      <c r="K314" s="2030" t="s">
        <v>1521</v>
      </c>
      <c r="L314" s="2032" t="s">
        <v>4946</v>
      </c>
      <c r="M314" s="2033"/>
      <c r="N314" s="2034"/>
      <c r="O314" s="2017"/>
      <c r="P314" s="2017"/>
    </row>
    <row r="315" spans="1:16" ht="31.5" customHeight="1">
      <c r="B315" s="1490" t="s">
        <v>441</v>
      </c>
      <c r="C315" s="1997" t="s">
        <v>2745</v>
      </c>
      <c r="D315" s="1997"/>
      <c r="E315" s="1997"/>
      <c r="F315" s="1997"/>
      <c r="G315" s="1998"/>
      <c r="H315" s="2038" t="s">
        <v>1340</v>
      </c>
      <c r="I315" s="2039"/>
      <c r="J315" s="2040"/>
      <c r="K315" s="2031"/>
      <c r="L315" s="2035"/>
      <c r="M315" s="2036"/>
      <c r="N315" s="2037"/>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3729" t="s">
        <v>1332</v>
      </c>
      <c r="P316" s="1991" t="s">
        <v>1332</v>
      </c>
    </row>
    <row r="317" spans="1:16" ht="47.25" customHeight="1">
      <c r="A317" s="166"/>
      <c r="B317" s="111" t="s">
        <v>435</v>
      </c>
      <c r="C317" s="1830" t="s">
        <v>3288</v>
      </c>
      <c r="D317" s="1830"/>
      <c r="E317" s="1830"/>
      <c r="F317" s="1830"/>
      <c r="G317" s="1830"/>
      <c r="H317" s="1830"/>
      <c r="I317" s="1830"/>
      <c r="J317" s="1830"/>
      <c r="K317" s="1830"/>
      <c r="L317" s="4240" t="s">
        <v>4947</v>
      </c>
      <c r="M317" s="2032" t="s">
        <v>4948</v>
      </c>
      <c r="N317" s="2034"/>
      <c r="O317" s="3733"/>
      <c r="P317" s="2017"/>
    </row>
    <row r="318" spans="1:16" ht="28.5" customHeight="1">
      <c r="A318" s="166"/>
      <c r="B318" s="111"/>
      <c r="C318" s="1491" t="s">
        <v>458</v>
      </c>
      <c r="D318" s="1997" t="s">
        <v>2748</v>
      </c>
      <c r="E318" s="1997"/>
      <c r="F318" s="1997"/>
      <c r="G318" s="1997"/>
      <c r="H318" s="1997"/>
      <c r="I318" s="1998"/>
      <c r="J318" s="1999" t="s">
        <v>2749</v>
      </c>
      <c r="K318" s="2000"/>
      <c r="L318" s="4241"/>
      <c r="M318" s="2035"/>
      <c r="N318" s="2037"/>
      <c r="O318" s="3733"/>
      <c r="P318" s="2017"/>
    </row>
    <row r="319" spans="1:16" ht="40.5" customHeight="1">
      <c r="A319" s="166"/>
      <c r="B319" s="111"/>
      <c r="C319" s="111" t="s">
        <v>489</v>
      </c>
      <c r="D319" s="1997" t="s">
        <v>1830</v>
      </c>
      <c r="E319" s="1997"/>
      <c r="F319" s="1997"/>
      <c r="G319" s="1997"/>
      <c r="H319" s="1830"/>
      <c r="I319" s="1831"/>
      <c r="J319" s="1999" t="s">
        <v>1817</v>
      </c>
      <c r="K319" s="2000"/>
      <c r="L319" s="4241"/>
      <c r="M319" s="2035"/>
      <c r="N319" s="2037"/>
      <c r="O319" s="3733"/>
      <c r="P319" s="2017"/>
    </row>
    <row r="320" spans="1:16" ht="37.5" customHeight="1">
      <c r="A320" s="166"/>
      <c r="B320" s="111"/>
      <c r="C320" s="111" t="s">
        <v>493</v>
      </c>
      <c r="D320" s="1997" t="s">
        <v>2750</v>
      </c>
      <c r="E320" s="1997"/>
      <c r="F320" s="1997"/>
      <c r="G320" s="1997"/>
      <c r="H320" s="3407" t="s">
        <v>4949</v>
      </c>
      <c r="I320" s="2146"/>
      <c r="J320" s="2146"/>
      <c r="K320" s="3408"/>
      <c r="L320" s="4241"/>
      <c r="M320" s="2035"/>
      <c r="N320" s="2037"/>
      <c r="O320" s="3733"/>
      <c r="P320" s="2017"/>
    </row>
    <row r="321" spans="1:16" ht="28.5" customHeight="1">
      <c r="A321" s="166"/>
      <c r="B321" s="111"/>
      <c r="C321" s="111" t="s">
        <v>498</v>
      </c>
      <c r="D321" s="1997" t="s">
        <v>2752</v>
      </c>
      <c r="E321" s="1997"/>
      <c r="F321" s="1997"/>
      <c r="G321" s="1997"/>
      <c r="H321" s="1997"/>
      <c r="I321" s="1997"/>
      <c r="J321" s="1999">
        <v>0</v>
      </c>
      <c r="K321" s="2000"/>
      <c r="L321" s="4241"/>
      <c r="M321" s="2035"/>
      <c r="N321" s="2037"/>
      <c r="O321" s="3733"/>
      <c r="P321" s="2017"/>
    </row>
    <row r="322" spans="1:16" ht="34.5" customHeight="1">
      <c r="A322" s="166"/>
      <c r="B322" s="111" t="s">
        <v>441</v>
      </c>
      <c r="C322" s="1830" t="s">
        <v>3290</v>
      </c>
      <c r="D322" s="1830"/>
      <c r="E322" s="1830"/>
      <c r="F322" s="1830"/>
      <c r="G322" s="1830"/>
      <c r="H322" s="1830"/>
      <c r="I322" s="1830"/>
      <c r="J322" s="1830"/>
      <c r="K322" s="1831"/>
      <c r="L322" s="4241"/>
      <c r="M322" s="2035"/>
      <c r="N322" s="2037"/>
      <c r="O322" s="3733"/>
      <c r="P322" s="2017"/>
    </row>
    <row r="323" spans="1:16" ht="28.5" customHeight="1">
      <c r="A323" s="166"/>
      <c r="B323" s="111"/>
      <c r="C323" s="111" t="s">
        <v>458</v>
      </c>
      <c r="D323" s="1997" t="s">
        <v>2748</v>
      </c>
      <c r="E323" s="1997"/>
      <c r="F323" s="1997"/>
      <c r="G323" s="1997"/>
      <c r="H323" s="1997"/>
      <c r="I323" s="1998"/>
      <c r="J323" s="1999" t="s">
        <v>2749</v>
      </c>
      <c r="K323" s="2000"/>
      <c r="L323" s="4241"/>
      <c r="M323" s="2035"/>
      <c r="N323" s="2037"/>
      <c r="O323" s="3733"/>
      <c r="P323" s="2017"/>
    </row>
    <row r="324" spans="1:16" ht="28.5" customHeight="1">
      <c r="A324" s="166"/>
      <c r="B324" s="111"/>
      <c r="C324" s="111" t="s">
        <v>489</v>
      </c>
      <c r="D324" s="1997" t="s">
        <v>1846</v>
      </c>
      <c r="E324" s="1997"/>
      <c r="F324" s="1997"/>
      <c r="G324" s="1997"/>
      <c r="H324" s="1997"/>
      <c r="I324" s="1998"/>
      <c r="J324" s="1999" t="s">
        <v>1817</v>
      </c>
      <c r="K324" s="2000"/>
      <c r="L324" s="4241"/>
      <c r="M324" s="2035"/>
      <c r="N324" s="2037"/>
      <c r="O324" s="3733"/>
      <c r="P324" s="2017"/>
    </row>
    <row r="325" spans="1:16" ht="39.75" customHeight="1">
      <c r="A325" s="166"/>
      <c r="B325" s="111"/>
      <c r="C325" s="111" t="s">
        <v>493</v>
      </c>
      <c r="D325" s="1830" t="s">
        <v>2750</v>
      </c>
      <c r="E325" s="1830"/>
      <c r="F325" s="1830"/>
      <c r="G325" s="1830"/>
      <c r="H325" s="3448" t="s">
        <v>4950</v>
      </c>
      <c r="I325" s="3449"/>
      <c r="J325" s="3449"/>
      <c r="K325" s="4239"/>
      <c r="L325" s="4241"/>
      <c r="M325" s="2035"/>
      <c r="N325" s="2037"/>
      <c r="O325" s="3733"/>
      <c r="P325" s="2017"/>
    </row>
    <row r="326" spans="1:16" ht="28.5" customHeight="1">
      <c r="A326" s="166"/>
      <c r="B326" s="111"/>
      <c r="C326" s="111" t="s">
        <v>498</v>
      </c>
      <c r="D326" s="1997" t="s">
        <v>2755</v>
      </c>
      <c r="E326" s="1997"/>
      <c r="F326" s="1997"/>
      <c r="G326" s="1997"/>
      <c r="H326" s="1997"/>
      <c r="I326" s="1997"/>
      <c r="J326" s="1999">
        <v>0</v>
      </c>
      <c r="K326" s="2000"/>
      <c r="L326" s="4241"/>
      <c r="M326" s="2035"/>
      <c r="N326" s="2037"/>
      <c r="O326" s="3733"/>
      <c r="P326" s="2017"/>
    </row>
    <row r="327" spans="1:16" ht="48" customHeight="1">
      <c r="A327" s="166"/>
      <c r="B327" s="111" t="s">
        <v>443</v>
      </c>
      <c r="C327" s="1997" t="s">
        <v>3292</v>
      </c>
      <c r="D327" s="1997"/>
      <c r="E327" s="1997"/>
      <c r="F327" s="1997"/>
      <c r="G327" s="1997"/>
      <c r="H327" s="1997"/>
      <c r="I327" s="1997"/>
      <c r="J327" s="1997"/>
      <c r="K327" s="1998"/>
      <c r="L327" s="4241"/>
      <c r="M327" s="2035"/>
      <c r="N327" s="2037"/>
      <c r="O327" s="3733"/>
      <c r="P327" s="2017"/>
    </row>
    <row r="328" spans="1:16" ht="28.5" customHeight="1">
      <c r="A328" s="166"/>
      <c r="B328" s="27"/>
      <c r="C328" s="111" t="s">
        <v>458</v>
      </c>
      <c r="D328" s="1997" t="s">
        <v>2748</v>
      </c>
      <c r="E328" s="1997"/>
      <c r="F328" s="1997"/>
      <c r="G328" s="1997"/>
      <c r="H328" s="1997"/>
      <c r="I328" s="1998"/>
      <c r="J328" s="1999" t="s">
        <v>3091</v>
      </c>
      <c r="K328" s="2000"/>
      <c r="L328" s="4241"/>
      <c r="M328" s="2035"/>
      <c r="N328" s="2037"/>
      <c r="O328" s="3733"/>
      <c r="P328" s="2017"/>
    </row>
    <row r="329" spans="1:16" ht="28.5" customHeight="1">
      <c r="A329" s="166"/>
      <c r="B329" s="27"/>
      <c r="C329" s="111" t="s">
        <v>489</v>
      </c>
      <c r="D329" s="1997" t="s">
        <v>1846</v>
      </c>
      <c r="E329" s="1997"/>
      <c r="F329" s="1997"/>
      <c r="G329" s="1997"/>
      <c r="H329" s="1997"/>
      <c r="I329" s="1998"/>
      <c r="J329" s="1999" t="s">
        <v>1817</v>
      </c>
      <c r="K329" s="2000"/>
      <c r="L329" s="4241"/>
      <c r="M329" s="2035"/>
      <c r="N329" s="2037"/>
      <c r="O329" s="3733"/>
      <c r="P329" s="2017"/>
    </row>
    <row r="330" spans="1:16" ht="28.5" customHeight="1">
      <c r="A330" s="166"/>
      <c r="B330" s="1490"/>
      <c r="C330" s="111" t="s">
        <v>493</v>
      </c>
      <c r="D330" s="1997" t="s">
        <v>2750</v>
      </c>
      <c r="E330" s="1997"/>
      <c r="F330" s="1997"/>
      <c r="G330" s="1997"/>
      <c r="H330" s="1754" t="s">
        <v>4951</v>
      </c>
      <c r="I330" s="2008"/>
      <c r="J330" s="2008"/>
      <c r="K330" s="1755"/>
      <c r="L330" s="4241"/>
      <c r="M330" s="2035"/>
      <c r="N330" s="2037"/>
      <c r="O330" s="3733"/>
      <c r="P330" s="2017"/>
    </row>
    <row r="331" spans="1:16" ht="28.5" customHeight="1">
      <c r="A331" s="166"/>
      <c r="B331" s="27"/>
      <c r="C331" s="111" t="s">
        <v>498</v>
      </c>
      <c r="D331" s="1997" t="s">
        <v>2758</v>
      </c>
      <c r="E331" s="1997"/>
      <c r="F331" s="1997"/>
      <c r="G331" s="1997"/>
      <c r="H331" s="1997"/>
      <c r="I331" s="1997"/>
      <c r="J331" s="1999">
        <v>0</v>
      </c>
      <c r="K331" s="2000"/>
      <c r="L331" s="4241"/>
      <c r="M331" s="2035"/>
      <c r="N331" s="2037"/>
      <c r="O331" s="3733"/>
      <c r="P331" s="2017"/>
    </row>
    <row r="332" spans="1:16" ht="39.75" customHeight="1">
      <c r="A332" s="166"/>
      <c r="B332" s="27" t="s">
        <v>445</v>
      </c>
      <c r="C332" s="1830" t="s">
        <v>3294</v>
      </c>
      <c r="D332" s="1830"/>
      <c r="E332" s="1830"/>
      <c r="F332" s="1830"/>
      <c r="G332" s="1830"/>
      <c r="H332" s="1830"/>
      <c r="I332" s="1830"/>
      <c r="J332" s="1831"/>
      <c r="K332" s="112"/>
      <c r="L332" s="4241"/>
      <c r="M332" s="2035"/>
      <c r="N332" s="2037"/>
      <c r="O332" s="3733"/>
      <c r="P332" s="2017"/>
    </row>
    <row r="333" spans="1:16" ht="28.5" customHeight="1">
      <c r="A333" s="166"/>
      <c r="B333" s="27"/>
      <c r="C333" s="111" t="s">
        <v>458</v>
      </c>
      <c r="D333" s="1997" t="s">
        <v>2748</v>
      </c>
      <c r="E333" s="1997"/>
      <c r="F333" s="1997"/>
      <c r="G333" s="1997"/>
      <c r="H333" s="1997"/>
      <c r="I333" s="1998"/>
      <c r="J333" s="1999" t="s">
        <v>3091</v>
      </c>
      <c r="K333" s="2000"/>
      <c r="L333" s="4241"/>
      <c r="M333" s="2035"/>
      <c r="N333" s="2037"/>
      <c r="O333" s="3733"/>
      <c r="P333" s="2017"/>
    </row>
    <row r="334" spans="1:16" ht="28.5" customHeight="1">
      <c r="A334" s="166"/>
      <c r="B334" s="27"/>
      <c r="C334" s="111" t="s">
        <v>489</v>
      </c>
      <c r="D334" s="1997" t="s">
        <v>1846</v>
      </c>
      <c r="E334" s="1997"/>
      <c r="F334" s="1997"/>
      <c r="G334" s="1997"/>
      <c r="H334" s="1997"/>
      <c r="I334" s="1998"/>
      <c r="J334" s="1999" t="s">
        <v>1817</v>
      </c>
      <c r="K334" s="2000"/>
      <c r="L334" s="4241"/>
      <c r="M334" s="2035"/>
      <c r="N334" s="2037"/>
      <c r="O334" s="3733"/>
      <c r="P334" s="2017"/>
    </row>
    <row r="335" spans="1:16" ht="28.5" customHeight="1">
      <c r="A335" s="166"/>
      <c r="B335" s="1490"/>
      <c r="C335" s="111" t="s">
        <v>493</v>
      </c>
      <c r="D335" s="1997" t="s">
        <v>2750</v>
      </c>
      <c r="E335" s="1997"/>
      <c r="F335" s="1997"/>
      <c r="G335" s="1997"/>
      <c r="H335" s="1754" t="s">
        <v>4952</v>
      </c>
      <c r="I335" s="2008"/>
      <c r="J335" s="2008"/>
      <c r="K335" s="1755"/>
      <c r="L335" s="4241"/>
      <c r="M335" s="2035"/>
      <c r="N335" s="2037"/>
      <c r="O335" s="3733"/>
      <c r="P335" s="2017"/>
    </row>
    <row r="336" spans="1:16" ht="28.5" customHeight="1">
      <c r="A336" s="166"/>
      <c r="B336" s="27"/>
      <c r="C336" s="111" t="s">
        <v>498</v>
      </c>
      <c r="D336" s="1997" t="s">
        <v>1848</v>
      </c>
      <c r="E336" s="1997"/>
      <c r="F336" s="1997"/>
      <c r="G336" s="1997"/>
      <c r="H336" s="1997"/>
      <c r="I336" s="1997"/>
      <c r="J336" s="1999">
        <v>0</v>
      </c>
      <c r="K336" s="2000"/>
      <c r="L336" s="4241"/>
      <c r="M336" s="2035"/>
      <c r="N336" s="2037"/>
      <c r="O336" s="3733"/>
      <c r="P336" s="2017"/>
    </row>
    <row r="337" spans="1:16" ht="39.75" customHeight="1">
      <c r="A337" s="166"/>
      <c r="B337" s="27" t="s">
        <v>448</v>
      </c>
      <c r="C337" s="1997" t="s">
        <v>3296</v>
      </c>
      <c r="D337" s="1997"/>
      <c r="E337" s="1997"/>
      <c r="F337" s="1997"/>
      <c r="G337" s="1997"/>
      <c r="H337" s="1997"/>
      <c r="I337" s="1997"/>
      <c r="J337" s="1998"/>
      <c r="K337" s="112"/>
      <c r="L337" s="4241"/>
      <c r="M337" s="2035"/>
      <c r="N337" s="2037"/>
      <c r="O337" s="3733"/>
      <c r="P337" s="2017"/>
    </row>
    <row r="338" spans="1:16" ht="28.5" customHeight="1">
      <c r="A338" s="166"/>
      <c r="B338" s="27"/>
      <c r="C338" s="113" t="s">
        <v>458</v>
      </c>
      <c r="D338" s="1997" t="s">
        <v>2748</v>
      </c>
      <c r="E338" s="1997"/>
      <c r="F338" s="1997"/>
      <c r="G338" s="1997"/>
      <c r="H338" s="1997"/>
      <c r="I338" s="1998"/>
      <c r="J338" s="1999" t="s">
        <v>2749</v>
      </c>
      <c r="K338" s="2000"/>
      <c r="L338" s="4241"/>
      <c r="M338" s="2035"/>
      <c r="N338" s="2037"/>
      <c r="O338" s="3733"/>
      <c r="P338" s="2017"/>
    </row>
    <row r="339" spans="1:16" ht="28.5" customHeight="1">
      <c r="A339" s="166"/>
      <c r="B339" s="27"/>
      <c r="C339" s="111" t="s">
        <v>489</v>
      </c>
      <c r="D339" s="1997" t="s">
        <v>1846</v>
      </c>
      <c r="E339" s="1997"/>
      <c r="F339" s="1997"/>
      <c r="G339" s="1997"/>
      <c r="H339" s="1997"/>
      <c r="I339" s="1998"/>
      <c r="J339" s="2488" t="s">
        <v>1817</v>
      </c>
      <c r="K339" s="2000"/>
      <c r="L339" s="4241"/>
      <c r="M339" s="2035"/>
      <c r="N339" s="2037"/>
      <c r="O339" s="3733"/>
      <c r="P339" s="2017"/>
    </row>
    <row r="340" spans="1:16" ht="28.5" customHeight="1">
      <c r="A340" s="166"/>
      <c r="B340" s="1490"/>
      <c r="C340" s="111" t="s">
        <v>493</v>
      </c>
      <c r="D340" s="1997" t="s">
        <v>2750</v>
      </c>
      <c r="E340" s="1997"/>
      <c r="F340" s="1997"/>
      <c r="G340" s="1997"/>
      <c r="H340" s="1754" t="s">
        <v>4953</v>
      </c>
      <c r="I340" s="2008"/>
      <c r="J340" s="2008"/>
      <c r="K340" s="1755"/>
      <c r="L340" s="4241"/>
      <c r="M340" s="2035"/>
      <c r="N340" s="2037"/>
      <c r="O340" s="3733"/>
      <c r="P340" s="2017"/>
    </row>
    <row r="341" spans="1:16" ht="28.5" customHeight="1">
      <c r="A341" s="166"/>
      <c r="B341" s="27"/>
      <c r="C341" s="111" t="s">
        <v>498</v>
      </c>
      <c r="D341" s="1997" t="s">
        <v>1848</v>
      </c>
      <c r="E341" s="1997"/>
      <c r="F341" s="1997"/>
      <c r="G341" s="1997"/>
      <c r="H341" s="1997"/>
      <c r="I341" s="1997"/>
      <c r="J341" s="1999">
        <v>0</v>
      </c>
      <c r="K341" s="2000"/>
      <c r="L341" s="4241"/>
      <c r="M341" s="2035"/>
      <c r="N341" s="2037"/>
      <c r="O341" s="3733"/>
      <c r="P341" s="2017"/>
    </row>
    <row r="342" spans="1:16" ht="25.5" customHeight="1">
      <c r="A342" s="166"/>
      <c r="B342" s="27" t="s">
        <v>450</v>
      </c>
      <c r="C342" s="1997" t="s">
        <v>2432</v>
      </c>
      <c r="D342" s="1997"/>
      <c r="E342" s="1997"/>
      <c r="F342" s="1997"/>
      <c r="G342" s="1997"/>
      <c r="H342" s="1997"/>
      <c r="I342" s="1997"/>
      <c r="J342" s="1998"/>
      <c r="K342" s="112"/>
      <c r="L342" s="4241"/>
      <c r="M342" s="2035"/>
      <c r="N342" s="2037"/>
      <c r="O342" s="3733"/>
      <c r="P342" s="2017"/>
    </row>
    <row r="343" spans="1:16" ht="28.5" customHeight="1">
      <c r="A343" s="166"/>
      <c r="B343" s="27"/>
      <c r="C343" s="113" t="s">
        <v>458</v>
      </c>
      <c r="D343" s="1997" t="s">
        <v>2748</v>
      </c>
      <c r="E343" s="1997"/>
      <c r="F343" s="1997"/>
      <c r="G343" s="1997"/>
      <c r="H343" s="1997"/>
      <c r="I343" s="1998"/>
      <c r="J343" s="1999" t="s">
        <v>2749</v>
      </c>
      <c r="K343" s="2000"/>
      <c r="L343" s="4241"/>
      <c r="M343" s="2035"/>
      <c r="N343" s="2037"/>
      <c r="O343" s="3733"/>
      <c r="P343" s="2017"/>
    </row>
    <row r="344" spans="1:16" ht="28.5" customHeight="1">
      <c r="A344" s="166"/>
      <c r="B344" s="27"/>
      <c r="C344" s="111" t="s">
        <v>489</v>
      </c>
      <c r="D344" s="1997" t="s">
        <v>1846</v>
      </c>
      <c r="E344" s="1997"/>
      <c r="F344" s="1997"/>
      <c r="G344" s="1997"/>
      <c r="H344" s="1997"/>
      <c r="I344" s="1998"/>
      <c r="J344" s="1999" t="s">
        <v>1817</v>
      </c>
      <c r="K344" s="2000"/>
      <c r="L344" s="4241"/>
      <c r="M344" s="2035"/>
      <c r="N344" s="2037"/>
      <c r="O344" s="3733"/>
      <c r="P344" s="2017"/>
    </row>
    <row r="345" spans="1:16" ht="28.5" customHeight="1">
      <c r="A345" s="166"/>
      <c r="B345" s="27"/>
      <c r="C345" s="111" t="s">
        <v>493</v>
      </c>
      <c r="D345" s="1997" t="s">
        <v>2750</v>
      </c>
      <c r="E345" s="1997"/>
      <c r="F345" s="1997"/>
      <c r="G345" s="1997"/>
      <c r="H345" s="1754" t="s">
        <v>4954</v>
      </c>
      <c r="I345" s="2008"/>
      <c r="J345" s="2008"/>
      <c r="K345" s="1755"/>
      <c r="L345" s="4241"/>
      <c r="M345" s="2035"/>
      <c r="N345" s="2037"/>
      <c r="O345" s="3733"/>
      <c r="P345" s="2017"/>
    </row>
    <row r="346" spans="1:16" ht="28.5" customHeight="1">
      <c r="A346" s="166"/>
      <c r="B346" s="27"/>
      <c r="C346" s="111" t="s">
        <v>498</v>
      </c>
      <c r="D346" s="1997" t="s">
        <v>2764</v>
      </c>
      <c r="E346" s="1997"/>
      <c r="F346" s="1997"/>
      <c r="G346" s="1997"/>
      <c r="H346" s="1997"/>
      <c r="I346" s="1997"/>
      <c r="J346" s="1999">
        <v>0</v>
      </c>
      <c r="K346" s="2000"/>
      <c r="L346" s="4241"/>
      <c r="M346" s="2035"/>
      <c r="N346" s="2037"/>
      <c r="O346" s="3733"/>
      <c r="P346" s="2017"/>
    </row>
    <row r="347" spans="1:16" ht="25.5" customHeight="1">
      <c r="A347" s="166"/>
      <c r="B347" s="27" t="s">
        <v>453</v>
      </c>
      <c r="C347" s="1997" t="s">
        <v>2433</v>
      </c>
      <c r="D347" s="1997"/>
      <c r="E347" s="1997"/>
      <c r="F347" s="1997"/>
      <c r="G347" s="1997"/>
      <c r="H347" s="1997"/>
      <c r="I347" s="1997"/>
      <c r="J347" s="1998"/>
      <c r="K347" s="112"/>
      <c r="L347" s="4241"/>
      <c r="M347" s="2035"/>
      <c r="N347" s="2037"/>
      <c r="O347" s="3733"/>
      <c r="P347" s="2017"/>
    </row>
    <row r="348" spans="1:16" ht="28.5" customHeight="1">
      <c r="A348" s="166"/>
      <c r="B348" s="27"/>
      <c r="C348" s="113" t="s">
        <v>458</v>
      </c>
      <c r="D348" s="1997" t="s">
        <v>2748</v>
      </c>
      <c r="E348" s="1997"/>
      <c r="F348" s="1997"/>
      <c r="G348" s="1997"/>
      <c r="H348" s="1997"/>
      <c r="I348" s="1998"/>
      <c r="J348" s="1999" t="s">
        <v>1807</v>
      </c>
      <c r="K348" s="2000"/>
      <c r="L348" s="4241"/>
      <c r="M348" s="2035"/>
      <c r="N348" s="2037"/>
      <c r="O348" s="3733"/>
      <c r="P348" s="2017"/>
    </row>
    <row r="349" spans="1:16" ht="28.5" customHeight="1">
      <c r="A349" s="166"/>
      <c r="B349" s="27"/>
      <c r="C349" s="111" t="s">
        <v>489</v>
      </c>
      <c r="D349" s="1997" t="s">
        <v>1846</v>
      </c>
      <c r="E349" s="1997"/>
      <c r="F349" s="1997"/>
      <c r="G349" s="1997"/>
      <c r="H349" s="1997"/>
      <c r="I349" s="1998"/>
      <c r="J349" s="1999">
        <v>0</v>
      </c>
      <c r="K349" s="2000"/>
      <c r="L349" s="4241"/>
      <c r="M349" s="2035"/>
      <c r="N349" s="2037"/>
      <c r="O349" s="3733"/>
      <c r="P349" s="2017"/>
    </row>
    <row r="350" spans="1:16" ht="28.5" customHeight="1">
      <c r="A350" s="166"/>
      <c r="B350" s="27"/>
      <c r="C350" s="111" t="s">
        <v>493</v>
      </c>
      <c r="D350" s="1997" t="s">
        <v>2750</v>
      </c>
      <c r="E350" s="1997"/>
      <c r="F350" s="1997"/>
      <c r="G350" s="1997"/>
      <c r="H350" s="1754" t="s">
        <v>4955</v>
      </c>
      <c r="I350" s="2008"/>
      <c r="J350" s="2008"/>
      <c r="K350" s="1755"/>
      <c r="L350" s="4241"/>
      <c r="M350" s="2035"/>
      <c r="N350" s="2037"/>
      <c r="O350" s="3733"/>
      <c r="P350" s="2017"/>
    </row>
    <row r="351" spans="1:16" ht="28.5" customHeight="1">
      <c r="A351" s="166"/>
      <c r="B351" s="27"/>
      <c r="C351" s="111" t="s">
        <v>498</v>
      </c>
      <c r="D351" s="1997" t="s">
        <v>2766</v>
      </c>
      <c r="E351" s="1997"/>
      <c r="F351" s="1997"/>
      <c r="G351" s="1997"/>
      <c r="H351" s="1997"/>
      <c r="I351" s="1997"/>
      <c r="J351" s="1999">
        <v>0</v>
      </c>
      <c r="K351" s="2000"/>
      <c r="L351" s="4241"/>
      <c r="M351" s="2035"/>
      <c r="N351" s="2037"/>
      <c r="O351" s="3733"/>
      <c r="P351" s="2017"/>
    </row>
    <row r="352" spans="1:16" ht="39.75" customHeight="1">
      <c r="A352" s="166"/>
      <c r="B352" s="1490" t="s">
        <v>456</v>
      </c>
      <c r="C352" s="1997" t="s">
        <v>3299</v>
      </c>
      <c r="D352" s="1997"/>
      <c r="E352" s="1997"/>
      <c r="F352" s="1997"/>
      <c r="G352" s="1997"/>
      <c r="H352" s="1997"/>
      <c r="I352" s="1997"/>
      <c r="J352" s="1998"/>
      <c r="K352" s="112"/>
      <c r="L352" s="4241"/>
      <c r="M352" s="2035"/>
      <c r="N352" s="2037"/>
      <c r="O352" s="3733"/>
      <c r="P352" s="2017"/>
    </row>
    <row r="353" spans="1:16" ht="28.5" customHeight="1">
      <c r="A353" s="166"/>
      <c r="B353" s="27"/>
      <c r="C353" s="113" t="s">
        <v>458</v>
      </c>
      <c r="D353" s="1997" t="s">
        <v>2748</v>
      </c>
      <c r="E353" s="1997"/>
      <c r="F353" s="1997"/>
      <c r="G353" s="1997"/>
      <c r="H353" s="1997"/>
      <c r="I353" s="1998"/>
      <c r="J353" s="1999" t="s">
        <v>2749</v>
      </c>
      <c r="K353" s="2000"/>
      <c r="L353" s="4241"/>
      <c r="M353" s="2035"/>
      <c r="N353" s="2037"/>
      <c r="O353" s="3733"/>
      <c r="P353" s="2017"/>
    </row>
    <row r="354" spans="1:16" ht="28.5" customHeight="1">
      <c r="A354" s="166"/>
      <c r="B354" s="27"/>
      <c r="C354" s="111" t="s">
        <v>489</v>
      </c>
      <c r="D354" s="1997" t="s">
        <v>1846</v>
      </c>
      <c r="E354" s="1997"/>
      <c r="F354" s="1997"/>
      <c r="G354" s="1997"/>
      <c r="H354" s="1997"/>
      <c r="I354" s="1998"/>
      <c r="J354" s="1999" t="s">
        <v>1817</v>
      </c>
      <c r="K354" s="2000"/>
      <c r="L354" s="4241"/>
      <c r="M354" s="2035"/>
      <c r="N354" s="2037"/>
      <c r="O354" s="3733"/>
      <c r="P354" s="2017"/>
    </row>
    <row r="355" spans="1:16" ht="28.5" customHeight="1">
      <c r="A355" s="166"/>
      <c r="B355" s="1490"/>
      <c r="C355" s="1491" t="s">
        <v>493</v>
      </c>
      <c r="D355" s="1997" t="s">
        <v>2750</v>
      </c>
      <c r="E355" s="1997"/>
      <c r="F355" s="1997"/>
      <c r="G355" s="1997"/>
      <c r="H355" s="1754" t="s">
        <v>4956</v>
      </c>
      <c r="I355" s="2008"/>
      <c r="J355" s="2008"/>
      <c r="K355" s="1755"/>
      <c r="L355" s="4241"/>
      <c r="M355" s="2035"/>
      <c r="N355" s="2037"/>
      <c r="O355" s="3733"/>
      <c r="P355" s="2017"/>
    </row>
    <row r="356" spans="1:16" ht="28.5" customHeight="1">
      <c r="A356" s="166"/>
      <c r="B356" s="111"/>
      <c r="C356" s="111" t="s">
        <v>498</v>
      </c>
      <c r="D356" s="1997" t="s">
        <v>2769</v>
      </c>
      <c r="E356" s="1997"/>
      <c r="F356" s="1997"/>
      <c r="G356" s="1997"/>
      <c r="H356" s="1997"/>
      <c r="I356" s="1997"/>
      <c r="J356" s="1999">
        <v>1</v>
      </c>
      <c r="K356" s="2000"/>
      <c r="L356" s="4242"/>
      <c r="M356" s="2485"/>
      <c r="N356" s="2487"/>
      <c r="O356" s="3730"/>
      <c r="P356" s="1992"/>
    </row>
    <row r="357" spans="1:16" ht="42.75" customHeight="1">
      <c r="A357" s="166"/>
      <c r="B357" s="1481" t="s">
        <v>402</v>
      </c>
      <c r="C357" s="1997" t="s">
        <v>2770</v>
      </c>
      <c r="D357" s="1997"/>
      <c r="E357" s="1997"/>
      <c r="F357" s="1997"/>
      <c r="G357" s="1997"/>
      <c r="H357" s="33" t="s">
        <v>1807</v>
      </c>
      <c r="I357" s="114" t="s">
        <v>2771</v>
      </c>
      <c r="J357" s="2122"/>
      <c r="K357" s="2122"/>
      <c r="L357" s="2122"/>
      <c r="M357" s="2122"/>
      <c r="N357" s="2123"/>
      <c r="O357" s="1507" t="s">
        <v>1332</v>
      </c>
      <c r="P357" s="1507"/>
    </row>
    <row r="358" spans="1:16" ht="98.25" customHeight="1">
      <c r="A358" s="166"/>
      <c r="B358" s="1481" t="s">
        <v>404</v>
      </c>
      <c r="C358" s="1830" t="s">
        <v>3098</v>
      </c>
      <c r="D358" s="1830"/>
      <c r="E358" s="1830"/>
      <c r="F358" s="1830"/>
      <c r="G358" s="1831"/>
      <c r="H358" s="158" t="s">
        <v>57</v>
      </c>
      <c r="I358" s="1535" t="s">
        <v>1521</v>
      </c>
      <c r="J358" s="2010" t="s">
        <v>4957</v>
      </c>
      <c r="K358" s="2010"/>
      <c r="L358" s="2010"/>
      <c r="M358" s="2010"/>
      <c r="N358" s="2011"/>
      <c r="O358" s="1991" t="s">
        <v>1862</v>
      </c>
      <c r="P358" s="1991" t="s">
        <v>1332</v>
      </c>
    </row>
    <row r="359" spans="1:16" ht="41.25" customHeight="1">
      <c r="A359" s="166"/>
      <c r="B359" s="1490" t="s">
        <v>435</v>
      </c>
      <c r="C359" s="1831" t="s">
        <v>1863</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2774</v>
      </c>
      <c r="D360" s="1997"/>
      <c r="E360" s="1997"/>
      <c r="F360" s="1997"/>
      <c r="G360" s="1998"/>
      <c r="H360" s="1999" t="s">
        <v>1866</v>
      </c>
      <c r="I360" s="2000"/>
      <c r="J360" s="2001" t="s">
        <v>1521</v>
      </c>
      <c r="K360" s="4235" t="s">
        <v>4958</v>
      </c>
      <c r="L360" s="4235"/>
      <c r="M360" s="4235"/>
      <c r="N360" s="4236"/>
      <c r="O360" s="1991" t="s">
        <v>1867</v>
      </c>
      <c r="P360" s="1991" t="s">
        <v>2484</v>
      </c>
    </row>
    <row r="361" spans="1:16" ht="96.75" customHeight="1" thickBot="1">
      <c r="A361" s="166"/>
      <c r="B361" s="113" t="s">
        <v>435</v>
      </c>
      <c r="C361" s="1978" t="s">
        <v>1868</v>
      </c>
      <c r="D361" s="1978"/>
      <c r="E361" s="1978"/>
      <c r="F361" s="1978"/>
      <c r="G361" s="1979"/>
      <c r="H361" s="1980" t="s">
        <v>1869</v>
      </c>
      <c r="I361" s="1981"/>
      <c r="J361" s="2002"/>
      <c r="K361" s="4237"/>
      <c r="L361" s="4237"/>
      <c r="M361" s="4237"/>
      <c r="N361" s="4238"/>
      <c r="O361" s="2005"/>
      <c r="P361" s="2005"/>
    </row>
    <row r="362" spans="1:16" ht="64.5" customHeight="1" thickBot="1">
      <c r="B362" s="1982" t="s">
        <v>1870</v>
      </c>
      <c r="C362" s="1983"/>
      <c r="D362" s="1983"/>
      <c r="E362" s="1983"/>
      <c r="F362" s="1983"/>
      <c r="G362" s="1984"/>
      <c r="H362" s="4233" t="s">
        <v>4959</v>
      </c>
      <c r="I362" s="4234"/>
      <c r="J362" s="4234"/>
      <c r="K362" s="4234"/>
      <c r="L362" s="4234"/>
      <c r="M362" s="4234"/>
      <c r="N362" s="4234"/>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sheetData>
  <mergeCells count="893">
    <mergeCell ref="H1:I1"/>
    <mergeCell ref="P8:P19"/>
    <mergeCell ref="C9:E9"/>
    <mergeCell ref="F9:N9"/>
    <mergeCell ref="C10:E10"/>
    <mergeCell ref="G10:N10"/>
    <mergeCell ref="C11:E11"/>
    <mergeCell ref="G11:H11"/>
    <mergeCell ref="B2:H2"/>
    <mergeCell ref="B4:N4"/>
    <mergeCell ref="B5:N5"/>
    <mergeCell ref="B6:L6"/>
    <mergeCell ref="B7:P7"/>
    <mergeCell ref="I11:N11"/>
    <mergeCell ref="C12:E12"/>
    <mergeCell ref="G12:H12"/>
    <mergeCell ref="I12:N12"/>
    <mergeCell ref="C13:E13"/>
    <mergeCell ref="G13:H13"/>
    <mergeCell ref="I13:M13"/>
    <mergeCell ref="C8:G8"/>
    <mergeCell ref="J8:N8"/>
    <mergeCell ref="C16:E16"/>
    <mergeCell ref="G16:H16"/>
    <mergeCell ref="C20:H20"/>
    <mergeCell ref="J20:J24"/>
    <mergeCell ref="K20:N24"/>
    <mergeCell ref="C21:H21"/>
    <mergeCell ref="C22:H22"/>
    <mergeCell ref="O22:O24"/>
    <mergeCell ref="C18:E18"/>
    <mergeCell ref="G18:H18"/>
    <mergeCell ref="I18:N18"/>
    <mergeCell ref="C19:E19"/>
    <mergeCell ref="G19:H19"/>
    <mergeCell ref="I19:N19"/>
    <mergeCell ref="O8:O19"/>
    <mergeCell ref="I16:N16"/>
    <mergeCell ref="C17:E17"/>
    <mergeCell ref="G17:H17"/>
    <mergeCell ref="I17:N17"/>
    <mergeCell ref="C14:E14"/>
    <mergeCell ref="G14:H14"/>
    <mergeCell ref="I14:M14"/>
    <mergeCell ref="C15:E15"/>
    <mergeCell ref="G15:H15"/>
    <mergeCell ref="I15:N1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phoneticPr fontId="49" type="noConversion"/>
  <conditionalFormatting sqref="I11">
    <cfRule type="expression" dxfId="2624" priority="181">
      <formula>$F$17="Not applicable"</formula>
    </cfRule>
    <cfRule type="expression" dxfId="2623" priority="182">
      <formula>$F$17="Don't know"</formula>
    </cfRule>
    <cfRule type="expression" dxfId="2622" priority="183">
      <formula>$F$17="No"</formula>
    </cfRule>
  </conditionalFormatting>
  <conditionalFormatting sqref="N13:N14 I12:I19">
    <cfRule type="expression" dxfId="2621" priority="178">
      <formula>$F12="Not applicable"</formula>
    </cfRule>
    <cfRule type="expression" dxfId="2620" priority="179">
      <formula>$F12="Don't know"</formula>
    </cfRule>
    <cfRule type="expression" dxfId="2619" priority="180">
      <formula>$F12="No"</formula>
    </cfRule>
  </conditionalFormatting>
  <conditionalFormatting sqref="F9:N9 N13:N14 I11:I19">
    <cfRule type="expression" dxfId="2618" priority="177">
      <formula>$N$14="Don't know"</formula>
    </cfRule>
  </conditionalFormatting>
  <conditionalFormatting sqref="F9:N9 N13:N14 I11:I19">
    <cfRule type="expression" dxfId="2617" priority="176">
      <formula>$N$14="Not applicable"</formula>
    </cfRule>
  </conditionalFormatting>
  <conditionalFormatting sqref="F9:N9 N13:N14 I11:I19">
    <cfRule type="expression" dxfId="2616" priority="175">
      <formula>$N$14="No"</formula>
    </cfRule>
  </conditionalFormatting>
  <conditionalFormatting sqref="L188:M198">
    <cfRule type="expression" dxfId="2615" priority="173">
      <formula>$F$221="Don't know"</formula>
    </cfRule>
    <cfRule type="expression" dxfId="2614" priority="174">
      <formula>$F$221="No"</formula>
    </cfRule>
  </conditionalFormatting>
  <conditionalFormatting sqref="H26 G70:J70 G72:J72 H106 H282:I283 H287:I287 H292:I292 O274 F71 H297:H299 O310 O358 H358 H301 O297:O298 H28:H31 O277 O303 O307 F73 G116:N128 L188:N198 H305:H307 H276:I277 H289:I289 G63:H64 F77:J81">
    <cfRule type="containsBlanks" dxfId="2613" priority="172">
      <formula>LEN(TRIM(F26))=0</formula>
    </cfRule>
  </conditionalFormatting>
  <conditionalFormatting sqref="F9:N9">
    <cfRule type="containsBlanks" dxfId="2612" priority="171">
      <formula>LEN(TRIM(F9))=0</formula>
    </cfRule>
  </conditionalFormatting>
  <conditionalFormatting sqref="O60 O88:O92 O106 O113 O135 O141 O143 O218 O260 O58 O225:O227 O146:O161 J35:K36 O20:O22 O26:O27 O187 O31:O32">
    <cfRule type="containsBlanks" dxfId="2611" priority="170">
      <formula>LEN(TRIM(J20))=0</formula>
    </cfRule>
  </conditionalFormatting>
  <conditionalFormatting sqref="I63:J64">
    <cfRule type="containsBlanks" dxfId="2610" priority="169">
      <formula>LEN(TRIM(I63))=0</formula>
    </cfRule>
  </conditionalFormatting>
  <conditionalFormatting sqref="F243 H137 K137 F201:F210 K219 H225 G147 J147:J160 F219:F221 K228:K240 H139 G149:G160">
    <cfRule type="containsBlanks" dxfId="2609" priority="168">
      <formula>LEN(TRIM(F137))=0</formula>
    </cfRule>
  </conditionalFormatting>
  <conditionalFormatting sqref="J27">
    <cfRule type="containsBlanks" dxfId="2608" priority="166">
      <formula>LEN(TRIM(J27))=0</formula>
    </cfRule>
  </conditionalFormatting>
  <conditionalFormatting sqref="G135">
    <cfRule type="containsBlanks" dxfId="2607" priority="167">
      <formula>LEN(TRIM(G135))=0</formula>
    </cfRule>
  </conditionalFormatting>
  <conditionalFormatting sqref="J58">
    <cfRule type="containsBlanks" dxfId="2606" priority="165">
      <formula>LEN(TRIM(J58))=0</formula>
    </cfRule>
  </conditionalFormatting>
  <conditionalFormatting sqref="J26">
    <cfRule type="containsBlanks" dxfId="2605" priority="164">
      <formula>LEN(TRIM(J26))=0</formula>
    </cfRule>
  </conditionalFormatting>
  <conditionalFormatting sqref="J60">
    <cfRule type="containsBlanks" dxfId="2604" priority="163">
      <formula>LEN(TRIM(J60))=0</formula>
    </cfRule>
  </conditionalFormatting>
  <conditionalFormatting sqref="K242">
    <cfRule type="containsBlanks" dxfId="2603" priority="153">
      <formula>LEN(TRIM(K242))=0</formula>
    </cfRule>
  </conditionalFormatting>
  <conditionalFormatting sqref="H140">
    <cfRule type="containsBlanks" dxfId="2602" priority="162">
      <formula>LEN(TRIM(H140))=0</formula>
    </cfRule>
  </conditionalFormatting>
  <conditionalFormatting sqref="H143 K137 H137 H139:H140">
    <cfRule type="expression" dxfId="2601" priority="160">
      <formula>#REF!="Don't know"</formula>
    </cfRule>
    <cfRule type="expression" dxfId="2600" priority="161">
      <formula>#REF!="No"</formula>
    </cfRule>
  </conditionalFormatting>
  <conditionalFormatting sqref="H143">
    <cfRule type="containsBlanks" dxfId="2599" priority="159">
      <formula>LEN(TRIM(H143))=0</formula>
    </cfRule>
  </conditionalFormatting>
  <conditionalFormatting sqref="H141">
    <cfRule type="expression" dxfId="2598" priority="157">
      <formula>#REF!="Don't know"</formula>
    </cfRule>
    <cfRule type="expression" dxfId="2597" priority="158">
      <formula>#REF!="No"</formula>
    </cfRule>
  </conditionalFormatting>
  <conditionalFormatting sqref="H141">
    <cfRule type="containsBlanks" dxfId="2596" priority="156">
      <formula>LEN(TRIM(H141))=0</formula>
    </cfRule>
  </conditionalFormatting>
  <conditionalFormatting sqref="L188:M198">
    <cfRule type="expression" dxfId="2595" priority="154">
      <formula>$F$221="Don't know"</formula>
    </cfRule>
    <cfRule type="expression" dxfId="2594" priority="155">
      <formula>$F$221="No"</formula>
    </cfRule>
  </conditionalFormatting>
  <conditionalFormatting sqref="O8">
    <cfRule type="containsBlanks" dxfId="2593" priority="151">
      <formula>LEN(TRIM(O8))=0</formula>
    </cfRule>
  </conditionalFormatting>
  <conditionalFormatting sqref="H310">
    <cfRule type="containsBlanks" dxfId="2592" priority="152">
      <formula>LEN(TRIM(H310))=0</formula>
    </cfRule>
  </conditionalFormatting>
  <conditionalFormatting sqref="O67">
    <cfRule type="containsBlanks" dxfId="2591" priority="150">
      <formula>LEN(TRIM(O67))=0</formula>
    </cfRule>
  </conditionalFormatting>
  <conditionalFormatting sqref="O199">
    <cfRule type="containsBlanks" dxfId="2590" priority="149">
      <formula>LEN(TRIM(O199))=0</formula>
    </cfRule>
  </conditionalFormatting>
  <conditionalFormatting sqref="O223:O224">
    <cfRule type="containsBlanks" dxfId="2589" priority="148">
      <formula>LEN(TRIM(O223))=0</formula>
    </cfRule>
  </conditionalFormatting>
  <conditionalFormatting sqref="O252">
    <cfRule type="containsBlanks" dxfId="2588" priority="147">
      <formula>LEN(TRIM(O252))=0</formula>
    </cfRule>
  </conditionalFormatting>
  <conditionalFormatting sqref="I67">
    <cfRule type="containsBlanks" dxfId="2587" priority="146">
      <formula>LEN(TRIM(I67))=0</formula>
    </cfRule>
  </conditionalFormatting>
  <conditionalFormatting sqref="G266">
    <cfRule type="containsBlanks" dxfId="2586" priority="125">
      <formula>LEN(TRIM(G266))=0</formula>
    </cfRule>
  </conditionalFormatting>
  <conditionalFormatting sqref="F252">
    <cfRule type="containsBlanks" dxfId="2585" priority="145">
      <formula>LEN(TRIM(F252))=0</formula>
    </cfRule>
  </conditionalFormatting>
  <conditionalFormatting sqref="F260">
    <cfRule type="containsBlanks" dxfId="2584" priority="144">
      <formula>LEN(TRIM(F260))=0</formula>
    </cfRule>
  </conditionalFormatting>
  <conditionalFormatting sqref="F264">
    <cfRule type="containsBlanks" dxfId="2583" priority="143">
      <formula>LEN(TRIM(F264))=0</formula>
    </cfRule>
  </conditionalFormatting>
  <conditionalFormatting sqref="F254">
    <cfRule type="containsBlanks" dxfId="2582" priority="142">
      <formula>LEN(TRIM(F254))=0</formula>
    </cfRule>
  </conditionalFormatting>
  <conditionalFormatting sqref="F164:F174">
    <cfRule type="containsBlanks" dxfId="2581" priority="141">
      <formula>LEN(TRIM(F164))=0</formula>
    </cfRule>
  </conditionalFormatting>
  <conditionalFormatting sqref="O175">
    <cfRule type="containsBlanks" dxfId="2580" priority="140">
      <formula>LEN(TRIM(O175))=0</formula>
    </cfRule>
  </conditionalFormatting>
  <conditionalFormatting sqref="F95:F97">
    <cfRule type="containsBlanks" dxfId="2579" priority="139">
      <formula>LEN(TRIM(F95))=0</formula>
    </cfRule>
  </conditionalFormatting>
  <conditionalFormatting sqref="F99:F102">
    <cfRule type="containsBlanks" dxfId="2578" priority="138">
      <formula>LEN(TRIM(F99))=0</formula>
    </cfRule>
  </conditionalFormatting>
  <conditionalFormatting sqref="H213:H216">
    <cfRule type="expression" dxfId="2577" priority="136">
      <formula>$H$144="Don't know"</formula>
    </cfRule>
    <cfRule type="expression" dxfId="2576" priority="137">
      <formula>$H$144="no"</formula>
    </cfRule>
  </conditionalFormatting>
  <conditionalFormatting sqref="O211">
    <cfRule type="containsBlanks" dxfId="2575" priority="135">
      <formula>LEN(TRIM(O211))=0</formula>
    </cfRule>
  </conditionalFormatting>
  <conditionalFormatting sqref="H213:H216">
    <cfRule type="containsBlanks" dxfId="2574" priority="134">
      <formula>LEN(TRIM(H213))=0</formula>
    </cfRule>
  </conditionalFormatting>
  <conditionalFormatting sqref="H211">
    <cfRule type="expression" dxfId="2573" priority="132">
      <formula>#REF!="Don't know"</formula>
    </cfRule>
    <cfRule type="expression" dxfId="2572" priority="133">
      <formula>#REF!="No"</formula>
    </cfRule>
  </conditionalFormatting>
  <conditionalFormatting sqref="H211">
    <cfRule type="containsBlanks" dxfId="2571" priority="131">
      <formula>LEN(TRIM(H211))=0</formula>
    </cfRule>
  </conditionalFormatting>
  <conditionalFormatting sqref="H360:I360 H361">
    <cfRule type="containsBlanks" dxfId="2570" priority="129">
      <formula>LEN(TRIM(H360))=0</formula>
    </cfRule>
    <cfRule type="containsBlanks" priority="130">
      <formula>LEN(TRIM(H360))=0</formula>
    </cfRule>
  </conditionalFormatting>
  <conditionalFormatting sqref="F268:F272">
    <cfRule type="containsBlanks" dxfId="2569" priority="126">
      <formula>LEN(TRIM(F268))=0</formula>
    </cfRule>
  </conditionalFormatting>
  <conditionalFormatting sqref="O266">
    <cfRule type="containsBlanks" dxfId="2568" priority="128">
      <formula>LEN(TRIM(O266))=0</formula>
    </cfRule>
  </conditionalFormatting>
  <conditionalFormatting sqref="G93:J93">
    <cfRule type="containsBlanks" dxfId="2567" priority="120">
      <formula>LEN(TRIM(G93))=0</formula>
    </cfRule>
  </conditionalFormatting>
  <conditionalFormatting sqref="O163">
    <cfRule type="containsBlanks" dxfId="2566" priority="127">
      <formula>LEN(TRIM(O163))=0</formula>
    </cfRule>
  </conditionalFormatting>
  <conditionalFormatting sqref="F245:G245 F247:G247 F246 F249:G249 F248">
    <cfRule type="containsBlanks" dxfId="2565" priority="119">
      <formula>LEN(TRIM(F245))=0</formula>
    </cfRule>
  </conditionalFormatting>
  <conditionalFormatting sqref="I22">
    <cfRule type="containsBlanks" dxfId="2564" priority="121">
      <formula>LEN(TRIM(I22))=0</formula>
    </cfRule>
    <cfRule type="expression" dxfId="2563" priority="124">
      <formula>$M$14="Don't know"</formula>
    </cfRule>
  </conditionalFormatting>
  <conditionalFormatting sqref="I22">
    <cfRule type="expression" dxfId="2562" priority="123">
      <formula>$M$14="Not applicable"</formula>
    </cfRule>
  </conditionalFormatting>
  <conditionalFormatting sqref="I22">
    <cfRule type="expression" dxfId="2561" priority="122">
      <formula>$M$14="No"</formula>
    </cfRule>
  </conditionalFormatting>
  <conditionalFormatting sqref="O95">
    <cfRule type="containsBlanks" dxfId="2560" priority="102">
      <formula>LEN(TRIM(O95))=0</formula>
    </cfRule>
  </conditionalFormatting>
  <conditionalFormatting sqref="G251">
    <cfRule type="containsBlanks" dxfId="2559" priority="118">
      <formula>LEN(TRIM(G251))=0</formula>
    </cfRule>
  </conditionalFormatting>
  <conditionalFormatting sqref="O244 O251">
    <cfRule type="containsBlanks" dxfId="2558" priority="117">
      <formula>LEN(TRIM(O244))=0</formula>
    </cfRule>
  </conditionalFormatting>
  <conditionalFormatting sqref="J28">
    <cfRule type="containsBlanks" dxfId="2557" priority="110">
      <formula>LEN(TRIM(J28))=0</formula>
    </cfRule>
  </conditionalFormatting>
  <conditionalFormatting sqref="K20:N24">
    <cfRule type="containsBlanks" dxfId="2556" priority="111">
      <formula>LEN(TRIM(K20))=0</formula>
    </cfRule>
  </conditionalFormatting>
  <conditionalFormatting sqref="J318">
    <cfRule type="containsBlanks" dxfId="2555" priority="116">
      <formula>LEN(TRIM(J318))=0</formula>
    </cfRule>
  </conditionalFormatting>
  <conditionalFormatting sqref="J319">
    <cfRule type="containsBlanks" dxfId="2554" priority="115">
      <formula>LEN(TRIM(J319))=0</formula>
    </cfRule>
  </conditionalFormatting>
  <conditionalFormatting sqref="J29">
    <cfRule type="containsBlanks" dxfId="2553" priority="109">
      <formula>LEN(TRIM(J29))=0</formula>
    </cfRule>
  </conditionalFormatting>
  <conditionalFormatting sqref="O316:O357">
    <cfRule type="containsBlanks" dxfId="2552" priority="113">
      <formula>LEN(TRIM(O316))=0</formula>
    </cfRule>
  </conditionalFormatting>
  <conditionalFormatting sqref="H308:J308">
    <cfRule type="containsBlanks" dxfId="2551" priority="108">
      <formula>LEN(TRIM(H308))=0</formula>
    </cfRule>
  </conditionalFormatting>
  <conditionalFormatting sqref="H357">
    <cfRule type="containsBlanks" dxfId="2550" priority="112">
      <formula>LEN(TRIM(H357))=0</formula>
    </cfRule>
  </conditionalFormatting>
  <conditionalFormatting sqref="H312:J312">
    <cfRule type="containsBlanks" dxfId="2549" priority="107">
      <formula>LEN(TRIM(H312))=0</formula>
    </cfRule>
  </conditionalFormatting>
  <conditionalFormatting sqref="J321">
    <cfRule type="containsBlanks" dxfId="2548" priority="114">
      <formula>LEN(TRIM(J321))=0</formula>
    </cfRule>
  </conditionalFormatting>
  <conditionalFormatting sqref="F256">
    <cfRule type="containsBlanks" dxfId="2547" priority="54">
      <formula>LEN(TRIM(F256))=0</formula>
    </cfRule>
  </conditionalFormatting>
  <conditionalFormatting sqref="O77">
    <cfRule type="containsBlanks" dxfId="2546" priority="106">
      <formula>LEN(TRIM(O77))=0</formula>
    </cfRule>
  </conditionalFormatting>
  <conditionalFormatting sqref="O78">
    <cfRule type="containsBlanks" dxfId="2545" priority="105">
      <formula>LEN(TRIM(O78))=0</formula>
    </cfRule>
  </conditionalFormatting>
  <conditionalFormatting sqref="O79">
    <cfRule type="containsBlanks" dxfId="2544" priority="104">
      <formula>LEN(TRIM(O79))=0</formula>
    </cfRule>
  </conditionalFormatting>
  <conditionalFormatting sqref="O80">
    <cfRule type="containsBlanks" dxfId="2543" priority="103">
      <formula>LEN(TRIM(O80))=0</formula>
    </cfRule>
  </conditionalFormatting>
  <conditionalFormatting sqref="O69:O74">
    <cfRule type="containsBlanks" dxfId="2542" priority="101">
      <formula>LEN(TRIM(O69))=0</formula>
    </cfRule>
  </conditionalFormatting>
  <conditionalFormatting sqref="O360">
    <cfRule type="containsBlanks" dxfId="2541" priority="100">
      <formula>LEN(TRIM(O360))=0</formula>
    </cfRule>
  </conditionalFormatting>
  <conditionalFormatting sqref="J353">
    <cfRule type="containsBlanks" dxfId="2540" priority="27">
      <formula>LEN(TRIM(J353))=0</formula>
    </cfRule>
  </conditionalFormatting>
  <conditionalFormatting sqref="H8">
    <cfRule type="containsBlanks" dxfId="2539" priority="99">
      <formula>LEN(TRIM(H8))=0</formula>
    </cfRule>
  </conditionalFormatting>
  <conditionalFormatting sqref="H8">
    <cfRule type="expression" dxfId="2538" priority="98">
      <formula>$N$14="Don't know"</formula>
    </cfRule>
  </conditionalFormatting>
  <conditionalFormatting sqref="H8">
    <cfRule type="expression" dxfId="2537" priority="97">
      <formula>$N$14="Not applicable"</formula>
    </cfRule>
  </conditionalFormatting>
  <conditionalFormatting sqref="H8">
    <cfRule type="expression" dxfId="2536" priority="96">
      <formula>$N$14="No"</formula>
    </cfRule>
  </conditionalFormatting>
  <conditionalFormatting sqref="F11:F19">
    <cfRule type="containsBlanks" dxfId="2535" priority="95">
      <formula>LEN(TRIM(F11))=0</formula>
    </cfRule>
  </conditionalFormatting>
  <conditionalFormatting sqref="F11:F19">
    <cfRule type="expression" dxfId="2534" priority="94">
      <formula>$N$14="Don't know"</formula>
    </cfRule>
  </conditionalFormatting>
  <conditionalFormatting sqref="F11:F19">
    <cfRule type="expression" dxfId="2533" priority="93">
      <formula>$N$14="Not applicable"</formula>
    </cfRule>
  </conditionalFormatting>
  <conditionalFormatting sqref="F11:F19">
    <cfRule type="expression" dxfId="2532" priority="92">
      <formula>$N$14="No"</formula>
    </cfRule>
  </conditionalFormatting>
  <conditionalFormatting sqref="I20">
    <cfRule type="containsBlanks" dxfId="2531" priority="91">
      <formula>LEN(TRIM(I20))=0</formula>
    </cfRule>
  </conditionalFormatting>
  <conditionalFormatting sqref="I20">
    <cfRule type="expression" dxfId="2530" priority="90">
      <formula>$N$14="Don't know"</formula>
    </cfRule>
  </conditionalFormatting>
  <conditionalFormatting sqref="I20">
    <cfRule type="expression" dxfId="2529" priority="89">
      <formula>$N$14="Not applicable"</formula>
    </cfRule>
  </conditionalFormatting>
  <conditionalFormatting sqref="I20">
    <cfRule type="expression" dxfId="2528" priority="88">
      <formula>$N$14="No"</formula>
    </cfRule>
  </conditionalFormatting>
  <conditionalFormatting sqref="I21">
    <cfRule type="containsBlanks" dxfId="2527" priority="87">
      <formula>LEN(TRIM(I21))=0</formula>
    </cfRule>
  </conditionalFormatting>
  <conditionalFormatting sqref="I21">
    <cfRule type="expression" dxfId="2526" priority="86">
      <formula>$N$14="Don't know"</formula>
    </cfRule>
  </conditionalFormatting>
  <conditionalFormatting sqref="I21">
    <cfRule type="expression" dxfId="2525" priority="85">
      <formula>$N$14="Not applicable"</formula>
    </cfRule>
  </conditionalFormatting>
  <conditionalFormatting sqref="I21">
    <cfRule type="expression" dxfId="2524" priority="84">
      <formula>$N$14="No"</formula>
    </cfRule>
  </conditionalFormatting>
  <conditionalFormatting sqref="I23">
    <cfRule type="containsBlanks" dxfId="2523" priority="83">
      <formula>LEN(TRIM(I23))=0</formula>
    </cfRule>
  </conditionalFormatting>
  <conditionalFormatting sqref="I23">
    <cfRule type="expression" dxfId="2522" priority="82">
      <formula>$N$14="Don't know"</formula>
    </cfRule>
  </conditionalFormatting>
  <conditionalFormatting sqref="I23">
    <cfRule type="expression" dxfId="2521" priority="81">
      <formula>$N$14="Not applicable"</formula>
    </cfRule>
  </conditionalFormatting>
  <conditionalFormatting sqref="I23">
    <cfRule type="expression" dxfId="2520" priority="80">
      <formula>$N$14="No"</formula>
    </cfRule>
  </conditionalFormatting>
  <conditionalFormatting sqref="I24">
    <cfRule type="containsBlanks" dxfId="2519" priority="79">
      <formula>LEN(TRIM(I24))=0</formula>
    </cfRule>
  </conditionalFormatting>
  <conditionalFormatting sqref="I24">
    <cfRule type="expression" dxfId="2518" priority="78">
      <formula>$N$14="Don't know"</formula>
    </cfRule>
  </conditionalFormatting>
  <conditionalFormatting sqref="I24">
    <cfRule type="expression" dxfId="2517" priority="77">
      <formula>$N$14="Not applicable"</formula>
    </cfRule>
  </conditionalFormatting>
  <conditionalFormatting sqref="I24">
    <cfRule type="expression" dxfId="2516" priority="76">
      <formula>$N$14="No"</formula>
    </cfRule>
  </conditionalFormatting>
  <conditionalFormatting sqref="F70">
    <cfRule type="containsBlanks" dxfId="2515" priority="75">
      <formula>LEN(TRIM(F70))=0</formula>
    </cfRule>
  </conditionalFormatting>
  <conditionalFormatting sqref="F70">
    <cfRule type="expression" dxfId="2514" priority="74">
      <formula>$N$14="Don't know"</formula>
    </cfRule>
  </conditionalFormatting>
  <conditionalFormatting sqref="F70">
    <cfRule type="expression" dxfId="2513" priority="73">
      <formula>$N$14="Not applicable"</formula>
    </cfRule>
  </conditionalFormatting>
  <conditionalFormatting sqref="F70">
    <cfRule type="expression" dxfId="2512" priority="72">
      <formula>$N$14="No"</formula>
    </cfRule>
  </conditionalFormatting>
  <conditionalFormatting sqref="F72">
    <cfRule type="containsBlanks" dxfId="2511" priority="71">
      <formula>LEN(TRIM(F72))=0</formula>
    </cfRule>
  </conditionalFormatting>
  <conditionalFormatting sqref="F72">
    <cfRule type="expression" dxfId="2510" priority="70">
      <formula>$N$14="Don't know"</formula>
    </cfRule>
  </conditionalFormatting>
  <conditionalFormatting sqref="F72">
    <cfRule type="expression" dxfId="2509" priority="69">
      <formula>$N$14="Not applicable"</formula>
    </cfRule>
  </conditionalFormatting>
  <conditionalFormatting sqref="F72">
    <cfRule type="expression" dxfId="2508" priority="68">
      <formula>$N$14="No"</formula>
    </cfRule>
  </conditionalFormatting>
  <conditionalFormatting sqref="J89:J92">
    <cfRule type="containsBlanks" dxfId="2507" priority="67">
      <formula>LEN(TRIM(J89))=0</formula>
    </cfRule>
  </conditionalFormatting>
  <conditionalFormatting sqref="J89:J92">
    <cfRule type="expression" dxfId="2506" priority="66">
      <formula>$N$14="Don't know"</formula>
    </cfRule>
  </conditionalFormatting>
  <conditionalFormatting sqref="J89:J92">
    <cfRule type="expression" dxfId="2505" priority="65">
      <formula>$N$14="Not applicable"</formula>
    </cfRule>
  </conditionalFormatting>
  <conditionalFormatting sqref="J89:J92">
    <cfRule type="expression" dxfId="2504" priority="64">
      <formula>$N$14="No"</formula>
    </cfRule>
  </conditionalFormatting>
  <conditionalFormatting sqref="F176:F186">
    <cfRule type="containsBlanks" dxfId="2503" priority="63">
      <formula>LEN(TRIM(F176))=0</formula>
    </cfRule>
  </conditionalFormatting>
  <conditionalFormatting sqref="F188:F198">
    <cfRule type="containsBlanks" dxfId="2502" priority="62">
      <formula>LEN(TRIM(F188))=0</formula>
    </cfRule>
  </conditionalFormatting>
  <conditionalFormatting sqref="F200">
    <cfRule type="containsBlanks" dxfId="2501" priority="61">
      <formula>LEN(TRIM(F200))=0</formula>
    </cfRule>
  </conditionalFormatting>
  <conditionalFormatting sqref="L164:M174">
    <cfRule type="expression" dxfId="2500" priority="59">
      <formula>$F$221="Don't know"</formula>
    </cfRule>
    <cfRule type="expression" dxfId="2499" priority="60">
      <formula>$F$221="No"</formula>
    </cfRule>
  </conditionalFormatting>
  <conditionalFormatting sqref="L164:N174">
    <cfRule type="containsBlanks" dxfId="2498" priority="58">
      <formula>LEN(TRIM(L164))=0</formula>
    </cfRule>
  </conditionalFormatting>
  <conditionalFormatting sqref="L164:M174">
    <cfRule type="expression" dxfId="2497" priority="56">
      <formula>$F$221="Don't know"</formula>
    </cfRule>
    <cfRule type="expression" dxfId="2496" priority="57">
      <formula>$F$221="No"</formula>
    </cfRule>
  </conditionalFormatting>
  <conditionalFormatting sqref="F223">
    <cfRule type="containsBlanks" dxfId="2495" priority="55">
      <formula>LEN(TRIM(F223))=0</formula>
    </cfRule>
  </conditionalFormatting>
  <conditionalFormatting sqref="F258">
    <cfRule type="containsBlanks" dxfId="2494" priority="53">
      <formula>LEN(TRIM(F258))=0</formula>
    </cfRule>
  </conditionalFormatting>
  <conditionalFormatting sqref="F261:F263">
    <cfRule type="containsBlanks" dxfId="2493" priority="52">
      <formula>LEN(TRIM(F261))=0</formula>
    </cfRule>
  </conditionalFormatting>
  <conditionalFormatting sqref="H302:H303">
    <cfRule type="containsBlanks" dxfId="2492" priority="51">
      <formula>LEN(TRIM(H302))=0</formula>
    </cfRule>
  </conditionalFormatting>
  <conditionalFormatting sqref="H311">
    <cfRule type="containsBlanks" dxfId="2491" priority="50">
      <formula>LEN(TRIM(H311))=0</formula>
    </cfRule>
  </conditionalFormatting>
  <conditionalFormatting sqref="H313">
    <cfRule type="containsBlanks" dxfId="2490" priority="49">
      <formula>LEN(TRIM(H313))=0</formula>
    </cfRule>
  </conditionalFormatting>
  <conditionalFormatting sqref="H315">
    <cfRule type="containsBlanks" dxfId="2489" priority="48">
      <formula>LEN(TRIM(H315))=0</formula>
    </cfRule>
  </conditionalFormatting>
  <conditionalFormatting sqref="J328">
    <cfRule type="containsBlanks" dxfId="2488" priority="47">
      <formula>LEN(TRIM(J328))=0</formula>
    </cfRule>
  </conditionalFormatting>
  <conditionalFormatting sqref="J324">
    <cfRule type="containsBlanks" dxfId="2487" priority="46">
      <formula>LEN(TRIM(J324))=0</formula>
    </cfRule>
  </conditionalFormatting>
  <conditionalFormatting sqref="J329">
    <cfRule type="containsBlanks" dxfId="2486" priority="45">
      <formula>LEN(TRIM(J329))=0</formula>
    </cfRule>
  </conditionalFormatting>
  <conditionalFormatting sqref="J334">
    <cfRule type="containsBlanks" dxfId="2485" priority="44">
      <formula>LEN(TRIM(J334))=0</formula>
    </cfRule>
  </conditionalFormatting>
  <conditionalFormatting sqref="J339">
    <cfRule type="containsBlanks" dxfId="2484" priority="43">
      <formula>LEN(TRIM(J339))=0</formula>
    </cfRule>
  </conditionalFormatting>
  <conditionalFormatting sqref="J344">
    <cfRule type="containsBlanks" dxfId="2483" priority="42">
      <formula>LEN(TRIM(J344))=0</formula>
    </cfRule>
  </conditionalFormatting>
  <conditionalFormatting sqref="J349">
    <cfRule type="containsBlanks" dxfId="2482" priority="41">
      <formula>LEN(TRIM(J349))=0</formula>
    </cfRule>
  </conditionalFormatting>
  <conditionalFormatting sqref="J354">
    <cfRule type="containsBlanks" dxfId="2481" priority="40">
      <formula>LEN(TRIM(J354))=0</formula>
    </cfRule>
  </conditionalFormatting>
  <conditionalFormatting sqref="J326">
    <cfRule type="containsBlanks" dxfId="2480" priority="39">
      <formula>LEN(TRIM(J326))=0</formula>
    </cfRule>
  </conditionalFormatting>
  <conditionalFormatting sqref="J331">
    <cfRule type="containsBlanks" dxfId="2479" priority="38">
      <formula>LEN(TRIM(J331))=0</formula>
    </cfRule>
  </conditionalFormatting>
  <conditionalFormatting sqref="J336">
    <cfRule type="containsBlanks" dxfId="2478" priority="37">
      <formula>LEN(TRIM(J336))=0</formula>
    </cfRule>
  </conditionalFormatting>
  <conditionalFormatting sqref="J341">
    <cfRule type="containsBlanks" dxfId="2477" priority="36">
      <formula>LEN(TRIM(J341))=0</formula>
    </cfRule>
  </conditionalFormatting>
  <conditionalFormatting sqref="J346">
    <cfRule type="containsBlanks" dxfId="2476" priority="35">
      <formula>LEN(TRIM(J346))=0</formula>
    </cfRule>
  </conditionalFormatting>
  <conditionalFormatting sqref="J351">
    <cfRule type="containsBlanks" dxfId="2475" priority="34">
      <formula>LEN(TRIM(J351))=0</formula>
    </cfRule>
  </conditionalFormatting>
  <conditionalFormatting sqref="J356">
    <cfRule type="containsBlanks" dxfId="2474" priority="33">
      <formula>LEN(TRIM(J356))=0</formula>
    </cfRule>
  </conditionalFormatting>
  <conditionalFormatting sqref="J323">
    <cfRule type="containsBlanks" dxfId="2473" priority="32">
      <formula>LEN(TRIM(J323))=0</formula>
    </cfRule>
  </conditionalFormatting>
  <conditionalFormatting sqref="J333">
    <cfRule type="containsBlanks" dxfId="2472" priority="31">
      <formula>LEN(TRIM(J333))=0</formula>
    </cfRule>
  </conditionalFormatting>
  <conditionalFormatting sqref="J338">
    <cfRule type="containsBlanks" dxfId="2471" priority="30">
      <formula>LEN(TRIM(J338))=0</formula>
    </cfRule>
  </conditionalFormatting>
  <conditionalFormatting sqref="J343">
    <cfRule type="containsBlanks" dxfId="2470" priority="29">
      <formula>LEN(TRIM(J343))=0</formula>
    </cfRule>
  </conditionalFormatting>
  <conditionalFormatting sqref="J348">
    <cfRule type="containsBlanks" dxfId="2469" priority="28">
      <formula>LEN(TRIM(J348))=0</formula>
    </cfRule>
  </conditionalFormatting>
  <conditionalFormatting sqref="J43:J44">
    <cfRule type="containsBlanks" dxfId="2468" priority="26">
      <formula>LEN(TRIM(J43))=0</formula>
    </cfRule>
  </conditionalFormatting>
  <conditionalFormatting sqref="J50">
    <cfRule type="containsBlanks" dxfId="2467" priority="25">
      <formula>LEN(TRIM(J50))=0</formula>
    </cfRule>
  </conditionalFormatting>
  <conditionalFormatting sqref="J52">
    <cfRule type="containsBlanks" dxfId="2466" priority="24">
      <formula>LEN(TRIM(J52))=0</formula>
    </cfRule>
  </conditionalFormatting>
  <conditionalFormatting sqref="H138">
    <cfRule type="containsBlanks" dxfId="2465" priority="23">
      <formula>LEN(TRIM(H138))=0</formula>
    </cfRule>
  </conditionalFormatting>
  <conditionalFormatting sqref="H138">
    <cfRule type="expression" dxfId="2464" priority="21">
      <formula>#REF!="Don't know"</formula>
    </cfRule>
    <cfRule type="expression" dxfId="2463" priority="22">
      <formula>#REF!="No"</formula>
    </cfRule>
  </conditionalFormatting>
  <conditionalFormatting sqref="H304">
    <cfRule type="containsBlanks" dxfId="2462" priority="20">
      <formula>LEN(TRIM(H304))=0</formula>
    </cfRule>
  </conditionalFormatting>
  <conditionalFormatting sqref="G148">
    <cfRule type="containsBlanks" dxfId="2461" priority="19">
      <formula>LEN(TRIM(G148))=0</formula>
    </cfRule>
  </conditionalFormatting>
  <conditionalFormatting sqref="J37:K37">
    <cfRule type="containsBlanks" dxfId="2460" priority="18">
      <formula>LEN(TRIM(J37))=0</formula>
    </cfRule>
  </conditionalFormatting>
  <conditionalFormatting sqref="J39:K40">
    <cfRule type="containsBlanks" dxfId="2459" priority="17">
      <formula>LEN(TRIM(J39))=0</formula>
    </cfRule>
  </conditionalFormatting>
  <conditionalFormatting sqref="J42:K42 K43:K44">
    <cfRule type="containsBlanks" dxfId="2458" priority="16">
      <formula>LEN(TRIM(J42))=0</formula>
    </cfRule>
  </conditionalFormatting>
  <conditionalFormatting sqref="J45:K45">
    <cfRule type="containsBlanks" dxfId="2457" priority="15">
      <formula>LEN(TRIM(J45))=0</formula>
    </cfRule>
  </conditionalFormatting>
  <conditionalFormatting sqref="J47:K49 K50">
    <cfRule type="containsBlanks" dxfId="2456" priority="14">
      <formula>LEN(TRIM(J47))=0</formula>
    </cfRule>
  </conditionalFormatting>
  <conditionalFormatting sqref="J51:K51 K52">
    <cfRule type="containsBlanks" dxfId="2455" priority="13">
      <formula>LEN(TRIM(J51))=0</formula>
    </cfRule>
  </conditionalFormatting>
  <conditionalFormatting sqref="J53:K53">
    <cfRule type="containsBlanks" dxfId="2454" priority="12">
      <formula>LEN(TRIM(J53))=0</formula>
    </cfRule>
  </conditionalFormatting>
  <conditionalFormatting sqref="J55:K57">
    <cfRule type="containsBlanks" dxfId="2453" priority="11">
      <formula>LEN(TRIM(J55))=0</formula>
    </cfRule>
  </conditionalFormatting>
  <conditionalFormatting sqref="H278:I279">
    <cfRule type="containsBlanks" dxfId="2452" priority="10">
      <formula>LEN(TRIM(H278))=0</formula>
    </cfRule>
  </conditionalFormatting>
  <conditionalFormatting sqref="H281:I281">
    <cfRule type="containsBlanks" dxfId="2451" priority="9">
      <formula>LEN(TRIM(H281))=0</formula>
    </cfRule>
  </conditionalFormatting>
  <conditionalFormatting sqref="K276:L279">
    <cfRule type="containsBlanks" dxfId="2450" priority="8">
      <formula>LEN(TRIM(K276))=0</formula>
    </cfRule>
  </conditionalFormatting>
  <conditionalFormatting sqref="K281:L283">
    <cfRule type="containsBlanks" dxfId="2449" priority="7">
      <formula>LEN(TRIM(K281))=0</formula>
    </cfRule>
  </conditionalFormatting>
  <conditionalFormatting sqref="K285:L290">
    <cfRule type="containsBlanks" dxfId="2448" priority="6">
      <formula>LEN(TRIM(K285))=0</formula>
    </cfRule>
  </conditionalFormatting>
  <conditionalFormatting sqref="K292:L294">
    <cfRule type="containsBlanks" dxfId="2447" priority="5">
      <formula>LEN(TRIM(K292))=0</formula>
    </cfRule>
  </conditionalFormatting>
  <conditionalFormatting sqref="H285:I286">
    <cfRule type="containsBlanks" dxfId="2446" priority="4">
      <formula>LEN(TRIM(H285))=0</formula>
    </cfRule>
  </conditionalFormatting>
  <conditionalFormatting sqref="H288:I288">
    <cfRule type="containsBlanks" dxfId="2445" priority="3">
      <formula>LEN(TRIM(H288))=0</formula>
    </cfRule>
  </conditionalFormatting>
  <conditionalFormatting sqref="H290:I290">
    <cfRule type="containsBlanks" dxfId="2444" priority="2">
      <formula>LEN(TRIM(H290))=0</formula>
    </cfRule>
  </conditionalFormatting>
  <conditionalFormatting sqref="H293:I294">
    <cfRule type="containsBlanks" dxfId="2443" priority="1">
      <formula>LEN(TRIM(H293))=0</formula>
    </cfRule>
  </conditionalFormatting>
  <dataValidations count="36">
    <dataValidation type="list" allowBlank="1" showInputMessage="1" showErrorMessage="1" sqref="H361:I361" xr:uid="{9F7E5DD8-78A2-4D23-8E03-672EC449028B}">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E295F18F-567D-41BE-87AB-EC7F209CC4CF}">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A42A7A5E-5723-4DDA-8B75-4F49B951CB77}">
      <formula1>"0,1,2 o más,No sé"</formula1>
    </dataValidation>
    <dataValidation type="list" allowBlank="1" showInputMessage="1" showErrorMessage="1" sqref="J319:K319 J324:K324 J329:K329 J334:K334 J339:K339 J344:K344 J349:K349 J354:K354" xr:uid="{F8A9AF30-6A9D-4AAA-A7A1-5751DBE5EBF4}">
      <formula1>"0,1,2-3,Más de 3,No sé"</formula1>
    </dataValidation>
    <dataValidation type="list" allowBlank="1" showInputMessage="1" showErrorMessage="1" sqref="J328:K328" xr:uid="{54103821-D707-443A-BD4B-1C04B1B5295A}">
      <formula1>"Precalificados por la OMS, SRA, Precalificados por la OMS y SRA,No se registraron productos precalificados por la OMS o SRA,No sé, No aplica"</formula1>
    </dataValidation>
    <dataValidation type="list" allowBlank="1" showInputMessage="1" showErrorMessage="1" sqref="G147:L160" xr:uid="{2743F6C0-DDDD-49FD-81D5-E3E335879B14}">
      <formula1>"Trabajador sanitario comunitario (o equivalente),Auxiliar de enfermería,Partera auxiliar de enfermería,Enfermero,Oficial clínico,Médico,No sé,No aplica"</formula1>
    </dataValidation>
    <dataValidation type="list" allowBlank="1" showInputMessage="1" showErrorMessage="1" sqref="F95:G97" xr:uid="{1463BE00-F1B8-4CD0-A2A3-5E9C92F9675F}">
      <formula1>"Sí,No,No sé,No aplica"</formula1>
    </dataValidation>
    <dataValidation type="list" allowBlank="1" showInputMessage="1" showErrorMessage="1" sqref="F77:F81" xr:uid="{99348B00-F301-4967-B4AF-698BC04199BA}">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E305AC4-B1D4-4C8D-A884-DECD14DEB231}">
      <formula1>"Sí, No, No sé, No aplica"</formula1>
    </dataValidation>
    <dataValidation type="list" allowBlank="1" showInputMessage="1" showErrorMessage="1" sqref="H29 J29" xr:uid="{F99162D0-6CE5-4114-ABBC-BED543A38999}">
      <formula1>"2015,2016,2017,2018,2019"</formula1>
    </dataValidation>
    <dataValidation type="list" allowBlank="1" showInputMessage="1" showErrorMessage="1" sqref="H304:J304" xr:uid="{0E7C4564-59AA-4C5C-B08A-ADE961BE110D}">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C7AF8F2B-FDD7-4ECC-842C-3FF3F5F901FB}">
      <formula1>"Sí: Intensa movilización/participación comunitaria,Sí: Moderada movilización/participación comunitaria,No,No sé"</formula1>
    </dataValidation>
    <dataValidation type="list" allowBlank="1" showInputMessage="1" showErrorMessage="1" sqref="F246:G246" xr:uid="{EEB2985C-E1DC-4BA9-84A8-3DCD4726604E}">
      <formula1>"Sí: Numerosas actividades en medios de comunicación,Sí: Algunas actividades en medios de comunicación,No,No sé"</formula1>
    </dataValidation>
    <dataValidation type="list" allowBlank="1" showInputMessage="1" showErrorMessage="1" sqref="H140:J140" xr:uid="{B50B2C61-5FDD-4663-94EC-07FEB00C8C26}">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F51C779F-3F61-4697-AC46-A111479D27F6}">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F745D01B-FFB4-45D8-B443-B13EFD45F372}">
      <formula1>"Solo impreso, Teléfono móvil/SMS,Formato electrónico,Combinación, No sé, No aplica (no hay un LMIS)"</formula1>
    </dataValidation>
    <dataValidation type="list" allowBlank="1" showInputMessage="1" showErrorMessage="1" sqref="G251" xr:uid="{69F907F9-9C78-4F73-ABC5-66B53612D201}">
      <formula1>"0 %,1-10 %,11-20 %,21-30 %,31-40 %,41-50 %,51-60 %,61-70 %,71-80 %,81-100 %,No sé,No aplica"</formula1>
    </dataValidation>
    <dataValidation type="list" allowBlank="1" showInputMessage="1" showErrorMessage="1" sqref="F249:G249 F99:G102 H213:J216" xr:uid="{930792BD-8AA7-44AC-8807-EDE724D2F0A0}">
      <formula1>"Sí,No,No sé"</formula1>
    </dataValidation>
    <dataValidation type="list" allowBlank="1" showInputMessage="1" showErrorMessage="1" sqref="F247:G247" xr:uid="{0FC5E472-C89A-49D3-A811-CA7FD2F94568}">
      <formula1>"Sí: Numerosas actividades de promoción/educación móvil,Sí: Algunas actividades de promoción/educación móvil,No,No sé"</formula1>
    </dataValidation>
    <dataValidation type="list" allowBlank="1" showInputMessage="1" showErrorMessage="1" sqref="F245:G245" xr:uid="{DCC9140F-FB10-4745-A1ED-CEA212C019D3}">
      <formula1>"Sí: Numerosas actividades de mercadeo social,Sí: Algunas actividades de mercadeo social,No,No sé"</formula1>
    </dataValidation>
    <dataValidation allowBlank="1" showInputMessage="1" showErrorMessage="1" error="Seleccione una opción de la lista desplegable." sqref="K20:N24" xr:uid="{5D4EA244-A24B-4F00-A0B9-8D29BBB64E74}"/>
    <dataValidation type="list" allowBlank="1" showInputMessage="1" showErrorMessage="1" sqref="F271:G271" xr:uid="{551EC0FF-B41C-437F-91F0-470E796D83B2}">
      <formula1>"Sí: Se incluyen todos los sitios de mercadeo social, Sí: Se incluyen algunos de los sitios de mercadeo social,Ninguno, No sé, No aplica (no hay un LMIS)"</formula1>
    </dataValidation>
    <dataValidation type="list" allowBlank="1" showInputMessage="1" showErrorMessage="1" sqref="F270:G270" xr:uid="{90ED9BE7-E92D-4BBA-A1A3-F0145DFE2348}">
      <formula1>"Sí: Se incluyen todas las instalaciones de ONG, Sí: Se incluyen algunas de las instalaciones de ONG,Ninguno, No sé, No aplica (no hay un LMIS)"</formula1>
    </dataValidation>
    <dataValidation type="list" allowBlank="1" showInputMessage="1" showErrorMessage="1" sqref="F269:G269" xr:uid="{2847FF50-D49D-4666-8569-940C95CEFACA}">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8A586C0B-1C54-4691-9EA0-A6EA62FEF088}">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4FB0C682-741D-4E04-9F2B-4BF6FE2BFCDC}">
      <formula1>"Sí (Plan de PSE con componente de FP/RH),No hay plan de PSE iniciado/desarrollado,Sí hay un plan de PSE, pero sin componentes de FP/RH,No sé"</formula1>
    </dataValidation>
    <dataValidation type="list" allowBlank="1" showInputMessage="1" showErrorMessage="1" sqref="H312:J312" xr:uid="{059F2B82-5A47-4442-B1DC-870F3427714F}">
      <formula1>"0-25 %,26-50 %,51-75 %,76-100 %, No sé, No aplica"</formula1>
    </dataValidation>
    <dataValidation type="list" allowBlank="1" showInputMessage="1" showErrorMessage="1" sqref="H308:J308" xr:uid="{3E2F66ED-7EF2-4702-A8CB-E97123EB3369}">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C92E14C8-878D-458D-9CC2-4F13AABBF74D}">
      <formula1>"0,1,2-3,Más de 3, No sé"</formula1>
    </dataValidation>
    <dataValidation type="list" allowBlank="1" showInputMessage="1" showErrorMessage="1" sqref="H301:J301" xr:uid="{1B313321-F88D-438E-AF8E-F04709B5A4D8}">
      <formula1>"Menos de 6 meses, De 6 meses a menos de 1 año, De 1 año a 18 meses, Más de 18 meses,No sé"</formula1>
    </dataValidation>
    <dataValidation type="list" allowBlank="1" showInputMessage="1" showErrorMessage="1" sqref="H305:J306" xr:uid="{7CE5E777-FF20-47E2-B0CF-86592877061C}">
      <formula1>"La mayoría fueron examinados, Algunos fueron examinados, Ninguno fue examinado, No sé, No aplica"</formula1>
    </dataValidation>
    <dataValidation type="list" allowBlank="1" showInputMessage="1" showErrorMessage="1" sqref="H161 J161:L161" xr:uid="{4A534128-F996-4C97-A156-FF7967F85FA5}">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F9C54945-9C50-4966-84B0-7B58C4D6DAAE}">
      <formula1>"Sí, No, No sé"</formula1>
    </dataValidation>
    <dataValidation type="list" allowBlank="1" showInputMessage="1" showErrorMessage="1" sqref="H31:J31" xr:uid="{034B2AFA-51D5-4F27-94DC-CF6F2DA5DD0F}">
      <formula1>"Menos que una vez al año,Anualmente,Bianualmente (dos veces al año),Trimestralmente,Mensualmente,Ad hoc"</formula1>
    </dataValidation>
    <dataValidation type="list" allowBlank="1" showInputMessage="1" showErrorMessage="1" sqref="H26 J26 H28 J28" xr:uid="{061FEE46-05DB-41E6-874E-0D7C1B65B9FB}">
      <formula1>"Enero, Febrero, Marzo, Abril, Mayo, Junio, Julio, Agosto, Septiembre, Octubre, Noviembre, Diciembre"</formula1>
    </dataValidation>
    <dataValidation type="list" allowBlank="1" showInputMessage="1" showErrorMessage="1" error="Seleccione una opción de la lista desplegable." sqref="I22" xr:uid="{47EE8BCC-4E4B-43C0-A2F1-DB8C6178ABE3}">
      <formula1>"0 veces, 1 vez, 2-3 veces, 4 o más veces, No sé, No aplica"</formula1>
    </dataValidation>
  </dataValidations>
  <hyperlinks>
    <hyperlink ref="H1:I1" location="'All Countries Summary (2019)'!A1" display="go to summary page" xr:uid="{0DFFE779-0162-4D1B-8C63-E98523259CB3}"/>
  </hyperlinks>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CFE65-6B10-495F-83E0-B62128ED3C49}">
  <sheetPr>
    <tabColor theme="8" tint="-0.249977111117893"/>
  </sheetPr>
  <dimension ref="A1:Q363"/>
  <sheetViews>
    <sheetView showGridLines="0" topLeftCell="A24" zoomScaleNormal="100" workbookViewId="0">
      <selection activeCell="L122" sqref="L122:N122"/>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6.5703125" customWidth="1"/>
    <col min="7" max="7" width="24" customWidth="1"/>
    <col min="8" max="8" width="22" customWidth="1"/>
    <col min="9" max="9" width="18.5703125" customWidth="1"/>
    <col min="10" max="10" width="19.42578125" customWidth="1"/>
    <col min="11" max="11" width="19.5703125" customWidth="1"/>
    <col min="12" max="12" width="17.140625" customWidth="1"/>
    <col min="13" max="13" width="19.5703125" customWidth="1"/>
    <col min="14" max="14" width="18.5703125" customWidth="1"/>
    <col min="15" max="16" width="60.42578125" customWidth="1"/>
  </cols>
  <sheetData>
    <row r="1" spans="2:16" ht="53.25" customHeight="1">
      <c r="B1" s="140"/>
      <c r="C1" s="140"/>
      <c r="D1" s="140"/>
      <c r="E1" s="140"/>
      <c r="F1" s="643"/>
      <c r="G1" s="643"/>
      <c r="H1" s="643"/>
      <c r="I1" s="643"/>
      <c r="J1" s="643"/>
      <c r="K1" s="2508" t="s">
        <v>828</v>
      </c>
      <c r="L1" s="2508"/>
      <c r="M1" s="643"/>
      <c r="N1" s="643"/>
      <c r="O1" s="140"/>
      <c r="P1" s="140"/>
    </row>
    <row r="2" spans="2:16" ht="37.5" customHeight="1" thickBot="1">
      <c r="B2" s="141" t="s">
        <v>1938</v>
      </c>
      <c r="C2" s="6"/>
      <c r="D2" s="6"/>
      <c r="E2" s="6"/>
      <c r="F2" s="142"/>
      <c r="G2" s="143"/>
      <c r="H2" s="142"/>
      <c r="I2" s="142"/>
      <c r="J2" s="142"/>
      <c r="K2" s="616"/>
      <c r="L2" s="616"/>
      <c r="M2" s="616"/>
      <c r="N2" s="144"/>
      <c r="O2" s="140"/>
      <c r="P2" s="140"/>
    </row>
    <row r="3" spans="2:16" ht="45" customHeight="1" thickBot="1">
      <c r="B3" s="141"/>
      <c r="C3" s="6"/>
      <c r="D3" s="15" t="s">
        <v>1939</v>
      </c>
      <c r="E3" s="145" t="s">
        <v>4960</v>
      </c>
      <c r="F3" s="16" t="s">
        <v>1941</v>
      </c>
      <c r="G3" s="143"/>
      <c r="H3" s="142"/>
      <c r="I3" s="142"/>
      <c r="J3" s="142"/>
      <c r="K3" s="616"/>
      <c r="L3" s="616"/>
      <c r="M3" s="616"/>
      <c r="N3" s="144"/>
      <c r="O3" s="140"/>
      <c r="P3" s="140"/>
    </row>
    <row r="4" spans="2:16" ht="39" customHeight="1">
      <c r="B4" s="2403" t="s">
        <v>1942</v>
      </c>
      <c r="C4" s="2403"/>
      <c r="D4" s="2403"/>
      <c r="E4" s="2403"/>
      <c r="F4" s="2403"/>
      <c r="G4" s="2403"/>
      <c r="H4" s="2403"/>
      <c r="I4" s="2403"/>
      <c r="J4" s="2403"/>
      <c r="K4" s="2403"/>
      <c r="L4" s="2403"/>
      <c r="M4" s="2403"/>
      <c r="N4" s="2403"/>
      <c r="O4" s="140"/>
      <c r="P4" s="140"/>
    </row>
    <row r="5" spans="2:16" ht="2.25" customHeight="1" thickBot="1">
      <c r="B5" s="2430" t="s">
        <v>1943</v>
      </c>
      <c r="C5" s="2431"/>
      <c r="D5" s="2431"/>
      <c r="E5" s="2431"/>
      <c r="F5" s="2431"/>
      <c r="G5" s="2431"/>
      <c r="H5" s="2431"/>
      <c r="I5" s="2431"/>
      <c r="J5" s="2431"/>
      <c r="K5" s="2431"/>
      <c r="L5" s="2431"/>
      <c r="M5" s="2431"/>
      <c r="N5" s="2431"/>
      <c r="O5" s="140"/>
      <c r="P5" s="140"/>
    </row>
    <row r="6" spans="2:16" ht="27.75"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42.75" customHeight="1">
      <c r="B8" s="20" t="s">
        <v>1947</v>
      </c>
      <c r="C8" s="2407" t="s">
        <v>1948</v>
      </c>
      <c r="D8" s="2407"/>
      <c r="E8" s="2407"/>
      <c r="F8" s="2407"/>
      <c r="G8" s="2407"/>
      <c r="H8" s="1622" t="s">
        <v>1949</v>
      </c>
      <c r="I8" s="21" t="s">
        <v>1950</v>
      </c>
      <c r="J8" s="2408" t="s">
        <v>4961</v>
      </c>
      <c r="K8" s="2409"/>
      <c r="L8" s="2409"/>
      <c r="M8" s="2409"/>
      <c r="N8" s="2410"/>
      <c r="O8" s="2245" t="s">
        <v>2870</v>
      </c>
      <c r="P8" s="2245"/>
    </row>
    <row r="9" spans="2:16" ht="39.950000000000003" customHeight="1">
      <c r="B9" s="22" t="s">
        <v>435</v>
      </c>
      <c r="C9" s="2028" t="s">
        <v>1952</v>
      </c>
      <c r="D9" s="2028"/>
      <c r="E9" s="2029"/>
      <c r="F9" s="2411" t="s">
        <v>4962</v>
      </c>
      <c r="G9" s="2412"/>
      <c r="H9" s="2412"/>
      <c r="I9" s="2412"/>
      <c r="J9" s="2412"/>
      <c r="K9" s="2412"/>
      <c r="L9" s="2412"/>
      <c r="M9" s="2412"/>
      <c r="N9" s="2412"/>
      <c r="O9" s="2124"/>
      <c r="P9" s="2124"/>
    </row>
    <row r="10" spans="2:16" ht="28.5">
      <c r="B10" s="23" t="s">
        <v>58</v>
      </c>
      <c r="C10" s="1997" t="s">
        <v>1954</v>
      </c>
      <c r="D10" s="1997"/>
      <c r="E10" s="1998"/>
      <c r="F10" s="24" t="s">
        <v>1955</v>
      </c>
      <c r="G10" s="2413"/>
      <c r="H10" s="2413"/>
      <c r="I10" s="2413"/>
      <c r="J10" s="2413"/>
      <c r="K10" s="2413"/>
      <c r="L10" s="2413"/>
      <c r="M10" s="2413"/>
      <c r="N10" s="2414"/>
      <c r="O10" s="2124"/>
      <c r="P10" s="2124"/>
    </row>
    <row r="11" spans="2:16" ht="39.75" customHeight="1">
      <c r="B11" s="1494" t="s">
        <v>435</v>
      </c>
      <c r="C11" s="2043" t="s">
        <v>1956</v>
      </c>
      <c r="D11" s="2043"/>
      <c r="E11" s="2415"/>
      <c r="F11" s="1622" t="s">
        <v>1949</v>
      </c>
      <c r="G11" s="2397" t="s">
        <v>1957</v>
      </c>
      <c r="H11" s="2138"/>
      <c r="I11" s="2773" t="s">
        <v>4963</v>
      </c>
      <c r="J11" s="2774"/>
      <c r="K11" s="2774"/>
      <c r="L11" s="2774"/>
      <c r="M11" s="2774"/>
      <c r="N11" s="2775"/>
      <c r="O11" s="2124"/>
      <c r="P11" s="2124"/>
    </row>
    <row r="12" spans="2:16" ht="43.5" customHeight="1">
      <c r="B12" s="76" t="s">
        <v>441</v>
      </c>
      <c r="C12" s="2028" t="s">
        <v>1959</v>
      </c>
      <c r="D12" s="2028"/>
      <c r="E12" s="2029"/>
      <c r="F12" s="1622" t="s">
        <v>1949</v>
      </c>
      <c r="G12" s="2397" t="s">
        <v>1957</v>
      </c>
      <c r="H12" s="2138"/>
      <c r="I12" s="2773" t="s">
        <v>4964</v>
      </c>
      <c r="J12" s="2774"/>
      <c r="K12" s="2774"/>
      <c r="L12" s="2774"/>
      <c r="M12" s="2774"/>
      <c r="N12" s="2775"/>
      <c r="O12" s="2124"/>
      <c r="P12" s="2124"/>
    </row>
    <row r="13" spans="2:16" ht="35.25" customHeight="1">
      <c r="B13" s="88" t="s">
        <v>443</v>
      </c>
      <c r="C13" s="2028" t="s">
        <v>1961</v>
      </c>
      <c r="D13" s="2028"/>
      <c r="E13" s="2029"/>
      <c r="F13" s="1622" t="s">
        <v>1962</v>
      </c>
      <c r="G13" s="2397" t="s">
        <v>1957</v>
      </c>
      <c r="H13" s="2138"/>
      <c r="I13" s="2435"/>
      <c r="J13" s="2436"/>
      <c r="K13" s="2436"/>
      <c r="L13" s="2436"/>
      <c r="M13" s="2436"/>
      <c r="N13" s="2437"/>
      <c r="O13" s="2124"/>
      <c r="P13" s="2124"/>
    </row>
    <row r="14" spans="2:16" ht="33" customHeight="1">
      <c r="B14" s="76" t="s">
        <v>445</v>
      </c>
      <c r="C14" s="2028" t="s">
        <v>1963</v>
      </c>
      <c r="D14" s="2028"/>
      <c r="E14" s="2029"/>
      <c r="F14" s="1622" t="s">
        <v>1962</v>
      </c>
      <c r="G14" s="2397" t="s">
        <v>1964</v>
      </c>
      <c r="H14" s="2138"/>
      <c r="I14" s="3887"/>
      <c r="J14" s="3888"/>
      <c r="K14" s="3888"/>
      <c r="L14" s="3888"/>
      <c r="M14" s="3888"/>
      <c r="N14" s="3889"/>
      <c r="O14" s="2124"/>
      <c r="P14" s="2124"/>
    </row>
    <row r="15" spans="2:16" ht="33" customHeight="1">
      <c r="B15" s="76" t="s">
        <v>448</v>
      </c>
      <c r="C15" s="2028" t="s">
        <v>1965</v>
      </c>
      <c r="D15" s="2028"/>
      <c r="E15" s="2029"/>
      <c r="F15" s="1622" t="s">
        <v>1949</v>
      </c>
      <c r="G15" s="2397" t="s">
        <v>1966</v>
      </c>
      <c r="H15" s="2138"/>
      <c r="I15" s="3884" t="s">
        <v>4965</v>
      </c>
      <c r="J15" s="3885"/>
      <c r="K15" s="3885"/>
      <c r="L15" s="3885"/>
      <c r="M15" s="3885"/>
      <c r="N15" s="3886"/>
      <c r="O15" s="2124"/>
      <c r="P15" s="2124"/>
    </row>
    <row r="16" spans="2:16" ht="56.25" customHeight="1">
      <c r="B16" s="76" t="s">
        <v>450</v>
      </c>
      <c r="C16" s="2028" t="s">
        <v>1968</v>
      </c>
      <c r="D16" s="2028"/>
      <c r="E16" s="2029"/>
      <c r="F16" s="1622" t="s">
        <v>1949</v>
      </c>
      <c r="G16" s="2397" t="s">
        <v>1969</v>
      </c>
      <c r="H16" s="2138"/>
      <c r="I16" s="3884" t="s">
        <v>4966</v>
      </c>
      <c r="J16" s="3885"/>
      <c r="K16" s="3885"/>
      <c r="L16" s="3885"/>
      <c r="M16" s="3885"/>
      <c r="N16" s="3886"/>
      <c r="O16" s="2124"/>
      <c r="P16" s="2124"/>
    </row>
    <row r="17" spans="2:16" ht="23.25" customHeight="1">
      <c r="B17" s="76" t="s">
        <v>453</v>
      </c>
      <c r="C17" s="2099" t="s">
        <v>1971</v>
      </c>
      <c r="D17" s="2099"/>
      <c r="E17" s="2099"/>
      <c r="F17" s="1622" t="s">
        <v>1949</v>
      </c>
      <c r="G17" s="2397" t="s">
        <v>1972</v>
      </c>
      <c r="H17" s="2138"/>
      <c r="I17" s="3884" t="s">
        <v>4967</v>
      </c>
      <c r="J17" s="3885"/>
      <c r="K17" s="3885"/>
      <c r="L17" s="3885"/>
      <c r="M17" s="3885"/>
      <c r="N17" s="3886"/>
      <c r="O17" s="2124"/>
      <c r="P17" s="2124"/>
    </row>
    <row r="18" spans="2:16" ht="31.5" customHeight="1">
      <c r="B18" s="76" t="s">
        <v>456</v>
      </c>
      <c r="C18" s="2099" t="s">
        <v>1974</v>
      </c>
      <c r="D18" s="2099"/>
      <c r="E18" s="2099"/>
      <c r="F18" s="1522" t="s">
        <v>3308</v>
      </c>
      <c r="G18" s="2397" t="s">
        <v>1972</v>
      </c>
      <c r="H18" s="2138"/>
      <c r="I18" s="4283" t="s">
        <v>4968</v>
      </c>
      <c r="J18" s="4284"/>
      <c r="K18" s="4284"/>
      <c r="L18" s="4284"/>
      <c r="M18" s="4284"/>
      <c r="N18" s="4285"/>
      <c r="O18" s="2124"/>
      <c r="P18" s="2124"/>
    </row>
    <row r="19" spans="2:16" ht="34.5" customHeight="1">
      <c r="B19" s="76" t="s">
        <v>458</v>
      </c>
      <c r="C19" s="2099" t="s">
        <v>1976</v>
      </c>
      <c r="D19" s="2099"/>
      <c r="E19" s="2099"/>
      <c r="F19" s="1622" t="s">
        <v>1949</v>
      </c>
      <c r="G19" s="2397" t="s">
        <v>1972</v>
      </c>
      <c r="H19" s="2138"/>
      <c r="I19" s="2773" t="s">
        <v>4969</v>
      </c>
      <c r="J19" s="2774"/>
      <c r="K19" s="2774"/>
      <c r="L19" s="2774"/>
      <c r="M19" s="2774"/>
      <c r="N19" s="2775"/>
      <c r="O19" s="2197"/>
      <c r="P19" s="2197"/>
    </row>
    <row r="20" spans="2:16" ht="24" customHeight="1">
      <c r="B20" s="23" t="s">
        <v>78</v>
      </c>
      <c r="C20" s="1997" t="s">
        <v>1978</v>
      </c>
      <c r="D20" s="1997"/>
      <c r="E20" s="1997"/>
      <c r="F20" s="1997"/>
      <c r="G20" s="1997"/>
      <c r="H20" s="1997"/>
      <c r="I20" s="1522" t="s">
        <v>1949</v>
      </c>
      <c r="J20" s="1993" t="s">
        <v>1979</v>
      </c>
      <c r="K20" s="2170" t="s">
        <v>4970</v>
      </c>
      <c r="L20" s="2171"/>
      <c r="M20" s="2171"/>
      <c r="N20" s="2179"/>
      <c r="O20" s="25" t="s">
        <v>2867</v>
      </c>
      <c r="P20" s="26"/>
    </row>
    <row r="21" spans="2:16" ht="24" customHeight="1">
      <c r="B21" s="23" t="s">
        <v>81</v>
      </c>
      <c r="C21" s="1997" t="s">
        <v>1982</v>
      </c>
      <c r="D21" s="1997"/>
      <c r="E21" s="1997"/>
      <c r="F21" s="1997"/>
      <c r="G21" s="1997"/>
      <c r="H21" s="1997"/>
      <c r="I21" s="1522" t="s">
        <v>1949</v>
      </c>
      <c r="J21" s="2398"/>
      <c r="K21" s="2172"/>
      <c r="L21" s="2173"/>
      <c r="M21" s="2173"/>
      <c r="N21" s="2174"/>
      <c r="O21" s="25" t="s">
        <v>1981</v>
      </c>
      <c r="P21" s="26"/>
    </row>
    <row r="22" spans="2:16" ht="24" customHeight="1">
      <c r="B22" s="23" t="s">
        <v>91</v>
      </c>
      <c r="C22" s="1997" t="s">
        <v>1983</v>
      </c>
      <c r="D22" s="1997"/>
      <c r="E22" s="1997"/>
      <c r="F22" s="1997"/>
      <c r="G22" s="1997"/>
      <c r="H22" s="1997"/>
      <c r="I22" s="1522" t="s">
        <v>4107</v>
      </c>
      <c r="J22" s="2398"/>
      <c r="K22" s="2172"/>
      <c r="L22" s="2173"/>
      <c r="M22" s="2173"/>
      <c r="N22" s="2174"/>
      <c r="O22" s="2051" t="s">
        <v>2870</v>
      </c>
      <c r="P22" s="2051"/>
    </row>
    <row r="23" spans="2:16" ht="27" customHeight="1">
      <c r="B23" s="23" t="s">
        <v>464</v>
      </c>
      <c r="C23" s="1997" t="s">
        <v>1985</v>
      </c>
      <c r="D23" s="1997"/>
      <c r="E23" s="1997"/>
      <c r="F23" s="1997"/>
      <c r="G23" s="1997"/>
      <c r="H23" s="1997"/>
      <c r="I23" s="1622" t="s">
        <v>1949</v>
      </c>
      <c r="J23" s="2398"/>
      <c r="K23" s="2172"/>
      <c r="L23" s="2173"/>
      <c r="M23" s="2173"/>
      <c r="N23" s="2174"/>
      <c r="O23" s="2124"/>
      <c r="P23" s="2124"/>
    </row>
    <row r="24" spans="2:16" ht="31.5" customHeight="1" thickBot="1">
      <c r="B24" s="22" t="s">
        <v>435</v>
      </c>
      <c r="C24" s="2330" t="s">
        <v>1986</v>
      </c>
      <c r="D24" s="2330"/>
      <c r="E24" s="2330"/>
      <c r="F24" s="2330"/>
      <c r="G24" s="2330"/>
      <c r="H24" s="2330"/>
      <c r="I24" s="1622" t="s">
        <v>1949</v>
      </c>
      <c r="J24" s="2398"/>
      <c r="K24" s="2399"/>
      <c r="L24" s="2400"/>
      <c r="M24" s="2400"/>
      <c r="N24" s="2401"/>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388"/>
      <c r="M26" s="2389"/>
      <c r="N26" s="2390"/>
      <c r="O26" s="30" t="s">
        <v>3363</v>
      </c>
      <c r="P26" s="1515"/>
    </row>
    <row r="27" spans="2:16" ht="81" customHeight="1">
      <c r="B27" s="87" t="s">
        <v>472</v>
      </c>
      <c r="C27" s="2028" t="s">
        <v>1995</v>
      </c>
      <c r="D27" s="2028"/>
      <c r="E27" s="2028"/>
      <c r="F27" s="2028"/>
      <c r="G27" s="2028"/>
      <c r="H27" s="2028"/>
      <c r="I27" s="2029"/>
      <c r="J27" s="31">
        <v>2186254</v>
      </c>
      <c r="K27" s="2113"/>
      <c r="L27" s="2391"/>
      <c r="M27" s="2392"/>
      <c r="N27" s="2393"/>
      <c r="O27" s="2051" t="s">
        <v>3313</v>
      </c>
      <c r="P27" s="2051"/>
    </row>
    <row r="28" spans="2:16" ht="19.5" customHeight="1">
      <c r="B28" s="2810" t="s">
        <v>120</v>
      </c>
      <c r="C28" s="1855" t="s">
        <v>1997</v>
      </c>
      <c r="D28" s="1855"/>
      <c r="E28" s="1855"/>
      <c r="F28" s="2098"/>
      <c r="G28" s="1634" t="s">
        <v>1989</v>
      </c>
      <c r="H28" s="1531" t="s">
        <v>1990</v>
      </c>
      <c r="I28" s="32" t="s">
        <v>1991</v>
      </c>
      <c r="J28" s="33" t="s">
        <v>1992</v>
      </c>
      <c r="K28" s="2113"/>
      <c r="L28" s="2391"/>
      <c r="M28" s="2392"/>
      <c r="N28" s="2393"/>
      <c r="O28" s="2124"/>
      <c r="P28" s="2124"/>
    </row>
    <row r="29" spans="2:16" ht="19.5" customHeight="1">
      <c r="B29" s="2811"/>
      <c r="C29" s="2099"/>
      <c r="D29" s="2099"/>
      <c r="E29" s="2099"/>
      <c r="F29" s="2100"/>
      <c r="G29" s="1634" t="s">
        <v>1998</v>
      </c>
      <c r="H29" s="1510">
        <v>2018</v>
      </c>
      <c r="I29" s="32" t="s">
        <v>1999</v>
      </c>
      <c r="J29" s="1510">
        <v>2018</v>
      </c>
      <c r="K29" s="2113"/>
      <c r="L29" s="2391"/>
      <c r="M29" s="2392"/>
      <c r="N29" s="2393"/>
      <c r="O29" s="2124"/>
      <c r="P29" s="2124"/>
    </row>
    <row r="30" spans="2:16" ht="25.5" customHeight="1">
      <c r="B30" s="76" t="s">
        <v>435</v>
      </c>
      <c r="C30" s="2028" t="s">
        <v>2000</v>
      </c>
      <c r="D30" s="2028"/>
      <c r="E30" s="2028"/>
      <c r="F30" s="2028"/>
      <c r="G30" s="2029"/>
      <c r="H30" s="2381" t="s">
        <v>4971</v>
      </c>
      <c r="I30" s="2382"/>
      <c r="J30" s="2383"/>
      <c r="K30" s="2113"/>
      <c r="L30" s="2391"/>
      <c r="M30" s="2392"/>
      <c r="N30" s="2393"/>
      <c r="O30" s="2197"/>
      <c r="P30" s="2197"/>
    </row>
    <row r="31" spans="2:16" ht="23.25" customHeight="1">
      <c r="B31" s="76" t="s">
        <v>441</v>
      </c>
      <c r="C31" s="2028" t="s">
        <v>2002</v>
      </c>
      <c r="D31" s="2028"/>
      <c r="E31" s="2028"/>
      <c r="F31" s="2028"/>
      <c r="G31" s="2029"/>
      <c r="H31" s="2384" t="s">
        <v>2003</v>
      </c>
      <c r="I31" s="2385"/>
      <c r="J31" s="2386"/>
      <c r="K31" s="2114"/>
      <c r="L31" s="2394"/>
      <c r="M31" s="2395"/>
      <c r="N31" s="2396"/>
      <c r="O31" s="1513" t="s">
        <v>1981</v>
      </c>
      <c r="P31" s="26"/>
    </row>
    <row r="32" spans="2:16" ht="65.25" customHeight="1">
      <c r="B32" s="76" t="s">
        <v>443</v>
      </c>
      <c r="C32" s="2028" t="s">
        <v>2004</v>
      </c>
      <c r="D32" s="2028"/>
      <c r="E32" s="2028"/>
      <c r="F32" s="2028"/>
      <c r="G32" s="2028"/>
      <c r="H32" s="2028"/>
      <c r="I32" s="2028"/>
      <c r="J32" s="2028"/>
      <c r="K32" s="2028"/>
      <c r="L32" s="2028"/>
      <c r="M32" s="2028"/>
      <c r="N32" s="2372"/>
      <c r="O32" s="2074" t="s">
        <v>3317</v>
      </c>
      <c r="P32" s="2074"/>
    </row>
    <row r="33" spans="2:16" ht="51"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c r="P34" s="2379"/>
    </row>
    <row r="35" spans="2:16" ht="21" customHeight="1">
      <c r="B35" s="27"/>
      <c r="C35" s="2091" t="s">
        <v>2011</v>
      </c>
      <c r="D35" s="2091"/>
      <c r="E35" s="2091"/>
      <c r="F35" s="2091"/>
      <c r="G35" s="2091"/>
      <c r="H35" s="2091"/>
      <c r="I35" s="2092"/>
      <c r="J35" s="34">
        <v>1845249</v>
      </c>
      <c r="K35" s="35">
        <v>3091143</v>
      </c>
      <c r="L35" s="2361">
        <f t="shared" ref="L35:L53" si="0">ABS(J35-K35)/J35</f>
        <v>0.67519017758578925</v>
      </c>
      <c r="M35" s="2362"/>
      <c r="N35" s="2363"/>
      <c r="O35" s="2380"/>
      <c r="P35" s="2380"/>
    </row>
    <row r="36" spans="2:16" ht="21" customHeight="1">
      <c r="B36" s="27"/>
      <c r="C36" s="2091" t="s">
        <v>2012</v>
      </c>
      <c r="D36" s="2091"/>
      <c r="E36" s="2091"/>
      <c r="F36" s="2091"/>
      <c r="G36" s="2091"/>
      <c r="H36" s="2091"/>
      <c r="I36" s="2092"/>
      <c r="J36" s="36" t="s">
        <v>61</v>
      </c>
      <c r="K36" s="37" t="s">
        <v>61</v>
      </c>
      <c r="L36" s="2361" t="s">
        <v>61</v>
      </c>
      <c r="M36" s="2362"/>
      <c r="N36" s="2363"/>
      <c r="O36" s="2380"/>
      <c r="P36" s="2380"/>
    </row>
    <row r="37" spans="2:16" ht="31.5" customHeight="1">
      <c r="B37" s="27"/>
      <c r="C37" s="2091" t="s">
        <v>2013</v>
      </c>
      <c r="D37" s="2091"/>
      <c r="E37" s="2091"/>
      <c r="F37" s="38" t="s">
        <v>2014</v>
      </c>
      <c r="G37" s="1754"/>
      <c r="H37" s="2008"/>
      <c r="I37" s="1755"/>
      <c r="J37" s="36" t="s">
        <v>61</v>
      </c>
      <c r="K37" s="37"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1115042</v>
      </c>
      <c r="K39" s="35">
        <v>1481255</v>
      </c>
      <c r="L39" s="2369">
        <f>ABS(J39-K39)/J39</f>
        <v>0.32842978112035243</v>
      </c>
      <c r="M39" s="2370"/>
      <c r="N39" s="2371"/>
      <c r="O39" s="2380"/>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4">
        <v>161696</v>
      </c>
      <c r="K42" s="35">
        <v>459000</v>
      </c>
      <c r="L42" s="2361">
        <f t="shared" si="0"/>
        <v>1.8386602018602811</v>
      </c>
      <c r="M42" s="2362"/>
      <c r="N42" s="2363"/>
      <c r="O42" s="2380"/>
      <c r="P42" s="2380"/>
    </row>
    <row r="43" spans="2:16" ht="21" customHeight="1">
      <c r="B43" s="27"/>
      <c r="C43" s="2091" t="s">
        <v>2020</v>
      </c>
      <c r="D43" s="2091"/>
      <c r="E43" s="2091"/>
      <c r="F43" s="2091"/>
      <c r="G43" s="2091"/>
      <c r="H43" s="2091"/>
      <c r="I43" s="2092"/>
      <c r="J43" s="34">
        <v>887353</v>
      </c>
      <c r="K43" s="35">
        <v>1075558</v>
      </c>
      <c r="L43" s="2361">
        <f t="shared" si="0"/>
        <v>0.21209710228060311</v>
      </c>
      <c r="M43" s="2362"/>
      <c r="N43" s="2363"/>
      <c r="O43" s="2380"/>
      <c r="P43" s="2380"/>
    </row>
    <row r="44" spans="2:16" ht="21" customHeight="1">
      <c r="B44" s="27"/>
      <c r="C44" s="2091" t="s">
        <v>2021</v>
      </c>
      <c r="D44" s="2091"/>
      <c r="E44" s="2091"/>
      <c r="F44" s="2091"/>
      <c r="G44" s="2091"/>
      <c r="H44" s="2091"/>
      <c r="I44" s="2092"/>
      <c r="J44" s="36" t="s">
        <v>61</v>
      </c>
      <c r="K44" s="37" t="s">
        <v>61</v>
      </c>
      <c r="L44" s="2361" t="s">
        <v>61</v>
      </c>
      <c r="M44" s="2362"/>
      <c r="N44" s="2363"/>
      <c r="O44" s="2380"/>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26787</v>
      </c>
      <c r="K47" s="35">
        <v>29558</v>
      </c>
      <c r="L47" s="2361">
        <f t="shared" si="0"/>
        <v>0.10344570127300556</v>
      </c>
      <c r="M47" s="2362"/>
      <c r="N47" s="2363"/>
      <c r="O47" s="2380"/>
      <c r="P47" s="2380"/>
    </row>
    <row r="48" spans="2:16" ht="21" customHeight="1">
      <c r="B48" s="27"/>
      <c r="C48" s="2091" t="s">
        <v>2025</v>
      </c>
      <c r="D48" s="2091"/>
      <c r="E48" s="2091"/>
      <c r="F48" s="2091"/>
      <c r="G48" s="2091"/>
      <c r="H48" s="2091"/>
      <c r="I48" s="2092"/>
      <c r="J48" s="34">
        <v>93832</v>
      </c>
      <c r="K48" s="35">
        <v>168581</v>
      </c>
      <c r="L48" s="2361">
        <f t="shared" si="0"/>
        <v>0.79662588455963845</v>
      </c>
      <c r="M48" s="2362"/>
      <c r="N48" s="2363"/>
      <c r="O48" s="2380"/>
      <c r="P48" s="2380"/>
    </row>
    <row r="49" spans="2:16" ht="30" customHeight="1">
      <c r="B49" s="27"/>
      <c r="C49" s="2091" t="s">
        <v>2026</v>
      </c>
      <c r="D49" s="2091"/>
      <c r="E49" s="2091"/>
      <c r="F49" s="38" t="s">
        <v>2014</v>
      </c>
      <c r="G49" s="2093"/>
      <c r="H49" s="2157"/>
      <c r="I49" s="2094"/>
      <c r="J49" s="36" t="s">
        <v>61</v>
      </c>
      <c r="K49" s="37" t="s">
        <v>61</v>
      </c>
      <c r="L49" s="2361" t="s">
        <v>61</v>
      </c>
      <c r="M49" s="2362"/>
      <c r="N49" s="2363"/>
      <c r="O49" s="2380"/>
      <c r="P49" s="2380"/>
    </row>
    <row r="50" spans="2:16" ht="21" customHeight="1">
      <c r="B50" s="27" t="s">
        <v>502</v>
      </c>
      <c r="C50" s="1997" t="s">
        <v>2027</v>
      </c>
      <c r="D50" s="1997"/>
      <c r="E50" s="1997"/>
      <c r="F50" s="1997"/>
      <c r="G50" s="1997"/>
      <c r="H50" s="1997"/>
      <c r="I50" s="1997"/>
      <c r="J50" s="34">
        <v>11770</v>
      </c>
      <c r="K50" s="35">
        <v>8518</v>
      </c>
      <c r="L50" s="2361">
        <f t="shared" si="0"/>
        <v>0.27629566694987256</v>
      </c>
      <c r="M50" s="2362"/>
      <c r="N50" s="2363"/>
      <c r="O50" s="2380"/>
      <c r="P50" s="2380"/>
    </row>
    <row r="51" spans="2:16" ht="21" customHeight="1">
      <c r="B51" s="27" t="s">
        <v>504</v>
      </c>
      <c r="C51" s="1997" t="s">
        <v>4972</v>
      </c>
      <c r="D51" s="1997"/>
      <c r="E51" s="1997"/>
      <c r="F51" s="1997"/>
      <c r="G51" s="1997"/>
      <c r="H51" s="1997"/>
      <c r="I51" s="1997"/>
      <c r="J51" s="36" t="s">
        <v>61</v>
      </c>
      <c r="K51" s="37" t="s">
        <v>61</v>
      </c>
      <c r="L51" s="2361" t="s">
        <v>61</v>
      </c>
      <c r="M51" s="2362"/>
      <c r="N51" s="2363"/>
      <c r="O51" s="2380"/>
      <c r="P51" s="2380"/>
    </row>
    <row r="52" spans="2:16" ht="21" customHeight="1">
      <c r="B52" s="27" t="s">
        <v>506</v>
      </c>
      <c r="C52" s="1997" t="s">
        <v>2029</v>
      </c>
      <c r="D52" s="1997"/>
      <c r="E52" s="1997"/>
      <c r="F52" s="1997"/>
      <c r="G52" s="1997"/>
      <c r="H52" s="1997"/>
      <c r="I52" s="1997"/>
      <c r="J52" s="34">
        <v>278988</v>
      </c>
      <c r="K52" s="35">
        <v>474501</v>
      </c>
      <c r="L52" s="2361">
        <f t="shared" si="0"/>
        <v>0.70079358251967827</v>
      </c>
      <c r="M52" s="2362"/>
      <c r="N52" s="2363"/>
      <c r="O52" s="2380"/>
      <c r="P52" s="2380"/>
    </row>
    <row r="53" spans="2:16" ht="21" customHeight="1">
      <c r="B53" s="27" t="s">
        <v>507</v>
      </c>
      <c r="C53" s="1997" t="s">
        <v>2030</v>
      </c>
      <c r="D53" s="1997"/>
      <c r="E53" s="1997"/>
      <c r="F53" s="1997"/>
      <c r="G53" s="1997"/>
      <c r="H53" s="1997"/>
      <c r="I53" s="1997"/>
      <c r="J53" s="34">
        <v>13213</v>
      </c>
      <c r="K53" s="35">
        <v>27529</v>
      </c>
      <c r="L53" s="2361">
        <f t="shared" si="0"/>
        <v>1.0834783924922424</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6" t="s">
        <v>61</v>
      </c>
      <c r="K55" s="37" t="s">
        <v>61</v>
      </c>
      <c r="L55" s="2361" t="s">
        <v>61</v>
      </c>
      <c r="M55" s="2362"/>
      <c r="N55" s="2363"/>
      <c r="O55" s="2380"/>
      <c r="P55" s="2380"/>
    </row>
    <row r="56" spans="2:16" ht="21" customHeight="1">
      <c r="B56" s="27"/>
      <c r="C56" s="2091" t="s">
        <v>2033</v>
      </c>
      <c r="D56" s="2091"/>
      <c r="E56" s="2091"/>
      <c r="F56" s="2091"/>
      <c r="G56" s="2091"/>
      <c r="H56" s="2091"/>
      <c r="I56" s="2092"/>
      <c r="J56" s="36" t="s">
        <v>61</v>
      </c>
      <c r="K56" s="37" t="s">
        <v>61</v>
      </c>
      <c r="L56" s="2361" t="s">
        <v>61</v>
      </c>
      <c r="M56" s="2362"/>
      <c r="N56" s="2363"/>
      <c r="O56" s="2380"/>
      <c r="P56" s="2380"/>
    </row>
    <row r="57" spans="2:16" ht="21" customHeight="1" thickBot="1">
      <c r="B57" s="39" t="s">
        <v>510</v>
      </c>
      <c r="C57" s="1997" t="s">
        <v>2034</v>
      </c>
      <c r="D57" s="1997"/>
      <c r="E57" s="1997"/>
      <c r="F57" s="1997"/>
      <c r="G57" s="1997"/>
      <c r="H57" s="1997"/>
      <c r="I57" s="1997"/>
      <c r="J57" s="36" t="s">
        <v>61</v>
      </c>
      <c r="K57" s="37" t="s">
        <v>61</v>
      </c>
      <c r="L57" s="2361" t="s">
        <v>61</v>
      </c>
      <c r="M57" s="2362"/>
      <c r="N57" s="2363"/>
      <c r="O57" s="2380"/>
      <c r="P57" s="2380"/>
    </row>
    <row r="58" spans="2:16" ht="36" customHeight="1" thickBot="1">
      <c r="B58" s="205" t="s">
        <v>512</v>
      </c>
      <c r="C58" s="2827" t="s">
        <v>2035</v>
      </c>
      <c r="D58" s="2827"/>
      <c r="E58" s="2827"/>
      <c r="F58" s="2827"/>
      <c r="G58" s="2827"/>
      <c r="H58" s="2827"/>
      <c r="I58" s="2828"/>
      <c r="J58" s="41" t="s">
        <v>1949</v>
      </c>
      <c r="K58" s="42" t="s">
        <v>2036</v>
      </c>
      <c r="L58" s="2352"/>
      <c r="M58" s="2353"/>
      <c r="N58" s="2354"/>
      <c r="O58" s="43" t="s">
        <v>2880</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63" customHeight="1" thickBot="1">
      <c r="B60" s="181" t="s">
        <v>516</v>
      </c>
      <c r="C60" s="2330" t="s">
        <v>2039</v>
      </c>
      <c r="D60" s="2330"/>
      <c r="E60" s="2330"/>
      <c r="F60" s="2330"/>
      <c r="G60" s="2330"/>
      <c r="H60" s="2330"/>
      <c r="I60" s="2330"/>
      <c r="J60" s="2357" t="s">
        <v>1949</v>
      </c>
      <c r="K60" s="2358"/>
      <c r="L60" s="45" t="s">
        <v>2036</v>
      </c>
      <c r="M60" s="2359"/>
      <c r="N60" s="2360"/>
      <c r="O60" s="1627" t="s">
        <v>2059</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3.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30.75" customHeight="1">
      <c r="B63" s="76" t="s">
        <v>435</v>
      </c>
      <c r="C63" s="2028" t="s">
        <v>2046</v>
      </c>
      <c r="D63" s="2028"/>
      <c r="E63" s="2028"/>
      <c r="F63" s="2029"/>
      <c r="G63" s="48">
        <v>112727</v>
      </c>
      <c r="H63" s="116" t="s">
        <v>862</v>
      </c>
      <c r="I63" s="2317" t="s">
        <v>4973</v>
      </c>
      <c r="J63" s="2318"/>
      <c r="K63" s="2340"/>
      <c r="L63" s="2341"/>
      <c r="M63" s="2341"/>
      <c r="N63" s="2342"/>
      <c r="O63" s="2349"/>
      <c r="P63" s="2349"/>
    </row>
    <row r="64" spans="2:16" ht="61.5" customHeight="1">
      <c r="B64" s="76" t="s">
        <v>441</v>
      </c>
      <c r="C64" s="2028" t="s">
        <v>2049</v>
      </c>
      <c r="D64" s="2028"/>
      <c r="E64" s="2028"/>
      <c r="F64" s="2029"/>
      <c r="G64" s="48">
        <v>0</v>
      </c>
      <c r="H64" s="116" t="s">
        <v>862</v>
      </c>
      <c r="I64" s="2317" t="s">
        <v>4974</v>
      </c>
      <c r="J64" s="2318"/>
      <c r="K64" s="2340"/>
      <c r="L64" s="2341"/>
      <c r="M64" s="2341"/>
      <c r="N64" s="2342"/>
      <c r="O64" s="2349"/>
      <c r="P64" s="2349"/>
    </row>
    <row r="65" spans="2:17" ht="40.5" customHeight="1" thickBot="1">
      <c r="B65" s="22" t="s">
        <v>443</v>
      </c>
      <c r="C65" s="1855" t="s">
        <v>2050</v>
      </c>
      <c r="D65" s="1855"/>
      <c r="E65" s="1855"/>
      <c r="F65" s="2098"/>
      <c r="G65" s="50">
        <f>G63+G64</f>
        <v>112727</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c r="L67" s="2332"/>
      <c r="M67" s="2332"/>
      <c r="N67" s="2333"/>
      <c r="O67" s="1627" t="s">
        <v>2040</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2077</v>
      </c>
      <c r="G70" s="2315" t="s">
        <v>61</v>
      </c>
      <c r="H70" s="2316"/>
      <c r="I70" s="2317" t="s">
        <v>862</v>
      </c>
      <c r="J70" s="2318"/>
      <c r="K70" s="2340"/>
      <c r="L70" s="2341"/>
      <c r="M70" s="2341"/>
      <c r="N70" s="2342"/>
      <c r="O70" s="2124"/>
      <c r="P70" s="2124"/>
    </row>
    <row r="71" spans="2:17" ht="31.5" customHeight="1">
      <c r="B71" s="56"/>
      <c r="C71" s="2825" t="s">
        <v>2062</v>
      </c>
      <c r="D71" s="2825"/>
      <c r="E71" s="2826"/>
      <c r="F71" s="2162" t="s">
        <v>61</v>
      </c>
      <c r="G71" s="2163"/>
      <c r="H71" s="2163"/>
      <c r="I71" s="2163"/>
      <c r="J71" s="2163"/>
      <c r="K71" s="2340"/>
      <c r="L71" s="2341"/>
      <c r="M71" s="2341"/>
      <c r="N71" s="2342"/>
      <c r="O71" s="2124"/>
      <c r="P71" s="2124"/>
    </row>
    <row r="72" spans="2:17" ht="65.25" customHeight="1">
      <c r="B72" s="76" t="s">
        <v>441</v>
      </c>
      <c r="C72" s="2825" t="s">
        <v>2064</v>
      </c>
      <c r="D72" s="2825"/>
      <c r="E72" s="2826"/>
      <c r="F72" s="1523" t="s">
        <v>2077</v>
      </c>
      <c r="G72" s="2315" t="s">
        <v>61</v>
      </c>
      <c r="H72" s="2316"/>
      <c r="I72" s="2317" t="s">
        <v>862</v>
      </c>
      <c r="J72" s="2318"/>
      <c r="K72" s="2340"/>
      <c r="L72" s="2341"/>
      <c r="M72" s="2341"/>
      <c r="N72" s="2342"/>
      <c r="O72" s="2124"/>
      <c r="P72" s="2124"/>
    </row>
    <row r="73" spans="2:17" ht="35.25" customHeight="1">
      <c r="B73" s="56"/>
      <c r="C73" s="2825" t="s">
        <v>2066</v>
      </c>
      <c r="D73" s="2825"/>
      <c r="E73" s="2826"/>
      <c r="F73" s="2162" t="s">
        <v>61</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t="s">
        <v>61</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2065</v>
      </c>
      <c r="G77" s="2315">
        <v>0</v>
      </c>
      <c r="H77" s="2316"/>
      <c r="I77" s="2317" t="s">
        <v>862</v>
      </c>
      <c r="J77" s="2318"/>
      <c r="K77" s="2284" t="s">
        <v>4975</v>
      </c>
      <c r="L77" s="2285"/>
      <c r="M77" s="2285"/>
      <c r="N77" s="2286"/>
      <c r="O77" s="25" t="s">
        <v>2074</v>
      </c>
      <c r="P77" s="26"/>
    </row>
    <row r="78" spans="2:17" s="13" customFormat="1" ht="32.25" customHeight="1">
      <c r="B78" s="76" t="s">
        <v>441</v>
      </c>
      <c r="C78" s="2028" t="s">
        <v>1965</v>
      </c>
      <c r="D78" s="2028"/>
      <c r="E78" s="2029"/>
      <c r="F78" s="1523" t="s">
        <v>2073</v>
      </c>
      <c r="G78" s="2315">
        <v>1977298</v>
      </c>
      <c r="H78" s="2316"/>
      <c r="I78" s="2317" t="s">
        <v>862</v>
      </c>
      <c r="J78" s="2318"/>
      <c r="K78" s="2284" t="s">
        <v>4976</v>
      </c>
      <c r="L78" s="2285"/>
      <c r="M78" s="2285"/>
      <c r="N78" s="2286"/>
      <c r="O78" s="25" t="s">
        <v>867</v>
      </c>
      <c r="P78" s="26"/>
    </row>
    <row r="79" spans="2:17" s="13" customFormat="1" ht="32.25" customHeight="1">
      <c r="B79" s="76" t="s">
        <v>443</v>
      </c>
      <c r="C79" s="2028" t="s">
        <v>2076</v>
      </c>
      <c r="D79" s="2028"/>
      <c r="E79" s="2029"/>
      <c r="F79" s="1523" t="s">
        <v>2065</v>
      </c>
      <c r="G79" s="2315">
        <v>0</v>
      </c>
      <c r="H79" s="2316"/>
      <c r="I79" s="2317" t="s">
        <v>862</v>
      </c>
      <c r="J79" s="2318"/>
      <c r="K79" s="2284"/>
      <c r="L79" s="2285"/>
      <c r="M79" s="2285"/>
      <c r="N79" s="2286"/>
      <c r="O79" s="25"/>
      <c r="P79" s="26"/>
    </row>
    <row r="80" spans="2:17" s="13" customFormat="1" ht="32.25" customHeight="1">
      <c r="B80" s="76" t="s">
        <v>445</v>
      </c>
      <c r="C80" s="2028" t="s">
        <v>2078</v>
      </c>
      <c r="D80" s="2028"/>
      <c r="E80" s="2029"/>
      <c r="F80" s="1523" t="s">
        <v>2065</v>
      </c>
      <c r="G80" s="2315">
        <v>0</v>
      </c>
      <c r="H80" s="2316"/>
      <c r="I80" s="2317" t="s">
        <v>862</v>
      </c>
      <c r="J80" s="2318"/>
      <c r="K80" s="2315"/>
      <c r="L80" s="2319"/>
      <c r="M80" s="2319"/>
      <c r="N80" s="2320"/>
      <c r="O80" s="238"/>
      <c r="P80" s="2051"/>
    </row>
    <row r="81" spans="1:16" s="13" customFormat="1" ht="32.25" customHeight="1">
      <c r="B81" s="76" t="s">
        <v>448</v>
      </c>
      <c r="C81" s="2028" t="s">
        <v>2005</v>
      </c>
      <c r="D81" s="2028"/>
      <c r="E81" s="2029"/>
      <c r="F81" s="1523" t="s">
        <v>2073</v>
      </c>
      <c r="G81" s="2315">
        <v>449281</v>
      </c>
      <c r="H81" s="2316"/>
      <c r="I81" s="2317" t="s">
        <v>862</v>
      </c>
      <c r="J81" s="2318"/>
      <c r="K81" s="2284" t="s">
        <v>4977</v>
      </c>
      <c r="L81" s="2285"/>
      <c r="M81" s="2285"/>
      <c r="N81" s="2286"/>
      <c r="O81" s="1540" t="s">
        <v>867</v>
      </c>
      <c r="P81" s="2197"/>
    </row>
    <row r="82" spans="1:16" ht="62.25" customHeight="1" thickBot="1">
      <c r="B82" s="22" t="s">
        <v>450</v>
      </c>
      <c r="C82" s="1855" t="s">
        <v>2080</v>
      </c>
      <c r="D82" s="1855"/>
      <c r="E82" s="2098"/>
      <c r="F82" s="61"/>
      <c r="G82" s="2307">
        <f>G77+G78+G79+G80+G81</f>
        <v>2426579</v>
      </c>
      <c r="H82" s="2308"/>
      <c r="I82" s="2309"/>
      <c r="J82" s="2310"/>
      <c r="K82" s="2309"/>
      <c r="L82" s="2311"/>
      <c r="M82" s="2311"/>
      <c r="N82" s="2312"/>
      <c r="O82" s="62"/>
      <c r="P82" s="62"/>
    </row>
    <row r="83" spans="1:16" ht="54.75"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23" t="s">
        <v>61</v>
      </c>
      <c r="K84" s="65" t="s">
        <v>1950</v>
      </c>
      <c r="L84" s="4161" t="s">
        <v>4978</v>
      </c>
      <c r="M84" s="4162"/>
      <c r="N84" s="4163"/>
      <c r="O84" s="2231"/>
      <c r="P84" s="2231"/>
    </row>
    <row r="85" spans="1:16" ht="49.5" customHeight="1">
      <c r="B85" s="207" t="s">
        <v>553</v>
      </c>
      <c r="C85" s="2302" t="s">
        <v>2083</v>
      </c>
      <c r="D85" s="2302"/>
      <c r="E85" s="2302"/>
      <c r="F85" s="2302"/>
      <c r="G85" s="2302"/>
      <c r="H85" s="2302"/>
      <c r="I85" s="2303"/>
      <c r="J85" s="223" t="s">
        <v>61</v>
      </c>
      <c r="K85" s="65" t="s">
        <v>2036</v>
      </c>
      <c r="L85" s="4164"/>
      <c r="M85" s="4165"/>
      <c r="N85" s="4166"/>
      <c r="O85" s="2232"/>
      <c r="P85" s="2232"/>
    </row>
    <row r="86" spans="1:16" ht="50.25" customHeight="1">
      <c r="B86" s="207" t="s">
        <v>555</v>
      </c>
      <c r="C86" s="2028" t="s">
        <v>2084</v>
      </c>
      <c r="D86" s="2028"/>
      <c r="E86" s="2028"/>
      <c r="F86" s="2028"/>
      <c r="G86" s="2028"/>
      <c r="H86" s="2028"/>
      <c r="I86" s="2029"/>
      <c r="J86" s="64">
        <f>(G82)/J27</f>
        <v>1.1099254706909627</v>
      </c>
      <c r="K86" s="65" t="s">
        <v>1950</v>
      </c>
      <c r="L86" s="2304"/>
      <c r="M86" s="2305"/>
      <c r="N86" s="2306"/>
      <c r="O86" s="2232"/>
      <c r="P86" s="2232"/>
    </row>
    <row r="87" spans="1:16" ht="34.5" customHeight="1">
      <c r="B87" s="208" t="s">
        <v>557</v>
      </c>
      <c r="C87" s="2302" t="s">
        <v>2085</v>
      </c>
      <c r="D87" s="2302"/>
      <c r="E87" s="2302"/>
      <c r="F87" s="2302"/>
      <c r="G87" s="2302"/>
      <c r="H87" s="2302"/>
      <c r="I87" s="2303"/>
      <c r="J87" s="68" t="str">
        <f>IF(J86&lt;0.99,"Funding gap","No funding gap")</f>
        <v>No 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t="s">
        <v>4979</v>
      </c>
      <c r="M88" s="2293"/>
      <c r="N88" s="2294"/>
      <c r="O88" s="2051" t="s">
        <v>2089</v>
      </c>
      <c r="P88" s="2051"/>
    </row>
    <row r="89" spans="1:16" ht="21" customHeight="1">
      <c r="B89" s="1490" t="s">
        <v>435</v>
      </c>
      <c r="C89" s="2301" t="s">
        <v>2090</v>
      </c>
      <c r="D89" s="2301"/>
      <c r="E89" s="2301"/>
      <c r="F89" s="2301"/>
      <c r="G89" s="2301"/>
      <c r="H89" s="2301"/>
      <c r="I89" s="2301"/>
      <c r="J89" s="158" t="s">
        <v>1962</v>
      </c>
      <c r="K89" s="2290"/>
      <c r="L89" s="2295"/>
      <c r="M89" s="2296"/>
      <c r="N89" s="2297"/>
      <c r="O89" s="2124"/>
      <c r="P89" s="2124"/>
    </row>
    <row r="90" spans="1:16" ht="21" customHeight="1">
      <c r="B90" s="1490" t="s">
        <v>441</v>
      </c>
      <c r="C90" s="2301" t="s">
        <v>2091</v>
      </c>
      <c r="D90" s="2301"/>
      <c r="E90" s="2301"/>
      <c r="F90" s="2301"/>
      <c r="G90" s="2301"/>
      <c r="H90" s="2301"/>
      <c r="I90" s="2301"/>
      <c r="J90" s="158" t="s">
        <v>1962</v>
      </c>
      <c r="K90" s="2290"/>
      <c r="L90" s="2295"/>
      <c r="M90" s="2296"/>
      <c r="N90" s="2297"/>
      <c r="O90" s="2124"/>
      <c r="P90" s="2124"/>
    </row>
    <row r="91" spans="1:16" ht="21" customHeight="1">
      <c r="B91" s="1490" t="s">
        <v>443</v>
      </c>
      <c r="C91" s="2301" t="s">
        <v>2092</v>
      </c>
      <c r="D91" s="2301"/>
      <c r="E91" s="2301"/>
      <c r="F91" s="2301"/>
      <c r="G91" s="2301"/>
      <c r="H91" s="2301"/>
      <c r="I91" s="2301"/>
      <c r="J91" s="158" t="s">
        <v>1949</v>
      </c>
      <c r="K91" s="2290"/>
      <c r="L91" s="2295"/>
      <c r="M91" s="2296"/>
      <c r="N91" s="2297"/>
      <c r="O91" s="2124"/>
      <c r="P91" s="2124"/>
    </row>
    <row r="92" spans="1:16" ht="21" customHeight="1">
      <c r="B92" s="1490" t="s">
        <v>445</v>
      </c>
      <c r="C92" s="2301" t="s">
        <v>2005</v>
      </c>
      <c r="D92" s="2301"/>
      <c r="E92" s="2301"/>
      <c r="F92" s="2301"/>
      <c r="G92" s="2301"/>
      <c r="H92" s="2301"/>
      <c r="I92" s="2301"/>
      <c r="J92" s="158" t="s">
        <v>1962</v>
      </c>
      <c r="K92" s="2290"/>
      <c r="L92" s="2295"/>
      <c r="M92" s="2296"/>
      <c r="N92" s="2297"/>
      <c r="O92" s="2124"/>
      <c r="P92" s="2124"/>
    </row>
    <row r="93" spans="1:16" ht="21" customHeight="1">
      <c r="B93" s="1490" t="s">
        <v>448</v>
      </c>
      <c r="C93" s="1903" t="s">
        <v>2093</v>
      </c>
      <c r="D93" s="1903"/>
      <c r="E93" s="1903"/>
      <c r="F93" s="1903"/>
      <c r="G93" s="1754" t="s">
        <v>330</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c r="J95" s="2230"/>
      <c r="K95" s="2230"/>
      <c r="L95" s="2230"/>
      <c r="M95" s="2230"/>
      <c r="N95" s="2022"/>
      <c r="O95" s="2051" t="s">
        <v>3333</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23.25" customHeight="1">
      <c r="B106" s="23" t="s">
        <v>573</v>
      </c>
      <c r="C106" s="1997" t="s">
        <v>2105</v>
      </c>
      <c r="D106" s="1997"/>
      <c r="E106" s="1997"/>
      <c r="F106" s="1997"/>
      <c r="G106" s="1998"/>
      <c r="H106" s="71" t="s">
        <v>1949</v>
      </c>
      <c r="I106" s="2260" t="s">
        <v>2036</v>
      </c>
      <c r="J106" s="2261"/>
      <c r="K106" s="2262"/>
      <c r="L106" s="2263"/>
      <c r="M106" s="2263"/>
      <c r="N106" s="2264"/>
      <c r="O106" s="25" t="s">
        <v>1981</v>
      </c>
      <c r="P106" s="26" t="s">
        <v>2040</v>
      </c>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7.6" customHeight="1">
      <c r="B108" s="1810"/>
      <c r="C108" s="1811"/>
      <c r="D108" s="1811"/>
      <c r="E108" s="2267"/>
      <c r="F108" s="2275" t="s">
        <v>4980</v>
      </c>
      <c r="G108" s="2276"/>
      <c r="H108" s="2277"/>
      <c r="I108" s="3798">
        <v>326000</v>
      </c>
      <c r="J108" s="3799"/>
      <c r="K108" s="2275" t="s">
        <v>4981</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4.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7"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1949</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1949</v>
      </c>
      <c r="H119" s="2109"/>
      <c r="I119" s="2108" t="s">
        <v>1949</v>
      </c>
      <c r="J119" s="2109"/>
      <c r="K119" s="1522" t="s">
        <v>1949</v>
      </c>
      <c r="L119" s="2108" t="s">
        <v>2077</v>
      </c>
      <c r="M119" s="2110"/>
      <c r="N119" s="2191"/>
      <c r="O119" s="2232"/>
      <c r="P119" s="2232"/>
    </row>
    <row r="120" spans="2:16" ht="29.25" customHeight="1">
      <c r="B120" s="73" t="s">
        <v>590</v>
      </c>
      <c r="C120" s="1885" t="s">
        <v>2122</v>
      </c>
      <c r="D120" s="1885"/>
      <c r="E120" s="1885"/>
      <c r="F120" s="2148"/>
      <c r="G120" s="2108" t="s">
        <v>1949</v>
      </c>
      <c r="H120" s="2109"/>
      <c r="I120" s="2108" t="s">
        <v>1949</v>
      </c>
      <c r="J120" s="2109"/>
      <c r="K120" s="1522" t="s">
        <v>1949</v>
      </c>
      <c r="L120" s="2108" t="s">
        <v>1962</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1962</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1962</v>
      </c>
      <c r="J124" s="2109"/>
      <c r="K124" s="1522" t="s">
        <v>1962</v>
      </c>
      <c r="L124" s="2108" t="s">
        <v>1962</v>
      </c>
      <c r="M124" s="2110"/>
      <c r="N124" s="2191"/>
      <c r="O124" s="2232"/>
      <c r="P124" s="2232"/>
    </row>
    <row r="125" spans="2:16" ht="24" customHeight="1">
      <c r="B125" s="73" t="s">
        <v>594</v>
      </c>
      <c r="C125" s="1885" t="s">
        <v>2125</v>
      </c>
      <c r="D125" s="1885"/>
      <c r="E125" s="1885"/>
      <c r="F125" s="2148"/>
      <c r="G125" s="2108" t="s">
        <v>1949</v>
      </c>
      <c r="H125" s="2109"/>
      <c r="I125" s="2108" t="s">
        <v>1949</v>
      </c>
      <c r="J125" s="2109"/>
      <c r="K125" s="1522" t="s">
        <v>1962</v>
      </c>
      <c r="L125" s="2108" t="s">
        <v>1962</v>
      </c>
      <c r="M125" s="2110"/>
      <c r="N125" s="2191"/>
      <c r="O125" s="2232"/>
      <c r="P125" s="2232"/>
    </row>
    <row r="126" spans="2:16" ht="21" customHeight="1">
      <c r="B126" s="73" t="s">
        <v>596</v>
      </c>
      <c r="C126" s="1885" t="s">
        <v>2126</v>
      </c>
      <c r="D126" s="1885"/>
      <c r="E126" s="1885"/>
      <c r="F126" s="2148"/>
      <c r="G126" s="2108" t="s">
        <v>1962</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2077</v>
      </c>
      <c r="H127" s="2109"/>
      <c r="I127" s="2108" t="s">
        <v>2077</v>
      </c>
      <c r="J127" s="2109"/>
      <c r="K127" s="1522" t="s">
        <v>2077</v>
      </c>
      <c r="L127" s="2108" t="s">
        <v>2077</v>
      </c>
      <c r="M127" s="2110"/>
      <c r="N127" s="2191"/>
      <c r="O127" s="2232"/>
      <c r="P127" s="2232"/>
    </row>
    <row r="128" spans="2:16" ht="21" customHeight="1">
      <c r="B128" s="73" t="s">
        <v>600</v>
      </c>
      <c r="C128" s="1885" t="s">
        <v>2128</v>
      </c>
      <c r="D128" s="1885"/>
      <c r="E128" s="1885"/>
      <c r="F128" s="2148"/>
      <c r="G128" s="2108" t="s">
        <v>1949</v>
      </c>
      <c r="H128" s="2109"/>
      <c r="I128" s="2108" t="s">
        <v>1949</v>
      </c>
      <c r="J128" s="2109"/>
      <c r="K128" s="1522" t="s">
        <v>1949</v>
      </c>
      <c r="L128" s="2108" t="s">
        <v>1949</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039" t="s">
        <v>4982</v>
      </c>
      <c r="H133" s="2039"/>
      <c r="I133" s="2039"/>
      <c r="J133" s="2039"/>
      <c r="K133" s="2039"/>
      <c r="L133" s="2039"/>
      <c r="M133" s="2039"/>
      <c r="N133" s="2039"/>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97.5" customHeight="1">
      <c r="B135" s="176" t="s">
        <v>607</v>
      </c>
      <c r="C135" s="2407" t="s">
        <v>2134</v>
      </c>
      <c r="D135" s="2407"/>
      <c r="E135" s="2407"/>
      <c r="F135" s="2822"/>
      <c r="G135" s="1531" t="s">
        <v>1949</v>
      </c>
      <c r="H135" s="3386" t="s">
        <v>2135</v>
      </c>
      <c r="I135" s="2387"/>
      <c r="J135" s="2238" t="s">
        <v>4983</v>
      </c>
      <c r="K135" s="2239"/>
      <c r="L135" s="2239"/>
      <c r="M135" s="2239"/>
      <c r="N135" s="2240"/>
      <c r="O135" s="1628" t="s">
        <v>4984</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24" customHeight="1">
      <c r="B137" s="76" t="s">
        <v>611</v>
      </c>
      <c r="C137" s="2028" t="s">
        <v>2138</v>
      </c>
      <c r="D137" s="2028"/>
      <c r="E137" s="2028"/>
      <c r="F137" s="2028"/>
      <c r="G137" s="2028"/>
      <c r="H137" s="1995" t="s">
        <v>4985</v>
      </c>
      <c r="I137" s="2160"/>
      <c r="J137" s="2160"/>
      <c r="K137" s="2169" t="s">
        <v>2036</v>
      </c>
      <c r="L137" s="2230"/>
      <c r="M137" s="2230"/>
      <c r="N137" s="2022"/>
      <c r="O137" s="2231"/>
      <c r="P137" s="2231"/>
    </row>
    <row r="138" spans="1:16" ht="19.5" customHeight="1">
      <c r="B138" s="76" t="s">
        <v>441</v>
      </c>
      <c r="C138" s="2028" t="s">
        <v>2140</v>
      </c>
      <c r="D138" s="2028"/>
      <c r="E138" s="2028"/>
      <c r="F138" s="2028"/>
      <c r="G138" s="2028"/>
      <c r="H138" s="1999" t="s">
        <v>875</v>
      </c>
      <c r="I138" s="2027"/>
      <c r="J138" s="2027"/>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1:16" ht="50.25" customHeight="1">
      <c r="B141" s="87" t="s">
        <v>616</v>
      </c>
      <c r="C141" s="2028" t="s">
        <v>2143</v>
      </c>
      <c r="D141" s="2028"/>
      <c r="E141" s="2028"/>
      <c r="F141" s="2028"/>
      <c r="G141" s="2028"/>
      <c r="H141" s="1999" t="s">
        <v>1962</v>
      </c>
      <c r="I141" s="2027"/>
      <c r="J141" s="2027"/>
      <c r="K141" s="2169"/>
      <c r="L141" s="2039"/>
      <c r="M141" s="2039"/>
      <c r="N141" s="2225"/>
      <c r="O141" s="2051" t="s">
        <v>1981</v>
      </c>
      <c r="P141" s="2051"/>
    </row>
    <row r="142" spans="1: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1:16" ht="72.75" customHeight="1">
      <c r="B143" s="87" t="s">
        <v>619</v>
      </c>
      <c r="C143" s="2028" t="s">
        <v>2146</v>
      </c>
      <c r="D143" s="2028"/>
      <c r="E143" s="2028"/>
      <c r="F143" s="2028"/>
      <c r="G143" s="2028"/>
      <c r="H143" s="1999" t="s">
        <v>1949</v>
      </c>
      <c r="I143" s="2027"/>
      <c r="J143" s="2027"/>
      <c r="K143" s="2169"/>
      <c r="L143" s="2153"/>
      <c r="M143" s="2153"/>
      <c r="N143" s="2234"/>
      <c r="O143" s="2051" t="s">
        <v>2902</v>
      </c>
      <c r="P143" s="2051"/>
    </row>
    <row r="144" spans="1:16" ht="80.45" customHeight="1" thickBot="1">
      <c r="A144" s="77"/>
      <c r="B144" s="22" t="s">
        <v>435</v>
      </c>
      <c r="C144" s="1855" t="s">
        <v>2144</v>
      </c>
      <c r="D144" s="1855"/>
      <c r="E144" s="1855"/>
      <c r="F144" s="1855"/>
      <c r="G144" s="2098"/>
      <c r="H144" s="1999" t="s">
        <v>4986</v>
      </c>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0.2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2153</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2153</v>
      </c>
      <c r="K148" s="2110"/>
      <c r="L148" s="2109"/>
      <c r="M148" s="2162"/>
      <c r="N148" s="2196"/>
      <c r="O148" s="2165"/>
      <c r="P148" s="2165"/>
    </row>
    <row r="149" spans="2:16" ht="31.5" customHeight="1">
      <c r="B149" s="76" t="s">
        <v>443</v>
      </c>
      <c r="C149" s="79" t="s">
        <v>458</v>
      </c>
      <c r="D149" s="1885" t="s">
        <v>2154</v>
      </c>
      <c r="E149" s="1885"/>
      <c r="F149" s="2148"/>
      <c r="G149" s="2108" t="s">
        <v>2156</v>
      </c>
      <c r="H149" s="2110"/>
      <c r="I149" s="2109"/>
      <c r="J149" s="2108" t="s">
        <v>2156</v>
      </c>
      <c r="K149" s="2110"/>
      <c r="L149" s="2109"/>
      <c r="M149" s="2162"/>
      <c r="N149" s="2196"/>
      <c r="O149" s="2165"/>
      <c r="P149" s="2165"/>
    </row>
    <row r="150" spans="2:16" ht="32.25" customHeight="1">
      <c r="B150" s="76"/>
      <c r="C150" s="1528" t="s">
        <v>489</v>
      </c>
      <c r="D150" s="1885" t="s">
        <v>2155</v>
      </c>
      <c r="E150" s="1885"/>
      <c r="F150" s="2148"/>
      <c r="G150" s="2108" t="s">
        <v>2156</v>
      </c>
      <c r="H150" s="2110"/>
      <c r="I150" s="2109"/>
      <c r="J150" s="2108" t="s">
        <v>2156</v>
      </c>
      <c r="K150" s="2110"/>
      <c r="L150" s="2109"/>
      <c r="M150" s="2162" t="s">
        <v>4987</v>
      </c>
      <c r="N150" s="2196"/>
      <c r="O150" s="2165"/>
      <c r="P150" s="2165"/>
    </row>
    <row r="151" spans="2:16" ht="41.25" customHeight="1">
      <c r="B151" s="76" t="s">
        <v>445</v>
      </c>
      <c r="C151" s="1885" t="s">
        <v>2121</v>
      </c>
      <c r="D151" s="1885"/>
      <c r="E151" s="1885"/>
      <c r="F151" s="2148"/>
      <c r="G151" s="2108" t="s">
        <v>2156</v>
      </c>
      <c r="H151" s="2110"/>
      <c r="I151" s="2109"/>
      <c r="J151" s="2108" t="s">
        <v>2156</v>
      </c>
      <c r="K151" s="2110"/>
      <c r="L151" s="2109"/>
      <c r="M151" s="2162" t="s">
        <v>4987</v>
      </c>
      <c r="N151" s="2196"/>
      <c r="O151" s="2165"/>
      <c r="P151" s="2165"/>
    </row>
    <row r="152" spans="2:16" ht="29.25" customHeight="1">
      <c r="B152" s="76" t="s">
        <v>448</v>
      </c>
      <c r="C152" s="1885" t="s">
        <v>2157</v>
      </c>
      <c r="D152" s="1885"/>
      <c r="E152" s="1885"/>
      <c r="F152" s="2148"/>
      <c r="G152" s="2108" t="s">
        <v>2156</v>
      </c>
      <c r="H152" s="2110"/>
      <c r="I152" s="2109"/>
      <c r="J152" s="2108" t="s">
        <v>2156</v>
      </c>
      <c r="K152" s="2110"/>
      <c r="L152" s="2109"/>
      <c r="M152" s="2162" t="s">
        <v>4987</v>
      </c>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2165"/>
      <c r="P154" s="2165"/>
    </row>
    <row r="155" spans="2:16" ht="28.5" customHeight="1">
      <c r="B155" s="76" t="s">
        <v>456</v>
      </c>
      <c r="C155" s="1885" t="s">
        <v>2158</v>
      </c>
      <c r="D155" s="1885"/>
      <c r="E155" s="1885"/>
      <c r="F155" s="2148"/>
      <c r="G155" s="2108" t="s">
        <v>2065</v>
      </c>
      <c r="H155" s="2110"/>
      <c r="I155" s="2109"/>
      <c r="J155" s="2108" t="s">
        <v>2156</v>
      </c>
      <c r="K155" s="2110"/>
      <c r="L155" s="2109"/>
      <c r="M155" s="2163" t="s">
        <v>4988</v>
      </c>
      <c r="N155" s="2196"/>
      <c r="O155" s="2017"/>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t="s">
        <v>4988</v>
      </c>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1885" t="s">
        <v>2128</v>
      </c>
      <c r="D160" s="1885"/>
      <c r="E160" s="1885"/>
      <c r="F160" s="2148"/>
      <c r="G160" s="2108" t="s">
        <v>2153</v>
      </c>
      <c r="H160" s="2110"/>
      <c r="I160" s="2109"/>
      <c r="J160" s="2108" t="s">
        <v>2153</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54"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4598</v>
      </c>
      <c r="P163" s="2204"/>
    </row>
    <row r="164" spans="1:16" ht="30.75" customHeight="1">
      <c r="A164" s="9"/>
      <c r="B164" s="1492" t="s">
        <v>435</v>
      </c>
      <c r="C164" s="1997" t="s">
        <v>2168</v>
      </c>
      <c r="D164" s="1997"/>
      <c r="E164" s="1998"/>
      <c r="F164" s="1523" t="s">
        <v>1949</v>
      </c>
      <c r="G164" s="2188" t="s">
        <v>4989</v>
      </c>
      <c r="H164" s="2189"/>
      <c r="I164" s="2189"/>
      <c r="J164" s="2189"/>
      <c r="K164" s="2190"/>
      <c r="L164" s="2108" t="s">
        <v>1949</v>
      </c>
      <c r="M164" s="2110"/>
      <c r="N164" s="2110"/>
      <c r="O164" s="2204"/>
      <c r="P164" s="2204"/>
    </row>
    <row r="165" spans="1:16" ht="19.5" customHeight="1">
      <c r="A165" s="9"/>
      <c r="B165" s="1492" t="s">
        <v>441</v>
      </c>
      <c r="C165" s="1997" t="s">
        <v>2170</v>
      </c>
      <c r="D165" s="1997"/>
      <c r="E165" s="1998"/>
      <c r="F165" s="1523" t="s">
        <v>1949</v>
      </c>
      <c r="G165" s="2188" t="s">
        <v>4990</v>
      </c>
      <c r="H165" s="2189"/>
      <c r="I165" s="2189"/>
      <c r="J165" s="2189"/>
      <c r="K165" s="2190"/>
      <c r="L165" s="2108" t="s">
        <v>1949</v>
      </c>
      <c r="M165" s="2110"/>
      <c r="N165" s="2110"/>
      <c r="O165" s="2204"/>
      <c r="P165" s="2204"/>
    </row>
    <row r="166" spans="1:16" ht="19.5" customHeight="1">
      <c r="A166" s="9"/>
      <c r="B166" s="1492" t="s">
        <v>443</v>
      </c>
      <c r="C166" s="1997" t="s">
        <v>2172</v>
      </c>
      <c r="D166" s="1997"/>
      <c r="E166" s="1998"/>
      <c r="F166" s="1523" t="s">
        <v>1949</v>
      </c>
      <c r="G166" s="2188" t="s">
        <v>4990</v>
      </c>
      <c r="H166" s="2189"/>
      <c r="I166" s="2189"/>
      <c r="J166" s="2189"/>
      <c r="K166" s="2190"/>
      <c r="L166" s="2108" t="s">
        <v>1949</v>
      </c>
      <c r="M166" s="2110"/>
      <c r="N166" s="2110"/>
      <c r="O166" s="2204"/>
      <c r="P166" s="2204"/>
    </row>
    <row r="167" spans="1:16" ht="19.5" customHeight="1">
      <c r="A167" s="9"/>
      <c r="B167" s="1492" t="s">
        <v>445</v>
      </c>
      <c r="C167" s="1997" t="s">
        <v>2173</v>
      </c>
      <c r="D167" s="1997"/>
      <c r="E167" s="1998"/>
      <c r="F167" s="1523" t="s">
        <v>1949</v>
      </c>
      <c r="G167" s="2188" t="s">
        <v>4990</v>
      </c>
      <c r="H167" s="2189"/>
      <c r="I167" s="2189"/>
      <c r="J167" s="2189"/>
      <c r="K167" s="2190"/>
      <c r="L167" s="2108" t="s">
        <v>1949</v>
      </c>
      <c r="M167" s="2110"/>
      <c r="N167" s="2110"/>
      <c r="O167" s="2204"/>
      <c r="P167" s="2204"/>
    </row>
    <row r="168" spans="1:16" ht="64.5" customHeight="1">
      <c r="A168" s="9"/>
      <c r="B168" s="76" t="s">
        <v>448</v>
      </c>
      <c r="C168" s="1997" t="s">
        <v>2174</v>
      </c>
      <c r="D168" s="1997"/>
      <c r="E168" s="1998"/>
      <c r="F168" s="1532" t="s">
        <v>1949</v>
      </c>
      <c r="G168" s="2188" t="s">
        <v>4991</v>
      </c>
      <c r="H168" s="2189"/>
      <c r="I168" s="2189"/>
      <c r="J168" s="2189"/>
      <c r="K168" s="2190"/>
      <c r="L168" s="2108" t="s">
        <v>1949</v>
      </c>
      <c r="M168" s="2110"/>
      <c r="N168" s="2110"/>
      <c r="O168" s="2204"/>
      <c r="P168" s="2204"/>
    </row>
    <row r="169" spans="1:16" ht="34.5" customHeight="1">
      <c r="A169" s="9"/>
      <c r="B169" s="84" t="s">
        <v>450</v>
      </c>
      <c r="C169" s="2028" t="s">
        <v>2175</v>
      </c>
      <c r="D169" s="2028"/>
      <c r="E169" s="2029"/>
      <c r="F169" s="1532" t="s">
        <v>1962</v>
      </c>
      <c r="G169" s="2188"/>
      <c r="H169" s="2189"/>
      <c r="I169" s="2189"/>
      <c r="J169" s="2189"/>
      <c r="K169" s="2190"/>
      <c r="L169" s="2108" t="s">
        <v>2065</v>
      </c>
      <c r="M169" s="2110"/>
      <c r="N169" s="2110"/>
      <c r="O169" s="2204"/>
      <c r="P169" s="2204"/>
    </row>
    <row r="170" spans="1:16" ht="19.5" customHeight="1">
      <c r="A170" s="9"/>
      <c r="B170" s="84" t="s">
        <v>453</v>
      </c>
      <c r="C170" s="1997" t="s">
        <v>2176</v>
      </c>
      <c r="D170" s="1997"/>
      <c r="E170" s="1998"/>
      <c r="F170" s="1532" t="s">
        <v>1962</v>
      </c>
      <c r="G170" s="2188"/>
      <c r="H170" s="2189"/>
      <c r="I170" s="2189"/>
      <c r="J170" s="2189"/>
      <c r="K170" s="2190"/>
      <c r="L170" s="2108" t="s">
        <v>2065</v>
      </c>
      <c r="M170" s="2110"/>
      <c r="N170" s="2110"/>
      <c r="O170" s="2204"/>
      <c r="P170" s="2204"/>
    </row>
    <row r="171" spans="1:16" ht="19.5" customHeight="1">
      <c r="A171" s="9"/>
      <c r="B171" s="84" t="s">
        <v>456</v>
      </c>
      <c r="C171" s="1997" t="s">
        <v>2177</v>
      </c>
      <c r="D171" s="1997"/>
      <c r="E171" s="1998"/>
      <c r="F171" s="1532" t="s">
        <v>1962</v>
      </c>
      <c r="G171" s="2188"/>
      <c r="H171" s="2189"/>
      <c r="I171" s="2189"/>
      <c r="J171" s="2189"/>
      <c r="K171" s="2190"/>
      <c r="L171" s="2108" t="s">
        <v>2065</v>
      </c>
      <c r="M171" s="2110"/>
      <c r="N171" s="2110"/>
      <c r="O171" s="2204"/>
      <c r="P171" s="2204"/>
    </row>
    <row r="172" spans="1:16" ht="19.5" customHeight="1">
      <c r="A172" s="9"/>
      <c r="B172" s="84" t="s">
        <v>458</v>
      </c>
      <c r="C172" s="1997" t="s">
        <v>2178</v>
      </c>
      <c r="D172" s="1997"/>
      <c r="E172" s="1998"/>
      <c r="F172" s="1532" t="s">
        <v>1962</v>
      </c>
      <c r="G172" s="2188"/>
      <c r="H172" s="2189"/>
      <c r="I172" s="2189"/>
      <c r="J172" s="2189"/>
      <c r="K172" s="2190"/>
      <c r="L172" s="2108" t="s">
        <v>2065</v>
      </c>
      <c r="M172" s="2110"/>
      <c r="N172" s="2191"/>
      <c r="O172" s="2204"/>
      <c r="P172" s="2204"/>
    </row>
    <row r="173" spans="1:16" ht="19.5" customHeight="1">
      <c r="A173" s="9"/>
      <c r="B173" s="84" t="s">
        <v>594</v>
      </c>
      <c r="C173" s="1997" t="s">
        <v>2179</v>
      </c>
      <c r="D173" s="1997"/>
      <c r="E173" s="1998"/>
      <c r="F173" s="1532" t="s">
        <v>1962</v>
      </c>
      <c r="G173" s="2188"/>
      <c r="H173" s="2189"/>
      <c r="I173" s="2189"/>
      <c r="J173" s="2189"/>
      <c r="K173" s="2190"/>
      <c r="L173" s="2108" t="s">
        <v>2065</v>
      </c>
      <c r="M173" s="2110"/>
      <c r="N173" s="2110"/>
      <c r="O173" s="2204"/>
      <c r="P173" s="2204"/>
    </row>
    <row r="174" spans="1:16" ht="19.5" customHeight="1">
      <c r="A174" s="9"/>
      <c r="B174" s="76" t="s">
        <v>596</v>
      </c>
      <c r="C174" s="1997" t="s">
        <v>2180</v>
      </c>
      <c r="D174" s="1997"/>
      <c r="E174" s="1998"/>
      <c r="F174" s="1532" t="s">
        <v>1962</v>
      </c>
      <c r="G174" s="2188"/>
      <c r="H174" s="2189"/>
      <c r="I174" s="2189"/>
      <c r="J174" s="2189"/>
      <c r="K174" s="2190"/>
      <c r="L174" s="2108" t="s">
        <v>2065</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t="s">
        <v>3945</v>
      </c>
      <c r="P175" s="2074"/>
    </row>
    <row r="176" spans="1:16" ht="18.75" customHeight="1">
      <c r="A176" s="9"/>
      <c r="B176" s="1492" t="s">
        <v>435</v>
      </c>
      <c r="C176" s="1997" t="s">
        <v>2168</v>
      </c>
      <c r="D176" s="1997"/>
      <c r="E176" s="1998"/>
      <c r="F176" s="33" t="s">
        <v>1949</v>
      </c>
      <c r="G176" s="2170" t="s">
        <v>4992</v>
      </c>
      <c r="H176" s="2171"/>
      <c r="I176" s="2171"/>
      <c r="J176" s="2171"/>
      <c r="K176" s="2171"/>
      <c r="L176" s="2171"/>
      <c r="M176" s="2171"/>
      <c r="N176" s="2179"/>
      <c r="O176" s="2124"/>
      <c r="P176" s="2081"/>
    </row>
    <row r="177" spans="1:16" ht="18.75" customHeight="1">
      <c r="A177" s="9"/>
      <c r="B177" s="1492" t="s">
        <v>441</v>
      </c>
      <c r="C177" s="1997" t="s">
        <v>2170</v>
      </c>
      <c r="D177" s="1997"/>
      <c r="E177" s="1998"/>
      <c r="F177" s="33" t="s">
        <v>1949</v>
      </c>
      <c r="G177" s="2170" t="s">
        <v>4992</v>
      </c>
      <c r="H177" s="2171"/>
      <c r="I177" s="2171"/>
      <c r="J177" s="2171"/>
      <c r="K177" s="2171"/>
      <c r="L177" s="2171"/>
      <c r="M177" s="2171"/>
      <c r="N177" s="2179"/>
      <c r="O177" s="2124"/>
      <c r="P177" s="2081"/>
    </row>
    <row r="178" spans="1:16" ht="18.75" customHeight="1">
      <c r="A178" s="9"/>
      <c r="B178" s="1492" t="s">
        <v>443</v>
      </c>
      <c r="C178" s="1997" t="s">
        <v>2172</v>
      </c>
      <c r="D178" s="1997"/>
      <c r="E178" s="1998"/>
      <c r="F178" s="33" t="s">
        <v>1949</v>
      </c>
      <c r="G178" s="2170" t="s">
        <v>4992</v>
      </c>
      <c r="H178" s="2171"/>
      <c r="I178" s="2171"/>
      <c r="J178" s="2171"/>
      <c r="K178" s="2171"/>
      <c r="L178" s="2171"/>
      <c r="M178" s="2171"/>
      <c r="N178" s="2179"/>
      <c r="O178" s="2124"/>
      <c r="P178" s="2081"/>
    </row>
    <row r="179" spans="1:16" ht="18.75" customHeight="1">
      <c r="A179" s="9"/>
      <c r="B179" s="1492" t="s">
        <v>445</v>
      </c>
      <c r="C179" s="1997" t="s">
        <v>2173</v>
      </c>
      <c r="D179" s="1997"/>
      <c r="E179" s="1998"/>
      <c r="F179" s="33" t="s">
        <v>1949</v>
      </c>
      <c r="G179" s="2170" t="s">
        <v>4992</v>
      </c>
      <c r="H179" s="2171"/>
      <c r="I179" s="2171"/>
      <c r="J179" s="2171"/>
      <c r="K179" s="2171"/>
      <c r="L179" s="2171"/>
      <c r="M179" s="2171"/>
      <c r="N179" s="2179"/>
      <c r="O179" s="2124"/>
      <c r="P179" s="2081"/>
    </row>
    <row r="180" spans="1:16" ht="18.75" customHeight="1">
      <c r="A180" s="9"/>
      <c r="B180" s="76" t="s">
        <v>448</v>
      </c>
      <c r="C180" s="1997" t="s">
        <v>2174</v>
      </c>
      <c r="D180" s="1997"/>
      <c r="E180" s="1998"/>
      <c r="F180" s="33" t="s">
        <v>1949</v>
      </c>
      <c r="G180" s="2162" t="s">
        <v>4993</v>
      </c>
      <c r="H180" s="2163"/>
      <c r="I180" s="2163"/>
      <c r="J180" s="2163"/>
      <c r="K180" s="2163"/>
      <c r="L180" s="2163"/>
      <c r="M180" s="2163"/>
      <c r="N180" s="2196"/>
      <c r="O180" s="2124"/>
      <c r="P180" s="2081"/>
    </row>
    <row r="181" spans="1:16" ht="30.75" customHeight="1">
      <c r="A181" s="9"/>
      <c r="B181" s="84" t="s">
        <v>450</v>
      </c>
      <c r="C181" s="2028" t="s">
        <v>2175</v>
      </c>
      <c r="D181" s="2028"/>
      <c r="E181" s="2029"/>
      <c r="F181" s="33" t="s">
        <v>1962</v>
      </c>
      <c r="G181" s="2170"/>
      <c r="H181" s="2171"/>
      <c r="I181" s="2171"/>
      <c r="J181" s="2171"/>
      <c r="K181" s="2171"/>
      <c r="L181" s="2171"/>
      <c r="M181" s="2171"/>
      <c r="N181" s="2179"/>
      <c r="O181" s="2124"/>
      <c r="P181" s="2081"/>
    </row>
    <row r="182" spans="1:16" ht="18.75" customHeight="1">
      <c r="A182" s="9"/>
      <c r="B182" s="84" t="s">
        <v>453</v>
      </c>
      <c r="C182" s="1997" t="s">
        <v>2176</v>
      </c>
      <c r="D182" s="1997"/>
      <c r="E182" s="1998"/>
      <c r="F182" s="33" t="s">
        <v>1962</v>
      </c>
      <c r="G182" s="2162"/>
      <c r="H182" s="2163"/>
      <c r="I182" s="2163"/>
      <c r="J182" s="2163"/>
      <c r="K182" s="2163"/>
      <c r="L182" s="2163"/>
      <c r="M182" s="2163"/>
      <c r="N182" s="2196"/>
      <c r="O182" s="2124"/>
      <c r="P182" s="2081"/>
    </row>
    <row r="183" spans="1:16" ht="18.75" customHeight="1">
      <c r="A183" s="9"/>
      <c r="B183" s="84" t="s">
        <v>456</v>
      </c>
      <c r="C183" s="1997" t="s">
        <v>2177</v>
      </c>
      <c r="D183" s="1997"/>
      <c r="E183" s="1998"/>
      <c r="F183" s="33" t="s">
        <v>1962</v>
      </c>
      <c r="G183" s="2172"/>
      <c r="H183" s="2173"/>
      <c r="I183" s="2173"/>
      <c r="J183" s="2173"/>
      <c r="K183" s="2173"/>
      <c r="L183" s="2173"/>
      <c r="M183" s="2173"/>
      <c r="N183" s="2174"/>
      <c r="O183" s="2124"/>
      <c r="P183" s="2081"/>
    </row>
    <row r="184" spans="1:16" ht="18.75" customHeight="1">
      <c r="A184" s="9"/>
      <c r="B184" s="84" t="s">
        <v>458</v>
      </c>
      <c r="C184" s="1997" t="s">
        <v>2178</v>
      </c>
      <c r="D184" s="1997"/>
      <c r="E184" s="1998"/>
      <c r="F184" s="33" t="s">
        <v>1962</v>
      </c>
      <c r="G184" s="2162"/>
      <c r="H184" s="2163"/>
      <c r="I184" s="2163"/>
      <c r="J184" s="2163"/>
      <c r="K184" s="2163"/>
      <c r="L184" s="2163"/>
      <c r="M184" s="2163"/>
      <c r="N184" s="2196"/>
      <c r="O184" s="2124"/>
      <c r="P184" s="2081"/>
    </row>
    <row r="185" spans="1:16" ht="18.75" customHeight="1">
      <c r="A185" s="9"/>
      <c r="B185" s="84" t="s">
        <v>594</v>
      </c>
      <c r="C185" s="1997" t="s">
        <v>2179</v>
      </c>
      <c r="D185" s="1997"/>
      <c r="E185" s="1998"/>
      <c r="F185" s="33" t="s">
        <v>1962</v>
      </c>
      <c r="G185" s="2172"/>
      <c r="H185" s="2173"/>
      <c r="I185" s="2173"/>
      <c r="J185" s="2173"/>
      <c r="K185" s="2173"/>
      <c r="L185" s="2173"/>
      <c r="M185" s="2173"/>
      <c r="N185" s="2174"/>
      <c r="O185" s="2124"/>
      <c r="P185" s="2081"/>
    </row>
    <row r="186" spans="1:16" ht="18.75" customHeight="1">
      <c r="A186" s="9"/>
      <c r="B186" s="76" t="s">
        <v>596</v>
      </c>
      <c r="C186" s="1997" t="s">
        <v>2180</v>
      </c>
      <c r="D186" s="1997"/>
      <c r="E186" s="1998"/>
      <c r="F186" s="33" t="s">
        <v>1962</v>
      </c>
      <c r="G186" s="2162"/>
      <c r="H186" s="2163"/>
      <c r="I186" s="2163"/>
      <c r="J186" s="2163"/>
      <c r="K186" s="2163"/>
      <c r="L186" s="2163"/>
      <c r="M186" s="2163"/>
      <c r="N186" s="2196"/>
      <c r="O186" s="2197"/>
      <c r="P186" s="2084"/>
    </row>
    <row r="187" spans="1:16" ht="63"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t="s">
        <v>4598</v>
      </c>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30" customHeight="1">
      <c r="A193" s="9"/>
      <c r="B193" s="84" t="s">
        <v>450</v>
      </c>
      <c r="C193" s="2028" t="s">
        <v>2175</v>
      </c>
      <c r="D193" s="2028"/>
      <c r="E193" s="2029"/>
      <c r="F193" s="1532" t="s">
        <v>1962</v>
      </c>
      <c r="G193" s="2188"/>
      <c r="H193" s="2189"/>
      <c r="I193" s="2189"/>
      <c r="J193" s="2189"/>
      <c r="K193" s="2190"/>
      <c r="L193" s="2108" t="s">
        <v>2065</v>
      </c>
      <c r="M193" s="2110"/>
      <c r="N193" s="2191"/>
      <c r="O193" s="2124"/>
      <c r="P193" s="2124"/>
    </row>
    <row r="194" spans="1:16" ht="20.25" customHeight="1">
      <c r="A194" s="9"/>
      <c r="B194" s="1494" t="s">
        <v>453</v>
      </c>
      <c r="C194" s="1997" t="s">
        <v>2176</v>
      </c>
      <c r="D194" s="1997"/>
      <c r="E194" s="1998"/>
      <c r="F194" s="1532" t="s">
        <v>1962</v>
      </c>
      <c r="G194" s="2188"/>
      <c r="H194" s="2189"/>
      <c r="I194" s="2189"/>
      <c r="J194" s="2189"/>
      <c r="K194" s="2190"/>
      <c r="L194" s="2108" t="s">
        <v>2065</v>
      </c>
      <c r="M194" s="2110"/>
      <c r="N194" s="2191"/>
      <c r="O194" s="2124"/>
      <c r="P194" s="2124"/>
    </row>
    <row r="195" spans="1:16" ht="20.25" customHeight="1">
      <c r="A195" s="9"/>
      <c r="B195" s="1494" t="s">
        <v>456</v>
      </c>
      <c r="C195" s="1997" t="s">
        <v>2177</v>
      </c>
      <c r="D195" s="1997"/>
      <c r="E195" s="1998"/>
      <c r="F195" s="1532" t="s">
        <v>1962</v>
      </c>
      <c r="G195" s="2188"/>
      <c r="H195" s="2189"/>
      <c r="I195" s="2189"/>
      <c r="J195" s="2189"/>
      <c r="K195" s="2190"/>
      <c r="L195" s="2108" t="s">
        <v>2065</v>
      </c>
      <c r="M195" s="2110"/>
      <c r="N195" s="2191"/>
      <c r="O195" s="2124"/>
      <c r="P195" s="2124"/>
    </row>
    <row r="196" spans="1:16" ht="20.25" customHeight="1">
      <c r="A196" s="9"/>
      <c r="B196" s="1494" t="s">
        <v>458</v>
      </c>
      <c r="C196" s="1997" t="s">
        <v>2178</v>
      </c>
      <c r="D196" s="1997"/>
      <c r="E196" s="1998"/>
      <c r="F196" s="1532" t="s">
        <v>1962</v>
      </c>
      <c r="G196" s="2188"/>
      <c r="H196" s="2189"/>
      <c r="I196" s="2189"/>
      <c r="J196" s="2189"/>
      <c r="K196" s="2190"/>
      <c r="L196" s="2108" t="s">
        <v>2065</v>
      </c>
      <c r="M196" s="2110"/>
      <c r="N196" s="2191"/>
      <c r="O196" s="2124"/>
      <c r="P196" s="2124"/>
    </row>
    <row r="197" spans="1:16" ht="20.25" customHeight="1">
      <c r="A197" s="9"/>
      <c r="B197" s="1494" t="s">
        <v>594</v>
      </c>
      <c r="C197" s="1997" t="s">
        <v>2179</v>
      </c>
      <c r="D197" s="1997"/>
      <c r="E197" s="1998"/>
      <c r="F197" s="1532" t="s">
        <v>1962</v>
      </c>
      <c r="G197" s="2188"/>
      <c r="H197" s="2189"/>
      <c r="I197" s="2189"/>
      <c r="J197" s="2189"/>
      <c r="K197" s="2190"/>
      <c r="L197" s="2108" t="s">
        <v>2065</v>
      </c>
      <c r="M197" s="2110"/>
      <c r="N197" s="2191"/>
      <c r="O197" s="2124"/>
      <c r="P197" s="2124"/>
    </row>
    <row r="198" spans="1:16" ht="20.25" customHeight="1">
      <c r="A198" s="9"/>
      <c r="B198" s="1490" t="s">
        <v>596</v>
      </c>
      <c r="C198" s="1997" t="s">
        <v>2180</v>
      </c>
      <c r="D198" s="1997"/>
      <c r="E198" s="1998"/>
      <c r="F198" s="1532" t="s">
        <v>1962</v>
      </c>
      <c r="G198" s="2188"/>
      <c r="H198" s="2189"/>
      <c r="I198" s="2189"/>
      <c r="J198" s="2189"/>
      <c r="K198" s="2190"/>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978" t="s">
        <v>2180</v>
      </c>
      <c r="D210" s="1978"/>
      <c r="E210" s="1979"/>
      <c r="F210" s="86" t="s">
        <v>1962</v>
      </c>
      <c r="G210" s="2180"/>
      <c r="H210" s="2181"/>
      <c r="I210" s="2181"/>
      <c r="J210" s="2181"/>
      <c r="K210" s="2181"/>
      <c r="L210" s="2181"/>
      <c r="M210" s="2181"/>
      <c r="N210" s="2182"/>
      <c r="O210" s="2195"/>
      <c r="P210" s="2124"/>
    </row>
    <row r="211" spans="1:16" ht="29.25" customHeight="1">
      <c r="B211" s="23" t="s">
        <v>648</v>
      </c>
      <c r="C211" s="1997" t="s">
        <v>2189</v>
      </c>
      <c r="D211" s="1997"/>
      <c r="E211" s="1997"/>
      <c r="F211" s="1997"/>
      <c r="G211" s="1998"/>
      <c r="H211" s="2183" t="s">
        <v>1949</v>
      </c>
      <c r="I211" s="2184"/>
      <c r="J211" s="2185"/>
      <c r="K211" s="2186" t="s">
        <v>2036</v>
      </c>
      <c r="L211" s="2170" t="s">
        <v>4994</v>
      </c>
      <c r="M211" s="2171"/>
      <c r="N211" s="2179"/>
      <c r="O211" s="1991" t="s">
        <v>2190</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1949</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1949</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1949</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1949</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t="s">
        <v>2077</v>
      </c>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4599</v>
      </c>
      <c r="P218" s="2050"/>
    </row>
    <row r="219" spans="1:16" ht="21.75" customHeight="1">
      <c r="B219" s="1490" t="s">
        <v>435</v>
      </c>
      <c r="C219" s="1997" t="s">
        <v>2195</v>
      </c>
      <c r="D219" s="1997"/>
      <c r="E219" s="1998"/>
      <c r="F219" s="1995" t="s">
        <v>1962</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1962</v>
      </c>
      <c r="G220" s="2160"/>
      <c r="H220" s="2160"/>
      <c r="I220" s="2160"/>
      <c r="J220" s="2013"/>
      <c r="K220" s="2169"/>
      <c r="L220" s="2172"/>
      <c r="M220" s="2173"/>
      <c r="N220" s="2173"/>
      <c r="O220" s="2017"/>
      <c r="P220" s="2017"/>
    </row>
    <row r="221" spans="1:16" ht="32.25" customHeight="1">
      <c r="B221" s="76" t="s">
        <v>443</v>
      </c>
      <c r="C221" s="2028" t="s">
        <v>2197</v>
      </c>
      <c r="D221" s="2028"/>
      <c r="E221" s="2029"/>
      <c r="F221" s="1999" t="s">
        <v>2065</v>
      </c>
      <c r="G221" s="2027"/>
      <c r="H221" s="2027"/>
      <c r="I221" s="2027"/>
      <c r="J221" s="2000"/>
      <c r="K221" s="2169"/>
      <c r="L221" s="2172"/>
      <c r="M221" s="2173"/>
      <c r="N221" s="2173"/>
      <c r="O221" s="2017"/>
      <c r="P221" s="2017"/>
    </row>
    <row r="222" spans="1:16" ht="16.5" customHeight="1">
      <c r="B222" s="87"/>
      <c r="C222" s="2028" t="s">
        <v>2198</v>
      </c>
      <c r="D222" s="2028"/>
      <c r="E222" s="2029"/>
      <c r="F222" s="2162"/>
      <c r="G222" s="2163"/>
      <c r="H222" s="2163"/>
      <c r="I222" s="2163"/>
      <c r="J222" s="2164"/>
      <c r="K222" s="2169"/>
      <c r="L222" s="2172"/>
      <c r="M222" s="2173"/>
      <c r="N222" s="2173"/>
      <c r="O222" s="1992"/>
      <c r="P222" s="1992"/>
    </row>
    <row r="223" spans="1:16" ht="45" customHeight="1">
      <c r="B223" s="76" t="s">
        <v>445</v>
      </c>
      <c r="C223" s="2028" t="s">
        <v>2200</v>
      </c>
      <c r="D223" s="2028"/>
      <c r="E223" s="2029"/>
      <c r="F223" s="1999" t="s">
        <v>1962</v>
      </c>
      <c r="G223" s="2027"/>
      <c r="H223" s="2027"/>
      <c r="I223" s="2027"/>
      <c r="J223" s="2000"/>
      <c r="K223" s="2169"/>
      <c r="L223" s="2172"/>
      <c r="M223" s="2173"/>
      <c r="N223" s="2174"/>
      <c r="O223" s="2006" t="s">
        <v>2201</v>
      </c>
      <c r="P223" s="1991"/>
    </row>
    <row r="224" spans="1:16" ht="18.75"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9" t="s">
        <v>2065</v>
      </c>
      <c r="I225" s="2027"/>
      <c r="J225" s="2000"/>
      <c r="K225" s="2169"/>
      <c r="L225" s="2172"/>
      <c r="M225" s="2173"/>
      <c r="N225" s="2174"/>
      <c r="O225" s="2165"/>
      <c r="P225" s="2017"/>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1981</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1962</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1962</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1962</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1962</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v>42370</v>
      </c>
      <c r="L242" s="2150"/>
      <c r="M242" s="2154"/>
      <c r="N242" s="2107"/>
      <c r="O242" s="2017"/>
      <c r="P242" s="2017"/>
    </row>
    <row r="243" spans="2:16" ht="23.25" customHeight="1">
      <c r="B243" s="90" t="s">
        <v>678</v>
      </c>
      <c r="C243" s="1997" t="s">
        <v>2215</v>
      </c>
      <c r="D243" s="1997"/>
      <c r="E243" s="1998"/>
      <c r="F243" s="1995" t="s">
        <v>4995</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2218</v>
      </c>
      <c r="P244" s="1991"/>
    </row>
    <row r="245" spans="2:16" ht="23.25" customHeight="1">
      <c r="B245" s="89" t="s">
        <v>435</v>
      </c>
      <c r="C245" s="1903" t="s">
        <v>2117</v>
      </c>
      <c r="D245" s="1903"/>
      <c r="E245" s="2138"/>
      <c r="F245" s="1754" t="s">
        <v>2219</v>
      </c>
      <c r="G245" s="1755"/>
      <c r="H245" s="2139" t="s">
        <v>2036</v>
      </c>
      <c r="I245" s="2141" t="s">
        <v>4996</v>
      </c>
      <c r="J245" s="2142"/>
      <c r="K245" s="2142"/>
      <c r="L245" s="2142"/>
      <c r="M245" s="2142"/>
      <c r="N245" s="2143"/>
      <c r="O245" s="2017"/>
      <c r="P245" s="2017"/>
    </row>
    <row r="246" spans="2:16" ht="23.25" customHeight="1">
      <c r="B246" s="89" t="s">
        <v>441</v>
      </c>
      <c r="C246" s="1903" t="s">
        <v>2220</v>
      </c>
      <c r="D246" s="1903"/>
      <c r="E246" s="2138"/>
      <c r="F246" s="1754" t="s">
        <v>3408</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2223</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1949</v>
      </c>
      <c r="G249" s="1755"/>
      <c r="H249" s="1811"/>
      <c r="I249" s="2144"/>
      <c r="J249" s="2117"/>
      <c r="K249" s="2117"/>
      <c r="L249" s="2117"/>
      <c r="M249" s="2117"/>
      <c r="N249" s="2118"/>
      <c r="O249" s="2017"/>
      <c r="P249" s="2017"/>
    </row>
    <row r="250" spans="2:16" ht="23.25" customHeight="1">
      <c r="B250" s="90"/>
      <c r="C250" s="1903" t="s">
        <v>2102</v>
      </c>
      <c r="D250" s="1903"/>
      <c r="E250" s="2138"/>
      <c r="F250" s="1754" t="s">
        <v>4997</v>
      </c>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2077</v>
      </c>
      <c r="H251" s="1527" t="s">
        <v>2036</v>
      </c>
      <c r="I251" s="2121" t="s">
        <v>4998</v>
      </c>
      <c r="J251" s="2122"/>
      <c r="K251" s="2122"/>
      <c r="L251" s="2122"/>
      <c r="M251" s="2122"/>
      <c r="N251" s="2123"/>
      <c r="O251" s="93"/>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2230</v>
      </c>
      <c r="P252" s="2135" t="s">
        <v>4132</v>
      </c>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31.5" customHeight="1">
      <c r="B255" s="22"/>
      <c r="C255" s="1505" t="s">
        <v>458</v>
      </c>
      <c r="D255" s="1997" t="s">
        <v>2233</v>
      </c>
      <c r="E255" s="1997"/>
      <c r="F255" s="2121" t="s">
        <v>4999</v>
      </c>
      <c r="G255" s="2122"/>
      <c r="H255" s="2122"/>
      <c r="I255" s="2122"/>
      <c r="J255" s="2122"/>
      <c r="K255" s="2122"/>
      <c r="L255" s="2122"/>
      <c r="M255" s="2122"/>
      <c r="N255" s="2123"/>
      <c r="O255" s="2136"/>
      <c r="P255" s="2136"/>
    </row>
    <row r="256" spans="2:16" ht="27" customHeight="1">
      <c r="B256" s="27" t="s">
        <v>441</v>
      </c>
      <c r="C256" s="1997" t="s">
        <v>2235</v>
      </c>
      <c r="D256" s="1997"/>
      <c r="E256" s="1997"/>
      <c r="F256" s="33" t="s">
        <v>2065</v>
      </c>
      <c r="G256" s="1634" t="s">
        <v>2036</v>
      </c>
      <c r="H256" s="2121" t="s">
        <v>5000</v>
      </c>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92.25" customHeight="1">
      <c r="B258" s="22" t="s">
        <v>443</v>
      </c>
      <c r="C258" s="2028" t="s">
        <v>2237</v>
      </c>
      <c r="D258" s="2028"/>
      <c r="E258" s="2028"/>
      <c r="F258" s="33" t="s">
        <v>2065</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t="s">
        <v>2230</v>
      </c>
      <c r="P260" s="2051"/>
    </row>
    <row r="261" spans="2:16" ht="30" customHeight="1">
      <c r="B261" s="89" t="s">
        <v>435</v>
      </c>
      <c r="C261" s="1997" t="s">
        <v>2240</v>
      </c>
      <c r="D261" s="1997"/>
      <c r="E261" s="1998"/>
      <c r="F261" s="1523" t="s">
        <v>1949</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1949</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1949</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1949</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c r="J266" s="2115"/>
      <c r="K266" s="2115"/>
      <c r="L266" s="2115"/>
      <c r="M266" s="2115"/>
      <c r="N266" s="2116"/>
      <c r="O266" s="2050" t="s">
        <v>3419</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33"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32.25" customHeight="1">
      <c r="B269" s="1490"/>
      <c r="C269" s="1491" t="s">
        <v>489</v>
      </c>
      <c r="D269" s="1997" t="s">
        <v>2249</v>
      </c>
      <c r="E269" s="1998"/>
      <c r="F269" s="2110" t="s">
        <v>2250</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2252</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2252</v>
      </c>
      <c r="G271" s="2109"/>
      <c r="H271" s="2114"/>
      <c r="I271" s="2119"/>
      <c r="J271" s="2119"/>
      <c r="K271" s="2119"/>
      <c r="L271" s="2119"/>
      <c r="M271" s="2119"/>
      <c r="N271" s="2120"/>
      <c r="O271" s="2017"/>
      <c r="P271" s="2017"/>
    </row>
    <row r="272" spans="2:16" ht="39" customHeight="1">
      <c r="B272" s="1480" t="s">
        <v>441</v>
      </c>
      <c r="C272" s="2028" t="s">
        <v>2254</v>
      </c>
      <c r="D272" s="2028"/>
      <c r="E272" s="2029"/>
      <c r="F272" s="2110" t="s">
        <v>2255</v>
      </c>
      <c r="G272" s="2109"/>
      <c r="H272" s="1634" t="s">
        <v>2036</v>
      </c>
      <c r="I272" s="2121"/>
      <c r="J272" s="2122"/>
      <c r="K272" s="2122"/>
      <c r="L272" s="2122"/>
      <c r="M272" s="2122"/>
      <c r="N272" s="2123"/>
      <c r="O272" s="1992"/>
      <c r="P272" s="1992"/>
    </row>
    <row r="273" spans="2:16" ht="74.2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3</v>
      </c>
      <c r="J276" s="120">
        <f t="shared" ref="J276:J295" si="1">MIN(H276/I276,1)</f>
        <v>0</v>
      </c>
      <c r="K276" s="101" t="s">
        <v>61</v>
      </c>
      <c r="L276" s="102" t="s">
        <v>61</v>
      </c>
      <c r="M276" s="103" t="s">
        <v>61</v>
      </c>
      <c r="N276" s="4286" t="s">
        <v>5001</v>
      </c>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4287"/>
      <c r="O277" s="2017"/>
      <c r="P277" s="2017"/>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4287"/>
      <c r="O278" s="2017"/>
      <c r="P278" s="2017"/>
    </row>
    <row r="279" spans="2:16" ht="20.25" customHeight="1">
      <c r="B279" s="104" t="s">
        <v>441</v>
      </c>
      <c r="C279" s="2068" t="s">
        <v>2272</v>
      </c>
      <c r="D279" s="2068"/>
      <c r="E279" s="2068"/>
      <c r="F279" s="2068"/>
      <c r="G279" s="2095"/>
      <c r="H279" s="118">
        <v>0</v>
      </c>
      <c r="I279" s="119">
        <v>3</v>
      </c>
      <c r="J279" s="120">
        <f t="shared" si="1"/>
        <v>0</v>
      </c>
      <c r="K279" s="101" t="s">
        <v>61</v>
      </c>
      <c r="L279" s="102" t="s">
        <v>61</v>
      </c>
      <c r="M279" s="103" t="s">
        <v>61</v>
      </c>
      <c r="N279" s="4288"/>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3</v>
      </c>
      <c r="J281" s="120">
        <f t="shared" si="1"/>
        <v>0</v>
      </c>
      <c r="K281" s="101" t="s">
        <v>61</v>
      </c>
      <c r="L281" s="102" t="s">
        <v>61</v>
      </c>
      <c r="M281" s="103" t="s">
        <v>61</v>
      </c>
      <c r="N281" s="2931" t="s">
        <v>5001</v>
      </c>
      <c r="O281" s="2089"/>
      <c r="P281" s="2089"/>
    </row>
    <row r="282" spans="2:16" ht="24.75" customHeight="1">
      <c r="B282" s="76" t="s">
        <v>489</v>
      </c>
      <c r="C282" s="2091" t="s">
        <v>2275</v>
      </c>
      <c r="D282" s="2091"/>
      <c r="E282" s="2091"/>
      <c r="F282" s="2091"/>
      <c r="G282" s="1518"/>
      <c r="H282" s="118">
        <v>0</v>
      </c>
      <c r="I282" s="119">
        <v>3</v>
      </c>
      <c r="J282" s="120">
        <f t="shared" si="1"/>
        <v>0</v>
      </c>
      <c r="K282" s="101" t="s">
        <v>61</v>
      </c>
      <c r="L282" s="102" t="s">
        <v>61</v>
      </c>
      <c r="M282" s="103" t="s">
        <v>61</v>
      </c>
      <c r="N282" s="2932"/>
      <c r="O282" s="2089"/>
      <c r="P282" s="2089"/>
    </row>
    <row r="283" spans="2:16" ht="24.75" customHeight="1">
      <c r="B283" s="76" t="s">
        <v>493</v>
      </c>
      <c r="C283" s="2091" t="s">
        <v>2276</v>
      </c>
      <c r="D283" s="2091"/>
      <c r="E283" s="2091"/>
      <c r="F283" s="2091"/>
      <c r="G283" s="2092"/>
      <c r="H283" s="101" t="s">
        <v>61</v>
      </c>
      <c r="I283" s="102" t="s">
        <v>61</v>
      </c>
      <c r="J283" s="103" t="s">
        <v>61</v>
      </c>
      <c r="K283" s="101" t="s">
        <v>61</v>
      </c>
      <c r="L283" s="102" t="s">
        <v>61</v>
      </c>
      <c r="M283" s="103" t="s">
        <v>61</v>
      </c>
      <c r="N283" s="2932"/>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3</v>
      </c>
      <c r="J285" s="120">
        <f t="shared" si="1"/>
        <v>0</v>
      </c>
      <c r="K285" s="101" t="s">
        <v>61</v>
      </c>
      <c r="L285" s="102" t="s">
        <v>61</v>
      </c>
      <c r="M285" s="103" t="s">
        <v>61</v>
      </c>
      <c r="N285" s="2931" t="s">
        <v>5002</v>
      </c>
      <c r="O285" s="2089"/>
      <c r="P285" s="2089"/>
    </row>
    <row r="286" spans="2:16" ht="22.5" customHeight="1">
      <c r="B286" s="76" t="s">
        <v>489</v>
      </c>
      <c r="C286" s="2091" t="s">
        <v>2279</v>
      </c>
      <c r="D286" s="2091"/>
      <c r="E286" s="2091"/>
      <c r="F286" s="2091"/>
      <c r="G286" s="2092"/>
      <c r="H286" s="118">
        <v>0</v>
      </c>
      <c r="I286" s="119">
        <v>3</v>
      </c>
      <c r="J286" s="120">
        <f t="shared" si="1"/>
        <v>0</v>
      </c>
      <c r="K286" s="101" t="s">
        <v>61</v>
      </c>
      <c r="L286" s="102" t="s">
        <v>61</v>
      </c>
      <c r="M286" s="103" t="s">
        <v>61</v>
      </c>
      <c r="N286" s="2932"/>
      <c r="O286" s="2089"/>
      <c r="P286" s="2089"/>
    </row>
    <row r="287" spans="2:16" ht="22.5" customHeight="1">
      <c r="B287" s="104" t="s">
        <v>448</v>
      </c>
      <c r="C287" s="2068" t="s">
        <v>2027</v>
      </c>
      <c r="D287" s="2068"/>
      <c r="E287" s="2068"/>
      <c r="F287" s="2068"/>
      <c r="G287" s="2068"/>
      <c r="H287" s="118">
        <v>0</v>
      </c>
      <c r="I287" s="119">
        <v>3</v>
      </c>
      <c r="J287" s="120">
        <f t="shared" si="1"/>
        <v>0</v>
      </c>
      <c r="K287" s="101" t="s">
        <v>61</v>
      </c>
      <c r="L287" s="102" t="s">
        <v>61</v>
      </c>
      <c r="M287" s="103" t="s">
        <v>61</v>
      </c>
      <c r="N287" s="2932"/>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03" t="s">
        <v>61</v>
      </c>
      <c r="N288" s="2932"/>
      <c r="O288" s="2089"/>
      <c r="P288" s="2089"/>
    </row>
    <row r="289" spans="2:16" ht="22.5" customHeight="1">
      <c r="B289" s="104" t="s">
        <v>453</v>
      </c>
      <c r="C289" s="2068" t="s">
        <v>2029</v>
      </c>
      <c r="D289" s="2068"/>
      <c r="E289" s="2068"/>
      <c r="F289" s="2068"/>
      <c r="G289" s="2068"/>
      <c r="H289" s="118">
        <v>0</v>
      </c>
      <c r="I289" s="119">
        <v>3</v>
      </c>
      <c r="J289" s="120">
        <f t="shared" si="1"/>
        <v>0</v>
      </c>
      <c r="K289" s="101" t="s">
        <v>61</v>
      </c>
      <c r="L289" s="102" t="s">
        <v>61</v>
      </c>
      <c r="M289" s="103" t="s">
        <v>61</v>
      </c>
      <c r="N289" s="2932"/>
      <c r="O289" s="2089"/>
      <c r="P289" s="2089"/>
    </row>
    <row r="290" spans="2:16" ht="27" customHeight="1">
      <c r="B290" s="104" t="s">
        <v>456</v>
      </c>
      <c r="C290" s="2068" t="s">
        <v>2030</v>
      </c>
      <c r="D290" s="2068"/>
      <c r="E290" s="2068"/>
      <c r="F290" s="2068"/>
      <c r="G290" s="2068"/>
      <c r="H290" s="118">
        <v>0</v>
      </c>
      <c r="I290" s="119">
        <v>3</v>
      </c>
      <c r="J290" s="120">
        <f t="shared" si="1"/>
        <v>0</v>
      </c>
      <c r="K290" s="101" t="s">
        <v>61</v>
      </c>
      <c r="L290" s="102" t="s">
        <v>61</v>
      </c>
      <c r="M290" s="103" t="s">
        <v>61</v>
      </c>
      <c r="N290" s="4289"/>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3574" t="s">
        <v>5001</v>
      </c>
      <c r="O292" s="2089"/>
      <c r="P292" s="2089"/>
    </row>
    <row r="293" spans="2:16" ht="22.5" customHeight="1">
      <c r="B293" s="76" t="s">
        <v>489</v>
      </c>
      <c r="C293" s="2086" t="s">
        <v>2033</v>
      </c>
      <c r="D293" s="2086"/>
      <c r="E293" s="2086"/>
      <c r="F293" s="2086"/>
      <c r="G293" s="2087"/>
      <c r="H293" s="101" t="s">
        <v>61</v>
      </c>
      <c r="I293" s="102" t="s">
        <v>61</v>
      </c>
      <c r="J293" s="103" t="s">
        <v>61</v>
      </c>
      <c r="K293" s="101" t="s">
        <v>61</v>
      </c>
      <c r="L293" s="102" t="s">
        <v>61</v>
      </c>
      <c r="M293" s="103" t="s">
        <v>61</v>
      </c>
      <c r="N293" s="4290"/>
      <c r="O293" s="2089"/>
      <c r="P293" s="2089"/>
    </row>
    <row r="294" spans="2:16" ht="22.5" customHeight="1">
      <c r="B294" s="104" t="s">
        <v>594</v>
      </c>
      <c r="C294" s="2068" t="s">
        <v>2128</v>
      </c>
      <c r="D294" s="2068"/>
      <c r="E294" s="2068"/>
      <c r="F294" s="2068"/>
      <c r="G294" s="2068"/>
      <c r="H294" s="101" t="s">
        <v>61</v>
      </c>
      <c r="I294" s="102" t="s">
        <v>61</v>
      </c>
      <c r="J294" s="103" t="s">
        <v>61</v>
      </c>
      <c r="K294" s="101" t="s">
        <v>61</v>
      </c>
      <c r="L294" s="102" t="s">
        <v>61</v>
      </c>
      <c r="M294" s="103" t="s">
        <v>61</v>
      </c>
      <c r="N294" s="4290"/>
      <c r="O294" s="2089"/>
      <c r="P294" s="2089"/>
    </row>
    <row r="295" spans="2:16" ht="53.25" customHeight="1" thickBot="1">
      <c r="B295" s="27" t="s">
        <v>596</v>
      </c>
      <c r="C295" s="1997" t="s">
        <v>2282</v>
      </c>
      <c r="D295" s="1997"/>
      <c r="E295" s="1997"/>
      <c r="F295" s="1997"/>
      <c r="G295" s="1998"/>
      <c r="H295" s="127">
        <f>SUM(H276+H279+H281+H282+H285+H286+H287+H289+H290)</f>
        <v>0</v>
      </c>
      <c r="I295" s="127">
        <f>SUM(I276+I279+I281+I282+I285+I286+I287+I289+I290)</f>
        <v>27</v>
      </c>
      <c r="J295" s="120">
        <f t="shared" si="1"/>
        <v>0</v>
      </c>
      <c r="K295" s="235" t="s">
        <v>61</v>
      </c>
      <c r="L295" s="235" t="s">
        <v>61</v>
      </c>
      <c r="M295" s="139" t="s">
        <v>61</v>
      </c>
      <c r="N295" s="4291"/>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35.25" customHeight="1">
      <c r="B297" s="215" t="s">
        <v>339</v>
      </c>
      <c r="C297" s="2028" t="s">
        <v>2284</v>
      </c>
      <c r="D297" s="2028"/>
      <c r="E297" s="2028"/>
      <c r="F297" s="2028"/>
      <c r="G297" s="2029"/>
      <c r="H297" s="1999" t="s">
        <v>1949</v>
      </c>
      <c r="I297" s="2027"/>
      <c r="J297" s="2000"/>
      <c r="K297" s="108" t="s">
        <v>2036</v>
      </c>
      <c r="L297" s="2069"/>
      <c r="M297" s="2070"/>
      <c r="N297" s="2071"/>
      <c r="O297" s="109" t="s">
        <v>2288</v>
      </c>
      <c r="P297" s="1507"/>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2288</v>
      </c>
      <c r="P298" s="1991"/>
    </row>
    <row r="299" spans="2:16" ht="28.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26.25" customHeight="1">
      <c r="B301" s="44" t="s">
        <v>737</v>
      </c>
      <c r="C301" s="1997" t="s">
        <v>2291</v>
      </c>
      <c r="D301" s="1997"/>
      <c r="E301" s="1997"/>
      <c r="F301" s="1997"/>
      <c r="G301" s="1998"/>
      <c r="H301" s="1999" t="s">
        <v>2847</v>
      </c>
      <c r="I301" s="2027"/>
      <c r="J301" s="2000"/>
      <c r="K301" s="1535" t="s">
        <v>2036</v>
      </c>
      <c r="L301" s="2072"/>
      <c r="M301" s="2073"/>
      <c r="N301" s="2074"/>
      <c r="O301" s="2017"/>
      <c r="P301" s="2017"/>
    </row>
    <row r="302" spans="2:16" ht="37.5" customHeight="1">
      <c r="B302" s="110" t="s">
        <v>350</v>
      </c>
      <c r="C302" s="1997" t="s">
        <v>2293</v>
      </c>
      <c r="D302" s="1997"/>
      <c r="E302" s="1997"/>
      <c r="F302" s="1997"/>
      <c r="G302" s="1998"/>
      <c r="H302" s="1999" t="s">
        <v>1962</v>
      </c>
      <c r="I302" s="2027"/>
      <c r="J302" s="2000"/>
      <c r="K302" s="1535" t="s">
        <v>2036</v>
      </c>
      <c r="L302" s="2075"/>
      <c r="M302" s="2076"/>
      <c r="N302" s="2077"/>
      <c r="O302" s="2017"/>
      <c r="P302" s="1992"/>
    </row>
    <row r="303" spans="2:16" ht="35.25" customHeight="1">
      <c r="B303" s="176" t="s">
        <v>357</v>
      </c>
      <c r="C303" s="2099" t="s">
        <v>2294</v>
      </c>
      <c r="D303" s="2099"/>
      <c r="E303" s="2099"/>
      <c r="F303" s="2099"/>
      <c r="G303" s="2100"/>
      <c r="H303" s="2055" t="s">
        <v>1949</v>
      </c>
      <c r="I303" s="2056"/>
      <c r="J303" s="2057"/>
      <c r="K303" s="2030" t="s">
        <v>2036</v>
      </c>
      <c r="L303" s="2059"/>
      <c r="M303" s="2060"/>
      <c r="N303" s="2061"/>
      <c r="O303" s="1991" t="s">
        <v>3428</v>
      </c>
      <c r="P303" s="1991"/>
    </row>
    <row r="304" spans="2:16" ht="39" customHeight="1">
      <c r="B304" s="87" t="s">
        <v>366</v>
      </c>
      <c r="C304" s="2028" t="s">
        <v>2297</v>
      </c>
      <c r="D304" s="2028"/>
      <c r="E304" s="2028"/>
      <c r="F304" s="2028"/>
      <c r="G304" s="2029"/>
      <c r="H304" s="1999" t="s">
        <v>1975</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2950</v>
      </c>
      <c r="I305" s="2027"/>
      <c r="J305" s="2000"/>
      <c r="K305" s="2031"/>
      <c r="L305" s="2062"/>
      <c r="M305" s="2063"/>
      <c r="N305" s="2064"/>
      <c r="O305" s="2017"/>
      <c r="P305" s="2017"/>
    </row>
    <row r="306" spans="1:16" ht="35.25" customHeight="1">
      <c r="B306" s="1480" t="s">
        <v>435</v>
      </c>
      <c r="C306" s="2028" t="s">
        <v>2299</v>
      </c>
      <c r="D306" s="2028"/>
      <c r="E306" s="2028"/>
      <c r="F306" s="2028"/>
      <c r="G306" s="2029"/>
      <c r="H306" s="1999" t="s">
        <v>2950</v>
      </c>
      <c r="I306" s="2027"/>
      <c r="J306" s="2000"/>
      <c r="K306" s="2031"/>
      <c r="L306" s="2062"/>
      <c r="M306" s="2063"/>
      <c r="N306" s="2064"/>
      <c r="O306" s="2017"/>
      <c r="P306" s="1992"/>
    </row>
    <row r="307" spans="1:16" ht="39" customHeight="1">
      <c r="B307" s="215" t="s">
        <v>745</v>
      </c>
      <c r="C307" s="2028" t="s">
        <v>2300</v>
      </c>
      <c r="D307" s="2028"/>
      <c r="E307" s="2028"/>
      <c r="F307" s="2028"/>
      <c r="G307" s="2029"/>
      <c r="H307" s="2038" t="s">
        <v>1962</v>
      </c>
      <c r="I307" s="2039"/>
      <c r="J307" s="2040"/>
      <c r="K307" s="2031"/>
      <c r="L307" s="2062"/>
      <c r="M307" s="2063"/>
      <c r="N307" s="2064"/>
      <c r="O307" s="2051" t="s">
        <v>2288</v>
      </c>
      <c r="P307" s="2051"/>
    </row>
    <row r="308" spans="1:16" ht="32.25" customHeight="1" thickBot="1">
      <c r="B308" s="80" t="s">
        <v>435</v>
      </c>
      <c r="C308" s="2330" t="s">
        <v>2301</v>
      </c>
      <c r="D308" s="2330"/>
      <c r="E308" s="2330"/>
      <c r="F308" s="2330"/>
      <c r="G308" s="2805"/>
      <c r="H308" s="2053" t="s">
        <v>2951</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4208" t="s">
        <v>2303</v>
      </c>
      <c r="D310" s="4208"/>
      <c r="E310" s="4208"/>
      <c r="F310" s="4208"/>
      <c r="G310" s="4208"/>
      <c r="H310" s="1999" t="s">
        <v>2304</v>
      </c>
      <c r="I310" s="2027"/>
      <c r="J310" s="2027"/>
      <c r="K310" s="2044" t="s">
        <v>2036</v>
      </c>
      <c r="L310" s="2045" t="s">
        <v>5003</v>
      </c>
      <c r="M310" s="2046"/>
      <c r="N310" s="2047"/>
      <c r="O310" s="2050" t="s">
        <v>2952</v>
      </c>
      <c r="P310" s="2050"/>
    </row>
    <row r="311" spans="1:16" ht="30.75" customHeight="1">
      <c r="B311" s="84" t="s">
        <v>435</v>
      </c>
      <c r="C311" s="2099" t="s">
        <v>2306</v>
      </c>
      <c r="D311" s="2099"/>
      <c r="E311" s="2099"/>
      <c r="F311" s="2099"/>
      <c r="G311" s="2099"/>
      <c r="H311" s="1999" t="s">
        <v>1949</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2065</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1949</v>
      </c>
      <c r="I313" s="2027"/>
      <c r="J313" s="2000"/>
      <c r="K313" s="2031"/>
      <c r="L313" s="2025"/>
      <c r="M313" s="2049"/>
      <c r="N313" s="2026"/>
      <c r="O313" s="2017"/>
      <c r="P313" s="2017"/>
    </row>
    <row r="314" spans="1:16" ht="39" customHeight="1">
      <c r="B314" s="84" t="s">
        <v>435</v>
      </c>
      <c r="C314" s="2028" t="s">
        <v>2310</v>
      </c>
      <c r="D314" s="2028"/>
      <c r="E314" s="2028"/>
      <c r="F314" s="2028"/>
      <c r="G314" s="2029"/>
      <c r="H314" s="1999" t="s">
        <v>1949</v>
      </c>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08.75" customHeight="1">
      <c r="B316" s="181" t="s">
        <v>389</v>
      </c>
      <c r="C316" s="2028" t="s">
        <v>2312</v>
      </c>
      <c r="D316" s="2028"/>
      <c r="E316" s="2028"/>
      <c r="F316" s="2028"/>
      <c r="G316" s="2028"/>
      <c r="H316" s="2028"/>
      <c r="I316" s="2028"/>
      <c r="J316" s="2028"/>
      <c r="K316" s="2028"/>
      <c r="L316" s="2028"/>
      <c r="M316" s="2028"/>
      <c r="N316" s="2372"/>
      <c r="O316" s="1991"/>
      <c r="P316" s="1991"/>
    </row>
    <row r="317" spans="1:16" ht="44.25" customHeight="1">
      <c r="A317" s="9"/>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9"/>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t="s">
        <v>2304</v>
      </c>
      <c r="K319" s="2000"/>
      <c r="L319" s="2019"/>
      <c r="M319" s="2023"/>
      <c r="N319" s="2024"/>
      <c r="O319" s="2017"/>
      <c r="P319" s="2017"/>
    </row>
    <row r="320" spans="1:16" ht="28.5" customHeight="1">
      <c r="A320" s="9"/>
      <c r="B320" s="111"/>
      <c r="C320" s="111" t="s">
        <v>493</v>
      </c>
      <c r="D320" s="1997" t="s">
        <v>2316</v>
      </c>
      <c r="E320" s="1997"/>
      <c r="F320" s="1997"/>
      <c r="G320" s="1997"/>
      <c r="H320" s="1754" t="s">
        <v>5004</v>
      </c>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855" t="s">
        <v>2314</v>
      </c>
      <c r="E323" s="1855"/>
      <c r="F323" s="1855"/>
      <c r="G323" s="1855"/>
      <c r="H323" s="1855"/>
      <c r="I323" s="1855"/>
      <c r="J323" s="2038" t="s">
        <v>2325</v>
      </c>
      <c r="K323" s="2040"/>
      <c r="L323" s="2019"/>
      <c r="M323" s="2023"/>
      <c r="N323" s="2024"/>
      <c r="O323" s="2017"/>
      <c r="P323" s="2017"/>
    </row>
    <row r="324" spans="1:16" ht="28.5" customHeight="1">
      <c r="A324" s="9"/>
      <c r="B324" s="111"/>
      <c r="C324" s="111" t="s">
        <v>489</v>
      </c>
      <c r="D324" s="1997" t="s">
        <v>2315</v>
      </c>
      <c r="E324" s="1997"/>
      <c r="F324" s="1997"/>
      <c r="G324" s="1997"/>
      <c r="H324" s="1997"/>
      <c r="I324" s="1998"/>
      <c r="J324" s="1999" t="s">
        <v>2304</v>
      </c>
      <c r="K324" s="2000"/>
      <c r="L324" s="2019"/>
      <c r="M324" s="2023"/>
      <c r="N324" s="2024"/>
      <c r="O324" s="2017"/>
      <c r="P324" s="2017"/>
    </row>
    <row r="325" spans="1:16" ht="28.5" customHeight="1">
      <c r="A325" s="9"/>
      <c r="B325" s="111"/>
      <c r="C325" s="111" t="s">
        <v>493</v>
      </c>
      <c r="D325" s="1997" t="s">
        <v>2316</v>
      </c>
      <c r="E325" s="1997"/>
      <c r="F325" s="1997"/>
      <c r="G325" s="1997"/>
      <c r="H325" s="2014" t="s">
        <v>5005</v>
      </c>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t="s">
        <v>2077</v>
      </c>
      <c r="K329" s="2000"/>
      <c r="L329" s="2019"/>
      <c r="M329" s="2023"/>
      <c r="N329" s="2024"/>
      <c r="O329" s="2017"/>
      <c r="P329" s="2017"/>
    </row>
    <row r="330" spans="1:16" ht="28.5" customHeight="1">
      <c r="A330" s="9"/>
      <c r="B330" s="1490"/>
      <c r="C330" s="111" t="s">
        <v>493</v>
      </c>
      <c r="D330" s="1997" t="s">
        <v>2316</v>
      </c>
      <c r="E330" s="1997"/>
      <c r="F330" s="1997"/>
      <c r="G330" s="1997"/>
      <c r="H330" s="1754" t="s">
        <v>5006</v>
      </c>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3.75"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t="s">
        <v>2304</v>
      </c>
      <c r="K334" s="2000"/>
      <c r="L334" s="2019"/>
      <c r="M334" s="2023"/>
      <c r="N334" s="2024"/>
      <c r="O334" s="2017"/>
      <c r="P334" s="2017"/>
    </row>
    <row r="335" spans="1:16" ht="28.5" customHeight="1">
      <c r="A335" s="9"/>
      <c r="B335" s="1490"/>
      <c r="C335" s="111" t="s">
        <v>493</v>
      </c>
      <c r="D335" s="1997" t="s">
        <v>2316</v>
      </c>
      <c r="E335" s="1997"/>
      <c r="F335" s="1997"/>
      <c r="G335" s="1997"/>
      <c r="H335" s="1754" t="s">
        <v>5007</v>
      </c>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0.75"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t="s">
        <v>2304</v>
      </c>
      <c r="K339" s="2000"/>
      <c r="L339" s="2019"/>
      <c r="M339" s="2023"/>
      <c r="N339" s="2024"/>
      <c r="O339" s="2017"/>
      <c r="P339" s="2017"/>
    </row>
    <row r="340" spans="1:16" ht="28.5" customHeight="1">
      <c r="A340" s="9"/>
      <c r="B340" s="1490"/>
      <c r="C340" s="111" t="s">
        <v>493</v>
      </c>
      <c r="D340" s="1997" t="s">
        <v>2316</v>
      </c>
      <c r="E340" s="1997"/>
      <c r="F340" s="1997"/>
      <c r="G340" s="1997"/>
      <c r="H340" s="1754" t="s">
        <v>5008</v>
      </c>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t="s">
        <v>2304</v>
      </c>
      <c r="K344" s="2000"/>
      <c r="L344" s="2019"/>
      <c r="M344" s="2023"/>
      <c r="N344" s="2024"/>
      <c r="O344" s="2017"/>
      <c r="P344" s="2017"/>
    </row>
    <row r="345" spans="1:16" ht="28.5" customHeight="1">
      <c r="A345" s="9"/>
      <c r="B345" s="27"/>
      <c r="C345" s="111" t="s">
        <v>493</v>
      </c>
      <c r="D345" s="1997" t="s">
        <v>2316</v>
      </c>
      <c r="E345" s="1997"/>
      <c r="F345" s="1997"/>
      <c r="G345" s="1997"/>
      <c r="H345" s="1754" t="s">
        <v>5009</v>
      </c>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t="s">
        <v>2304</v>
      </c>
      <c r="K349" s="2000"/>
      <c r="L349" s="2019"/>
      <c r="M349" s="2023"/>
      <c r="N349" s="2024"/>
      <c r="O349" s="2017"/>
      <c r="P349" s="2017"/>
    </row>
    <row r="350" spans="1:16" ht="28.5" customHeight="1">
      <c r="A350" s="9"/>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2077</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t="s">
        <v>2077</v>
      </c>
      <c r="K354" s="2000"/>
      <c r="L354" s="2019"/>
      <c r="M354" s="2023"/>
      <c r="N354" s="2024"/>
      <c r="O354" s="2017"/>
      <c r="P354" s="2017"/>
    </row>
    <row r="355" spans="1:16" ht="28.5" customHeight="1">
      <c r="A355" s="9"/>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48.75" customHeight="1">
      <c r="A357" s="9"/>
      <c r="B357" s="1486" t="s">
        <v>402</v>
      </c>
      <c r="C357" s="2028" t="s">
        <v>2330</v>
      </c>
      <c r="D357" s="2028"/>
      <c r="E357" s="2028"/>
      <c r="F357" s="2028"/>
      <c r="G357" s="2028"/>
      <c r="H357" s="33" t="s">
        <v>1962</v>
      </c>
      <c r="I357" s="114" t="s">
        <v>2331</v>
      </c>
      <c r="J357" s="2008"/>
      <c r="K357" s="2008"/>
      <c r="L357" s="2008"/>
      <c r="M357" s="2008"/>
      <c r="N357" s="2009"/>
      <c r="O357" s="1507"/>
      <c r="P357" s="1507"/>
    </row>
    <row r="358" spans="1:16" ht="114.75" customHeight="1">
      <c r="A358" s="9"/>
      <c r="B358" s="1486" t="s">
        <v>404</v>
      </c>
      <c r="C358" s="1855" t="s">
        <v>2332</v>
      </c>
      <c r="D358" s="1855"/>
      <c r="E358" s="1855"/>
      <c r="F358" s="1855"/>
      <c r="G358" s="2098"/>
      <c r="H358" s="158" t="s">
        <v>1962</v>
      </c>
      <c r="I358" s="1535" t="s">
        <v>2036</v>
      </c>
      <c r="J358" s="2010"/>
      <c r="K358" s="2010"/>
      <c r="L358" s="2010"/>
      <c r="M358" s="2010"/>
      <c r="N358" s="2011"/>
      <c r="O358" s="1991"/>
      <c r="P358" s="1991"/>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35.25" customHeight="1">
      <c r="A360" s="9"/>
      <c r="B360" s="1508" t="s">
        <v>406</v>
      </c>
      <c r="C360" s="2028" t="s">
        <v>2336</v>
      </c>
      <c r="D360" s="2028"/>
      <c r="E360" s="2028"/>
      <c r="F360" s="2028"/>
      <c r="G360" s="2029"/>
      <c r="H360" s="1999" t="s">
        <v>2852</v>
      </c>
      <c r="I360" s="2027"/>
      <c r="J360" s="2001" t="s">
        <v>2036</v>
      </c>
      <c r="K360" s="3381" t="s">
        <v>5010</v>
      </c>
      <c r="L360" s="2003"/>
      <c r="M360" s="2003"/>
      <c r="N360" s="2004"/>
      <c r="O360" s="1991"/>
      <c r="P360" s="1991"/>
    </row>
    <row r="361" spans="1:16" ht="33.75" customHeight="1" thickBot="1">
      <c r="B361" s="1490" t="s">
        <v>435</v>
      </c>
      <c r="C361" s="2330" t="s">
        <v>2337</v>
      </c>
      <c r="D361" s="2330"/>
      <c r="E361" s="2330"/>
      <c r="F361" s="2330"/>
      <c r="G361" s="2805"/>
      <c r="H361" s="1980" t="s">
        <v>4619</v>
      </c>
      <c r="I361" s="2053"/>
      <c r="J361" s="2002"/>
      <c r="K361" s="3868"/>
      <c r="L361" s="3869"/>
      <c r="M361" s="3869"/>
      <c r="N361" s="3870"/>
      <c r="O361" s="2005"/>
      <c r="P361" s="2005"/>
    </row>
    <row r="362" spans="1:16" ht="65.25"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9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5"/>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B105:P105"/>
    <mergeCell ref="C106:G106"/>
    <mergeCell ref="I106:J106"/>
    <mergeCell ref="K106:N106"/>
    <mergeCell ref="B107:E111"/>
    <mergeCell ref="F107:H107"/>
    <mergeCell ref="I107:J107"/>
    <mergeCell ref="K107:N107"/>
    <mergeCell ref="O107:O111"/>
    <mergeCell ref="P107:P111"/>
    <mergeCell ref="F110:H110"/>
    <mergeCell ref="I110:J110"/>
    <mergeCell ref="K110:N110"/>
    <mergeCell ref="F111:H111"/>
    <mergeCell ref="I111:J111"/>
    <mergeCell ref="K111:N111"/>
    <mergeCell ref="F108:H108"/>
    <mergeCell ref="I108:J108"/>
    <mergeCell ref="K108:N108"/>
    <mergeCell ref="F109:H109"/>
    <mergeCell ref="I109:J109"/>
    <mergeCell ref="K109:N109"/>
    <mergeCell ref="C104:E104"/>
    <mergeCell ref="F104:N104"/>
    <mergeCell ref="O104:P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5"/>
    <mergeCell ref="O84:O87"/>
    <mergeCell ref="P84:P87"/>
    <mergeCell ref="C85:I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20:H20"/>
    <mergeCell ref="J20:J24"/>
    <mergeCell ref="K20:N24"/>
    <mergeCell ref="C21:H21"/>
    <mergeCell ref="C22:H22"/>
    <mergeCell ref="C17:E17"/>
    <mergeCell ref="G17:H17"/>
    <mergeCell ref="I17:N17"/>
    <mergeCell ref="C18:E18"/>
    <mergeCell ref="G18:H18"/>
    <mergeCell ref="I18:N18"/>
    <mergeCell ref="I12:N12"/>
    <mergeCell ref="C13:E13"/>
    <mergeCell ref="G13:H13"/>
    <mergeCell ref="C14:E14"/>
    <mergeCell ref="G14:H14"/>
    <mergeCell ref="I14:N14"/>
    <mergeCell ref="C19:E19"/>
    <mergeCell ref="G19:H19"/>
    <mergeCell ref="I19:N19"/>
    <mergeCell ref="I13:N13"/>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s>
  <conditionalFormatting sqref="I11">
    <cfRule type="expression" dxfId="2442" priority="156">
      <formula>$F$17="Not applicable"</formula>
    </cfRule>
    <cfRule type="expression" dxfId="2441" priority="157">
      <formula>$F$17="Don't know"</formula>
    </cfRule>
    <cfRule type="expression" dxfId="2440" priority="158">
      <formula>$F$17="No"</formula>
    </cfRule>
  </conditionalFormatting>
  <conditionalFormatting sqref="I12:I19">
    <cfRule type="expression" dxfId="2439" priority="153">
      <formula>$F12="Not applicable"</formula>
    </cfRule>
    <cfRule type="expression" dxfId="2438" priority="154">
      <formula>$F12="Don't know"</formula>
    </cfRule>
    <cfRule type="expression" dxfId="2437" priority="155">
      <formula>$F12="No"</formula>
    </cfRule>
  </conditionalFormatting>
  <conditionalFormatting sqref="F9:N9 F11:F19 I11:I19">
    <cfRule type="expression" dxfId="2436" priority="152">
      <formula>$N$14="Don't know"</formula>
    </cfRule>
  </conditionalFormatting>
  <conditionalFormatting sqref="F9:N9 F11:F19 I11:I19">
    <cfRule type="expression" dxfId="2435" priority="151">
      <formula>$N$14="Not applicable"</formula>
    </cfRule>
  </conditionalFormatting>
  <conditionalFormatting sqref="F9:N9 F11:F19 I11:I19">
    <cfRule type="expression" dxfId="2434" priority="150">
      <formula>$N$14="No"</formula>
    </cfRule>
  </conditionalFormatting>
  <conditionalFormatting sqref="L188:M198">
    <cfRule type="expression" dxfId="2433" priority="148">
      <formula>$F$221="Don't know"</formula>
    </cfRule>
    <cfRule type="expression" dxfId="2432" priority="149">
      <formula>$F$221="No"</formula>
    </cfRule>
  </conditionalFormatting>
  <conditionalFormatting sqref="H26 H106 H276:I277 H281:I282 H285:I287 F11:F19 J42:K43 F188:F198 F71:F73 H297:H299 O310 H358 H301:H307 O297:O298 H28:H31 O303 O307 L188:N198 G63:H64 G72:J72 F70:J70 H279:I279 H289:I290 F77:J81 G116:N128">
    <cfRule type="containsBlanks" dxfId="2431" priority="147">
      <formula>LEN(TRIM(F11))=0</formula>
    </cfRule>
  </conditionalFormatting>
  <conditionalFormatting sqref="F9:N9">
    <cfRule type="containsBlanks" dxfId="2430" priority="146">
      <formula>LEN(TRIM(F9))=0</formula>
    </cfRule>
  </conditionalFormatting>
  <conditionalFormatting sqref="O60 O88:O92 O106 O113 O135 O141 O143 O218 O260 O58 O227 O146:O161 J35:K36 J39:K39 J47:K48 O20:O22 O26:O27 O187 O31:O32 J50:K50 J52:K53">
    <cfRule type="containsBlanks" dxfId="2429" priority="145">
      <formula>LEN(TRIM(J20))=0</formula>
    </cfRule>
  </conditionalFormatting>
  <conditionalFormatting sqref="I63:J64">
    <cfRule type="containsBlanks" dxfId="2428" priority="144">
      <formula>LEN(TRIM(I63))=0</formula>
    </cfRule>
  </conditionalFormatting>
  <conditionalFormatting sqref="F243 H137:H139 K137 F200:F210 K219 F219:F221 H225 K228:K240 G147:G160 J147:J160">
    <cfRule type="containsBlanks" dxfId="2427" priority="143">
      <formula>LEN(TRIM(F137))=0</formula>
    </cfRule>
  </conditionalFormatting>
  <conditionalFormatting sqref="J27">
    <cfRule type="containsBlanks" dxfId="2426" priority="141">
      <formula>LEN(TRIM(J27))=0</formula>
    </cfRule>
  </conditionalFormatting>
  <conditionalFormatting sqref="G135">
    <cfRule type="containsBlanks" dxfId="2425" priority="142">
      <formula>LEN(TRIM(G135))=0</formula>
    </cfRule>
  </conditionalFormatting>
  <conditionalFormatting sqref="J58">
    <cfRule type="containsBlanks" dxfId="2424" priority="140">
      <formula>LEN(TRIM(J58))=0</formula>
    </cfRule>
  </conditionalFormatting>
  <conditionalFormatting sqref="J26">
    <cfRule type="containsBlanks" dxfId="2423" priority="139">
      <formula>LEN(TRIM(J26))=0</formula>
    </cfRule>
  </conditionalFormatting>
  <conditionalFormatting sqref="J60">
    <cfRule type="containsBlanks" dxfId="2422" priority="138">
      <formula>LEN(TRIM(J60))=0</formula>
    </cfRule>
  </conditionalFormatting>
  <conditionalFormatting sqref="F223">
    <cfRule type="containsBlanks" dxfId="2421" priority="128">
      <formula>LEN(TRIM(F223))=0</formula>
    </cfRule>
  </conditionalFormatting>
  <conditionalFormatting sqref="K242">
    <cfRule type="containsBlanks" dxfId="2420" priority="127">
      <formula>LEN(TRIM(K242))=0</formula>
    </cfRule>
  </conditionalFormatting>
  <conditionalFormatting sqref="H140">
    <cfRule type="containsBlanks" dxfId="2419" priority="137">
      <formula>LEN(TRIM(H140))=0</formula>
    </cfRule>
  </conditionalFormatting>
  <conditionalFormatting sqref="H143 K137 H137:H140">
    <cfRule type="expression" dxfId="2418" priority="135">
      <formula>#REF!="Don't know"</formula>
    </cfRule>
    <cfRule type="expression" dxfId="2417" priority="136">
      <formula>#REF!="No"</formula>
    </cfRule>
  </conditionalFormatting>
  <conditionalFormatting sqref="H143">
    <cfRule type="containsBlanks" dxfId="2416" priority="134">
      <formula>LEN(TRIM(H143))=0</formula>
    </cfRule>
  </conditionalFormatting>
  <conditionalFormatting sqref="H141">
    <cfRule type="expression" dxfId="2415" priority="132">
      <formula>#REF!="Don't know"</formula>
    </cfRule>
    <cfRule type="expression" dxfId="2414" priority="133">
      <formula>#REF!="No"</formula>
    </cfRule>
  </conditionalFormatting>
  <conditionalFormatting sqref="H141">
    <cfRule type="containsBlanks" dxfId="2413" priority="131">
      <formula>LEN(TRIM(H141))=0</formula>
    </cfRule>
  </conditionalFormatting>
  <conditionalFormatting sqref="L188:M198">
    <cfRule type="expression" dxfId="2412" priority="129">
      <formula>$F$221="Don't know"</formula>
    </cfRule>
    <cfRule type="expression" dxfId="2411" priority="130">
      <formula>$F$221="No"</formula>
    </cfRule>
  </conditionalFormatting>
  <conditionalFormatting sqref="O8">
    <cfRule type="containsBlanks" dxfId="2410" priority="125">
      <formula>LEN(TRIM(O8))=0</formula>
    </cfRule>
  </conditionalFormatting>
  <conditionalFormatting sqref="H310:H311">
    <cfRule type="containsBlanks" dxfId="2409" priority="126">
      <formula>LEN(TRIM(H310))=0</formula>
    </cfRule>
  </conditionalFormatting>
  <conditionalFormatting sqref="O67">
    <cfRule type="containsBlanks" dxfId="2408" priority="124">
      <formula>LEN(TRIM(O67))=0</formula>
    </cfRule>
  </conditionalFormatting>
  <conditionalFormatting sqref="O199">
    <cfRule type="containsBlanks" dxfId="2407" priority="123">
      <formula>LEN(TRIM(O199))=0</formula>
    </cfRule>
  </conditionalFormatting>
  <conditionalFormatting sqref="O223:O224">
    <cfRule type="containsBlanks" dxfId="2406" priority="122">
      <formula>LEN(TRIM(O223))=0</formula>
    </cfRule>
  </conditionalFormatting>
  <conditionalFormatting sqref="O252">
    <cfRule type="containsBlanks" dxfId="2405" priority="121">
      <formula>LEN(TRIM(O252))=0</formula>
    </cfRule>
  </conditionalFormatting>
  <conditionalFormatting sqref="I67">
    <cfRule type="containsBlanks" dxfId="2404" priority="120">
      <formula>LEN(TRIM(I67))=0</formula>
    </cfRule>
  </conditionalFormatting>
  <conditionalFormatting sqref="H313:H314">
    <cfRule type="containsBlanks" dxfId="2403" priority="119">
      <formula>LEN(TRIM(H313))=0</formula>
    </cfRule>
  </conditionalFormatting>
  <conditionalFormatting sqref="H8">
    <cfRule type="containsBlanks" dxfId="2402" priority="118">
      <formula>LEN(TRIM(H8))=0</formula>
    </cfRule>
  </conditionalFormatting>
  <conditionalFormatting sqref="H8">
    <cfRule type="expression" dxfId="2401" priority="117">
      <formula>$N$14="Don't know"</formula>
    </cfRule>
  </conditionalFormatting>
  <conditionalFormatting sqref="H8">
    <cfRule type="expression" dxfId="2400" priority="116">
      <formula>$N$14="Not applicable"</formula>
    </cfRule>
  </conditionalFormatting>
  <conditionalFormatting sqref="H8">
    <cfRule type="expression" dxfId="2399" priority="115">
      <formula>$N$14="No"</formula>
    </cfRule>
  </conditionalFormatting>
  <conditionalFormatting sqref="F252">
    <cfRule type="containsBlanks" dxfId="2398" priority="114">
      <formula>LEN(TRIM(F252))=0</formula>
    </cfRule>
  </conditionalFormatting>
  <conditionalFormatting sqref="F260">
    <cfRule type="containsBlanks" dxfId="2397" priority="113">
      <formula>LEN(TRIM(F260))=0</formula>
    </cfRule>
  </conditionalFormatting>
  <conditionalFormatting sqref="F261:F264">
    <cfRule type="containsBlanks" dxfId="2396" priority="112">
      <formula>LEN(TRIM(F261))=0</formula>
    </cfRule>
  </conditionalFormatting>
  <conditionalFormatting sqref="F254">
    <cfRule type="containsBlanks" dxfId="2395" priority="111">
      <formula>LEN(TRIM(F254))=0</formula>
    </cfRule>
  </conditionalFormatting>
  <conditionalFormatting sqref="F256">
    <cfRule type="containsBlanks" dxfId="2394" priority="110">
      <formula>LEN(TRIM(F256))=0</formula>
    </cfRule>
  </conditionalFormatting>
  <conditionalFormatting sqref="F258">
    <cfRule type="containsBlanks" dxfId="2393" priority="109">
      <formula>LEN(TRIM(F258))=0</formula>
    </cfRule>
  </conditionalFormatting>
  <conditionalFormatting sqref="L165:L174">
    <cfRule type="expression" dxfId="2392" priority="107">
      <formula>$F$221="Don't know"</formula>
    </cfRule>
    <cfRule type="expression" dxfId="2391" priority="108">
      <formula>$F$221="No"</formula>
    </cfRule>
  </conditionalFormatting>
  <conditionalFormatting sqref="L164:M164">
    <cfRule type="expression" dxfId="2390" priority="105">
      <formula>$F$221="Don't know"</formula>
    </cfRule>
    <cfRule type="expression" dxfId="2389" priority="106">
      <formula>$F$221="No"</formula>
    </cfRule>
  </conditionalFormatting>
  <conditionalFormatting sqref="L164:N164 F164:F174 L165:L174">
    <cfRule type="containsBlanks" dxfId="2388" priority="104">
      <formula>LEN(TRIM(F164))=0</formula>
    </cfRule>
  </conditionalFormatting>
  <conditionalFormatting sqref="F176:F186">
    <cfRule type="containsBlanks" dxfId="2387" priority="103">
      <formula>LEN(TRIM(F176))=0</formula>
    </cfRule>
  </conditionalFormatting>
  <conditionalFormatting sqref="L164:M164">
    <cfRule type="expression" dxfId="2386" priority="101">
      <formula>$F$221="Don't know"</formula>
    </cfRule>
    <cfRule type="expression" dxfId="2385" priority="102">
      <formula>$F$221="No"</formula>
    </cfRule>
  </conditionalFormatting>
  <conditionalFormatting sqref="O175">
    <cfRule type="containsBlanks" dxfId="2384" priority="100">
      <formula>LEN(TRIM(O175))=0</formula>
    </cfRule>
  </conditionalFormatting>
  <conditionalFormatting sqref="F95:F97">
    <cfRule type="containsBlanks" dxfId="2383" priority="99">
      <formula>LEN(TRIM(F95))=0</formula>
    </cfRule>
  </conditionalFormatting>
  <conditionalFormatting sqref="F99:F102">
    <cfRule type="containsBlanks" dxfId="2382" priority="98">
      <formula>LEN(TRIM(F99))=0</formula>
    </cfRule>
  </conditionalFormatting>
  <conditionalFormatting sqref="H213:H216">
    <cfRule type="expression" dxfId="2381" priority="96">
      <formula>$H$144="Don't know"</formula>
    </cfRule>
    <cfRule type="expression" dxfId="2380" priority="97">
      <formula>$H$144="no"</formula>
    </cfRule>
  </conditionalFormatting>
  <conditionalFormatting sqref="O211">
    <cfRule type="containsBlanks" dxfId="2379" priority="95">
      <formula>LEN(TRIM(O211))=0</formula>
    </cfRule>
  </conditionalFormatting>
  <conditionalFormatting sqref="H213:H216">
    <cfRule type="containsBlanks" dxfId="2378" priority="94">
      <formula>LEN(TRIM(H213))=0</formula>
    </cfRule>
  </conditionalFormatting>
  <conditionalFormatting sqref="H211">
    <cfRule type="expression" dxfId="2377" priority="92">
      <formula>#REF!="Don't know"</formula>
    </cfRule>
    <cfRule type="expression" dxfId="2376" priority="93">
      <formula>#REF!="No"</formula>
    </cfRule>
  </conditionalFormatting>
  <conditionalFormatting sqref="H211">
    <cfRule type="containsBlanks" dxfId="2375" priority="91">
      <formula>LEN(TRIM(H211))=0</formula>
    </cfRule>
  </conditionalFormatting>
  <conditionalFormatting sqref="H360:I360">
    <cfRule type="containsBlanks" dxfId="2374" priority="89">
      <formula>LEN(TRIM(H360))=0</formula>
    </cfRule>
    <cfRule type="containsBlanks" priority="90">
      <formula>LEN(TRIM(H360))=0</formula>
    </cfRule>
  </conditionalFormatting>
  <conditionalFormatting sqref="F268:F272">
    <cfRule type="containsBlanks" dxfId="2373" priority="86">
      <formula>LEN(TRIM(F268))=0</formula>
    </cfRule>
  </conditionalFormatting>
  <conditionalFormatting sqref="O266">
    <cfRule type="containsBlanks" dxfId="2372" priority="88">
      <formula>LEN(TRIM(O266))=0</formula>
    </cfRule>
  </conditionalFormatting>
  <conditionalFormatting sqref="G93:J93">
    <cfRule type="containsBlanks" dxfId="2371" priority="65">
      <formula>LEN(TRIM(G93))=0</formula>
    </cfRule>
  </conditionalFormatting>
  <conditionalFormatting sqref="O163">
    <cfRule type="containsBlanks" dxfId="2370" priority="87">
      <formula>LEN(TRIM(O163))=0</formula>
    </cfRule>
  </conditionalFormatting>
  <conditionalFormatting sqref="F245:G245 F247:G247 F246 F249:G249 F248">
    <cfRule type="containsBlanks" dxfId="2369" priority="64">
      <formula>LEN(TRIM(F245))=0</formula>
    </cfRule>
  </conditionalFormatting>
  <conditionalFormatting sqref="G266">
    <cfRule type="containsBlanks" dxfId="2368" priority="85">
      <formula>LEN(TRIM(G266))=0</formula>
    </cfRule>
  </conditionalFormatting>
  <conditionalFormatting sqref="I20">
    <cfRule type="containsBlanks" dxfId="2367" priority="81">
      <formula>LEN(TRIM(I20))=0</formula>
    </cfRule>
    <cfRule type="expression" dxfId="2366" priority="84">
      <formula>$M$14="Don't know"</formula>
    </cfRule>
  </conditionalFormatting>
  <conditionalFormatting sqref="I20">
    <cfRule type="expression" dxfId="2365" priority="83">
      <formula>$M$14="Not applicable"</formula>
    </cfRule>
  </conditionalFormatting>
  <conditionalFormatting sqref="I20">
    <cfRule type="expression" dxfId="2364" priority="82">
      <formula>$M$14="No"</formula>
    </cfRule>
  </conditionalFormatting>
  <conditionalFormatting sqref="I21">
    <cfRule type="containsBlanks" dxfId="2363" priority="77">
      <formula>LEN(TRIM(I21))=0</formula>
    </cfRule>
    <cfRule type="expression" dxfId="2362" priority="80">
      <formula>$M$14="Don't know"</formula>
    </cfRule>
  </conditionalFormatting>
  <conditionalFormatting sqref="I21">
    <cfRule type="expression" dxfId="2361" priority="79">
      <formula>$M$14="Not applicable"</formula>
    </cfRule>
  </conditionalFormatting>
  <conditionalFormatting sqref="I21">
    <cfRule type="expression" dxfId="2360" priority="78">
      <formula>$M$14="No"</formula>
    </cfRule>
  </conditionalFormatting>
  <conditionalFormatting sqref="I22">
    <cfRule type="containsBlanks" dxfId="2359" priority="73">
      <formula>LEN(TRIM(I22))=0</formula>
    </cfRule>
    <cfRule type="expression" dxfId="2358" priority="76">
      <formula>$M$14="Don't know"</formula>
    </cfRule>
  </conditionalFormatting>
  <conditionalFormatting sqref="I22">
    <cfRule type="expression" dxfId="2357" priority="75">
      <formula>$M$14="Not applicable"</formula>
    </cfRule>
  </conditionalFormatting>
  <conditionalFormatting sqref="I22">
    <cfRule type="expression" dxfId="2356" priority="74">
      <formula>$M$14="No"</formula>
    </cfRule>
  </conditionalFormatting>
  <conditionalFormatting sqref="I23">
    <cfRule type="expression" dxfId="2355" priority="70">
      <formula>$N$14="No"</formula>
    </cfRule>
  </conditionalFormatting>
  <conditionalFormatting sqref="I23">
    <cfRule type="expression" dxfId="2354" priority="72">
      <formula>$N$14="Don't know"</formula>
    </cfRule>
  </conditionalFormatting>
  <conditionalFormatting sqref="I23">
    <cfRule type="expression" dxfId="2353" priority="71">
      <formula>$N$14="Not applicable"</formula>
    </cfRule>
  </conditionalFormatting>
  <conditionalFormatting sqref="I23">
    <cfRule type="containsBlanks" dxfId="2352" priority="69">
      <formula>LEN(TRIM(I23))=0</formula>
    </cfRule>
  </conditionalFormatting>
  <conditionalFormatting sqref="I23">
    <cfRule type="expression" dxfId="2351" priority="68">
      <formula>$N$14="Don't know"</formula>
    </cfRule>
  </conditionalFormatting>
  <conditionalFormatting sqref="I23">
    <cfRule type="expression" dxfId="2350" priority="67">
      <formula>$N$14="Not applicable"</formula>
    </cfRule>
  </conditionalFormatting>
  <conditionalFormatting sqref="I23">
    <cfRule type="expression" dxfId="2349" priority="66">
      <formula>$N$14="No"</formula>
    </cfRule>
  </conditionalFormatting>
  <conditionalFormatting sqref="G251">
    <cfRule type="containsBlanks" dxfId="2348" priority="63">
      <formula>LEN(TRIM(G251))=0</formula>
    </cfRule>
  </conditionalFormatting>
  <conditionalFormatting sqref="O244">
    <cfRule type="containsBlanks" dxfId="2347" priority="62">
      <formula>LEN(TRIM(O244))=0</formula>
    </cfRule>
  </conditionalFormatting>
  <conditionalFormatting sqref="J354">
    <cfRule type="containsBlanks" dxfId="2346" priority="46">
      <formula>LEN(TRIM(J354))=0</formula>
    </cfRule>
  </conditionalFormatting>
  <conditionalFormatting sqref="J348">
    <cfRule type="containsBlanks" dxfId="2345" priority="49">
      <formula>LEN(TRIM(J348))=0</formula>
    </cfRule>
  </conditionalFormatting>
  <conditionalFormatting sqref="J353">
    <cfRule type="containsBlanks" dxfId="2344" priority="47">
      <formula>LEN(TRIM(J353))=0</formula>
    </cfRule>
  </conditionalFormatting>
  <conditionalFormatting sqref="J344">
    <cfRule type="containsBlanks" dxfId="2343" priority="50">
      <formula>LEN(TRIM(J344))=0</formula>
    </cfRule>
  </conditionalFormatting>
  <conditionalFormatting sqref="J318">
    <cfRule type="containsBlanks" dxfId="2342" priority="61">
      <formula>LEN(TRIM(J318))=0</formula>
    </cfRule>
  </conditionalFormatting>
  <conditionalFormatting sqref="J319">
    <cfRule type="containsBlanks" dxfId="2341" priority="60">
      <formula>LEN(TRIM(J319))=0</formula>
    </cfRule>
  </conditionalFormatting>
  <conditionalFormatting sqref="J323">
    <cfRule type="containsBlanks" dxfId="2340" priority="59">
      <formula>LEN(TRIM(J323))=0</formula>
    </cfRule>
  </conditionalFormatting>
  <conditionalFormatting sqref="J324">
    <cfRule type="containsBlanks" dxfId="2339" priority="58">
      <formula>LEN(TRIM(J324))=0</formula>
    </cfRule>
  </conditionalFormatting>
  <conditionalFormatting sqref="J328">
    <cfRule type="containsBlanks" dxfId="2338" priority="57">
      <formula>LEN(TRIM(J328))=0</formula>
    </cfRule>
  </conditionalFormatting>
  <conditionalFormatting sqref="J329">
    <cfRule type="containsBlanks" dxfId="2337" priority="56">
      <formula>LEN(TRIM(J329))=0</formula>
    </cfRule>
  </conditionalFormatting>
  <conditionalFormatting sqref="J333">
    <cfRule type="containsBlanks" dxfId="2336" priority="55">
      <formula>LEN(TRIM(J333))=0</formula>
    </cfRule>
  </conditionalFormatting>
  <conditionalFormatting sqref="J334">
    <cfRule type="containsBlanks" dxfId="2335" priority="54">
      <formula>LEN(TRIM(J334))=0</formula>
    </cfRule>
  </conditionalFormatting>
  <conditionalFormatting sqref="J338">
    <cfRule type="containsBlanks" dxfId="2334" priority="53">
      <formula>LEN(TRIM(J338))=0</formula>
    </cfRule>
  </conditionalFormatting>
  <conditionalFormatting sqref="J339">
    <cfRule type="containsBlanks" dxfId="2333" priority="52">
      <formula>LEN(TRIM(J339))=0</formula>
    </cfRule>
  </conditionalFormatting>
  <conditionalFormatting sqref="J343">
    <cfRule type="containsBlanks" dxfId="2332" priority="51">
      <formula>LEN(TRIM(J343))=0</formula>
    </cfRule>
  </conditionalFormatting>
  <conditionalFormatting sqref="J349">
    <cfRule type="containsBlanks" dxfId="2331" priority="48">
      <formula>LEN(TRIM(J349))=0</formula>
    </cfRule>
  </conditionalFormatting>
  <conditionalFormatting sqref="J89:J92">
    <cfRule type="containsBlanks" dxfId="2330" priority="45">
      <formula>LEN(TRIM(J89))=0</formula>
    </cfRule>
  </conditionalFormatting>
  <conditionalFormatting sqref="J321">
    <cfRule type="containsBlanks" dxfId="2329" priority="44">
      <formula>LEN(TRIM(J321))=0</formula>
    </cfRule>
  </conditionalFormatting>
  <conditionalFormatting sqref="J326">
    <cfRule type="containsBlanks" dxfId="2328" priority="43">
      <formula>LEN(TRIM(J326))=0</formula>
    </cfRule>
  </conditionalFormatting>
  <conditionalFormatting sqref="J331">
    <cfRule type="containsBlanks" dxfId="2327" priority="42">
      <formula>LEN(TRIM(J331))=0</formula>
    </cfRule>
  </conditionalFormatting>
  <conditionalFormatting sqref="J336">
    <cfRule type="containsBlanks" dxfId="2326" priority="41">
      <formula>LEN(TRIM(J336))=0</formula>
    </cfRule>
  </conditionalFormatting>
  <conditionalFormatting sqref="J346">
    <cfRule type="containsBlanks" dxfId="2325" priority="40">
      <formula>LEN(TRIM(J346))=0</formula>
    </cfRule>
  </conditionalFormatting>
  <conditionalFormatting sqref="J351">
    <cfRule type="containsBlanks" dxfId="2324" priority="39">
      <formula>LEN(TRIM(J351))=0</formula>
    </cfRule>
  </conditionalFormatting>
  <conditionalFormatting sqref="J356">
    <cfRule type="containsBlanks" dxfId="2323" priority="38">
      <formula>LEN(TRIM(J356))=0</formula>
    </cfRule>
  </conditionalFormatting>
  <conditionalFormatting sqref="H357">
    <cfRule type="containsBlanks" dxfId="2322" priority="37">
      <formula>LEN(TRIM(H357))=0</formula>
    </cfRule>
  </conditionalFormatting>
  <conditionalFormatting sqref="K20:N24">
    <cfRule type="containsBlanks" dxfId="2321" priority="36">
      <formula>LEN(TRIM(K20))=0</formula>
    </cfRule>
  </conditionalFormatting>
  <conditionalFormatting sqref="J29">
    <cfRule type="containsBlanks" dxfId="2320" priority="34">
      <formula>LEN(TRIM(J29))=0</formula>
    </cfRule>
  </conditionalFormatting>
  <conditionalFormatting sqref="J28">
    <cfRule type="containsBlanks" dxfId="2319" priority="35">
      <formula>LEN(TRIM(J28))=0</formula>
    </cfRule>
  </conditionalFormatting>
  <conditionalFormatting sqref="J341">
    <cfRule type="containsBlanks" dxfId="2318" priority="33">
      <formula>LEN(TRIM(J341))=0</formula>
    </cfRule>
  </conditionalFormatting>
  <conditionalFormatting sqref="H308:J308">
    <cfRule type="containsBlanks" dxfId="2317" priority="32">
      <formula>LEN(TRIM(H308))=0</formula>
    </cfRule>
  </conditionalFormatting>
  <conditionalFormatting sqref="H312:J312">
    <cfRule type="containsBlanks" dxfId="2316" priority="31">
      <formula>LEN(TRIM(H312))=0</formula>
    </cfRule>
  </conditionalFormatting>
  <conditionalFormatting sqref="H315:J315">
    <cfRule type="containsBlanks" dxfId="2315" priority="30">
      <formula>LEN(TRIM(H315))=0</formula>
    </cfRule>
  </conditionalFormatting>
  <conditionalFormatting sqref="I24">
    <cfRule type="containsBlanks" dxfId="2314" priority="29">
      <formula>LEN(TRIM(I24))=0</formula>
    </cfRule>
  </conditionalFormatting>
  <conditionalFormatting sqref="O77">
    <cfRule type="containsBlanks" dxfId="2313" priority="28">
      <formula>LEN(TRIM(O77))=0</formula>
    </cfRule>
  </conditionalFormatting>
  <conditionalFormatting sqref="O78">
    <cfRule type="containsBlanks" dxfId="2312" priority="27">
      <formula>LEN(TRIM(O78))=0</formula>
    </cfRule>
  </conditionalFormatting>
  <conditionalFormatting sqref="O95">
    <cfRule type="containsBlanks" dxfId="2311" priority="26">
      <formula>LEN(TRIM(O95))=0</formula>
    </cfRule>
  </conditionalFormatting>
  <conditionalFormatting sqref="H361">
    <cfRule type="containsBlanks" dxfId="2310" priority="24">
      <formula>LEN(TRIM(H361))=0</formula>
    </cfRule>
    <cfRule type="containsBlanks" priority="25">
      <formula>LEN(TRIM(H361))=0</formula>
    </cfRule>
  </conditionalFormatting>
  <conditionalFormatting sqref="J37:K37">
    <cfRule type="containsBlanks" dxfId="2309" priority="23">
      <formula>LEN(TRIM(J37))=0</formula>
    </cfRule>
  </conditionalFormatting>
  <conditionalFormatting sqref="J40:K40">
    <cfRule type="containsBlanks" dxfId="2308" priority="22">
      <formula>LEN(TRIM(J40))=0</formula>
    </cfRule>
  </conditionalFormatting>
  <conditionalFormatting sqref="J44:K44">
    <cfRule type="containsBlanks" dxfId="2307" priority="21">
      <formula>LEN(TRIM(J44))=0</formula>
    </cfRule>
  </conditionalFormatting>
  <conditionalFormatting sqref="J45:K45">
    <cfRule type="containsBlanks" dxfId="2306" priority="20">
      <formula>LEN(TRIM(J45))=0</formula>
    </cfRule>
  </conditionalFormatting>
  <conditionalFormatting sqref="J49:K49">
    <cfRule type="containsBlanks" dxfId="2305" priority="19">
      <formula>LEN(TRIM(J49))=0</formula>
    </cfRule>
  </conditionalFormatting>
  <conditionalFormatting sqref="J55:K55">
    <cfRule type="containsBlanks" dxfId="2304" priority="18">
      <formula>LEN(TRIM(J55))=0</formula>
    </cfRule>
  </conditionalFormatting>
  <conditionalFormatting sqref="J56:K56">
    <cfRule type="containsBlanks" dxfId="2303" priority="17">
      <formula>LEN(TRIM(J56))=0</formula>
    </cfRule>
  </conditionalFormatting>
  <conditionalFormatting sqref="J57:K57">
    <cfRule type="containsBlanks" dxfId="2302" priority="16">
      <formula>LEN(TRIM(J57))=0</formula>
    </cfRule>
  </conditionalFormatting>
  <conditionalFormatting sqref="H278:I278">
    <cfRule type="containsBlanks" dxfId="2301" priority="15">
      <formula>LEN(TRIM(H278))=0</formula>
    </cfRule>
  </conditionalFormatting>
  <conditionalFormatting sqref="H283:I283">
    <cfRule type="containsBlanks" dxfId="2300" priority="14">
      <formula>LEN(TRIM(H283))=0</formula>
    </cfRule>
  </conditionalFormatting>
  <conditionalFormatting sqref="H288:I288">
    <cfRule type="containsBlanks" dxfId="2299" priority="13">
      <formula>LEN(TRIM(H288))=0</formula>
    </cfRule>
  </conditionalFormatting>
  <conditionalFormatting sqref="H292:I292">
    <cfRule type="containsBlanks" dxfId="2298" priority="12">
      <formula>LEN(TRIM(H292))=0</formula>
    </cfRule>
  </conditionalFormatting>
  <conditionalFormatting sqref="H293:I293">
    <cfRule type="containsBlanks" dxfId="2297" priority="11">
      <formula>LEN(TRIM(H293))=0</formula>
    </cfRule>
  </conditionalFormatting>
  <conditionalFormatting sqref="H294:I294">
    <cfRule type="containsBlanks" dxfId="2296" priority="10">
      <formula>LEN(TRIM(H294))=0</formula>
    </cfRule>
  </conditionalFormatting>
  <conditionalFormatting sqref="K276:L279">
    <cfRule type="containsBlanks" dxfId="2295" priority="9">
      <formula>LEN(TRIM(K276))=0</formula>
    </cfRule>
  </conditionalFormatting>
  <conditionalFormatting sqref="K281:L281">
    <cfRule type="containsBlanks" dxfId="2294" priority="8">
      <formula>LEN(TRIM(K281))=0</formula>
    </cfRule>
  </conditionalFormatting>
  <conditionalFormatting sqref="K282:L282">
    <cfRule type="containsBlanks" dxfId="2293" priority="7">
      <formula>LEN(TRIM(K282))=0</formula>
    </cfRule>
  </conditionalFormatting>
  <conditionalFormatting sqref="K283:L283">
    <cfRule type="containsBlanks" dxfId="2292" priority="6">
      <formula>LEN(TRIM(K283))=0</formula>
    </cfRule>
  </conditionalFormatting>
  <conditionalFormatting sqref="K285:L290">
    <cfRule type="containsBlanks" dxfId="2291" priority="5">
      <formula>LEN(TRIM(K285))=0</formula>
    </cfRule>
  </conditionalFormatting>
  <conditionalFormatting sqref="K292:L292">
    <cfRule type="containsBlanks" dxfId="2290" priority="4">
      <formula>LEN(TRIM(K292))=0</formula>
    </cfRule>
  </conditionalFormatting>
  <conditionalFormatting sqref="K293:L293">
    <cfRule type="containsBlanks" dxfId="2289" priority="3">
      <formula>LEN(TRIM(K293))=0</formula>
    </cfRule>
  </conditionalFormatting>
  <conditionalFormatting sqref="K294:L294">
    <cfRule type="containsBlanks" dxfId="2288" priority="2">
      <formula>LEN(TRIM(K294))=0</formula>
    </cfRule>
  </conditionalFormatting>
  <conditionalFormatting sqref="J51:K51">
    <cfRule type="containsBlanks" dxfId="2287" priority="1">
      <formula>LEN(TRIM(J51))=0</formula>
    </cfRule>
  </conditionalFormatting>
  <dataValidations count="39">
    <dataValidation type="list" allowBlank="1" showInputMessage="1" showErrorMessage="1" sqref="H361:I361" xr:uid="{F327BFD7-56BB-4412-9F85-291C59DA1FF7}">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25390F5B-605E-4F41-A138-02C66E330073}">
      <formula1>"Présélectionné par l'OMS, SRA, Présélectionné par l'OMS et SRA,Aucun produit préselectionné par l'OMS ou SRA enregistré,Ne sais pas"</formula1>
    </dataValidation>
    <dataValidation type="list" allowBlank="1" showInputMessage="1" showErrorMessage="1" sqref="H29 J29" xr:uid="{B352D465-7766-45CB-AB4A-A7102DC6C55A}">
      <formula1>"2015,2016,2017,2018,2019"</formula1>
    </dataValidation>
    <dataValidation type="list" allowBlank="1" showInputMessage="1" showErrorMessage="1" sqref="J321:K321 J326:K326 J331:K331 J336:K336 J346:K346 J351:K351 J356:K356 J341:K341" xr:uid="{31F4E843-BA3A-41AE-A839-751663071983}">
      <formula1>"0,1,2 ou plus,Ne sais pas"</formula1>
    </dataValidation>
    <dataValidation type="list" allowBlank="1" showInputMessage="1" showErrorMessage="1" sqref="H304:J304" xr:uid="{686419F5-F571-4500-A8D3-6A42183EE9BD}">
      <formula1>"Oui, certifié ISO, Oui, présélectioné par l'OMS, Oui, certifié ISO et présélectionné par l'OMS,Ni l'un ni l'autre, Ne sais pas, Non applicable"</formula1>
    </dataValidation>
    <dataValidation type="list" allowBlank="1" showInputMessage="1" showErrorMessage="1" sqref="F248:G248" xr:uid="{333B635E-72E9-44FE-9AA0-8C75527BF132}">
      <formula1>"Oui : Mobilisation/implication communautaire importante,Oui : Une certaine mobilisation/implication communautaire,Non,Ne sais pas"</formula1>
    </dataValidation>
    <dataValidation type="list" allowBlank="1" showInputMessage="1" showErrorMessage="1" sqref="F246:G246" xr:uid="{726EA127-73A3-44E9-AA8E-1F2C12BF602A}">
      <formula1>"Oui : Médias importants,Oui : Certains médias,Non,Ne sais pas"</formula1>
    </dataValidation>
    <dataValidation type="list" allowBlank="1" showInputMessage="1" showErrorMessage="1" sqref="G147:G160 H151:I160 H147:I149 J147:J160 K147:L149 K151:L160" xr:uid="{214E5C95-DF85-487B-A935-CE2CB21CB973}">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85D0EFC8-E97A-45A6-A9CC-0AEE7D779881}">
      <formula1>"Oui, un niveau élevé de mise en œuvre, Oui, une certaine mise en œuvre,Mise en œuvre minimale ou inexistante, Ne sais pas, Non applicable (aucune stratégie)"</formula1>
    </dataValidation>
    <dataValidation type="list" allowBlank="1" showInputMessage="1" showErrorMessage="1" sqref="J89:J92" xr:uid="{98C21C95-4C17-4D88-BEA2-3E40AFF32AA2}">
      <formula1>"Oui, Non, Ne sais pas,Non applicable"</formula1>
    </dataValidation>
    <dataValidation type="list" allowBlank="1" showInputMessage="1" showErrorMessage="1" error="Choisissez une réponse dans la liste déroulante." prompt="Choisissez une réponse dans la liste déroulante." sqref="G90:I92" xr:uid="{56942A6B-36F6-44EA-9EFD-D0B8BE497E8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7B594396-3AC4-42FE-AB03-37BEDCB7EFF0}">
      <formula1>"Ministère des Finances, Ministère de la Planification,Les deux,Ni l'un ni l'autre,Ne sais pas, Non applicable"</formula1>
    </dataValidation>
    <dataValidation type="list" allowBlank="1" showInputMessage="1" showErrorMessage="1" sqref="F272:G272" xr:uid="{3B5C602B-6979-46B9-AE4B-52243053AFE6}">
      <formula1>"Papier uniquement, Téléphone mobile/SMS,Électronique,Combinaison, Ne sais pas, Non applicable (aucun LMIS)"</formula1>
    </dataValidation>
    <dataValidation type="list" allowBlank="1" showInputMessage="1" showErrorMessage="1" sqref="G251" xr:uid="{8120640F-7D6C-4F1F-93C2-21FE4BCC138F}">
      <formula1>"0 %,1 à 10 %,11 à 20 %,21 à 30 %,31 à 40 %,41 à 50 %,51 à 60 %,61 à 70 %,71 à 80 %,81 à 100 %,Ne sais pas,Non applicable"</formula1>
    </dataValidation>
    <dataValidation type="list" allowBlank="1" showInputMessage="1" showErrorMessage="1" sqref="F249:G249 H213:J216 F99:G102" xr:uid="{EA00682D-0293-4ECA-8489-EF24717123CD}">
      <formula1>"Oui,Non,Ne sais pas"</formula1>
    </dataValidation>
    <dataValidation type="list" allowBlank="1" showInputMessage="1" showErrorMessage="1" sqref="F247:G247" xr:uid="{C8A27442-94C2-4B62-B65D-0C544BFB54F1}">
      <formula1>"Oui : Sensibilisation/éducation mobile importante,Oui : Une certaine sensibilisation/éducation mobile,Non,Ne sais pas"</formula1>
    </dataValidation>
    <dataValidation type="list" allowBlank="1" showInputMessage="1" showErrorMessage="1" sqref="F245:G245" xr:uid="{73BC5E87-1A65-46DF-9B98-54369B3216A8}">
      <formula1>"Oui : Marketing social important,Oui : Un certain marketing social,Non,Ne sais pas"</formula1>
    </dataValidation>
    <dataValidation allowBlank="1" showInputMessage="1" showErrorMessage="1" error="Choisissez une réponse dans la liste déroulante." sqref="K20:N24" xr:uid="{90B7986B-9794-46D7-936F-144969D492A8}"/>
    <dataValidation type="list" allowBlank="1" showInputMessage="1" showErrorMessage="1" sqref="F271:G271" xr:uid="{FAE420C9-28AD-4948-B7AC-6650795B7A3B}">
      <formula1>"Oui : Tous les sites de marketing social sont inclus, Oui : Certains sites de marketing social sont inclus,Aucun, Ne sais pas, Non applicable (aucun LMIS)"</formula1>
    </dataValidation>
    <dataValidation type="list" allowBlank="1" showInputMessage="1" showErrorMessage="1" sqref="F270:G270" xr:uid="{FA24D9A3-FCEC-4178-927C-75F303382662}">
      <formula1>"Oui : Toutes les installations des ONG sont incluses, Oui : Certaines des installations des ONG sont incluses,Aucun, Ne sais pas, Non applicable (aucun LMIS)"</formula1>
    </dataValidation>
    <dataValidation type="list" allowBlank="1" showInputMessage="1" showErrorMessage="1" sqref="F269:G269" xr:uid="{68FCAAB0-46F8-4B64-9EF3-6C5CE1238862}">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7162CE6A-9C0B-4FCB-9B17-1810B6CEFA08}">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761A4FE7-65CB-48DD-B41C-F47F1E600A9B}">
      <formula1>"Oui (plan PSE avec composant FP/RH),Aucun plan PSE commencé/élaboré,Oui plan PSE mais aucun composant FP/RH,Ne sais pas"</formula1>
    </dataValidation>
    <dataValidation type="list" allowBlank="1" showInputMessage="1" showErrorMessage="1" sqref="H312:J312" xr:uid="{DDBE4801-9FED-4A42-8C46-CD76E7F910D8}">
      <formula1>"0 à 25 %,26 à 50 %,51 à 75 %,76 à 100 %, Ne sais pas, Non applicable"</formula1>
    </dataValidation>
    <dataValidation type="list" allowBlank="1" showInputMessage="1" showErrorMessage="1" sqref="H302:J302 F95:F97" xr:uid="{EECC17C6-8B0D-4ED5-9AB0-025EBACC4207}">
      <formula1>"Oui,Non,Ne sais pas,Non applicable"</formula1>
    </dataValidation>
    <dataValidation type="list" allowBlank="1" showInputMessage="1" showErrorMessage="1" sqref="H308:J308" xr:uid="{C696B6BD-5061-436A-B402-D0BA30561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AF67410F-5182-4186-AEAA-6D342C1C773E}">
      <formula1>"0,1,2 à 3,Plus de 3, Ne sais pas"</formula1>
    </dataValidation>
    <dataValidation type="list" allowBlank="1" showInputMessage="1" showErrorMessage="1" sqref="J349 J354 J324 J329 J334 J339 J344 J319" xr:uid="{2D40A0BC-3605-4D4D-9781-EDA8EF220D8E}">
      <formula1>"0,1,2 à 3,Plus de 3,Ne sais pas"</formula1>
    </dataValidation>
    <dataValidation type="list" allowBlank="1" showInputMessage="1" showErrorMessage="1" sqref="H302" xr:uid="{1819AAD5-4A03-472D-AC3B-338ECB2B9910}">
      <formula1>"Oui,Non,Ne sais pas, Non applicable"</formula1>
    </dataValidation>
    <dataValidation type="list" allowBlank="1" showInputMessage="1" showErrorMessage="1" sqref="H301:J301" xr:uid="{E8DD5B6C-F63E-4CF6-99F2-30DF5ECBE3EF}">
      <formula1>"Moins de 6 mois, De 6 mois à moins d'1 an, D'1 an à 18 mois, Plus de 18 mois,Ne sais pas"</formula1>
    </dataValidation>
    <dataValidation type="list" allowBlank="1" showInputMessage="1" showErrorMessage="1" error="Choisissez une réponse dans la liste déroulante." sqref="I20:I21" xr:uid="{48AB53A0-6798-472B-8476-40F3B41491CB}">
      <formula1>"Oui, Non, Ne sais pas, Non applicable"</formula1>
    </dataValidation>
    <dataValidation type="list" allowBlank="1" showInputMessage="1" showErrorMessage="1" sqref="H305:J306" xr:uid="{1E2819E0-069F-4EA2-AE8A-E66246B3A2A1}">
      <formula1>"La plupart ont été testés, Certains ont été testés, Aucun n'a été testé, Ne sais pas, Non applicable"</formula1>
    </dataValidation>
    <dataValidation type="list" allowBlank="1" showInputMessage="1" showErrorMessage="1" sqref="H161 J161:L161" xr:uid="{53873585-2D7B-4B12-921E-4A8E15C5784E}">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D84C6CB0-6CD0-4A3C-9D34-2F0D037F8B63}">
      <formula1>"En nature, Argent liquide, Ne sais pas, Non applicable"</formula1>
    </dataValidation>
    <dataValidation type="list" allowBlank="1" showInputMessage="1" showErrorMessage="1" sqref="F164:F174 J60:K60 I67 F188:F198 K228:K240 F252 G135 H143:J143 H141:J141 J58 F260 H357:H358 F200:F210 H211:J211 G266 H106 H297:J297 F176:F186" xr:uid="{3359167B-432A-440C-AFA8-ED0777959DE9}">
      <formula1>"Oui, Non, Ne sais pas"</formula1>
    </dataValidation>
    <dataValidation type="list" allowBlank="1" showInputMessage="1" showErrorMessage="1" sqref="H31:J31" xr:uid="{5BFA47BD-7CFE-4C2B-A228-486737B9D2BD}">
      <formula1>"Moins d'une fois par an,Une fois par an,Deux fois par an,Une fois par trimestre,Une fois par mois,Ad hoc"</formula1>
    </dataValidation>
    <dataValidation type="list" allowBlank="1" showInputMessage="1" showErrorMessage="1" sqref="H26 J26 H28 J28" xr:uid="{6F1A70A4-5C37-4C87-B5F0-D5DDE930CA5F}">
      <formula1>"Janvier, Février, Mars, Avril, Mai, Juin, juillet, Août, Septembre, Octobre, Novembre, Décembre"</formula1>
    </dataValidation>
    <dataValidation type="list" allowBlank="1" showInputMessage="1" showErrorMessage="1" error="Choisissez une réponse dans la liste déroulante." sqref="I22" xr:uid="{E8CE19FB-CDD7-4A1A-A9B0-ED3FE933B86F}">
      <formula1>"0 fois, 1 fois, 2 à 3 fois, 4 fois ou plus, Ne sais pas"</formula1>
    </dataValidation>
    <dataValidation type="list" allowBlank="1" showInputMessage="1" showErrorMessage="1" sqref="F261:F264 H8 L164:L174 F72 F219:F221 H225 F223 I23:I24 H311 G130:N132 F258 H139:J139 F19 F254 F256 F70 L188:N198 M164:N164 F11:F17 H298:H299 H303 H307 H313:H315 G116:N128" xr:uid="{697E63E8-E649-4F91-8658-22D7A45EA4B6}">
      <formula1>"Oui, Non, Ne sais pas, Non applicable"</formula1>
    </dataValidation>
  </dataValidations>
  <hyperlinks>
    <hyperlink ref="K1:L1" location="'All Countries Summary (2019)'!A1" display="go to summary page" xr:uid="{B9084732-8E89-407B-BB2D-E4D906E34327}"/>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D634630-B693-438B-B647-9B1C8111E694}">
          <x14:formula1>
            <xm:f>'\\chemonics.sharepoint.com@SSL\DavWWWRoot\sites\FO000\1300_CL\Monitoring and Evaluation\CS Indicators and Index\Validated Surveys - 2019\Validation_final\[CS Indicators Survey_2019_Niger_Final.xlsx]Data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2A16516F-D1D5-41BD-9A7C-A5B9A8FE77A5}">
          <x14:formula1>
            <xm:f>'\\chemonics.sharepoint.com@SSL\DavWWWRoot\sites\FO000\1300_CL\Monitoring and Evaluation\CS Indicators and Index\Validated Surveys - 2019\Validation_final\[CS Indicators Survey_2019_Niger_Final.xlsx]Data sources for dropdown list'!#REF!</xm:f>
          </x14:formula1>
          <xm:sqref>O8:P19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AD2CB-99D0-4DAB-A0C6-264F980C7787}">
  <sheetPr>
    <tabColor theme="5" tint="0.79998168889431442"/>
  </sheetPr>
  <dimension ref="A1:Q363"/>
  <sheetViews>
    <sheetView showGridLines="0" topLeftCell="A144" zoomScaleNormal="100" workbookViewId="0">
      <selection activeCell="M1" sqref="M1"/>
    </sheetView>
  </sheetViews>
  <sheetFormatPr defaultColWidth="8.85546875" defaultRowHeight="15"/>
  <cols>
    <col min="1" max="1" width="2.42578125" style="140" customWidth="1"/>
    <col min="2" max="2" width="8.85546875" style="140"/>
    <col min="3" max="3" width="3.42578125" style="140" customWidth="1"/>
    <col min="4" max="4" width="16.425781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42578125" style="140" customWidth="1"/>
    <col min="11" max="11" width="19.5703125" style="140" customWidth="1"/>
    <col min="12" max="13" width="17.42578125" style="140" customWidth="1"/>
    <col min="14" max="14" width="18.5703125" style="140" customWidth="1"/>
    <col min="15" max="16" width="60.42578125" style="140" customWidth="1"/>
    <col min="17" max="16384" width="8.85546875" style="140"/>
  </cols>
  <sheetData>
    <row r="1" spans="2:16" ht="47.25" customHeight="1">
      <c r="F1" s="643"/>
      <c r="G1" s="643"/>
      <c r="H1" s="643"/>
      <c r="I1" s="643"/>
      <c r="J1" s="643"/>
      <c r="K1" s="2508" t="s">
        <v>828</v>
      </c>
      <c r="L1" s="2508"/>
      <c r="M1" s="643"/>
      <c r="N1" s="643"/>
    </row>
    <row r="2" spans="2:16" ht="38.450000000000003" customHeight="1" thickBot="1">
      <c r="B2" s="346" t="s">
        <v>425</v>
      </c>
      <c r="C2" s="6"/>
      <c r="D2" s="6"/>
      <c r="E2" s="6"/>
      <c r="F2" s="142"/>
      <c r="G2" s="143"/>
      <c r="H2" s="142"/>
      <c r="I2" s="142"/>
      <c r="J2" s="142"/>
      <c r="K2" s="616"/>
      <c r="L2" s="616"/>
      <c r="M2" s="616"/>
      <c r="N2" s="144"/>
    </row>
    <row r="3" spans="2:16" ht="33" customHeight="1" thickBot="1">
      <c r="B3" s="141"/>
      <c r="C3" s="6"/>
      <c r="D3" s="15" t="s">
        <v>426</v>
      </c>
      <c r="E3" s="145" t="s">
        <v>5011</v>
      </c>
      <c r="F3" s="16" t="s">
        <v>427</v>
      </c>
      <c r="G3" s="143"/>
      <c r="H3" s="142"/>
      <c r="I3" s="142"/>
      <c r="J3" s="142"/>
      <c r="K3" s="616"/>
      <c r="L3" s="616"/>
      <c r="M3" s="616"/>
      <c r="N3" s="144"/>
    </row>
    <row r="4" spans="2:16" ht="33" customHeight="1">
      <c r="B4" s="2403" t="s">
        <v>428</v>
      </c>
      <c r="C4" s="2403"/>
      <c r="D4" s="2403"/>
      <c r="E4" s="2403"/>
      <c r="F4" s="2403"/>
      <c r="G4" s="2403"/>
      <c r="H4" s="2403"/>
      <c r="I4" s="2403"/>
      <c r="J4" s="2403"/>
      <c r="K4" s="2403"/>
      <c r="L4" s="2403"/>
      <c r="M4" s="2403"/>
      <c r="N4" s="2403"/>
    </row>
    <row r="5" spans="2:16" ht="3.75" customHeight="1" thickBot="1">
      <c r="B5" s="2430" t="s">
        <v>830</v>
      </c>
      <c r="C5" s="2431"/>
      <c r="D5" s="2431"/>
      <c r="E5" s="2431"/>
      <c r="F5" s="2431"/>
      <c r="G5" s="2431"/>
      <c r="H5" s="2431"/>
      <c r="I5" s="2431"/>
      <c r="J5" s="2431"/>
      <c r="K5" s="2431"/>
      <c r="L5" s="2431"/>
      <c r="M5" s="2431"/>
      <c r="N5" s="2431"/>
    </row>
    <row r="6" spans="2:16" ht="18"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834</v>
      </c>
      <c r="P8" s="2245"/>
    </row>
    <row r="9" spans="2:16" ht="21.75" customHeight="1">
      <c r="B9" s="22" t="s">
        <v>435</v>
      </c>
      <c r="C9" s="1997" t="s">
        <v>436</v>
      </c>
      <c r="D9" s="1997"/>
      <c r="E9" s="1998"/>
      <c r="F9" s="2411" t="s">
        <v>5012</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3643" t="s">
        <v>5013</v>
      </c>
      <c r="J11" s="3644"/>
      <c r="K11" s="3644"/>
      <c r="L11" s="3644"/>
      <c r="M11" s="3644"/>
      <c r="N11" s="4292"/>
      <c r="O11" s="2124"/>
      <c r="P11" s="2124"/>
    </row>
    <row r="12" spans="2:16" ht="57.75" customHeight="1">
      <c r="B12" s="1490" t="s">
        <v>441</v>
      </c>
      <c r="C12" s="1997" t="s">
        <v>442</v>
      </c>
      <c r="D12" s="1997"/>
      <c r="E12" s="1998"/>
      <c r="F12" s="1622" t="s">
        <v>56</v>
      </c>
      <c r="G12" s="2397" t="s">
        <v>440</v>
      </c>
      <c r="H12" s="2138"/>
      <c r="I12" s="3643" t="s">
        <v>5014</v>
      </c>
      <c r="J12" s="3644"/>
      <c r="K12" s="3644"/>
      <c r="L12" s="3644"/>
      <c r="M12" s="3644"/>
      <c r="N12" s="4292"/>
      <c r="O12" s="2124"/>
      <c r="P12" s="2124"/>
    </row>
    <row r="13" spans="2:16" ht="31.5" customHeight="1">
      <c r="B13" s="1490" t="s">
        <v>443</v>
      </c>
      <c r="C13" s="1997" t="s">
        <v>444</v>
      </c>
      <c r="D13" s="1997"/>
      <c r="E13" s="1998"/>
      <c r="F13" s="1622" t="s">
        <v>56</v>
      </c>
      <c r="G13" s="2397" t="s">
        <v>440</v>
      </c>
      <c r="H13" s="2138"/>
      <c r="I13" s="2495" t="s">
        <v>5015</v>
      </c>
      <c r="J13" s="3016"/>
      <c r="K13" s="3016"/>
      <c r="L13" s="3016"/>
      <c r="M13" s="3016"/>
      <c r="N13" s="4293"/>
      <c r="O13" s="2124"/>
      <c r="P13" s="2124"/>
    </row>
    <row r="14" spans="2:16" ht="33" customHeight="1">
      <c r="B14" s="1490" t="s">
        <v>445</v>
      </c>
      <c r="C14" s="1997" t="s">
        <v>446</v>
      </c>
      <c r="D14" s="1997"/>
      <c r="E14" s="1998"/>
      <c r="F14" s="1622" t="s">
        <v>56</v>
      </c>
      <c r="G14" s="2397" t="s">
        <v>447</v>
      </c>
      <c r="H14" s="2138"/>
      <c r="I14" s="3643" t="s">
        <v>113</v>
      </c>
      <c r="J14" s="3644"/>
      <c r="K14" s="3644"/>
      <c r="L14" s="3644"/>
      <c r="M14" s="3644"/>
      <c r="N14" s="4292"/>
      <c r="O14" s="2124"/>
      <c r="P14" s="2124"/>
    </row>
    <row r="15" spans="2:16" ht="33" customHeight="1">
      <c r="B15" s="1490" t="s">
        <v>448</v>
      </c>
      <c r="C15" s="1997" t="s">
        <v>67</v>
      </c>
      <c r="D15" s="1997"/>
      <c r="E15" s="1998"/>
      <c r="F15" s="1622" t="s">
        <v>56</v>
      </c>
      <c r="G15" s="2397" t="s">
        <v>449</v>
      </c>
      <c r="H15" s="2138"/>
      <c r="I15" s="3643" t="s">
        <v>5016</v>
      </c>
      <c r="J15" s="3644"/>
      <c r="K15" s="3644"/>
      <c r="L15" s="3644"/>
      <c r="M15" s="3644"/>
      <c r="N15" s="4292"/>
      <c r="O15" s="2124"/>
      <c r="P15" s="2124"/>
    </row>
    <row r="16" spans="2:16" ht="44.25" customHeight="1">
      <c r="B16" s="1490" t="s">
        <v>450</v>
      </c>
      <c r="C16" s="1997" t="s">
        <v>451</v>
      </c>
      <c r="D16" s="1997"/>
      <c r="E16" s="1998"/>
      <c r="F16" s="1622" t="s">
        <v>56</v>
      </c>
      <c r="G16" s="2397" t="s">
        <v>452</v>
      </c>
      <c r="H16" s="2138"/>
      <c r="I16" s="3643" t="s">
        <v>5017</v>
      </c>
      <c r="J16" s="3644"/>
      <c r="K16" s="3644"/>
      <c r="L16" s="3644"/>
      <c r="M16" s="3644"/>
      <c r="N16" s="4292"/>
      <c r="O16" s="2124"/>
      <c r="P16" s="2124"/>
    </row>
    <row r="17" spans="2:16" ht="26.25" customHeight="1">
      <c r="B17" s="1490" t="s">
        <v>453</v>
      </c>
      <c r="C17" s="2043" t="s">
        <v>454</v>
      </c>
      <c r="D17" s="2043"/>
      <c r="E17" s="2043"/>
      <c r="F17" s="1622" t="s">
        <v>57</v>
      </c>
      <c r="G17" s="2397" t="s">
        <v>455</v>
      </c>
      <c r="H17" s="2138"/>
      <c r="I17" s="1637"/>
      <c r="J17" s="1637"/>
      <c r="K17" s="1637"/>
      <c r="L17" s="1637"/>
      <c r="M17" s="1637"/>
      <c r="N17" s="1637"/>
      <c r="O17" s="2124"/>
      <c r="P17" s="2124"/>
    </row>
    <row r="18" spans="2:16" ht="36" customHeight="1">
      <c r="B18" s="1490" t="s">
        <v>456</v>
      </c>
      <c r="C18" s="2043" t="s">
        <v>457</v>
      </c>
      <c r="D18" s="2043"/>
      <c r="E18" s="2043"/>
      <c r="F18" s="1622" t="s">
        <v>72</v>
      </c>
      <c r="G18" s="2397" t="s">
        <v>455</v>
      </c>
      <c r="H18" s="2138"/>
      <c r="I18" s="2495" t="s">
        <v>5018</v>
      </c>
      <c r="J18" s="3016"/>
      <c r="K18" s="3016"/>
      <c r="L18" s="3016"/>
      <c r="M18" s="3016"/>
      <c r="N18" s="4293"/>
      <c r="O18" s="2124"/>
      <c r="P18" s="2124"/>
    </row>
    <row r="19" spans="2:16" ht="22.5" customHeight="1">
      <c r="B19" s="1490" t="s">
        <v>458</v>
      </c>
      <c r="C19" s="2043" t="s">
        <v>459</v>
      </c>
      <c r="D19" s="2043"/>
      <c r="E19" s="2043"/>
      <c r="F19" s="1622" t="s">
        <v>56</v>
      </c>
      <c r="G19" s="2397" t="s">
        <v>455</v>
      </c>
      <c r="H19" s="2138"/>
      <c r="I19" s="3643" t="s">
        <v>5019</v>
      </c>
      <c r="J19" s="3644"/>
      <c r="K19" s="3644"/>
      <c r="L19" s="3644"/>
      <c r="M19" s="3644"/>
      <c r="N19" s="4292"/>
      <c r="O19" s="2197"/>
      <c r="P19" s="2197"/>
    </row>
    <row r="20" spans="2:16" ht="24" customHeight="1">
      <c r="B20" s="23" t="s">
        <v>78</v>
      </c>
      <c r="C20" s="1997" t="s">
        <v>460</v>
      </c>
      <c r="D20" s="1997"/>
      <c r="E20" s="1997"/>
      <c r="F20" s="1997"/>
      <c r="G20" s="1997"/>
      <c r="H20" s="1997"/>
      <c r="I20" s="1522" t="s">
        <v>56</v>
      </c>
      <c r="J20" s="1993" t="s">
        <v>461</v>
      </c>
      <c r="K20" s="2465" t="s">
        <v>5020</v>
      </c>
      <c r="L20" s="2466"/>
      <c r="M20" s="2466"/>
      <c r="N20" s="2467"/>
      <c r="O20" s="25" t="s">
        <v>914</v>
      </c>
      <c r="P20" s="26"/>
    </row>
    <row r="21" spans="2:16" ht="24" customHeight="1">
      <c r="B21" s="23" t="s">
        <v>81</v>
      </c>
      <c r="C21" s="1997" t="s">
        <v>462</v>
      </c>
      <c r="D21" s="1997"/>
      <c r="E21" s="1997"/>
      <c r="F21" s="1997"/>
      <c r="G21" s="1997"/>
      <c r="H21" s="1997"/>
      <c r="I21" s="1522" t="s">
        <v>56</v>
      </c>
      <c r="J21" s="2398"/>
      <c r="K21" s="2469"/>
      <c r="L21" s="2470"/>
      <c r="M21" s="2470"/>
      <c r="N21" s="2471"/>
      <c r="O21" s="25" t="s">
        <v>845</v>
      </c>
      <c r="P21" s="26"/>
    </row>
    <row r="22" spans="2:16" ht="31.5" customHeight="1">
      <c r="B22" s="23" t="s">
        <v>91</v>
      </c>
      <c r="C22" s="1997" t="s">
        <v>463</v>
      </c>
      <c r="D22" s="1997"/>
      <c r="E22" s="1997"/>
      <c r="F22" s="1997"/>
      <c r="G22" s="1997"/>
      <c r="H22" s="1997"/>
      <c r="I22" s="1522" t="s">
        <v>88</v>
      </c>
      <c r="J22" s="2398"/>
      <c r="K22" s="2469"/>
      <c r="L22" s="2470"/>
      <c r="M22" s="2470"/>
      <c r="N22" s="2471"/>
      <c r="O22" s="2051" t="s">
        <v>833</v>
      </c>
      <c r="P22" s="2051"/>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31.5"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388"/>
      <c r="M26" s="2389"/>
      <c r="N26" s="2390"/>
      <c r="O26" s="30" t="s">
        <v>1886</v>
      </c>
      <c r="P26" s="1515"/>
    </row>
    <row r="27" spans="2:16" ht="77.25" customHeight="1">
      <c r="B27" s="23" t="s">
        <v>472</v>
      </c>
      <c r="C27" s="2028" t="s">
        <v>473</v>
      </c>
      <c r="D27" s="2028"/>
      <c r="E27" s="2028"/>
      <c r="F27" s="2028"/>
      <c r="G27" s="2028"/>
      <c r="H27" s="2028"/>
      <c r="I27" s="2029"/>
      <c r="J27" s="31">
        <v>26270886.079599999</v>
      </c>
      <c r="K27" s="2113"/>
      <c r="L27" s="2391"/>
      <c r="M27" s="2392"/>
      <c r="N27" s="2393"/>
      <c r="O27" s="2051" t="s">
        <v>3614</v>
      </c>
      <c r="P27" s="2051"/>
    </row>
    <row r="28" spans="2:16" ht="19.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2018</v>
      </c>
      <c r="I29" s="32" t="s">
        <v>476</v>
      </c>
      <c r="J29" s="1510">
        <v>2018</v>
      </c>
      <c r="K29" s="2113"/>
      <c r="L29" s="2391"/>
      <c r="M29" s="2392"/>
      <c r="N29" s="2393"/>
      <c r="O29" s="2124"/>
      <c r="P29" s="2124"/>
    </row>
    <row r="30" spans="2:16" ht="41.25" customHeight="1">
      <c r="B30" s="1490" t="s">
        <v>435</v>
      </c>
      <c r="C30" s="1997" t="s">
        <v>477</v>
      </c>
      <c r="D30" s="1997"/>
      <c r="E30" s="1997"/>
      <c r="F30" s="1997"/>
      <c r="G30" s="1998"/>
      <c r="H30" s="2381" t="s">
        <v>5021</v>
      </c>
      <c r="I30" s="2382"/>
      <c r="J30" s="2383"/>
      <c r="K30" s="2113"/>
      <c r="L30" s="2391"/>
      <c r="M30" s="2392"/>
      <c r="N30" s="2393"/>
      <c r="O30" s="2197"/>
      <c r="P30" s="2197"/>
    </row>
    <row r="31" spans="2:16" ht="23.25" customHeight="1">
      <c r="B31" s="1490" t="s">
        <v>441</v>
      </c>
      <c r="C31" s="1997" t="s">
        <v>478</v>
      </c>
      <c r="D31" s="1997"/>
      <c r="E31" s="1997"/>
      <c r="F31" s="1997"/>
      <c r="G31" s="1998"/>
      <c r="H31" s="2384" t="s">
        <v>3116</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5022</v>
      </c>
      <c r="D35" s="2091"/>
      <c r="E35" s="2091"/>
      <c r="F35" s="2091"/>
      <c r="G35" s="2091"/>
      <c r="H35" s="2091"/>
      <c r="I35" s="2092"/>
      <c r="J35" s="316">
        <v>768536</v>
      </c>
      <c r="K35" s="332">
        <v>1400101.0055598319</v>
      </c>
      <c r="L35" s="2361">
        <f t="shared" ref="L35:L57" si="0">ABS(J35-K35)/J35</f>
        <v>0.82177673597571466</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16">
        <v>735697</v>
      </c>
      <c r="K39" s="332">
        <v>980483.10421440611</v>
      </c>
      <c r="L39" s="2369">
        <f>ABS(J39-K39)/J39</f>
        <v>0.33272679406658734</v>
      </c>
      <c r="M39" s="2370"/>
      <c r="N39" s="2371"/>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5023</v>
      </c>
      <c r="D42" s="2091"/>
      <c r="E42" s="2091"/>
      <c r="F42" s="2091"/>
      <c r="G42" s="2091"/>
      <c r="H42" s="2091"/>
      <c r="I42" s="2092"/>
      <c r="J42" s="316">
        <v>370282.96</v>
      </c>
      <c r="K42" s="332">
        <v>1677033</v>
      </c>
      <c r="L42" s="2361">
        <f>ABS(J42-K42)/J42</f>
        <v>3.5290579939190287</v>
      </c>
      <c r="M42" s="2362"/>
      <c r="N42" s="2363"/>
      <c r="O42" s="2380"/>
      <c r="P42" s="2380"/>
    </row>
    <row r="43" spans="2:16" ht="21" customHeight="1">
      <c r="B43" s="27"/>
      <c r="C43" s="2091" t="s">
        <v>495</v>
      </c>
      <c r="D43" s="2091"/>
      <c r="E43" s="2091"/>
      <c r="F43" s="2091"/>
      <c r="G43" s="2091"/>
      <c r="H43" s="2091"/>
      <c r="I43" s="2092"/>
      <c r="J43" s="316">
        <v>1659047</v>
      </c>
      <c r="K43" s="332">
        <v>2078000.456326212</v>
      </c>
      <c r="L43" s="2361">
        <f t="shared" si="0"/>
        <v>0.25252657479035379</v>
      </c>
      <c r="M43" s="2362"/>
      <c r="N43" s="2363"/>
      <c r="O43" s="2380"/>
      <c r="P43" s="2380"/>
    </row>
    <row r="44" spans="2:16" ht="21" customHeight="1">
      <c r="B44" s="27"/>
      <c r="C44" s="2091" t="s">
        <v>496</v>
      </c>
      <c r="D44" s="2091"/>
      <c r="E44" s="2091"/>
      <c r="F44" s="2091"/>
      <c r="G44" s="2091"/>
      <c r="H44" s="2091"/>
      <c r="I44" s="2092"/>
      <c r="J44" s="316">
        <v>1262533</v>
      </c>
      <c r="K44" s="332">
        <v>1518774.3103691698</v>
      </c>
      <c r="L44" s="2361">
        <f t="shared" si="0"/>
        <v>0.2029581091101538</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16">
        <v>267973</v>
      </c>
      <c r="K47" s="332">
        <v>250168.89057545306</v>
      </c>
      <c r="L47" s="2361">
        <f t="shared" si="0"/>
        <v>6.6439937697256604E-2</v>
      </c>
      <c r="M47" s="2362"/>
      <c r="N47" s="2363"/>
      <c r="O47" s="2380"/>
      <c r="P47" s="2380"/>
    </row>
    <row r="48" spans="2:16" ht="21" customHeight="1">
      <c r="B48" s="27"/>
      <c r="C48" s="2091" t="s">
        <v>500</v>
      </c>
      <c r="D48" s="2091"/>
      <c r="E48" s="2091"/>
      <c r="F48" s="2091"/>
      <c r="G48" s="2091"/>
      <c r="H48" s="2091"/>
      <c r="I48" s="2092"/>
      <c r="J48" s="316">
        <v>354075</v>
      </c>
      <c r="K48" s="332">
        <v>344135.98556984094</v>
      </c>
      <c r="L48" s="2361">
        <f t="shared" si="0"/>
        <v>2.8070364838407295E-2</v>
      </c>
      <c r="M48" s="2362"/>
      <c r="N48" s="2363"/>
      <c r="O48" s="2380"/>
      <c r="P48" s="2380"/>
    </row>
    <row r="49" spans="2:16" ht="30" customHeight="1">
      <c r="B49" s="27"/>
      <c r="C49" s="2091" t="s">
        <v>501</v>
      </c>
      <c r="D49" s="2091"/>
      <c r="E49" s="2091"/>
      <c r="F49" s="38" t="s">
        <v>488</v>
      </c>
      <c r="G49" s="2093"/>
      <c r="H49" s="2157"/>
      <c r="I49" s="2094"/>
      <c r="J49" s="36" t="s">
        <v>61</v>
      </c>
      <c r="K49" s="37" t="s">
        <v>61</v>
      </c>
      <c r="L49" s="2361" t="s">
        <v>61</v>
      </c>
      <c r="M49" s="2362"/>
      <c r="N49" s="2363"/>
      <c r="O49" s="2380"/>
      <c r="P49" s="2380"/>
    </row>
    <row r="50" spans="2:16" ht="21" customHeight="1">
      <c r="B50" s="27" t="s">
        <v>502</v>
      </c>
      <c r="C50" s="2091" t="s">
        <v>503</v>
      </c>
      <c r="D50" s="2091"/>
      <c r="E50" s="2091"/>
      <c r="F50" s="2091"/>
      <c r="G50" s="2091"/>
      <c r="H50" s="2091"/>
      <c r="I50" s="2092"/>
      <c r="J50" s="316">
        <v>154705</v>
      </c>
      <c r="K50" s="332">
        <v>146646.14371552758</v>
      </c>
      <c r="L50" s="2361">
        <f t="shared" si="0"/>
        <v>5.209176357889158E-2</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316">
        <v>29789652</v>
      </c>
      <c r="K52" s="332">
        <v>52515757.971902654</v>
      </c>
      <c r="L52" s="2361">
        <f t="shared" si="0"/>
        <v>0.7628859166230828</v>
      </c>
      <c r="M52" s="2362"/>
      <c r="N52" s="2363"/>
      <c r="O52" s="2380"/>
      <c r="P52" s="2380"/>
    </row>
    <row r="53" spans="2:16" ht="21" customHeight="1">
      <c r="B53" s="27" t="s">
        <v>507</v>
      </c>
      <c r="C53" s="2091" t="s">
        <v>132</v>
      </c>
      <c r="D53" s="2091"/>
      <c r="E53" s="2091"/>
      <c r="F53" s="2091"/>
      <c r="G53" s="2091"/>
      <c r="H53" s="2091"/>
      <c r="I53" s="2092"/>
      <c r="J53" s="316">
        <v>774800</v>
      </c>
      <c r="K53" s="332">
        <v>819748.00692829688</v>
      </c>
      <c r="L53" s="2361">
        <f t="shared" si="0"/>
        <v>5.8012399236315015E-2</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7" t="s">
        <v>61</v>
      </c>
      <c r="L55" s="2361" t="s">
        <v>61</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5024</v>
      </c>
      <c r="D57" s="2364"/>
      <c r="E57" s="2364"/>
      <c r="F57" s="2364"/>
      <c r="G57" s="2364"/>
      <c r="H57" s="2364"/>
      <c r="I57" s="2365"/>
      <c r="J57" s="347">
        <v>13257</v>
      </c>
      <c r="K57" s="348">
        <v>94091</v>
      </c>
      <c r="L57" s="2366">
        <f t="shared" si="0"/>
        <v>6.0974579467451155</v>
      </c>
      <c r="M57" s="2367"/>
      <c r="N57" s="2368"/>
      <c r="O57" s="2380"/>
      <c r="P57" s="2380"/>
    </row>
    <row r="58" spans="2:16" ht="48" customHeight="1" thickBot="1">
      <c r="B58" s="40" t="s">
        <v>512</v>
      </c>
      <c r="C58" s="2351" t="s">
        <v>513</v>
      </c>
      <c r="D58" s="2351"/>
      <c r="E58" s="2351"/>
      <c r="F58" s="2351"/>
      <c r="G58" s="2351"/>
      <c r="H58" s="2351"/>
      <c r="I58" s="2351"/>
      <c r="J58" s="41" t="s">
        <v>56</v>
      </c>
      <c r="K58" s="42" t="s">
        <v>514</v>
      </c>
      <c r="L58" s="2352" t="s">
        <v>5025</v>
      </c>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c r="N60" s="2360"/>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30.75" customHeight="1">
      <c r="B63" s="1490" t="s">
        <v>435</v>
      </c>
      <c r="C63" s="1997" t="s">
        <v>524</v>
      </c>
      <c r="D63" s="1997"/>
      <c r="E63" s="1997"/>
      <c r="F63" s="1998"/>
      <c r="G63" s="48">
        <v>0</v>
      </c>
      <c r="H63" s="116" t="s">
        <v>862</v>
      </c>
      <c r="I63" s="2317" t="s">
        <v>862</v>
      </c>
      <c r="J63" s="2318"/>
      <c r="K63" s="2340"/>
      <c r="L63" s="2341"/>
      <c r="M63" s="2341"/>
      <c r="N63" s="2342"/>
      <c r="O63" s="2349"/>
      <c r="P63" s="2349"/>
    </row>
    <row r="64" spans="2:16" ht="54" customHeight="1">
      <c r="B64" s="1490" t="s">
        <v>441</v>
      </c>
      <c r="C64" s="1997" t="s">
        <v>525</v>
      </c>
      <c r="D64" s="1997"/>
      <c r="E64" s="1997"/>
      <c r="F64" s="1998"/>
      <c r="G64" s="48">
        <v>4000000</v>
      </c>
      <c r="H64" s="116" t="s">
        <v>862</v>
      </c>
      <c r="I64" s="2317" t="s">
        <v>5026</v>
      </c>
      <c r="J64" s="2318"/>
      <c r="K64" s="2340" t="s">
        <v>5027</v>
      </c>
      <c r="L64" s="2341"/>
      <c r="M64" s="2341"/>
      <c r="N64" s="2342"/>
      <c r="O64" s="2349"/>
      <c r="P64" s="2349"/>
    </row>
    <row r="65" spans="2:17" ht="44.25" customHeight="1" thickBot="1">
      <c r="B65" s="27" t="s">
        <v>443</v>
      </c>
      <c r="C65" s="1830" t="s">
        <v>526</v>
      </c>
      <c r="D65" s="1830"/>
      <c r="E65" s="1830"/>
      <c r="F65" s="1831"/>
      <c r="G65" s="50">
        <f>G63+G64</f>
        <v>4000000</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3137</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914</v>
      </c>
      <c r="P69" s="2051"/>
    </row>
    <row r="70" spans="2:17" ht="28.5" customHeight="1">
      <c r="B70" s="1490" t="s">
        <v>435</v>
      </c>
      <c r="C70" s="2338" t="s">
        <v>537</v>
      </c>
      <c r="D70" s="2338"/>
      <c r="E70" s="2339"/>
      <c r="F70" s="1523" t="s">
        <v>57</v>
      </c>
      <c r="G70" s="2315">
        <v>0</v>
      </c>
      <c r="H70" s="2316"/>
      <c r="I70" s="2317" t="s">
        <v>862</v>
      </c>
      <c r="J70" s="2318"/>
      <c r="K70" s="2340"/>
      <c r="L70" s="2341"/>
      <c r="M70" s="2341"/>
      <c r="N70" s="2342"/>
      <c r="O70" s="2124"/>
      <c r="P70" s="2124"/>
    </row>
    <row r="71" spans="2:17" ht="31.5" customHeight="1">
      <c r="B71" s="56"/>
      <c r="C71" s="2338" t="s">
        <v>538</v>
      </c>
      <c r="D71" s="2338"/>
      <c r="E71" s="2339"/>
      <c r="F71" s="2162" t="s">
        <v>331</v>
      </c>
      <c r="G71" s="2163"/>
      <c r="H71" s="2163"/>
      <c r="I71" s="2163"/>
      <c r="J71" s="2163"/>
      <c r="K71" s="2340"/>
      <c r="L71" s="2341"/>
      <c r="M71" s="2341"/>
      <c r="N71" s="2342"/>
      <c r="O71" s="2124"/>
      <c r="P71" s="2124"/>
    </row>
    <row r="72" spans="2:17" ht="65.25" customHeight="1">
      <c r="B72" s="1490" t="s">
        <v>441</v>
      </c>
      <c r="C72" s="2338" t="s">
        <v>539</v>
      </c>
      <c r="D72" s="2338"/>
      <c r="E72" s="2339"/>
      <c r="F72" s="1523" t="s">
        <v>56</v>
      </c>
      <c r="G72" s="2315">
        <v>2000000</v>
      </c>
      <c r="H72" s="2316"/>
      <c r="I72" s="2317" t="s">
        <v>862</v>
      </c>
      <c r="J72" s="2318"/>
      <c r="K72" s="3281" t="s">
        <v>5028</v>
      </c>
      <c r="L72" s="3282"/>
      <c r="M72" s="3282"/>
      <c r="N72" s="3283"/>
      <c r="O72" s="2124"/>
      <c r="P72" s="2124"/>
    </row>
    <row r="73" spans="2:17" ht="35.25" customHeight="1">
      <c r="B73" s="56"/>
      <c r="C73" s="2338" t="s">
        <v>540</v>
      </c>
      <c r="D73" s="2338"/>
      <c r="E73" s="2339"/>
      <c r="F73" s="2162" t="s">
        <v>5029</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2000000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865</v>
      </c>
      <c r="G77" s="2315">
        <v>4685458.8</v>
      </c>
      <c r="H77" s="2316"/>
      <c r="I77" s="2317" t="s">
        <v>862</v>
      </c>
      <c r="J77" s="2318"/>
      <c r="K77" s="2284" t="s">
        <v>5030</v>
      </c>
      <c r="L77" s="2285"/>
      <c r="M77" s="2285"/>
      <c r="N77" s="2286"/>
      <c r="O77" s="25" t="s">
        <v>864</v>
      </c>
      <c r="P77" s="26"/>
    </row>
    <row r="78" spans="2:17" s="164" customFormat="1" ht="32.25" customHeight="1">
      <c r="B78" s="1490" t="s">
        <v>441</v>
      </c>
      <c r="C78" s="1997" t="s">
        <v>67</v>
      </c>
      <c r="D78" s="1997"/>
      <c r="E78" s="1998"/>
      <c r="F78" s="1523" t="s">
        <v>865</v>
      </c>
      <c r="G78" s="2315">
        <v>12053824</v>
      </c>
      <c r="H78" s="2316"/>
      <c r="I78" s="2317" t="s">
        <v>862</v>
      </c>
      <c r="J78" s="2318"/>
      <c r="K78" s="2284" t="s">
        <v>5031</v>
      </c>
      <c r="L78" s="2285"/>
      <c r="M78" s="2285"/>
      <c r="N78" s="2286"/>
      <c r="O78" s="25" t="s">
        <v>4737</v>
      </c>
      <c r="P78" s="26"/>
    </row>
    <row r="79" spans="2:17" s="164" customFormat="1" ht="32.25" customHeight="1">
      <c r="B79" s="1490" t="s">
        <v>443</v>
      </c>
      <c r="C79" s="1997" t="s">
        <v>115</v>
      </c>
      <c r="D79" s="1997"/>
      <c r="E79" s="1998"/>
      <c r="F79" s="1523" t="s">
        <v>62</v>
      </c>
      <c r="G79" s="2315">
        <v>0</v>
      </c>
      <c r="H79" s="2316"/>
      <c r="I79" s="2317" t="s">
        <v>862</v>
      </c>
      <c r="J79" s="2318"/>
      <c r="K79" s="2284"/>
      <c r="L79" s="2285"/>
      <c r="M79" s="2285"/>
      <c r="N79" s="2286"/>
      <c r="O79" s="25"/>
      <c r="P79" s="26"/>
    </row>
    <row r="80" spans="2:17" s="164" customFormat="1" ht="32.25" customHeight="1">
      <c r="B80" s="1490" t="s">
        <v>445</v>
      </c>
      <c r="C80" s="1997" t="s">
        <v>116</v>
      </c>
      <c r="D80" s="1997"/>
      <c r="E80" s="1998"/>
      <c r="F80" s="1523" t="s">
        <v>865</v>
      </c>
      <c r="G80" s="2315">
        <v>4237800.5888</v>
      </c>
      <c r="H80" s="2316">
        <v>4237800.5888</v>
      </c>
      <c r="I80" s="2317" t="s">
        <v>862</v>
      </c>
      <c r="J80" s="2318"/>
      <c r="K80" s="2315" t="s">
        <v>5032</v>
      </c>
      <c r="L80" s="2319"/>
      <c r="M80" s="2319"/>
      <c r="N80" s="2320"/>
      <c r="O80" s="238" t="s">
        <v>3629</v>
      </c>
      <c r="P80" s="2051"/>
    </row>
    <row r="81" spans="1:16" s="164" customFormat="1" ht="32.25" customHeight="1">
      <c r="B81" s="1490" t="s">
        <v>448</v>
      </c>
      <c r="C81" s="1997" t="s">
        <v>328</v>
      </c>
      <c r="D81" s="1997"/>
      <c r="E81" s="1998"/>
      <c r="F81" s="1523" t="s">
        <v>865</v>
      </c>
      <c r="G81" s="2315">
        <v>1399316</v>
      </c>
      <c r="H81" s="2316"/>
      <c r="I81" s="2317" t="s">
        <v>862</v>
      </c>
      <c r="J81" s="2318"/>
      <c r="K81" s="2284" t="s">
        <v>5033</v>
      </c>
      <c r="L81" s="2285"/>
      <c r="M81" s="2285"/>
      <c r="N81" s="2286"/>
      <c r="O81" s="1511" t="s">
        <v>867</v>
      </c>
      <c r="P81" s="2197"/>
    </row>
    <row r="82" spans="1:16" ht="53.25" customHeight="1" thickBot="1">
      <c r="B82" s="27" t="s">
        <v>450</v>
      </c>
      <c r="C82" s="1830" t="s">
        <v>549</v>
      </c>
      <c r="D82" s="1830"/>
      <c r="E82" s="1831"/>
      <c r="F82" s="61"/>
      <c r="G82" s="2307">
        <f>G77+G78+G79+G80+G81</f>
        <v>22376399.388800003</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8.2046571690112743E-2</v>
      </c>
      <c r="K84" s="65" t="s">
        <v>434</v>
      </c>
      <c r="L84" s="2304"/>
      <c r="M84" s="2305"/>
      <c r="N84" s="2306"/>
      <c r="O84" s="2231"/>
      <c r="P84" s="2231"/>
    </row>
    <row r="85" spans="1:16" ht="49.5" customHeight="1">
      <c r="B85" s="66" t="s">
        <v>553</v>
      </c>
      <c r="C85" s="2302" t="s">
        <v>554</v>
      </c>
      <c r="D85" s="2302"/>
      <c r="E85" s="2302"/>
      <c r="F85" s="2302"/>
      <c r="G85" s="2302"/>
      <c r="H85" s="2302"/>
      <c r="I85" s="2303"/>
      <c r="J85" s="64">
        <f>G70/G74</f>
        <v>0</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0.92788645632051547</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5034</v>
      </c>
      <c r="M88" s="2293"/>
      <c r="N88" s="2294"/>
      <c r="O88" s="2051" t="s">
        <v>1906</v>
      </c>
      <c r="P88" s="2051"/>
    </row>
    <row r="89" spans="1:16" ht="21" customHeight="1">
      <c r="B89" s="1490" t="s">
        <v>435</v>
      </c>
      <c r="C89" s="2301" t="s">
        <v>561</v>
      </c>
      <c r="D89" s="2301"/>
      <c r="E89" s="2301"/>
      <c r="F89" s="2301"/>
      <c r="G89" s="2301"/>
      <c r="H89" s="2301"/>
      <c r="I89" s="2301"/>
      <c r="J89" s="158" t="s">
        <v>57</v>
      </c>
      <c r="K89" s="2290"/>
      <c r="L89" s="2295"/>
      <c r="M89" s="2296"/>
      <c r="N89" s="2297"/>
      <c r="O89" s="2124"/>
      <c r="P89" s="2124"/>
    </row>
    <row r="90" spans="1:16" ht="21" customHeight="1">
      <c r="B90" s="1490" t="s">
        <v>441</v>
      </c>
      <c r="C90" s="2301" t="s">
        <v>562</v>
      </c>
      <c r="D90" s="2301"/>
      <c r="E90" s="2301"/>
      <c r="F90" s="2301"/>
      <c r="G90" s="2301"/>
      <c r="H90" s="2301"/>
      <c r="I90" s="2301"/>
      <c r="J90" s="158" t="s">
        <v>56</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t="s">
        <v>5035</v>
      </c>
      <c r="J95" s="2230"/>
      <c r="K95" s="2230"/>
      <c r="L95" s="2230"/>
      <c r="M95" s="2230"/>
      <c r="N95" s="2022"/>
      <c r="O95" s="2051" t="s">
        <v>914</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56</v>
      </c>
      <c r="G100" s="2040"/>
      <c r="H100" s="2290"/>
      <c r="I100" s="2023"/>
      <c r="J100" s="2048"/>
      <c r="K100" s="2048"/>
      <c r="L100" s="2048"/>
      <c r="M100" s="2048"/>
      <c r="N100" s="2024"/>
      <c r="O100" s="2124"/>
      <c r="P100" s="2124"/>
    </row>
    <row r="101" spans="2:16" ht="21" customHeight="1">
      <c r="B101" s="27"/>
      <c r="C101" s="1903" t="s">
        <v>327</v>
      </c>
      <c r="D101" s="1903"/>
      <c r="E101" s="2138"/>
      <c r="F101" s="2038" t="s">
        <v>56</v>
      </c>
      <c r="G101" s="2040"/>
      <c r="H101" s="2290"/>
      <c r="I101" s="2023"/>
      <c r="J101" s="2048"/>
      <c r="K101" s="2048"/>
      <c r="L101" s="2048"/>
      <c r="M101" s="2048"/>
      <c r="N101" s="2024"/>
      <c r="O101" s="2124"/>
      <c r="P101" s="2124"/>
    </row>
    <row r="102" spans="2:16" ht="21" customHeight="1">
      <c r="B102" s="27"/>
      <c r="C102" s="1903" t="s">
        <v>328</v>
      </c>
      <c r="D102" s="1903"/>
      <c r="E102" s="2138"/>
      <c r="F102" s="2038" t="s">
        <v>324</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5036</v>
      </c>
      <c r="D106" s="1997"/>
      <c r="E106" s="1997"/>
      <c r="F106" s="1997"/>
      <c r="G106" s="1998"/>
      <c r="H106" s="71" t="s">
        <v>56</v>
      </c>
      <c r="I106" s="2260" t="s">
        <v>514</v>
      </c>
      <c r="J106" s="2261"/>
      <c r="K106" s="2262"/>
      <c r="L106" s="2263"/>
      <c r="M106" s="2263"/>
      <c r="N106" s="2264"/>
      <c r="O106" s="25" t="s">
        <v>3696</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68</v>
      </c>
      <c r="G108" s="2276"/>
      <c r="H108" s="2277"/>
      <c r="I108" s="2278">
        <v>4000000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4323</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57</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57</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57</v>
      </c>
      <c r="J123" s="2109"/>
      <c r="K123" s="1522" t="s">
        <v>56</v>
      </c>
      <c r="L123" s="2108" t="s">
        <v>56</v>
      </c>
      <c r="M123" s="2110"/>
      <c r="N123" s="2191"/>
      <c r="O123" s="2232"/>
      <c r="P123" s="2232"/>
    </row>
    <row r="124" spans="2:16" ht="24" customHeight="1">
      <c r="B124" s="73" t="s">
        <v>458</v>
      </c>
      <c r="C124" s="1885" t="s">
        <v>593</v>
      </c>
      <c r="D124" s="1885"/>
      <c r="E124" s="1885"/>
      <c r="F124" s="2148"/>
      <c r="G124" s="2108" t="s">
        <v>62</v>
      </c>
      <c r="H124" s="2109"/>
      <c r="I124" s="2108" t="s">
        <v>56</v>
      </c>
      <c r="J124" s="2109"/>
      <c r="K124" s="1522" t="s">
        <v>62</v>
      </c>
      <c r="L124" s="2108" t="s">
        <v>65</v>
      </c>
      <c r="M124" s="2110"/>
      <c r="N124" s="2191"/>
      <c r="O124" s="2232"/>
      <c r="P124" s="2232"/>
    </row>
    <row r="125" spans="2:16" ht="24" customHeight="1">
      <c r="B125" s="73" t="s">
        <v>594</v>
      </c>
      <c r="C125" s="1885" t="s">
        <v>595</v>
      </c>
      <c r="D125" s="1885"/>
      <c r="E125" s="1885"/>
      <c r="F125" s="2148"/>
      <c r="G125" s="2108" t="s">
        <v>62</v>
      </c>
      <c r="H125" s="2109"/>
      <c r="I125" s="2108" t="s">
        <v>56</v>
      </c>
      <c r="J125" s="2109"/>
      <c r="K125" s="1522" t="s">
        <v>62</v>
      </c>
      <c r="L125" s="2108" t="s">
        <v>65</v>
      </c>
      <c r="M125" s="2110"/>
      <c r="N125" s="2191"/>
      <c r="O125" s="2232"/>
      <c r="P125" s="2232"/>
    </row>
    <row r="126" spans="2:16" ht="21" customHeight="1">
      <c r="B126" s="73" t="s">
        <v>596</v>
      </c>
      <c r="C126" s="1885" t="s">
        <v>597</v>
      </c>
      <c r="D126" s="1885"/>
      <c r="E126" s="1885"/>
      <c r="F126" s="2148"/>
      <c r="G126" s="2108" t="s">
        <v>65</v>
      </c>
      <c r="H126" s="2109"/>
      <c r="I126" s="2108" t="s">
        <v>57</v>
      </c>
      <c r="J126" s="2109"/>
      <c r="K126" s="1522" t="s">
        <v>65</v>
      </c>
      <c r="L126" s="2108" t="s">
        <v>65</v>
      </c>
      <c r="M126" s="2110"/>
      <c r="N126" s="2191"/>
      <c r="O126" s="2232"/>
      <c r="P126" s="2232"/>
    </row>
    <row r="127" spans="2:16" ht="29.25" customHeight="1">
      <c r="B127" s="73" t="s">
        <v>598</v>
      </c>
      <c r="C127" s="1885" t="s">
        <v>599</v>
      </c>
      <c r="D127" s="1885"/>
      <c r="E127" s="1885"/>
      <c r="F127" s="2148"/>
      <c r="G127" s="2108" t="s">
        <v>65</v>
      </c>
      <c r="H127" s="2109"/>
      <c r="I127" s="2108" t="s">
        <v>57</v>
      </c>
      <c r="J127" s="2109"/>
      <c r="K127" s="1522" t="s">
        <v>56</v>
      </c>
      <c r="L127" s="2108" t="s">
        <v>56</v>
      </c>
      <c r="M127" s="2110"/>
      <c r="N127" s="2191"/>
      <c r="O127" s="2232"/>
      <c r="P127" s="2232"/>
    </row>
    <row r="128" spans="2:16" ht="21" customHeight="1">
      <c r="B128" s="73" t="s">
        <v>600</v>
      </c>
      <c r="C128" s="1885" t="s">
        <v>601</v>
      </c>
      <c r="D128" s="1885"/>
      <c r="E128" s="1885"/>
      <c r="F128" s="2148"/>
      <c r="G128" s="2108" t="s">
        <v>57</v>
      </c>
      <c r="H128" s="2109"/>
      <c r="I128" s="2108" t="s">
        <v>56</v>
      </c>
      <c r="J128" s="2109"/>
      <c r="K128" s="1522" t="s">
        <v>56</v>
      </c>
      <c r="L128" s="2108" t="s">
        <v>56</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c r="F130" s="2242"/>
      <c r="G130" s="2108"/>
      <c r="H130" s="2109"/>
      <c r="I130" s="2108"/>
      <c r="J130" s="2109"/>
      <c r="K130" s="1522"/>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01.25" customHeight="1">
      <c r="B135" s="28" t="s">
        <v>607</v>
      </c>
      <c r="C135" s="2111" t="s">
        <v>608</v>
      </c>
      <c r="D135" s="2111"/>
      <c r="E135" s="2111"/>
      <c r="F135" s="2111"/>
      <c r="G135" s="1531" t="s">
        <v>56</v>
      </c>
      <c r="H135" s="2236" t="s">
        <v>609</v>
      </c>
      <c r="I135" s="2237"/>
      <c r="J135" s="2238"/>
      <c r="K135" s="2239"/>
      <c r="L135" s="2239"/>
      <c r="M135" s="2239"/>
      <c r="N135" s="2240"/>
      <c r="O135" s="1628" t="s">
        <v>1916</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19.5" customHeight="1">
      <c r="B137" s="1490" t="s">
        <v>611</v>
      </c>
      <c r="C137" s="2028" t="s">
        <v>612</v>
      </c>
      <c r="D137" s="2028"/>
      <c r="E137" s="2028"/>
      <c r="F137" s="2028"/>
      <c r="G137" s="2028"/>
      <c r="H137" s="1999" t="s">
        <v>5037</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875</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57</v>
      </c>
      <c r="I141" s="2027"/>
      <c r="J141" s="2027"/>
      <c r="K141" s="2169"/>
      <c r="L141" s="2039"/>
      <c r="M141" s="2039"/>
      <c r="N141" s="2225"/>
      <c r="O141" s="2051"/>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2:16" ht="154.5" customHeight="1" thickBot="1">
      <c r="B144" s="22" t="s">
        <v>435</v>
      </c>
      <c r="C144" s="1855" t="s">
        <v>618</v>
      </c>
      <c r="D144" s="1855"/>
      <c r="E144" s="1855"/>
      <c r="F144" s="1855"/>
      <c r="G144" s="2098"/>
      <c r="H144" s="1999" t="s">
        <v>5038</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168</v>
      </c>
      <c r="H147" s="2110"/>
      <c r="I147" s="2109"/>
      <c r="J147" s="2108" t="s">
        <v>168</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168</v>
      </c>
      <c r="K150" s="2110"/>
      <c r="L150" s="2109"/>
      <c r="M150" s="1533"/>
      <c r="N150" s="1539"/>
      <c r="O150" s="2165"/>
      <c r="P150" s="2165"/>
    </row>
    <row r="151" spans="2:16" ht="41.25" customHeight="1">
      <c r="B151" s="76" t="s">
        <v>445</v>
      </c>
      <c r="C151" s="1885" t="s">
        <v>589</v>
      </c>
      <c r="D151" s="1885"/>
      <c r="E151" s="1885"/>
      <c r="F151" s="2148"/>
      <c r="G151" s="2108" t="s">
        <v>168</v>
      </c>
      <c r="H151" s="2110"/>
      <c r="I151" s="2109"/>
      <c r="J151" s="2108" t="s">
        <v>168</v>
      </c>
      <c r="K151" s="2110"/>
      <c r="L151" s="2109"/>
      <c r="M151" s="2162"/>
      <c r="N151" s="2196"/>
      <c r="O151" s="2165"/>
      <c r="P151" s="2165"/>
    </row>
    <row r="152" spans="2:16" ht="29.25" customHeight="1">
      <c r="B152" s="76" t="s">
        <v>448</v>
      </c>
      <c r="C152" s="1885" t="s">
        <v>628</v>
      </c>
      <c r="D152" s="1885"/>
      <c r="E152" s="1885"/>
      <c r="F152" s="2148"/>
      <c r="G152" s="2108" t="s">
        <v>168</v>
      </c>
      <c r="H152" s="2110"/>
      <c r="I152" s="2109"/>
      <c r="J152" s="2108" t="s">
        <v>168</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168</v>
      </c>
      <c r="H155" s="2110"/>
      <c r="I155" s="2109"/>
      <c r="J155" s="2108" t="s">
        <v>168</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t="s">
        <v>3148</v>
      </c>
    </row>
    <row r="164" spans="1:16" ht="19.5" customHeight="1">
      <c r="A164" s="166"/>
      <c r="B164" s="1492" t="s">
        <v>435</v>
      </c>
      <c r="C164" s="1997" t="s">
        <v>175</v>
      </c>
      <c r="D164" s="1997"/>
      <c r="E164" s="1998"/>
      <c r="F164" s="1523" t="s">
        <v>56</v>
      </c>
      <c r="G164" s="4294" t="s">
        <v>5039</v>
      </c>
      <c r="H164" s="2189"/>
      <c r="I164" s="2189"/>
      <c r="J164" s="2189"/>
      <c r="K164" s="2190"/>
      <c r="L164" s="2108" t="s">
        <v>56</v>
      </c>
      <c r="M164" s="2110"/>
      <c r="N164" s="2110"/>
      <c r="O164" s="2204"/>
      <c r="P164" s="2204"/>
    </row>
    <row r="165" spans="1:16" ht="19.5" customHeight="1">
      <c r="A165" s="166"/>
      <c r="B165" s="1492" t="s">
        <v>441</v>
      </c>
      <c r="C165" s="1997" t="s">
        <v>176</v>
      </c>
      <c r="D165" s="1997"/>
      <c r="E165" s="1998"/>
      <c r="F165" s="1523" t="s">
        <v>56</v>
      </c>
      <c r="G165" s="4294" t="s">
        <v>5039</v>
      </c>
      <c r="H165" s="2189"/>
      <c r="I165" s="2189"/>
      <c r="J165" s="2189"/>
      <c r="K165" s="2190"/>
      <c r="L165" s="2108" t="s">
        <v>56</v>
      </c>
      <c r="M165" s="2110"/>
      <c r="N165" s="2110"/>
      <c r="O165" s="2204"/>
      <c r="P165" s="2204"/>
    </row>
    <row r="166" spans="1:16" ht="19.5" customHeight="1">
      <c r="A166" s="166"/>
      <c r="B166" s="1492" t="s">
        <v>443</v>
      </c>
      <c r="C166" s="1997" t="s">
        <v>177</v>
      </c>
      <c r="D166" s="1997"/>
      <c r="E166" s="1998"/>
      <c r="F166" s="1523" t="s">
        <v>56</v>
      </c>
      <c r="G166" s="4294" t="s">
        <v>5039</v>
      </c>
      <c r="H166" s="2189"/>
      <c r="I166" s="2189"/>
      <c r="J166" s="2189"/>
      <c r="K166" s="2190"/>
      <c r="L166" s="2108" t="s">
        <v>56</v>
      </c>
      <c r="M166" s="2110"/>
      <c r="N166" s="2110"/>
      <c r="O166" s="2204"/>
      <c r="P166" s="2204"/>
    </row>
    <row r="167" spans="1:16" ht="19.5" customHeight="1">
      <c r="A167" s="166"/>
      <c r="B167" s="1492" t="s">
        <v>445</v>
      </c>
      <c r="C167" s="1997" t="s">
        <v>178</v>
      </c>
      <c r="D167" s="1997"/>
      <c r="E167" s="1998"/>
      <c r="F167" s="1523" t="s">
        <v>56</v>
      </c>
      <c r="G167" s="4294" t="s">
        <v>5039</v>
      </c>
      <c r="H167" s="2189"/>
      <c r="I167" s="2189"/>
      <c r="J167" s="2189"/>
      <c r="K167" s="2190"/>
      <c r="L167" s="2108" t="s">
        <v>56</v>
      </c>
      <c r="M167" s="2110"/>
      <c r="N167" s="2110"/>
      <c r="O167" s="2204"/>
      <c r="P167" s="2204"/>
    </row>
    <row r="168" spans="1:16" ht="19.5" customHeight="1">
      <c r="A168" s="166"/>
      <c r="B168" s="76" t="s">
        <v>448</v>
      </c>
      <c r="C168" s="1997" t="s">
        <v>179</v>
      </c>
      <c r="D168" s="1997"/>
      <c r="E168" s="1998"/>
      <c r="F168" s="1532" t="s">
        <v>56</v>
      </c>
      <c r="G168" s="4294" t="s">
        <v>5039</v>
      </c>
      <c r="H168" s="2189"/>
      <c r="I168" s="2189"/>
      <c r="J168" s="2189"/>
      <c r="K168" s="2190"/>
      <c r="L168" s="2108" t="s">
        <v>56</v>
      </c>
      <c r="M168" s="2110"/>
      <c r="N168" s="2110"/>
      <c r="O168" s="2204"/>
      <c r="P168" s="2204"/>
    </row>
    <row r="169" spans="1:16" ht="19.5" customHeight="1">
      <c r="A169" s="166"/>
      <c r="B169" s="84" t="s">
        <v>450</v>
      </c>
      <c r="C169" s="1997" t="s">
        <v>638</v>
      </c>
      <c r="D169" s="1997"/>
      <c r="E169" s="1998"/>
      <c r="F169" s="1532" t="s">
        <v>56</v>
      </c>
      <c r="G169" s="4294" t="s">
        <v>5039</v>
      </c>
      <c r="H169" s="2189"/>
      <c r="I169" s="2189"/>
      <c r="J169" s="2189"/>
      <c r="K169" s="2190"/>
      <c r="L169" s="2108" t="s">
        <v>56</v>
      </c>
      <c r="M169" s="2110"/>
      <c r="N169" s="2110"/>
      <c r="O169" s="2204"/>
      <c r="P169" s="2204"/>
    </row>
    <row r="170" spans="1:16" ht="19.5" customHeight="1">
      <c r="A170" s="166"/>
      <c r="B170" s="84" t="s">
        <v>453</v>
      </c>
      <c r="C170" s="1997" t="s">
        <v>181</v>
      </c>
      <c r="D170" s="1997"/>
      <c r="E170" s="1998"/>
      <c r="F170" s="1532" t="s">
        <v>56</v>
      </c>
      <c r="G170" s="4294" t="s">
        <v>5039</v>
      </c>
      <c r="H170" s="2189"/>
      <c r="I170" s="2189"/>
      <c r="J170" s="2189"/>
      <c r="K170" s="2190"/>
      <c r="L170" s="2108" t="s">
        <v>56</v>
      </c>
      <c r="M170" s="2110"/>
      <c r="N170" s="2110"/>
      <c r="O170" s="2204"/>
      <c r="P170" s="2204"/>
    </row>
    <row r="171" spans="1:16" ht="19.5" customHeight="1">
      <c r="A171" s="166"/>
      <c r="B171" s="84" t="s">
        <v>456</v>
      </c>
      <c r="C171" s="1997" t="s">
        <v>182</v>
      </c>
      <c r="D171" s="1997"/>
      <c r="E171" s="1998"/>
      <c r="F171" s="1532" t="s">
        <v>56</v>
      </c>
      <c r="G171" s="4294" t="s">
        <v>5039</v>
      </c>
      <c r="H171" s="2189"/>
      <c r="I171" s="2189"/>
      <c r="J171" s="2189"/>
      <c r="K171" s="2190"/>
      <c r="L171" s="2108" t="s">
        <v>56</v>
      </c>
      <c r="M171" s="2110"/>
      <c r="N171" s="2110"/>
      <c r="O171" s="2204"/>
      <c r="P171" s="2204"/>
    </row>
    <row r="172" spans="1:16" ht="19.5" customHeight="1">
      <c r="A172" s="166"/>
      <c r="B172" s="84" t="s">
        <v>458</v>
      </c>
      <c r="C172" s="1997" t="s">
        <v>183</v>
      </c>
      <c r="D172" s="1997"/>
      <c r="E172" s="1998"/>
      <c r="F172" s="1532" t="s">
        <v>56</v>
      </c>
      <c r="G172" s="4294" t="s">
        <v>5039</v>
      </c>
      <c r="H172" s="2189"/>
      <c r="I172" s="2189"/>
      <c r="J172" s="2189"/>
      <c r="K172" s="2190"/>
      <c r="L172" s="2108" t="s">
        <v>56</v>
      </c>
      <c r="M172" s="2110"/>
      <c r="N172" s="2110"/>
      <c r="O172" s="2204"/>
      <c r="P172" s="2204"/>
    </row>
    <row r="173" spans="1:16" ht="19.5" customHeight="1">
      <c r="A173" s="166"/>
      <c r="B173" s="84" t="s">
        <v>594</v>
      </c>
      <c r="C173" s="1997" t="s">
        <v>639</v>
      </c>
      <c r="D173" s="1997"/>
      <c r="E173" s="1998"/>
      <c r="F173" s="1532" t="s">
        <v>56</v>
      </c>
      <c r="G173" s="4294" t="s">
        <v>5039</v>
      </c>
      <c r="H173" s="2189"/>
      <c r="I173" s="2189"/>
      <c r="J173" s="2189"/>
      <c r="K173" s="2190"/>
      <c r="L173" s="2108" t="s">
        <v>56</v>
      </c>
      <c r="M173" s="2110"/>
      <c r="N173" s="2110"/>
      <c r="O173" s="2204"/>
      <c r="P173" s="2204"/>
    </row>
    <row r="174" spans="1:16" ht="19.5" customHeight="1">
      <c r="A174" s="166"/>
      <c r="B174" s="76" t="s">
        <v>596</v>
      </c>
      <c r="C174" s="1997" t="s">
        <v>640</v>
      </c>
      <c r="D174" s="1997"/>
      <c r="E174" s="1998"/>
      <c r="F174" s="1532" t="s">
        <v>56</v>
      </c>
      <c r="G174" s="4294" t="s">
        <v>5039</v>
      </c>
      <c r="H174" s="2189"/>
      <c r="I174" s="2189"/>
      <c r="J174" s="2189"/>
      <c r="K174" s="2190"/>
      <c r="L174" s="2108" t="s">
        <v>56</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4753</v>
      </c>
      <c r="P175" s="2074"/>
    </row>
    <row r="176" spans="1:16" ht="18.75" customHeight="1">
      <c r="A176" s="166"/>
      <c r="B176" s="1492" t="s">
        <v>435</v>
      </c>
      <c r="C176" s="1997" t="s">
        <v>175</v>
      </c>
      <c r="D176" s="1997"/>
      <c r="E176" s="1998"/>
      <c r="F176" s="33" t="s">
        <v>56</v>
      </c>
      <c r="G176" s="2170" t="s">
        <v>5040</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56</v>
      </c>
      <c r="G177" s="2162" t="s">
        <v>5040</v>
      </c>
      <c r="H177" s="2163"/>
      <c r="I177" s="2163"/>
      <c r="J177" s="2163"/>
      <c r="K177" s="2163"/>
      <c r="L177" s="2163"/>
      <c r="M177" s="2163"/>
      <c r="N177" s="2196"/>
      <c r="O177" s="2124"/>
      <c r="P177" s="2081"/>
    </row>
    <row r="178" spans="1:16" ht="18.75" customHeight="1">
      <c r="A178" s="166"/>
      <c r="B178" s="1492" t="s">
        <v>443</v>
      </c>
      <c r="C178" s="1997" t="s">
        <v>177</v>
      </c>
      <c r="D178" s="1997"/>
      <c r="E178" s="1998"/>
      <c r="F178" s="33" t="s">
        <v>56</v>
      </c>
      <c r="G178" s="2162" t="s">
        <v>5041</v>
      </c>
      <c r="H178" s="2163"/>
      <c r="I178" s="2163"/>
      <c r="J178" s="2163"/>
      <c r="K178" s="2163"/>
      <c r="L178" s="2163"/>
      <c r="M178" s="2163"/>
      <c r="N178" s="2196"/>
      <c r="O178" s="2124"/>
      <c r="P178" s="2081"/>
    </row>
    <row r="179" spans="1:16" ht="18.75" customHeight="1">
      <c r="A179" s="166"/>
      <c r="B179" s="1492" t="s">
        <v>445</v>
      </c>
      <c r="C179" s="1997" t="s">
        <v>178</v>
      </c>
      <c r="D179" s="1997"/>
      <c r="E179" s="1998"/>
      <c r="F179" s="33" t="s">
        <v>56</v>
      </c>
      <c r="G179" s="2162" t="s">
        <v>5041</v>
      </c>
      <c r="H179" s="2163"/>
      <c r="I179" s="2163"/>
      <c r="J179" s="2163"/>
      <c r="K179" s="2163"/>
      <c r="L179" s="2163"/>
      <c r="M179" s="2163"/>
      <c r="N179" s="2196"/>
      <c r="O179" s="2124"/>
      <c r="P179" s="2081"/>
    </row>
    <row r="180" spans="1:16" ht="18.75" customHeight="1">
      <c r="A180" s="166"/>
      <c r="B180" s="76" t="s">
        <v>448</v>
      </c>
      <c r="C180" s="1997" t="s">
        <v>179</v>
      </c>
      <c r="D180" s="1997"/>
      <c r="E180" s="1998"/>
      <c r="F180" s="33" t="s">
        <v>56</v>
      </c>
      <c r="G180" s="2162" t="s">
        <v>5041</v>
      </c>
      <c r="H180" s="2163"/>
      <c r="I180" s="2163"/>
      <c r="J180" s="2163"/>
      <c r="K180" s="2163"/>
      <c r="L180" s="2163"/>
      <c r="M180" s="2163"/>
      <c r="N180" s="2196"/>
      <c r="O180" s="2124"/>
      <c r="P180" s="2081"/>
    </row>
    <row r="181" spans="1:16" ht="18.75" customHeight="1">
      <c r="A181" s="166"/>
      <c r="B181" s="84" t="s">
        <v>450</v>
      </c>
      <c r="C181" s="1997" t="s">
        <v>638</v>
      </c>
      <c r="D181" s="1997"/>
      <c r="E181" s="1998"/>
      <c r="F181" s="33" t="s">
        <v>65</v>
      </c>
      <c r="G181" s="2170"/>
      <c r="H181" s="2171"/>
      <c r="I181" s="2171"/>
      <c r="J181" s="2171"/>
      <c r="K181" s="2171"/>
      <c r="L181" s="2171"/>
      <c r="M181" s="2171"/>
      <c r="N181" s="2179"/>
      <c r="O181" s="2124"/>
      <c r="P181" s="2081"/>
    </row>
    <row r="182" spans="1:16" ht="18.75" customHeight="1">
      <c r="A182" s="166"/>
      <c r="B182" s="84" t="s">
        <v>453</v>
      </c>
      <c r="C182" s="1997" t="s">
        <v>181</v>
      </c>
      <c r="D182" s="1997"/>
      <c r="E182" s="1998"/>
      <c r="F182" s="33" t="s">
        <v>56</v>
      </c>
      <c r="G182" s="2162" t="s">
        <v>5041</v>
      </c>
      <c r="H182" s="2163"/>
      <c r="I182" s="2163"/>
      <c r="J182" s="2163"/>
      <c r="K182" s="2163"/>
      <c r="L182" s="2163"/>
      <c r="M182" s="2163"/>
      <c r="N182" s="2196"/>
      <c r="O182" s="2124"/>
      <c r="P182" s="2081"/>
    </row>
    <row r="183" spans="1:16" ht="18.75" customHeight="1">
      <c r="A183" s="166"/>
      <c r="B183" s="84" t="s">
        <v>456</v>
      </c>
      <c r="C183" s="1997" t="s">
        <v>182</v>
      </c>
      <c r="D183" s="1997"/>
      <c r="E183" s="1998"/>
      <c r="F183" s="33" t="s">
        <v>56</v>
      </c>
      <c r="G183" s="2172" t="s">
        <v>5041</v>
      </c>
      <c r="H183" s="2173"/>
      <c r="I183" s="2173"/>
      <c r="J183" s="2173"/>
      <c r="K183" s="2173"/>
      <c r="L183" s="2173"/>
      <c r="M183" s="2173"/>
      <c r="N183" s="2174"/>
      <c r="O183" s="2124"/>
      <c r="P183" s="2081"/>
    </row>
    <row r="184" spans="1:16" ht="18.75" customHeight="1">
      <c r="A184" s="166"/>
      <c r="B184" s="84" t="s">
        <v>458</v>
      </c>
      <c r="C184" s="1997" t="s">
        <v>183</v>
      </c>
      <c r="D184" s="1997"/>
      <c r="E184" s="1998"/>
      <c r="F184" s="33" t="s">
        <v>65</v>
      </c>
      <c r="G184" s="2162"/>
      <c r="H184" s="2163"/>
      <c r="I184" s="2163"/>
      <c r="J184" s="2163"/>
      <c r="K184" s="2163"/>
      <c r="L184" s="2163"/>
      <c r="M184" s="2163"/>
      <c r="N184" s="2196"/>
      <c r="O184" s="2124"/>
      <c r="P184" s="2081"/>
    </row>
    <row r="185" spans="1:16" ht="18.75" customHeight="1">
      <c r="A185" s="166"/>
      <c r="B185" s="84" t="s">
        <v>594</v>
      </c>
      <c r="C185" s="1997" t="s">
        <v>639</v>
      </c>
      <c r="D185" s="1997"/>
      <c r="E185" s="1998"/>
      <c r="F185" s="33" t="s">
        <v>65</v>
      </c>
      <c r="G185" s="2172"/>
      <c r="H185" s="2173"/>
      <c r="I185" s="2173"/>
      <c r="J185" s="2173"/>
      <c r="K185" s="2173"/>
      <c r="L185" s="2173"/>
      <c r="M185" s="2173"/>
      <c r="N185" s="2174"/>
      <c r="O185" s="2124"/>
      <c r="P185" s="2081"/>
    </row>
    <row r="186" spans="1:16" ht="18.75" customHeight="1">
      <c r="A186" s="166"/>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914</v>
      </c>
      <c r="P187" s="2051"/>
    </row>
    <row r="188" spans="1:16" ht="20.25" customHeight="1">
      <c r="A188" s="166"/>
      <c r="B188" s="1489" t="s">
        <v>435</v>
      </c>
      <c r="C188" s="1997" t="s">
        <v>175</v>
      </c>
      <c r="D188" s="1997"/>
      <c r="E188" s="1998"/>
      <c r="F188" s="1523" t="s">
        <v>57</v>
      </c>
      <c r="G188" s="2188"/>
      <c r="H188" s="2189"/>
      <c r="I188" s="2189"/>
      <c r="J188" s="2189"/>
      <c r="K188" s="2190"/>
      <c r="L188" s="2108" t="s">
        <v>65</v>
      </c>
      <c r="M188" s="2110"/>
      <c r="N188" s="2191"/>
      <c r="O188" s="2124"/>
      <c r="P188" s="2124"/>
    </row>
    <row r="189" spans="1:16" ht="20.25" customHeight="1">
      <c r="A189" s="166"/>
      <c r="B189" s="1489" t="s">
        <v>441</v>
      </c>
      <c r="C189" s="1997" t="s">
        <v>176</v>
      </c>
      <c r="D189" s="1997"/>
      <c r="E189" s="1998"/>
      <c r="F189" s="1523" t="s">
        <v>57</v>
      </c>
      <c r="G189" s="2188"/>
      <c r="H189" s="2189"/>
      <c r="I189" s="2189"/>
      <c r="J189" s="2189"/>
      <c r="K189" s="2190"/>
      <c r="L189" s="2108" t="s">
        <v>65</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65</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65</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65</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65</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65</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65</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65</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65</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65</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328</v>
      </c>
      <c r="P199" s="2051"/>
    </row>
    <row r="200" spans="1:16" ht="21" customHeight="1">
      <c r="A200" s="166"/>
      <c r="B200" s="1489" t="s">
        <v>435</v>
      </c>
      <c r="C200" s="1997" t="s">
        <v>175</v>
      </c>
      <c r="D200" s="1997"/>
      <c r="E200" s="1998"/>
      <c r="F200" s="33" t="s">
        <v>57</v>
      </c>
      <c r="G200" s="2170"/>
      <c r="H200" s="2171"/>
      <c r="I200" s="2171"/>
      <c r="J200" s="2171"/>
      <c r="K200" s="2171"/>
      <c r="L200" s="2171"/>
      <c r="M200" s="2171"/>
      <c r="N200" s="2179"/>
      <c r="O200" s="2124"/>
      <c r="P200" s="2124"/>
    </row>
    <row r="201" spans="1:16" ht="21" customHeight="1">
      <c r="A201" s="166"/>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166"/>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t="s">
        <v>5042</v>
      </c>
      <c r="M211" s="2171"/>
      <c r="N211" s="2179"/>
      <c r="O211" s="1991" t="s">
        <v>914</v>
      </c>
      <c r="P211" s="1991" t="s">
        <v>914</v>
      </c>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65</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65</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65</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65</v>
      </c>
      <c r="G223" s="2160"/>
      <c r="H223" s="2160"/>
      <c r="I223" s="2160"/>
      <c r="J223" s="2013"/>
      <c r="K223" s="2169"/>
      <c r="L223" s="2172"/>
      <c r="M223" s="2173"/>
      <c r="N223" s="2174"/>
      <c r="O223" s="2006" t="s">
        <v>914</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914</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56</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56</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1506">
        <v>2016</v>
      </c>
      <c r="L242" s="2150"/>
      <c r="M242" s="2154"/>
      <c r="N242" s="2107"/>
      <c r="O242" s="2017"/>
      <c r="P242" s="2017"/>
    </row>
    <row r="243" spans="2:16" ht="23.25" customHeight="1">
      <c r="B243" s="90" t="s">
        <v>678</v>
      </c>
      <c r="C243" s="1997" t="s">
        <v>679</v>
      </c>
      <c r="D243" s="1997"/>
      <c r="E243" s="1998"/>
      <c r="F243" s="1995" t="s">
        <v>5043</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227</v>
      </c>
      <c r="H251" s="1527" t="s">
        <v>514</v>
      </c>
      <c r="I251" s="2121"/>
      <c r="J251" s="2122"/>
      <c r="K251" s="2122"/>
      <c r="L251" s="2122"/>
      <c r="M251" s="2122"/>
      <c r="N251" s="2123"/>
      <c r="O251" s="93" t="s">
        <v>902</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903</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5044</v>
      </c>
      <c r="G255" s="2122"/>
      <c r="H255" s="2122"/>
      <c r="I255" s="2122"/>
      <c r="J255" s="2122"/>
      <c r="K255" s="2122"/>
      <c r="L255" s="2122"/>
      <c r="M255" s="2122"/>
      <c r="N255" s="2123"/>
      <c r="O255" s="2136"/>
      <c r="P255" s="2136"/>
    </row>
    <row r="256" spans="2:16" ht="27" customHeight="1">
      <c r="B256" s="27" t="s">
        <v>441</v>
      </c>
      <c r="C256" s="1997" t="s">
        <v>692</v>
      </c>
      <c r="D256" s="1997"/>
      <c r="E256" s="1997"/>
      <c r="F256" s="33" t="s">
        <v>62</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114.75" customHeight="1">
      <c r="B259" s="22"/>
      <c r="C259" s="1505" t="s">
        <v>458</v>
      </c>
      <c r="D259" s="1997" t="s">
        <v>691</v>
      </c>
      <c r="E259" s="1997"/>
      <c r="F259" s="2121" t="s">
        <v>5045</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c r="I260" s="2015"/>
      <c r="J260" s="2015"/>
      <c r="K260" s="2015"/>
      <c r="L260" s="2015"/>
      <c r="M260" s="2015"/>
      <c r="N260" s="2128"/>
      <c r="O260" s="2124" t="s">
        <v>3661</v>
      </c>
      <c r="P260" s="2051"/>
    </row>
    <row r="261" spans="2:16" ht="30" customHeight="1">
      <c r="B261" s="89" t="s">
        <v>435</v>
      </c>
      <c r="C261" s="1997" t="s">
        <v>696</v>
      </c>
      <c r="D261" s="1997"/>
      <c r="E261" s="1998"/>
      <c r="F261" s="1523" t="s">
        <v>65</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65</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65</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65</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1932</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212</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282</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5.25" customHeight="1">
      <c r="B274" s="2097"/>
      <c r="C274" s="2099"/>
      <c r="D274" s="2099"/>
      <c r="E274" s="2099"/>
      <c r="F274" s="2099"/>
      <c r="G274" s="2100"/>
      <c r="H274" s="98" t="s">
        <v>713</v>
      </c>
      <c r="I274" s="656" t="s">
        <v>714</v>
      </c>
      <c r="J274" s="656" t="s">
        <v>715</v>
      </c>
      <c r="K274" s="98" t="s">
        <v>716</v>
      </c>
      <c r="L274" s="98" t="s">
        <v>717</v>
      </c>
      <c r="M274" s="656" t="s">
        <v>718</v>
      </c>
      <c r="N274" s="99" t="s">
        <v>471</v>
      </c>
      <c r="O274" s="1504"/>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14</v>
      </c>
      <c r="J276" s="120">
        <f t="shared" ref="J276:J295" si="1">MIN(H276/I276,1)</f>
        <v>0</v>
      </c>
      <c r="K276" s="101" t="s">
        <v>61</v>
      </c>
      <c r="L276" s="102" t="s">
        <v>61</v>
      </c>
      <c r="M276" s="103" t="s">
        <v>61</v>
      </c>
      <c r="N276" s="1653" t="s">
        <v>61</v>
      </c>
      <c r="O276" s="2089"/>
      <c r="P276" s="2089"/>
    </row>
    <row r="277" spans="2:16" ht="24.75" customHeight="1">
      <c r="B277" s="84" t="s">
        <v>489</v>
      </c>
      <c r="C277" s="2091" t="s">
        <v>722</v>
      </c>
      <c r="D277" s="2091"/>
      <c r="E277" s="2091"/>
      <c r="F277" s="2091"/>
      <c r="G277" s="2092"/>
      <c r="H277" s="101" t="s">
        <v>61</v>
      </c>
      <c r="I277" s="102" t="s">
        <v>61</v>
      </c>
      <c r="J277" s="103" t="s">
        <v>61</v>
      </c>
      <c r="K277" s="118">
        <v>1220</v>
      </c>
      <c r="L277" s="118">
        <v>8463</v>
      </c>
      <c r="M277" s="121">
        <f>MIN(K277/L277,1)</f>
        <v>0.14415691835046673</v>
      </c>
      <c r="N277" s="136"/>
      <c r="O277" s="2017"/>
      <c r="P277" s="2017"/>
    </row>
    <row r="278" spans="2:16" ht="36" customHeight="1">
      <c r="B278" s="84" t="s">
        <v>493</v>
      </c>
      <c r="C278" s="2091" t="s">
        <v>723</v>
      </c>
      <c r="D278" s="2091"/>
      <c r="E278" s="2092"/>
      <c r="F278" s="2093"/>
      <c r="G278" s="2094"/>
      <c r="H278" s="118"/>
      <c r="I278" s="119"/>
      <c r="J278" s="120"/>
      <c r="K278" s="101" t="s">
        <v>61</v>
      </c>
      <c r="L278" s="102" t="s">
        <v>61</v>
      </c>
      <c r="M278" s="103" t="s">
        <v>61</v>
      </c>
      <c r="N278" s="136" t="s">
        <v>61</v>
      </c>
      <c r="O278" s="2017"/>
      <c r="P278" s="2017"/>
    </row>
    <row r="279" spans="2:16" ht="20.25" customHeight="1">
      <c r="B279" s="104" t="s">
        <v>441</v>
      </c>
      <c r="C279" s="2068" t="s">
        <v>724</v>
      </c>
      <c r="D279" s="2068"/>
      <c r="E279" s="2068"/>
      <c r="F279" s="2068"/>
      <c r="G279" s="2095"/>
      <c r="H279" s="118">
        <v>0</v>
      </c>
      <c r="I279" s="119">
        <v>14</v>
      </c>
      <c r="J279" s="120">
        <f t="shared" si="1"/>
        <v>0</v>
      </c>
      <c r="K279" s="118">
        <v>781</v>
      </c>
      <c r="L279" s="118">
        <v>8206</v>
      </c>
      <c r="M279" s="121">
        <f>MIN(K279/L279,1)</f>
        <v>9.5174262734584444E-2</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v>0</v>
      </c>
      <c r="I281" s="119">
        <v>14</v>
      </c>
      <c r="J281" s="120">
        <f t="shared" si="1"/>
        <v>0</v>
      </c>
      <c r="K281" s="101" t="s">
        <v>61</v>
      </c>
      <c r="L281" s="102" t="s">
        <v>61</v>
      </c>
      <c r="M281" s="103" t="s">
        <v>61</v>
      </c>
      <c r="N281" s="137" t="s">
        <v>61</v>
      </c>
      <c r="O281" s="2089"/>
      <c r="P281" s="2089"/>
    </row>
    <row r="282" spans="2:16" ht="24.75" customHeight="1">
      <c r="B282" s="76" t="s">
        <v>489</v>
      </c>
      <c r="C282" s="2091" t="s">
        <v>726</v>
      </c>
      <c r="D282" s="2091"/>
      <c r="E282" s="2091"/>
      <c r="F282" s="2091"/>
      <c r="G282" s="1518"/>
      <c r="H282" s="118">
        <v>0</v>
      </c>
      <c r="I282" s="119">
        <v>14</v>
      </c>
      <c r="J282" s="120">
        <f t="shared" si="1"/>
        <v>0</v>
      </c>
      <c r="K282" s="118">
        <v>996</v>
      </c>
      <c r="L282" s="118">
        <v>9812</v>
      </c>
      <c r="M282" s="121">
        <f>MIN(K282/L282,1)</f>
        <v>0.10150835711373828</v>
      </c>
      <c r="N282" s="137"/>
      <c r="O282" s="2089"/>
      <c r="P282" s="2089"/>
    </row>
    <row r="283" spans="2:16" ht="24.75" customHeight="1">
      <c r="B283" s="76" t="s">
        <v>493</v>
      </c>
      <c r="C283" s="2091" t="s">
        <v>727</v>
      </c>
      <c r="D283" s="2091"/>
      <c r="E283" s="2091"/>
      <c r="F283" s="2091"/>
      <c r="G283" s="2092"/>
      <c r="H283" s="118">
        <v>0</v>
      </c>
      <c r="I283" s="119">
        <v>14</v>
      </c>
      <c r="J283" s="120">
        <f t="shared" si="1"/>
        <v>0</v>
      </c>
      <c r="K283" s="118">
        <v>832</v>
      </c>
      <c r="L283" s="118">
        <v>9817</v>
      </c>
      <c r="M283" s="121">
        <f>MIN(K283/L283,1)</f>
        <v>8.4750942243047772E-2</v>
      </c>
      <c r="N283" s="530"/>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14</v>
      </c>
      <c r="J285" s="120">
        <f t="shared" si="1"/>
        <v>0</v>
      </c>
      <c r="K285" s="118">
        <v>691</v>
      </c>
      <c r="L285" s="118">
        <v>3601</v>
      </c>
      <c r="M285" s="121">
        <f>MIN(K285/L285,1)</f>
        <v>0.19189114134962509</v>
      </c>
      <c r="N285" s="1556"/>
      <c r="O285" s="2089"/>
      <c r="P285" s="2089"/>
    </row>
    <row r="286" spans="2:16" ht="22.5" customHeight="1">
      <c r="B286" s="76" t="s">
        <v>489</v>
      </c>
      <c r="C286" s="2091" t="s">
        <v>729</v>
      </c>
      <c r="D286" s="2091"/>
      <c r="E286" s="2091"/>
      <c r="F286" s="2091"/>
      <c r="G286" s="2092"/>
      <c r="H286" s="118">
        <v>0</v>
      </c>
      <c r="I286" s="119">
        <v>14</v>
      </c>
      <c r="J286" s="120">
        <f t="shared" si="1"/>
        <v>0</v>
      </c>
      <c r="K286" s="118">
        <v>886</v>
      </c>
      <c r="L286" s="118">
        <v>4586</v>
      </c>
      <c r="M286" s="121">
        <f>MIN(K286/L286,1)</f>
        <v>0.19319668556476233</v>
      </c>
      <c r="N286" s="137"/>
      <c r="O286" s="2089"/>
      <c r="P286" s="2089"/>
    </row>
    <row r="287" spans="2:16" ht="22.5" customHeight="1">
      <c r="B287" s="104" t="s">
        <v>448</v>
      </c>
      <c r="C287" s="2068" t="s">
        <v>503</v>
      </c>
      <c r="D287" s="2068"/>
      <c r="E287" s="2068"/>
      <c r="F287" s="2068"/>
      <c r="G287" s="2068"/>
      <c r="H287" s="118">
        <v>0</v>
      </c>
      <c r="I287" s="119">
        <v>14</v>
      </c>
      <c r="J287" s="120">
        <f t="shared" si="1"/>
        <v>0</v>
      </c>
      <c r="K287" s="118">
        <v>200</v>
      </c>
      <c r="L287" s="118">
        <v>2298</v>
      </c>
      <c r="M287" s="121">
        <f>MIN(K287/L287,1)</f>
        <v>8.7032201914708437E-2</v>
      </c>
      <c r="N287" s="138"/>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03" t="s">
        <v>61</v>
      </c>
      <c r="N288" s="137" t="s">
        <v>61</v>
      </c>
      <c r="O288" s="2089"/>
      <c r="P288" s="2089"/>
    </row>
    <row r="289" spans="2:16" ht="22.5" customHeight="1">
      <c r="B289" s="104" t="s">
        <v>453</v>
      </c>
      <c r="C289" s="2068" t="s">
        <v>131</v>
      </c>
      <c r="D289" s="2068"/>
      <c r="E289" s="2068"/>
      <c r="F289" s="2068"/>
      <c r="G289" s="2068"/>
      <c r="H289" s="118">
        <v>0</v>
      </c>
      <c r="I289" s="119">
        <v>14</v>
      </c>
      <c r="J289" s="120">
        <f t="shared" si="1"/>
        <v>0</v>
      </c>
      <c r="K289" s="118">
        <v>852</v>
      </c>
      <c r="L289" s="118">
        <v>9609</v>
      </c>
      <c r="M289" s="121">
        <f t="shared" ref="M289:M290" si="2">MIN(K289/L289,1)</f>
        <v>8.8666874804870441E-2</v>
      </c>
      <c r="N289" s="138"/>
      <c r="O289" s="2089"/>
      <c r="P289" s="2089"/>
    </row>
    <row r="290" spans="2:16" ht="22.5" customHeight="1">
      <c r="B290" s="104" t="s">
        <v>456</v>
      </c>
      <c r="C290" s="2068" t="s">
        <v>132</v>
      </c>
      <c r="D290" s="2068"/>
      <c r="E290" s="2068"/>
      <c r="F290" s="2068"/>
      <c r="G290" s="2068"/>
      <c r="H290" s="118">
        <v>0</v>
      </c>
      <c r="I290" s="119">
        <v>14</v>
      </c>
      <c r="J290" s="120">
        <f t="shared" si="1"/>
        <v>0</v>
      </c>
      <c r="K290" s="118">
        <v>775</v>
      </c>
      <c r="L290" s="118">
        <v>6226</v>
      </c>
      <c r="M290" s="121">
        <f t="shared" si="2"/>
        <v>0.12447799550273049</v>
      </c>
      <c r="N290" s="138"/>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2" t="s">
        <v>61</v>
      </c>
      <c r="J292" s="103" t="s">
        <v>61</v>
      </c>
      <c r="K292" s="101" t="s">
        <v>61</v>
      </c>
      <c r="L292" s="102" t="s">
        <v>61</v>
      </c>
      <c r="M292" s="103" t="s">
        <v>61</v>
      </c>
      <c r="N292" s="1556" t="s">
        <v>61</v>
      </c>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37" t="s">
        <v>61</v>
      </c>
      <c r="O293" s="2089"/>
      <c r="P293" s="2089"/>
    </row>
    <row r="294" spans="2:16" ht="22.5" customHeight="1">
      <c r="B294" s="104" t="s">
        <v>594</v>
      </c>
      <c r="C294" s="2068" t="s">
        <v>731</v>
      </c>
      <c r="D294" s="2068"/>
      <c r="E294" s="2068"/>
      <c r="F294" s="2068"/>
      <c r="G294" s="2068"/>
      <c r="H294" s="118">
        <v>0</v>
      </c>
      <c r="I294" s="119">
        <v>14</v>
      </c>
      <c r="J294" s="120">
        <f t="shared" si="1"/>
        <v>0</v>
      </c>
      <c r="K294" s="101" t="s">
        <v>61</v>
      </c>
      <c r="L294" s="102" t="s">
        <v>61</v>
      </c>
      <c r="M294" s="103" t="s">
        <v>61</v>
      </c>
      <c r="N294" s="137"/>
      <c r="O294" s="2089"/>
      <c r="P294" s="2089"/>
    </row>
    <row r="295" spans="2:16" ht="43.5" customHeight="1" thickBot="1">
      <c r="B295" s="27" t="s">
        <v>596</v>
      </c>
      <c r="C295" s="1997" t="s">
        <v>732</v>
      </c>
      <c r="D295" s="1997"/>
      <c r="E295" s="1997"/>
      <c r="F295" s="1997"/>
      <c r="G295" s="1998"/>
      <c r="H295" s="127">
        <f>SUM(H276+H279+H281+H282+H283+H285+H286+H287+H289+H290+H294)</f>
        <v>0</v>
      </c>
      <c r="I295" s="127">
        <f>SUM(I276+I279+I281+I282+I283+I285+I286+I287+I289+I290+I294)</f>
        <v>154</v>
      </c>
      <c r="J295" s="120">
        <f t="shared" si="1"/>
        <v>0</v>
      </c>
      <c r="K295" s="127">
        <f>SUM(K277+K279+K282+K283+K285+K286+K287+K289+K290)</f>
        <v>7233</v>
      </c>
      <c r="L295" s="127">
        <f>SUM(L277+L279+L282+L283+L285+L286+L287+L289+L290)</f>
        <v>62618</v>
      </c>
      <c r="M295" s="121">
        <f>MIN(K295/L295,1)</f>
        <v>0.11550991727618257</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62</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t="s">
        <v>5046</v>
      </c>
      <c r="M303" s="2060"/>
      <c r="N303" s="2061"/>
      <c r="O303" s="1991" t="s">
        <v>914</v>
      </c>
      <c r="P303" s="1991"/>
    </row>
    <row r="304" spans="2:16" ht="39" customHeight="1">
      <c r="B304" s="23" t="s">
        <v>366</v>
      </c>
      <c r="C304" s="1997" t="s">
        <v>741</v>
      </c>
      <c r="D304" s="1997"/>
      <c r="E304" s="1997"/>
      <c r="F304" s="1997"/>
      <c r="G304" s="1998"/>
      <c r="H304" s="1999" t="s">
        <v>363</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353</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369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2488" t="s">
        <v>349</v>
      </c>
      <c r="I310" s="2027"/>
      <c r="J310" s="2027"/>
      <c r="K310" s="2044" t="s">
        <v>514</v>
      </c>
      <c r="L310" s="2045"/>
      <c r="M310" s="2046"/>
      <c r="N310" s="2047"/>
      <c r="O310" s="2050" t="s">
        <v>914</v>
      </c>
      <c r="P310" s="2050"/>
    </row>
    <row r="311" spans="1:16" ht="30.75" customHeight="1">
      <c r="B311" s="1494" t="s">
        <v>435</v>
      </c>
      <c r="C311" s="2043" t="s">
        <v>748</v>
      </c>
      <c r="D311" s="2043"/>
      <c r="E311" s="2043"/>
      <c r="F311" s="2043"/>
      <c r="G311" s="2043"/>
      <c r="H311" s="1999" t="s">
        <v>349</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349</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914</v>
      </c>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395</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t="s">
        <v>65</v>
      </c>
      <c r="K319" s="2000"/>
      <c r="L319" s="2019"/>
      <c r="M319" s="2023"/>
      <c r="N319" s="2024"/>
      <c r="O319" s="2017"/>
      <c r="P319" s="2017"/>
    </row>
    <row r="320" spans="1:16" ht="28.5" customHeight="1">
      <c r="A320" s="166"/>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t="s">
        <v>65</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395</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t="s">
        <v>65</v>
      </c>
      <c r="K324" s="2013"/>
      <c r="L324" s="2019"/>
      <c r="M324" s="2023"/>
      <c r="N324" s="2024"/>
      <c r="O324" s="2017"/>
      <c r="P324" s="2017"/>
    </row>
    <row r="325" spans="1:16" ht="28.5" customHeight="1">
      <c r="A325" s="166"/>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t="s">
        <v>65</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395</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t="s">
        <v>65</v>
      </c>
      <c r="K329" s="2000"/>
      <c r="L329" s="2019"/>
      <c r="M329" s="2023"/>
      <c r="N329" s="2024"/>
      <c r="O329" s="2017"/>
      <c r="P329" s="2017"/>
    </row>
    <row r="330" spans="1:16" ht="28.5" customHeight="1">
      <c r="A330" s="166"/>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t="s">
        <v>65</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395</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t="s">
        <v>65</v>
      </c>
      <c r="K334" s="2000"/>
      <c r="L334" s="2019"/>
      <c r="M334" s="2023"/>
      <c r="N334" s="2024"/>
      <c r="O334" s="2017"/>
      <c r="P334" s="2017"/>
    </row>
    <row r="335" spans="1:16" ht="28.5" customHeight="1">
      <c r="A335" s="166"/>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t="s">
        <v>65</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395</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t="s">
        <v>65</v>
      </c>
      <c r="K339" s="2000"/>
      <c r="L339" s="2019"/>
      <c r="M339" s="2023"/>
      <c r="N339" s="2024"/>
      <c r="O339" s="2017"/>
      <c r="P339" s="2017"/>
    </row>
    <row r="340" spans="1:16" ht="28.5" customHeight="1">
      <c r="A340" s="166"/>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t="s">
        <v>65</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395</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t="s">
        <v>65</v>
      </c>
      <c r="K344" s="2000"/>
      <c r="L344" s="2019"/>
      <c r="M344" s="2023"/>
      <c r="N344" s="2024"/>
      <c r="O344" s="2017"/>
      <c r="P344" s="2017"/>
    </row>
    <row r="345" spans="1:16" ht="28.5" customHeight="1">
      <c r="A345" s="166"/>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t="s">
        <v>65</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395</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t="s">
        <v>65</v>
      </c>
      <c r="K349" s="2000"/>
      <c r="L349" s="2019"/>
      <c r="M349" s="2023"/>
      <c r="N349" s="2024"/>
      <c r="O349" s="2017"/>
      <c r="P349" s="2017"/>
    </row>
    <row r="350" spans="1:16" ht="28.5" customHeight="1">
      <c r="A350" s="166"/>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t="s">
        <v>65</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395</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t="s">
        <v>65</v>
      </c>
      <c r="K354" s="2000"/>
      <c r="L354" s="2019"/>
      <c r="M354" s="2023"/>
      <c r="N354" s="2024"/>
      <c r="O354" s="2017"/>
      <c r="P354" s="2017"/>
    </row>
    <row r="355" spans="1:16" ht="28.5" customHeight="1">
      <c r="A355" s="166"/>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t="s">
        <v>65</v>
      </c>
      <c r="K356" s="2000"/>
      <c r="L356" s="2020"/>
      <c r="M356" s="2025"/>
      <c r="N356" s="2026"/>
      <c r="O356" s="1992"/>
      <c r="P356" s="1992"/>
    </row>
    <row r="357" spans="1:16" ht="54" customHeight="1">
      <c r="A357" s="166"/>
      <c r="B357" s="1481" t="s">
        <v>402</v>
      </c>
      <c r="C357" s="1997" t="s">
        <v>771</v>
      </c>
      <c r="D357" s="1997"/>
      <c r="E357" s="1997"/>
      <c r="F357" s="1997"/>
      <c r="G357" s="1997"/>
      <c r="H357" s="33" t="s">
        <v>65</v>
      </c>
      <c r="I357" s="114" t="s">
        <v>772</v>
      </c>
      <c r="J357" s="2008"/>
      <c r="K357" s="2008"/>
      <c r="L357" s="2008"/>
      <c r="M357" s="2008"/>
      <c r="N357" s="2009"/>
      <c r="O357" s="1507" t="s">
        <v>914</v>
      </c>
      <c r="P357" s="1507"/>
    </row>
    <row r="358" spans="1:16" ht="87.75" customHeight="1">
      <c r="A358" s="166"/>
      <c r="B358" s="1481" t="s">
        <v>404</v>
      </c>
      <c r="C358" s="1830" t="s">
        <v>773</v>
      </c>
      <c r="D358" s="1830"/>
      <c r="E358" s="1830"/>
      <c r="F358" s="1830"/>
      <c r="G358" s="1831"/>
      <c r="H358" s="158" t="s">
        <v>65</v>
      </c>
      <c r="I358" s="1535" t="s">
        <v>514</v>
      </c>
      <c r="J358" s="2010"/>
      <c r="K358" s="2010"/>
      <c r="L358" s="2010"/>
      <c r="M358" s="2010"/>
      <c r="N358" s="2011"/>
      <c r="O358" s="1991" t="s">
        <v>914</v>
      </c>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65</v>
      </c>
      <c r="I360" s="2000"/>
      <c r="J360" s="2001" t="s">
        <v>514</v>
      </c>
      <c r="K360" s="2003"/>
      <c r="L360" s="2003"/>
      <c r="M360" s="2003"/>
      <c r="N360" s="2004"/>
      <c r="O360" s="1991" t="s">
        <v>328</v>
      </c>
      <c r="P360" s="2006"/>
    </row>
    <row r="361" spans="1:16" ht="42.75" customHeight="1" thickBot="1">
      <c r="A361" s="166"/>
      <c r="B361" s="113" t="s">
        <v>435</v>
      </c>
      <c r="C361" s="1978" t="s">
        <v>776</v>
      </c>
      <c r="D361" s="1978"/>
      <c r="E361" s="1978"/>
      <c r="F361" s="1978"/>
      <c r="G361" s="1979"/>
      <c r="H361" s="1980" t="s">
        <v>349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4:E14"/>
    <mergeCell ref="G14:H14"/>
    <mergeCell ref="I14:N14"/>
    <mergeCell ref="C15:E15"/>
    <mergeCell ref="G15:H15"/>
    <mergeCell ref="I15:N15"/>
    <mergeCell ref="C12:E12"/>
    <mergeCell ref="G12:H12"/>
  </mergeCells>
  <conditionalFormatting sqref="I17:N17 I12:I16 I18:I19">
    <cfRule type="expression" dxfId="2286" priority="129">
      <formula>$F12="Not applicable"</formula>
    </cfRule>
    <cfRule type="expression" dxfId="2285" priority="130">
      <formula>$F12="Don't know"</formula>
    </cfRule>
    <cfRule type="expression" dxfId="2284" priority="131">
      <formula>$F12="No"</formula>
    </cfRule>
  </conditionalFormatting>
  <conditionalFormatting sqref="F9:N9 F11:F19 I17:N17 I12:I16 I18:I19">
    <cfRule type="expression" dxfId="2283" priority="128">
      <formula>$N$14="Don't know"</formula>
    </cfRule>
  </conditionalFormatting>
  <conditionalFormatting sqref="F9:N9 F11:F19 I17:N17 I12:I16 I18:I19">
    <cfRule type="expression" dxfId="2282" priority="127">
      <formula>$N$14="Not applicable"</formula>
    </cfRule>
  </conditionalFormatting>
  <conditionalFormatting sqref="F9:N9 F11:F19 I17:N17 I12:I16 I18:I19">
    <cfRule type="expression" dxfId="2281" priority="126">
      <formula>$N$14="No"</formula>
    </cfRule>
  </conditionalFormatting>
  <conditionalFormatting sqref="L188:M198">
    <cfRule type="expression" dxfId="2280" priority="124">
      <formula>$F$221="Don't know"</formula>
    </cfRule>
    <cfRule type="expression" dxfId="2279" priority="125">
      <formula>$F$221="No"</formula>
    </cfRule>
  </conditionalFormatting>
  <conditionalFormatting sqref="H26 F72:J72 H106 H276:I277 K277:L277 K282:L283 H281:I283 H285:I287 K285:L287 H294:I294 F11:F19 G116:N128 J43:K44 F188:F198 F71 F73 H297:H299 H358 H301:H307 H28:H31 H279:I279 G63:H64 F70:J70 F77:J81 L188:N198 K279:L279 K289:L290 H289:I290">
    <cfRule type="containsBlanks" dxfId="2278" priority="123">
      <formula>LEN(TRIM(F11))=0</formula>
    </cfRule>
  </conditionalFormatting>
  <conditionalFormatting sqref="F9:N9">
    <cfRule type="containsBlanks" dxfId="2277" priority="122">
      <formula>LEN(TRIM(F9))=0</formula>
    </cfRule>
  </conditionalFormatting>
  <conditionalFormatting sqref="J35:K36 J39:K39 J47:K48 J57:K57 J50:K50 J52:K53">
    <cfRule type="containsBlanks" dxfId="2276" priority="121">
      <formula>LEN(TRIM(J35))=0</formula>
    </cfRule>
  </conditionalFormatting>
  <conditionalFormatting sqref="I64:J64">
    <cfRule type="containsBlanks" dxfId="2275" priority="120">
      <formula>LEN(TRIM(I64))=0</formula>
    </cfRule>
  </conditionalFormatting>
  <conditionalFormatting sqref="F243 H137:H139 K137 K219 F219:F221 H225 G147:G160 J147:J160 K228:K240 F200:F210">
    <cfRule type="containsBlanks" dxfId="2274" priority="119">
      <formula>LEN(TRIM(F137))=0</formula>
    </cfRule>
  </conditionalFormatting>
  <conditionalFormatting sqref="J27">
    <cfRule type="containsBlanks" dxfId="2273" priority="117">
      <formula>LEN(TRIM(J27))=0</formula>
    </cfRule>
  </conditionalFormatting>
  <conditionalFormatting sqref="G135">
    <cfRule type="containsBlanks" dxfId="2272" priority="118">
      <formula>LEN(TRIM(G135))=0</formula>
    </cfRule>
  </conditionalFormatting>
  <conditionalFormatting sqref="J58">
    <cfRule type="containsBlanks" dxfId="2271" priority="116">
      <formula>LEN(TRIM(J58))=0</formula>
    </cfRule>
  </conditionalFormatting>
  <conditionalFormatting sqref="J26">
    <cfRule type="containsBlanks" dxfId="2270" priority="115">
      <formula>LEN(TRIM(J26))=0</formula>
    </cfRule>
  </conditionalFormatting>
  <conditionalFormatting sqref="J60">
    <cfRule type="containsBlanks" dxfId="2269" priority="114">
      <formula>LEN(TRIM(J60))=0</formula>
    </cfRule>
  </conditionalFormatting>
  <conditionalFormatting sqref="F223">
    <cfRule type="containsBlanks" dxfId="2268" priority="104">
      <formula>LEN(TRIM(F223))=0</formula>
    </cfRule>
  </conditionalFormatting>
  <conditionalFormatting sqref="K242">
    <cfRule type="containsBlanks" dxfId="2267" priority="103">
      <formula>LEN(TRIM(K242))=0</formula>
    </cfRule>
  </conditionalFormatting>
  <conditionalFormatting sqref="H140">
    <cfRule type="containsBlanks" dxfId="2266" priority="113">
      <formula>LEN(TRIM(H140))=0</formula>
    </cfRule>
  </conditionalFormatting>
  <conditionalFormatting sqref="H143 K137 H137:H140">
    <cfRule type="expression" dxfId="2265" priority="111">
      <formula>#REF!="Don't know"</formula>
    </cfRule>
    <cfRule type="expression" dxfId="2264" priority="112">
      <formula>#REF!="No"</formula>
    </cfRule>
  </conditionalFormatting>
  <conditionalFormatting sqref="H143">
    <cfRule type="containsBlanks" dxfId="2263" priority="110">
      <formula>LEN(TRIM(H143))=0</formula>
    </cfRule>
  </conditionalFormatting>
  <conditionalFormatting sqref="H141">
    <cfRule type="expression" dxfId="2262" priority="108">
      <formula>#REF!="Don't know"</formula>
    </cfRule>
    <cfRule type="expression" dxfId="2261" priority="109">
      <formula>#REF!="No"</formula>
    </cfRule>
  </conditionalFormatting>
  <conditionalFormatting sqref="H141">
    <cfRule type="containsBlanks" dxfId="2260" priority="107">
      <formula>LEN(TRIM(H141))=0</formula>
    </cfRule>
  </conditionalFormatting>
  <conditionalFormatting sqref="L188:M198">
    <cfRule type="expression" dxfId="2259" priority="105">
      <formula>$F$221="Don't know"</formula>
    </cfRule>
    <cfRule type="expression" dxfId="2258" priority="106">
      <formula>$F$221="No"</formula>
    </cfRule>
  </conditionalFormatting>
  <conditionalFormatting sqref="H310:H311">
    <cfRule type="containsBlanks" dxfId="2257" priority="102">
      <formula>LEN(TRIM(H310))=0</formula>
    </cfRule>
  </conditionalFormatting>
  <conditionalFormatting sqref="I67">
    <cfRule type="containsBlanks" dxfId="2256" priority="101">
      <formula>LEN(TRIM(I67))=0</formula>
    </cfRule>
  </conditionalFormatting>
  <conditionalFormatting sqref="H313">
    <cfRule type="containsBlanks" dxfId="2255" priority="100">
      <formula>LEN(TRIM(H313))=0</formula>
    </cfRule>
  </conditionalFormatting>
  <conditionalFormatting sqref="H8">
    <cfRule type="containsBlanks" dxfId="2254" priority="99">
      <formula>LEN(TRIM(H8))=0</formula>
    </cfRule>
  </conditionalFormatting>
  <conditionalFormatting sqref="H8">
    <cfRule type="expression" dxfId="2253" priority="98">
      <formula>$N$14="Don't know"</formula>
    </cfRule>
  </conditionalFormatting>
  <conditionalFormatting sqref="H8">
    <cfRule type="expression" dxfId="2252" priority="97">
      <formula>$N$14="Not applicable"</formula>
    </cfRule>
  </conditionalFormatting>
  <conditionalFormatting sqref="H8">
    <cfRule type="expression" dxfId="2251" priority="96">
      <formula>$N$14="No"</formula>
    </cfRule>
  </conditionalFormatting>
  <conditionalFormatting sqref="F252">
    <cfRule type="containsBlanks" dxfId="2250" priority="95">
      <formula>LEN(TRIM(F252))=0</formula>
    </cfRule>
  </conditionalFormatting>
  <conditionalFormatting sqref="F260">
    <cfRule type="containsBlanks" dxfId="2249" priority="94">
      <formula>LEN(TRIM(F260))=0</formula>
    </cfRule>
  </conditionalFormatting>
  <conditionalFormatting sqref="F261:F264">
    <cfRule type="containsBlanks" dxfId="2248" priority="93">
      <formula>LEN(TRIM(F261))=0</formula>
    </cfRule>
  </conditionalFormatting>
  <conditionalFormatting sqref="F254">
    <cfRule type="containsBlanks" dxfId="2247" priority="92">
      <formula>LEN(TRIM(F254))=0</formula>
    </cfRule>
  </conditionalFormatting>
  <conditionalFormatting sqref="F256">
    <cfRule type="containsBlanks" dxfId="2246" priority="91">
      <formula>LEN(TRIM(F256))=0</formula>
    </cfRule>
  </conditionalFormatting>
  <conditionalFormatting sqref="F258">
    <cfRule type="containsBlanks" dxfId="2245" priority="90">
      <formula>LEN(TRIM(F258))=0</formula>
    </cfRule>
  </conditionalFormatting>
  <conditionalFormatting sqref="L164:M164">
    <cfRule type="expression" dxfId="2244" priority="88">
      <formula>$F$221="Don't know"</formula>
    </cfRule>
    <cfRule type="expression" dxfId="2243" priority="89">
      <formula>$F$221="No"</formula>
    </cfRule>
  </conditionalFormatting>
  <conditionalFormatting sqref="L164:N164 F164:F174">
    <cfRule type="containsBlanks" dxfId="2242" priority="87">
      <formula>LEN(TRIM(F164))=0</formula>
    </cfRule>
  </conditionalFormatting>
  <conditionalFormatting sqref="F176:F186">
    <cfRule type="containsBlanks" dxfId="2241" priority="86">
      <formula>LEN(TRIM(F176))=0</formula>
    </cfRule>
  </conditionalFormatting>
  <conditionalFormatting sqref="L164:M164">
    <cfRule type="expression" dxfId="2240" priority="84">
      <formula>$F$221="Don't know"</formula>
    </cfRule>
    <cfRule type="expression" dxfId="2239" priority="85">
      <formula>$F$221="No"</formula>
    </cfRule>
  </conditionalFormatting>
  <conditionalFormatting sqref="F95:F97">
    <cfRule type="containsBlanks" dxfId="2238" priority="83">
      <formula>LEN(TRIM(F95))=0</formula>
    </cfRule>
  </conditionalFormatting>
  <conditionalFormatting sqref="F99:F102">
    <cfRule type="containsBlanks" dxfId="2237" priority="82">
      <formula>LEN(TRIM(F99))=0</formula>
    </cfRule>
  </conditionalFormatting>
  <conditionalFormatting sqref="H213:H216">
    <cfRule type="expression" dxfId="2236" priority="80">
      <formula>$H$144="Don't know"</formula>
    </cfRule>
    <cfRule type="expression" dxfId="2235" priority="81">
      <formula>$H$144="no"</formula>
    </cfRule>
  </conditionalFormatting>
  <conditionalFormatting sqref="H213:H216">
    <cfRule type="containsBlanks" dxfId="2234" priority="79">
      <formula>LEN(TRIM(H213))=0</formula>
    </cfRule>
  </conditionalFormatting>
  <conditionalFormatting sqref="H211">
    <cfRule type="expression" dxfId="2233" priority="77">
      <formula>#REF!="Don't know"</formula>
    </cfRule>
    <cfRule type="expression" dxfId="2232" priority="78">
      <formula>#REF!="No"</formula>
    </cfRule>
  </conditionalFormatting>
  <conditionalFormatting sqref="H211">
    <cfRule type="containsBlanks" dxfId="2231" priority="76">
      <formula>LEN(TRIM(H211))=0</formula>
    </cfRule>
  </conditionalFormatting>
  <conditionalFormatting sqref="H360:I360 H361">
    <cfRule type="containsBlanks" dxfId="2230" priority="74">
      <formula>LEN(TRIM(H360))=0</formula>
    </cfRule>
    <cfRule type="containsBlanks" priority="75">
      <formula>LEN(TRIM(H360))=0</formula>
    </cfRule>
  </conditionalFormatting>
  <conditionalFormatting sqref="F268:F272">
    <cfRule type="containsBlanks" dxfId="2229" priority="73">
      <formula>LEN(TRIM(F268))=0</formula>
    </cfRule>
  </conditionalFormatting>
  <conditionalFormatting sqref="G93:J93">
    <cfRule type="containsBlanks" dxfId="2228" priority="52">
      <formula>LEN(TRIM(G93))=0</formula>
    </cfRule>
  </conditionalFormatting>
  <conditionalFormatting sqref="F245:G245 F247:G247 F246 F249:G249 F248">
    <cfRule type="containsBlanks" dxfId="2227" priority="51">
      <formula>LEN(TRIM(F245))=0</formula>
    </cfRule>
  </conditionalFormatting>
  <conditionalFormatting sqref="G266">
    <cfRule type="containsBlanks" dxfId="2226" priority="72">
      <formula>LEN(TRIM(G266))=0</formula>
    </cfRule>
  </conditionalFormatting>
  <conditionalFormatting sqref="I20">
    <cfRule type="containsBlanks" dxfId="2225" priority="68">
      <formula>LEN(TRIM(I20))=0</formula>
    </cfRule>
    <cfRule type="expression" dxfId="2224" priority="71">
      <formula>$M$14="Don't know"</formula>
    </cfRule>
  </conditionalFormatting>
  <conditionalFormatting sqref="I20">
    <cfRule type="expression" dxfId="2223" priority="70">
      <formula>$M$14="Not applicable"</formula>
    </cfRule>
  </conditionalFormatting>
  <conditionalFormatting sqref="I20">
    <cfRule type="expression" dxfId="2222" priority="69">
      <formula>$M$14="No"</formula>
    </cfRule>
  </conditionalFormatting>
  <conditionalFormatting sqref="I21">
    <cfRule type="containsBlanks" dxfId="2221" priority="64">
      <formula>LEN(TRIM(I21))=0</formula>
    </cfRule>
    <cfRule type="expression" dxfId="2220" priority="67">
      <formula>$M$14="Don't know"</formula>
    </cfRule>
  </conditionalFormatting>
  <conditionalFormatting sqref="I21">
    <cfRule type="expression" dxfId="2219" priority="66">
      <formula>$M$14="Not applicable"</formula>
    </cfRule>
  </conditionalFormatting>
  <conditionalFormatting sqref="I21">
    <cfRule type="expression" dxfId="2218" priority="65">
      <formula>$M$14="No"</formula>
    </cfRule>
  </conditionalFormatting>
  <conditionalFormatting sqref="I22">
    <cfRule type="containsBlanks" dxfId="2217" priority="60">
      <formula>LEN(TRIM(I22))=0</formula>
    </cfRule>
    <cfRule type="expression" dxfId="2216" priority="63">
      <formula>$M$14="Don't know"</formula>
    </cfRule>
  </conditionalFormatting>
  <conditionalFormatting sqref="I22">
    <cfRule type="expression" dxfId="2215" priority="62">
      <formula>$M$14="Not applicable"</formula>
    </cfRule>
  </conditionalFormatting>
  <conditionalFormatting sqref="I22">
    <cfRule type="expression" dxfId="2214" priority="61">
      <formula>$M$14="No"</formula>
    </cfRule>
  </conditionalFormatting>
  <conditionalFormatting sqref="I23">
    <cfRule type="expression" dxfId="2213" priority="57">
      <formula>$N$14="No"</formula>
    </cfRule>
  </conditionalFormatting>
  <conditionalFormatting sqref="I23">
    <cfRule type="expression" dxfId="2212" priority="59">
      <formula>$N$14="Don't know"</formula>
    </cfRule>
  </conditionalFormatting>
  <conditionalFormatting sqref="I23">
    <cfRule type="expression" dxfId="2211" priority="58">
      <formula>$N$14="Not applicable"</formula>
    </cfRule>
  </conditionalFormatting>
  <conditionalFormatting sqref="I23">
    <cfRule type="containsBlanks" dxfId="2210" priority="56">
      <formula>LEN(TRIM(I23))=0</formula>
    </cfRule>
  </conditionalFormatting>
  <conditionalFormatting sqref="I23">
    <cfRule type="expression" dxfId="2209" priority="55">
      <formula>$N$14="Don't know"</formula>
    </cfRule>
  </conditionalFormatting>
  <conditionalFormatting sqref="I23">
    <cfRule type="expression" dxfId="2208" priority="54">
      <formula>$N$14="Not applicable"</formula>
    </cfRule>
  </conditionalFormatting>
  <conditionalFormatting sqref="I23">
    <cfRule type="expression" dxfId="2207" priority="53">
      <formula>$N$14="No"</formula>
    </cfRule>
  </conditionalFormatting>
  <conditionalFormatting sqref="G251">
    <cfRule type="containsBlanks" dxfId="2206" priority="50">
      <formula>LEN(TRIM(G251))=0</formula>
    </cfRule>
  </conditionalFormatting>
  <conditionalFormatting sqref="J354">
    <cfRule type="containsBlanks" dxfId="2205" priority="41">
      <formula>LEN(TRIM(J354))=0</formula>
    </cfRule>
  </conditionalFormatting>
  <conditionalFormatting sqref="J344">
    <cfRule type="containsBlanks" dxfId="2204" priority="43">
      <formula>LEN(TRIM(J344))=0</formula>
    </cfRule>
  </conditionalFormatting>
  <conditionalFormatting sqref="J318">
    <cfRule type="containsBlanks" dxfId="2203" priority="49">
      <formula>LEN(TRIM(J318))=0</formula>
    </cfRule>
  </conditionalFormatting>
  <conditionalFormatting sqref="J319">
    <cfRule type="containsBlanks" dxfId="2202" priority="48">
      <formula>LEN(TRIM(J319))=0</formula>
    </cfRule>
  </conditionalFormatting>
  <conditionalFormatting sqref="J324">
    <cfRule type="containsBlanks" dxfId="2201" priority="47">
      <formula>LEN(TRIM(J324))=0</formula>
    </cfRule>
  </conditionalFormatting>
  <conditionalFormatting sqref="J329">
    <cfRule type="containsBlanks" dxfId="2200" priority="46">
      <formula>LEN(TRIM(J329))=0</formula>
    </cfRule>
  </conditionalFormatting>
  <conditionalFormatting sqref="J334">
    <cfRule type="containsBlanks" dxfId="2199" priority="45">
      <formula>LEN(TRIM(J334))=0</formula>
    </cfRule>
  </conditionalFormatting>
  <conditionalFormatting sqref="J339">
    <cfRule type="containsBlanks" dxfId="2198" priority="44">
      <formula>LEN(TRIM(J339))=0</formula>
    </cfRule>
  </conditionalFormatting>
  <conditionalFormatting sqref="J349">
    <cfRule type="containsBlanks" dxfId="2197" priority="42">
      <formula>LEN(TRIM(J349))=0</formula>
    </cfRule>
  </conditionalFormatting>
  <conditionalFormatting sqref="J89:J92">
    <cfRule type="containsBlanks" dxfId="2196" priority="40">
      <formula>LEN(TRIM(J89))=0</formula>
    </cfRule>
  </conditionalFormatting>
  <conditionalFormatting sqref="J321">
    <cfRule type="containsBlanks" dxfId="2195" priority="39">
      <formula>LEN(TRIM(J321))=0</formula>
    </cfRule>
  </conditionalFormatting>
  <conditionalFormatting sqref="J326">
    <cfRule type="containsBlanks" dxfId="2194" priority="38">
      <formula>LEN(TRIM(J326))=0</formula>
    </cfRule>
  </conditionalFormatting>
  <conditionalFormatting sqref="J331">
    <cfRule type="containsBlanks" dxfId="2193" priority="37">
      <formula>LEN(TRIM(J331))=0</formula>
    </cfRule>
  </conditionalFormatting>
  <conditionalFormatting sqref="J336">
    <cfRule type="containsBlanks" dxfId="2192" priority="36">
      <formula>LEN(TRIM(J336))=0</formula>
    </cfRule>
  </conditionalFormatting>
  <conditionalFormatting sqref="J346">
    <cfRule type="containsBlanks" dxfId="2191" priority="35">
      <formula>LEN(TRIM(J346))=0</formula>
    </cfRule>
  </conditionalFormatting>
  <conditionalFormatting sqref="J351">
    <cfRule type="containsBlanks" dxfId="2190" priority="34">
      <formula>LEN(TRIM(J351))=0</formula>
    </cfRule>
  </conditionalFormatting>
  <conditionalFormatting sqref="J356">
    <cfRule type="containsBlanks" dxfId="2189" priority="33">
      <formula>LEN(TRIM(J356))=0</formula>
    </cfRule>
  </conditionalFormatting>
  <conditionalFormatting sqref="H357">
    <cfRule type="containsBlanks" dxfId="2188" priority="32">
      <formula>LEN(TRIM(H357))=0</formula>
    </cfRule>
  </conditionalFormatting>
  <conditionalFormatting sqref="K20:N24">
    <cfRule type="containsBlanks" dxfId="2187" priority="31">
      <formula>LEN(TRIM(K20))=0</formula>
    </cfRule>
  </conditionalFormatting>
  <conditionalFormatting sqref="J29">
    <cfRule type="containsBlanks" dxfId="2186" priority="29">
      <formula>LEN(TRIM(J29))=0</formula>
    </cfRule>
  </conditionalFormatting>
  <conditionalFormatting sqref="J28">
    <cfRule type="containsBlanks" dxfId="2185" priority="30">
      <formula>LEN(TRIM(J28))=0</formula>
    </cfRule>
  </conditionalFormatting>
  <conditionalFormatting sqref="J341">
    <cfRule type="containsBlanks" dxfId="2184" priority="28">
      <formula>LEN(TRIM(J341))=0</formula>
    </cfRule>
  </conditionalFormatting>
  <conditionalFormatting sqref="H308:J308">
    <cfRule type="containsBlanks" dxfId="2183" priority="27">
      <formula>LEN(TRIM(H308))=0</formula>
    </cfRule>
  </conditionalFormatting>
  <conditionalFormatting sqref="H312:J312">
    <cfRule type="containsBlanks" dxfId="2182" priority="26">
      <formula>LEN(TRIM(H312))=0</formula>
    </cfRule>
  </conditionalFormatting>
  <conditionalFormatting sqref="H315:J315">
    <cfRule type="containsBlanks" dxfId="2181" priority="25">
      <formula>LEN(TRIM(H315))=0</formula>
    </cfRule>
  </conditionalFormatting>
  <conditionalFormatting sqref="I24">
    <cfRule type="containsBlanks" dxfId="2180" priority="24">
      <formula>LEN(TRIM(I24))=0</formula>
    </cfRule>
  </conditionalFormatting>
  <conditionalFormatting sqref="J323">
    <cfRule type="containsBlanks" dxfId="2179" priority="23">
      <formula>LEN(TRIM(J323))=0</formula>
    </cfRule>
  </conditionalFormatting>
  <conditionalFormatting sqref="J328">
    <cfRule type="containsBlanks" dxfId="2178" priority="22">
      <formula>LEN(TRIM(J328))=0</formula>
    </cfRule>
  </conditionalFormatting>
  <conditionalFormatting sqref="J333">
    <cfRule type="containsBlanks" dxfId="2177" priority="21">
      <formula>LEN(TRIM(J333))=0</formula>
    </cfRule>
  </conditionalFormatting>
  <conditionalFormatting sqref="J338">
    <cfRule type="containsBlanks" dxfId="2176" priority="20">
      <formula>LEN(TRIM(J338))=0</formula>
    </cfRule>
  </conditionalFormatting>
  <conditionalFormatting sqref="J343">
    <cfRule type="containsBlanks" dxfId="2175" priority="19">
      <formula>LEN(TRIM(J343))=0</formula>
    </cfRule>
  </conditionalFormatting>
  <conditionalFormatting sqref="J348">
    <cfRule type="containsBlanks" dxfId="2174" priority="18">
      <formula>LEN(TRIM(J348))=0</formula>
    </cfRule>
  </conditionalFormatting>
  <conditionalFormatting sqref="J353">
    <cfRule type="containsBlanks" dxfId="2173" priority="17">
      <formula>LEN(TRIM(J353))=0</formula>
    </cfRule>
  </conditionalFormatting>
  <conditionalFormatting sqref="J37:K37">
    <cfRule type="containsBlanks" dxfId="2172" priority="16">
      <formula>LEN(TRIM(J37))=0</formula>
    </cfRule>
  </conditionalFormatting>
  <conditionalFormatting sqref="J40:K40">
    <cfRule type="containsBlanks" dxfId="2171" priority="15">
      <formula>LEN(TRIM(J40))=0</formula>
    </cfRule>
  </conditionalFormatting>
  <conditionalFormatting sqref="J45:K45">
    <cfRule type="containsBlanks" dxfId="2170" priority="14">
      <formula>LEN(TRIM(J45))=0</formula>
    </cfRule>
  </conditionalFormatting>
  <conditionalFormatting sqref="J49:K49">
    <cfRule type="containsBlanks" dxfId="2169" priority="13">
      <formula>LEN(TRIM(J49))=0</formula>
    </cfRule>
  </conditionalFormatting>
  <conditionalFormatting sqref="J51:K51">
    <cfRule type="containsBlanks" dxfId="2168" priority="12">
      <formula>LEN(TRIM(J51))=0</formula>
    </cfRule>
  </conditionalFormatting>
  <conditionalFormatting sqref="J55:K55">
    <cfRule type="containsBlanks" dxfId="2167" priority="11">
      <formula>LEN(TRIM(J55))=0</formula>
    </cfRule>
  </conditionalFormatting>
  <conditionalFormatting sqref="J56:K56">
    <cfRule type="containsBlanks" dxfId="2166" priority="10">
      <formula>LEN(TRIM(J56))=0</formula>
    </cfRule>
  </conditionalFormatting>
  <conditionalFormatting sqref="J42:K42">
    <cfRule type="containsBlanks" dxfId="2165" priority="9">
      <formula>LEN(TRIM(J42))=0</formula>
    </cfRule>
  </conditionalFormatting>
  <conditionalFormatting sqref="L165:M174">
    <cfRule type="expression" dxfId="2164" priority="7">
      <formula>$F$221="Don't know"</formula>
    </cfRule>
    <cfRule type="expression" dxfId="2163" priority="8">
      <formula>$F$221="No"</formula>
    </cfRule>
  </conditionalFormatting>
  <conditionalFormatting sqref="L165:N174">
    <cfRule type="containsBlanks" dxfId="2162" priority="6">
      <formula>LEN(TRIM(L165))=0</formula>
    </cfRule>
  </conditionalFormatting>
  <conditionalFormatting sqref="L165:M174">
    <cfRule type="expression" dxfId="2161" priority="4">
      <formula>$F$221="Don't know"</formula>
    </cfRule>
    <cfRule type="expression" dxfId="2160" priority="5">
      <formula>$F$221="No"</formula>
    </cfRule>
  </conditionalFormatting>
  <conditionalFormatting sqref="I63:J63">
    <cfRule type="containsBlanks" dxfId="2159" priority="3">
      <formula>LEN(TRIM(I63))=0</formula>
    </cfRule>
  </conditionalFormatting>
  <conditionalFormatting sqref="K276:L276">
    <cfRule type="containsBlanks" dxfId="2158" priority="2">
      <formula>LEN(TRIM(K276))=0</formula>
    </cfRule>
  </conditionalFormatting>
  <conditionalFormatting sqref="K292:L294 H292:I293 H288:I288 K288:L288 K281:L281 K278:L278">
    <cfRule type="containsBlanks" dxfId="2157" priority="1">
      <formula>LEN(TRIM(H278))=0</formula>
    </cfRule>
  </conditionalFormatting>
  <dataValidations count="44">
    <dataValidation type="list" allowBlank="1" showInputMessage="1" showErrorMessage="1" sqref="J318:K318 J323:K323 J328:K328 J333:K333 J338:K338 J343:K343 J348:K348 J353:K353" xr:uid="{83E12ED3-100A-4483-8601-007317DE4414}">
      <formula1>"WHO-prequalified, SRA, Both WHO-PQ and SRA,No SRA or WHO-PQ products registered,Don’t know"</formula1>
    </dataValidation>
    <dataValidation type="list" allowBlank="1" showInputMessage="1" showErrorMessage="1" sqref="H361:I361" xr:uid="{553B6240-9948-486D-9AF7-397206F3E11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ECDA2AA-19EC-4436-80E9-55F5B59AA75A}">
      <formula1>"Yes, No, Don’t know"</formula1>
    </dataValidation>
    <dataValidation type="list" allowBlank="1" showInputMessage="1" showErrorMessage="1" sqref="H29 J29" xr:uid="{23BE63BC-ED60-474E-84CF-33462AFC514C}">
      <formula1>"2015,2016,2017,2018,2019"</formula1>
    </dataValidation>
    <dataValidation type="list" allowBlank="1" showInputMessage="1" showErrorMessage="1" sqref="J321:K321 J326:K326 J331:K331 J336:K336 J346:K346 J351:K351 J356:K356 J341:K341" xr:uid="{A3597764-FAE5-4B5A-A7DE-9D4A97334846}">
      <formula1>"0,1,2 or more,Don't know"</formula1>
    </dataValidation>
    <dataValidation type="list" allowBlank="1" showInputMessage="1" showErrorMessage="1" sqref="H304:J304" xr:uid="{36FB7178-5D0D-4FEE-A9EE-B0B2AAC83E4D}">
      <formula1>"Yes - ISO certified, Yes - WHO-PQ, Yes - both ISO certified and WHO-PQ,Neither, Don’t know, Not applicable"</formula1>
    </dataValidation>
    <dataValidation type="list" allowBlank="1" showInputMessage="1" showErrorMessage="1" sqref="F248:G248" xr:uid="{5280A185-A22E-4BA5-99EE-5DE3BDCA60BA}">
      <formula1>"Yes: Extensive community mobilization/engagement,Yes: Some community mobilization/engagement,No,Don't know"</formula1>
    </dataValidation>
    <dataValidation type="list" allowBlank="1" showInputMessage="1" showErrorMessage="1" sqref="F246:G246" xr:uid="{0BD6CA99-BB1A-4792-B41C-8BF886E3DAAD}">
      <formula1>"Yes: Extensive mass media,Yes: Some mass media,No,Don't know"</formula1>
    </dataValidation>
    <dataValidation type="list" allowBlank="1" showInputMessage="1" showErrorMessage="1" sqref="G147:G160 H151:I160 H147:I149 J147:J160 K147:L149 K151:L160" xr:uid="{64EB612D-410A-43AF-862B-6923D544110F}">
      <formula1>"Community Health Worker (or equivalent),Auxiliary Nurse,Auxiliary Nurse Midwife,Nurse,Clinical Officer,Doctor,Don't know,Not applicable"</formula1>
    </dataValidation>
    <dataValidation type="list" allowBlank="1" showInputMessage="1" showErrorMessage="1" sqref="H140:J140" xr:uid="{2914BC31-F714-46DE-9CDD-2832BE403D27}">
      <formula1>"Yes - high level of implementation, Yes - some implementation,Minimal or no implementation, Don't know, Not applicable (no strategy)"</formula1>
    </dataValidation>
    <dataValidation type="list" allowBlank="1" showInputMessage="1" showErrorMessage="1" sqref="J89:J92" xr:uid="{DEE6F08B-AB9C-43C8-8E7A-435C6656F4FD}">
      <formula1>"Yes, No, Don't Know,Not applicable"</formula1>
    </dataValidation>
    <dataValidation type="list" allowBlank="1" showInputMessage="1" showErrorMessage="1" error="Please choose from the dropdown list." prompt="Please select from the dropdown list" sqref="G90:I92" xr:uid="{E831B4A8-BED8-4BA8-BFC5-415F9486250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78DEC31-2FF8-4B82-973E-824CFF77DD5F}">
      <formula1>"Ministry of Finance, Ministry of Planning,Both,Neither,Don't know, Not applicable"</formula1>
    </dataValidation>
    <dataValidation type="list" allowBlank="1" showInputMessage="1" showErrorMessage="1" sqref="F99:G102" xr:uid="{A5B4A11A-CAE5-4007-8F2D-AA815F9FB77D}">
      <formula1>"Yes,No,Don't Know"</formula1>
    </dataValidation>
    <dataValidation type="list" allowBlank="1" showInputMessage="1" showErrorMessage="1" sqref="F272:G272" xr:uid="{7A24AAA0-6C02-41FA-B64A-E84082B608F1}">
      <formula1>"Paper only, Mobile phone/SMS,Electronic,Combination, Don't know, Not applicable (no LMIS)"</formula1>
    </dataValidation>
    <dataValidation type="list" allowBlank="1" showInputMessage="1" showErrorMessage="1" sqref="G251" xr:uid="{321F9728-1E50-47C7-A051-BD67E993124D}">
      <formula1>"0%,1-10%,11-20%,21-30%,31-40%,41-50%,51-60%,61-70%,71-80%,81-100%,Don't know,Not applicable"</formula1>
    </dataValidation>
    <dataValidation type="list" allowBlank="1" showInputMessage="1" showErrorMessage="1" sqref="F249:G249 H213:J216" xr:uid="{D7EFDD1D-BD32-4CAD-987E-19AEB1322738}">
      <formula1>"Yes,No,Don't know"</formula1>
    </dataValidation>
    <dataValidation type="list" allowBlank="1" showInputMessage="1" showErrorMessage="1" sqref="F247:G247" xr:uid="{68CA1045-47C9-42E9-B564-B1D7DA6BF68A}">
      <formula1>"Yes: Extensive mobile outreach/education,Yes: Some mobile outreach/education,No,Don't know"</formula1>
    </dataValidation>
    <dataValidation type="list" allowBlank="1" showInputMessage="1" showErrorMessage="1" sqref="F245:G245" xr:uid="{3134C399-BD36-4FC1-9212-4F25F62CDC94}">
      <formula1>"Yes: Extensive social marketing,Yes: Some social marketing,No,Don't know"</formula1>
    </dataValidation>
    <dataValidation allowBlank="1" showInputMessage="1" showErrorMessage="1" error="Please choose from the dropdown list." sqref="K20:N24" xr:uid="{5ECC3B9C-54CF-4200-B23D-6ED391FEF674}"/>
    <dataValidation type="list" allowBlank="1" showInputMessage="1" showErrorMessage="1" sqref="F271:G271" xr:uid="{181147E0-49F8-43E4-BF8F-010F33B7B65E}">
      <formula1>"Yes: All social marketing sites included, Yes: Some social marketing sites included,None, Don't know, Not applicable (no LMIS)"</formula1>
    </dataValidation>
    <dataValidation type="list" allowBlank="1" showInputMessage="1" showErrorMessage="1" sqref="F270:G270" xr:uid="{87ECED2D-28A3-447E-BE3D-B4E69569E7C1}">
      <formula1>"Yes: All NGO facilities included, Yes: Some NGO facilities included,None, Don't know, Not applicable (no LMIS)"</formula1>
    </dataValidation>
    <dataValidation type="list" allowBlank="1" showInputMessage="1" showErrorMessage="1" sqref="F269:G269" xr:uid="{DDEF75C6-7947-45FC-AB6F-4DB5157FD7AB}">
      <formula1>"Yes: All private sector facilities included, Yes: Some private sector facilities included,None, Don't know, Not applicable (no LMIS)"</formula1>
    </dataValidation>
    <dataValidation type="list" allowBlank="1" showInputMessage="1" showErrorMessage="1" sqref="F268:G268" xr:uid="{26654EF3-8C59-43CB-9A6C-1988F6DD5CE7}">
      <formula1>"Yes: All public sector facilities included, Yes: Some public sector facilities included,None, Don't know, Not applicable (no LMIS)"</formula1>
    </dataValidation>
    <dataValidation type="list" allowBlank="1" showInputMessage="1" showErrorMessage="1" sqref="H360:I360" xr:uid="{3C64E10C-0B48-49F2-A2FA-043FC1DC4DBB}">
      <formula1>"Yes (PSE plan with FP/RH component),No PSE plan started/developed,Yes PSE plan but no FP/RH component,Don't know"</formula1>
    </dataValidation>
    <dataValidation type="list" allowBlank="1" showInputMessage="1" showErrorMessage="1" sqref="H312:J312" xr:uid="{04837912-D3D0-4AC4-B04C-00EE587B3BEE}">
      <formula1>"0-25%,26-50%,51-75%,76-100%, Don’t know, Not applicable"</formula1>
    </dataValidation>
    <dataValidation type="list" allowBlank="1" showInputMessage="1" showErrorMessage="1" sqref="F95:F97" xr:uid="{3C092109-005B-422A-BA4A-19004A732871}">
      <formula1>"Yes,No,Don't Know,Not Applicable"</formula1>
    </dataValidation>
    <dataValidation type="list" allowBlank="1" showInputMessage="1" showErrorMessage="1" sqref="H302:J302" xr:uid="{9131AB5F-7668-472D-9155-6D479AC2FF32}">
      <formula1>"Yes,No,Don't know,Not applicable"</formula1>
    </dataValidation>
    <dataValidation type="list" allowBlank="1" showInputMessage="1" showErrorMessage="1" sqref="H308:J308" xr:uid="{3EC3EA04-6BC1-4FED-926E-3BDF89713E0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D5CA9EF-1C37-4FA5-BE5F-AFC40F462FF2}">
      <formula1>"0,1,2-3,More than 3, Don’t know"</formula1>
    </dataValidation>
    <dataValidation type="list" allowBlank="1" showInputMessage="1" showErrorMessage="1" sqref="J349 J354 J324 J329 J334 J339 J344 J319" xr:uid="{0A6BA494-5148-4F71-98DF-837E02B62A37}">
      <formula1>"0,1,2-3,More than 3,Don't know"</formula1>
    </dataValidation>
    <dataValidation type="list" allowBlank="1" showInputMessage="1" showErrorMessage="1" sqref="H302" xr:uid="{60C65E78-39DE-452D-80BA-A2F692119C88}">
      <formula1>"Yes,No,Don’t know, Not applicable"</formula1>
    </dataValidation>
    <dataValidation type="list" allowBlank="1" showInputMessage="1" showErrorMessage="1" sqref="H301:J301" xr:uid="{64A56687-F450-449A-B9D2-8401757E2A8B}">
      <formula1>"Less than 6 months, 6 months to under 1 year, 1 year to 18 months, More than 18 months,Don’t know"</formula1>
    </dataValidation>
    <dataValidation type="list" allowBlank="1" showInputMessage="1" showErrorMessage="1" error="Please choose from the dropdown list." sqref="I20:I21" xr:uid="{6DE4E678-63CD-46A4-8C19-BE873CD07EC0}">
      <formula1>"Yes, No, Don't know, Not applicable"</formula1>
    </dataValidation>
    <dataValidation type="list" allowBlank="1" showInputMessage="1" showErrorMessage="1" sqref="H305:J306" xr:uid="{76BDFDA2-1526-4C01-9580-A9A9F0D39A66}">
      <formula1>"Most were tested, Some were tested, None were tested, Don't know, Not applicable"</formula1>
    </dataValidation>
    <dataValidation type="list" allowBlank="1" showInputMessage="1" showErrorMessage="1" sqref="H315 H303 H307 H313 H311 H298:H299" xr:uid="{6D3EF6A3-4B99-4343-9290-FD7F785CC0B7}">
      <formula1>"Yes, No, Don’t know, Not applicable"</formula1>
    </dataValidation>
    <dataValidation type="list" allowBlank="1" showInputMessage="1" showErrorMessage="1" sqref="H161 J161:L161" xr:uid="{9D8E8D49-C7BB-41CD-89FE-1563FB9256C2}">
      <formula1>"Community Health Worker (or equivalent), Nurse, Auxiliary Nurse, Auxiliary Nurse Midwife, Clinical Officer, Doctor, Don't know, Not applicable"</formula1>
    </dataValidation>
    <dataValidation type="list" allowBlank="1" showInputMessage="1" showErrorMessage="1" sqref="H106" xr:uid="{8FBB836C-CA77-4F27-8943-C9DA16157DBC}">
      <formula1>"Yes, No, Don't Know"</formula1>
    </dataValidation>
    <dataValidation type="list" allowBlank="1" showInputMessage="1" showErrorMessage="1" sqref="F77:F81" xr:uid="{85DC823D-9ED1-46CB-A3AA-25F5ED4AACDA}">
      <formula1>"In-kind, Cash, Don't know, Not applicable"</formula1>
    </dataValidation>
    <dataValidation type="list" allowBlank="1" showInputMessage="1" showErrorMessage="1" sqref="F164:F174 J60:K60 I67 F188:F198 H357:H358 F252 G135 H143:J143 H141:J141 J58 F260 F176:F186 K228:K240 H211:J211 G266 F200:F210" xr:uid="{7729BE10-F13A-4728-B726-283CE30386D5}">
      <formula1>"Yes, No, Don't know"</formula1>
    </dataValidation>
    <dataValidation type="list" allowBlank="1" showInputMessage="1" showErrorMessage="1" sqref="H31:J31" xr:uid="{98229535-826E-4464-BFE7-92A757F6F978}">
      <formula1>"Less than annually,Annually,Bi-annually (twice a year),Quarterly,Monthly,Ad hoc"</formula1>
    </dataValidation>
    <dataValidation type="list" allowBlank="1" showInputMessage="1" showErrorMessage="1" sqref="H26 J26 H28 J28" xr:uid="{F856F9D6-7BA6-4CF5-94B7-49A23360738E}">
      <formula1>"January, February, March, April, May, June, July, August, September, October, November, December"</formula1>
    </dataValidation>
    <dataValidation type="list" allowBlank="1" showInputMessage="1" showErrorMessage="1" error="Please choose from the dropdown list." sqref="I22" xr:uid="{A1E4FE47-1528-4A24-8890-C184EE334BAC}">
      <formula1>"0 times, 1 time, 2-3 times, 4 or more times, Don't know"</formula1>
    </dataValidation>
    <dataValidation type="list" allowBlank="1" showInputMessage="1" showErrorMessage="1" sqref="F261:F264 H8 F11:F17 F72 F219:F221 H225 F223 I23:I24 G116:N128 G130:N132 F258 H139:J139 F19 F254 F256 F70 L164:N174 L188:N198" xr:uid="{D37AD499-2DCE-413C-801B-778A0BBD7149}">
      <formula1>"Yes, No, Don't know, Not applicable"</formula1>
    </dataValidation>
  </dataValidations>
  <hyperlinks>
    <hyperlink ref="K1:L1" location="'All Countries Summary (2019)'!A1" display="go to summary page" xr:uid="{E23C73EB-5815-4749-B70A-B79065F1DF38}"/>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B2BF0F08-47DC-4660-929C-5CE33810E053}">
          <x14:formula1>
            <xm:f>'\\chemonics.sharepoint.com@SSL\DavWWWRoot\sites\FO000\1300_CL\Monitoring and Evaluation\CS Indicators and Index\Validated Surveys - 2019\Validation_final\[CS Indicators Survey_2019_Nigeria_final.xlsx]Data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226C984-9D76-402F-9B67-30533E0DA9A3}">
          <x14:formula1>
            <xm:f>'\\chemonics.sharepoint.com@SSL\DavWWWRoot\sites\FO000\1300_CL\Monitoring and Evaluation\CS Indicators and Index\Validated Surveys - 2019\Validation_final\[CS Indicators Survey_2019_Nigeria_final.xlsx]Data sources for dropdown list'!#REF!</xm:f>
          </x14:formula1>
          <xm:sqref>O8:P19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7D52-1BF3-47F5-98E5-F0424A2F5AFD}">
  <sheetPr>
    <tabColor theme="8" tint="0.79998168889431442"/>
  </sheetPr>
  <dimension ref="A1:Q363"/>
  <sheetViews>
    <sheetView showGridLines="0" zoomScaleNormal="100" workbookViewId="0"/>
  </sheetViews>
  <sheetFormatPr defaultRowHeight="15"/>
  <cols>
    <col min="1" max="1" width="2.140625" customWidth="1"/>
    <col min="3" max="3" width="3.42578125" customWidth="1"/>
    <col min="4" max="4" width="12.42578125" customWidth="1"/>
    <col min="5" max="5" width="37.5703125" customWidth="1"/>
    <col min="6" max="14" width="15.140625" customWidth="1"/>
    <col min="15" max="15" width="35.85546875" customWidth="1"/>
    <col min="16" max="16" width="34.7109375" customWidth="1"/>
  </cols>
  <sheetData>
    <row r="1" spans="2:16" ht="67.5" customHeight="1">
      <c r="B1" s="140"/>
      <c r="C1" s="140"/>
      <c r="D1" s="140"/>
      <c r="E1" s="140"/>
      <c r="F1" s="2429"/>
      <c r="G1" s="2429"/>
      <c r="H1" s="2429"/>
      <c r="I1" s="2429"/>
      <c r="J1" s="2429"/>
      <c r="K1" s="2429"/>
      <c r="L1" s="2429"/>
      <c r="M1" s="2429"/>
      <c r="N1" s="2429"/>
      <c r="O1" s="674" t="s">
        <v>828</v>
      </c>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829</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75" customHeight="1" thickBot="1">
      <c r="B5" s="2430" t="s">
        <v>830</v>
      </c>
      <c r="C5" s="2431"/>
      <c r="D5" s="2431"/>
      <c r="E5" s="2431"/>
      <c r="F5" s="2431"/>
      <c r="G5" s="2431"/>
      <c r="H5" s="2431"/>
      <c r="I5" s="2431"/>
      <c r="J5" s="2431"/>
      <c r="K5" s="2431"/>
      <c r="L5" s="2431"/>
      <c r="M5" s="2431"/>
      <c r="N5" s="2431"/>
      <c r="O5" s="140"/>
      <c r="P5" s="140"/>
    </row>
    <row r="6" spans="2:16" ht="36"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59.1" customHeight="1">
      <c r="B8" s="20" t="s">
        <v>432</v>
      </c>
      <c r="C8" s="2407" t="s">
        <v>433</v>
      </c>
      <c r="D8" s="2407"/>
      <c r="E8" s="2407"/>
      <c r="F8" s="2407"/>
      <c r="G8" s="2407"/>
      <c r="H8" s="1622" t="s">
        <v>56</v>
      </c>
      <c r="I8" s="21" t="s">
        <v>434</v>
      </c>
      <c r="J8" s="2408" t="s">
        <v>832</v>
      </c>
      <c r="K8" s="2409"/>
      <c r="L8" s="2409"/>
      <c r="M8" s="2409"/>
      <c r="N8" s="2410"/>
      <c r="O8" s="2245" t="s">
        <v>833</v>
      </c>
      <c r="P8" s="2245" t="s">
        <v>834</v>
      </c>
    </row>
    <row r="9" spans="2:16" ht="21.75" customHeight="1">
      <c r="B9" s="22" t="s">
        <v>435</v>
      </c>
      <c r="C9" s="1997" t="s">
        <v>436</v>
      </c>
      <c r="D9" s="1997"/>
      <c r="E9" s="1998"/>
      <c r="F9" s="2411" t="s">
        <v>835</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995" t="s">
        <v>836</v>
      </c>
      <c r="J11" s="2160"/>
      <c r="K11" s="2160"/>
      <c r="L11" s="2160"/>
      <c r="M11" s="2160"/>
      <c r="N11" s="2434"/>
      <c r="O11" s="2124"/>
      <c r="P11" s="2124"/>
    </row>
    <row r="12" spans="2:16" ht="39.75" customHeight="1">
      <c r="B12" s="1490" t="s">
        <v>441</v>
      </c>
      <c r="C12" s="1997" t="s">
        <v>442</v>
      </c>
      <c r="D12" s="1997"/>
      <c r="E12" s="1998"/>
      <c r="F12" s="1622" t="s">
        <v>56</v>
      </c>
      <c r="G12" s="2397" t="s">
        <v>440</v>
      </c>
      <c r="H12" s="2138"/>
      <c r="I12" s="1995" t="s">
        <v>837</v>
      </c>
      <c r="J12" s="2160"/>
      <c r="K12" s="2160"/>
      <c r="L12" s="2160"/>
      <c r="M12" s="2160"/>
      <c r="N12" s="2434"/>
      <c r="O12" s="2124"/>
      <c r="P12" s="2124"/>
    </row>
    <row r="13" spans="2:16" ht="42"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999" t="s">
        <v>838</v>
      </c>
      <c r="J14" s="2027"/>
      <c r="K14" s="2027"/>
      <c r="L14" s="2027"/>
      <c r="M14" s="2027"/>
      <c r="N14" s="2433"/>
      <c r="O14" s="2124"/>
      <c r="P14" s="2124"/>
    </row>
    <row r="15" spans="2:16" ht="33" customHeight="1">
      <c r="B15" s="1490" t="s">
        <v>448</v>
      </c>
      <c r="C15" s="1997" t="s">
        <v>67</v>
      </c>
      <c r="D15" s="1997"/>
      <c r="E15" s="1998"/>
      <c r="F15" s="1622" t="s">
        <v>56</v>
      </c>
      <c r="G15" s="2397" t="s">
        <v>449</v>
      </c>
      <c r="H15" s="2138"/>
      <c r="I15" s="1999" t="s">
        <v>839</v>
      </c>
      <c r="J15" s="2027"/>
      <c r="K15" s="2027"/>
      <c r="L15" s="2027"/>
      <c r="M15" s="2027"/>
      <c r="N15" s="2433"/>
      <c r="O15" s="2124"/>
      <c r="P15" s="2124"/>
    </row>
    <row r="16" spans="2:16" ht="62.45" customHeight="1">
      <c r="B16" s="1490" t="s">
        <v>450</v>
      </c>
      <c r="C16" s="1997" t="s">
        <v>451</v>
      </c>
      <c r="D16" s="1997"/>
      <c r="E16" s="1998"/>
      <c r="F16" s="1622" t="s">
        <v>56</v>
      </c>
      <c r="G16" s="2397" t="s">
        <v>452</v>
      </c>
      <c r="H16" s="2138"/>
      <c r="I16" s="1995" t="s">
        <v>840</v>
      </c>
      <c r="J16" s="2160"/>
      <c r="K16" s="2160"/>
      <c r="L16" s="2160"/>
      <c r="M16" s="2160"/>
      <c r="N16" s="2434"/>
      <c r="O16" s="2124"/>
      <c r="P16" s="2124"/>
    </row>
    <row r="17" spans="2:16" ht="26.25" customHeight="1">
      <c r="B17" s="1490" t="s">
        <v>453</v>
      </c>
      <c r="C17" s="2043" t="s">
        <v>454</v>
      </c>
      <c r="D17" s="2043"/>
      <c r="E17" s="2043"/>
      <c r="F17" s="1622" t="s">
        <v>56</v>
      </c>
      <c r="G17" s="2397" t="s">
        <v>455</v>
      </c>
      <c r="H17" s="2138"/>
      <c r="I17" s="1995" t="s">
        <v>841</v>
      </c>
      <c r="J17" s="2160"/>
      <c r="K17" s="2160"/>
      <c r="L17" s="2160"/>
      <c r="M17" s="2160"/>
      <c r="N17" s="2434"/>
      <c r="O17" s="2124"/>
      <c r="P17" s="2124"/>
    </row>
    <row r="18" spans="2:16" ht="30" customHeight="1">
      <c r="B18" s="1490" t="s">
        <v>456</v>
      </c>
      <c r="C18" s="2043" t="s">
        <v>457</v>
      </c>
      <c r="D18" s="2043"/>
      <c r="E18" s="2043"/>
      <c r="F18" s="1622" t="s">
        <v>71</v>
      </c>
      <c r="G18" s="2397" t="s">
        <v>455</v>
      </c>
      <c r="H18" s="2138"/>
      <c r="I18" s="2435"/>
      <c r="J18" s="2436"/>
      <c r="K18" s="2436"/>
      <c r="L18" s="2436"/>
      <c r="M18" s="2436"/>
      <c r="N18" s="2437"/>
      <c r="O18" s="2124"/>
      <c r="P18" s="2124"/>
    </row>
    <row r="19" spans="2:16" ht="32.1" customHeight="1">
      <c r="B19" s="1490" t="s">
        <v>458</v>
      </c>
      <c r="C19" s="2043" t="s">
        <v>459</v>
      </c>
      <c r="D19" s="2043"/>
      <c r="E19" s="2043"/>
      <c r="F19" s="1622" t="s">
        <v>56</v>
      </c>
      <c r="G19" s="2397" t="s">
        <v>455</v>
      </c>
      <c r="H19" s="2138"/>
      <c r="I19" s="1995" t="s">
        <v>842</v>
      </c>
      <c r="J19" s="2160"/>
      <c r="K19" s="2160"/>
      <c r="L19" s="2160"/>
      <c r="M19" s="2160"/>
      <c r="N19" s="2434"/>
      <c r="O19" s="2197"/>
      <c r="P19" s="2197"/>
    </row>
    <row r="20" spans="2:16" ht="24" customHeight="1">
      <c r="B20" s="23" t="s">
        <v>78</v>
      </c>
      <c r="C20" s="1997" t="s">
        <v>460</v>
      </c>
      <c r="D20" s="1997"/>
      <c r="E20" s="1997"/>
      <c r="F20" s="1997"/>
      <c r="G20" s="1997"/>
      <c r="H20" s="1997"/>
      <c r="I20" s="1622" t="s">
        <v>57</v>
      </c>
      <c r="J20" s="1993" t="s">
        <v>461</v>
      </c>
      <c r="K20" s="2170" t="s">
        <v>843</v>
      </c>
      <c r="L20" s="2171"/>
      <c r="M20" s="2171"/>
      <c r="N20" s="2179"/>
      <c r="O20" s="25" t="s">
        <v>844</v>
      </c>
      <c r="P20" s="26"/>
    </row>
    <row r="21" spans="2:16" ht="24" customHeight="1">
      <c r="B21" s="23" t="s">
        <v>81</v>
      </c>
      <c r="C21" s="1997" t="s">
        <v>462</v>
      </c>
      <c r="D21" s="1997"/>
      <c r="E21" s="1997"/>
      <c r="F21" s="1997"/>
      <c r="G21" s="1997"/>
      <c r="H21" s="1997"/>
      <c r="I21" s="1622" t="s">
        <v>56</v>
      </c>
      <c r="J21" s="2398"/>
      <c r="K21" s="2172"/>
      <c r="L21" s="2173"/>
      <c r="M21" s="2173"/>
      <c r="N21" s="2174"/>
      <c r="O21" s="25" t="s">
        <v>845</v>
      </c>
      <c r="P21" s="26"/>
    </row>
    <row r="22" spans="2:16" ht="24" customHeight="1">
      <c r="B22" s="23" t="s">
        <v>91</v>
      </c>
      <c r="C22" s="1997" t="s">
        <v>463</v>
      </c>
      <c r="D22" s="1997"/>
      <c r="E22" s="1997"/>
      <c r="F22" s="1997"/>
      <c r="G22" s="1997"/>
      <c r="H22" s="1997"/>
      <c r="I22" s="1522" t="s">
        <v>87</v>
      </c>
      <c r="J22" s="2398"/>
      <c r="K22" s="2172"/>
      <c r="L22" s="2173"/>
      <c r="M22" s="2173"/>
      <c r="N22" s="2174"/>
      <c r="O22" s="2051" t="s">
        <v>833</v>
      </c>
      <c r="P22" s="2051" t="s">
        <v>834</v>
      </c>
    </row>
    <row r="23" spans="2:16" ht="33"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36.6" customHeight="1">
      <c r="B26" s="28" t="s">
        <v>98</v>
      </c>
      <c r="C26" s="2111" t="s">
        <v>468</v>
      </c>
      <c r="D26" s="2111"/>
      <c r="E26" s="2111"/>
      <c r="F26" s="2387"/>
      <c r="G26" s="29" t="s">
        <v>469</v>
      </c>
      <c r="H26" s="1645" t="s">
        <v>846</v>
      </c>
      <c r="I26" s="1524" t="s">
        <v>470</v>
      </c>
      <c r="J26" s="1645" t="s">
        <v>847</v>
      </c>
      <c r="K26" s="2112" t="s">
        <v>471</v>
      </c>
      <c r="L26" s="2438" t="s">
        <v>848</v>
      </c>
      <c r="M26" s="2439"/>
      <c r="N26" s="2440"/>
      <c r="O26" s="30" t="s">
        <v>849</v>
      </c>
      <c r="P26" s="1515"/>
    </row>
    <row r="27" spans="2:16" ht="89.25" customHeight="1">
      <c r="B27" s="23" t="s">
        <v>472</v>
      </c>
      <c r="C27" s="2028" t="s">
        <v>473</v>
      </c>
      <c r="D27" s="2028"/>
      <c r="E27" s="2028"/>
      <c r="F27" s="2028"/>
      <c r="G27" s="2028"/>
      <c r="H27" s="2028"/>
      <c r="I27" s="2029"/>
      <c r="J27" s="31">
        <v>488112.39193083567</v>
      </c>
      <c r="K27" s="2113"/>
      <c r="L27" s="2441"/>
      <c r="M27" s="2442"/>
      <c r="N27" s="2443"/>
      <c r="O27" s="2051" t="s">
        <v>850</v>
      </c>
      <c r="P27" s="2051"/>
    </row>
    <row r="28" spans="2:16" ht="32.1" customHeight="1">
      <c r="B28" s="2096" t="s">
        <v>120</v>
      </c>
      <c r="C28" s="1830" t="s">
        <v>474</v>
      </c>
      <c r="D28" s="1830"/>
      <c r="E28" s="1830"/>
      <c r="F28" s="1830"/>
      <c r="G28" s="1634" t="s">
        <v>469</v>
      </c>
      <c r="H28" s="1531" t="s">
        <v>846</v>
      </c>
      <c r="I28" s="32" t="s">
        <v>470</v>
      </c>
      <c r="J28" s="33" t="s">
        <v>847</v>
      </c>
      <c r="K28" s="2113"/>
      <c r="L28" s="2441"/>
      <c r="M28" s="2442"/>
      <c r="N28" s="2443"/>
      <c r="O28" s="2124"/>
      <c r="P28" s="2124"/>
    </row>
    <row r="29" spans="2:16" ht="31.35" customHeight="1">
      <c r="B29" s="2097"/>
      <c r="C29" s="2043"/>
      <c r="D29" s="2043"/>
      <c r="E29" s="2043"/>
      <c r="F29" s="2043"/>
      <c r="G29" s="1634" t="s">
        <v>475</v>
      </c>
      <c r="H29" s="1510">
        <v>2018</v>
      </c>
      <c r="I29" s="32" t="s">
        <v>476</v>
      </c>
      <c r="J29" s="1510">
        <v>2018</v>
      </c>
      <c r="K29" s="2113"/>
      <c r="L29" s="2441"/>
      <c r="M29" s="2442"/>
      <c r="N29" s="2443"/>
      <c r="O29" s="2124"/>
      <c r="P29" s="2124"/>
    </row>
    <row r="30" spans="2:16" ht="25.5" customHeight="1">
      <c r="B30" s="1490" t="s">
        <v>435</v>
      </c>
      <c r="C30" s="1997" t="s">
        <v>477</v>
      </c>
      <c r="D30" s="1997"/>
      <c r="E30" s="1997"/>
      <c r="F30" s="1997"/>
      <c r="G30" s="1998"/>
      <c r="H30" s="2381" t="s">
        <v>851</v>
      </c>
      <c r="I30" s="2382"/>
      <c r="J30" s="2383"/>
      <c r="K30" s="2113"/>
      <c r="L30" s="2441"/>
      <c r="M30" s="2442"/>
      <c r="N30" s="2443"/>
      <c r="O30" s="2197"/>
      <c r="P30" s="2197"/>
    </row>
    <row r="31" spans="2:16" ht="23.25" customHeight="1">
      <c r="B31" s="1490" t="s">
        <v>441</v>
      </c>
      <c r="C31" s="1997" t="s">
        <v>478</v>
      </c>
      <c r="D31" s="1997"/>
      <c r="E31" s="1997"/>
      <c r="F31" s="1997"/>
      <c r="G31" s="1998"/>
      <c r="H31" s="2384" t="s">
        <v>852</v>
      </c>
      <c r="I31" s="2385"/>
      <c r="J31" s="2386"/>
      <c r="K31" s="2114"/>
      <c r="L31" s="2444"/>
      <c r="M31" s="2445"/>
      <c r="N31" s="2446"/>
      <c r="O31" s="1513"/>
      <c r="P31" s="26"/>
    </row>
    <row r="32" spans="2:16" ht="68.25" customHeight="1">
      <c r="B32" s="1490" t="s">
        <v>443</v>
      </c>
      <c r="C32" s="2028" t="s">
        <v>853</v>
      </c>
      <c r="D32" s="2028"/>
      <c r="E32" s="2028"/>
      <c r="F32" s="2028"/>
      <c r="G32" s="2028"/>
      <c r="H32" s="2028"/>
      <c r="I32" s="2028"/>
      <c r="J32" s="2028"/>
      <c r="K32" s="2028"/>
      <c r="L32" s="2028"/>
      <c r="M32" s="2028"/>
      <c r="N32" s="2372"/>
      <c r="O32" s="2447" t="s">
        <v>854</v>
      </c>
      <c r="P32" s="2074"/>
    </row>
    <row r="33" spans="2:16" ht="56.1" customHeight="1">
      <c r="B33" s="2373" t="s">
        <v>480</v>
      </c>
      <c r="C33" s="2374"/>
      <c r="D33" s="2374"/>
      <c r="E33" s="2374"/>
      <c r="F33" s="2374"/>
      <c r="G33" s="2374"/>
      <c r="H33" s="2374"/>
      <c r="I33" s="2375"/>
      <c r="J33" s="1551" t="s">
        <v>481</v>
      </c>
      <c r="K33" s="1551" t="s">
        <v>482</v>
      </c>
      <c r="L33" s="2376" t="s">
        <v>483</v>
      </c>
      <c r="M33" s="2377"/>
      <c r="N33" s="2378"/>
      <c r="O33" s="2448"/>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15120</v>
      </c>
      <c r="K35" s="35">
        <v>120000</v>
      </c>
      <c r="L35" s="2361">
        <f t="shared" ref="L35:L52" si="0">ABS(J35-K35)/J35</f>
        <v>6.9365079365079367</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36" t="s">
        <v>61</v>
      </c>
      <c r="K37" s="3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9360</v>
      </c>
      <c r="K39" s="35">
        <v>110000</v>
      </c>
      <c r="L39" s="2369">
        <f>ABS(J39-K39)/J39</f>
        <v>10.752136752136753</v>
      </c>
      <c r="M39" s="2370"/>
      <c r="N39" s="2371"/>
      <c r="O39" s="2380"/>
      <c r="P39" s="2380"/>
    </row>
    <row r="40" spans="2:16" ht="27.75" customHeight="1">
      <c r="B40" s="27"/>
      <c r="C40" s="2091" t="s">
        <v>492</v>
      </c>
      <c r="D40" s="2091"/>
      <c r="E40" s="2091"/>
      <c r="F40" s="38" t="s">
        <v>488</v>
      </c>
      <c r="G40" s="1754"/>
      <c r="H40" s="2008"/>
      <c r="I40" s="1755"/>
      <c r="J40" s="36" t="s">
        <v>61</v>
      </c>
      <c r="K40" s="3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v>1600</v>
      </c>
      <c r="K42" s="35">
        <v>17000</v>
      </c>
      <c r="L42" s="2361">
        <f t="shared" si="0"/>
        <v>9.625</v>
      </c>
      <c r="M42" s="2362"/>
      <c r="N42" s="2363"/>
      <c r="O42" s="2380"/>
      <c r="P42" s="2380"/>
    </row>
    <row r="43" spans="2:16" ht="21" customHeight="1">
      <c r="B43" s="27"/>
      <c r="C43" s="2091" t="s">
        <v>495</v>
      </c>
      <c r="D43" s="2091"/>
      <c r="E43" s="2091"/>
      <c r="F43" s="2091"/>
      <c r="G43" s="2091"/>
      <c r="H43" s="2091"/>
      <c r="I43" s="2092"/>
      <c r="J43" s="34">
        <v>5000</v>
      </c>
      <c r="K43" s="35">
        <v>62000</v>
      </c>
      <c r="L43" s="2361">
        <f t="shared" si="0"/>
        <v>11.4</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4">
        <v>3500</v>
      </c>
      <c r="K47" s="35">
        <v>37000</v>
      </c>
      <c r="L47" s="2361">
        <f t="shared" si="0"/>
        <v>9.5714285714285712</v>
      </c>
      <c r="M47" s="2362"/>
      <c r="N47" s="2363"/>
      <c r="O47" s="2380"/>
      <c r="P47" s="2380"/>
    </row>
    <row r="48" spans="2:16" ht="21" customHeight="1">
      <c r="B48" s="27"/>
      <c r="C48" s="2091" t="s">
        <v>500</v>
      </c>
      <c r="D48" s="2091"/>
      <c r="E48" s="2091"/>
      <c r="F48" s="2091"/>
      <c r="G48" s="2091"/>
      <c r="H48" s="2091"/>
      <c r="I48" s="2092"/>
      <c r="J48" s="36" t="s">
        <v>61</v>
      </c>
      <c r="K48" s="37" t="s">
        <v>61</v>
      </c>
      <c r="L48" s="2361" t="s">
        <v>61</v>
      </c>
      <c r="M48" s="2362"/>
      <c r="N48" s="2363"/>
      <c r="O48" s="2380"/>
      <c r="P48" s="2380"/>
    </row>
    <row r="49" spans="2:16" ht="30" customHeight="1">
      <c r="B49" s="27"/>
      <c r="C49" s="2091" t="s">
        <v>501</v>
      </c>
      <c r="D49" s="2091"/>
      <c r="E49" s="2091"/>
      <c r="F49" s="38" t="s">
        <v>488</v>
      </c>
      <c r="G49" s="2093"/>
      <c r="H49" s="2157"/>
      <c r="I49" s="2094"/>
      <c r="J49" s="36" t="s">
        <v>61</v>
      </c>
      <c r="K49" s="37" t="s">
        <v>61</v>
      </c>
      <c r="L49" s="2361" t="s">
        <v>61</v>
      </c>
      <c r="M49" s="2362"/>
      <c r="N49" s="2363"/>
      <c r="O49" s="2380"/>
      <c r="P49" s="2380"/>
    </row>
    <row r="50" spans="2:16" ht="21" customHeight="1">
      <c r="B50" s="27" t="s">
        <v>502</v>
      </c>
      <c r="C50" s="2091" t="s">
        <v>503</v>
      </c>
      <c r="D50" s="2091"/>
      <c r="E50" s="2091"/>
      <c r="F50" s="2091"/>
      <c r="G50" s="2091"/>
      <c r="H50" s="2091"/>
      <c r="I50" s="2092"/>
      <c r="J50" s="34">
        <v>10290</v>
      </c>
      <c r="K50" s="35">
        <v>16000</v>
      </c>
      <c r="L50" s="2361">
        <f t="shared" si="0"/>
        <v>0.55490767735665691</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34">
        <v>161936</v>
      </c>
      <c r="K52" s="35">
        <v>468000</v>
      </c>
      <c r="L52" s="2361">
        <f t="shared" si="0"/>
        <v>1.8900306293844482</v>
      </c>
      <c r="M52" s="2362"/>
      <c r="N52" s="2363"/>
      <c r="O52" s="2380"/>
      <c r="P52" s="2380"/>
    </row>
    <row r="53" spans="2:16" ht="21" customHeight="1">
      <c r="B53" s="27" t="s">
        <v>507</v>
      </c>
      <c r="C53" s="2091" t="s">
        <v>132</v>
      </c>
      <c r="D53" s="2091"/>
      <c r="E53" s="2091"/>
      <c r="F53" s="2091"/>
      <c r="G53" s="2091"/>
      <c r="H53" s="2091"/>
      <c r="I53" s="2092"/>
      <c r="J53" s="36" t="s">
        <v>61</v>
      </c>
      <c r="K53" s="37"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7" t="s">
        <v>61</v>
      </c>
      <c r="L55" s="2361" t="s">
        <v>61</v>
      </c>
      <c r="M55" s="2362"/>
      <c r="N55" s="2363"/>
      <c r="O55" s="2380"/>
      <c r="P55" s="2380"/>
    </row>
    <row r="56" spans="2:16" ht="21" customHeight="1">
      <c r="B56" s="27"/>
      <c r="C56" s="2091" t="s">
        <v>300</v>
      </c>
      <c r="D56" s="2091"/>
      <c r="E56" s="2091"/>
      <c r="F56" s="2091"/>
      <c r="G56" s="2091"/>
      <c r="H56" s="2091"/>
      <c r="I56" s="2092"/>
      <c r="J56" s="34">
        <v>0</v>
      </c>
      <c r="K56" s="35">
        <v>30000</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7" t="s">
        <v>61</v>
      </c>
      <c r="L57" s="2361" t="s">
        <v>61</v>
      </c>
      <c r="M57" s="2362"/>
      <c r="N57" s="2363"/>
      <c r="O57" s="2380"/>
      <c r="P57" s="2380"/>
    </row>
    <row r="58" spans="2:16" ht="78" customHeight="1" thickBot="1">
      <c r="B58" s="40" t="s">
        <v>512</v>
      </c>
      <c r="C58" s="2351" t="s">
        <v>513</v>
      </c>
      <c r="D58" s="2351"/>
      <c r="E58" s="2351"/>
      <c r="F58" s="2351"/>
      <c r="G58" s="2351"/>
      <c r="H58" s="2351"/>
      <c r="I58" s="2351"/>
      <c r="J58" s="41" t="s">
        <v>101</v>
      </c>
      <c r="K58" s="42" t="s">
        <v>514</v>
      </c>
      <c r="L58" s="2352" t="s">
        <v>855</v>
      </c>
      <c r="M58" s="2353"/>
      <c r="N58" s="2354"/>
      <c r="O58" s="43"/>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79.349999999999994" customHeight="1" thickBot="1">
      <c r="B60" s="44" t="s">
        <v>516</v>
      </c>
      <c r="C60" s="2330" t="s">
        <v>517</v>
      </c>
      <c r="D60" s="2330"/>
      <c r="E60" s="2330"/>
      <c r="F60" s="2330"/>
      <c r="G60" s="2330"/>
      <c r="H60" s="2330"/>
      <c r="I60" s="2330"/>
      <c r="J60" s="2357" t="s">
        <v>56</v>
      </c>
      <c r="K60" s="2358"/>
      <c r="L60" s="45" t="s">
        <v>514</v>
      </c>
      <c r="M60" s="2359"/>
      <c r="N60" s="2360"/>
      <c r="O60" s="1627" t="s">
        <v>856</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50.4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74.25" customHeight="1">
      <c r="B63" s="1490" t="s">
        <v>435</v>
      </c>
      <c r="C63" s="1997" t="s">
        <v>524</v>
      </c>
      <c r="D63" s="1997"/>
      <c r="E63" s="1997"/>
      <c r="F63" s="1998"/>
      <c r="G63" s="48">
        <v>11500</v>
      </c>
      <c r="H63" s="49" t="s">
        <v>857</v>
      </c>
      <c r="I63" s="2449" t="s">
        <v>858</v>
      </c>
      <c r="J63" s="2450"/>
      <c r="K63" s="2451" t="s">
        <v>859</v>
      </c>
      <c r="L63" s="2452"/>
      <c r="M63" s="2452"/>
      <c r="N63" s="2453"/>
      <c r="O63" s="2349"/>
      <c r="P63" s="2349"/>
    </row>
    <row r="64" spans="2:16" ht="78.599999999999994" customHeight="1">
      <c r="B64" s="1490" t="s">
        <v>441</v>
      </c>
      <c r="C64" s="1997" t="s">
        <v>525</v>
      </c>
      <c r="D64" s="1997"/>
      <c r="E64" s="1997"/>
      <c r="F64" s="1998"/>
      <c r="G64" s="48">
        <v>0</v>
      </c>
      <c r="H64" s="49" t="s">
        <v>857</v>
      </c>
      <c r="I64" s="2317" t="s">
        <v>61</v>
      </c>
      <c r="J64" s="2318"/>
      <c r="K64" s="2340"/>
      <c r="L64" s="2341"/>
      <c r="M64" s="2341"/>
      <c r="N64" s="2342"/>
      <c r="O64" s="2349"/>
      <c r="P64" s="2349"/>
    </row>
    <row r="65" spans="2:17" ht="54" customHeight="1" thickBot="1">
      <c r="B65" s="27" t="s">
        <v>443</v>
      </c>
      <c r="C65" s="1830" t="s">
        <v>526</v>
      </c>
      <c r="D65" s="1830"/>
      <c r="E65" s="1830"/>
      <c r="F65" s="1831"/>
      <c r="G65" s="50">
        <f>G63+G64</f>
        <v>11500</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5" customHeight="1" thickBot="1">
      <c r="B67" s="53" t="s">
        <v>528</v>
      </c>
      <c r="C67" s="2330" t="s">
        <v>529</v>
      </c>
      <c r="D67" s="2330"/>
      <c r="E67" s="2330"/>
      <c r="F67" s="2330"/>
      <c r="G67" s="2330"/>
      <c r="H67" s="2330"/>
      <c r="I67" s="1550" t="s">
        <v>56</v>
      </c>
      <c r="J67" s="54" t="s">
        <v>514</v>
      </c>
      <c r="K67" s="2331"/>
      <c r="L67" s="2332"/>
      <c r="M67" s="2332"/>
      <c r="N67" s="2333"/>
      <c r="O67" s="1627"/>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76.349999999999994"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112.5" customHeight="1">
      <c r="B70" s="1490" t="s">
        <v>435</v>
      </c>
      <c r="C70" s="2338" t="s">
        <v>537</v>
      </c>
      <c r="D70" s="2338"/>
      <c r="E70" s="2339"/>
      <c r="F70" s="1523" t="s">
        <v>56</v>
      </c>
      <c r="G70" s="2315">
        <v>5845</v>
      </c>
      <c r="H70" s="2316"/>
      <c r="I70" s="2449" t="s">
        <v>857</v>
      </c>
      <c r="J70" s="2318"/>
      <c r="K70" s="2457" t="s">
        <v>860</v>
      </c>
      <c r="L70" s="2458"/>
      <c r="M70" s="2458"/>
      <c r="N70" s="2459"/>
      <c r="O70" s="2124"/>
      <c r="P70" s="2124"/>
    </row>
    <row r="71" spans="2:17" ht="31.5" customHeight="1">
      <c r="B71" s="56"/>
      <c r="C71" s="2338" t="s">
        <v>538</v>
      </c>
      <c r="D71" s="2338"/>
      <c r="E71" s="2339"/>
      <c r="F71" s="2162" t="s">
        <v>861</v>
      </c>
      <c r="G71" s="2163"/>
      <c r="H71" s="2163"/>
      <c r="I71" s="2163"/>
      <c r="J71" s="2163"/>
      <c r="K71" s="2340"/>
      <c r="L71" s="2341"/>
      <c r="M71" s="2341"/>
      <c r="N71" s="2342"/>
      <c r="O71" s="2124"/>
      <c r="P71" s="2124"/>
    </row>
    <row r="72" spans="2:17" ht="82.35" customHeight="1">
      <c r="B72" s="1490" t="s">
        <v>441</v>
      </c>
      <c r="C72" s="2338" t="s">
        <v>539</v>
      </c>
      <c r="D72" s="2338"/>
      <c r="E72" s="2339"/>
      <c r="F72" s="1523" t="s">
        <v>62</v>
      </c>
      <c r="G72" s="2315">
        <v>0</v>
      </c>
      <c r="H72" s="2316"/>
      <c r="I72" s="2449" t="s">
        <v>857</v>
      </c>
      <c r="J72" s="2318"/>
      <c r="K72" s="2340"/>
      <c r="L72" s="2341"/>
      <c r="M72" s="2341"/>
      <c r="N72" s="2342"/>
      <c r="O72" s="2124"/>
      <c r="P72" s="2124"/>
    </row>
    <row r="73" spans="2:17" ht="35.25" customHeight="1">
      <c r="B73" s="56"/>
      <c r="C73" s="2338" t="s">
        <v>540</v>
      </c>
      <c r="D73" s="2338"/>
      <c r="E73" s="2339"/>
      <c r="F73" s="2162" t="s">
        <v>330</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5845</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7.6"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862</v>
      </c>
      <c r="J77" s="2318"/>
      <c r="K77" s="2284" t="s">
        <v>863</v>
      </c>
      <c r="L77" s="2285"/>
      <c r="M77" s="2285"/>
      <c r="N77" s="2286"/>
      <c r="O77" s="25" t="s">
        <v>864</v>
      </c>
      <c r="P77" s="26"/>
    </row>
    <row r="78" spans="2:17" s="13" customFormat="1" ht="48.75" customHeight="1">
      <c r="B78" s="1490" t="s">
        <v>441</v>
      </c>
      <c r="C78" s="1997" t="s">
        <v>67</v>
      </c>
      <c r="D78" s="1997"/>
      <c r="E78" s="1998"/>
      <c r="F78" s="1523" t="s">
        <v>865</v>
      </c>
      <c r="G78" s="2315">
        <v>50979</v>
      </c>
      <c r="H78" s="2316"/>
      <c r="I78" s="2317" t="s">
        <v>862</v>
      </c>
      <c r="J78" s="2318"/>
      <c r="K78" s="2284" t="s">
        <v>866</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862</v>
      </c>
      <c r="J79" s="2318"/>
      <c r="K79" s="2284"/>
      <c r="L79" s="2285"/>
      <c r="M79" s="2285"/>
      <c r="N79" s="2286"/>
      <c r="O79" s="25"/>
      <c r="P79" s="26"/>
    </row>
    <row r="80" spans="2:17" s="13" customFormat="1" ht="32.25" customHeight="1">
      <c r="B80" s="1490" t="s">
        <v>445</v>
      </c>
      <c r="C80" s="1997" t="s">
        <v>116</v>
      </c>
      <c r="D80" s="1997"/>
      <c r="E80" s="1998"/>
      <c r="F80" s="1523" t="s">
        <v>62</v>
      </c>
      <c r="G80" s="2315">
        <v>0</v>
      </c>
      <c r="H80" s="2316"/>
      <c r="I80" s="2317" t="s">
        <v>862</v>
      </c>
      <c r="J80" s="2318"/>
      <c r="K80" s="2315"/>
      <c r="L80" s="2319"/>
      <c r="M80" s="2319"/>
      <c r="N80" s="2320"/>
      <c r="O80" s="2051"/>
      <c r="P80" s="2051"/>
    </row>
    <row r="81" spans="1:16" s="13" customFormat="1" ht="32.25" customHeight="1">
      <c r="B81" s="1490" t="s">
        <v>448</v>
      </c>
      <c r="C81" s="1997" t="s">
        <v>328</v>
      </c>
      <c r="D81" s="1997"/>
      <c r="E81" s="1998"/>
      <c r="F81" s="1523" t="s">
        <v>62</v>
      </c>
      <c r="G81" s="2315">
        <v>0</v>
      </c>
      <c r="H81" s="2316"/>
      <c r="I81" s="2317" t="s">
        <v>862</v>
      </c>
      <c r="J81" s="2318"/>
      <c r="K81" s="2284"/>
      <c r="L81" s="2285"/>
      <c r="M81" s="2285"/>
      <c r="N81" s="2286"/>
      <c r="O81" s="2197"/>
      <c r="P81" s="2197"/>
    </row>
    <row r="82" spans="1:16" ht="53.25" customHeight="1" thickBot="1">
      <c r="B82" s="27" t="s">
        <v>450</v>
      </c>
      <c r="C82" s="1830" t="s">
        <v>549</v>
      </c>
      <c r="D82" s="1830"/>
      <c r="E82" s="1831"/>
      <c r="F82" s="61"/>
      <c r="G82" s="2307">
        <f>G77+G78+G79+G80+G81</f>
        <v>50979</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0.10286146698578065</v>
      </c>
      <c r="K84" s="65" t="s">
        <v>434</v>
      </c>
      <c r="L84" s="2304"/>
      <c r="M84" s="2305"/>
      <c r="N84" s="2306"/>
      <c r="O84" s="2231"/>
      <c r="P84" s="2231"/>
    </row>
    <row r="85" spans="1:16" ht="71.099999999999994" customHeight="1">
      <c r="B85" s="66" t="s">
        <v>553</v>
      </c>
      <c r="C85" s="2302" t="s">
        <v>554</v>
      </c>
      <c r="D85" s="2302"/>
      <c r="E85" s="2302"/>
      <c r="F85" s="2302"/>
      <c r="G85" s="2302"/>
      <c r="H85" s="2302"/>
      <c r="I85" s="2303"/>
      <c r="J85" s="64">
        <f>G70/G74</f>
        <v>1</v>
      </c>
      <c r="K85" s="65" t="s">
        <v>514</v>
      </c>
      <c r="L85" s="2304"/>
      <c r="M85" s="2305"/>
      <c r="N85" s="2306"/>
      <c r="O85" s="2232"/>
      <c r="P85" s="2232"/>
    </row>
    <row r="86" spans="1:16" ht="90.75" customHeight="1">
      <c r="B86" s="66" t="s">
        <v>555</v>
      </c>
      <c r="C86" s="2028" t="s">
        <v>556</v>
      </c>
      <c r="D86" s="2028"/>
      <c r="E86" s="2028"/>
      <c r="F86" s="2028"/>
      <c r="G86" s="2028"/>
      <c r="H86" s="2028"/>
      <c r="I86" s="2029"/>
      <c r="J86" s="64">
        <f>(G74+G82)/J27</f>
        <v>0.11641581107011072</v>
      </c>
      <c r="K86" s="65" t="s">
        <v>434</v>
      </c>
      <c r="L86" s="2304" t="s">
        <v>869</v>
      </c>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53.1" customHeight="1">
      <c r="B88" s="23" t="s">
        <v>559</v>
      </c>
      <c r="C88" s="1997" t="s">
        <v>560</v>
      </c>
      <c r="D88" s="1997"/>
      <c r="E88" s="1997"/>
      <c r="F88" s="1997"/>
      <c r="G88" s="1997"/>
      <c r="H88" s="1997"/>
      <c r="I88" s="1997"/>
      <c r="J88" s="1998"/>
      <c r="K88" s="2289" t="s">
        <v>514</v>
      </c>
      <c r="L88" s="2292"/>
      <c r="M88" s="2293"/>
      <c r="N88" s="2294"/>
      <c r="O88" s="2051"/>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61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49.3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57</v>
      </c>
      <c r="I106" s="2260" t="s">
        <v>514</v>
      </c>
      <c r="J106" s="2261"/>
      <c r="K106" s="2262"/>
      <c r="L106" s="2263"/>
      <c r="M106" s="2263"/>
      <c r="N106" s="2264"/>
      <c r="O106" s="25"/>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870</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116.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61.35"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9.4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7.4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31.3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57</v>
      </c>
      <c r="H122" s="2109"/>
      <c r="I122" s="2108" t="s">
        <v>57</v>
      </c>
      <c r="J122" s="2109"/>
      <c r="K122" s="1522" t="s">
        <v>57</v>
      </c>
      <c r="L122" s="2108" t="s">
        <v>57</v>
      </c>
      <c r="M122" s="2110"/>
      <c r="N122" s="2191"/>
      <c r="O122" s="2232"/>
      <c r="P122" s="2232"/>
    </row>
    <row r="123" spans="2:16" ht="35.450000000000003"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57</v>
      </c>
      <c r="M125" s="2110"/>
      <c r="N125" s="2191"/>
      <c r="O125" s="2232"/>
      <c r="P125" s="2232"/>
    </row>
    <row r="126" spans="2:16" ht="30.6"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30.6"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56</v>
      </c>
      <c r="H128" s="2109"/>
      <c r="I128" s="2108" t="s">
        <v>56</v>
      </c>
      <c r="J128" s="2109"/>
      <c r="K128" s="1522" t="s">
        <v>56</v>
      </c>
      <c r="L128" s="2108" t="s">
        <v>56</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6.75" customHeight="1" thickBot="1">
      <c r="B133" s="70" t="s">
        <v>605</v>
      </c>
      <c r="C133" s="1978" t="s">
        <v>606</v>
      </c>
      <c r="D133" s="1978"/>
      <c r="E133" s="1978"/>
      <c r="F133" s="1979"/>
      <c r="G133" s="2033" t="s">
        <v>871</v>
      </c>
      <c r="H133" s="2033"/>
      <c r="I133" s="2033"/>
      <c r="J133" s="2033"/>
      <c r="K133" s="2033"/>
      <c r="L133" s="2033"/>
      <c r="M133" s="2033"/>
      <c r="N133" s="2033"/>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9.25" customHeight="1">
      <c r="B135" s="28" t="s">
        <v>607</v>
      </c>
      <c r="C135" s="2111" t="s">
        <v>608</v>
      </c>
      <c r="D135" s="2111"/>
      <c r="E135" s="2111"/>
      <c r="F135" s="2111"/>
      <c r="G135" s="1531" t="s">
        <v>56</v>
      </c>
      <c r="H135" s="2236" t="s">
        <v>609</v>
      </c>
      <c r="I135" s="2237"/>
      <c r="J135" s="2460" t="s">
        <v>872</v>
      </c>
      <c r="K135" s="2239"/>
      <c r="L135" s="2239"/>
      <c r="M135" s="2239"/>
      <c r="N135" s="2240"/>
      <c r="O135" s="1628" t="s">
        <v>873</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612</v>
      </c>
      <c r="D137" s="2028"/>
      <c r="E137" s="2028"/>
      <c r="F137" s="2028"/>
      <c r="G137" s="2028"/>
      <c r="H137" s="1999" t="s">
        <v>874</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875</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49.5" customHeight="1">
      <c r="B140" s="1490" t="s">
        <v>445</v>
      </c>
      <c r="C140" s="2028" t="s">
        <v>615</v>
      </c>
      <c r="D140" s="2028"/>
      <c r="E140" s="2028"/>
      <c r="F140" s="2028"/>
      <c r="G140" s="2029"/>
      <c r="H140" s="1999" t="s">
        <v>876</v>
      </c>
      <c r="I140" s="2027"/>
      <c r="J140" s="2027"/>
      <c r="K140" s="2169"/>
      <c r="L140" s="2222"/>
      <c r="M140" s="2223"/>
      <c r="N140" s="2224"/>
      <c r="O140" s="2233"/>
      <c r="P140" s="2233"/>
    </row>
    <row r="141" spans="1:16" ht="47.45" customHeight="1">
      <c r="B141" s="23" t="s">
        <v>616</v>
      </c>
      <c r="C141" s="2028" t="s">
        <v>617</v>
      </c>
      <c r="D141" s="2028"/>
      <c r="E141" s="2028"/>
      <c r="F141" s="2028"/>
      <c r="G141" s="2028"/>
      <c r="H141" s="1999" t="s">
        <v>57</v>
      </c>
      <c r="I141" s="2027"/>
      <c r="J141" s="2027"/>
      <c r="K141" s="2169"/>
      <c r="L141" s="2039" t="s">
        <v>877</v>
      </c>
      <c r="M141" s="2039"/>
      <c r="N141" s="2225"/>
      <c r="O141" s="2051" t="s">
        <v>878</v>
      </c>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78.599999999999994" customHeight="1">
      <c r="B143" s="23" t="s">
        <v>619</v>
      </c>
      <c r="C143" s="2028" t="s">
        <v>620</v>
      </c>
      <c r="D143" s="2028"/>
      <c r="E143" s="2028"/>
      <c r="F143" s="2028"/>
      <c r="G143" s="2028"/>
      <c r="H143" s="1999" t="s">
        <v>56</v>
      </c>
      <c r="I143" s="2027"/>
      <c r="J143" s="2027"/>
      <c r="K143" s="2169"/>
      <c r="L143" s="2153"/>
      <c r="M143" s="2153"/>
      <c r="N143" s="2234"/>
      <c r="O143" s="2051" t="s">
        <v>878</v>
      </c>
      <c r="P143" s="2051" t="s">
        <v>878</v>
      </c>
    </row>
    <row r="144" spans="1:16" ht="143.25" customHeight="1" thickBot="1">
      <c r="A144" s="77"/>
      <c r="B144" s="22" t="s">
        <v>435</v>
      </c>
      <c r="C144" s="1855" t="s">
        <v>618</v>
      </c>
      <c r="D144" s="1855"/>
      <c r="E144" s="1855"/>
      <c r="F144" s="1855"/>
      <c r="G144" s="2098"/>
      <c r="H144" s="2461" t="s">
        <v>879</v>
      </c>
      <c r="I144" s="2010"/>
      <c r="J144" s="2010"/>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47.4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113.1" customHeight="1">
      <c r="B147" s="76" t="s">
        <v>611</v>
      </c>
      <c r="C147" s="1885" t="s">
        <v>584</v>
      </c>
      <c r="D147" s="1885"/>
      <c r="E147" s="1885"/>
      <c r="F147" s="2148"/>
      <c r="G147" s="2108" t="s">
        <v>168</v>
      </c>
      <c r="H147" s="2110"/>
      <c r="I147" s="2109"/>
      <c r="J147" s="2108" t="s">
        <v>168</v>
      </c>
      <c r="K147" s="2110"/>
      <c r="L147" s="2109"/>
      <c r="M147" s="2162" t="s">
        <v>881</v>
      </c>
      <c r="N147" s="2196"/>
      <c r="O147" s="2165"/>
      <c r="P147" s="2165"/>
    </row>
    <row r="148" spans="2:16" ht="62.45" customHeight="1">
      <c r="B148" s="76" t="s">
        <v>441</v>
      </c>
      <c r="C148" s="1885" t="s">
        <v>585</v>
      </c>
      <c r="D148" s="1885"/>
      <c r="E148" s="1885"/>
      <c r="F148" s="2148"/>
      <c r="G148" s="2108" t="s">
        <v>164</v>
      </c>
      <c r="H148" s="2110"/>
      <c r="I148" s="2109"/>
      <c r="J148" s="2108" t="s">
        <v>163</v>
      </c>
      <c r="K148" s="2110"/>
      <c r="L148" s="2109"/>
      <c r="M148" s="2162"/>
      <c r="N148" s="2196"/>
      <c r="O148" s="2165"/>
      <c r="P148" s="2165"/>
    </row>
    <row r="149" spans="2:16" ht="31.5" customHeight="1">
      <c r="B149" s="76" t="s">
        <v>443</v>
      </c>
      <c r="C149" s="79" t="s">
        <v>458</v>
      </c>
      <c r="D149" s="1885" t="s">
        <v>626</v>
      </c>
      <c r="E149" s="1885"/>
      <c r="F149" s="2148"/>
      <c r="G149" s="2108" t="s">
        <v>164</v>
      </c>
      <c r="H149" s="2110"/>
      <c r="I149" s="2109"/>
      <c r="J149" s="2108" t="s">
        <v>163</v>
      </c>
      <c r="K149" s="2110"/>
      <c r="L149" s="2109"/>
      <c r="M149" s="2162"/>
      <c r="N149" s="2196"/>
      <c r="O149" s="2165"/>
      <c r="P149" s="2165"/>
    </row>
    <row r="150" spans="2:16" ht="32.25" customHeight="1">
      <c r="B150" s="76"/>
      <c r="C150" s="1528" t="s">
        <v>489</v>
      </c>
      <c r="D150" s="1885" t="s">
        <v>627</v>
      </c>
      <c r="E150" s="1885"/>
      <c r="F150" s="2148"/>
      <c r="G150" s="2108" t="s">
        <v>164</v>
      </c>
      <c r="H150" s="2110"/>
      <c r="I150" s="2109"/>
      <c r="J150" s="2108" t="s">
        <v>163</v>
      </c>
      <c r="K150" s="2110"/>
      <c r="L150" s="2109"/>
      <c r="M150" s="1533"/>
      <c r="N150" s="1539"/>
      <c r="O150" s="2165"/>
      <c r="P150" s="2165"/>
    </row>
    <row r="151" spans="2:16" ht="41.25" customHeight="1">
      <c r="B151" s="76" t="s">
        <v>445</v>
      </c>
      <c r="C151" s="1885" t="s">
        <v>589</v>
      </c>
      <c r="D151" s="1885"/>
      <c r="E151" s="1885"/>
      <c r="F151" s="2148"/>
      <c r="G151" s="2108" t="s">
        <v>167</v>
      </c>
      <c r="H151" s="2110"/>
      <c r="I151" s="2109"/>
      <c r="J151" s="2108" t="s">
        <v>167</v>
      </c>
      <c r="K151" s="2110"/>
      <c r="L151" s="2109"/>
      <c r="M151" s="2162"/>
      <c r="N151" s="2196"/>
      <c r="O151" s="2165"/>
      <c r="P151" s="2165"/>
    </row>
    <row r="152" spans="2:16" ht="29.25" customHeight="1">
      <c r="B152" s="76" t="s">
        <v>448</v>
      </c>
      <c r="C152" s="1885" t="s">
        <v>628</v>
      </c>
      <c r="D152" s="1885"/>
      <c r="E152" s="1885"/>
      <c r="F152" s="2148"/>
      <c r="G152" s="2108" t="s">
        <v>164</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t="s">
        <v>881</v>
      </c>
      <c r="N153" s="2196"/>
      <c r="O153" s="2165"/>
      <c r="P153" s="2165"/>
    </row>
    <row r="154" spans="2:16" ht="28.5" customHeight="1">
      <c r="B154" s="76" t="s">
        <v>453</v>
      </c>
      <c r="C154" s="1885" t="s">
        <v>132</v>
      </c>
      <c r="D154" s="1885"/>
      <c r="E154" s="1885"/>
      <c r="F154" s="2148"/>
      <c r="G154" s="2108" t="s">
        <v>62</v>
      </c>
      <c r="H154" s="2110"/>
      <c r="I154" s="2109"/>
      <c r="J154" s="2108" t="s">
        <v>62</v>
      </c>
      <c r="K154" s="2110"/>
      <c r="L154" s="2109"/>
      <c r="M154" s="2162"/>
      <c r="N154" s="2196"/>
      <c r="O154" s="2165"/>
      <c r="P154" s="2165"/>
    </row>
    <row r="155" spans="2:16" ht="28.5" customHeight="1">
      <c r="B155" s="76" t="s">
        <v>456</v>
      </c>
      <c r="C155" s="1885" t="s">
        <v>629</v>
      </c>
      <c r="D155" s="1885"/>
      <c r="E155" s="1885"/>
      <c r="F155" s="2148"/>
      <c r="G155" s="2108" t="s">
        <v>164</v>
      </c>
      <c r="H155" s="2110"/>
      <c r="I155" s="2109"/>
      <c r="J155" s="2108" t="s">
        <v>62</v>
      </c>
      <c r="K155" s="2110"/>
      <c r="L155" s="2109"/>
      <c r="M155" s="2163" t="s">
        <v>881</v>
      </c>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60" customHeight="1" thickBot="1">
      <c r="B161" s="80" t="s">
        <v>602</v>
      </c>
      <c r="C161" s="2206" t="s">
        <v>630</v>
      </c>
      <c r="D161" s="2206"/>
      <c r="E161" s="2206"/>
      <c r="F161" s="81" t="s">
        <v>631</v>
      </c>
      <c r="G161" s="82"/>
      <c r="H161" s="2207"/>
      <c r="I161" s="2208"/>
      <c r="J161" s="2207" t="s">
        <v>62</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63"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882</v>
      </c>
      <c r="P163" s="2204"/>
    </row>
    <row r="164" spans="1:16" ht="19.5" customHeight="1">
      <c r="A164" s="9"/>
      <c r="B164" s="1492" t="s">
        <v>435</v>
      </c>
      <c r="C164" s="1997" t="s">
        <v>175</v>
      </c>
      <c r="D164" s="1997"/>
      <c r="E164" s="1998"/>
      <c r="F164" s="1523" t="s">
        <v>57</v>
      </c>
      <c r="G164" s="2188"/>
      <c r="H164" s="2189"/>
      <c r="I164" s="2189"/>
      <c r="J164" s="2189"/>
      <c r="K164" s="2190"/>
      <c r="L164" s="2108" t="s">
        <v>57</v>
      </c>
      <c r="M164" s="2110"/>
      <c r="N164" s="2110"/>
      <c r="O164" s="2204"/>
      <c r="P164" s="2204"/>
    </row>
    <row r="165" spans="1:16" ht="69" customHeight="1">
      <c r="A165" s="9"/>
      <c r="B165" s="1492" t="s">
        <v>441</v>
      </c>
      <c r="C165" s="1997" t="s">
        <v>176</v>
      </c>
      <c r="D165" s="1997"/>
      <c r="E165" s="1998"/>
      <c r="F165" s="1523" t="s">
        <v>56</v>
      </c>
      <c r="G165" s="2462" t="s">
        <v>883</v>
      </c>
      <c r="H165" s="2463"/>
      <c r="I165" s="2463"/>
      <c r="J165" s="2463"/>
      <c r="K165" s="2464"/>
      <c r="L165" s="2108" t="s">
        <v>56</v>
      </c>
      <c r="M165" s="2110"/>
      <c r="N165" s="2110"/>
      <c r="O165" s="2204"/>
      <c r="P165" s="2204"/>
    </row>
    <row r="166" spans="1:16" ht="19.5" customHeight="1">
      <c r="A166" s="9"/>
      <c r="B166" s="1492" t="s">
        <v>443</v>
      </c>
      <c r="C166" s="1997" t="s">
        <v>177</v>
      </c>
      <c r="D166" s="1997"/>
      <c r="E166" s="1998"/>
      <c r="F166" s="1523" t="s">
        <v>57</v>
      </c>
      <c r="G166" s="2188"/>
      <c r="H166" s="2189"/>
      <c r="I166" s="2189"/>
      <c r="J166" s="2189"/>
      <c r="K166" s="2190"/>
      <c r="L166" s="2108" t="s">
        <v>57</v>
      </c>
      <c r="M166" s="2110"/>
      <c r="N166" s="2110"/>
      <c r="O166" s="2204"/>
      <c r="P166" s="2204"/>
    </row>
    <row r="167" spans="1:16" ht="33.75" customHeight="1">
      <c r="A167" s="9"/>
      <c r="B167" s="1492" t="s">
        <v>445</v>
      </c>
      <c r="C167" s="1997" t="s">
        <v>178</v>
      </c>
      <c r="D167" s="1997"/>
      <c r="E167" s="1998"/>
      <c r="F167" s="1523" t="s">
        <v>56</v>
      </c>
      <c r="G167" s="2462" t="s">
        <v>884</v>
      </c>
      <c r="H167" s="2463"/>
      <c r="I167" s="2463"/>
      <c r="J167" s="2463"/>
      <c r="K167" s="2464"/>
      <c r="L167" s="2108" t="s">
        <v>56</v>
      </c>
      <c r="M167" s="2110"/>
      <c r="N167" s="2110"/>
      <c r="O167" s="2204"/>
      <c r="P167" s="2204"/>
    </row>
    <row r="168" spans="1:16" ht="33.75" customHeight="1">
      <c r="A168" s="9"/>
      <c r="B168" s="76" t="s">
        <v>448</v>
      </c>
      <c r="C168" s="1997" t="s">
        <v>179</v>
      </c>
      <c r="D168" s="1997"/>
      <c r="E168" s="1998"/>
      <c r="F168" s="1532" t="s">
        <v>56</v>
      </c>
      <c r="G168" s="2462" t="s">
        <v>884</v>
      </c>
      <c r="H168" s="2463"/>
      <c r="I168" s="2463"/>
      <c r="J168" s="2463"/>
      <c r="K168" s="2464"/>
      <c r="L168" s="2108" t="s">
        <v>56</v>
      </c>
      <c r="M168" s="2110"/>
      <c r="N168" s="2110"/>
      <c r="O168" s="2204"/>
      <c r="P168" s="2204"/>
    </row>
    <row r="169" spans="1:16" ht="33.75" customHeight="1">
      <c r="A169" s="9"/>
      <c r="B169" s="84" t="s">
        <v>450</v>
      </c>
      <c r="C169" s="1997" t="s">
        <v>638</v>
      </c>
      <c r="D169" s="1997"/>
      <c r="E169" s="1998"/>
      <c r="F169" s="1532" t="s">
        <v>56</v>
      </c>
      <c r="G169" s="2462" t="s">
        <v>884</v>
      </c>
      <c r="H169" s="2463"/>
      <c r="I169" s="2463"/>
      <c r="J169" s="2463"/>
      <c r="K169" s="2464"/>
      <c r="L169" s="2108" t="s">
        <v>56</v>
      </c>
      <c r="M169" s="2110"/>
      <c r="N169" s="2110"/>
      <c r="O169" s="2204"/>
      <c r="P169" s="2204"/>
    </row>
    <row r="170" spans="1:16" ht="33.75" customHeight="1">
      <c r="A170" s="9"/>
      <c r="B170" s="84" t="s">
        <v>453</v>
      </c>
      <c r="C170" s="1997" t="s">
        <v>181</v>
      </c>
      <c r="D170" s="1997"/>
      <c r="E170" s="1998"/>
      <c r="F170" s="1532" t="s">
        <v>56</v>
      </c>
      <c r="G170" s="2462" t="s">
        <v>884</v>
      </c>
      <c r="H170" s="2463"/>
      <c r="I170" s="2463"/>
      <c r="J170" s="2463"/>
      <c r="K170" s="2464"/>
      <c r="L170" s="2108" t="s">
        <v>56</v>
      </c>
      <c r="M170" s="2110"/>
      <c r="N170" s="2110"/>
      <c r="O170" s="2204"/>
      <c r="P170" s="2204"/>
    </row>
    <row r="171" spans="1:16" ht="33.75" customHeight="1">
      <c r="A171" s="9"/>
      <c r="B171" s="84" t="s">
        <v>456</v>
      </c>
      <c r="C171" s="1997" t="s">
        <v>182</v>
      </c>
      <c r="D171" s="1997"/>
      <c r="E171" s="1998"/>
      <c r="F171" s="1532" t="s">
        <v>56</v>
      </c>
      <c r="G171" s="2462" t="s">
        <v>884</v>
      </c>
      <c r="H171" s="2463"/>
      <c r="I171" s="2463"/>
      <c r="J171" s="2463"/>
      <c r="K171" s="2464"/>
      <c r="L171" s="2108" t="s">
        <v>56</v>
      </c>
      <c r="M171" s="2110"/>
      <c r="N171" s="2110"/>
      <c r="O171" s="2204"/>
      <c r="P171" s="2204"/>
    </row>
    <row r="172" spans="1:16" ht="33.75" customHeight="1">
      <c r="A172" s="9"/>
      <c r="B172" s="84" t="s">
        <v>458</v>
      </c>
      <c r="C172" s="1997" t="s">
        <v>183</v>
      </c>
      <c r="D172" s="1997"/>
      <c r="E172" s="1998"/>
      <c r="F172" s="1532" t="s">
        <v>56</v>
      </c>
      <c r="G172" s="2462" t="s">
        <v>884</v>
      </c>
      <c r="H172" s="2463"/>
      <c r="I172" s="2463"/>
      <c r="J172" s="2463"/>
      <c r="K172" s="2464"/>
      <c r="L172" s="2108" t="s">
        <v>56</v>
      </c>
      <c r="M172" s="2110"/>
      <c r="N172" s="2191"/>
      <c r="O172" s="2204"/>
      <c r="P172" s="2204"/>
    </row>
    <row r="173" spans="1:16" ht="33.75" customHeight="1">
      <c r="A173" s="9"/>
      <c r="B173" s="84" t="s">
        <v>594</v>
      </c>
      <c r="C173" s="1997" t="s">
        <v>639</v>
      </c>
      <c r="D173" s="1997"/>
      <c r="E173" s="1998"/>
      <c r="F173" s="1532" t="s">
        <v>56</v>
      </c>
      <c r="G173" s="2462" t="s">
        <v>884</v>
      </c>
      <c r="H173" s="2463"/>
      <c r="I173" s="2463"/>
      <c r="J173" s="2463"/>
      <c r="K173" s="2464"/>
      <c r="L173" s="2108" t="s">
        <v>56</v>
      </c>
      <c r="M173" s="2110"/>
      <c r="N173" s="2110"/>
      <c r="O173" s="2204"/>
      <c r="P173" s="2204"/>
    </row>
    <row r="174" spans="1:16" ht="33.75" customHeight="1">
      <c r="A174" s="9"/>
      <c r="B174" s="76" t="s">
        <v>596</v>
      </c>
      <c r="C174" s="1997" t="s">
        <v>640</v>
      </c>
      <c r="D174" s="1997"/>
      <c r="E174" s="1998"/>
      <c r="F174" s="1532" t="s">
        <v>56</v>
      </c>
      <c r="G174" s="2462" t="s">
        <v>884</v>
      </c>
      <c r="H174" s="2463"/>
      <c r="I174" s="2463"/>
      <c r="J174" s="2463"/>
      <c r="K174" s="2464"/>
      <c r="L174" s="2108" t="s">
        <v>56</v>
      </c>
      <c r="M174" s="2110"/>
      <c r="N174" s="2110"/>
      <c r="O174" s="2205"/>
      <c r="P174" s="2205"/>
    </row>
    <row r="175" spans="1:16" ht="62.1"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36" customHeight="1">
      <c r="A176" s="9"/>
      <c r="B176" s="1492" t="s">
        <v>435</v>
      </c>
      <c r="C176" s="1997" t="s">
        <v>175</v>
      </c>
      <c r="D176" s="1997"/>
      <c r="E176" s="1998"/>
      <c r="F176" s="33" t="s">
        <v>57</v>
      </c>
      <c r="G176" s="2465"/>
      <c r="H176" s="2466"/>
      <c r="I176" s="2466"/>
      <c r="J176" s="2466"/>
      <c r="K176" s="2466"/>
      <c r="L176" s="2466"/>
      <c r="M176" s="2466"/>
      <c r="N176" s="2467"/>
      <c r="O176" s="2124"/>
      <c r="P176" s="2081"/>
    </row>
    <row r="177" spans="1:16" ht="34.35" customHeight="1">
      <c r="A177" s="9"/>
      <c r="B177" s="1492" t="s">
        <v>441</v>
      </c>
      <c r="C177" s="1997" t="s">
        <v>176</v>
      </c>
      <c r="D177" s="1997"/>
      <c r="E177" s="1998"/>
      <c r="F177" s="33" t="s">
        <v>56</v>
      </c>
      <c r="G177" s="2465" t="s">
        <v>886</v>
      </c>
      <c r="H177" s="2466"/>
      <c r="I177" s="2466"/>
      <c r="J177" s="2466"/>
      <c r="K177" s="2466"/>
      <c r="L177" s="2466"/>
      <c r="M177" s="2466"/>
      <c r="N177" s="2467"/>
      <c r="O177" s="2124"/>
      <c r="P177" s="2081"/>
    </row>
    <row r="178" spans="1:16" ht="33.6" customHeight="1">
      <c r="A178" s="9"/>
      <c r="B178" s="1492" t="s">
        <v>443</v>
      </c>
      <c r="C178" s="1997" t="s">
        <v>177</v>
      </c>
      <c r="D178" s="1997"/>
      <c r="E178" s="1998"/>
      <c r="F178" s="33" t="s">
        <v>57</v>
      </c>
      <c r="G178" s="2465"/>
      <c r="H178" s="2466"/>
      <c r="I178" s="2466"/>
      <c r="J178" s="2466"/>
      <c r="K178" s="2466"/>
      <c r="L178" s="2466"/>
      <c r="M178" s="2466"/>
      <c r="N178" s="2467"/>
      <c r="O178" s="2124"/>
      <c r="P178" s="2081"/>
    </row>
    <row r="179" spans="1:16" ht="33" customHeight="1">
      <c r="A179" s="9"/>
      <c r="B179" s="1492" t="s">
        <v>445</v>
      </c>
      <c r="C179" s="1997" t="s">
        <v>178</v>
      </c>
      <c r="D179" s="1997"/>
      <c r="E179" s="1998"/>
      <c r="F179" s="33" t="s">
        <v>56</v>
      </c>
      <c r="G179" s="2465" t="s">
        <v>886</v>
      </c>
      <c r="H179" s="2466"/>
      <c r="I179" s="2466"/>
      <c r="J179" s="2466"/>
      <c r="K179" s="2466"/>
      <c r="L179" s="2466"/>
      <c r="M179" s="2466"/>
      <c r="N179" s="2467"/>
      <c r="O179" s="2124"/>
      <c r="P179" s="2081"/>
    </row>
    <row r="180" spans="1:16" ht="33" customHeight="1">
      <c r="A180" s="9"/>
      <c r="B180" s="76" t="s">
        <v>448</v>
      </c>
      <c r="C180" s="1997" t="s">
        <v>179</v>
      </c>
      <c r="D180" s="1997"/>
      <c r="E180" s="1998"/>
      <c r="F180" s="33" t="s">
        <v>56</v>
      </c>
      <c r="G180" s="2465" t="s">
        <v>886</v>
      </c>
      <c r="H180" s="2466"/>
      <c r="I180" s="2466"/>
      <c r="J180" s="2466"/>
      <c r="K180" s="2466"/>
      <c r="L180" s="2466"/>
      <c r="M180" s="2466"/>
      <c r="N180" s="2467"/>
      <c r="O180" s="2124"/>
      <c r="P180" s="2081"/>
    </row>
    <row r="181" spans="1:16" ht="33" customHeight="1">
      <c r="A181" s="9"/>
      <c r="B181" s="84" t="s">
        <v>450</v>
      </c>
      <c r="C181" s="1997" t="s">
        <v>638</v>
      </c>
      <c r="D181" s="1997"/>
      <c r="E181" s="1998"/>
      <c r="F181" s="33" t="s">
        <v>56</v>
      </c>
      <c r="G181" s="2465" t="s">
        <v>886</v>
      </c>
      <c r="H181" s="2466"/>
      <c r="I181" s="2466"/>
      <c r="J181" s="2466"/>
      <c r="K181" s="2466"/>
      <c r="L181" s="2466"/>
      <c r="M181" s="2466"/>
      <c r="N181" s="2467"/>
      <c r="O181" s="2124"/>
      <c r="P181" s="2081"/>
    </row>
    <row r="182" spans="1:16" ht="34.35" customHeight="1">
      <c r="A182" s="9"/>
      <c r="B182" s="84" t="s">
        <v>453</v>
      </c>
      <c r="C182" s="1997" t="s">
        <v>181</v>
      </c>
      <c r="D182" s="1997"/>
      <c r="E182" s="1998"/>
      <c r="F182" s="33" t="s">
        <v>56</v>
      </c>
      <c r="G182" s="2465" t="s">
        <v>886</v>
      </c>
      <c r="H182" s="2466"/>
      <c r="I182" s="2466"/>
      <c r="J182" s="2466"/>
      <c r="K182" s="2466"/>
      <c r="L182" s="2466"/>
      <c r="M182" s="2466"/>
      <c r="N182" s="2467"/>
      <c r="O182" s="2124"/>
      <c r="P182" s="2081"/>
    </row>
    <row r="183" spans="1:16" ht="31.35" customHeight="1">
      <c r="A183" s="9"/>
      <c r="B183" s="84" t="s">
        <v>456</v>
      </c>
      <c r="C183" s="1997" t="s">
        <v>182</v>
      </c>
      <c r="D183" s="1997"/>
      <c r="E183" s="1998"/>
      <c r="F183" s="33" t="s">
        <v>56</v>
      </c>
      <c r="G183" s="2465" t="s">
        <v>886</v>
      </c>
      <c r="H183" s="2466"/>
      <c r="I183" s="2466"/>
      <c r="J183" s="2466"/>
      <c r="K183" s="2466"/>
      <c r="L183" s="2466"/>
      <c r="M183" s="2466"/>
      <c r="N183" s="2467"/>
      <c r="O183" s="2124"/>
      <c r="P183" s="2081"/>
    </row>
    <row r="184" spans="1:16" ht="33.6" customHeight="1">
      <c r="A184" s="9"/>
      <c r="B184" s="84" t="s">
        <v>458</v>
      </c>
      <c r="C184" s="1997" t="s">
        <v>183</v>
      </c>
      <c r="D184" s="1997"/>
      <c r="E184" s="1998"/>
      <c r="F184" s="33" t="s">
        <v>56</v>
      </c>
      <c r="G184" s="2465" t="s">
        <v>886</v>
      </c>
      <c r="H184" s="2466"/>
      <c r="I184" s="2466"/>
      <c r="J184" s="2466"/>
      <c r="K184" s="2466"/>
      <c r="L184" s="2466"/>
      <c r="M184" s="2466"/>
      <c r="N184" s="2467"/>
      <c r="O184" s="2124"/>
      <c r="P184" s="2081"/>
    </row>
    <row r="185" spans="1:16" ht="34.35" customHeight="1">
      <c r="A185" s="9"/>
      <c r="B185" s="84" t="s">
        <v>594</v>
      </c>
      <c r="C185" s="1997" t="s">
        <v>639</v>
      </c>
      <c r="D185" s="1997"/>
      <c r="E185" s="1998"/>
      <c r="F185" s="33" t="s">
        <v>56</v>
      </c>
      <c r="G185" s="2465" t="s">
        <v>886</v>
      </c>
      <c r="H185" s="2466"/>
      <c r="I185" s="2466"/>
      <c r="J185" s="2466"/>
      <c r="K185" s="2466"/>
      <c r="L185" s="2466"/>
      <c r="M185" s="2466"/>
      <c r="N185" s="2467"/>
      <c r="O185" s="2124"/>
      <c r="P185" s="2081"/>
    </row>
    <row r="186" spans="1:16" ht="33.6" customHeight="1">
      <c r="A186" s="9"/>
      <c r="B186" s="76" t="s">
        <v>596</v>
      </c>
      <c r="C186" s="1997" t="s">
        <v>640</v>
      </c>
      <c r="D186" s="1997"/>
      <c r="E186" s="1998"/>
      <c r="F186" s="33" t="s">
        <v>56</v>
      </c>
      <c r="G186" s="2465" t="s">
        <v>886</v>
      </c>
      <c r="H186" s="2466"/>
      <c r="I186" s="2466"/>
      <c r="J186" s="2466"/>
      <c r="K186" s="2466"/>
      <c r="L186" s="2466"/>
      <c r="M186" s="2466"/>
      <c r="N186" s="2467"/>
      <c r="O186" s="2197"/>
      <c r="P186" s="2084"/>
    </row>
    <row r="187" spans="1:16" ht="86.45" customHeight="1">
      <c r="A187" s="9"/>
      <c r="B187" s="1549" t="s">
        <v>643</v>
      </c>
      <c r="C187" s="2028" t="s">
        <v>887</v>
      </c>
      <c r="D187" s="2028"/>
      <c r="E187" s="2029"/>
      <c r="F187" s="1542" t="s">
        <v>635</v>
      </c>
      <c r="G187" s="2198" t="s">
        <v>645</v>
      </c>
      <c r="H187" s="2199"/>
      <c r="I187" s="2199"/>
      <c r="J187" s="2199"/>
      <c r="K187" s="2200"/>
      <c r="L187" s="2201" t="s">
        <v>637</v>
      </c>
      <c r="M187" s="2202"/>
      <c r="N187" s="2203"/>
      <c r="O187" s="2051" t="s">
        <v>888</v>
      </c>
      <c r="P187" s="2051"/>
    </row>
    <row r="188" spans="1:16" ht="46.5" customHeight="1">
      <c r="A188" s="9"/>
      <c r="B188" s="1489" t="s">
        <v>435</v>
      </c>
      <c r="C188" s="1997" t="s">
        <v>175</v>
      </c>
      <c r="D188" s="1997"/>
      <c r="E188" s="1998"/>
      <c r="F188" s="1523" t="s">
        <v>56</v>
      </c>
      <c r="G188" s="2462" t="s">
        <v>889</v>
      </c>
      <c r="H188" s="2463"/>
      <c r="I188" s="2463"/>
      <c r="J188" s="2463"/>
      <c r="K188" s="2464"/>
      <c r="L188" s="2108" t="s">
        <v>65</v>
      </c>
      <c r="M188" s="2110"/>
      <c r="N188" s="2191"/>
      <c r="O188" s="2124"/>
      <c r="P188" s="2124"/>
    </row>
    <row r="189" spans="1:16" ht="35.450000000000003"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48" customHeight="1">
      <c r="A190" s="9"/>
      <c r="B190" s="1489" t="s">
        <v>443</v>
      </c>
      <c r="C190" s="1997" t="s">
        <v>177</v>
      </c>
      <c r="D190" s="1997"/>
      <c r="E190" s="1998"/>
      <c r="F190" s="1523" t="s">
        <v>56</v>
      </c>
      <c r="G190" s="2462" t="s">
        <v>889</v>
      </c>
      <c r="H190" s="2463"/>
      <c r="I190" s="2463"/>
      <c r="J190" s="2463"/>
      <c r="K190" s="2464"/>
      <c r="L190" s="2108" t="s">
        <v>65</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32.1" customHeight="1">
      <c r="A193" s="9"/>
      <c r="B193" s="1494" t="s">
        <v>450</v>
      </c>
      <c r="C193" s="1997" t="s">
        <v>638</v>
      </c>
      <c r="D193" s="1997"/>
      <c r="E193" s="1998"/>
      <c r="F193" s="1532" t="s">
        <v>57</v>
      </c>
      <c r="G193" s="2188"/>
      <c r="H193" s="2189"/>
      <c r="I193" s="2189"/>
      <c r="J193" s="2189"/>
      <c r="K193" s="2190"/>
      <c r="L193" s="2108" t="s">
        <v>62</v>
      </c>
      <c r="M193" s="2110"/>
      <c r="N193" s="2191"/>
      <c r="O193" s="2124"/>
      <c r="P193" s="2124"/>
    </row>
    <row r="194" spans="1:16" ht="20.25" customHeight="1">
      <c r="A194" s="9"/>
      <c r="B194" s="1494" t="s">
        <v>453</v>
      </c>
      <c r="C194" s="1997" t="s">
        <v>181</v>
      </c>
      <c r="D194" s="1997"/>
      <c r="E194" s="1998"/>
      <c r="F194" s="1532" t="s">
        <v>57</v>
      </c>
      <c r="G194" s="2188"/>
      <c r="H194" s="2189"/>
      <c r="I194" s="2189"/>
      <c r="J194" s="2189"/>
      <c r="K194" s="2190"/>
      <c r="L194" s="2108" t="s">
        <v>62</v>
      </c>
      <c r="M194" s="2110"/>
      <c r="N194" s="2191"/>
      <c r="O194" s="2124"/>
      <c r="P194" s="2124"/>
    </row>
    <row r="195" spans="1:16" ht="20.25" customHeight="1">
      <c r="A195" s="9"/>
      <c r="B195" s="1494" t="s">
        <v>456</v>
      </c>
      <c r="C195" s="1997" t="s">
        <v>182</v>
      </c>
      <c r="D195" s="1997"/>
      <c r="E195" s="1998"/>
      <c r="F195" s="1532" t="s">
        <v>57</v>
      </c>
      <c r="G195" s="2188"/>
      <c r="H195" s="2189"/>
      <c r="I195" s="2189"/>
      <c r="J195" s="2189"/>
      <c r="K195" s="2190"/>
      <c r="L195" s="2108" t="s">
        <v>62</v>
      </c>
      <c r="M195" s="2110"/>
      <c r="N195" s="2191"/>
      <c r="O195" s="2124"/>
      <c r="P195" s="2124"/>
    </row>
    <row r="196" spans="1:16" ht="20.25" customHeight="1">
      <c r="A196" s="9"/>
      <c r="B196" s="1494" t="s">
        <v>458</v>
      </c>
      <c r="C196" s="1997" t="s">
        <v>183</v>
      </c>
      <c r="D196" s="1997"/>
      <c r="E196" s="1998"/>
      <c r="F196" s="1532" t="s">
        <v>57</v>
      </c>
      <c r="G196" s="2188"/>
      <c r="H196" s="2189"/>
      <c r="I196" s="2189"/>
      <c r="J196" s="2189"/>
      <c r="K196" s="2190"/>
      <c r="L196" s="2108" t="s">
        <v>62</v>
      </c>
      <c r="M196" s="2110"/>
      <c r="N196" s="2191"/>
      <c r="O196" s="2124"/>
      <c r="P196" s="2124"/>
    </row>
    <row r="197" spans="1:16" ht="20.25" customHeight="1">
      <c r="A197" s="9"/>
      <c r="B197" s="1494" t="s">
        <v>594</v>
      </c>
      <c r="C197" s="1997" t="s">
        <v>639</v>
      </c>
      <c r="D197" s="1997"/>
      <c r="E197" s="1998"/>
      <c r="F197" s="1532" t="s">
        <v>57</v>
      </c>
      <c r="G197" s="2188"/>
      <c r="H197" s="2189"/>
      <c r="I197" s="2189"/>
      <c r="J197" s="2189"/>
      <c r="K197" s="2190"/>
      <c r="L197" s="2108" t="s">
        <v>62</v>
      </c>
      <c r="M197" s="2110"/>
      <c r="N197" s="2191"/>
      <c r="O197" s="2124"/>
      <c r="P197" s="2124"/>
    </row>
    <row r="198" spans="1:16" ht="20.25" customHeight="1">
      <c r="A198" s="9"/>
      <c r="B198" s="1490" t="s">
        <v>596</v>
      </c>
      <c r="C198" s="1997" t="s">
        <v>640</v>
      </c>
      <c r="D198" s="1997"/>
      <c r="E198" s="1998"/>
      <c r="F198" s="1532" t="s">
        <v>57</v>
      </c>
      <c r="G198" s="2188"/>
      <c r="H198" s="2189"/>
      <c r="I198" s="2189"/>
      <c r="J198" s="2189"/>
      <c r="K198" s="2190"/>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21" customHeight="1">
      <c r="A200" s="9"/>
      <c r="B200" s="1489" t="s">
        <v>435</v>
      </c>
      <c r="C200" s="1997" t="s">
        <v>175</v>
      </c>
      <c r="D200" s="1997"/>
      <c r="E200" s="1998"/>
      <c r="F200" s="33" t="s">
        <v>56</v>
      </c>
      <c r="G200" s="2465" t="s">
        <v>890</v>
      </c>
      <c r="H200" s="2466"/>
      <c r="I200" s="2466"/>
      <c r="J200" s="2466"/>
      <c r="K200" s="2466"/>
      <c r="L200" s="2466"/>
      <c r="M200" s="2466"/>
      <c r="N200" s="2467"/>
      <c r="O200" s="2124"/>
      <c r="P200" s="2124"/>
    </row>
    <row r="201" spans="1:16" ht="21" customHeight="1">
      <c r="A201" s="9"/>
      <c r="B201" s="1489" t="s">
        <v>441</v>
      </c>
      <c r="C201" s="1997" t="s">
        <v>176</v>
      </c>
      <c r="D201" s="1997"/>
      <c r="E201" s="1998"/>
      <c r="F201" s="33" t="s">
        <v>56</v>
      </c>
      <c r="G201" s="2411" t="s">
        <v>891</v>
      </c>
      <c r="H201" s="2412"/>
      <c r="I201" s="2412"/>
      <c r="J201" s="2412"/>
      <c r="K201" s="2412"/>
      <c r="L201" s="2412"/>
      <c r="M201" s="2412"/>
      <c r="N201" s="2468"/>
      <c r="O201" s="2124"/>
      <c r="P201" s="2124"/>
    </row>
    <row r="202" spans="1:16" ht="21" customHeight="1">
      <c r="A202" s="9"/>
      <c r="B202" s="1489" t="s">
        <v>443</v>
      </c>
      <c r="C202" s="1997" t="s">
        <v>177</v>
      </c>
      <c r="D202" s="1997"/>
      <c r="E202" s="1998"/>
      <c r="F202" s="33" t="s">
        <v>56</v>
      </c>
      <c r="G202" s="2411" t="s">
        <v>890</v>
      </c>
      <c r="H202" s="2412"/>
      <c r="I202" s="2412"/>
      <c r="J202" s="2412"/>
      <c r="K202" s="2412"/>
      <c r="L202" s="2412"/>
      <c r="M202" s="2412"/>
      <c r="N202" s="2468"/>
      <c r="O202" s="2124"/>
      <c r="P202" s="2124"/>
    </row>
    <row r="203" spans="1:16" ht="21" customHeight="1">
      <c r="A203" s="9"/>
      <c r="B203" s="1489" t="s">
        <v>445</v>
      </c>
      <c r="C203" s="1997" t="s">
        <v>178</v>
      </c>
      <c r="D203" s="1997"/>
      <c r="E203" s="1998"/>
      <c r="F203" s="33" t="s">
        <v>56</v>
      </c>
      <c r="G203" s="2411" t="s">
        <v>891</v>
      </c>
      <c r="H203" s="2412"/>
      <c r="I203" s="2412"/>
      <c r="J203" s="2412"/>
      <c r="K203" s="2412"/>
      <c r="L203" s="2412"/>
      <c r="M203" s="2412"/>
      <c r="N203" s="2468"/>
      <c r="O203" s="2124"/>
      <c r="P203" s="2124"/>
    </row>
    <row r="204" spans="1:16" ht="21" customHeight="1">
      <c r="A204" s="9"/>
      <c r="B204" s="1490" t="s">
        <v>448</v>
      </c>
      <c r="C204" s="1997" t="s">
        <v>179</v>
      </c>
      <c r="D204" s="1997"/>
      <c r="E204" s="1998"/>
      <c r="F204" s="33" t="s">
        <v>56</v>
      </c>
      <c r="G204" s="2411" t="s">
        <v>892</v>
      </c>
      <c r="H204" s="2412"/>
      <c r="I204" s="2412"/>
      <c r="J204" s="2412"/>
      <c r="K204" s="2412"/>
      <c r="L204" s="2412"/>
      <c r="M204" s="2412"/>
      <c r="N204" s="2468"/>
      <c r="O204" s="2081"/>
      <c r="P204" s="2124"/>
    </row>
    <row r="205" spans="1:16" ht="32.450000000000003" customHeight="1">
      <c r="A205" s="9"/>
      <c r="B205" s="1494" t="s">
        <v>450</v>
      </c>
      <c r="C205" s="1997" t="s">
        <v>638</v>
      </c>
      <c r="D205" s="1997"/>
      <c r="E205" s="1998"/>
      <c r="F205" s="33" t="s">
        <v>56</v>
      </c>
      <c r="G205" s="2411" t="s">
        <v>892</v>
      </c>
      <c r="H205" s="2412"/>
      <c r="I205" s="2412"/>
      <c r="J205" s="2412"/>
      <c r="K205" s="2412"/>
      <c r="L205" s="2412"/>
      <c r="M205" s="2412"/>
      <c r="N205" s="2468"/>
      <c r="O205" s="2081"/>
      <c r="P205" s="2124"/>
    </row>
    <row r="206" spans="1:16" ht="34.5" customHeight="1">
      <c r="A206" s="9"/>
      <c r="B206" s="1494" t="s">
        <v>453</v>
      </c>
      <c r="C206" s="1997" t="s">
        <v>181</v>
      </c>
      <c r="D206" s="1997"/>
      <c r="E206" s="1998"/>
      <c r="F206" s="33" t="s">
        <v>56</v>
      </c>
      <c r="G206" s="2411" t="s">
        <v>893</v>
      </c>
      <c r="H206" s="2412"/>
      <c r="I206" s="2412"/>
      <c r="J206" s="2412"/>
      <c r="K206" s="2412"/>
      <c r="L206" s="2412"/>
      <c r="M206" s="2412"/>
      <c r="N206" s="2468"/>
      <c r="O206" s="2081"/>
      <c r="P206" s="2124"/>
    </row>
    <row r="207" spans="1:16" ht="25.5" customHeight="1">
      <c r="A207" s="9"/>
      <c r="B207" s="1494" t="s">
        <v>456</v>
      </c>
      <c r="C207" s="1997" t="s">
        <v>182</v>
      </c>
      <c r="D207" s="1997"/>
      <c r="E207" s="1998"/>
      <c r="F207" s="33" t="s">
        <v>56</v>
      </c>
      <c r="G207" s="2411" t="s">
        <v>894</v>
      </c>
      <c r="H207" s="2412"/>
      <c r="I207" s="2412"/>
      <c r="J207" s="2412"/>
      <c r="K207" s="2412"/>
      <c r="L207" s="2412"/>
      <c r="M207" s="2412"/>
      <c r="N207" s="2468"/>
      <c r="O207" s="2081"/>
      <c r="P207" s="2124"/>
    </row>
    <row r="208" spans="1:16" ht="21" customHeight="1">
      <c r="A208" s="9"/>
      <c r="B208" s="1494" t="s">
        <v>458</v>
      </c>
      <c r="C208" s="1997" t="s">
        <v>183</v>
      </c>
      <c r="D208" s="1997"/>
      <c r="E208" s="1998"/>
      <c r="F208" s="33" t="s">
        <v>56</v>
      </c>
      <c r="G208" s="2411" t="s">
        <v>891</v>
      </c>
      <c r="H208" s="2412"/>
      <c r="I208" s="2412"/>
      <c r="J208" s="2412"/>
      <c r="K208" s="2412"/>
      <c r="L208" s="2412"/>
      <c r="M208" s="2412"/>
      <c r="N208" s="2468"/>
      <c r="O208" s="2081"/>
      <c r="P208" s="2124"/>
    </row>
    <row r="209" spans="1:16" ht="21" customHeight="1">
      <c r="A209" s="9"/>
      <c r="B209" s="1494" t="s">
        <v>594</v>
      </c>
      <c r="C209" s="1997" t="s">
        <v>639</v>
      </c>
      <c r="D209" s="1997"/>
      <c r="E209" s="1998"/>
      <c r="F209" s="33" t="s">
        <v>57</v>
      </c>
      <c r="G209" s="2469"/>
      <c r="H209" s="2470"/>
      <c r="I209" s="2470"/>
      <c r="J209" s="2470"/>
      <c r="K209" s="2470"/>
      <c r="L209" s="2470"/>
      <c r="M209" s="2470"/>
      <c r="N209" s="2471"/>
      <c r="O209" s="2081"/>
      <c r="P209" s="2124"/>
    </row>
    <row r="210" spans="1:16" ht="21" customHeight="1" thickBot="1">
      <c r="A210" s="9"/>
      <c r="B210" s="39" t="s">
        <v>596</v>
      </c>
      <c r="C210" s="1978" t="s">
        <v>640</v>
      </c>
      <c r="D210" s="1978"/>
      <c r="E210" s="1979"/>
      <c r="F210" s="86" t="s">
        <v>56</v>
      </c>
      <c r="G210" s="2472" t="s">
        <v>895</v>
      </c>
      <c r="H210" s="2473"/>
      <c r="I210" s="2473"/>
      <c r="J210" s="2473"/>
      <c r="K210" s="2473"/>
      <c r="L210" s="2473"/>
      <c r="M210" s="2473"/>
      <c r="N210" s="2474"/>
      <c r="O210" s="2195"/>
      <c r="P210" s="2124"/>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896</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33"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48.6" customHeight="1">
      <c r="B223" s="1490" t="s">
        <v>445</v>
      </c>
      <c r="C223" s="2028" t="s">
        <v>660</v>
      </c>
      <c r="D223" s="2028"/>
      <c r="E223" s="2029"/>
      <c r="F223" s="1999" t="s">
        <v>57</v>
      </c>
      <c r="G223" s="2027"/>
      <c r="H223" s="2027"/>
      <c r="I223" s="2027"/>
      <c r="J223" s="2000"/>
      <c r="K223" s="2169"/>
      <c r="L223" s="2172"/>
      <c r="M223" s="2173"/>
      <c r="N223" s="2174"/>
      <c r="O223" s="2006"/>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75.599999999999994"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47.1"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41821</v>
      </c>
      <c r="L242" s="2150"/>
      <c r="M242" s="2154"/>
      <c r="N242" s="2107"/>
      <c r="O242" s="2017"/>
      <c r="P242" s="2017"/>
    </row>
    <row r="243" spans="2:16" ht="23.25" customHeight="1">
      <c r="B243" s="90" t="s">
        <v>678</v>
      </c>
      <c r="C243" s="1997" t="s">
        <v>679</v>
      </c>
      <c r="D243" s="1997"/>
      <c r="E243" s="1998"/>
      <c r="F243" s="1995" t="s">
        <v>898</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31.3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23.25" customHeight="1">
      <c r="B250" s="90"/>
      <c r="C250" s="1903" t="s">
        <v>683</v>
      </c>
      <c r="D250" s="1903"/>
      <c r="E250" s="2138"/>
      <c r="F250" s="1754" t="s">
        <v>900</v>
      </c>
      <c r="G250" s="1755"/>
      <c r="H250" s="2140"/>
      <c r="I250" s="2145"/>
      <c r="J250" s="2119"/>
      <c r="K250" s="2119"/>
      <c r="L250" s="2119"/>
      <c r="M250" s="2119"/>
      <c r="N250" s="2120"/>
      <c r="O250" s="2017"/>
      <c r="P250" s="1992"/>
    </row>
    <row r="251" spans="2:16" ht="59.25" customHeight="1">
      <c r="B251" s="90" t="s">
        <v>684</v>
      </c>
      <c r="C251" s="1997" t="s">
        <v>685</v>
      </c>
      <c r="D251" s="1997"/>
      <c r="E251" s="1997"/>
      <c r="F251" s="1997"/>
      <c r="G251" s="92" t="s">
        <v>231</v>
      </c>
      <c r="H251" s="1527" t="s">
        <v>514</v>
      </c>
      <c r="I251" s="2121" t="s">
        <v>901</v>
      </c>
      <c r="J251" s="2122"/>
      <c r="K251" s="2122"/>
      <c r="L251" s="2122"/>
      <c r="M251" s="2122"/>
      <c r="N251" s="2123"/>
      <c r="O251" s="93" t="s">
        <v>902</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903</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50.25" customHeight="1">
      <c r="B255" s="22"/>
      <c r="C255" s="1505" t="s">
        <v>458</v>
      </c>
      <c r="D255" s="1997" t="s">
        <v>691</v>
      </c>
      <c r="E255" s="1997"/>
      <c r="F255" s="2121" t="s">
        <v>904</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t="s">
        <v>905</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7.5" customHeight="1">
      <c r="B259" s="22"/>
      <c r="C259" s="1505" t="s">
        <v>458</v>
      </c>
      <c r="D259" s="1997" t="s">
        <v>691</v>
      </c>
      <c r="E259" s="1997"/>
      <c r="F259" s="2121" t="s">
        <v>906</v>
      </c>
      <c r="G259" s="2122"/>
      <c r="H259" s="2122"/>
      <c r="I259" s="2122"/>
      <c r="J259" s="2122"/>
      <c r="K259" s="2122"/>
      <c r="L259" s="2122"/>
      <c r="M259" s="2122"/>
      <c r="N259" s="2123"/>
      <c r="O259" s="2137"/>
      <c r="P259" s="2136"/>
    </row>
    <row r="260" spans="2:16" ht="33" customHeight="1">
      <c r="B260" s="22" t="s">
        <v>694</v>
      </c>
      <c r="C260" s="1997" t="s">
        <v>695</v>
      </c>
      <c r="D260" s="1997"/>
      <c r="E260" s="1997"/>
      <c r="F260" s="1471" t="s">
        <v>56</v>
      </c>
      <c r="G260" s="2126" t="s">
        <v>514</v>
      </c>
      <c r="H260" s="2014" t="s">
        <v>907</v>
      </c>
      <c r="I260" s="2015"/>
      <c r="J260" s="2015"/>
      <c r="K260" s="2015"/>
      <c r="L260" s="2015"/>
      <c r="M260" s="2015"/>
      <c r="N260" s="2128"/>
      <c r="O260" s="2124" t="s">
        <v>908</v>
      </c>
      <c r="P260" s="2051"/>
    </row>
    <row r="261" spans="2:16" ht="30" customHeight="1">
      <c r="B261" s="22" t="s">
        <v>435</v>
      </c>
      <c r="C261" s="1997" t="s">
        <v>696</v>
      </c>
      <c r="D261" s="1997"/>
      <c r="E261" s="1998"/>
      <c r="F261" s="1523" t="s">
        <v>56</v>
      </c>
      <c r="G261" s="2113"/>
      <c r="H261" s="2129"/>
      <c r="I261" s="2130"/>
      <c r="J261" s="2130"/>
      <c r="K261" s="2130"/>
      <c r="L261" s="2130"/>
      <c r="M261" s="2130"/>
      <c r="N261" s="2131"/>
      <c r="O261" s="2124"/>
      <c r="P261" s="2124"/>
    </row>
    <row r="262" spans="2:16" ht="30" customHeight="1">
      <c r="B262" s="22" t="s">
        <v>441</v>
      </c>
      <c r="C262" s="1997" t="s">
        <v>697</v>
      </c>
      <c r="D262" s="1997"/>
      <c r="E262" s="1998"/>
      <c r="F262" s="1523" t="s">
        <v>65</v>
      </c>
      <c r="G262" s="2113"/>
      <c r="H262" s="2129"/>
      <c r="I262" s="2130"/>
      <c r="J262" s="2130"/>
      <c r="K262" s="2130"/>
      <c r="L262" s="2130"/>
      <c r="M262" s="2130"/>
      <c r="N262" s="2131"/>
      <c r="O262" s="2124"/>
      <c r="P262" s="2124"/>
    </row>
    <row r="263" spans="2:16" ht="30" customHeight="1">
      <c r="B263" s="22" t="s">
        <v>443</v>
      </c>
      <c r="C263" s="1997" t="s">
        <v>698</v>
      </c>
      <c r="D263" s="1997"/>
      <c r="E263" s="1998"/>
      <c r="F263" s="1523" t="s">
        <v>65</v>
      </c>
      <c r="G263" s="2113"/>
      <c r="H263" s="2129"/>
      <c r="I263" s="2130"/>
      <c r="J263" s="2130"/>
      <c r="K263" s="2130"/>
      <c r="L263" s="2130"/>
      <c r="M263" s="2130"/>
      <c r="N263" s="2131"/>
      <c r="O263" s="2124"/>
      <c r="P263" s="2124"/>
    </row>
    <row r="264" spans="2:16" ht="42" customHeight="1" thickBot="1">
      <c r="B264" s="22" t="s">
        <v>445</v>
      </c>
      <c r="C264" s="1978" t="s">
        <v>699</v>
      </c>
      <c r="D264" s="1978"/>
      <c r="E264" s="1979"/>
      <c r="F264" s="1523" t="s">
        <v>57</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909</v>
      </c>
      <c r="J266" s="2115"/>
      <c r="K266" s="2115"/>
      <c r="L266" s="2115"/>
      <c r="M266" s="2115"/>
      <c r="N266" s="2116"/>
      <c r="O266" s="2050" t="s">
        <v>910</v>
      </c>
      <c r="P266" s="2050"/>
    </row>
    <row r="267" spans="2:16" ht="32.450000000000003"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261</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212</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270</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48" customHeight="1">
      <c r="B272" s="1493" t="s">
        <v>441</v>
      </c>
      <c r="C272" s="1997" t="s">
        <v>707</v>
      </c>
      <c r="D272" s="1997"/>
      <c r="E272" s="1998"/>
      <c r="F272" s="2110" t="s">
        <v>282</v>
      </c>
      <c r="G272" s="2109"/>
      <c r="H272" s="1634" t="s">
        <v>514</v>
      </c>
      <c r="I272" s="2121"/>
      <c r="J272" s="2122"/>
      <c r="K272" s="2122"/>
      <c r="L272" s="2122"/>
      <c r="M272" s="2122"/>
      <c r="N272" s="2123"/>
      <c r="O272" s="1992"/>
      <c r="P272" s="1992"/>
    </row>
    <row r="273" spans="2:16" ht="45" customHeight="1">
      <c r="B273" s="2096" t="s">
        <v>708</v>
      </c>
      <c r="C273" s="1855" t="s">
        <v>911</v>
      </c>
      <c r="D273" s="1855"/>
      <c r="E273" s="1855"/>
      <c r="F273" s="1855"/>
      <c r="G273" s="2098"/>
      <c r="H273" s="2101" t="s">
        <v>710</v>
      </c>
      <c r="I273" s="2102"/>
      <c r="J273" s="2103"/>
      <c r="K273" s="2104" t="s">
        <v>711</v>
      </c>
      <c r="L273" s="2105"/>
      <c r="M273" s="2105"/>
      <c r="N273" s="2106"/>
      <c r="O273" s="1557" t="s">
        <v>712</v>
      </c>
      <c r="P273" s="1516" t="s">
        <v>712</v>
      </c>
    </row>
    <row r="274" spans="2:16" ht="137.1" customHeight="1">
      <c r="B274" s="2097"/>
      <c r="C274" s="2099"/>
      <c r="D274" s="2099"/>
      <c r="E274" s="2099"/>
      <c r="F274" s="2099"/>
      <c r="G274" s="2100"/>
      <c r="H274" s="98" t="s">
        <v>713</v>
      </c>
      <c r="I274" s="656" t="s">
        <v>714</v>
      </c>
      <c r="J274" s="656" t="s">
        <v>715</v>
      </c>
      <c r="K274" s="98" t="s">
        <v>912</v>
      </c>
      <c r="L274" s="98" t="s">
        <v>913</v>
      </c>
      <c r="M274" s="656" t="s">
        <v>718</v>
      </c>
      <c r="N274" s="99" t="s">
        <v>471</v>
      </c>
      <c r="O274" s="1504"/>
      <c r="P274" s="1504" t="s">
        <v>914</v>
      </c>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01" t="s">
        <v>61</v>
      </c>
      <c r="I276" s="102" t="s">
        <v>61</v>
      </c>
      <c r="J276" s="103" t="s">
        <v>61</v>
      </c>
      <c r="K276" s="101" t="s">
        <v>61</v>
      </c>
      <c r="L276" s="102" t="s">
        <v>61</v>
      </c>
      <c r="M276" s="103" t="s">
        <v>61</v>
      </c>
      <c r="N276" s="2475" t="s">
        <v>915</v>
      </c>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2476"/>
      <c r="O277" s="2017"/>
      <c r="P277" s="2017"/>
    </row>
    <row r="278" spans="2:16" ht="48.6" customHeight="1">
      <c r="B278" s="84" t="s">
        <v>493</v>
      </c>
      <c r="C278" s="2091" t="s">
        <v>723</v>
      </c>
      <c r="D278" s="2091"/>
      <c r="E278" s="2092"/>
      <c r="F278" s="2093"/>
      <c r="G278" s="2094"/>
      <c r="H278" s="101" t="s">
        <v>61</v>
      </c>
      <c r="I278" s="102" t="s">
        <v>61</v>
      </c>
      <c r="J278" s="103" t="s">
        <v>61</v>
      </c>
      <c r="K278" s="101" t="s">
        <v>61</v>
      </c>
      <c r="L278" s="102" t="s">
        <v>61</v>
      </c>
      <c r="M278" s="103" t="s">
        <v>61</v>
      </c>
      <c r="N278" s="2476"/>
      <c r="O278" s="2017"/>
      <c r="P278" s="2017"/>
    </row>
    <row r="279" spans="2:16" ht="20.25" customHeight="1">
      <c r="B279" s="104" t="s">
        <v>441</v>
      </c>
      <c r="C279" s="2068" t="s">
        <v>724</v>
      </c>
      <c r="D279" s="2068"/>
      <c r="E279" s="2068"/>
      <c r="F279" s="2068"/>
      <c r="G279" s="2095"/>
      <c r="H279" s="101" t="s">
        <v>61</v>
      </c>
      <c r="I279" s="102" t="s">
        <v>61</v>
      </c>
      <c r="J279" s="103" t="s">
        <v>61</v>
      </c>
      <c r="K279" s="101" t="s">
        <v>61</v>
      </c>
      <c r="L279" s="102" t="s">
        <v>61</v>
      </c>
      <c r="M279" s="103" t="s">
        <v>61</v>
      </c>
      <c r="N279" s="2477"/>
      <c r="O279" s="1992"/>
      <c r="P279" s="1992"/>
    </row>
    <row r="280" spans="2:16" ht="15" customHeight="1">
      <c r="B280" s="104" t="s">
        <v>443</v>
      </c>
      <c r="C280" s="2068" t="s">
        <v>333</v>
      </c>
      <c r="D280" s="2068"/>
      <c r="E280" s="2068"/>
      <c r="F280" s="2068"/>
      <c r="G280" s="2068"/>
      <c r="H280" s="2068"/>
      <c r="I280" s="2068"/>
      <c r="J280" s="2068"/>
      <c r="K280" s="2068"/>
      <c r="L280" s="2068"/>
      <c r="M280" s="2068"/>
      <c r="N280" s="2085"/>
      <c r="O280" s="2088"/>
      <c r="P280" s="2088"/>
    </row>
    <row r="281" spans="2:16" ht="32.1" customHeight="1">
      <c r="B281" s="76" t="s">
        <v>458</v>
      </c>
      <c r="C281" s="2091" t="s">
        <v>725</v>
      </c>
      <c r="D281" s="2091"/>
      <c r="E281" s="2091"/>
      <c r="F281" s="2091"/>
      <c r="G281" s="2092"/>
      <c r="H281" s="101" t="s">
        <v>61</v>
      </c>
      <c r="I281" s="102" t="s">
        <v>61</v>
      </c>
      <c r="J281" s="103" t="s">
        <v>61</v>
      </c>
      <c r="K281" s="101" t="s">
        <v>61</v>
      </c>
      <c r="L281" s="102" t="s">
        <v>61</v>
      </c>
      <c r="M281" s="103" t="s">
        <v>61</v>
      </c>
      <c r="N281" s="2478"/>
      <c r="O281" s="2089"/>
      <c r="P281" s="2089"/>
    </row>
    <row r="282" spans="2:16" ht="30" customHeight="1">
      <c r="B282" s="76" t="s">
        <v>489</v>
      </c>
      <c r="C282" s="2091" t="s">
        <v>726</v>
      </c>
      <c r="D282" s="2091"/>
      <c r="E282" s="2091"/>
      <c r="F282" s="2091"/>
      <c r="G282" s="1518"/>
      <c r="H282" s="101" t="s">
        <v>61</v>
      </c>
      <c r="I282" s="102" t="s">
        <v>61</v>
      </c>
      <c r="J282" s="103" t="s">
        <v>61</v>
      </c>
      <c r="K282" s="101" t="s">
        <v>61</v>
      </c>
      <c r="L282" s="102" t="s">
        <v>61</v>
      </c>
      <c r="M282" s="103" t="s">
        <v>61</v>
      </c>
      <c r="N282" s="2479"/>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2479"/>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01" t="s">
        <v>61</v>
      </c>
      <c r="I285" s="102" t="s">
        <v>61</v>
      </c>
      <c r="J285" s="103" t="s">
        <v>61</v>
      </c>
      <c r="K285" s="101" t="s">
        <v>61</v>
      </c>
      <c r="L285" s="102" t="s">
        <v>61</v>
      </c>
      <c r="M285" s="103" t="s">
        <v>61</v>
      </c>
      <c r="N285" s="2480"/>
      <c r="O285" s="2089"/>
      <c r="P285" s="2089"/>
    </row>
    <row r="286" spans="2:16" ht="22.5" customHeight="1">
      <c r="B286" s="76" t="s">
        <v>489</v>
      </c>
      <c r="C286" s="2091" t="s">
        <v>729</v>
      </c>
      <c r="D286" s="2091"/>
      <c r="E286" s="2091"/>
      <c r="F286" s="2091"/>
      <c r="G286" s="2092"/>
      <c r="H286" s="101" t="s">
        <v>61</v>
      </c>
      <c r="I286" s="102" t="s">
        <v>61</v>
      </c>
      <c r="J286" s="103" t="s">
        <v>61</v>
      </c>
      <c r="K286" s="101" t="s">
        <v>61</v>
      </c>
      <c r="L286" s="102" t="s">
        <v>61</v>
      </c>
      <c r="M286" s="103" t="s">
        <v>61</v>
      </c>
      <c r="N286" s="2481"/>
      <c r="O286" s="2089"/>
      <c r="P286" s="2089"/>
    </row>
    <row r="287" spans="2:16" ht="22.5" customHeight="1">
      <c r="B287" s="104" t="s">
        <v>448</v>
      </c>
      <c r="C287" s="2068" t="s">
        <v>503</v>
      </c>
      <c r="D287" s="2068"/>
      <c r="E287" s="2068"/>
      <c r="F287" s="2068"/>
      <c r="G287" s="2068"/>
      <c r="H287" s="101" t="s">
        <v>61</v>
      </c>
      <c r="I287" s="102" t="s">
        <v>61</v>
      </c>
      <c r="J287" s="103" t="s">
        <v>61</v>
      </c>
      <c r="K287" s="101" t="s">
        <v>61</v>
      </c>
      <c r="L287" s="102" t="s">
        <v>61</v>
      </c>
      <c r="M287" s="139" t="s">
        <v>61</v>
      </c>
      <c r="N287" s="105"/>
      <c r="O287" s="2089"/>
      <c r="P287" s="2089"/>
    </row>
    <row r="288" spans="2:16" ht="30" customHeight="1">
      <c r="B288" s="104" t="s">
        <v>450</v>
      </c>
      <c r="C288" s="2068" t="s">
        <v>730</v>
      </c>
      <c r="D288" s="2068"/>
      <c r="E288" s="2068"/>
      <c r="F288" s="2068"/>
      <c r="G288" s="2068"/>
      <c r="H288" s="101" t="s">
        <v>61</v>
      </c>
      <c r="I288" s="102" t="s">
        <v>61</v>
      </c>
      <c r="J288" s="103" t="s">
        <v>61</v>
      </c>
      <c r="K288" s="101" t="s">
        <v>61</v>
      </c>
      <c r="L288" s="102" t="s">
        <v>61</v>
      </c>
      <c r="M288" s="139" t="s">
        <v>61</v>
      </c>
      <c r="N288" s="105"/>
      <c r="O288" s="2089"/>
      <c r="P288" s="2089"/>
    </row>
    <row r="289" spans="2:16" ht="22.5" customHeight="1">
      <c r="B289" s="104" t="s">
        <v>453</v>
      </c>
      <c r="C289" s="2068" t="s">
        <v>131</v>
      </c>
      <c r="D289" s="2068"/>
      <c r="E289" s="2068"/>
      <c r="F289" s="2068"/>
      <c r="G289" s="2068"/>
      <c r="H289" s="101" t="s">
        <v>61</v>
      </c>
      <c r="I289" s="102" t="s">
        <v>61</v>
      </c>
      <c r="J289" s="103" t="s">
        <v>61</v>
      </c>
      <c r="K289" s="101" t="s">
        <v>61</v>
      </c>
      <c r="L289" s="102" t="s">
        <v>61</v>
      </c>
      <c r="M289" s="139" t="s">
        <v>61</v>
      </c>
      <c r="N289" s="105"/>
      <c r="O289" s="2089"/>
      <c r="P289" s="2089"/>
    </row>
    <row r="290" spans="2:16" ht="22.5" customHeight="1">
      <c r="B290" s="104" t="s">
        <v>456</v>
      </c>
      <c r="C290" s="2068" t="s">
        <v>132</v>
      </c>
      <c r="D290" s="2068"/>
      <c r="E290" s="2068"/>
      <c r="F290" s="2068"/>
      <c r="G290" s="2068"/>
      <c r="H290" s="101" t="s">
        <v>61</v>
      </c>
      <c r="I290" s="102" t="s">
        <v>61</v>
      </c>
      <c r="J290" s="103" t="s">
        <v>61</v>
      </c>
      <c r="K290" s="101" t="s">
        <v>61</v>
      </c>
      <c r="L290" s="102" t="s">
        <v>61</v>
      </c>
      <c r="M290" s="139"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2" t="s">
        <v>61</v>
      </c>
      <c r="J292" s="103" t="s">
        <v>61</v>
      </c>
      <c r="K292" s="101" t="s">
        <v>61</v>
      </c>
      <c r="L292" s="102" t="s">
        <v>61</v>
      </c>
      <c r="M292" s="103" t="s">
        <v>61</v>
      </c>
      <c r="N292" s="2480"/>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2481"/>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39" t="s">
        <v>61</v>
      </c>
      <c r="N294" s="105"/>
      <c r="O294" s="2089"/>
      <c r="P294" s="2089"/>
    </row>
    <row r="295" spans="2:16" ht="52.5" customHeight="1" thickBot="1">
      <c r="B295" s="27" t="s">
        <v>596</v>
      </c>
      <c r="C295" s="1997" t="s">
        <v>732</v>
      </c>
      <c r="D295" s="1997"/>
      <c r="E295" s="1997"/>
      <c r="F295" s="1997"/>
      <c r="G295" s="1998"/>
      <c r="H295" s="106" t="s">
        <v>61</v>
      </c>
      <c r="I295" s="106" t="s">
        <v>61</v>
      </c>
      <c r="J295" s="107" t="s">
        <v>61</v>
      </c>
      <c r="K295" s="106" t="s">
        <v>61</v>
      </c>
      <c r="L295" s="106" t="s">
        <v>61</v>
      </c>
      <c r="M295" s="612" t="s">
        <v>61</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57</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c r="P303" s="1991"/>
    </row>
    <row r="304" spans="2:16" ht="39" customHeight="1">
      <c r="B304" s="23" t="s">
        <v>366</v>
      </c>
      <c r="C304" s="1997" t="s">
        <v>741</v>
      </c>
      <c r="D304" s="1997"/>
      <c r="E304" s="1997"/>
      <c r="F304" s="1997"/>
      <c r="G304" s="1998"/>
      <c r="H304" s="1999" t="s">
        <v>71</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353</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c r="P307" s="2051"/>
    </row>
    <row r="308" spans="1:16" ht="32.25" customHeight="1" thickBot="1">
      <c r="B308" s="39" t="s">
        <v>435</v>
      </c>
      <c r="C308" s="1978" t="s">
        <v>368</v>
      </c>
      <c r="D308" s="1978"/>
      <c r="E308" s="1978"/>
      <c r="F308" s="1978"/>
      <c r="G308" s="1979"/>
      <c r="H308" s="2053" t="s">
        <v>349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v>0</v>
      </c>
      <c r="I310" s="2027"/>
      <c r="J310" s="2027"/>
      <c r="K310" s="2044" t="s">
        <v>514</v>
      </c>
      <c r="L310" s="2482" t="s">
        <v>916</v>
      </c>
      <c r="M310" s="2483"/>
      <c r="N310" s="2484"/>
      <c r="O310" s="2050" t="s">
        <v>917</v>
      </c>
      <c r="P310" s="2050"/>
    </row>
    <row r="311" spans="1:16" ht="30.75" customHeight="1">
      <c r="B311" s="1494" t="s">
        <v>435</v>
      </c>
      <c r="C311" s="2043" t="s">
        <v>748</v>
      </c>
      <c r="D311" s="2043"/>
      <c r="E311" s="2043"/>
      <c r="F311" s="2043"/>
      <c r="G311" s="2043"/>
      <c r="H311" s="1999" t="s">
        <v>57</v>
      </c>
      <c r="I311" s="2027"/>
      <c r="J311" s="2000"/>
      <c r="K311" s="2031"/>
      <c r="L311" s="2035"/>
      <c r="M311" s="2036"/>
      <c r="N311" s="2037"/>
      <c r="O311" s="2017"/>
      <c r="P311" s="2017"/>
    </row>
    <row r="312" spans="1:16" ht="39" customHeight="1">
      <c r="B312" s="1494" t="s">
        <v>441</v>
      </c>
      <c r="C312" s="1997" t="s">
        <v>749</v>
      </c>
      <c r="D312" s="1997"/>
      <c r="E312" s="1997"/>
      <c r="F312" s="1997"/>
      <c r="G312" s="1998"/>
      <c r="H312" s="1999" t="s">
        <v>62</v>
      </c>
      <c r="I312" s="2027"/>
      <c r="J312" s="2000"/>
      <c r="K312" s="2031"/>
      <c r="L312" s="2035"/>
      <c r="M312" s="2036"/>
      <c r="N312" s="2037"/>
      <c r="O312" s="2017"/>
      <c r="P312" s="2017"/>
    </row>
    <row r="313" spans="1:16" ht="35.25" customHeight="1">
      <c r="B313" s="1520" t="s">
        <v>381</v>
      </c>
      <c r="C313" s="2028" t="s">
        <v>750</v>
      </c>
      <c r="D313" s="2028"/>
      <c r="E313" s="2028"/>
      <c r="F313" s="2028"/>
      <c r="G313" s="2029"/>
      <c r="H313" s="1999" t="s">
        <v>57</v>
      </c>
      <c r="I313" s="2027"/>
      <c r="J313" s="2000"/>
      <c r="K313" s="2031"/>
      <c r="L313" s="2485"/>
      <c r="M313" s="2486"/>
      <c r="N313" s="2487"/>
      <c r="O313" s="2017"/>
      <c r="P313" s="2017"/>
    </row>
    <row r="314" spans="1:16" ht="39" customHeight="1">
      <c r="B314" s="1494" t="s">
        <v>435</v>
      </c>
      <c r="C314" s="1997" t="s">
        <v>751</v>
      </c>
      <c r="D314" s="1997"/>
      <c r="E314" s="1997"/>
      <c r="F314" s="1997"/>
      <c r="G314" s="1998"/>
      <c r="H314" s="1999" t="s">
        <v>57</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22.45" customHeight="1">
      <c r="B316" s="44" t="s">
        <v>389</v>
      </c>
      <c r="C316" s="1997" t="s">
        <v>753</v>
      </c>
      <c r="D316" s="1997"/>
      <c r="E316" s="1997"/>
      <c r="F316" s="1997"/>
      <c r="G316" s="1997"/>
      <c r="H316" s="1997"/>
      <c r="I316" s="1997"/>
      <c r="J316" s="1997"/>
      <c r="K316" s="1997"/>
      <c r="L316" s="1997"/>
      <c r="M316" s="1997"/>
      <c r="N316" s="2041"/>
      <c r="O316" s="1991" t="s">
        <v>914</v>
      </c>
      <c r="P316" s="1991"/>
    </row>
    <row r="317" spans="1:16" ht="48" customHeight="1">
      <c r="A317" s="9"/>
      <c r="B317" s="111" t="s">
        <v>435</v>
      </c>
      <c r="C317" s="1830" t="s">
        <v>754</v>
      </c>
      <c r="D317" s="1830"/>
      <c r="E317" s="1830"/>
      <c r="F317" s="1830"/>
      <c r="G317" s="1830"/>
      <c r="H317" s="1830"/>
      <c r="I317" s="1830"/>
      <c r="J317" s="1830"/>
      <c r="K317" s="1830"/>
      <c r="L317" s="2018" t="s">
        <v>514</v>
      </c>
      <c r="M317" s="2021" t="s">
        <v>918</v>
      </c>
      <c r="N317" s="2022"/>
      <c r="O317" s="2017"/>
      <c r="P317" s="2017"/>
    </row>
    <row r="318" spans="1:16" ht="28.5" customHeight="1">
      <c r="A318" s="9"/>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v>0</v>
      </c>
      <c r="K319" s="2000"/>
      <c r="L319" s="2019"/>
      <c r="M319" s="2023"/>
      <c r="N319" s="2024"/>
      <c r="O319" s="2017"/>
      <c r="P319" s="2017"/>
    </row>
    <row r="320" spans="1:16" ht="30" customHeight="1">
      <c r="A320" s="9"/>
      <c r="B320" s="111"/>
      <c r="C320" s="111" t="s">
        <v>493</v>
      </c>
      <c r="D320" s="1997" t="s">
        <v>757</v>
      </c>
      <c r="E320" s="1997"/>
      <c r="F320" s="1997"/>
      <c r="G320" s="1997"/>
      <c r="H320" s="1754" t="s">
        <v>919</v>
      </c>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394</v>
      </c>
      <c r="K323" s="2000"/>
      <c r="L323" s="2019"/>
      <c r="M323" s="2023"/>
      <c r="N323" s="2024"/>
      <c r="O323" s="2017"/>
      <c r="P323" s="2017"/>
    </row>
    <row r="324" spans="1:16" ht="32.1" customHeight="1">
      <c r="A324" s="9"/>
      <c r="B324" s="111"/>
      <c r="C324" s="111" t="s">
        <v>489</v>
      </c>
      <c r="D324" s="1997" t="s">
        <v>760</v>
      </c>
      <c r="E324" s="1997"/>
      <c r="F324" s="1997"/>
      <c r="G324" s="1997"/>
      <c r="H324" s="1997"/>
      <c r="I324" s="1998"/>
      <c r="J324" s="1995">
        <v>0</v>
      </c>
      <c r="K324" s="2013"/>
      <c r="L324" s="2019"/>
      <c r="M324" s="2023"/>
      <c r="N324" s="2024"/>
      <c r="O324" s="2017"/>
      <c r="P324" s="2017"/>
    </row>
    <row r="325" spans="1:16" ht="28.5" customHeight="1">
      <c r="A325" s="9"/>
      <c r="B325" s="111"/>
      <c r="C325" s="111" t="s">
        <v>493</v>
      </c>
      <c r="D325" s="1830" t="s">
        <v>757</v>
      </c>
      <c r="E325" s="1830"/>
      <c r="F325" s="1830"/>
      <c r="G325" s="1830"/>
      <c r="H325" s="2014" t="s">
        <v>920</v>
      </c>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391</v>
      </c>
      <c r="K328" s="2000"/>
      <c r="L328" s="2019"/>
      <c r="M328" s="2023"/>
      <c r="N328" s="2024"/>
      <c r="O328" s="2017"/>
      <c r="P328" s="2017"/>
    </row>
    <row r="329" spans="1:16" ht="32.1" customHeight="1">
      <c r="A329" s="9"/>
      <c r="B329" s="27"/>
      <c r="C329" s="111" t="s">
        <v>489</v>
      </c>
      <c r="D329" s="1997" t="s">
        <v>760</v>
      </c>
      <c r="E329" s="1997"/>
      <c r="F329" s="1997"/>
      <c r="G329" s="1997"/>
      <c r="H329" s="1997"/>
      <c r="I329" s="1998"/>
      <c r="J329" s="1999">
        <v>0</v>
      </c>
      <c r="K329" s="2000"/>
      <c r="L329" s="2019"/>
      <c r="M329" s="2023"/>
      <c r="N329" s="2024"/>
      <c r="O329" s="2017"/>
      <c r="P329" s="2017"/>
    </row>
    <row r="330" spans="1:16" ht="28.5" customHeight="1">
      <c r="A330" s="9"/>
      <c r="B330" s="1490"/>
      <c r="C330" s="111" t="s">
        <v>493</v>
      </c>
      <c r="D330" s="1997" t="s">
        <v>757</v>
      </c>
      <c r="E330" s="1997"/>
      <c r="F330" s="1997"/>
      <c r="G330" s="1997"/>
      <c r="H330" s="1754" t="s">
        <v>921</v>
      </c>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757</v>
      </c>
      <c r="E335" s="1997"/>
      <c r="F335" s="1997"/>
      <c r="G335" s="1997"/>
      <c r="H335" s="1754" t="s">
        <v>922</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393</v>
      </c>
      <c r="K338" s="2000"/>
      <c r="L338" s="2019"/>
      <c r="M338" s="2023"/>
      <c r="N338" s="2024"/>
      <c r="O338" s="2017"/>
      <c r="P338" s="2017"/>
    </row>
    <row r="339" spans="1:16" ht="33" customHeight="1">
      <c r="A339" s="9"/>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757</v>
      </c>
      <c r="E340" s="1997"/>
      <c r="F340" s="1997"/>
      <c r="G340" s="1997"/>
      <c r="H340" s="1754" t="s">
        <v>923</v>
      </c>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391</v>
      </c>
      <c r="K343" s="2000"/>
      <c r="L343" s="2019"/>
      <c r="M343" s="2023"/>
      <c r="N343" s="2024"/>
      <c r="O343" s="2017"/>
      <c r="P343" s="2017"/>
    </row>
    <row r="344" spans="1:16" ht="30.6" customHeight="1">
      <c r="A344" s="9"/>
      <c r="B344" s="27"/>
      <c r="C344" s="111" t="s">
        <v>489</v>
      </c>
      <c r="D344" s="1997" t="s">
        <v>760</v>
      </c>
      <c r="E344" s="1997"/>
      <c r="F344" s="1997"/>
      <c r="G344" s="1997"/>
      <c r="H344" s="1997"/>
      <c r="I344" s="1998"/>
      <c r="J344" s="2488">
        <v>0</v>
      </c>
      <c r="K344" s="2000"/>
      <c r="L344" s="2019"/>
      <c r="M344" s="2023"/>
      <c r="N344" s="2024"/>
      <c r="O344" s="2017"/>
      <c r="P344" s="2017"/>
    </row>
    <row r="345" spans="1:16" ht="28.5" customHeight="1">
      <c r="A345" s="9"/>
      <c r="B345" s="27"/>
      <c r="C345" s="111" t="s">
        <v>493</v>
      </c>
      <c r="D345" s="1997" t="s">
        <v>757</v>
      </c>
      <c r="E345" s="1997"/>
      <c r="F345" s="1997"/>
      <c r="G345" s="1997"/>
      <c r="H345" s="1754" t="s">
        <v>924</v>
      </c>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34.35" customHeight="1">
      <c r="A349" s="9"/>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757</v>
      </c>
      <c r="E350" s="1997"/>
      <c r="F350" s="1997"/>
      <c r="G350" s="1997"/>
      <c r="H350" s="1754" t="s">
        <v>57</v>
      </c>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45" customHeight="1">
      <c r="A352" s="9"/>
      <c r="B352" s="1490" t="s">
        <v>456</v>
      </c>
      <c r="C352" s="1997" t="s">
        <v>769</v>
      </c>
      <c r="D352" s="1997"/>
      <c r="E352" s="1997"/>
      <c r="F352" s="1997"/>
      <c r="G352" s="1997"/>
      <c r="H352" s="1997"/>
      <c r="I352" s="1997"/>
      <c r="J352" s="1998"/>
      <c r="K352" s="112" t="s">
        <v>925</v>
      </c>
      <c r="L352" s="2019"/>
      <c r="M352" s="2023"/>
      <c r="N352" s="2024"/>
      <c r="O352" s="2017"/>
      <c r="P352" s="2017"/>
    </row>
    <row r="353" spans="1:16" ht="28.5" customHeight="1">
      <c r="A353" s="9"/>
      <c r="B353" s="27"/>
      <c r="C353" s="113" t="s">
        <v>458</v>
      </c>
      <c r="D353" s="1997" t="s">
        <v>755</v>
      </c>
      <c r="E353" s="1997"/>
      <c r="F353" s="1997"/>
      <c r="G353" s="1997"/>
      <c r="H353" s="1997"/>
      <c r="I353" s="1998"/>
      <c r="J353" s="1999" t="s">
        <v>393</v>
      </c>
      <c r="K353" s="2000"/>
      <c r="L353" s="2019"/>
      <c r="M353" s="2023"/>
      <c r="N353" s="2024"/>
      <c r="O353" s="2017"/>
      <c r="P353" s="2017"/>
    </row>
    <row r="354" spans="1:16" ht="33.6" customHeight="1">
      <c r="A354" s="9"/>
      <c r="B354" s="27"/>
      <c r="C354" s="111" t="s">
        <v>489</v>
      </c>
      <c r="D354" s="1997" t="s">
        <v>760</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757</v>
      </c>
      <c r="E355" s="1997"/>
      <c r="F355" s="1997"/>
      <c r="G355" s="1997"/>
      <c r="H355" s="1754" t="s">
        <v>926</v>
      </c>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42.75" customHeight="1">
      <c r="A357" s="9"/>
      <c r="B357" s="1481" t="s">
        <v>402</v>
      </c>
      <c r="C357" s="1997" t="s">
        <v>771</v>
      </c>
      <c r="D357" s="1997"/>
      <c r="E357" s="1997"/>
      <c r="F357" s="1997"/>
      <c r="G357" s="1997"/>
      <c r="H357" s="33" t="s">
        <v>57</v>
      </c>
      <c r="I357" s="114" t="s">
        <v>772</v>
      </c>
      <c r="J357" s="2008"/>
      <c r="K357" s="2008"/>
      <c r="L357" s="2008"/>
      <c r="M357" s="2008"/>
      <c r="N357" s="2009"/>
      <c r="O357" s="1507"/>
      <c r="P357" s="1507"/>
    </row>
    <row r="358" spans="1:16" ht="116.1" customHeight="1">
      <c r="A358" s="9"/>
      <c r="B358" s="1481" t="s">
        <v>404</v>
      </c>
      <c r="C358" s="1830" t="s">
        <v>773</v>
      </c>
      <c r="D358" s="1830"/>
      <c r="E358" s="1830"/>
      <c r="F358" s="1830"/>
      <c r="G358" s="1831"/>
      <c r="H358" s="158" t="s">
        <v>56</v>
      </c>
      <c r="I358" s="1535" t="s">
        <v>514</v>
      </c>
      <c r="J358" s="2010"/>
      <c r="K358" s="2010"/>
      <c r="L358" s="2010"/>
      <c r="M358" s="2010"/>
      <c r="N358" s="2011"/>
      <c r="O358" s="1991" t="s">
        <v>927</v>
      </c>
      <c r="P358" s="1991"/>
    </row>
    <row r="359" spans="1:16" ht="72.75" customHeight="1">
      <c r="A359" s="9"/>
      <c r="B359" s="1490" t="s">
        <v>435</v>
      </c>
      <c r="C359" s="1831" t="s">
        <v>774</v>
      </c>
      <c r="D359" s="1993"/>
      <c r="E359" s="1993"/>
      <c r="F359" s="1993"/>
      <c r="G359" s="1993"/>
      <c r="H359" s="2494" t="s">
        <v>928</v>
      </c>
      <c r="I359" s="2494"/>
      <c r="J359" s="2494"/>
      <c r="K359" s="2494"/>
      <c r="L359" s="2494"/>
      <c r="M359" s="2495"/>
      <c r="N359" s="2496"/>
      <c r="O359" s="1992"/>
      <c r="P359" s="1992"/>
    </row>
    <row r="360" spans="1:16" ht="48.75" customHeight="1">
      <c r="A360" s="9"/>
      <c r="B360" s="1505" t="s">
        <v>406</v>
      </c>
      <c r="C360" s="1997" t="s">
        <v>775</v>
      </c>
      <c r="D360" s="1997"/>
      <c r="E360" s="1997"/>
      <c r="F360" s="1997"/>
      <c r="G360" s="1998"/>
      <c r="H360" s="1999" t="s">
        <v>409</v>
      </c>
      <c r="I360" s="2000"/>
      <c r="J360" s="2001" t="s">
        <v>514</v>
      </c>
      <c r="K360" s="2003"/>
      <c r="L360" s="2003"/>
      <c r="M360" s="2003"/>
      <c r="N360" s="2004"/>
      <c r="O360" s="1991" t="s">
        <v>927</v>
      </c>
      <c r="P360" s="2006"/>
    </row>
    <row r="361" spans="1:16" ht="42.75" customHeight="1" thickBot="1">
      <c r="A361" s="9"/>
      <c r="B361" s="113" t="s">
        <v>435</v>
      </c>
      <c r="C361" s="1978" t="s">
        <v>776</v>
      </c>
      <c r="D361" s="1978"/>
      <c r="E361" s="1978"/>
      <c r="F361" s="1978"/>
      <c r="G361" s="1979"/>
      <c r="H361" s="2038" t="s">
        <v>418</v>
      </c>
      <c r="I361" s="2040"/>
      <c r="J361" s="2497"/>
      <c r="K361" s="1636"/>
      <c r="L361" s="1636"/>
      <c r="M361" s="1636"/>
      <c r="N361" s="1636"/>
      <c r="O361" s="2005"/>
      <c r="P361" s="2007"/>
    </row>
    <row r="362" spans="1:16" ht="54.75" customHeight="1" thickBot="1">
      <c r="B362" s="1982" t="s">
        <v>777</v>
      </c>
      <c r="C362" s="1983"/>
      <c r="D362" s="1983"/>
      <c r="E362" s="1983"/>
      <c r="F362" s="1983"/>
      <c r="G362" s="1984"/>
      <c r="H362" s="2489" t="s">
        <v>929</v>
      </c>
      <c r="I362" s="2489"/>
      <c r="J362" s="2489"/>
      <c r="K362" s="2489"/>
      <c r="L362" s="2489"/>
      <c r="M362" s="2490"/>
      <c r="N362" s="2491"/>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90">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F9:N9"/>
    <mergeCell ref="C10:E10"/>
    <mergeCell ref="G10:N10"/>
    <mergeCell ref="C11:E11"/>
    <mergeCell ref="G11:H11"/>
    <mergeCell ref="I11:N11"/>
    <mergeCell ref="C17:E17"/>
    <mergeCell ref="G17:H17"/>
    <mergeCell ref="I17:N17"/>
    <mergeCell ref="C18:E18"/>
    <mergeCell ref="G18:H18"/>
    <mergeCell ref="C19:E19"/>
    <mergeCell ref="G19:H19"/>
    <mergeCell ref="I19:N19"/>
    <mergeCell ref="I12:N12"/>
    <mergeCell ref="C13:E13"/>
    <mergeCell ref="G13:H13"/>
    <mergeCell ref="C14:E14"/>
    <mergeCell ref="G14:H14"/>
    <mergeCell ref="F1:N1"/>
    <mergeCell ref="B4:N4"/>
    <mergeCell ref="B5:N5"/>
    <mergeCell ref="B6:L6"/>
    <mergeCell ref="B7:P7"/>
    <mergeCell ref="C8:G8"/>
    <mergeCell ref="J8:N8"/>
    <mergeCell ref="O8:O19"/>
    <mergeCell ref="P8:P19"/>
    <mergeCell ref="C9:E9"/>
    <mergeCell ref="C15:E15"/>
    <mergeCell ref="G15:H15"/>
    <mergeCell ref="I15:N15"/>
    <mergeCell ref="C16:E16"/>
    <mergeCell ref="G16:H16"/>
    <mergeCell ref="I16:N16"/>
    <mergeCell ref="C12:E12"/>
    <mergeCell ref="G12:H12"/>
    <mergeCell ref="I14:N14"/>
    <mergeCell ref="I18:N18"/>
  </mergeCells>
  <conditionalFormatting sqref="L189:L198">
    <cfRule type="expression" dxfId="7831" priority="168">
      <formula>$F$221="Don't know"</formula>
    </cfRule>
    <cfRule type="expression" dxfId="7830" priority="169">
      <formula>$F$221="No"</formula>
    </cfRule>
  </conditionalFormatting>
  <conditionalFormatting sqref="I11">
    <cfRule type="expression" dxfId="7829" priority="165">
      <formula>$F$17="Not applicable"</formula>
    </cfRule>
    <cfRule type="expression" dxfId="7828" priority="166">
      <formula>$F$17="Don't know"</formula>
    </cfRule>
    <cfRule type="expression" dxfId="7827" priority="167">
      <formula>$F$17="No"</formula>
    </cfRule>
  </conditionalFormatting>
  <conditionalFormatting sqref="I13:N13 I12 I14:I19">
    <cfRule type="expression" dxfId="7826" priority="162">
      <formula>$F12="Not applicable"</formula>
    </cfRule>
    <cfRule type="expression" dxfId="7825" priority="163">
      <formula>$F12="Don't know"</formula>
    </cfRule>
    <cfRule type="expression" dxfId="7824" priority="164">
      <formula>$F12="No"</formula>
    </cfRule>
  </conditionalFormatting>
  <conditionalFormatting sqref="F11:F19 I13:N13 I11:I12 I14:I19">
    <cfRule type="expression" dxfId="7823" priority="161">
      <formula>$N$14="Don't know"</formula>
    </cfRule>
  </conditionalFormatting>
  <conditionalFormatting sqref="F11:F19 I13:N13 I11:I12 I14:I19">
    <cfRule type="expression" dxfId="7822" priority="160">
      <formula>$N$14="Not applicable"</formula>
    </cfRule>
  </conditionalFormatting>
  <conditionalFormatting sqref="F11:F19 I13:N13 I11:I12 I14:I19">
    <cfRule type="expression" dxfId="7821" priority="159">
      <formula>$N$14="No"</formula>
    </cfRule>
  </conditionalFormatting>
  <conditionalFormatting sqref="L188:M188">
    <cfRule type="expression" dxfId="7820" priority="157">
      <formula>$F$221="Don't know"</formula>
    </cfRule>
    <cfRule type="expression" dxfId="7819" priority="158">
      <formula>$F$221="No"</formula>
    </cfRule>
  </conditionalFormatting>
  <conditionalFormatting sqref="H26 F70:J70 H106 F11:F19 G116:N128 J42:K43 L188:N188 F188:F198 F71:F73 H297:H299 O310 O358 H358 H301:H307 L189:L198 H28:H31 F77:H77 G63:H64 G72:J72">
    <cfRule type="containsBlanks" dxfId="7818" priority="156">
      <formula>LEN(TRIM(F11))=0</formula>
    </cfRule>
  </conditionalFormatting>
  <conditionalFormatting sqref="O60 O113 O135 O141 O143 O260 O227 O146:O161 J35:K36 J39:K39 J47:K47 J56:K56 O20:O22 O26:O27 O187 O32 J50:K50 J52:K52">
    <cfRule type="containsBlanks" dxfId="7817" priority="155">
      <formula>LEN(TRIM(J20))=0</formula>
    </cfRule>
  </conditionalFormatting>
  <conditionalFormatting sqref="I63:J64">
    <cfRule type="containsBlanks" dxfId="7816" priority="154">
      <formula>LEN(TRIM(I63))=0</formula>
    </cfRule>
  </conditionalFormatting>
  <conditionalFormatting sqref="F243 K137 F200:F210 K219 F219:F221 H225 K228:K240 G147:G160 J147:J160">
    <cfRule type="containsBlanks" dxfId="7815" priority="153">
      <formula>LEN(TRIM(F137))=0</formula>
    </cfRule>
  </conditionalFormatting>
  <conditionalFormatting sqref="J27">
    <cfRule type="containsBlanks" dxfId="7814" priority="151">
      <formula>LEN(TRIM(J27))=0</formula>
    </cfRule>
  </conditionalFormatting>
  <conditionalFormatting sqref="G135">
    <cfRule type="containsBlanks" dxfId="7813" priority="152">
      <formula>LEN(TRIM(G135))=0</formula>
    </cfRule>
  </conditionalFormatting>
  <conditionalFormatting sqref="J58">
    <cfRule type="containsBlanks" dxfId="7812" priority="150">
      <formula>LEN(TRIM(J58))=0</formula>
    </cfRule>
  </conditionalFormatting>
  <conditionalFormatting sqref="J26">
    <cfRule type="containsBlanks" dxfId="7811" priority="149">
      <formula>LEN(TRIM(J26))=0</formula>
    </cfRule>
  </conditionalFormatting>
  <conditionalFormatting sqref="J60">
    <cfRule type="containsBlanks" dxfId="7810" priority="148">
      <formula>LEN(TRIM(J60))=0</formula>
    </cfRule>
  </conditionalFormatting>
  <conditionalFormatting sqref="F223">
    <cfRule type="containsBlanks" dxfId="7809" priority="139">
      <formula>LEN(TRIM(F223))=0</formula>
    </cfRule>
  </conditionalFormatting>
  <conditionalFormatting sqref="K242">
    <cfRule type="containsBlanks" dxfId="7808" priority="138">
      <formula>LEN(TRIM(K242))=0</formula>
    </cfRule>
  </conditionalFormatting>
  <conditionalFormatting sqref="H143 K137">
    <cfRule type="expression" dxfId="7807" priority="146">
      <formula>#REF!="Don't know"</formula>
    </cfRule>
    <cfRule type="expression" dxfId="7806" priority="147">
      <formula>#REF!="No"</formula>
    </cfRule>
  </conditionalFormatting>
  <conditionalFormatting sqref="H143">
    <cfRule type="containsBlanks" dxfId="7805" priority="145">
      <formula>LEN(TRIM(H143))=0</formula>
    </cfRule>
  </conditionalFormatting>
  <conditionalFormatting sqref="H141">
    <cfRule type="expression" dxfId="7804" priority="143">
      <formula>#REF!="Don't know"</formula>
    </cfRule>
    <cfRule type="expression" dxfId="7803" priority="144">
      <formula>#REF!="No"</formula>
    </cfRule>
  </conditionalFormatting>
  <conditionalFormatting sqref="H141">
    <cfRule type="containsBlanks" dxfId="7802" priority="142">
      <formula>LEN(TRIM(H141))=0</formula>
    </cfRule>
  </conditionalFormatting>
  <conditionalFormatting sqref="L188:M188">
    <cfRule type="expression" dxfId="7801" priority="140">
      <formula>$F$221="Don't know"</formula>
    </cfRule>
    <cfRule type="expression" dxfId="7800" priority="141">
      <formula>$F$221="No"</formula>
    </cfRule>
  </conditionalFormatting>
  <conditionalFormatting sqref="O8">
    <cfRule type="containsBlanks" dxfId="7799" priority="136">
      <formula>LEN(TRIM(O8))=0</formula>
    </cfRule>
  </conditionalFormatting>
  <conditionalFormatting sqref="H310:H311">
    <cfRule type="containsBlanks" dxfId="7798" priority="137">
      <formula>LEN(TRIM(H310))=0</formula>
    </cfRule>
  </conditionalFormatting>
  <conditionalFormatting sqref="O199">
    <cfRule type="containsBlanks" dxfId="7797" priority="135">
      <formula>LEN(TRIM(O199))=0</formula>
    </cfRule>
  </conditionalFormatting>
  <conditionalFormatting sqref="O252">
    <cfRule type="containsBlanks" dxfId="7796" priority="134">
      <formula>LEN(TRIM(O252))=0</formula>
    </cfRule>
  </conditionalFormatting>
  <conditionalFormatting sqref="I67">
    <cfRule type="containsBlanks" dxfId="7795" priority="133">
      <formula>LEN(TRIM(I67))=0</formula>
    </cfRule>
  </conditionalFormatting>
  <conditionalFormatting sqref="H313">
    <cfRule type="containsBlanks" dxfId="7794" priority="132">
      <formula>LEN(TRIM(H313))=0</formula>
    </cfRule>
  </conditionalFormatting>
  <conditionalFormatting sqref="H8">
    <cfRule type="containsBlanks" dxfId="7793" priority="131">
      <formula>LEN(TRIM(H8))=0</formula>
    </cfRule>
  </conditionalFormatting>
  <conditionalFormatting sqref="H8">
    <cfRule type="expression" dxfId="7792" priority="130">
      <formula>$N$14="Don't know"</formula>
    </cfRule>
  </conditionalFormatting>
  <conditionalFormatting sqref="H8">
    <cfRule type="expression" dxfId="7791" priority="129">
      <formula>$N$14="Not applicable"</formula>
    </cfRule>
  </conditionalFormatting>
  <conditionalFormatting sqref="H8">
    <cfRule type="expression" dxfId="7790" priority="128">
      <formula>$N$14="No"</formula>
    </cfRule>
  </conditionalFormatting>
  <conditionalFormatting sqref="F252">
    <cfRule type="containsBlanks" dxfId="7789" priority="127">
      <formula>LEN(TRIM(F252))=0</formula>
    </cfRule>
  </conditionalFormatting>
  <conditionalFormatting sqref="F260">
    <cfRule type="containsBlanks" dxfId="7788" priority="126">
      <formula>LEN(TRIM(F260))=0</formula>
    </cfRule>
  </conditionalFormatting>
  <conditionalFormatting sqref="F261:F264">
    <cfRule type="containsBlanks" dxfId="7787" priority="125">
      <formula>LEN(TRIM(F261))=0</formula>
    </cfRule>
  </conditionalFormatting>
  <conditionalFormatting sqref="F254">
    <cfRule type="containsBlanks" dxfId="7786" priority="124">
      <formula>LEN(TRIM(F254))=0</formula>
    </cfRule>
  </conditionalFormatting>
  <conditionalFormatting sqref="F256">
    <cfRule type="containsBlanks" dxfId="7785" priority="123">
      <formula>LEN(TRIM(F256))=0</formula>
    </cfRule>
  </conditionalFormatting>
  <conditionalFormatting sqref="F258">
    <cfRule type="containsBlanks" dxfId="7784" priority="122">
      <formula>LEN(TRIM(F258))=0</formula>
    </cfRule>
  </conditionalFormatting>
  <conditionalFormatting sqref="L165:L174">
    <cfRule type="expression" dxfId="7783" priority="120">
      <formula>$F$221="Don't know"</formula>
    </cfRule>
    <cfRule type="expression" dxfId="7782" priority="121">
      <formula>$F$221="No"</formula>
    </cfRule>
  </conditionalFormatting>
  <conditionalFormatting sqref="L164:M164">
    <cfRule type="expression" dxfId="7781" priority="118">
      <formula>$F$221="Don't know"</formula>
    </cfRule>
    <cfRule type="expression" dxfId="7780" priority="119">
      <formula>$F$221="No"</formula>
    </cfRule>
  </conditionalFormatting>
  <conditionalFormatting sqref="L164:N164 F164:F174 L165:L174">
    <cfRule type="containsBlanks" dxfId="7779" priority="117">
      <formula>LEN(TRIM(F164))=0</formula>
    </cfRule>
  </conditionalFormatting>
  <conditionalFormatting sqref="F176:F186">
    <cfRule type="containsBlanks" dxfId="7778" priority="116">
      <formula>LEN(TRIM(F176))=0</formula>
    </cfRule>
  </conditionalFormatting>
  <conditionalFormatting sqref="L164:M164">
    <cfRule type="expression" dxfId="7777" priority="114">
      <formula>$F$221="Don't know"</formula>
    </cfRule>
    <cfRule type="expression" dxfId="7776" priority="115">
      <formula>$F$221="No"</formula>
    </cfRule>
  </conditionalFormatting>
  <conditionalFormatting sqref="O175">
    <cfRule type="containsBlanks" dxfId="7775" priority="113">
      <formula>LEN(TRIM(O175))=0</formula>
    </cfRule>
  </conditionalFormatting>
  <conditionalFormatting sqref="F95:F97">
    <cfRule type="containsBlanks" dxfId="7774" priority="112">
      <formula>LEN(TRIM(F95))=0</formula>
    </cfRule>
  </conditionalFormatting>
  <conditionalFormatting sqref="F99:F102">
    <cfRule type="containsBlanks" dxfId="7773" priority="111">
      <formula>LEN(TRIM(F99))=0</formula>
    </cfRule>
  </conditionalFormatting>
  <conditionalFormatting sqref="H213:H216">
    <cfRule type="expression" dxfId="7772" priority="109">
      <formula>$H$144="Don't know"</formula>
    </cfRule>
    <cfRule type="expression" dxfId="7771" priority="110">
      <formula>$H$144="no"</formula>
    </cfRule>
  </conditionalFormatting>
  <conditionalFormatting sqref="H213:H216">
    <cfRule type="containsBlanks" dxfId="7770" priority="108">
      <formula>LEN(TRIM(H213))=0</formula>
    </cfRule>
  </conditionalFormatting>
  <conditionalFormatting sqref="H211">
    <cfRule type="expression" dxfId="7769" priority="106">
      <formula>#REF!="Don't know"</formula>
    </cfRule>
    <cfRule type="expression" dxfId="7768" priority="107">
      <formula>#REF!="No"</formula>
    </cfRule>
  </conditionalFormatting>
  <conditionalFormatting sqref="H211">
    <cfRule type="containsBlanks" dxfId="7767" priority="105">
      <formula>LEN(TRIM(H211))=0</formula>
    </cfRule>
  </conditionalFormatting>
  <conditionalFormatting sqref="H360:I360 H361">
    <cfRule type="containsBlanks" dxfId="7766" priority="103">
      <formula>LEN(TRIM(H360))=0</formula>
    </cfRule>
    <cfRule type="containsBlanks" priority="104">
      <formula>LEN(TRIM(H360))=0</formula>
    </cfRule>
  </conditionalFormatting>
  <conditionalFormatting sqref="F268:F272">
    <cfRule type="containsBlanks" dxfId="7765" priority="100">
      <formula>LEN(TRIM(F268))=0</formula>
    </cfRule>
  </conditionalFormatting>
  <conditionalFormatting sqref="O266">
    <cfRule type="containsBlanks" dxfId="7764" priority="102">
      <formula>LEN(TRIM(O266))=0</formula>
    </cfRule>
  </conditionalFormatting>
  <conditionalFormatting sqref="G93:J93">
    <cfRule type="containsBlanks" dxfId="7763" priority="87">
      <formula>LEN(TRIM(G93))=0</formula>
    </cfRule>
  </conditionalFormatting>
  <conditionalFormatting sqref="O163">
    <cfRule type="containsBlanks" dxfId="7762" priority="101">
      <formula>LEN(TRIM(O163))=0</formula>
    </cfRule>
  </conditionalFormatting>
  <conditionalFormatting sqref="F245:G245 F247:G247 F246 F249:G249 F248">
    <cfRule type="containsBlanks" dxfId="7761" priority="86">
      <formula>LEN(TRIM(F245))=0</formula>
    </cfRule>
  </conditionalFormatting>
  <conditionalFormatting sqref="G266">
    <cfRule type="containsBlanks" dxfId="7760" priority="99">
      <formula>LEN(TRIM(G266))=0</formula>
    </cfRule>
  </conditionalFormatting>
  <conditionalFormatting sqref="I22">
    <cfRule type="containsBlanks" dxfId="7759" priority="95">
      <formula>LEN(TRIM(I22))=0</formula>
    </cfRule>
    <cfRule type="expression" dxfId="7758" priority="98">
      <formula>$M$14="Don't know"</formula>
    </cfRule>
  </conditionalFormatting>
  <conditionalFormatting sqref="I22">
    <cfRule type="expression" dxfId="7757" priority="97">
      <formula>$M$14="Not applicable"</formula>
    </cfRule>
  </conditionalFormatting>
  <conditionalFormatting sqref="I22">
    <cfRule type="expression" dxfId="7756" priority="96">
      <formula>$M$14="No"</formula>
    </cfRule>
  </conditionalFormatting>
  <conditionalFormatting sqref="I23">
    <cfRule type="expression" dxfId="7755" priority="92">
      <formula>$N$14="No"</formula>
    </cfRule>
  </conditionalFormatting>
  <conditionalFormatting sqref="I23">
    <cfRule type="expression" dxfId="7754" priority="94">
      <formula>$N$14="Don't know"</formula>
    </cfRule>
  </conditionalFormatting>
  <conditionalFormatting sqref="I23">
    <cfRule type="expression" dxfId="7753" priority="93">
      <formula>$N$14="Not applicable"</formula>
    </cfRule>
  </conditionalFormatting>
  <conditionalFormatting sqref="I23">
    <cfRule type="containsBlanks" dxfId="7752" priority="91">
      <formula>LEN(TRIM(I23))=0</formula>
    </cfRule>
  </conditionalFormatting>
  <conditionalFormatting sqref="I23">
    <cfRule type="expression" dxfId="7751" priority="90">
      <formula>$N$14="Don't know"</formula>
    </cfRule>
  </conditionalFormatting>
  <conditionalFormatting sqref="I23">
    <cfRule type="expression" dxfId="7750" priority="89">
      <formula>$N$14="Not applicable"</formula>
    </cfRule>
  </conditionalFormatting>
  <conditionalFormatting sqref="I23">
    <cfRule type="expression" dxfId="7749" priority="88">
      <formula>$N$14="No"</formula>
    </cfRule>
  </conditionalFormatting>
  <conditionalFormatting sqref="G251">
    <cfRule type="containsBlanks" dxfId="7748" priority="85">
      <formula>LEN(TRIM(G251))=0</formula>
    </cfRule>
  </conditionalFormatting>
  <conditionalFormatting sqref="O244 O251">
    <cfRule type="containsBlanks" dxfId="7747" priority="84">
      <formula>LEN(TRIM(O244))=0</formula>
    </cfRule>
  </conditionalFormatting>
  <conditionalFormatting sqref="J354">
    <cfRule type="containsBlanks" dxfId="7746" priority="75">
      <formula>LEN(TRIM(J354))=0</formula>
    </cfRule>
  </conditionalFormatting>
  <conditionalFormatting sqref="J344">
    <cfRule type="containsBlanks" dxfId="7745" priority="77">
      <formula>LEN(TRIM(J344))=0</formula>
    </cfRule>
  </conditionalFormatting>
  <conditionalFormatting sqref="J318">
    <cfRule type="containsBlanks" dxfId="7744" priority="83">
      <formula>LEN(TRIM(J318))=0</formula>
    </cfRule>
  </conditionalFormatting>
  <conditionalFormatting sqref="J319">
    <cfRule type="containsBlanks" dxfId="7743" priority="82">
      <formula>LEN(TRIM(J319))=0</formula>
    </cfRule>
  </conditionalFormatting>
  <conditionalFormatting sqref="J324">
    <cfRule type="containsBlanks" dxfId="7742" priority="81">
      <formula>LEN(TRIM(J324))=0</formula>
    </cfRule>
  </conditionalFormatting>
  <conditionalFormatting sqref="J329">
    <cfRule type="containsBlanks" dxfId="7741" priority="80">
      <formula>LEN(TRIM(J329))=0</formula>
    </cfRule>
  </conditionalFormatting>
  <conditionalFormatting sqref="J334">
    <cfRule type="containsBlanks" dxfId="7740" priority="79">
      <formula>LEN(TRIM(J334))=0</formula>
    </cfRule>
  </conditionalFormatting>
  <conditionalFormatting sqref="J339">
    <cfRule type="containsBlanks" dxfId="7739" priority="78">
      <formula>LEN(TRIM(J339))=0</formula>
    </cfRule>
  </conditionalFormatting>
  <conditionalFormatting sqref="J349">
    <cfRule type="containsBlanks" dxfId="7738" priority="76">
      <formula>LEN(TRIM(J349))=0</formula>
    </cfRule>
  </conditionalFormatting>
  <conditionalFormatting sqref="J89:J92">
    <cfRule type="containsBlanks" dxfId="7737" priority="74">
      <formula>LEN(TRIM(J89))=0</formula>
    </cfRule>
  </conditionalFormatting>
  <conditionalFormatting sqref="J321">
    <cfRule type="containsBlanks" dxfId="7736" priority="73">
      <formula>LEN(TRIM(J321))=0</formula>
    </cfRule>
  </conditionalFormatting>
  <conditionalFormatting sqref="J326">
    <cfRule type="containsBlanks" dxfId="7735" priority="72">
      <formula>LEN(TRIM(J326))=0</formula>
    </cfRule>
  </conditionalFormatting>
  <conditionalFormatting sqref="J331">
    <cfRule type="containsBlanks" dxfId="7734" priority="71">
      <formula>LEN(TRIM(J331))=0</formula>
    </cfRule>
  </conditionalFormatting>
  <conditionalFormatting sqref="J336">
    <cfRule type="containsBlanks" dxfId="7733" priority="70">
      <formula>LEN(TRIM(J336))=0</formula>
    </cfRule>
  </conditionalFormatting>
  <conditionalFormatting sqref="J346">
    <cfRule type="containsBlanks" dxfId="7732" priority="69">
      <formula>LEN(TRIM(J346))=0</formula>
    </cfRule>
  </conditionalFormatting>
  <conditionalFormatting sqref="J351">
    <cfRule type="containsBlanks" dxfId="7731" priority="68">
      <formula>LEN(TRIM(J351))=0</formula>
    </cfRule>
  </conditionalFormatting>
  <conditionalFormatting sqref="O316:O356">
    <cfRule type="containsBlanks" dxfId="7730" priority="66">
      <formula>LEN(TRIM(O316))=0</formula>
    </cfRule>
  </conditionalFormatting>
  <conditionalFormatting sqref="J356">
    <cfRule type="containsBlanks" dxfId="7729" priority="67">
      <formula>LEN(TRIM(J356))=0</formula>
    </cfRule>
  </conditionalFormatting>
  <conditionalFormatting sqref="H357">
    <cfRule type="containsBlanks" dxfId="7728" priority="65">
      <formula>LEN(TRIM(H357))=0</formula>
    </cfRule>
  </conditionalFormatting>
  <conditionalFormatting sqref="K20:N24">
    <cfRule type="containsBlanks" dxfId="7727" priority="64">
      <formula>LEN(TRIM(K20))=0</formula>
    </cfRule>
  </conditionalFormatting>
  <conditionalFormatting sqref="J29">
    <cfRule type="containsBlanks" dxfId="7726" priority="62">
      <formula>LEN(TRIM(J29))=0</formula>
    </cfRule>
  </conditionalFormatting>
  <conditionalFormatting sqref="J28">
    <cfRule type="containsBlanks" dxfId="7725" priority="63">
      <formula>LEN(TRIM(J28))=0</formula>
    </cfRule>
  </conditionalFormatting>
  <conditionalFormatting sqref="J341">
    <cfRule type="containsBlanks" dxfId="7724" priority="61">
      <formula>LEN(TRIM(J341))=0</formula>
    </cfRule>
  </conditionalFormatting>
  <conditionalFormatting sqref="H308:J308">
    <cfRule type="containsBlanks" dxfId="7723" priority="60">
      <formula>LEN(TRIM(H308))=0</formula>
    </cfRule>
  </conditionalFormatting>
  <conditionalFormatting sqref="H312:J312">
    <cfRule type="containsBlanks" dxfId="7722" priority="59">
      <formula>LEN(TRIM(H312))=0</formula>
    </cfRule>
  </conditionalFormatting>
  <conditionalFormatting sqref="H315:J315">
    <cfRule type="containsBlanks" dxfId="7721" priority="58">
      <formula>LEN(TRIM(H315))=0</formula>
    </cfRule>
  </conditionalFormatting>
  <conditionalFormatting sqref="I24">
    <cfRule type="containsBlanks" dxfId="7720" priority="57">
      <formula>LEN(TRIM(I24))=0</formula>
    </cfRule>
  </conditionalFormatting>
  <conditionalFormatting sqref="O77">
    <cfRule type="containsBlanks" dxfId="7719" priority="56">
      <formula>LEN(TRIM(O77))=0</formula>
    </cfRule>
  </conditionalFormatting>
  <conditionalFormatting sqref="O78">
    <cfRule type="containsBlanks" dxfId="7718" priority="55">
      <formula>LEN(TRIM(O78))=0</formula>
    </cfRule>
  </conditionalFormatting>
  <conditionalFormatting sqref="O360">
    <cfRule type="containsBlanks" dxfId="7717" priority="54">
      <formula>LEN(TRIM(O360))=0</formula>
    </cfRule>
  </conditionalFormatting>
  <conditionalFormatting sqref="J323">
    <cfRule type="containsBlanks" dxfId="7716" priority="53">
      <formula>LEN(TRIM(J323))=0</formula>
    </cfRule>
  </conditionalFormatting>
  <conditionalFormatting sqref="J328">
    <cfRule type="containsBlanks" dxfId="7715" priority="52">
      <formula>LEN(TRIM(J328))=0</formula>
    </cfRule>
  </conditionalFormatting>
  <conditionalFormatting sqref="J333">
    <cfRule type="containsBlanks" dxfId="7714" priority="51">
      <formula>LEN(TRIM(J333))=0</formula>
    </cfRule>
  </conditionalFormatting>
  <conditionalFormatting sqref="J338">
    <cfRule type="containsBlanks" dxfId="7713" priority="50">
      <formula>LEN(TRIM(J338))=0</formula>
    </cfRule>
  </conditionalFormatting>
  <conditionalFormatting sqref="J343">
    <cfRule type="containsBlanks" dxfId="7712" priority="49">
      <formula>LEN(TRIM(J343))=0</formula>
    </cfRule>
  </conditionalFormatting>
  <conditionalFormatting sqref="J348">
    <cfRule type="containsBlanks" dxfId="7711" priority="48">
      <formula>LEN(TRIM(J348))=0</formula>
    </cfRule>
  </conditionalFormatting>
  <conditionalFormatting sqref="J353">
    <cfRule type="containsBlanks" dxfId="7710" priority="47">
      <formula>LEN(TRIM(J353))=0</formula>
    </cfRule>
  </conditionalFormatting>
  <conditionalFormatting sqref="I21">
    <cfRule type="expression" dxfId="7709" priority="44">
      <formula>$N$14="No"</formula>
    </cfRule>
  </conditionalFormatting>
  <conditionalFormatting sqref="I21">
    <cfRule type="expression" dxfId="7708" priority="46">
      <formula>$N$14="Don't know"</formula>
    </cfRule>
  </conditionalFormatting>
  <conditionalFormatting sqref="I21">
    <cfRule type="expression" dxfId="7707" priority="45">
      <formula>$N$14="Not applicable"</formula>
    </cfRule>
  </conditionalFormatting>
  <conditionalFormatting sqref="I21">
    <cfRule type="containsBlanks" dxfId="7706" priority="43">
      <formula>LEN(TRIM(I21))=0</formula>
    </cfRule>
  </conditionalFormatting>
  <conditionalFormatting sqref="I21">
    <cfRule type="expression" dxfId="7705" priority="42">
      <formula>$N$14="Don't know"</formula>
    </cfRule>
  </conditionalFormatting>
  <conditionalFormatting sqref="I21">
    <cfRule type="expression" dxfId="7704" priority="41">
      <formula>$N$14="Not applicable"</formula>
    </cfRule>
  </conditionalFormatting>
  <conditionalFormatting sqref="I21">
    <cfRule type="expression" dxfId="7703" priority="40">
      <formula>$N$14="No"</formula>
    </cfRule>
  </conditionalFormatting>
  <conditionalFormatting sqref="H137:H139">
    <cfRule type="expression" dxfId="7702" priority="38">
      <formula>$N$129="Don't know"</formula>
    </cfRule>
    <cfRule type="expression" dxfId="7701" priority="39">
      <formula>$N$129="No"</formula>
    </cfRule>
  </conditionalFormatting>
  <conditionalFormatting sqref="H137:H139">
    <cfRule type="containsBlanks" dxfId="7700" priority="37">
      <formula>LEN(TRIM(H137))=0</formula>
    </cfRule>
  </conditionalFormatting>
  <conditionalFormatting sqref="I20">
    <cfRule type="expression" dxfId="7699" priority="34">
      <formula>$N$14="No"</formula>
    </cfRule>
  </conditionalFormatting>
  <conditionalFormatting sqref="I20">
    <cfRule type="expression" dxfId="7698" priority="36">
      <formula>$N$14="Don't know"</formula>
    </cfRule>
  </conditionalFormatting>
  <conditionalFormatting sqref="I20">
    <cfRule type="expression" dxfId="7697" priority="35">
      <formula>$N$14="Not applicable"</formula>
    </cfRule>
  </conditionalFormatting>
  <conditionalFormatting sqref="I20">
    <cfRule type="containsBlanks" dxfId="7696" priority="33">
      <formula>LEN(TRIM(I20))=0</formula>
    </cfRule>
  </conditionalFormatting>
  <conditionalFormatting sqref="I20">
    <cfRule type="expression" dxfId="7695" priority="32">
      <formula>$N$14="Don't know"</formula>
    </cfRule>
  </conditionalFormatting>
  <conditionalFormatting sqref="I20">
    <cfRule type="expression" dxfId="7694" priority="31">
      <formula>$N$14="Not applicable"</formula>
    </cfRule>
  </conditionalFormatting>
  <conditionalFormatting sqref="I20">
    <cfRule type="expression" dxfId="7693" priority="30">
      <formula>$N$14="No"</formula>
    </cfRule>
  </conditionalFormatting>
  <conditionalFormatting sqref="F78:J81">
    <cfRule type="containsBlanks" dxfId="7692" priority="29">
      <formula>LEN(TRIM(F78))=0</formula>
    </cfRule>
  </conditionalFormatting>
  <conditionalFormatting sqref="H140">
    <cfRule type="expression" dxfId="7691" priority="27">
      <formula>$N$129="Don't know"</formula>
    </cfRule>
    <cfRule type="expression" dxfId="7690" priority="28">
      <formula>$N$129="No"</formula>
    </cfRule>
  </conditionalFormatting>
  <conditionalFormatting sqref="H140">
    <cfRule type="containsBlanks" dxfId="7689" priority="26">
      <formula>LEN(TRIM(H140))=0</formula>
    </cfRule>
  </conditionalFormatting>
  <conditionalFormatting sqref="F9:N9">
    <cfRule type="expression" dxfId="7688" priority="25">
      <formula>$N$14="Don't know"</formula>
    </cfRule>
  </conditionalFormatting>
  <conditionalFormatting sqref="F9:N9">
    <cfRule type="expression" dxfId="7687" priority="24">
      <formula>$N$14="Not applicable"</formula>
    </cfRule>
  </conditionalFormatting>
  <conditionalFormatting sqref="F9:N9">
    <cfRule type="expression" dxfId="7686" priority="23">
      <formula>$N$14="No"</formula>
    </cfRule>
  </conditionalFormatting>
  <conditionalFormatting sqref="F9:N9">
    <cfRule type="containsBlanks" dxfId="7685" priority="22">
      <formula>LEN(TRIM(F9))=0</formula>
    </cfRule>
  </conditionalFormatting>
  <conditionalFormatting sqref="J37:K37">
    <cfRule type="containsBlanks" dxfId="7684" priority="21">
      <formula>LEN(TRIM(J37))=0</formula>
    </cfRule>
  </conditionalFormatting>
  <conditionalFormatting sqref="J40:K40">
    <cfRule type="containsBlanks" dxfId="7683" priority="20">
      <formula>LEN(TRIM(J40))=0</formula>
    </cfRule>
  </conditionalFormatting>
  <conditionalFormatting sqref="J44:K44">
    <cfRule type="containsBlanks" dxfId="7682" priority="19">
      <formula>LEN(TRIM(J44))=0</formula>
    </cfRule>
  </conditionalFormatting>
  <conditionalFormatting sqref="J45:K45">
    <cfRule type="containsBlanks" dxfId="7681" priority="18">
      <formula>LEN(TRIM(J45))=0</formula>
    </cfRule>
  </conditionalFormatting>
  <conditionalFormatting sqref="J48:K48">
    <cfRule type="containsBlanks" dxfId="7680" priority="17">
      <formula>LEN(TRIM(J48))=0</formula>
    </cfRule>
  </conditionalFormatting>
  <conditionalFormatting sqref="J49:K49">
    <cfRule type="containsBlanks" dxfId="7679" priority="16">
      <formula>LEN(TRIM(J49))=0</formula>
    </cfRule>
  </conditionalFormatting>
  <conditionalFormatting sqref="J51:K51">
    <cfRule type="containsBlanks" dxfId="7678" priority="15">
      <formula>LEN(TRIM(J51))=0</formula>
    </cfRule>
  </conditionalFormatting>
  <conditionalFormatting sqref="J53:K53">
    <cfRule type="containsBlanks" dxfId="7677" priority="14">
      <formula>LEN(TRIM(J53))=0</formula>
    </cfRule>
  </conditionalFormatting>
  <conditionalFormatting sqref="J55:K55">
    <cfRule type="containsBlanks" dxfId="7676" priority="13">
      <formula>LEN(TRIM(J55))=0</formula>
    </cfRule>
  </conditionalFormatting>
  <conditionalFormatting sqref="J57:K57">
    <cfRule type="containsBlanks" dxfId="7675" priority="12">
      <formula>LEN(TRIM(J57))=0</formula>
    </cfRule>
  </conditionalFormatting>
  <conditionalFormatting sqref="I77:J77">
    <cfRule type="containsBlanks" dxfId="7674" priority="11">
      <formula>LEN(TRIM(I77))=0</formula>
    </cfRule>
  </conditionalFormatting>
  <conditionalFormatting sqref="H276:I279">
    <cfRule type="containsBlanks" dxfId="7673" priority="10">
      <formula>LEN(TRIM(H276))=0</formula>
    </cfRule>
  </conditionalFormatting>
  <conditionalFormatting sqref="H281:I281">
    <cfRule type="containsBlanks" dxfId="7672" priority="9">
      <formula>LEN(TRIM(H281))=0</formula>
    </cfRule>
  </conditionalFormatting>
  <conditionalFormatting sqref="H282:I282">
    <cfRule type="containsBlanks" dxfId="7671" priority="8">
      <formula>LEN(TRIM(H282))=0</formula>
    </cfRule>
  </conditionalFormatting>
  <conditionalFormatting sqref="H283:I283">
    <cfRule type="containsBlanks" dxfId="7670" priority="7">
      <formula>LEN(TRIM(H283))=0</formula>
    </cfRule>
  </conditionalFormatting>
  <conditionalFormatting sqref="H285:I290">
    <cfRule type="containsBlanks" dxfId="7669" priority="6">
      <formula>LEN(TRIM(H285))=0</formula>
    </cfRule>
  </conditionalFormatting>
  <conditionalFormatting sqref="H292:I294">
    <cfRule type="containsBlanks" dxfId="7668" priority="5">
      <formula>LEN(TRIM(H292))=0</formula>
    </cfRule>
  </conditionalFormatting>
  <conditionalFormatting sqref="K276:L279">
    <cfRule type="containsBlanks" dxfId="7667" priority="4">
      <formula>LEN(TRIM(K276))=0</formula>
    </cfRule>
  </conditionalFormatting>
  <conditionalFormatting sqref="K281:L283">
    <cfRule type="containsBlanks" dxfId="7666" priority="3">
      <formula>LEN(TRIM(K281))=0</formula>
    </cfRule>
  </conditionalFormatting>
  <conditionalFormatting sqref="K285:L290">
    <cfRule type="containsBlanks" dxfId="7665" priority="2">
      <formula>LEN(TRIM(K285))=0</formula>
    </cfRule>
  </conditionalFormatting>
  <conditionalFormatting sqref="K292:L294">
    <cfRule type="containsBlanks" dxfId="7664" priority="1">
      <formula>LEN(TRIM(K292))=0</formula>
    </cfRule>
  </conditionalFormatting>
  <dataValidations count="44">
    <dataValidation type="list" allowBlank="1" showInputMessage="1" showErrorMessage="1" sqref="J318:K318 J323:K323 J328:K328 J333:K333 J338:K338 J343:K343 J348:K348 J353:K353" xr:uid="{B4F3EA8A-A088-44B9-81B7-C036B38B9B81}">
      <formula1>"WHO-prequalified, SRA, Both WHO-PQ and SRA,No SRA or WHO-PQ products registered,Don’t know"</formula1>
    </dataValidation>
    <dataValidation type="list" allowBlank="1" showInputMessage="1" showErrorMessage="1" sqref="H361:I361" xr:uid="{E492914A-1A0D-416E-8C2C-FE084CA2D97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301C1DF-A542-466A-8A2F-35CF08E8B7C3}">
      <formula1>"Yes, No, Don’t know"</formula1>
    </dataValidation>
    <dataValidation type="list" allowBlank="1" showInputMessage="1" showErrorMessage="1" sqref="H29 J29" xr:uid="{F8518520-BAE7-46EE-99CF-8C915BF745A8}">
      <formula1>"2015,2016,2017,2018,2019"</formula1>
    </dataValidation>
    <dataValidation type="list" allowBlank="1" showInputMessage="1" showErrorMessage="1" sqref="J321:K321 J326:K326 J331:K331 J336:K336 J346:K346 J351:K351 J356:K356 J341:K341" xr:uid="{FAEC3FAE-9F9F-4729-A108-F474B5F0AAE5}">
      <formula1>"0,1,2 or more,Don't know"</formula1>
    </dataValidation>
    <dataValidation type="list" allowBlank="1" showInputMessage="1" showErrorMessage="1" sqref="H304:J304" xr:uid="{97977DF9-8607-4BE2-B95F-0B1C9F1C66D8}">
      <formula1>"Yes - ISO certified, Yes - WHO-PQ, Yes - both ISO certified and WHO-PQ,Neither, Don’t know, Not applicable"</formula1>
    </dataValidation>
    <dataValidation type="list" allowBlank="1" showInputMessage="1" showErrorMessage="1" sqref="F248:G248" xr:uid="{8EE888C6-A9A7-4DA3-BB28-A8C3D32FC541}">
      <formula1>"Yes: Extensive community mobilization/engagement,Yes: Some community mobilization/engagement,No,Don't know"</formula1>
    </dataValidation>
    <dataValidation type="list" allowBlank="1" showInputMessage="1" showErrorMessage="1" sqref="F246:G246" xr:uid="{897B887B-688F-47C1-ACE3-BF257F60AEF3}">
      <formula1>"Yes: Extensive mass media,Yes: Some mass media,No,Don't know"</formula1>
    </dataValidation>
    <dataValidation type="list" allowBlank="1" showInputMessage="1" showErrorMessage="1" sqref="G147:G160 H151:I160 H147:I149 J147:J160 K147:L149 K151:L160" xr:uid="{5053AB78-CDCB-4E49-AF5E-C588E44CBDCF}">
      <formula1>"Community Health Worker (or equivalent),Auxiliary Nurse,Auxiliary Nurse Midwife,Nurse,Clinical Officer,Doctor,Don't know,Not applicable"</formula1>
    </dataValidation>
    <dataValidation type="list" allowBlank="1" showInputMessage="1" showErrorMessage="1" sqref="H140:J140" xr:uid="{72C8B7C5-3080-4BB6-9152-EC4D8B56FA22}">
      <formula1>"Yes - high level of implementation, Yes - some implementation,Minimal or no implementation, Don't know, Not applicable (no strategy)"</formula1>
    </dataValidation>
    <dataValidation type="list" allowBlank="1" showInputMessage="1" showErrorMessage="1" sqref="J89:J92" xr:uid="{2E5846AC-7121-4096-AA6E-022B45541CDC}">
      <formula1>"Yes, No, Don't Know,Not applicable"</formula1>
    </dataValidation>
    <dataValidation type="list" allowBlank="1" showInputMessage="1" showErrorMessage="1" error="Please choose from the dropdown list." prompt="Please select from the dropdown list" sqref="G90:I92" xr:uid="{69A12C8A-6E47-49A7-B50C-279ED0D560C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C39D8A3-BDEC-43FC-93EB-1DFF664B2071}">
      <formula1>"Ministry of Finance, Ministry of Planning,Both,Neither,Don't know, Not applicable"</formula1>
    </dataValidation>
    <dataValidation type="list" allowBlank="1" showInputMessage="1" showErrorMessage="1" sqref="F99:G102" xr:uid="{7EF6A3F2-2515-480B-AC23-764487C4C390}">
      <formula1>"Yes,No,Don't Know"</formula1>
    </dataValidation>
    <dataValidation type="list" allowBlank="1" showInputMessage="1" showErrorMessage="1" sqref="F272:G272" xr:uid="{A68B3976-D5D8-4A57-BCC3-7E9CFAF92B07}">
      <formula1>"Paper only, Mobile phone/SMS,Electronic,Combination, Don't know, Not applicable (no LMIS)"</formula1>
    </dataValidation>
    <dataValidation type="list" allowBlank="1" showInputMessage="1" showErrorMessage="1" sqref="G251" xr:uid="{23C8A633-CF1B-4F77-8AEE-391978C1B316}">
      <formula1>"0%,1-10%,11-20%,21-30%,31-40%,41-50%,51-60%,61-70%,71-80%,81-100%,Don't know,Not applicable"</formula1>
    </dataValidation>
    <dataValidation type="list" allowBlank="1" showInputMessage="1" showErrorMessage="1" sqref="F249:G249 H213:J216" xr:uid="{38E812D1-8EF8-4E3C-B279-6C60F90D8286}">
      <formula1>"Yes,No,Don't know"</formula1>
    </dataValidation>
    <dataValidation type="list" allowBlank="1" showInputMessage="1" showErrorMessage="1" sqref="F247:G247" xr:uid="{C202A029-9499-47DE-BD26-558F0F2CEE5D}">
      <formula1>"Yes: Extensive mobile outreach/education,Yes: Some mobile outreach/education,No,Don't know"</formula1>
    </dataValidation>
    <dataValidation type="list" allowBlank="1" showInputMessage="1" showErrorMessage="1" sqref="F245:G245" xr:uid="{23F903D5-EA8E-46ED-A527-307819A10EDC}">
      <formula1>"Yes: Extensive social marketing,Yes: Some social marketing,No,Don't know"</formula1>
    </dataValidation>
    <dataValidation allowBlank="1" showInputMessage="1" showErrorMessage="1" error="Please choose from the dropdown list." sqref="K20:N24" xr:uid="{DB0ADB9C-ACD2-4BB1-A5F7-43DA693A3E1E}"/>
    <dataValidation type="list" allowBlank="1" showInputMessage="1" showErrorMessage="1" sqref="F271:G271" xr:uid="{9582B9A0-A6CE-407F-87AA-1ADFAB68C9DC}">
      <formula1>"Yes: All social marketing sites included, Yes: Some social marketing sites included,None, Don't know, Not applicable (no LMIS)"</formula1>
    </dataValidation>
    <dataValidation type="list" allowBlank="1" showInputMessage="1" showErrorMessage="1" sqref="F270:G270" xr:uid="{D1BC13A6-851D-44A8-B088-2609FA64BD03}">
      <formula1>"Yes: All NGO facilities included, Yes: Some NGO facilities included,None, Don't know, Not applicable (no LMIS)"</formula1>
    </dataValidation>
    <dataValidation type="list" allowBlank="1" showInputMessage="1" showErrorMessage="1" sqref="F269:G269" xr:uid="{933FF63B-7F2B-42FD-B112-9913672BA191}">
      <formula1>"Yes: All private sector facilities included, Yes: Some private sector facilities included,None, Don't know, Not applicable (no LMIS)"</formula1>
    </dataValidation>
    <dataValidation type="list" allowBlank="1" showInputMessage="1" showErrorMessage="1" sqref="F268:G268" xr:uid="{F23D4F72-B327-4BA0-899B-5C1C28867A53}">
      <formula1>"Yes: All public sector facilities included, Yes: Some public sector facilities included,None, Don't know, Not applicable (no LMIS)"</formula1>
    </dataValidation>
    <dataValidation type="list" allowBlank="1" showInputMessage="1" showErrorMessage="1" sqref="H360:I360" xr:uid="{CA3FDAD5-687B-49B8-B794-6E261E2992F4}">
      <formula1>"Yes (PSE plan with FP/RH component),No PSE plan started/developed,Yes PSE plan but no FP/RH component,Don't know"</formula1>
    </dataValidation>
    <dataValidation type="list" allowBlank="1" showInputMessage="1" showErrorMessage="1" sqref="H312:J312" xr:uid="{96F5FE4A-4854-4F8C-8FF7-D142269E2F0F}">
      <formula1>"0-25%,26-50%,51-75%,76-100%, Don’t know, Not applicable"</formula1>
    </dataValidation>
    <dataValidation type="list" allowBlank="1" showInputMessage="1" showErrorMessage="1" sqref="F95:F97" xr:uid="{A0D908EE-176A-40CF-B04D-F57AD319E373}">
      <formula1>"Yes,No,Don't Know,Not Applicable"</formula1>
    </dataValidation>
    <dataValidation type="list" allowBlank="1" showInputMessage="1" showErrorMessage="1" sqref="H302:J302" xr:uid="{D5FF68AF-26C4-4EB8-84C3-3EE5DCEA0B56}">
      <formula1>"Yes,No,Don't know,Not applicable"</formula1>
    </dataValidation>
    <dataValidation type="list" allowBlank="1" showInputMessage="1" showErrorMessage="1" sqref="H308:J308" xr:uid="{814EB17B-F161-47C7-AC77-9B29CD7D26D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5ABA47BA-E406-47A5-9BE8-B0A053DA0663}">
      <formula1>"0,1,2-3,More than 3, Don’t know"</formula1>
    </dataValidation>
    <dataValidation type="list" allowBlank="1" showInputMessage="1" showErrorMessage="1" sqref="J349 J354 J324 J329 J334 J339 J344 J319" xr:uid="{8D935101-BBDD-4809-8564-D31EC0789F67}">
      <formula1>"0,1,2-3,More than 3,Don't know"</formula1>
    </dataValidation>
    <dataValidation type="list" allowBlank="1" showInputMessage="1" showErrorMessage="1" sqref="H302" xr:uid="{4F1ADB25-E0DE-4ACB-A788-63EFAB46B8C4}">
      <formula1>"Yes,No,Don’t know, Not applicable"</formula1>
    </dataValidation>
    <dataValidation type="list" allowBlank="1" showInputMessage="1" showErrorMessage="1" sqref="H301:J301" xr:uid="{EFDEF61E-EC01-496E-BFC6-C95F3F7E0EE5}">
      <formula1>"Less than 6 months, 6 months to under 1 year, 1 year to 18 months, More than 18 months,Don’t know"</formula1>
    </dataValidation>
    <dataValidation type="list" allowBlank="1" showInputMessage="1" showErrorMessage="1" error="Please choose from the dropdown list." sqref="I20:I21" xr:uid="{F54C6ACD-3F63-4DED-9542-CB91886FA44F}">
      <formula1>"Yes, No, Don't know, Not applicable"</formula1>
    </dataValidation>
    <dataValidation type="list" allowBlank="1" showInputMessage="1" showErrorMessage="1" sqref="H305:J306" xr:uid="{B8A3AF85-3C01-463E-BE9A-4B7523491C59}">
      <formula1>"Most were tested, Some were tested, None were tested, Don't know, Not applicable"</formula1>
    </dataValidation>
    <dataValidation type="list" allowBlank="1" showInputMessage="1" showErrorMessage="1" sqref="H315 H303 H307 H313 H311 H298:H299" xr:uid="{F6D0F56F-7FB9-40B5-9EB3-449DC4C934F9}">
      <formula1>"Yes, No, Don’t know, Not applicable"</formula1>
    </dataValidation>
    <dataValidation type="list" allowBlank="1" showInputMessage="1" showErrorMessage="1" sqref="H161 J161:L161" xr:uid="{61E7BC2D-3D5F-4F54-A476-06FF3941C2E4}">
      <formula1>"Community Health Worker (or equivalent), Nurse, Auxiliary Nurse, Auxiliary Nurse Midwife, Clinical Officer, Doctor, Don't know, Not applicable"</formula1>
    </dataValidation>
    <dataValidation type="list" allowBlank="1" showInputMessage="1" showErrorMessage="1" sqref="H106" xr:uid="{6D5EEC56-757A-4C3D-A9D5-CAFB09885449}">
      <formula1>"Yes, No, Don't Know"</formula1>
    </dataValidation>
    <dataValidation type="list" allowBlank="1" showInputMessage="1" showErrorMessage="1" sqref="F77:F81" xr:uid="{D81FFE02-5E17-4E84-BCD8-116F41D6383B}">
      <formula1>"In-kind, Cash, Don't know, Not applicable"</formula1>
    </dataValidation>
    <dataValidation type="list" allowBlank="1" showInputMessage="1" showErrorMessage="1" sqref="F164:F174 J60:K60 I67 F188:F198 K228:K240 F252 G135 H143:J143 H141:J141 J58 F260 F176:F186 F200:F210 H211:J211 G266 H357:H358" xr:uid="{DE37F2B7-77D9-435E-B90B-7CE5EC3FF634}">
      <formula1>"Yes, No, Don't know"</formula1>
    </dataValidation>
    <dataValidation type="list" allowBlank="1" showInputMessage="1" showErrorMessage="1" sqref="H31:J31" xr:uid="{33844997-3B44-419C-81FE-37598EA17191}">
      <formula1>"Less than annually,Annually,Bi-annually (twice a year),Quarterly,Monthly,Ad hoc"</formula1>
    </dataValidation>
    <dataValidation type="list" allowBlank="1" showInputMessage="1" showErrorMessage="1" sqref="H26 J26 H28 J28" xr:uid="{93DBC5F3-7E58-4486-A485-EFF37C66C5B5}">
      <formula1>"January, February, March, April, May, June, July, August, September, October, November, December"</formula1>
    </dataValidation>
    <dataValidation type="list" allowBlank="1" showInputMessage="1" showErrorMessage="1" error="Please choose from the dropdown list." sqref="I22" xr:uid="{B4D7FB9A-0A48-4666-9489-319AE9239595}">
      <formula1>"0 times, 1 time, 2-3 times, 4 or more times, Don't know"</formula1>
    </dataValidation>
    <dataValidation type="list" allowBlank="1" showInputMessage="1" showErrorMessage="1" sqref="F261:F264 M188:N188 H8 L164:L174 F72 F219:F221 H225 F223 I23:I24 G116:N128 G130:N132 F258 F11:F17 F19 F254 F256 F70 L188:L198 M164:N164 H139:J139" xr:uid="{74BB53CE-781E-42B4-8D60-EF37D26E8D50}">
      <formula1>"Yes, No, Don't know, Not applicable"</formula1>
    </dataValidation>
  </dataValidations>
  <hyperlinks>
    <hyperlink ref="O1" location="'All Countries Summary (2019)'!A1" display="go to summary page" xr:uid="{522157F1-6C38-43D5-B4ED-3F5D038A1789}"/>
  </hyperlinks>
  <pageMargins left="0.7" right="0.7" top="0.75" bottom="0.75" header="0.3" footer="0.3"/>
  <pageSetup scale="33" orientation="portrait" r:id="rId1"/>
  <rowBreaks count="1" manualBreakCount="1">
    <brk id="60"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3C0CE48-A83F-42C8-A364-AA1FB71D762C}">
          <x14:formula1>
            <xm:f>'\\chemonics.sharepoint.com@SSL\DavWWWRoot\sites\FO000\1300_CL\Monitoring and Evaluation\CS Indicators and Index\Validated Surveys - 2019\Validation_final\[CS Indicators Survey_2019_Afghanistan_final.xlsx]Data sources for dropdown list'!#REF!</xm:f>
          </x14:formula1>
          <xm:sqref>E3 P32:P33 O58:P58 O106:P106 P76 O113:P115 O146:P161 P94 O69:P74 O20:P24 O26:P31 O60:P60 O67:P67 O77:P81 O88:P93 O95:P103 O135:P135 O266:P272 O274:P274 O277:P279 O297:P308 O310:P356 O357 P357:P359 O358:P360 O141:P144 O163:P264</xm:sqref>
        </x14:dataValidation>
        <x14:dataValidation type="list" allowBlank="1" showInputMessage="1" showErrorMessage="1" prompt="Please select from drop-down list" xr:uid="{CF759DD0-312B-4580-8181-E9D629EEA49E}">
          <x14:formula1>
            <xm:f>'\\chemonics.sharepoint.com@SSL\DavWWWRoot\sites\FO000\1300_CL\Monitoring and Evaluation\CS Indicators and Index\Validated Surveys - 2019\Validation_final\[CS Indicators Survey_2019_Afghanistan_final.xlsx]Data sources for dropdown list'!#REF!</xm:f>
          </x14:formula1>
          <xm:sqref>O8:P19</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C25F7-48B0-4E30-BAAF-5BA24BA660E0}">
  <sheetPr>
    <tabColor theme="5" tint="0.59999389629810485"/>
  </sheetPr>
  <dimension ref="A1:Q363"/>
  <sheetViews>
    <sheetView showGridLines="0" zoomScaleNormal="100" workbookViewId="0">
      <selection activeCell="K219" sqref="K219:K226"/>
    </sheetView>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20" customWidth="1"/>
    <col min="15" max="16" width="60.42578125" customWidth="1"/>
  </cols>
  <sheetData>
    <row r="1" spans="2:16" ht="67.5" customHeight="1">
      <c r="B1" s="140"/>
      <c r="C1" s="140"/>
      <c r="D1" s="140"/>
      <c r="E1" s="140"/>
      <c r="F1" s="643"/>
      <c r="G1" s="643"/>
      <c r="H1" s="643"/>
      <c r="I1" s="643"/>
      <c r="J1" s="643"/>
      <c r="K1" s="2508" t="s">
        <v>828</v>
      </c>
      <c r="L1" s="2508"/>
      <c r="M1" s="643"/>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5047</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3605</v>
      </c>
      <c r="P8" s="2245" t="s">
        <v>834</v>
      </c>
    </row>
    <row r="9" spans="2:16" ht="21.75" customHeight="1">
      <c r="B9" s="22" t="s">
        <v>435</v>
      </c>
      <c r="C9" s="1997" t="s">
        <v>436</v>
      </c>
      <c r="D9" s="1997"/>
      <c r="E9" s="1998"/>
      <c r="F9" s="2411" t="s">
        <v>5048</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5049</v>
      </c>
      <c r="J11" s="2774"/>
      <c r="K11" s="2774"/>
      <c r="L11" s="2774"/>
      <c r="M11" s="2774"/>
      <c r="N11" s="2775"/>
      <c r="O11" s="2124"/>
      <c r="P11" s="2124"/>
    </row>
    <row r="12" spans="2:16" ht="39.75" customHeight="1">
      <c r="B12" s="1490" t="s">
        <v>441</v>
      </c>
      <c r="C12" s="1997" t="s">
        <v>442</v>
      </c>
      <c r="D12" s="1997"/>
      <c r="E12" s="1998"/>
      <c r="F12" s="1622" t="s">
        <v>56</v>
      </c>
      <c r="G12" s="2397" t="s">
        <v>440</v>
      </c>
      <c r="H12" s="2138"/>
      <c r="I12" s="2773" t="s">
        <v>5050</v>
      </c>
      <c r="J12" s="2774"/>
      <c r="K12" s="2774"/>
      <c r="L12" s="2774"/>
      <c r="M12" s="2774"/>
      <c r="N12" s="2775"/>
      <c r="O12" s="2124"/>
      <c r="P12" s="2124"/>
    </row>
    <row r="13" spans="2:16" ht="31.5" customHeight="1">
      <c r="B13" s="1490" t="s">
        <v>443</v>
      </c>
      <c r="C13" s="1997" t="s">
        <v>444</v>
      </c>
      <c r="D13" s="1997"/>
      <c r="E13" s="1998"/>
      <c r="F13" s="1622" t="s">
        <v>56</v>
      </c>
      <c r="G13" s="2397" t="s">
        <v>440</v>
      </c>
      <c r="H13" s="2138"/>
      <c r="I13" s="2773" t="s">
        <v>5051</v>
      </c>
      <c r="J13" s="2774"/>
      <c r="K13" s="2774"/>
      <c r="L13" s="2774"/>
      <c r="M13" s="2774"/>
      <c r="N13" s="2775"/>
      <c r="O13" s="2124"/>
      <c r="P13" s="2124"/>
    </row>
    <row r="14" spans="2:16" ht="33" customHeight="1">
      <c r="B14" s="1490" t="s">
        <v>445</v>
      </c>
      <c r="C14" s="1997" t="s">
        <v>446</v>
      </c>
      <c r="D14" s="1997"/>
      <c r="E14" s="1998"/>
      <c r="F14" s="1622" t="s">
        <v>56</v>
      </c>
      <c r="G14" s="2397" t="s">
        <v>447</v>
      </c>
      <c r="H14" s="2138"/>
      <c r="I14" s="2773" t="s">
        <v>5052</v>
      </c>
      <c r="J14" s="2774"/>
      <c r="K14" s="2774"/>
      <c r="L14" s="2774"/>
      <c r="M14" s="2774"/>
      <c r="N14" s="2775"/>
      <c r="O14" s="2124"/>
      <c r="P14" s="2124"/>
    </row>
    <row r="15" spans="2:16" ht="33" customHeight="1">
      <c r="B15" s="1490" t="s">
        <v>448</v>
      </c>
      <c r="C15" s="1997" t="s">
        <v>67</v>
      </c>
      <c r="D15" s="1997"/>
      <c r="E15" s="1998"/>
      <c r="F15" s="1622" t="s">
        <v>56</v>
      </c>
      <c r="G15" s="2397" t="s">
        <v>449</v>
      </c>
      <c r="H15" s="2138"/>
      <c r="I15" s="2773" t="s">
        <v>957</v>
      </c>
      <c r="J15" s="2774"/>
      <c r="K15" s="2774"/>
      <c r="L15" s="2774"/>
      <c r="M15" s="2774"/>
      <c r="N15" s="2775"/>
      <c r="O15" s="2124"/>
      <c r="P15" s="2124"/>
    </row>
    <row r="16" spans="2:16" ht="44.25" customHeight="1">
      <c r="B16" s="1490" t="s">
        <v>450</v>
      </c>
      <c r="C16" s="1997" t="s">
        <v>451</v>
      </c>
      <c r="D16" s="1997"/>
      <c r="E16" s="1998"/>
      <c r="F16" s="1622" t="s">
        <v>56</v>
      </c>
      <c r="G16" s="2397" t="s">
        <v>452</v>
      </c>
      <c r="H16" s="2138"/>
      <c r="I16" s="2773" t="s">
        <v>5053</v>
      </c>
      <c r="J16" s="2774"/>
      <c r="K16" s="2774"/>
      <c r="L16" s="2774"/>
      <c r="M16" s="2774"/>
      <c r="N16" s="2775"/>
      <c r="O16" s="2124"/>
      <c r="P16" s="2124"/>
    </row>
    <row r="17" spans="2:16" ht="26.25" customHeight="1">
      <c r="B17" s="1490" t="s">
        <v>453</v>
      </c>
      <c r="C17" s="2043" t="s">
        <v>454</v>
      </c>
      <c r="D17" s="2043"/>
      <c r="E17" s="2043"/>
      <c r="F17" s="1622" t="s">
        <v>56</v>
      </c>
      <c r="G17" s="2397" t="s">
        <v>455</v>
      </c>
      <c r="H17" s="2138"/>
      <c r="I17" s="2773" t="s">
        <v>5054</v>
      </c>
      <c r="J17" s="2774"/>
      <c r="K17" s="2774"/>
      <c r="L17" s="2774"/>
      <c r="M17" s="2774"/>
      <c r="N17" s="2775"/>
      <c r="O17" s="2124"/>
      <c r="P17" s="2124"/>
    </row>
    <row r="18" spans="2:16" ht="26.25" customHeight="1">
      <c r="B18" s="1490" t="s">
        <v>456</v>
      </c>
      <c r="C18" s="2043" t="s">
        <v>457</v>
      </c>
      <c r="D18" s="2043"/>
      <c r="E18" s="2043"/>
      <c r="F18" s="1622" t="s">
        <v>73</v>
      </c>
      <c r="G18" s="2397" t="s">
        <v>455</v>
      </c>
      <c r="H18" s="2138"/>
      <c r="I18" s="2773" t="s">
        <v>5055</v>
      </c>
      <c r="J18" s="2774"/>
      <c r="K18" s="2774"/>
      <c r="L18" s="2774"/>
      <c r="M18" s="2774"/>
      <c r="N18" s="2775"/>
      <c r="O18" s="2124"/>
      <c r="P18" s="2124"/>
    </row>
    <row r="19" spans="2:16" ht="24.75" customHeight="1">
      <c r="B19" s="1490" t="s">
        <v>458</v>
      </c>
      <c r="C19" s="2043" t="s">
        <v>459</v>
      </c>
      <c r="D19" s="2043"/>
      <c r="E19" s="2043"/>
      <c r="F19" s="1622" t="s">
        <v>56</v>
      </c>
      <c r="G19" s="2397" t="s">
        <v>455</v>
      </c>
      <c r="H19" s="2138"/>
      <c r="I19" s="2773" t="s">
        <v>5056</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2465" t="s">
        <v>5057</v>
      </c>
      <c r="L20" s="2466"/>
      <c r="M20" s="2466"/>
      <c r="N20" s="2467"/>
      <c r="O20" s="25" t="s">
        <v>844</v>
      </c>
      <c r="P20" s="26" t="s">
        <v>844</v>
      </c>
    </row>
    <row r="21" spans="2:16" ht="24" customHeight="1">
      <c r="B21" s="23" t="s">
        <v>81</v>
      </c>
      <c r="C21" s="1997" t="s">
        <v>462</v>
      </c>
      <c r="D21" s="1997"/>
      <c r="E21" s="1997"/>
      <c r="F21" s="1997"/>
      <c r="G21" s="1997"/>
      <c r="H21" s="1997"/>
      <c r="I21" s="1522" t="s">
        <v>56</v>
      </c>
      <c r="J21" s="2398"/>
      <c r="K21" s="2469"/>
      <c r="L21" s="2470"/>
      <c r="M21" s="2470"/>
      <c r="N21" s="2471"/>
      <c r="O21" s="25" t="s">
        <v>845</v>
      </c>
      <c r="P21" s="26" t="s">
        <v>845</v>
      </c>
    </row>
    <row r="22" spans="2:16" ht="24" customHeight="1">
      <c r="B22" s="23" t="s">
        <v>91</v>
      </c>
      <c r="C22" s="1997" t="s">
        <v>463</v>
      </c>
      <c r="D22" s="1997"/>
      <c r="E22" s="1997"/>
      <c r="F22" s="1997"/>
      <c r="G22" s="1997"/>
      <c r="H22" s="1997"/>
      <c r="I22" s="1522" t="s">
        <v>88</v>
      </c>
      <c r="J22" s="2398"/>
      <c r="K22" s="2469"/>
      <c r="L22" s="2470"/>
      <c r="M22" s="2470"/>
      <c r="N22" s="2471"/>
      <c r="O22" s="2051" t="s">
        <v>834</v>
      </c>
      <c r="P22" s="2051" t="s">
        <v>834</v>
      </c>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31.5"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2829" t="s">
        <v>5058</v>
      </c>
      <c r="M26" s="2830"/>
      <c r="N26" s="2831"/>
      <c r="O26" s="30" t="s">
        <v>1886</v>
      </c>
      <c r="P26" s="1515" t="s">
        <v>849</v>
      </c>
    </row>
    <row r="27" spans="2:16" ht="89.25" customHeight="1">
      <c r="B27" s="23" t="s">
        <v>472</v>
      </c>
      <c r="C27" s="2028" t="s">
        <v>473</v>
      </c>
      <c r="D27" s="2028"/>
      <c r="E27" s="2028"/>
      <c r="F27" s="2028"/>
      <c r="G27" s="2028"/>
      <c r="H27" s="2028"/>
      <c r="I27" s="2029"/>
      <c r="J27" s="31">
        <v>24990000</v>
      </c>
      <c r="K27" s="2113"/>
      <c r="L27" s="2832"/>
      <c r="M27" s="2833"/>
      <c r="N27" s="2834"/>
      <c r="O27" s="2051" t="s">
        <v>1886</v>
      </c>
      <c r="P27" s="2051" t="s">
        <v>1886</v>
      </c>
    </row>
    <row r="28" spans="2:16" ht="19.5" customHeight="1">
      <c r="B28" s="2096" t="s">
        <v>120</v>
      </c>
      <c r="C28" s="1830" t="s">
        <v>474</v>
      </c>
      <c r="D28" s="1830"/>
      <c r="E28" s="1830"/>
      <c r="F28" s="1830"/>
      <c r="G28" s="1634" t="s">
        <v>469</v>
      </c>
      <c r="H28" s="1531" t="s">
        <v>1883</v>
      </c>
      <c r="I28" s="32" t="s">
        <v>470</v>
      </c>
      <c r="J28" s="33" t="s">
        <v>1884</v>
      </c>
      <c r="K28" s="2113"/>
      <c r="L28" s="2832"/>
      <c r="M28" s="2833"/>
      <c r="N28" s="2834"/>
      <c r="O28" s="2124"/>
      <c r="P28" s="2124"/>
    </row>
    <row r="29" spans="2:16" ht="19.5" customHeight="1">
      <c r="B29" s="2097"/>
      <c r="C29" s="2043"/>
      <c r="D29" s="2043"/>
      <c r="E29" s="2043"/>
      <c r="F29" s="2043"/>
      <c r="G29" s="1634" t="s">
        <v>475</v>
      </c>
      <c r="H29" s="1510">
        <v>2018</v>
      </c>
      <c r="I29" s="32" t="s">
        <v>476</v>
      </c>
      <c r="J29" s="1510">
        <v>2019</v>
      </c>
      <c r="K29" s="2113"/>
      <c r="L29" s="2832"/>
      <c r="M29" s="2833"/>
      <c r="N29" s="2834"/>
      <c r="O29" s="2124"/>
      <c r="P29" s="2124"/>
    </row>
    <row r="30" spans="2:16" ht="31.5" customHeight="1">
      <c r="B30" s="1490" t="s">
        <v>435</v>
      </c>
      <c r="C30" s="1997" t="s">
        <v>477</v>
      </c>
      <c r="D30" s="1997"/>
      <c r="E30" s="1997"/>
      <c r="F30" s="1997"/>
      <c r="G30" s="1998"/>
      <c r="H30" s="2381" t="s">
        <v>5059</v>
      </c>
      <c r="I30" s="2382"/>
      <c r="J30" s="2383"/>
      <c r="K30" s="2113"/>
      <c r="L30" s="2832"/>
      <c r="M30" s="2833"/>
      <c r="N30" s="2834"/>
      <c r="O30" s="2197"/>
      <c r="P30" s="2197"/>
    </row>
    <row r="31" spans="2:16" ht="23.25" customHeight="1">
      <c r="B31" s="1490" t="s">
        <v>441</v>
      </c>
      <c r="C31" s="1997" t="s">
        <v>478</v>
      </c>
      <c r="D31" s="1997"/>
      <c r="E31" s="1997"/>
      <c r="F31" s="1997"/>
      <c r="G31" s="1998"/>
      <c r="H31" s="2384" t="s">
        <v>852</v>
      </c>
      <c r="I31" s="2385"/>
      <c r="J31" s="2386"/>
      <c r="K31" s="2114"/>
      <c r="L31" s="2835"/>
      <c r="M31" s="2836"/>
      <c r="N31" s="2837"/>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t="s">
        <v>1889</v>
      </c>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230">
        <v>13379196</v>
      </c>
      <c r="K35" s="231">
        <v>21315554.562816672</v>
      </c>
      <c r="L35" s="2361">
        <f t="shared" ref="L35:L55" si="0">ABS(J35-K35)/J35</f>
        <v>0.59318650857769573</v>
      </c>
      <c r="M35" s="2362"/>
      <c r="N35" s="2363"/>
      <c r="O35" s="2380"/>
      <c r="P35" s="2380"/>
    </row>
    <row r="36" spans="2:16" ht="21" customHeight="1">
      <c r="B36" s="27"/>
      <c r="C36" s="2091" t="s">
        <v>486</v>
      </c>
      <c r="D36" s="2091"/>
      <c r="E36" s="2091"/>
      <c r="F36" s="2091"/>
      <c r="G36" s="2091"/>
      <c r="H36" s="2091"/>
      <c r="I36" s="2092"/>
      <c r="J36" s="256" t="s">
        <v>61</v>
      </c>
      <c r="K36" s="257" t="s">
        <v>61</v>
      </c>
      <c r="L36" s="2361" t="s">
        <v>61</v>
      </c>
      <c r="M36" s="2362"/>
      <c r="N36" s="2363"/>
      <c r="O36" s="2380"/>
      <c r="P36" s="2380"/>
    </row>
    <row r="37" spans="2:16" ht="31.5" customHeight="1">
      <c r="B37" s="27"/>
      <c r="C37" s="2091" t="s">
        <v>487</v>
      </c>
      <c r="D37" s="2091"/>
      <c r="E37" s="2091"/>
      <c r="F37" s="38" t="s">
        <v>488</v>
      </c>
      <c r="G37" s="1754"/>
      <c r="H37" s="2008"/>
      <c r="I37" s="1755"/>
      <c r="J37" s="256" t="s">
        <v>61</v>
      </c>
      <c r="K37" s="257"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230">
        <v>89978</v>
      </c>
      <c r="K39" s="231">
        <v>1645386.8875500001</v>
      </c>
      <c r="L39" s="2369">
        <f>ABS(J39-K39)/J39</f>
        <v>17.28654657305119</v>
      </c>
      <c r="M39" s="2370"/>
      <c r="N39" s="2371"/>
      <c r="O39" s="2380"/>
      <c r="P39" s="2380"/>
    </row>
    <row r="40" spans="2:16" ht="27.75" customHeight="1">
      <c r="B40" s="27"/>
      <c r="C40" s="2091" t="s">
        <v>492</v>
      </c>
      <c r="D40" s="2091"/>
      <c r="E40" s="2091"/>
      <c r="F40" s="38" t="s">
        <v>488</v>
      </c>
      <c r="G40" s="1754"/>
      <c r="H40" s="2008"/>
      <c r="I40" s="1755"/>
      <c r="J40" s="256" t="s">
        <v>61</v>
      </c>
      <c r="K40" s="257"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256" t="s">
        <v>61</v>
      </c>
      <c r="K42" s="257" t="s">
        <v>61</v>
      </c>
      <c r="L42" s="2361" t="s">
        <v>61</v>
      </c>
      <c r="M42" s="2362"/>
      <c r="N42" s="2363"/>
      <c r="O42" s="2380"/>
      <c r="P42" s="2380"/>
    </row>
    <row r="43" spans="2:16" ht="21" customHeight="1">
      <c r="B43" s="27"/>
      <c r="C43" s="2091" t="s">
        <v>495</v>
      </c>
      <c r="D43" s="2091"/>
      <c r="E43" s="2091"/>
      <c r="F43" s="2091"/>
      <c r="G43" s="2091"/>
      <c r="H43" s="2091"/>
      <c r="I43" s="2092"/>
      <c r="J43" s="230">
        <v>4694745</v>
      </c>
      <c r="K43" s="231">
        <v>6744888.3992250003</v>
      </c>
      <c r="L43" s="2361">
        <f t="shared" si="0"/>
        <v>0.4366889786825483</v>
      </c>
      <c r="M43" s="2362"/>
      <c r="N43" s="2363"/>
      <c r="O43" s="2380"/>
      <c r="P43" s="2380"/>
    </row>
    <row r="44" spans="2:16" ht="21" customHeight="1">
      <c r="B44" s="27"/>
      <c r="C44" s="2091" t="s">
        <v>496</v>
      </c>
      <c r="D44" s="2091"/>
      <c r="E44" s="2091"/>
      <c r="F44" s="2091"/>
      <c r="G44" s="2091"/>
      <c r="H44" s="2091"/>
      <c r="I44" s="2092"/>
      <c r="J44" s="256" t="s">
        <v>61</v>
      </c>
      <c r="K44" s="257" t="s">
        <v>61</v>
      </c>
      <c r="L44" s="2361" t="s">
        <v>61</v>
      </c>
      <c r="M44" s="2362"/>
      <c r="N44" s="2363"/>
      <c r="O44" s="2380"/>
      <c r="P44" s="2380"/>
    </row>
    <row r="45" spans="2:16" ht="32.25" customHeight="1">
      <c r="B45" s="27"/>
      <c r="C45" s="2091" t="s">
        <v>497</v>
      </c>
      <c r="D45" s="2091"/>
      <c r="E45" s="2091"/>
      <c r="F45" s="38" t="s">
        <v>488</v>
      </c>
      <c r="G45" s="1754"/>
      <c r="H45" s="2008"/>
      <c r="I45" s="1755"/>
      <c r="J45" s="256" t="s">
        <v>61</v>
      </c>
      <c r="K45" s="25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50">
        <v>51724</v>
      </c>
      <c r="K47" s="257">
        <v>97789.876333333319</v>
      </c>
      <c r="L47" s="2361">
        <f t="shared" ref="L47:L48" si="1">ABS(J47-K47)/J47</f>
        <v>0.89060931740262395</v>
      </c>
      <c r="M47" s="2362"/>
      <c r="N47" s="2363"/>
      <c r="O47" s="2380"/>
      <c r="P47" s="2380"/>
    </row>
    <row r="48" spans="2:16" ht="21" customHeight="1">
      <c r="B48" s="27"/>
      <c r="C48" s="2091" t="s">
        <v>500</v>
      </c>
      <c r="D48" s="2091"/>
      <c r="E48" s="2091"/>
      <c r="F48" s="2091"/>
      <c r="G48" s="2091"/>
      <c r="H48" s="2091"/>
      <c r="I48" s="2092"/>
      <c r="J48" s="256">
        <v>5827</v>
      </c>
      <c r="K48" s="257">
        <v>381053.70629444445</v>
      </c>
      <c r="L48" s="2361">
        <f t="shared" si="1"/>
        <v>64.394492242053275</v>
      </c>
      <c r="M48" s="2362"/>
      <c r="N48" s="2363"/>
      <c r="O48" s="2380"/>
      <c r="P48" s="2380"/>
    </row>
    <row r="49" spans="2:16" ht="30" customHeight="1">
      <c r="B49" s="27"/>
      <c r="C49" s="2091" t="s">
        <v>501</v>
      </c>
      <c r="D49" s="2091"/>
      <c r="E49" s="2091"/>
      <c r="F49" s="38" t="s">
        <v>488</v>
      </c>
      <c r="G49" s="2093"/>
      <c r="H49" s="2157"/>
      <c r="I49" s="2094"/>
      <c r="J49" s="351" t="s">
        <v>61</v>
      </c>
      <c r="K49" s="352" t="s">
        <v>61</v>
      </c>
      <c r="L49" s="2361" t="s">
        <v>61</v>
      </c>
      <c r="M49" s="2362"/>
      <c r="N49" s="2363"/>
      <c r="O49" s="2380"/>
      <c r="P49" s="2380"/>
    </row>
    <row r="50" spans="2:16" ht="21" customHeight="1">
      <c r="B50" s="27" t="s">
        <v>502</v>
      </c>
      <c r="C50" s="2091" t="s">
        <v>503</v>
      </c>
      <c r="D50" s="2091"/>
      <c r="E50" s="2091"/>
      <c r="F50" s="2091"/>
      <c r="G50" s="2091"/>
      <c r="H50" s="2091"/>
      <c r="I50" s="2092"/>
      <c r="J50" s="230">
        <v>1082477</v>
      </c>
      <c r="K50" s="231">
        <v>1509336.6770666668</v>
      </c>
      <c r="L50" s="2361">
        <f t="shared" si="0"/>
        <v>0.39433602475310492</v>
      </c>
      <c r="M50" s="2362"/>
      <c r="N50" s="2363"/>
      <c r="O50" s="2380"/>
      <c r="P50" s="2380"/>
    </row>
    <row r="51" spans="2:16" ht="21" customHeight="1">
      <c r="B51" s="27" t="s">
        <v>504</v>
      </c>
      <c r="C51" s="2091" t="s">
        <v>505</v>
      </c>
      <c r="D51" s="2091"/>
      <c r="E51" s="2091"/>
      <c r="F51" s="2091"/>
      <c r="G51" s="2091"/>
      <c r="H51" s="2091"/>
      <c r="I51" s="2092"/>
      <c r="J51" s="256" t="s">
        <v>61</v>
      </c>
      <c r="K51" s="257" t="s">
        <v>61</v>
      </c>
      <c r="L51" s="2361" t="s">
        <v>61</v>
      </c>
      <c r="M51" s="2362"/>
      <c r="N51" s="2363"/>
      <c r="O51" s="2380"/>
      <c r="P51" s="2380"/>
    </row>
    <row r="52" spans="2:16" ht="21" customHeight="1">
      <c r="B52" s="27" t="s">
        <v>506</v>
      </c>
      <c r="C52" s="2091" t="s">
        <v>131</v>
      </c>
      <c r="D52" s="2091"/>
      <c r="E52" s="2091"/>
      <c r="F52" s="2091"/>
      <c r="G52" s="2091"/>
      <c r="H52" s="2091"/>
      <c r="I52" s="2092"/>
      <c r="J52" s="230">
        <v>158537716</v>
      </c>
      <c r="K52" s="231">
        <v>288446845.493375</v>
      </c>
      <c r="L52" s="2361">
        <f t="shared" si="0"/>
        <v>0.81942097294611593</v>
      </c>
      <c r="M52" s="2362"/>
      <c r="N52" s="2363"/>
      <c r="O52" s="2380"/>
      <c r="P52" s="2380"/>
    </row>
    <row r="53" spans="2:16" ht="21" customHeight="1">
      <c r="B53" s="27" t="s">
        <v>507</v>
      </c>
      <c r="C53" s="2091" t="s">
        <v>132</v>
      </c>
      <c r="D53" s="2091"/>
      <c r="E53" s="2091"/>
      <c r="F53" s="2091"/>
      <c r="G53" s="2091"/>
      <c r="H53" s="2091"/>
      <c r="I53" s="2092"/>
      <c r="J53" s="256" t="s">
        <v>61</v>
      </c>
      <c r="K53" s="257"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230">
        <v>337506</v>
      </c>
      <c r="K55" s="231">
        <v>1845867.90209</v>
      </c>
      <c r="L55" s="2361">
        <f t="shared" si="0"/>
        <v>4.4691409992414952</v>
      </c>
      <c r="M55" s="2362"/>
      <c r="N55" s="2363"/>
      <c r="O55" s="2380"/>
      <c r="P55" s="2380"/>
    </row>
    <row r="56" spans="2:16" ht="21" customHeight="1">
      <c r="B56" s="27"/>
      <c r="C56" s="2091" t="s">
        <v>300</v>
      </c>
      <c r="D56" s="2091"/>
      <c r="E56" s="2091"/>
      <c r="F56" s="2091"/>
      <c r="G56" s="2091"/>
      <c r="H56" s="2091"/>
      <c r="I56" s="2092"/>
      <c r="J56" s="256" t="s">
        <v>61</v>
      </c>
      <c r="K56" s="257" t="s">
        <v>61</v>
      </c>
      <c r="L56" s="2361" t="s">
        <v>61</v>
      </c>
      <c r="M56" s="2362"/>
      <c r="N56" s="2363"/>
      <c r="O56" s="2380"/>
      <c r="P56" s="2380"/>
    </row>
    <row r="57" spans="2:16" ht="21" customHeight="1" thickBot="1">
      <c r="B57" s="39" t="s">
        <v>510</v>
      </c>
      <c r="C57" s="2364" t="s">
        <v>511</v>
      </c>
      <c r="D57" s="2364"/>
      <c r="E57" s="2364"/>
      <c r="F57" s="2364"/>
      <c r="G57" s="2364"/>
      <c r="H57" s="2364"/>
      <c r="I57" s="2365"/>
      <c r="J57" s="256" t="s">
        <v>61</v>
      </c>
      <c r="K57" s="257"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t="s">
        <v>5060</v>
      </c>
      <c r="M58" s="2353"/>
      <c r="N58" s="2354"/>
      <c r="O58" s="43" t="s">
        <v>4303</v>
      </c>
      <c r="P58" s="43" t="s">
        <v>3616</v>
      </c>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5061</v>
      </c>
      <c r="N60" s="2360"/>
      <c r="O60" s="1627" t="s">
        <v>1893</v>
      </c>
      <c r="P60" s="1511" t="s">
        <v>3618</v>
      </c>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24990000</v>
      </c>
      <c r="H63" s="116" t="s">
        <v>5062</v>
      </c>
      <c r="I63" s="2317" t="s">
        <v>5063</v>
      </c>
      <c r="J63" s="2318"/>
      <c r="K63" s="2340" t="s">
        <v>5064</v>
      </c>
      <c r="L63" s="2341"/>
      <c r="M63" s="2341"/>
      <c r="N63" s="2342"/>
      <c r="O63" s="2349"/>
      <c r="P63" s="2349"/>
    </row>
    <row r="64" spans="2:16" ht="54" customHeight="1">
      <c r="B64" s="1490" t="s">
        <v>441</v>
      </c>
      <c r="C64" s="1997" t="s">
        <v>525</v>
      </c>
      <c r="D64" s="1997"/>
      <c r="E64" s="1997"/>
      <c r="F64" s="1998"/>
      <c r="G64" s="48">
        <v>0</v>
      </c>
      <c r="H64" s="116" t="s">
        <v>5065</v>
      </c>
      <c r="I64" s="2317" t="s">
        <v>330</v>
      </c>
      <c r="J64" s="2318"/>
      <c r="K64" s="2340"/>
      <c r="L64" s="2341"/>
      <c r="M64" s="2341"/>
      <c r="N64" s="2342"/>
      <c r="O64" s="2349"/>
      <c r="P64" s="2349"/>
    </row>
    <row r="65" spans="2:17" ht="54" customHeight="1" thickBot="1">
      <c r="B65" s="27" t="s">
        <v>443</v>
      </c>
      <c r="C65" s="1830" t="s">
        <v>526</v>
      </c>
      <c r="D65" s="1830"/>
      <c r="E65" s="1830"/>
      <c r="F65" s="1831"/>
      <c r="G65" s="50">
        <f>G63+G64</f>
        <v>24990000</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1893</v>
      </c>
      <c r="P67" s="1511" t="s">
        <v>3618</v>
      </c>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523" t="s">
        <v>56</v>
      </c>
      <c r="G70" s="2315">
        <v>26200000</v>
      </c>
      <c r="H70" s="2316"/>
      <c r="I70" s="2317" t="s">
        <v>5065</v>
      </c>
      <c r="J70" s="2318"/>
      <c r="K70" s="2340"/>
      <c r="L70" s="2341"/>
      <c r="M70" s="2341"/>
      <c r="N70" s="2342"/>
      <c r="O70" s="2124"/>
      <c r="P70" s="2124"/>
    </row>
    <row r="71" spans="2:17" ht="31.5" customHeight="1">
      <c r="B71" s="56"/>
      <c r="C71" s="2338" t="s">
        <v>538</v>
      </c>
      <c r="D71" s="2338"/>
      <c r="E71" s="2339"/>
      <c r="F71" s="2162"/>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t="s">
        <v>5065</v>
      </c>
      <c r="J72" s="2318"/>
      <c r="K72" s="2340"/>
      <c r="L72" s="2341"/>
      <c r="M72" s="2341"/>
      <c r="N72" s="2342"/>
      <c r="O72" s="2124"/>
      <c r="P72" s="2124"/>
    </row>
    <row r="73" spans="2:17" ht="35.25" customHeight="1">
      <c r="B73" s="56"/>
      <c r="C73" s="2338" t="s">
        <v>540</v>
      </c>
      <c r="D73" s="2338"/>
      <c r="E73" s="2339"/>
      <c r="F73" s="2162"/>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26200000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4229</v>
      </c>
      <c r="J77" s="2318"/>
      <c r="K77" s="2284"/>
      <c r="L77" s="2285"/>
      <c r="M77" s="2285"/>
      <c r="N77" s="2286"/>
      <c r="O77" s="25" t="s">
        <v>864</v>
      </c>
      <c r="P77" s="26"/>
    </row>
    <row r="78" spans="2:17" s="13" customFormat="1" ht="32.25" customHeight="1">
      <c r="B78" s="1490" t="s">
        <v>441</v>
      </c>
      <c r="C78" s="1997" t="s">
        <v>67</v>
      </c>
      <c r="D78" s="1997"/>
      <c r="E78" s="1998"/>
      <c r="F78" s="1523" t="s">
        <v>865</v>
      </c>
      <c r="G78" s="2315">
        <v>89912</v>
      </c>
      <c r="H78" s="2316"/>
      <c r="I78" s="2317" t="s">
        <v>4229</v>
      </c>
      <c r="J78" s="2318"/>
      <c r="K78" s="2284" t="s">
        <v>5066</v>
      </c>
      <c r="L78" s="2285"/>
      <c r="M78" s="2285"/>
      <c r="N78" s="2286"/>
      <c r="O78" s="25" t="s">
        <v>867</v>
      </c>
      <c r="P78" s="26"/>
    </row>
    <row r="79" spans="2:17" s="13" customFormat="1" ht="32.25" customHeight="1">
      <c r="B79" s="1490" t="s">
        <v>443</v>
      </c>
      <c r="C79" s="1997" t="s">
        <v>115</v>
      </c>
      <c r="D79" s="1997"/>
      <c r="E79" s="1998"/>
      <c r="F79" s="1523" t="s">
        <v>65</v>
      </c>
      <c r="G79" s="2315">
        <v>0</v>
      </c>
      <c r="H79" s="2316"/>
      <c r="I79" s="2317" t="s">
        <v>4229</v>
      </c>
      <c r="J79" s="2318"/>
      <c r="K79" s="2284"/>
      <c r="L79" s="2285"/>
      <c r="M79" s="2285"/>
      <c r="N79" s="2286"/>
      <c r="O79" s="25"/>
      <c r="P79" s="26"/>
    </row>
    <row r="80" spans="2:17" s="13" customFormat="1" ht="32.25" customHeight="1">
      <c r="B80" s="1490" t="s">
        <v>445</v>
      </c>
      <c r="C80" s="1997" t="s">
        <v>116</v>
      </c>
      <c r="D80" s="1997"/>
      <c r="E80" s="1998"/>
      <c r="F80" s="1523" t="s">
        <v>65</v>
      </c>
      <c r="G80" s="2315">
        <v>0</v>
      </c>
      <c r="H80" s="2316"/>
      <c r="I80" s="2317" t="s">
        <v>4229</v>
      </c>
      <c r="J80" s="2318"/>
      <c r="K80" s="2315"/>
      <c r="L80" s="2319"/>
      <c r="M80" s="2319"/>
      <c r="N80" s="2320"/>
      <c r="O80" s="238"/>
      <c r="P80" s="2051"/>
    </row>
    <row r="81" spans="1:16" s="13" customFormat="1" ht="32.25" customHeight="1">
      <c r="B81" s="1490" t="s">
        <v>448</v>
      </c>
      <c r="C81" s="1997" t="s">
        <v>328</v>
      </c>
      <c r="D81" s="1997"/>
      <c r="E81" s="1998"/>
      <c r="F81" s="1523" t="s">
        <v>865</v>
      </c>
      <c r="G81" s="2315">
        <v>38312</v>
      </c>
      <c r="H81" s="2316"/>
      <c r="I81" s="2317" t="s">
        <v>4229</v>
      </c>
      <c r="J81" s="2318"/>
      <c r="K81" s="2284" t="s">
        <v>5067</v>
      </c>
      <c r="L81" s="2285"/>
      <c r="M81" s="2285"/>
      <c r="N81" s="2286"/>
      <c r="O81" s="1511" t="s">
        <v>867</v>
      </c>
      <c r="P81" s="2197"/>
    </row>
    <row r="82" spans="1:16" ht="53.25" customHeight="1" thickBot="1">
      <c r="B82" s="27" t="s">
        <v>450</v>
      </c>
      <c r="C82" s="1830" t="s">
        <v>549</v>
      </c>
      <c r="D82" s="1830"/>
      <c r="E82" s="1831"/>
      <c r="F82" s="61"/>
      <c r="G82" s="2307">
        <f>G77+G78+G79+G80+G81</f>
        <v>128224</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323">
        <f>G74/(G74+G82)</f>
        <v>0.99512978923302997</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1.0535503801520609</v>
      </c>
      <c r="K86" s="65" t="s">
        <v>434</v>
      </c>
      <c r="L86" s="2304"/>
      <c r="M86" s="2305"/>
      <c r="N86" s="2306"/>
      <c r="O86" s="2232"/>
      <c r="P86" s="2232"/>
    </row>
    <row r="87" spans="1:16" ht="34.5" customHeight="1">
      <c r="B87" s="67" t="s">
        <v>557</v>
      </c>
      <c r="C87" s="2302" t="s">
        <v>558</v>
      </c>
      <c r="D87" s="2302"/>
      <c r="E87" s="2302"/>
      <c r="F87" s="2302"/>
      <c r="G87" s="2302"/>
      <c r="H87" s="2302"/>
      <c r="I87" s="2303"/>
      <c r="J87" s="224"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c r="P95" s="2051"/>
    </row>
    <row r="96" spans="1:16" ht="20.25" customHeight="1">
      <c r="B96" s="1519"/>
      <c r="C96" s="1903" t="s">
        <v>567</v>
      </c>
      <c r="D96" s="1903"/>
      <c r="E96" s="1903"/>
      <c r="F96" s="1999" t="s">
        <v>56</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56</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5068</v>
      </c>
      <c r="G108" s="2276"/>
      <c r="H108" s="2277"/>
      <c r="I108" s="2278">
        <v>24990000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65</v>
      </c>
      <c r="H122" s="2109"/>
      <c r="I122" s="2108" t="s">
        <v>57</v>
      </c>
      <c r="J122" s="2109"/>
      <c r="K122" s="1522" t="s">
        <v>65</v>
      </c>
      <c r="L122" s="2108" t="s">
        <v>57</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56</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56</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57</v>
      </c>
      <c r="J128" s="2109"/>
      <c r="K128" s="1522" t="s">
        <v>57</v>
      </c>
      <c r="L128" s="2108" t="s">
        <v>57</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99.75" customHeight="1">
      <c r="B135" s="28" t="s">
        <v>607</v>
      </c>
      <c r="C135" s="2111" t="s">
        <v>608</v>
      </c>
      <c r="D135" s="2111"/>
      <c r="E135" s="2111"/>
      <c r="F135" s="2111"/>
      <c r="G135" s="1531" t="s">
        <v>56</v>
      </c>
      <c r="H135" s="2236" t="s">
        <v>609</v>
      </c>
      <c r="I135" s="2237"/>
      <c r="J135" s="2238" t="s">
        <v>5069</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58.5" customHeight="1">
      <c r="B137" s="1490" t="s">
        <v>611</v>
      </c>
      <c r="C137" s="2028" t="s">
        <v>612</v>
      </c>
      <c r="D137" s="2028"/>
      <c r="E137" s="2028"/>
      <c r="F137" s="2028"/>
      <c r="G137" s="2028"/>
      <c r="H137" s="1999" t="s">
        <v>5070</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5071</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2384" t="s">
        <v>876</v>
      </c>
      <c r="I140" s="2385"/>
      <c r="J140" s="2385"/>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t="s">
        <v>878</v>
      </c>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1:16" ht="80.45" customHeight="1" thickBot="1">
      <c r="A144" s="77"/>
      <c r="B144" s="22" t="s">
        <v>435</v>
      </c>
      <c r="C144" s="1855" t="s">
        <v>618</v>
      </c>
      <c r="D144" s="1855"/>
      <c r="E144" s="1855"/>
      <c r="F144" s="1855"/>
      <c r="G144" s="2098"/>
      <c r="H144" s="1999" t="s">
        <v>5072</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t="s">
        <v>849</v>
      </c>
    </row>
    <row r="147" spans="2:16" ht="83.25" customHeight="1">
      <c r="B147" s="76" t="s">
        <v>611</v>
      </c>
      <c r="C147" s="1885" t="s">
        <v>584</v>
      </c>
      <c r="D147" s="1885"/>
      <c r="E147" s="1885"/>
      <c r="F147" s="2148"/>
      <c r="G147" s="2108" t="s">
        <v>168</v>
      </c>
      <c r="H147" s="2110"/>
      <c r="I147" s="2109"/>
      <c r="J147" s="2108" t="s">
        <v>168</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167</v>
      </c>
      <c r="H150" s="2110"/>
      <c r="I150" s="2109"/>
      <c r="J150" s="2108" t="s">
        <v>167</v>
      </c>
      <c r="K150" s="2110"/>
      <c r="L150" s="2109"/>
      <c r="M150" s="1533"/>
      <c r="N150" s="1539"/>
      <c r="O150" s="2165"/>
      <c r="P150" s="2165"/>
    </row>
    <row r="151" spans="2:16" ht="41.25" customHeight="1">
      <c r="B151" s="76" t="s">
        <v>445</v>
      </c>
      <c r="C151" s="1885" t="s">
        <v>589</v>
      </c>
      <c r="D151" s="1885"/>
      <c r="E151" s="1885"/>
      <c r="F151" s="2148"/>
      <c r="G151" s="2108" t="s">
        <v>164</v>
      </c>
      <c r="H151" s="2110"/>
      <c r="I151" s="2109"/>
      <c r="J151" s="2108" t="s">
        <v>163</v>
      </c>
      <c r="K151" s="2110"/>
      <c r="L151" s="2109"/>
      <c r="M151" s="2162"/>
      <c r="N151" s="2196"/>
      <c r="O151" s="2165"/>
      <c r="P151" s="2165"/>
    </row>
    <row r="152" spans="2:16" ht="29.25" customHeight="1">
      <c r="B152" s="76" t="s">
        <v>448</v>
      </c>
      <c r="C152" s="1885" t="s">
        <v>628</v>
      </c>
      <c r="D152" s="1885"/>
      <c r="E152" s="1885"/>
      <c r="F152" s="2148"/>
      <c r="G152" s="2108" t="s">
        <v>168</v>
      </c>
      <c r="H152" s="2110"/>
      <c r="I152" s="2109"/>
      <c r="J152" s="2108" t="s">
        <v>168</v>
      </c>
      <c r="K152" s="2110"/>
      <c r="L152" s="2109"/>
      <c r="M152" s="2162"/>
      <c r="N152" s="2196"/>
      <c r="O152" s="2165"/>
      <c r="P152" s="2165"/>
    </row>
    <row r="153" spans="2:16" ht="28.5" customHeight="1">
      <c r="B153" s="76" t="s">
        <v>450</v>
      </c>
      <c r="C153" s="1885" t="s">
        <v>131</v>
      </c>
      <c r="D153" s="1885"/>
      <c r="E153" s="1885"/>
      <c r="F153" s="2148"/>
      <c r="G153" s="2108" t="s">
        <v>164</v>
      </c>
      <c r="H153" s="2110"/>
      <c r="I153" s="2109"/>
      <c r="J153" s="2108" t="s">
        <v>164</v>
      </c>
      <c r="K153" s="2110"/>
      <c r="L153" s="2109"/>
      <c r="M153" s="2162"/>
      <c r="N153" s="2196"/>
      <c r="O153" s="2165"/>
      <c r="P153" s="2165"/>
    </row>
    <row r="154" spans="2:16" ht="28.5" customHeight="1">
      <c r="B154" s="76" t="s">
        <v>453</v>
      </c>
      <c r="C154" s="1885" t="s">
        <v>132</v>
      </c>
      <c r="D154" s="1885"/>
      <c r="E154" s="1885"/>
      <c r="F154" s="2148"/>
      <c r="G154" s="2108" t="s">
        <v>164</v>
      </c>
      <c r="H154" s="2110"/>
      <c r="I154" s="2109"/>
      <c r="J154" s="2108" t="s">
        <v>164</v>
      </c>
      <c r="K154" s="2110"/>
      <c r="L154" s="2109"/>
      <c r="M154" s="2162"/>
      <c r="N154" s="2196"/>
      <c r="O154" s="2165"/>
      <c r="P154" s="2165"/>
    </row>
    <row r="155" spans="2:16" ht="28.5" customHeight="1">
      <c r="B155" s="76" t="s">
        <v>456</v>
      </c>
      <c r="C155" s="1885" t="s">
        <v>629</v>
      </c>
      <c r="D155" s="1885"/>
      <c r="E155" s="1885"/>
      <c r="F155" s="2148"/>
      <c r="G155" s="2108" t="s">
        <v>167</v>
      </c>
      <c r="H155" s="2110"/>
      <c r="I155" s="2109"/>
      <c r="J155" s="2108" t="s">
        <v>167</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62</v>
      </c>
      <c r="H157" s="2110"/>
      <c r="I157" s="2109"/>
      <c r="J157" s="2108" t="s">
        <v>62</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t="s">
        <v>62</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t="s">
        <v>888</v>
      </c>
    </row>
    <row r="164" spans="1:16" ht="19.350000000000001" customHeight="1">
      <c r="A164" s="9"/>
      <c r="B164" s="1492" t="s">
        <v>435</v>
      </c>
      <c r="C164" s="1997" t="s">
        <v>175</v>
      </c>
      <c r="D164" s="1997"/>
      <c r="E164" s="1998"/>
      <c r="F164" s="1523" t="s">
        <v>57</v>
      </c>
      <c r="G164" s="2188"/>
      <c r="H164" s="2189"/>
      <c r="I164" s="2189"/>
      <c r="J164" s="2189"/>
      <c r="K164" s="2190"/>
      <c r="L164" s="2108" t="s">
        <v>62</v>
      </c>
      <c r="M164" s="2110"/>
      <c r="N164" s="2110"/>
      <c r="O164" s="2204"/>
      <c r="P164" s="2204"/>
    </row>
    <row r="165" spans="1:16" ht="19.5" customHeight="1">
      <c r="A165" s="9"/>
      <c r="B165" s="1492" t="s">
        <v>441</v>
      </c>
      <c r="C165" s="1997" t="s">
        <v>176</v>
      </c>
      <c r="D165" s="1997"/>
      <c r="E165" s="1998"/>
      <c r="F165" s="1523" t="s">
        <v>57</v>
      </c>
      <c r="G165" s="2188"/>
      <c r="H165" s="2189"/>
      <c r="I165" s="2189"/>
      <c r="J165" s="2189"/>
      <c r="K165" s="2190"/>
      <c r="L165" s="2108" t="s">
        <v>62</v>
      </c>
      <c r="M165" s="2110"/>
      <c r="N165" s="2110"/>
      <c r="O165" s="2204"/>
      <c r="P165" s="2204"/>
    </row>
    <row r="166" spans="1:16" ht="19.350000000000001" customHeight="1">
      <c r="A166" s="9"/>
      <c r="B166" s="1492" t="s">
        <v>443</v>
      </c>
      <c r="C166" s="1997" t="s">
        <v>177</v>
      </c>
      <c r="D166" s="1997"/>
      <c r="E166" s="1998"/>
      <c r="F166" s="1523" t="s">
        <v>57</v>
      </c>
      <c r="G166" s="2188"/>
      <c r="H166" s="2189"/>
      <c r="I166" s="2189"/>
      <c r="J166" s="2189"/>
      <c r="K166" s="2190"/>
      <c r="L166" s="2108" t="s">
        <v>62</v>
      </c>
      <c r="M166" s="2110"/>
      <c r="N166" s="2110"/>
      <c r="O166" s="2204"/>
      <c r="P166" s="2204"/>
    </row>
    <row r="167" spans="1:16" ht="19.5" customHeight="1">
      <c r="A167" s="9"/>
      <c r="B167" s="1492" t="s">
        <v>445</v>
      </c>
      <c r="C167" s="1997" t="s">
        <v>178</v>
      </c>
      <c r="D167" s="1997"/>
      <c r="E167" s="1998"/>
      <c r="F167" s="1523" t="s">
        <v>57</v>
      </c>
      <c r="G167" s="2188"/>
      <c r="H167" s="2189"/>
      <c r="I167" s="2189"/>
      <c r="J167" s="2189"/>
      <c r="K167" s="2190"/>
      <c r="L167" s="2108" t="s">
        <v>62</v>
      </c>
      <c r="M167" s="2110"/>
      <c r="N167" s="2110"/>
      <c r="O167" s="2204"/>
      <c r="P167" s="2204"/>
    </row>
    <row r="168" spans="1:16" ht="19.5" customHeight="1">
      <c r="A168" s="9"/>
      <c r="B168" s="76" t="s">
        <v>448</v>
      </c>
      <c r="C168" s="1997" t="s">
        <v>179</v>
      </c>
      <c r="D168" s="1997"/>
      <c r="E168" s="1998"/>
      <c r="F168" s="1523" t="s">
        <v>57</v>
      </c>
      <c r="G168" s="2188"/>
      <c r="H168" s="2189"/>
      <c r="I168" s="2189"/>
      <c r="J168" s="2189"/>
      <c r="K168" s="2190"/>
      <c r="L168" s="2108" t="s">
        <v>62</v>
      </c>
      <c r="M168" s="2110"/>
      <c r="N168" s="2110"/>
      <c r="O168" s="2204"/>
      <c r="P168" s="2204"/>
    </row>
    <row r="169" spans="1:16" ht="19.5" customHeight="1">
      <c r="A169" s="9"/>
      <c r="B169" s="84" t="s">
        <v>450</v>
      </c>
      <c r="C169" s="1997" t="s">
        <v>638</v>
      </c>
      <c r="D169" s="1997"/>
      <c r="E169" s="1998"/>
      <c r="F169" s="1523" t="s">
        <v>57</v>
      </c>
      <c r="G169" s="613"/>
      <c r="H169" s="614"/>
      <c r="I169" s="614"/>
      <c r="J169" s="614"/>
      <c r="K169" s="614"/>
      <c r="L169" s="2108" t="s">
        <v>62</v>
      </c>
      <c r="M169" s="2110"/>
      <c r="N169" s="2110"/>
      <c r="O169" s="2204"/>
      <c r="P169" s="2204"/>
    </row>
    <row r="170" spans="1:16" ht="19.5" customHeight="1">
      <c r="A170" s="9"/>
      <c r="B170" s="84" t="s">
        <v>453</v>
      </c>
      <c r="C170" s="1997" t="s">
        <v>181</v>
      </c>
      <c r="D170" s="1997"/>
      <c r="E170" s="1998"/>
      <c r="F170" s="1523" t="s">
        <v>57</v>
      </c>
      <c r="G170" s="613"/>
      <c r="H170" s="614"/>
      <c r="I170" s="614"/>
      <c r="J170" s="614"/>
      <c r="K170" s="614"/>
      <c r="L170" s="2108" t="s">
        <v>62</v>
      </c>
      <c r="M170" s="2110"/>
      <c r="N170" s="2110"/>
      <c r="O170" s="2204"/>
      <c r="P170" s="2204"/>
    </row>
    <row r="171" spans="1:16" ht="19.5" customHeight="1">
      <c r="A171" s="9"/>
      <c r="B171" s="84" t="s">
        <v>456</v>
      </c>
      <c r="C171" s="1997" t="s">
        <v>182</v>
      </c>
      <c r="D171" s="1997"/>
      <c r="E171" s="1998"/>
      <c r="F171" s="1523" t="s">
        <v>57</v>
      </c>
      <c r="G171" s="613"/>
      <c r="H171" s="614"/>
      <c r="I171" s="614"/>
      <c r="J171" s="614"/>
      <c r="K171" s="614"/>
      <c r="L171" s="2108" t="s">
        <v>62</v>
      </c>
      <c r="M171" s="2110"/>
      <c r="N171" s="2110"/>
      <c r="O171" s="2204"/>
      <c r="P171" s="2204"/>
    </row>
    <row r="172" spans="1:16" ht="19.5" customHeight="1">
      <c r="A172" s="9"/>
      <c r="B172" s="84" t="s">
        <v>458</v>
      </c>
      <c r="C172" s="1997" t="s">
        <v>183</v>
      </c>
      <c r="D172" s="1997"/>
      <c r="E172" s="1998"/>
      <c r="F172" s="1523" t="s">
        <v>57</v>
      </c>
      <c r="G172" s="613"/>
      <c r="H172" s="614"/>
      <c r="I172" s="614"/>
      <c r="J172" s="614"/>
      <c r="K172" s="614"/>
      <c r="L172" s="2108" t="s">
        <v>62</v>
      </c>
      <c r="M172" s="2110"/>
      <c r="N172" s="2110"/>
      <c r="O172" s="2204"/>
      <c r="P172" s="2204"/>
    </row>
    <row r="173" spans="1:16" ht="19.5" customHeight="1">
      <c r="A173" s="9"/>
      <c r="B173" s="84" t="s">
        <v>594</v>
      </c>
      <c r="C173" s="1997" t="s">
        <v>639</v>
      </c>
      <c r="D173" s="1997"/>
      <c r="E173" s="1998"/>
      <c r="F173" s="1523" t="s">
        <v>57</v>
      </c>
      <c r="G173" s="613"/>
      <c r="H173" s="614"/>
      <c r="I173" s="614"/>
      <c r="J173" s="614"/>
      <c r="K173" s="614"/>
      <c r="L173" s="2108" t="s">
        <v>62</v>
      </c>
      <c r="M173" s="2110"/>
      <c r="N173" s="2110"/>
      <c r="O173" s="2204"/>
      <c r="P173" s="2204"/>
    </row>
    <row r="174" spans="1:16" ht="19.5" customHeight="1">
      <c r="A174" s="9"/>
      <c r="B174" s="76" t="s">
        <v>596</v>
      </c>
      <c r="C174" s="1997" t="s">
        <v>640</v>
      </c>
      <c r="D174" s="1997"/>
      <c r="E174" s="1998"/>
      <c r="F174" s="1523" t="s">
        <v>57</v>
      </c>
      <c r="G174" s="613"/>
      <c r="H174" s="614"/>
      <c r="I174" s="614"/>
      <c r="J174" s="614"/>
      <c r="K174" s="614"/>
      <c r="L174" s="2108" t="s">
        <v>62</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c r="P175" s="2074"/>
    </row>
    <row r="176" spans="1:16" ht="18.75" customHeight="1">
      <c r="A176" s="9"/>
      <c r="B176" s="1492" t="s">
        <v>435</v>
      </c>
      <c r="C176" s="1997" t="s">
        <v>175</v>
      </c>
      <c r="D176" s="1997"/>
      <c r="E176" s="1998"/>
      <c r="F176" s="1523" t="s">
        <v>57</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1523" t="s">
        <v>57</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152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1523" t="s">
        <v>57</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1523" t="s">
        <v>57</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1523" t="s">
        <v>57</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1523" t="s">
        <v>57</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1523" t="s">
        <v>57</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1523" t="s">
        <v>57</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1523" t="s">
        <v>57</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1523" t="s">
        <v>57</v>
      </c>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c r="P187" s="2051"/>
    </row>
    <row r="188" spans="1:16" ht="52.35" customHeight="1">
      <c r="A188" s="9"/>
      <c r="B188" s="1489" t="s">
        <v>435</v>
      </c>
      <c r="C188" s="1997" t="s">
        <v>175</v>
      </c>
      <c r="D188" s="1997"/>
      <c r="E188" s="1998"/>
      <c r="F188" s="1523" t="s">
        <v>57</v>
      </c>
      <c r="G188" s="2188" t="s">
        <v>5073</v>
      </c>
      <c r="H188" s="2189"/>
      <c r="I188" s="2189"/>
      <c r="J188" s="2189"/>
      <c r="K188" s="2190"/>
      <c r="L188" s="2108" t="s">
        <v>57</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48" customHeight="1">
      <c r="A190" s="9"/>
      <c r="B190" s="1489" t="s">
        <v>443</v>
      </c>
      <c r="C190" s="1997" t="s">
        <v>177</v>
      </c>
      <c r="D190" s="1997"/>
      <c r="E190" s="1998"/>
      <c r="F190" s="1523" t="s">
        <v>57</v>
      </c>
      <c r="G190" s="2188" t="s">
        <v>5073</v>
      </c>
      <c r="H190" s="2189"/>
      <c r="I190" s="2189"/>
      <c r="J190" s="2189"/>
      <c r="K190" s="2190"/>
      <c r="L190" s="2108" t="s">
        <v>57</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23"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23"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23"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23"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23"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23"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23"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t="s">
        <v>885</v>
      </c>
    </row>
    <row r="200" spans="1:16" ht="18.600000000000001" customHeight="1">
      <c r="A200" s="9"/>
      <c r="B200" s="1489" t="s">
        <v>435</v>
      </c>
      <c r="C200" s="1997" t="s">
        <v>175</v>
      </c>
      <c r="D200" s="1997"/>
      <c r="E200" s="1998"/>
      <c r="F200" s="33" t="s">
        <v>57</v>
      </c>
      <c r="G200" s="2170"/>
      <c r="H200" s="2171"/>
      <c r="I200" s="2171"/>
      <c r="J200" s="2171"/>
      <c r="K200" s="2171"/>
      <c r="L200" s="2171"/>
      <c r="M200" s="2171"/>
      <c r="N200" s="2179"/>
      <c r="O200" s="2124"/>
      <c r="P200" s="2124"/>
    </row>
    <row r="201" spans="1:16" ht="21" customHeight="1">
      <c r="A201" s="9"/>
      <c r="B201" s="1489" t="s">
        <v>441</v>
      </c>
      <c r="C201" s="1997" t="s">
        <v>176</v>
      </c>
      <c r="D201" s="1997"/>
      <c r="E201" s="1998"/>
      <c r="F201" s="33" t="s">
        <v>57</v>
      </c>
      <c r="G201" s="2162"/>
      <c r="H201" s="2163"/>
      <c r="I201" s="2163"/>
      <c r="J201" s="2163"/>
      <c r="K201" s="2163"/>
      <c r="L201" s="2163"/>
      <c r="M201" s="2163"/>
      <c r="N201" s="2196"/>
      <c r="O201" s="2124"/>
      <c r="P201" s="2124"/>
    </row>
    <row r="202" spans="1:16" ht="22.7" customHeight="1">
      <c r="A202" s="9"/>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125.1" customHeight="1" thickBot="1">
      <c r="B217" s="1490" t="s">
        <v>441</v>
      </c>
      <c r="C217" s="1830" t="s">
        <v>653</v>
      </c>
      <c r="D217" s="1830"/>
      <c r="E217" s="1830"/>
      <c r="F217" s="1830"/>
      <c r="G217" s="1831"/>
      <c r="H217" s="4032" t="s">
        <v>5074</v>
      </c>
      <c r="I217" s="3853"/>
      <c r="J217" s="4295"/>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c r="P218" s="2050"/>
    </row>
    <row r="219" spans="1:16" ht="21.75" customHeight="1">
      <c r="B219" s="1490" t="s">
        <v>435</v>
      </c>
      <c r="C219" s="1997" t="s">
        <v>656</v>
      </c>
      <c r="D219" s="1997"/>
      <c r="E219" s="1998"/>
      <c r="F219" s="1995" t="s">
        <v>57</v>
      </c>
      <c r="G219" s="2160"/>
      <c r="H219" s="2160"/>
      <c r="I219" s="2160"/>
      <c r="J219" s="2013"/>
      <c r="K219" s="2169" t="s">
        <v>514</v>
      </c>
      <c r="L219" s="2170" t="s">
        <v>5075</v>
      </c>
      <c r="M219" s="2171"/>
      <c r="N219" s="2171"/>
      <c r="O219" s="2017"/>
      <c r="P219" s="2017"/>
    </row>
    <row r="220" spans="1:16" ht="21.75" customHeight="1">
      <c r="B220" s="1490" t="s">
        <v>441</v>
      </c>
      <c r="C220" s="1997" t="s">
        <v>657</v>
      </c>
      <c r="D220" s="1997"/>
      <c r="E220" s="1998"/>
      <c r="F220" s="1995" t="s">
        <v>56</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62</v>
      </c>
      <c r="G223" s="2160"/>
      <c r="H223" s="2160"/>
      <c r="I223" s="2160"/>
      <c r="J223" s="2013"/>
      <c r="K223" s="2169"/>
      <c r="L223" s="2172"/>
      <c r="M223" s="2173"/>
      <c r="N223" s="2174"/>
      <c r="O223" s="2006"/>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65</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t="s">
        <v>5076</v>
      </c>
      <c r="L242" s="2150"/>
      <c r="M242" s="2154"/>
      <c r="N242" s="2107"/>
      <c r="O242" s="2017"/>
      <c r="P242" s="2017"/>
    </row>
    <row r="243" spans="2:16" ht="23.25" customHeight="1">
      <c r="B243" s="90" t="s">
        <v>678</v>
      </c>
      <c r="C243" s="1997" t="s">
        <v>679</v>
      </c>
      <c r="D243" s="1997"/>
      <c r="E243" s="1998"/>
      <c r="F243" s="1995" t="s">
        <v>5077</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c r="P244" s="1991"/>
    </row>
    <row r="245" spans="2:16" ht="23.25" customHeight="1">
      <c r="B245" s="89" t="s">
        <v>435</v>
      </c>
      <c r="C245" s="1903" t="s">
        <v>209</v>
      </c>
      <c r="D245" s="1903"/>
      <c r="E245" s="2138"/>
      <c r="F245" s="1754" t="s">
        <v>214</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65</v>
      </c>
      <c r="H251" s="1527" t="s">
        <v>514</v>
      </c>
      <c r="I251" s="2121"/>
      <c r="J251" s="2122"/>
      <c r="K251" s="2122"/>
      <c r="L251" s="2122"/>
      <c r="M251" s="2122"/>
      <c r="N251" s="2123"/>
      <c r="O251" s="9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4558</v>
      </c>
      <c r="P252" s="2135" t="s">
        <v>3657</v>
      </c>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95.45" customHeight="1">
      <c r="B255" s="22"/>
      <c r="C255" s="1505" t="s">
        <v>458</v>
      </c>
      <c r="D255" s="1997" t="s">
        <v>691</v>
      </c>
      <c r="E255" s="1997"/>
      <c r="F255" s="2121" t="s">
        <v>5078</v>
      </c>
      <c r="G255" s="2122"/>
      <c r="H255" s="2122"/>
      <c r="I255" s="2122"/>
      <c r="J255" s="2122"/>
      <c r="K255" s="2122"/>
      <c r="L255" s="2122"/>
      <c r="M255" s="2122"/>
      <c r="N255" s="2123"/>
      <c r="O255" s="2136"/>
      <c r="P255" s="2136"/>
    </row>
    <row r="256" spans="2:16" ht="32.25" customHeight="1">
      <c r="B256" s="27" t="s">
        <v>441</v>
      </c>
      <c r="C256" s="1997" t="s">
        <v>692</v>
      </c>
      <c r="D256" s="1997"/>
      <c r="E256" s="1997"/>
      <c r="F256" s="33" t="s">
        <v>62</v>
      </c>
      <c r="G256" s="1634" t="s">
        <v>514</v>
      </c>
      <c r="H256" s="2121" t="s">
        <v>5079</v>
      </c>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5.1" customHeight="1">
      <c r="B259" s="22"/>
      <c r="C259" s="1505" t="s">
        <v>458</v>
      </c>
      <c r="D259" s="1997" t="s">
        <v>691</v>
      </c>
      <c r="E259" s="1997"/>
      <c r="F259" s="2121" t="s">
        <v>5080</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261</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276</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4</v>
      </c>
      <c r="I276" s="119">
        <v>16</v>
      </c>
      <c r="J276" s="120">
        <f>H276/I276</f>
        <v>0.25</v>
      </c>
      <c r="K276" s="353">
        <v>37177</v>
      </c>
      <c r="L276" s="353">
        <v>145244</v>
      </c>
      <c r="M276" s="121">
        <f>MIN(K276/L276,1)</f>
        <v>0.25596238054584008</v>
      </c>
      <c r="N276" s="4296" t="s">
        <v>5081</v>
      </c>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4297"/>
      <c r="O277" s="2017" t="s">
        <v>1933</v>
      </c>
      <c r="P277" s="2017" t="s">
        <v>3162</v>
      </c>
    </row>
    <row r="278" spans="2:16" ht="36" customHeight="1">
      <c r="B278" s="84" t="s">
        <v>493</v>
      </c>
      <c r="C278" s="2091" t="s">
        <v>723</v>
      </c>
      <c r="D278" s="2091"/>
      <c r="E278" s="2092"/>
      <c r="F278" s="2093"/>
      <c r="G278" s="2094"/>
      <c r="H278" s="101" t="s">
        <v>61</v>
      </c>
      <c r="I278" s="102" t="s">
        <v>61</v>
      </c>
      <c r="J278" s="103" t="s">
        <v>61</v>
      </c>
      <c r="K278" s="101" t="s">
        <v>61</v>
      </c>
      <c r="L278" s="102" t="s">
        <v>61</v>
      </c>
      <c r="M278" s="103" t="s">
        <v>61</v>
      </c>
      <c r="N278" s="4297"/>
      <c r="O278" s="2017"/>
      <c r="P278" s="2017"/>
    </row>
    <row r="279" spans="2:16" ht="20.25" customHeight="1">
      <c r="B279" s="104" t="s">
        <v>441</v>
      </c>
      <c r="C279" s="2068" t="s">
        <v>724</v>
      </c>
      <c r="D279" s="2068"/>
      <c r="E279" s="2068"/>
      <c r="F279" s="2068"/>
      <c r="G279" s="2095"/>
      <c r="H279" s="101" t="s">
        <v>61</v>
      </c>
      <c r="I279" s="102" t="s">
        <v>61</v>
      </c>
      <c r="J279" s="103" t="s">
        <v>61</v>
      </c>
      <c r="K279" s="101" t="s">
        <v>61</v>
      </c>
      <c r="L279" s="102" t="s">
        <v>61</v>
      </c>
      <c r="M279" s="103" t="s">
        <v>61</v>
      </c>
      <c r="N279" s="4298"/>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9.25" customHeight="1">
      <c r="B281" s="76" t="s">
        <v>458</v>
      </c>
      <c r="C281" s="2091" t="s">
        <v>725</v>
      </c>
      <c r="D281" s="2091"/>
      <c r="E281" s="2091"/>
      <c r="F281" s="2091"/>
      <c r="G281" s="2092"/>
      <c r="H281" s="101" t="s">
        <v>61</v>
      </c>
      <c r="I281" s="102" t="s">
        <v>61</v>
      </c>
      <c r="J281" s="103" t="s">
        <v>61</v>
      </c>
      <c r="K281" s="101" t="s">
        <v>61</v>
      </c>
      <c r="L281" s="102" t="s">
        <v>61</v>
      </c>
      <c r="M281" s="103" t="s">
        <v>61</v>
      </c>
      <c r="N281" s="4296" t="s">
        <v>5081</v>
      </c>
      <c r="O281" s="2089"/>
      <c r="P281" s="2089"/>
    </row>
    <row r="282" spans="2:16" ht="31.5" customHeight="1">
      <c r="B282" s="76" t="s">
        <v>489</v>
      </c>
      <c r="C282" s="2091" t="s">
        <v>726</v>
      </c>
      <c r="D282" s="2091"/>
      <c r="E282" s="2091"/>
      <c r="F282" s="2091"/>
      <c r="G282" s="1518"/>
      <c r="H282" s="118">
        <v>4</v>
      </c>
      <c r="I282" s="119">
        <v>16</v>
      </c>
      <c r="J282" s="120">
        <f>H282/I282</f>
        <v>0.25</v>
      </c>
      <c r="K282" s="353">
        <v>18082</v>
      </c>
      <c r="L282" s="353">
        <v>95319</v>
      </c>
      <c r="M282" s="121">
        <f>MIN(K282/L282,1)</f>
        <v>0.18969984997744416</v>
      </c>
      <c r="N282" s="4297"/>
      <c r="O282" s="2089"/>
      <c r="P282" s="2089"/>
    </row>
    <row r="283" spans="2:16" ht="32.25" customHeight="1">
      <c r="B283" s="76" t="s">
        <v>493</v>
      </c>
      <c r="C283" s="2091" t="s">
        <v>727</v>
      </c>
      <c r="D283" s="2091"/>
      <c r="E283" s="2091"/>
      <c r="F283" s="2091"/>
      <c r="G283" s="2092"/>
      <c r="H283" s="101" t="s">
        <v>61</v>
      </c>
      <c r="I283" s="102" t="s">
        <v>61</v>
      </c>
      <c r="J283" s="103" t="s">
        <v>61</v>
      </c>
      <c r="K283" s="101" t="s">
        <v>61</v>
      </c>
      <c r="L283" s="102" t="s">
        <v>61</v>
      </c>
      <c r="M283" s="103" t="s">
        <v>61</v>
      </c>
      <c r="N283" s="4298"/>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01" t="s">
        <v>61</v>
      </c>
      <c r="I285" s="102" t="s">
        <v>61</v>
      </c>
      <c r="J285" s="103" t="s">
        <v>61</v>
      </c>
      <c r="K285" s="101" t="s">
        <v>61</v>
      </c>
      <c r="L285" s="102" t="s">
        <v>61</v>
      </c>
      <c r="M285" s="139" t="s">
        <v>61</v>
      </c>
      <c r="N285" s="4299" t="s">
        <v>5081</v>
      </c>
      <c r="O285" s="2089"/>
      <c r="P285" s="2089"/>
    </row>
    <row r="286" spans="2:16" ht="22.5" customHeight="1">
      <c r="B286" s="76" t="s">
        <v>489</v>
      </c>
      <c r="C286" s="2091" t="s">
        <v>729</v>
      </c>
      <c r="D286" s="2091"/>
      <c r="E286" s="2091"/>
      <c r="F286" s="2091"/>
      <c r="G286" s="2092"/>
      <c r="H286" s="101" t="s">
        <v>61</v>
      </c>
      <c r="I286" s="102" t="s">
        <v>61</v>
      </c>
      <c r="J286" s="103" t="s">
        <v>61</v>
      </c>
      <c r="K286" s="101" t="s">
        <v>61</v>
      </c>
      <c r="L286" s="102" t="s">
        <v>61</v>
      </c>
      <c r="M286" s="139" t="s">
        <v>61</v>
      </c>
      <c r="N286" s="4300"/>
      <c r="O286" s="2089"/>
      <c r="P286" s="2089"/>
    </row>
    <row r="287" spans="2:16" ht="22.5" customHeight="1">
      <c r="B287" s="104" t="s">
        <v>448</v>
      </c>
      <c r="C287" s="2068" t="s">
        <v>503</v>
      </c>
      <c r="D287" s="2068"/>
      <c r="E287" s="2068"/>
      <c r="F287" s="2068"/>
      <c r="G287" s="2068"/>
      <c r="H287" s="118">
        <v>10</v>
      </c>
      <c r="I287" s="119">
        <v>16</v>
      </c>
      <c r="J287" s="120">
        <f>H287/I287</f>
        <v>0.625</v>
      </c>
      <c r="K287" s="353">
        <v>35238</v>
      </c>
      <c r="L287" s="353">
        <v>141440</v>
      </c>
      <c r="M287" s="121">
        <f>MIN(K287/L287,1)</f>
        <v>0.24913744343891403</v>
      </c>
      <c r="N287" s="4300"/>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39" t="s">
        <v>61</v>
      </c>
      <c r="N288" s="4300"/>
      <c r="O288" s="2089"/>
      <c r="P288" s="2089"/>
    </row>
    <row r="289" spans="2:16" ht="22.5" customHeight="1">
      <c r="B289" s="104" t="s">
        <v>453</v>
      </c>
      <c r="C289" s="2068" t="s">
        <v>131</v>
      </c>
      <c r="D289" s="2068"/>
      <c r="E289" s="2068"/>
      <c r="F289" s="2068"/>
      <c r="G289" s="2068"/>
      <c r="H289" s="118">
        <v>4</v>
      </c>
      <c r="I289" s="119">
        <v>16</v>
      </c>
      <c r="J289" s="120">
        <f>H289/I289</f>
        <v>0.25</v>
      </c>
      <c r="K289" s="353">
        <v>38931</v>
      </c>
      <c r="L289" s="353">
        <v>144056</v>
      </c>
      <c r="M289" s="121">
        <f t="shared" ref="M289" si="2">MIN(K289/L289,1)</f>
        <v>0.27024906980618646</v>
      </c>
      <c r="N289" s="4300"/>
      <c r="O289" s="2089"/>
      <c r="P289" s="2089"/>
    </row>
    <row r="290" spans="2:16" ht="22.5" customHeight="1">
      <c r="B290" s="104" t="s">
        <v>456</v>
      </c>
      <c r="C290" s="2068" t="s">
        <v>132</v>
      </c>
      <c r="D290" s="2068"/>
      <c r="E290" s="2068"/>
      <c r="F290" s="2068"/>
      <c r="G290" s="2068"/>
      <c r="H290" s="101" t="s">
        <v>61</v>
      </c>
      <c r="I290" s="102" t="s">
        <v>61</v>
      </c>
      <c r="J290" s="103" t="s">
        <v>61</v>
      </c>
      <c r="K290" s="101" t="s">
        <v>61</v>
      </c>
      <c r="L290" s="102" t="s">
        <v>61</v>
      </c>
      <c r="M290" s="139" t="s">
        <v>61</v>
      </c>
      <c r="N290" s="4301"/>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2" t="s">
        <v>61</v>
      </c>
      <c r="J292" s="103" t="s">
        <v>61</v>
      </c>
      <c r="K292" s="101" t="s">
        <v>61</v>
      </c>
      <c r="L292" s="102" t="s">
        <v>61</v>
      </c>
      <c r="M292" s="139" t="s">
        <v>61</v>
      </c>
      <c r="N292" s="4299"/>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39" t="s">
        <v>61</v>
      </c>
      <c r="N293" s="4300"/>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39" t="s">
        <v>61</v>
      </c>
      <c r="N294" s="4301"/>
      <c r="O294" s="2089"/>
      <c r="P294" s="2089"/>
    </row>
    <row r="295" spans="2:16" ht="43.5" customHeight="1" thickBot="1">
      <c r="B295" s="27" t="s">
        <v>596</v>
      </c>
      <c r="C295" s="1997" t="s">
        <v>732</v>
      </c>
      <c r="D295" s="1997"/>
      <c r="E295" s="1997"/>
      <c r="F295" s="1997"/>
      <c r="G295" s="1998"/>
      <c r="H295" s="127">
        <f>SUM(H276+H282+H287+H289)</f>
        <v>22</v>
      </c>
      <c r="I295" s="127">
        <f>SUM(I276+I282+I287+I289)</f>
        <v>64</v>
      </c>
      <c r="J295" s="120">
        <f t="shared" ref="J295" si="3">MIN(H295/I295,1)</f>
        <v>0.34375</v>
      </c>
      <c r="K295" s="127">
        <f>SUM(K276+K282+K287+K289)</f>
        <v>129428</v>
      </c>
      <c r="L295" s="127">
        <f>SUM(L276+L282+L287+L289)</f>
        <v>526059</v>
      </c>
      <c r="M295" s="121">
        <f>MIN(K295/L295,1)</f>
        <v>0.24603323961760942</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5082</v>
      </c>
      <c r="M297" s="2070"/>
      <c r="N297" s="2071"/>
      <c r="O297" s="109" t="s">
        <v>3163</v>
      </c>
      <c r="P297" s="1507" t="s">
        <v>3163</v>
      </c>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345</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t="s">
        <v>5083</v>
      </c>
      <c r="M303" s="2060"/>
      <c r="N303" s="2061"/>
      <c r="O303" s="1991" t="s">
        <v>914</v>
      </c>
      <c r="P303" s="1991"/>
    </row>
    <row r="304" spans="2:16" ht="39" customHeight="1">
      <c r="B304" s="23" t="s">
        <v>366</v>
      </c>
      <c r="C304" s="1997" t="s">
        <v>741</v>
      </c>
      <c r="D304" s="1997"/>
      <c r="E304" s="1997"/>
      <c r="F304" s="1997"/>
      <c r="G304" s="1998"/>
      <c r="H304" s="1999" t="s">
        <v>71</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354</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354</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370</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2488" t="s">
        <v>378</v>
      </c>
      <c r="I310" s="2027"/>
      <c r="J310" s="2027"/>
      <c r="K310" s="2044" t="s">
        <v>514</v>
      </c>
      <c r="L310" s="2045"/>
      <c r="M310" s="2046"/>
      <c r="N310" s="2047"/>
      <c r="O310" s="2050"/>
      <c r="P310" s="2050"/>
    </row>
    <row r="311" spans="1:16" ht="30.75" customHeight="1">
      <c r="B311" s="1494" t="s">
        <v>435</v>
      </c>
      <c r="C311" s="2043" t="s">
        <v>748</v>
      </c>
      <c r="D311" s="2043"/>
      <c r="E311" s="2043"/>
      <c r="F311" s="2043"/>
      <c r="G311" s="2043"/>
      <c r="H311" s="1999" t="s">
        <v>56</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330</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349</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394</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3405" t="s">
        <v>65</v>
      </c>
      <c r="K319" s="3406"/>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t="s">
        <v>65</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394</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4302" t="s">
        <v>65</v>
      </c>
      <c r="K324" s="430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t="s">
        <v>65</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394</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3405" t="s">
        <v>65</v>
      </c>
      <c r="K329" s="3406"/>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t="s">
        <v>65</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394</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3405" t="s">
        <v>65</v>
      </c>
      <c r="K334" s="3406"/>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t="s">
        <v>65</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3405" t="s">
        <v>65</v>
      </c>
      <c r="K339" s="3406"/>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t="s">
        <v>65</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3405" t="s">
        <v>65</v>
      </c>
      <c r="K344" s="3406"/>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t="s">
        <v>65</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3405" t="s">
        <v>65</v>
      </c>
      <c r="K349" s="3406"/>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t="s">
        <v>65</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3405" t="s">
        <v>65</v>
      </c>
      <c r="K354" s="3406"/>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t="s">
        <v>65</v>
      </c>
      <c r="K356" s="2000"/>
      <c r="L356" s="2020"/>
      <c r="M356" s="2025"/>
      <c r="N356" s="2026"/>
      <c r="O356" s="1992"/>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c r="P357" s="1507"/>
    </row>
    <row r="358" spans="1:16" ht="87.75" customHeight="1">
      <c r="A358" s="9"/>
      <c r="B358" s="1481" t="s">
        <v>404</v>
      </c>
      <c r="C358" s="1830" t="s">
        <v>773</v>
      </c>
      <c r="D358" s="1830"/>
      <c r="E358" s="1830"/>
      <c r="F358" s="1830"/>
      <c r="G358" s="1831"/>
      <c r="H358" s="158" t="s">
        <v>56</v>
      </c>
      <c r="I358" s="1535" t="s">
        <v>514</v>
      </c>
      <c r="J358" s="2010"/>
      <c r="K358" s="2010"/>
      <c r="L358" s="2010"/>
      <c r="M358" s="2010"/>
      <c r="N358" s="2011"/>
      <c r="O358" s="1991"/>
      <c r="P358" s="1991"/>
    </row>
    <row r="359" spans="1:16" ht="93" customHeight="1">
      <c r="A359" s="9"/>
      <c r="B359" s="1490" t="s">
        <v>435</v>
      </c>
      <c r="C359" s="1831" t="s">
        <v>774</v>
      </c>
      <c r="D359" s="1993"/>
      <c r="E359" s="1993"/>
      <c r="F359" s="1993"/>
      <c r="G359" s="1993"/>
      <c r="H359" s="3731" t="s">
        <v>5084</v>
      </c>
      <c r="I359" s="3731"/>
      <c r="J359" s="3731"/>
      <c r="K359" s="3731"/>
      <c r="L359" s="3731"/>
      <c r="M359" s="2773"/>
      <c r="N359" s="3732"/>
      <c r="O359" s="1992"/>
      <c r="P359" s="1992"/>
    </row>
    <row r="360" spans="1:16" ht="60.75" customHeight="1">
      <c r="A360" s="9"/>
      <c r="B360" s="1505" t="s">
        <v>406</v>
      </c>
      <c r="C360" s="1997" t="s">
        <v>775</v>
      </c>
      <c r="D360" s="1997"/>
      <c r="E360" s="1997"/>
      <c r="F360" s="1997"/>
      <c r="G360" s="1998"/>
      <c r="H360" s="1999" t="s">
        <v>65</v>
      </c>
      <c r="I360" s="2000"/>
      <c r="J360" s="2001" t="s">
        <v>514</v>
      </c>
      <c r="K360" s="2003"/>
      <c r="L360" s="2003"/>
      <c r="M360" s="2003"/>
      <c r="N360" s="2004"/>
      <c r="O360" s="1991"/>
      <c r="P360" s="2006"/>
    </row>
    <row r="361" spans="1:16" ht="42.75" customHeight="1" thickBot="1">
      <c r="A361" s="9"/>
      <c r="B361" s="113" t="s">
        <v>435</v>
      </c>
      <c r="C361" s="1978" t="s">
        <v>776</v>
      </c>
      <c r="D361" s="1978"/>
      <c r="E361" s="1978"/>
      <c r="F361" s="1978"/>
      <c r="G361" s="1979"/>
      <c r="H361" s="1980" t="s">
        <v>349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8">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K1:L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2156" priority="158">
      <formula>$F$17="Not applicable"</formula>
    </cfRule>
    <cfRule type="expression" dxfId="2155" priority="159">
      <formula>$F$17="Don't know"</formula>
    </cfRule>
    <cfRule type="expression" dxfId="2154" priority="160">
      <formula>$F$17="No"</formula>
    </cfRule>
  </conditionalFormatting>
  <conditionalFormatting sqref="I12:I19">
    <cfRule type="expression" dxfId="2153" priority="155">
      <formula>$F12="Not applicable"</formula>
    </cfRule>
    <cfRule type="expression" dxfId="2152" priority="156">
      <formula>$F12="Don't know"</formula>
    </cfRule>
    <cfRule type="expression" dxfId="2151" priority="157">
      <formula>$F12="No"</formula>
    </cfRule>
  </conditionalFormatting>
  <conditionalFormatting sqref="F9:N9 F11:F19 I11:I19">
    <cfRule type="expression" dxfId="2150" priority="154">
      <formula>$N$14="Don't know"</formula>
    </cfRule>
  </conditionalFormatting>
  <conditionalFormatting sqref="F9:N9 F11:F19 I11:I19">
    <cfRule type="expression" dxfId="2149" priority="153">
      <formula>$N$14="Not applicable"</formula>
    </cfRule>
  </conditionalFormatting>
  <conditionalFormatting sqref="F9:N9 F11:F19 I11:I19">
    <cfRule type="expression" dxfId="2148" priority="152">
      <formula>$N$14="No"</formula>
    </cfRule>
  </conditionalFormatting>
  <conditionalFormatting sqref="L188:M198">
    <cfRule type="expression" dxfId="2147" priority="150">
      <formula>$F$221="Don't know"</formula>
    </cfRule>
    <cfRule type="expression" dxfId="2146" priority="151">
      <formula>$F$221="No"</formula>
    </cfRule>
  </conditionalFormatting>
  <conditionalFormatting sqref="H26 G64:H64 F70:J70 H106 H276:I277 K276:L276 K282:L282 H282:I282 H287:I287 K287:L287 F11:F19 G116:N116 O274 J43:K43 H297:H299 H358 H301:H307 O297:O298 H28:H31 O277 O303 O307 F72:J72 F77:J81 G63 L188:N198 H289:I289 K289:L289">
    <cfRule type="containsBlanks" dxfId="2145" priority="149">
      <formula>LEN(TRIM(F11))=0</formula>
    </cfRule>
  </conditionalFormatting>
  <conditionalFormatting sqref="F9:N9">
    <cfRule type="containsBlanks" dxfId="2144" priority="148">
      <formula>LEN(TRIM(F9))=0</formula>
    </cfRule>
  </conditionalFormatting>
  <conditionalFormatting sqref="O60 O135 O141 O143 O58 O146:O161 J35:K35 J39:K39 J47:K47 J55:K55 O20:O22 O26:O27 O31:O32 J50:K50 J52:K52">
    <cfRule type="containsBlanks" dxfId="2143" priority="147">
      <formula>LEN(TRIM(J20))=0</formula>
    </cfRule>
  </conditionalFormatting>
  <conditionalFormatting sqref="I63:J64">
    <cfRule type="containsBlanks" dxfId="2142" priority="146">
      <formula>LEN(TRIM(I63))=0</formula>
    </cfRule>
  </conditionalFormatting>
  <conditionalFormatting sqref="F243 H137:H139 K137 F200:F210 K219 F219:F221 H225 K228:K240 G147:G159 J147:J159">
    <cfRule type="containsBlanks" dxfId="2141" priority="145">
      <formula>LEN(TRIM(F137))=0</formula>
    </cfRule>
  </conditionalFormatting>
  <conditionalFormatting sqref="J27">
    <cfRule type="containsBlanks" dxfId="2140" priority="143">
      <formula>LEN(TRIM(J27))=0</formula>
    </cfRule>
  </conditionalFormatting>
  <conditionalFormatting sqref="G135">
    <cfRule type="containsBlanks" dxfId="2139" priority="144">
      <formula>LEN(TRIM(G135))=0</formula>
    </cfRule>
  </conditionalFormatting>
  <conditionalFormatting sqref="J58">
    <cfRule type="containsBlanks" dxfId="2138" priority="142">
      <formula>LEN(TRIM(J58))=0</formula>
    </cfRule>
  </conditionalFormatting>
  <conditionalFormatting sqref="J26">
    <cfRule type="containsBlanks" dxfId="2137" priority="141">
      <formula>LEN(TRIM(J26))=0</formula>
    </cfRule>
  </conditionalFormatting>
  <conditionalFormatting sqref="J60">
    <cfRule type="containsBlanks" dxfId="2136" priority="140">
      <formula>LEN(TRIM(J60))=0</formula>
    </cfRule>
  </conditionalFormatting>
  <conditionalFormatting sqref="F223">
    <cfRule type="containsBlanks" dxfId="2135" priority="130">
      <formula>LEN(TRIM(F223))=0</formula>
    </cfRule>
  </conditionalFormatting>
  <conditionalFormatting sqref="K242">
    <cfRule type="containsBlanks" dxfId="2134" priority="129">
      <formula>LEN(TRIM(K242))=0</formula>
    </cfRule>
  </conditionalFormatting>
  <conditionalFormatting sqref="H140">
    <cfRule type="containsBlanks" dxfId="2133" priority="139">
      <formula>LEN(TRIM(H140))=0</formula>
    </cfRule>
  </conditionalFormatting>
  <conditionalFormatting sqref="H143 K137 H137:H140">
    <cfRule type="expression" dxfId="2132" priority="137">
      <formula>#REF!="Don't know"</formula>
    </cfRule>
    <cfRule type="expression" dxfId="2131" priority="138">
      <formula>#REF!="No"</formula>
    </cfRule>
  </conditionalFormatting>
  <conditionalFormatting sqref="H143">
    <cfRule type="containsBlanks" dxfId="2130" priority="136">
      <formula>LEN(TRIM(H143))=0</formula>
    </cfRule>
  </conditionalFormatting>
  <conditionalFormatting sqref="H141">
    <cfRule type="expression" dxfId="2129" priority="134">
      <formula>#REF!="Don't know"</formula>
    </cfRule>
    <cfRule type="expression" dxfId="2128" priority="135">
      <formula>#REF!="No"</formula>
    </cfRule>
  </conditionalFormatting>
  <conditionalFormatting sqref="H141">
    <cfRule type="containsBlanks" dxfId="2127" priority="133">
      <formula>LEN(TRIM(H141))=0</formula>
    </cfRule>
  </conditionalFormatting>
  <conditionalFormatting sqref="L188:M198">
    <cfRule type="expression" dxfId="2126" priority="131">
      <formula>$F$221="Don't know"</formula>
    </cfRule>
    <cfRule type="expression" dxfId="2125" priority="132">
      <formula>$F$221="No"</formula>
    </cfRule>
  </conditionalFormatting>
  <conditionalFormatting sqref="O8">
    <cfRule type="containsBlanks" dxfId="2124" priority="127">
      <formula>LEN(TRIM(O8))=0</formula>
    </cfRule>
  </conditionalFormatting>
  <conditionalFormatting sqref="H310:H311">
    <cfRule type="containsBlanks" dxfId="2123" priority="128">
      <formula>LEN(TRIM(H310))=0</formula>
    </cfRule>
  </conditionalFormatting>
  <conditionalFormatting sqref="O67">
    <cfRule type="containsBlanks" dxfId="2122" priority="126">
      <formula>LEN(TRIM(O67))=0</formula>
    </cfRule>
  </conditionalFormatting>
  <conditionalFormatting sqref="O199">
    <cfRule type="containsBlanks" dxfId="2121" priority="125">
      <formula>LEN(TRIM(O199))=0</formula>
    </cfRule>
  </conditionalFormatting>
  <conditionalFormatting sqref="O252">
    <cfRule type="containsBlanks" dxfId="2120" priority="124">
      <formula>LEN(TRIM(O252))=0</formula>
    </cfRule>
  </conditionalFormatting>
  <conditionalFormatting sqref="I67">
    <cfRule type="containsBlanks" dxfId="2119" priority="123">
      <formula>LEN(TRIM(I67))=0</formula>
    </cfRule>
  </conditionalFormatting>
  <conditionalFormatting sqref="H313">
    <cfRule type="containsBlanks" dxfId="2118" priority="122">
      <formula>LEN(TRIM(H313))=0</formula>
    </cfRule>
  </conditionalFormatting>
  <conditionalFormatting sqref="H8">
    <cfRule type="containsBlanks" dxfId="2117" priority="121">
      <formula>LEN(TRIM(H8))=0</formula>
    </cfRule>
  </conditionalFormatting>
  <conditionalFormatting sqref="H8">
    <cfRule type="expression" dxfId="2116" priority="120">
      <formula>$N$14="Don't know"</formula>
    </cfRule>
  </conditionalFormatting>
  <conditionalFormatting sqref="H8">
    <cfRule type="expression" dxfId="2115" priority="119">
      <formula>$N$14="Not applicable"</formula>
    </cfRule>
  </conditionalFormatting>
  <conditionalFormatting sqref="H8">
    <cfRule type="expression" dxfId="2114" priority="118">
      <formula>$N$14="No"</formula>
    </cfRule>
  </conditionalFormatting>
  <conditionalFormatting sqref="F252">
    <cfRule type="containsBlanks" dxfId="2113" priority="117">
      <formula>LEN(TRIM(F252))=0</formula>
    </cfRule>
  </conditionalFormatting>
  <conditionalFormatting sqref="F260">
    <cfRule type="containsBlanks" dxfId="2112" priority="116">
      <formula>LEN(TRIM(F260))=0</formula>
    </cfRule>
  </conditionalFormatting>
  <conditionalFormatting sqref="F261:F264">
    <cfRule type="containsBlanks" dxfId="2111" priority="115">
      <formula>LEN(TRIM(F261))=0</formula>
    </cfRule>
  </conditionalFormatting>
  <conditionalFormatting sqref="F254">
    <cfRule type="containsBlanks" dxfId="2110" priority="114">
      <formula>LEN(TRIM(F254))=0</formula>
    </cfRule>
  </conditionalFormatting>
  <conditionalFormatting sqref="F256">
    <cfRule type="containsBlanks" dxfId="2109" priority="113">
      <formula>LEN(TRIM(F256))=0</formula>
    </cfRule>
  </conditionalFormatting>
  <conditionalFormatting sqref="F258">
    <cfRule type="containsBlanks" dxfId="2108" priority="112">
      <formula>LEN(TRIM(F258))=0</formula>
    </cfRule>
  </conditionalFormatting>
  <conditionalFormatting sqref="L164:M174">
    <cfRule type="expression" dxfId="2107" priority="110">
      <formula>$F$221="Don't know"</formula>
    </cfRule>
    <cfRule type="expression" dxfId="2106" priority="111">
      <formula>$F$221="No"</formula>
    </cfRule>
  </conditionalFormatting>
  <conditionalFormatting sqref="F164:F174 L164:N174">
    <cfRule type="containsBlanks" dxfId="2105" priority="109">
      <formula>LEN(TRIM(F164))=0</formula>
    </cfRule>
  </conditionalFormatting>
  <conditionalFormatting sqref="L164:M174">
    <cfRule type="expression" dxfId="2104" priority="107">
      <formula>$F$221="Don't know"</formula>
    </cfRule>
    <cfRule type="expression" dxfId="2103" priority="108">
      <formula>$F$221="No"</formula>
    </cfRule>
  </conditionalFormatting>
  <conditionalFormatting sqref="F95:F97">
    <cfRule type="containsBlanks" dxfId="2102" priority="106">
      <formula>LEN(TRIM(F95))=0</formula>
    </cfRule>
  </conditionalFormatting>
  <conditionalFormatting sqref="F99:F102">
    <cfRule type="containsBlanks" dxfId="2101" priority="105">
      <formula>LEN(TRIM(F99))=0</formula>
    </cfRule>
  </conditionalFormatting>
  <conditionalFormatting sqref="H213:H216">
    <cfRule type="expression" dxfId="2100" priority="103">
      <formula>$H$144="Don't know"</formula>
    </cfRule>
    <cfRule type="expression" dxfId="2099" priority="104">
      <formula>$H$144="no"</formula>
    </cfRule>
  </conditionalFormatting>
  <conditionalFormatting sqref="H213:H216">
    <cfRule type="containsBlanks" dxfId="2098" priority="102">
      <formula>LEN(TRIM(H213))=0</formula>
    </cfRule>
  </conditionalFormatting>
  <conditionalFormatting sqref="H211">
    <cfRule type="expression" dxfId="2097" priority="100">
      <formula>#REF!="Don't know"</formula>
    </cfRule>
    <cfRule type="expression" dxfId="2096" priority="101">
      <formula>#REF!="No"</formula>
    </cfRule>
  </conditionalFormatting>
  <conditionalFormatting sqref="H211">
    <cfRule type="containsBlanks" dxfId="2095" priority="99">
      <formula>LEN(TRIM(H211))=0</formula>
    </cfRule>
  </conditionalFormatting>
  <conditionalFormatting sqref="H360:I360 H361">
    <cfRule type="containsBlanks" dxfId="2094" priority="97">
      <formula>LEN(TRIM(H360))=0</formula>
    </cfRule>
    <cfRule type="containsBlanks" priority="98">
      <formula>LEN(TRIM(H360))=0</formula>
    </cfRule>
  </conditionalFormatting>
  <conditionalFormatting sqref="F268:F272">
    <cfRule type="containsBlanks" dxfId="2093" priority="95">
      <formula>LEN(TRIM(F268))=0</formula>
    </cfRule>
  </conditionalFormatting>
  <conditionalFormatting sqref="G93:J93">
    <cfRule type="containsBlanks" dxfId="2092" priority="74">
      <formula>LEN(TRIM(G93))=0</formula>
    </cfRule>
  </conditionalFormatting>
  <conditionalFormatting sqref="O163">
    <cfRule type="containsBlanks" dxfId="2091" priority="96">
      <formula>LEN(TRIM(O163))=0</formula>
    </cfRule>
  </conditionalFormatting>
  <conditionalFormatting sqref="F245:G245 F247:G247 F246 F249:G249 F248">
    <cfRule type="containsBlanks" dxfId="2090" priority="73">
      <formula>LEN(TRIM(F245))=0</formula>
    </cfRule>
  </conditionalFormatting>
  <conditionalFormatting sqref="G266">
    <cfRule type="containsBlanks" dxfId="2089" priority="94">
      <formula>LEN(TRIM(G266))=0</formula>
    </cfRule>
  </conditionalFormatting>
  <conditionalFormatting sqref="I20">
    <cfRule type="containsBlanks" dxfId="2088" priority="90">
      <formula>LEN(TRIM(I20))=0</formula>
    </cfRule>
    <cfRule type="expression" dxfId="2087" priority="93">
      <formula>$M$14="Don't know"</formula>
    </cfRule>
  </conditionalFormatting>
  <conditionalFormatting sqref="I20">
    <cfRule type="expression" dxfId="2086" priority="92">
      <formula>$M$14="Not applicable"</formula>
    </cfRule>
  </conditionalFormatting>
  <conditionalFormatting sqref="I20">
    <cfRule type="expression" dxfId="2085" priority="91">
      <formula>$M$14="No"</formula>
    </cfRule>
  </conditionalFormatting>
  <conditionalFormatting sqref="I21">
    <cfRule type="containsBlanks" dxfId="2084" priority="86">
      <formula>LEN(TRIM(I21))=0</formula>
    </cfRule>
    <cfRule type="expression" dxfId="2083" priority="89">
      <formula>$M$14="Don't know"</formula>
    </cfRule>
  </conditionalFormatting>
  <conditionalFormatting sqref="I21">
    <cfRule type="expression" dxfId="2082" priority="88">
      <formula>$M$14="Not applicable"</formula>
    </cfRule>
  </conditionalFormatting>
  <conditionalFormatting sqref="I21">
    <cfRule type="expression" dxfId="2081" priority="87">
      <formula>$M$14="No"</formula>
    </cfRule>
  </conditionalFormatting>
  <conditionalFormatting sqref="I22">
    <cfRule type="containsBlanks" dxfId="2080" priority="82">
      <formula>LEN(TRIM(I22))=0</formula>
    </cfRule>
    <cfRule type="expression" dxfId="2079" priority="85">
      <formula>$M$14="Don't know"</formula>
    </cfRule>
  </conditionalFormatting>
  <conditionalFormatting sqref="I22">
    <cfRule type="expression" dxfId="2078" priority="84">
      <formula>$M$14="Not applicable"</formula>
    </cfRule>
  </conditionalFormatting>
  <conditionalFormatting sqref="I22">
    <cfRule type="expression" dxfId="2077" priority="83">
      <formula>$M$14="No"</formula>
    </cfRule>
  </conditionalFormatting>
  <conditionalFormatting sqref="I23">
    <cfRule type="expression" dxfId="2076" priority="79">
      <formula>$N$14="No"</formula>
    </cfRule>
  </conditionalFormatting>
  <conditionalFormatting sqref="I23">
    <cfRule type="expression" dxfId="2075" priority="81">
      <formula>$N$14="Don't know"</formula>
    </cfRule>
  </conditionalFormatting>
  <conditionalFormatting sqref="I23">
    <cfRule type="expression" dxfId="2074" priority="80">
      <formula>$N$14="Not applicable"</formula>
    </cfRule>
  </conditionalFormatting>
  <conditionalFormatting sqref="I23">
    <cfRule type="containsBlanks" dxfId="2073" priority="78">
      <formula>LEN(TRIM(I23))=0</formula>
    </cfRule>
  </conditionalFormatting>
  <conditionalFormatting sqref="I23">
    <cfRule type="expression" dxfId="2072" priority="77">
      <formula>$N$14="Don't know"</formula>
    </cfRule>
  </conditionalFormatting>
  <conditionalFormatting sqref="I23">
    <cfRule type="expression" dxfId="2071" priority="76">
      <formula>$N$14="Not applicable"</formula>
    </cfRule>
  </conditionalFormatting>
  <conditionalFormatting sqref="I23">
    <cfRule type="expression" dxfId="2070" priority="75">
      <formula>$N$14="No"</formula>
    </cfRule>
  </conditionalFormatting>
  <conditionalFormatting sqref="G251">
    <cfRule type="containsBlanks" dxfId="2069" priority="72">
      <formula>LEN(TRIM(G251))=0</formula>
    </cfRule>
  </conditionalFormatting>
  <conditionalFormatting sqref="J354">
    <cfRule type="containsBlanks" dxfId="2068" priority="63">
      <formula>LEN(TRIM(J354))=0</formula>
    </cfRule>
  </conditionalFormatting>
  <conditionalFormatting sqref="J344">
    <cfRule type="containsBlanks" dxfId="2067" priority="65">
      <formula>LEN(TRIM(J344))=0</formula>
    </cfRule>
  </conditionalFormatting>
  <conditionalFormatting sqref="J318">
    <cfRule type="containsBlanks" dxfId="2066" priority="71">
      <formula>LEN(TRIM(J318))=0</formula>
    </cfRule>
  </conditionalFormatting>
  <conditionalFormatting sqref="J319">
    <cfRule type="containsBlanks" dxfId="2065" priority="70">
      <formula>LEN(TRIM(J319))=0</formula>
    </cfRule>
  </conditionalFormatting>
  <conditionalFormatting sqref="J324">
    <cfRule type="containsBlanks" dxfId="2064" priority="69">
      <formula>LEN(TRIM(J324))=0</formula>
    </cfRule>
  </conditionalFormatting>
  <conditionalFormatting sqref="J329">
    <cfRule type="containsBlanks" dxfId="2063" priority="68">
      <formula>LEN(TRIM(J329))=0</formula>
    </cfRule>
  </conditionalFormatting>
  <conditionalFormatting sqref="J334">
    <cfRule type="containsBlanks" dxfId="2062" priority="67">
      <formula>LEN(TRIM(J334))=0</formula>
    </cfRule>
  </conditionalFormatting>
  <conditionalFormatting sqref="J339">
    <cfRule type="containsBlanks" dxfId="2061" priority="66">
      <formula>LEN(TRIM(J339))=0</formula>
    </cfRule>
  </conditionalFormatting>
  <conditionalFormatting sqref="J349">
    <cfRule type="containsBlanks" dxfId="2060" priority="64">
      <formula>LEN(TRIM(J349))=0</formula>
    </cfRule>
  </conditionalFormatting>
  <conditionalFormatting sqref="J89:J92">
    <cfRule type="containsBlanks" dxfId="2059" priority="62">
      <formula>LEN(TRIM(J89))=0</formula>
    </cfRule>
  </conditionalFormatting>
  <conditionalFormatting sqref="J321">
    <cfRule type="containsBlanks" dxfId="2058" priority="61">
      <formula>LEN(TRIM(J321))=0</formula>
    </cfRule>
  </conditionalFormatting>
  <conditionalFormatting sqref="J326">
    <cfRule type="containsBlanks" dxfId="2057" priority="60">
      <formula>LEN(TRIM(J326))=0</formula>
    </cfRule>
  </conditionalFormatting>
  <conditionalFormatting sqref="J331">
    <cfRule type="containsBlanks" dxfId="2056" priority="59">
      <formula>LEN(TRIM(J331))=0</formula>
    </cfRule>
  </conditionalFormatting>
  <conditionalFormatting sqref="J336">
    <cfRule type="containsBlanks" dxfId="2055" priority="58">
      <formula>LEN(TRIM(J336))=0</formula>
    </cfRule>
  </conditionalFormatting>
  <conditionalFormatting sqref="J346">
    <cfRule type="containsBlanks" dxfId="2054" priority="57">
      <formula>LEN(TRIM(J346))=0</formula>
    </cfRule>
  </conditionalFormatting>
  <conditionalFormatting sqref="J351">
    <cfRule type="containsBlanks" dxfId="2053" priority="56">
      <formula>LEN(TRIM(J351))=0</formula>
    </cfRule>
  </conditionalFormatting>
  <conditionalFormatting sqref="J356">
    <cfRule type="containsBlanks" dxfId="2052" priority="55">
      <formula>LEN(TRIM(J356))=0</formula>
    </cfRule>
  </conditionalFormatting>
  <conditionalFormatting sqref="H357">
    <cfRule type="containsBlanks" dxfId="2051" priority="54">
      <formula>LEN(TRIM(H357))=0</formula>
    </cfRule>
  </conditionalFormatting>
  <conditionalFormatting sqref="K20:N24">
    <cfRule type="containsBlanks" dxfId="2050" priority="53">
      <formula>LEN(TRIM(K20))=0</formula>
    </cfRule>
  </conditionalFormatting>
  <conditionalFormatting sqref="J29">
    <cfRule type="containsBlanks" dxfId="2049" priority="51">
      <formula>LEN(TRIM(J29))=0</formula>
    </cfRule>
  </conditionalFormatting>
  <conditionalFormatting sqref="J28">
    <cfRule type="containsBlanks" dxfId="2048" priority="52">
      <formula>LEN(TRIM(J28))=0</formula>
    </cfRule>
  </conditionalFormatting>
  <conditionalFormatting sqref="J341">
    <cfRule type="containsBlanks" dxfId="2047" priority="50">
      <formula>LEN(TRIM(J341))=0</formula>
    </cfRule>
  </conditionalFormatting>
  <conditionalFormatting sqref="H308:J308">
    <cfRule type="containsBlanks" dxfId="2046" priority="49">
      <formula>LEN(TRIM(H308))=0</formula>
    </cfRule>
  </conditionalFormatting>
  <conditionalFormatting sqref="H312:J312">
    <cfRule type="containsBlanks" dxfId="2045" priority="48">
      <formula>LEN(TRIM(H312))=0</formula>
    </cfRule>
  </conditionalFormatting>
  <conditionalFormatting sqref="H315:J315">
    <cfRule type="containsBlanks" dxfId="2044" priority="47">
      <formula>LEN(TRIM(H315))=0</formula>
    </cfRule>
  </conditionalFormatting>
  <conditionalFormatting sqref="I24">
    <cfRule type="containsBlanks" dxfId="2043" priority="46">
      <formula>LEN(TRIM(I24))=0</formula>
    </cfRule>
  </conditionalFormatting>
  <conditionalFormatting sqref="O77">
    <cfRule type="containsBlanks" dxfId="2042" priority="45">
      <formula>LEN(TRIM(O77))=0</formula>
    </cfRule>
  </conditionalFormatting>
  <conditionalFormatting sqref="O78">
    <cfRule type="containsBlanks" dxfId="2041" priority="44">
      <formula>LEN(TRIM(O78))=0</formula>
    </cfRule>
  </conditionalFormatting>
  <conditionalFormatting sqref="O81">
    <cfRule type="containsBlanks" dxfId="2040" priority="43">
      <formula>LEN(TRIM(O81))=0</formula>
    </cfRule>
  </conditionalFormatting>
  <conditionalFormatting sqref="J323">
    <cfRule type="containsBlanks" dxfId="2039" priority="42">
      <formula>LEN(TRIM(J323))=0</formula>
    </cfRule>
  </conditionalFormatting>
  <conditionalFormatting sqref="J328">
    <cfRule type="containsBlanks" dxfId="2038" priority="41">
      <formula>LEN(TRIM(J328))=0</formula>
    </cfRule>
  </conditionalFormatting>
  <conditionalFormatting sqref="J333">
    <cfRule type="containsBlanks" dxfId="2037" priority="40">
      <formula>LEN(TRIM(J333))=0</formula>
    </cfRule>
  </conditionalFormatting>
  <conditionalFormatting sqref="J338">
    <cfRule type="containsBlanks" dxfId="2036" priority="39">
      <formula>LEN(TRIM(J338))=0</formula>
    </cfRule>
  </conditionalFormatting>
  <conditionalFormatting sqref="J343">
    <cfRule type="containsBlanks" dxfId="2035" priority="38">
      <formula>LEN(TRIM(J343))=0</formula>
    </cfRule>
  </conditionalFormatting>
  <conditionalFormatting sqref="J348">
    <cfRule type="containsBlanks" dxfId="2034" priority="37">
      <formula>LEN(TRIM(J348))=0</formula>
    </cfRule>
  </conditionalFormatting>
  <conditionalFormatting sqref="J353">
    <cfRule type="containsBlanks" dxfId="2033" priority="36">
      <formula>LEN(TRIM(J353))=0</formula>
    </cfRule>
  </conditionalFormatting>
  <conditionalFormatting sqref="J48:K48">
    <cfRule type="containsBlanks" dxfId="2032" priority="35">
      <formula>LEN(TRIM(J48))=0</formula>
    </cfRule>
  </conditionalFormatting>
  <conditionalFormatting sqref="J49:K49">
    <cfRule type="containsBlanks" dxfId="2031" priority="34">
      <formula>LEN(TRIM(J49))=0</formula>
    </cfRule>
  </conditionalFormatting>
  <conditionalFormatting sqref="J51:K51">
    <cfRule type="containsBlanks" dxfId="2030" priority="33">
      <formula>LEN(TRIM(J51))=0</formula>
    </cfRule>
  </conditionalFormatting>
  <conditionalFormatting sqref="J53:K53">
    <cfRule type="containsBlanks" dxfId="2029" priority="32">
      <formula>LEN(TRIM(J53))=0</formula>
    </cfRule>
  </conditionalFormatting>
  <conditionalFormatting sqref="J36:K36">
    <cfRule type="containsBlanks" dxfId="2028" priority="31">
      <formula>LEN(TRIM(J36))=0</formula>
    </cfRule>
  </conditionalFormatting>
  <conditionalFormatting sqref="J37:K37">
    <cfRule type="containsBlanks" dxfId="2027" priority="30">
      <formula>LEN(TRIM(J37))=0</formula>
    </cfRule>
  </conditionalFormatting>
  <conditionalFormatting sqref="J40:K40">
    <cfRule type="containsBlanks" dxfId="2026" priority="29">
      <formula>LEN(TRIM(J40))=0</formula>
    </cfRule>
  </conditionalFormatting>
  <conditionalFormatting sqref="J42:K42">
    <cfRule type="containsBlanks" dxfId="2025" priority="28">
      <formula>LEN(TRIM(J42))=0</formula>
    </cfRule>
  </conditionalFormatting>
  <conditionalFormatting sqref="J44:K44">
    <cfRule type="containsBlanks" dxfId="2024" priority="27">
      <formula>LEN(TRIM(J44))=0</formula>
    </cfRule>
  </conditionalFormatting>
  <conditionalFormatting sqref="J45:K45">
    <cfRule type="containsBlanks" dxfId="2023" priority="26">
      <formula>LEN(TRIM(J45))=0</formula>
    </cfRule>
  </conditionalFormatting>
  <conditionalFormatting sqref="J56:K56">
    <cfRule type="containsBlanks" dxfId="2022" priority="25">
      <formula>LEN(TRIM(J56))=0</formula>
    </cfRule>
  </conditionalFormatting>
  <conditionalFormatting sqref="J57:K57">
    <cfRule type="containsBlanks" dxfId="2021" priority="24">
      <formula>LEN(TRIM(J57))=0</formula>
    </cfRule>
  </conditionalFormatting>
  <conditionalFormatting sqref="G117:N128">
    <cfRule type="containsBlanks" dxfId="2020" priority="23">
      <formula>LEN(TRIM(G117))=0</formula>
    </cfRule>
  </conditionalFormatting>
  <conditionalFormatting sqref="H63">
    <cfRule type="containsBlanks" dxfId="2019" priority="22">
      <formula>LEN(TRIM(H63))=0</formula>
    </cfRule>
  </conditionalFormatting>
  <conditionalFormatting sqref="F176:F186">
    <cfRule type="containsBlanks" dxfId="2018" priority="21">
      <formula>LEN(TRIM(F176))=0</formula>
    </cfRule>
  </conditionalFormatting>
  <conditionalFormatting sqref="F188:F198">
    <cfRule type="containsBlanks" dxfId="2017" priority="20">
      <formula>LEN(TRIM(F188))=0</formula>
    </cfRule>
  </conditionalFormatting>
  <conditionalFormatting sqref="H278:I278">
    <cfRule type="containsBlanks" dxfId="2016" priority="19">
      <formula>LEN(TRIM(H278))=0</formula>
    </cfRule>
  </conditionalFormatting>
  <conditionalFormatting sqref="K277:L277">
    <cfRule type="containsBlanks" dxfId="2015" priority="18">
      <formula>LEN(TRIM(K277))=0</formula>
    </cfRule>
  </conditionalFormatting>
  <conditionalFormatting sqref="K278:L278">
    <cfRule type="containsBlanks" dxfId="2014" priority="17">
      <formula>LEN(TRIM(K278))=0</formula>
    </cfRule>
  </conditionalFormatting>
  <conditionalFormatting sqref="K279:L279">
    <cfRule type="containsBlanks" dxfId="2013" priority="16">
      <formula>LEN(TRIM(K279))=0</formula>
    </cfRule>
  </conditionalFormatting>
  <conditionalFormatting sqref="H279:I279">
    <cfRule type="containsBlanks" dxfId="2012" priority="15">
      <formula>LEN(TRIM(H279))=0</formula>
    </cfRule>
  </conditionalFormatting>
  <conditionalFormatting sqref="H281:I281">
    <cfRule type="containsBlanks" dxfId="2011" priority="14">
      <formula>LEN(TRIM(H281))=0</formula>
    </cfRule>
  </conditionalFormatting>
  <conditionalFormatting sqref="K281:L281">
    <cfRule type="containsBlanks" dxfId="2010" priority="13">
      <formula>LEN(TRIM(K281))=0</formula>
    </cfRule>
  </conditionalFormatting>
  <conditionalFormatting sqref="H283:I283">
    <cfRule type="containsBlanks" dxfId="2009" priority="12">
      <formula>LEN(TRIM(H283))=0</formula>
    </cfRule>
  </conditionalFormatting>
  <conditionalFormatting sqref="K283:L283">
    <cfRule type="containsBlanks" dxfId="2008" priority="11">
      <formula>LEN(TRIM(K283))=0</formula>
    </cfRule>
  </conditionalFormatting>
  <conditionalFormatting sqref="H285:I285">
    <cfRule type="containsBlanks" dxfId="2007" priority="10">
      <formula>LEN(TRIM(H285))=0</formula>
    </cfRule>
  </conditionalFormatting>
  <conditionalFormatting sqref="H286:I286">
    <cfRule type="containsBlanks" dxfId="2006" priority="9">
      <formula>LEN(TRIM(H286))=0</formula>
    </cfRule>
  </conditionalFormatting>
  <conditionalFormatting sqref="H288:I288">
    <cfRule type="containsBlanks" dxfId="2005" priority="8">
      <formula>LEN(TRIM(H288))=0</formula>
    </cfRule>
  </conditionalFormatting>
  <conditionalFormatting sqref="K288:L288">
    <cfRule type="containsBlanks" dxfId="2004" priority="7">
      <formula>LEN(TRIM(K288))=0</formula>
    </cfRule>
  </conditionalFormatting>
  <conditionalFormatting sqref="H290:I290">
    <cfRule type="containsBlanks" dxfId="2003" priority="6">
      <formula>LEN(TRIM(H290))=0</formula>
    </cfRule>
  </conditionalFormatting>
  <conditionalFormatting sqref="K290:L290">
    <cfRule type="containsBlanks" dxfId="2002" priority="5">
      <formula>LEN(TRIM(K290))=0</formula>
    </cfRule>
  </conditionalFormatting>
  <conditionalFormatting sqref="H292:I294">
    <cfRule type="containsBlanks" dxfId="2001" priority="4">
      <formula>LEN(TRIM(H292))=0</formula>
    </cfRule>
  </conditionalFormatting>
  <conditionalFormatting sqref="K292:L294">
    <cfRule type="containsBlanks" dxfId="2000" priority="3">
      <formula>LEN(TRIM(K292))=0</formula>
    </cfRule>
  </conditionalFormatting>
  <conditionalFormatting sqref="K285:L285">
    <cfRule type="containsBlanks" dxfId="1999" priority="2">
      <formula>LEN(TRIM(K285))=0</formula>
    </cfRule>
  </conditionalFormatting>
  <conditionalFormatting sqref="K286:L286">
    <cfRule type="containsBlanks" dxfId="1998" priority="1">
      <formula>LEN(TRIM(K286))=0</formula>
    </cfRule>
  </conditionalFormatting>
  <dataValidations count="44">
    <dataValidation type="list" allowBlank="1" showInputMessage="1" showErrorMessage="1" sqref="J318:K318 J323:K323 J328:K328 J333:K333 J338:K338 J343:K343 J348:K348 J353:K353" xr:uid="{054D60BC-BB53-44BB-BE2B-2F79FFAC3114}">
      <formula1>"WHO-prequalified, SRA, Both WHO-PQ and SRA,No SRA or WHO-PQ products registered,Don’t know"</formula1>
    </dataValidation>
    <dataValidation type="list" allowBlank="1" showInputMessage="1" showErrorMessage="1" sqref="H361:I361" xr:uid="{8D929842-0D5E-4711-A60F-B260CB5A0EB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7C793939-0450-4DF7-A63D-F88300013835}">
      <formula1>"Yes, No, Don’t know"</formula1>
    </dataValidation>
    <dataValidation type="list" allowBlank="1" showInputMessage="1" showErrorMessage="1" sqref="H29 J29" xr:uid="{52D7B3B2-CAE3-41DB-B8B6-ED61561705E5}">
      <formula1>"2015,2016,2017,2018,2019"</formula1>
    </dataValidation>
    <dataValidation type="list" allowBlank="1" showInputMessage="1" showErrorMessage="1" sqref="J321:K321 J326:K326 J331:K331 J336:K336 J346:K346 J351:K351 J356:K356 J341:K341" xr:uid="{608E82C8-0343-48A2-9780-2F29509FE910}">
      <formula1>"0,1,2 or more,Don't know"</formula1>
    </dataValidation>
    <dataValidation type="list" allowBlank="1" showInputMessage="1" showErrorMessage="1" sqref="H304:J304" xr:uid="{985F8468-6ABC-4750-8D33-30ECB077FEFF}">
      <formula1>"Yes - ISO certified, Yes - WHO-PQ, Yes - both ISO certified and WHO-PQ,Neither, Don’t know, Not applicable"</formula1>
    </dataValidation>
    <dataValidation type="list" allowBlank="1" showInputMessage="1" showErrorMessage="1" sqref="F248:G248" xr:uid="{70B3FB7B-91D1-4227-B88D-5D076849B3C3}">
      <formula1>"Yes: Extensive community mobilization/engagement,Yes: Some community mobilization/engagement,No,Don't know"</formula1>
    </dataValidation>
    <dataValidation type="list" allowBlank="1" showInputMessage="1" showErrorMessage="1" sqref="F246:G246" xr:uid="{373BE09E-F1EE-4B1E-8977-EF85C7E71DAE}">
      <formula1>"Yes: Extensive mass media,Yes: Some mass media,No,Don't know"</formula1>
    </dataValidation>
    <dataValidation type="list" allowBlank="1" showInputMessage="1" showErrorMessage="1" sqref="G147:G160 H151:I160 H147:I149 J147:J160 K147:L149 K151:L160" xr:uid="{9767957D-DF50-4D96-B11E-706F59906DB4}">
      <formula1>"Community Health Worker (or equivalent),Auxiliary Nurse,Auxiliary Nurse Midwife,Nurse,Clinical Officer,Doctor,Don't know,Not applicable"</formula1>
    </dataValidation>
    <dataValidation type="list" allowBlank="1" showInputMessage="1" showErrorMessage="1" sqref="H140:J140" xr:uid="{DB4795D0-0D7E-4DDD-8DD6-5A6A086E83D7}">
      <formula1>"Yes - high level of implementation, Yes - some implementation,Minimal or no implementation, Don't know, Not applicable (no strategy)"</formula1>
    </dataValidation>
    <dataValidation type="list" allowBlank="1" showInputMessage="1" showErrorMessage="1" sqref="J89:J92" xr:uid="{692A2D89-5B56-4AFB-A535-5F5FF789B766}">
      <formula1>"Yes, No, Don't Know,Not applicable"</formula1>
    </dataValidation>
    <dataValidation type="list" allowBlank="1" showInputMessage="1" showErrorMessage="1" error="Please choose from the dropdown list." prompt="Please select from the dropdown list" sqref="G90:I92" xr:uid="{204463D3-4A7A-4168-9692-8A1FCE815ED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DC392406-A743-4F00-937F-BCB114DBE694}">
      <formula1>"Ministry of Finance, Ministry of Planning,Both,Neither,Don't know, Not applicable"</formula1>
    </dataValidation>
    <dataValidation type="list" allowBlank="1" showInputMessage="1" showErrorMessage="1" sqref="F99:G102" xr:uid="{F61044DA-E39E-4069-95A4-CB78856534CE}">
      <formula1>"Yes,No,Don't Know"</formula1>
    </dataValidation>
    <dataValidation type="list" allowBlank="1" showInputMessage="1" showErrorMessage="1" sqref="F272:G272" xr:uid="{33646696-6A36-42EB-A607-951ADBA9B953}">
      <formula1>"Paper only, Mobile phone/SMS,Electronic,Combination, Don't know, Not applicable (no LMIS)"</formula1>
    </dataValidation>
    <dataValidation type="list" allowBlank="1" showInputMessage="1" showErrorMessage="1" sqref="G251" xr:uid="{7299448C-A5FB-409B-9E00-1B700052B8D1}">
      <formula1>"0%,1-10%,11-20%,21-30%,31-40%,41-50%,51-60%,61-70%,71-80%,81-100%,Don't know,Not applicable"</formula1>
    </dataValidation>
    <dataValidation type="list" allowBlank="1" showInputMessage="1" showErrorMessage="1" sqref="F249:G249 H213:J216" xr:uid="{975CE1B6-A853-4A1A-BAE0-226FB53BA603}">
      <formula1>"Yes,No,Don't know"</formula1>
    </dataValidation>
    <dataValidation type="list" allowBlank="1" showInputMessage="1" showErrorMessage="1" sqref="F247:G247" xr:uid="{3F6D7651-C363-40BC-AB8E-B1BEBEBA14E9}">
      <formula1>"Yes: Extensive mobile outreach/education,Yes: Some mobile outreach/education,No,Don't know"</formula1>
    </dataValidation>
    <dataValidation type="list" allowBlank="1" showInputMessage="1" showErrorMessage="1" sqref="F245:G245" xr:uid="{0A283399-9ABA-4CBA-ADAE-BDA11EC85BEA}">
      <formula1>"Yes: Extensive social marketing,Yes: Some social marketing,No,Don't know"</formula1>
    </dataValidation>
    <dataValidation allowBlank="1" showInputMessage="1" showErrorMessage="1" error="Please choose from the dropdown list." sqref="K20:N24" xr:uid="{EE59ED93-EE46-4E6A-8E1B-F110F58623FB}"/>
    <dataValidation type="list" allowBlank="1" showInputMessage="1" showErrorMessage="1" sqref="F271:G271" xr:uid="{5A779437-8B67-4A97-AA94-5821EEB4B091}">
      <formula1>"Yes: All social marketing sites included, Yes: Some social marketing sites included,None, Don't know, Not applicable (no LMIS)"</formula1>
    </dataValidation>
    <dataValidation type="list" allowBlank="1" showInputMessage="1" showErrorMessage="1" sqref="F270:G270" xr:uid="{13F274F7-C7E7-4A1A-8F22-C40A7DDFA969}">
      <formula1>"Yes: All NGO facilities included, Yes: Some NGO facilities included,None, Don't know, Not applicable (no LMIS)"</formula1>
    </dataValidation>
    <dataValidation type="list" allowBlank="1" showInputMessage="1" showErrorMessage="1" sqref="F269:G269" xr:uid="{DCC7A632-4377-4FFE-ABB1-6820F3E6C4C0}">
      <formula1>"Yes: All private sector facilities included, Yes: Some private sector facilities included,None, Don't know, Not applicable (no LMIS)"</formula1>
    </dataValidation>
    <dataValidation type="list" allowBlank="1" showInputMessage="1" showErrorMessage="1" sqref="F268:G268" xr:uid="{6AAA055B-F30D-44AC-BE0E-25EF5E27A1B1}">
      <formula1>"Yes: All public sector facilities included, Yes: Some public sector facilities included,None, Don't know, Not applicable (no LMIS)"</formula1>
    </dataValidation>
    <dataValidation type="list" allowBlank="1" showInputMessage="1" showErrorMessage="1" sqref="H360:I360" xr:uid="{ED3CC784-9281-4800-84F1-FCDAAF332A25}">
      <formula1>"Yes (PSE plan with FP/RH component),No PSE plan started/developed,Yes PSE plan but no FP/RH component,Don't know"</formula1>
    </dataValidation>
    <dataValidation type="list" allowBlank="1" showInputMessage="1" showErrorMessage="1" sqref="H312:J312" xr:uid="{9A29DF7A-473D-45CC-9350-F4BE3F933283}">
      <formula1>"0-25%,26-50%,51-75%,76-100%, Don’t know, Not applicable"</formula1>
    </dataValidation>
    <dataValidation type="list" allowBlank="1" showInputMessage="1" showErrorMessage="1" sqref="F95:F97" xr:uid="{BDBDCAEE-814B-48CA-93F6-35204713B7C2}">
      <formula1>"Yes,No,Don't Know,Not Applicable"</formula1>
    </dataValidation>
    <dataValidation type="list" allowBlank="1" showInputMessage="1" showErrorMessage="1" sqref="H302:J302" xr:uid="{7C73389C-572F-4325-A060-1D25B0888A3A}">
      <formula1>"Yes,No,Don't know,Not applicable"</formula1>
    </dataValidation>
    <dataValidation type="list" allowBlank="1" showInputMessage="1" showErrorMessage="1" sqref="H308:J308" xr:uid="{1897D996-21D0-4648-B02D-A2D1F3A7101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598DBCF-D0C0-40AF-A968-F0226F266DF9}">
      <formula1>"0,1,2-3,More than 3, Don’t know"</formula1>
    </dataValidation>
    <dataValidation type="list" allowBlank="1" showInputMessage="1" showErrorMessage="1" sqref="J349 J354 J324 J329 J334 J339 J344 J319" xr:uid="{C5D69E57-AB7A-4A4B-AFB5-2BFC40343E32}">
      <formula1>"0,1,2-3,More than 3,Don't know"</formula1>
    </dataValidation>
    <dataValidation type="list" allowBlank="1" showInputMessage="1" showErrorMessage="1" sqref="H302" xr:uid="{18821A32-0939-4F03-9D57-606D85F5A202}">
      <formula1>"Yes,No,Don’t know, Not applicable"</formula1>
    </dataValidation>
    <dataValidation type="list" allowBlank="1" showInputMessage="1" showErrorMessage="1" sqref="H301:J301" xr:uid="{4E073A85-FBD2-4829-B097-FA2955C290CD}">
      <formula1>"Less than 6 months, 6 months to under 1 year, 1 year to 18 months, More than 18 months,Don’t know"</formula1>
    </dataValidation>
    <dataValidation type="list" allowBlank="1" showInputMessage="1" showErrorMessage="1" error="Please choose from the dropdown list." sqref="I20:I21" xr:uid="{550A1FE0-3C79-4AFA-AC5F-827B230DE9C2}">
      <formula1>"Yes, No, Don't know, Not applicable"</formula1>
    </dataValidation>
    <dataValidation type="list" allowBlank="1" showInputMessage="1" showErrorMessage="1" sqref="H305:J306" xr:uid="{710063FD-A16C-426C-9517-1C76CFC0EEF8}">
      <formula1>"Most were tested, Some were tested, None were tested, Don't know, Not applicable"</formula1>
    </dataValidation>
    <dataValidation type="list" allowBlank="1" showInputMessage="1" showErrorMessage="1" sqref="H315 H303 H307 H313 H311 H298:H299" xr:uid="{C6CCC175-7B30-48C7-A33B-B30947DE4FD0}">
      <formula1>"Yes, No, Don’t know, Not applicable"</formula1>
    </dataValidation>
    <dataValidation type="list" allowBlank="1" showInputMessage="1" showErrorMessage="1" sqref="H161 J161:L161" xr:uid="{02AC8FE3-750D-421B-A415-EA3D08123294}">
      <formula1>"Community Health Worker (or equivalent), Nurse, Auxiliary Nurse, Auxiliary Nurse Midwife, Clinical Officer, Doctor, Don't know, Not applicable"</formula1>
    </dataValidation>
    <dataValidation type="list" allowBlank="1" showInputMessage="1" showErrorMessage="1" sqref="H106" xr:uid="{3029E7EC-7135-4919-866E-FED98AAF9FDF}">
      <formula1>"Yes, No, Don't Know"</formula1>
    </dataValidation>
    <dataValidation type="list" allowBlank="1" showInputMessage="1" showErrorMessage="1" sqref="F77:F81" xr:uid="{69D58247-3FFE-4577-979B-D84572D0A5F3}">
      <formula1>"In-kind, Cash, Don't know, Not applicable"</formula1>
    </dataValidation>
    <dataValidation type="list" allowBlank="1" showInputMessage="1" showErrorMessage="1" sqref="H357:H358 J60:K60 I67 F176:F186 K228:K240 F252 G135 H143:J143 H141:J141 J58 F260 F164:F174 F200:F210 H211:J211 G266 F188:F198" xr:uid="{8C2B7CAA-97D5-4335-AAD8-B7109A5E009F}">
      <formula1>"Yes, No, Don't know"</formula1>
    </dataValidation>
    <dataValidation type="list" allowBlank="1" showInputMessage="1" showErrorMessage="1" sqref="H31:J31" xr:uid="{917AF726-B003-4F84-A5F0-CD1F78FF3269}">
      <formula1>"Less than annually,Annually,Bi-annually (twice a year),Quarterly,Monthly,Ad hoc"</formula1>
    </dataValidation>
    <dataValidation type="list" allowBlank="1" showInputMessage="1" showErrorMessage="1" sqref="H26 J26 H28 J28" xr:uid="{E07BEBFF-0E69-40FD-B0A5-3E4B32D90948}">
      <formula1>"January, February, March, April, May, June, July, August, September, October, November, December"</formula1>
    </dataValidation>
    <dataValidation type="list" allowBlank="1" showInputMessage="1" showErrorMessage="1" error="Please choose from the dropdown list." sqref="I22" xr:uid="{EC75F070-35DF-4271-8ECC-977EDEF93467}">
      <formula1>"0 times, 1 time, 2-3 times, 4 or more times, Don't know"</formula1>
    </dataValidation>
    <dataValidation type="list" allowBlank="1" showInputMessage="1" showErrorMessage="1" sqref="F261:F264 H8 G116:N128 F72 F219:F221 H225 F223 I23:I24 F11:F17 G130:N132 F258 H139:J139 F19 F254 F256 F70 L164:N174 L188:N198" xr:uid="{DB59D307-EF4B-4F00-AF78-B99F698796EF}">
      <formula1>"Yes, No, Don't know, Not applicable"</formula1>
    </dataValidation>
  </dataValidations>
  <hyperlinks>
    <hyperlink ref="K1:L1" location="'All Countries Summary (2019)'!A1" display="go to summary page" xr:uid="{96E34176-C661-42DE-8011-ABACE662D64F}"/>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6267DAB-AB77-4C66-9502-92EF09BE0919}">
          <x14:formula1>
            <xm:f>'\\chemonics.sharepoint.com@SSL\DavWWWRoot\sites\FO000\1300_CL\Monitoring and Evaluation\CS Indicators and Index\Validated Surveys - 2019\Validation_final\[CS Indicators Survey_2019_Pakistan_final.xlsx]Data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6693AF8B-75CF-48D1-8874-A22D87ADBF0B}">
          <x14:formula1>
            <xm:f>'\\chemonics.sharepoint.com@SSL\DavWWWRoot\sites\FO000\1300_CL\Monitoring and Evaluation\CS Indicators and Index\Validated Surveys - 2019\Validation_final\[CS Indicators Survey_2019_Pakistan_final.xlsx]Data sources for dropdown list'!#REF!</xm:f>
          </x14:formula1>
          <xm:sqref>O8:P19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86167-C6E9-4DF3-847F-3840FCC5C540}">
  <dimension ref="A1:GJ363"/>
  <sheetViews>
    <sheetView showGridLines="0" zoomScaleNormal="100" workbookViewId="0">
      <selection activeCell="I148" sqref="I148:K148"/>
    </sheetView>
  </sheetViews>
  <sheetFormatPr defaultColWidth="9.140625" defaultRowHeight="15"/>
  <cols>
    <col min="1" max="1" width="6.85546875" style="140" customWidth="1"/>
    <col min="2" max="2" width="5.42578125" style="140" customWidth="1"/>
    <col min="3" max="3" width="16.140625" style="140" customWidth="1"/>
    <col min="4" max="4" width="50.42578125" style="140" customWidth="1"/>
    <col min="5" max="5" width="15.28515625" style="140" customWidth="1"/>
    <col min="6" max="6" width="17.28515625" style="140" customWidth="1"/>
    <col min="7" max="8" width="15.42578125" style="140" customWidth="1"/>
    <col min="9" max="9" width="19.85546875" style="140" customWidth="1"/>
    <col min="10" max="10" width="18.42578125" style="140" customWidth="1"/>
    <col min="11" max="11" width="17.42578125" style="140" customWidth="1"/>
    <col min="12" max="12" width="20.42578125" style="140" customWidth="1"/>
    <col min="13" max="13" width="18.42578125" style="140" customWidth="1"/>
    <col min="14" max="14" width="30.42578125" style="941" customWidth="1"/>
    <col min="15" max="15" width="37.5703125" style="941" customWidth="1"/>
    <col min="16" max="16" width="16" style="140" customWidth="1"/>
    <col min="17" max="17" width="14.5703125" style="140" customWidth="1"/>
    <col min="18" max="18" width="0.42578125" style="140" customWidth="1"/>
    <col min="19" max="16384" width="9.140625" style="140"/>
  </cols>
  <sheetData>
    <row r="1" spans="1:15" ht="82.5" customHeight="1">
      <c r="E1" s="643"/>
      <c r="F1" s="643"/>
      <c r="G1" s="643"/>
      <c r="H1" s="643"/>
      <c r="I1" s="2508" t="s">
        <v>828</v>
      </c>
      <c r="J1" s="2508"/>
      <c r="K1" s="643"/>
      <c r="L1" s="643"/>
      <c r="M1" s="643"/>
    </row>
    <row r="2" spans="1:15" ht="56.25" customHeight="1" thickBot="1">
      <c r="A2" s="3337" t="s">
        <v>1319</v>
      </c>
      <c r="B2" s="3337"/>
      <c r="C2" s="3337"/>
      <c r="D2" s="3337"/>
      <c r="E2" s="3337"/>
      <c r="F2" s="3337"/>
      <c r="G2" s="3337"/>
      <c r="H2" s="142"/>
      <c r="I2" s="142"/>
      <c r="J2" s="616"/>
      <c r="K2" s="616"/>
      <c r="L2" s="616"/>
      <c r="M2" s="144"/>
    </row>
    <row r="3" spans="1:15" ht="37.5" customHeight="1" thickBot="1">
      <c r="A3" s="141"/>
      <c r="B3" s="6"/>
      <c r="C3" s="15" t="s">
        <v>931</v>
      </c>
      <c r="D3" s="145" t="s">
        <v>791</v>
      </c>
      <c r="E3" s="16" t="s">
        <v>2342</v>
      </c>
      <c r="F3" s="143"/>
      <c r="G3" s="142"/>
      <c r="H3" s="142"/>
      <c r="I3" s="142"/>
      <c r="J3" s="616"/>
      <c r="K3" s="616"/>
      <c r="L3" s="616"/>
      <c r="M3" s="144"/>
    </row>
    <row r="4" spans="1:15" ht="39" customHeight="1">
      <c r="A4" s="2403" t="s">
        <v>2343</v>
      </c>
      <c r="B4" s="2403"/>
      <c r="C4" s="2403"/>
      <c r="D4" s="2403"/>
      <c r="E4" s="2403"/>
      <c r="F4" s="2403"/>
      <c r="G4" s="2403"/>
      <c r="H4" s="2403"/>
      <c r="I4" s="2403"/>
      <c r="J4" s="2403"/>
      <c r="K4" s="2403"/>
      <c r="L4" s="2403"/>
      <c r="M4" s="2403"/>
    </row>
    <row r="5" spans="1:15" ht="3.75" customHeight="1" thickBot="1">
      <c r="A5" s="2430" t="s">
        <v>1324</v>
      </c>
      <c r="B5" s="2431"/>
      <c r="C5" s="2431"/>
      <c r="D5" s="2431"/>
      <c r="E5" s="2431"/>
      <c r="F5" s="2431"/>
      <c r="G5" s="2431"/>
      <c r="H5" s="2431"/>
      <c r="I5" s="2431"/>
      <c r="J5" s="2431"/>
      <c r="K5" s="2431"/>
      <c r="L5" s="2431"/>
      <c r="M5" s="2431"/>
    </row>
    <row r="6" spans="1:15" ht="33" customHeight="1" thickBot="1">
      <c r="A6" s="2432"/>
      <c r="B6" s="2432"/>
      <c r="C6" s="2432"/>
      <c r="D6" s="2432"/>
      <c r="E6" s="2432"/>
      <c r="F6" s="2432"/>
      <c r="G6" s="2432"/>
      <c r="H6" s="2432"/>
      <c r="I6" s="2432"/>
      <c r="J6" s="2432"/>
      <c r="K6" s="2432"/>
      <c r="L6" s="1659"/>
      <c r="M6" s="1554"/>
      <c r="N6" s="1383" t="s">
        <v>2345</v>
      </c>
      <c r="O6" s="1384" t="s">
        <v>5085</v>
      </c>
    </row>
    <row r="7" spans="1:15" ht="23.25" customHeight="1" thickBot="1">
      <c r="A7" s="1849" t="s">
        <v>1327</v>
      </c>
      <c r="B7" s="1850"/>
      <c r="C7" s="1850"/>
      <c r="D7" s="1850"/>
      <c r="E7" s="1850"/>
      <c r="F7" s="1850"/>
      <c r="G7" s="1850"/>
      <c r="H7" s="1850"/>
      <c r="I7" s="1850"/>
      <c r="J7" s="1850"/>
      <c r="K7" s="1850"/>
      <c r="L7" s="1850"/>
      <c r="M7" s="1850"/>
      <c r="N7" s="1850"/>
      <c r="O7" s="1851"/>
    </row>
    <row r="8" spans="1:15" ht="57" customHeight="1">
      <c r="A8" s="20" t="s">
        <v>1947</v>
      </c>
      <c r="B8" s="2407" t="s">
        <v>5086</v>
      </c>
      <c r="C8" s="2407"/>
      <c r="D8" s="2407"/>
      <c r="E8" s="2407"/>
      <c r="F8" s="2407"/>
      <c r="G8" s="1369" t="s">
        <v>1442</v>
      </c>
      <c r="H8" s="1385" t="s">
        <v>5087</v>
      </c>
      <c r="I8" s="2238" t="s">
        <v>5088</v>
      </c>
      <c r="J8" s="2239"/>
      <c r="K8" s="2239"/>
      <c r="L8" s="2239"/>
      <c r="M8" s="2240"/>
      <c r="N8" s="2778" t="s">
        <v>5089</v>
      </c>
      <c r="O8" s="4467" t="s">
        <v>2349</v>
      </c>
    </row>
    <row r="9" spans="1:15" ht="21.75" customHeight="1">
      <c r="A9" s="1386" t="s">
        <v>435</v>
      </c>
      <c r="B9" s="4472" t="s">
        <v>1334</v>
      </c>
      <c r="C9" s="4472"/>
      <c r="D9" s="4472"/>
      <c r="E9" s="2411" t="s">
        <v>5090</v>
      </c>
      <c r="F9" s="2412"/>
      <c r="G9" s="2412"/>
      <c r="H9" s="2412"/>
      <c r="I9" s="2412"/>
      <c r="J9" s="2412"/>
      <c r="K9" s="2412"/>
      <c r="L9" s="2412"/>
      <c r="M9" s="2468"/>
      <c r="N9" s="2781"/>
      <c r="O9" s="4468"/>
    </row>
    <row r="10" spans="1:15" ht="35.25" customHeight="1">
      <c r="A10" s="23" t="s">
        <v>58</v>
      </c>
      <c r="B10" s="1997" t="s">
        <v>2351</v>
      </c>
      <c r="C10" s="1997"/>
      <c r="D10" s="1998"/>
      <c r="E10" s="24" t="s">
        <v>2352</v>
      </c>
      <c r="F10" s="2413"/>
      <c r="G10" s="2413"/>
      <c r="H10" s="2413"/>
      <c r="I10" s="2413"/>
      <c r="J10" s="2413"/>
      <c r="K10" s="2413"/>
      <c r="L10" s="2413"/>
      <c r="M10" s="2414"/>
      <c r="N10" s="2781"/>
      <c r="O10" s="4468"/>
    </row>
    <row r="11" spans="1:15" ht="47.25" customHeight="1">
      <c r="A11" s="1494" t="s">
        <v>435</v>
      </c>
      <c r="B11" s="2043" t="s">
        <v>1339</v>
      </c>
      <c r="C11" s="2043"/>
      <c r="D11" s="2415"/>
      <c r="E11" s="1622" t="s">
        <v>1442</v>
      </c>
      <c r="F11" s="4464" t="s">
        <v>2354</v>
      </c>
      <c r="G11" s="2856"/>
      <c r="H11" s="2773" t="s">
        <v>5091</v>
      </c>
      <c r="I11" s="2774"/>
      <c r="J11" s="2774"/>
      <c r="K11" s="2774"/>
      <c r="L11" s="2774"/>
      <c r="M11" s="2775"/>
      <c r="N11" s="2781"/>
      <c r="O11" s="4468"/>
    </row>
    <row r="12" spans="1:15" ht="49.5" customHeight="1">
      <c r="A12" s="1490" t="s">
        <v>441</v>
      </c>
      <c r="B12" s="1997" t="s">
        <v>3174</v>
      </c>
      <c r="C12" s="1997"/>
      <c r="D12" s="1998"/>
      <c r="E12" s="1622" t="s">
        <v>1442</v>
      </c>
      <c r="F12" s="4464" t="s">
        <v>2354</v>
      </c>
      <c r="G12" s="2856"/>
      <c r="H12" s="2773" t="s">
        <v>5092</v>
      </c>
      <c r="I12" s="2774"/>
      <c r="J12" s="2774"/>
      <c r="K12" s="2774"/>
      <c r="L12" s="2774"/>
      <c r="M12" s="2775"/>
      <c r="N12" s="2781"/>
      <c r="O12" s="4468"/>
    </row>
    <row r="13" spans="1:15" ht="57" customHeight="1">
      <c r="A13" s="1490" t="s">
        <v>443</v>
      </c>
      <c r="B13" s="1997" t="s">
        <v>5093</v>
      </c>
      <c r="C13" s="1997"/>
      <c r="D13" s="1998"/>
      <c r="E13" s="1622" t="s">
        <v>57</v>
      </c>
      <c r="F13" s="4464" t="s">
        <v>2354</v>
      </c>
      <c r="G13" s="2856"/>
      <c r="H13" s="4470" t="s">
        <v>2982</v>
      </c>
      <c r="I13" s="4471"/>
      <c r="J13" s="4471"/>
      <c r="K13" s="4471"/>
      <c r="L13" s="4471"/>
      <c r="M13" s="1638"/>
      <c r="N13" s="2781"/>
      <c r="O13" s="4468"/>
    </row>
    <row r="14" spans="1:15" ht="33" customHeight="1">
      <c r="A14" s="1490" t="s">
        <v>445</v>
      </c>
      <c r="B14" s="1997" t="s">
        <v>2363</v>
      </c>
      <c r="C14" s="1997"/>
      <c r="D14" s="1998"/>
      <c r="E14" s="1622" t="s">
        <v>1442</v>
      </c>
      <c r="F14" s="4464" t="s">
        <v>2364</v>
      </c>
      <c r="G14" s="2856"/>
      <c r="H14" s="2773" t="s">
        <v>5094</v>
      </c>
      <c r="I14" s="2774"/>
      <c r="J14" s="2774"/>
      <c r="K14" s="2774"/>
      <c r="L14" s="2774"/>
      <c r="M14" s="2775"/>
      <c r="N14" s="2781"/>
      <c r="O14" s="4468"/>
    </row>
    <row r="15" spans="1:15" ht="31.5" customHeight="1">
      <c r="A15" s="1490" t="s">
        <v>448</v>
      </c>
      <c r="B15" s="1997" t="s">
        <v>5095</v>
      </c>
      <c r="C15" s="1997"/>
      <c r="D15" s="1998"/>
      <c r="E15" s="1522" t="s">
        <v>1442</v>
      </c>
      <c r="F15" s="4464" t="s">
        <v>2367</v>
      </c>
      <c r="G15" s="2856"/>
      <c r="H15" s="2773" t="s">
        <v>5094</v>
      </c>
      <c r="I15" s="2774"/>
      <c r="J15" s="2774"/>
      <c r="K15" s="2774"/>
      <c r="L15" s="2774"/>
      <c r="M15" s="2775"/>
      <c r="N15" s="2781"/>
      <c r="O15" s="4468"/>
    </row>
    <row r="16" spans="1:15" ht="47.25" customHeight="1">
      <c r="A16" s="1490" t="s">
        <v>450</v>
      </c>
      <c r="B16" s="1997" t="s">
        <v>3177</v>
      </c>
      <c r="C16" s="1997"/>
      <c r="D16" s="1998"/>
      <c r="E16" s="1622" t="s">
        <v>1442</v>
      </c>
      <c r="F16" s="4464" t="s">
        <v>2370</v>
      </c>
      <c r="G16" s="2856"/>
      <c r="H16" s="2773" t="s">
        <v>5096</v>
      </c>
      <c r="I16" s="2774"/>
      <c r="J16" s="2774"/>
      <c r="K16" s="2774"/>
      <c r="L16" s="2774"/>
      <c r="M16" s="2775"/>
      <c r="N16" s="2781"/>
      <c r="O16" s="4468"/>
    </row>
    <row r="17" spans="1:133" ht="21" customHeight="1">
      <c r="A17" s="1490" t="s">
        <v>453</v>
      </c>
      <c r="B17" s="2043" t="s">
        <v>2373</v>
      </c>
      <c r="C17" s="2043"/>
      <c r="D17" s="2043"/>
      <c r="E17" s="1622" t="s">
        <v>1442</v>
      </c>
      <c r="F17" s="4464" t="s">
        <v>2374</v>
      </c>
      <c r="G17" s="2856"/>
      <c r="H17" s="3376" t="s">
        <v>5097</v>
      </c>
      <c r="I17" s="3377"/>
      <c r="J17" s="3377"/>
      <c r="K17" s="3377"/>
      <c r="L17" s="3377"/>
      <c r="M17" s="3378"/>
      <c r="N17" s="2781"/>
      <c r="O17" s="4468"/>
    </row>
    <row r="18" spans="1:133" ht="23.25" customHeight="1">
      <c r="A18" s="1490" t="s">
        <v>456</v>
      </c>
      <c r="B18" s="2043" t="s">
        <v>2376</v>
      </c>
      <c r="C18" s="2043"/>
      <c r="D18" s="2043"/>
      <c r="E18" s="1622" t="s">
        <v>57</v>
      </c>
      <c r="F18" s="4464" t="s">
        <v>2374</v>
      </c>
      <c r="G18" s="2856"/>
      <c r="H18" s="1637" t="s">
        <v>2982</v>
      </c>
      <c r="I18" s="1637"/>
      <c r="J18" s="1637"/>
      <c r="K18" s="1637"/>
      <c r="L18" s="1637"/>
      <c r="M18" s="1638"/>
      <c r="N18" s="2781"/>
      <c r="O18" s="4468"/>
    </row>
    <row r="19" spans="1:133" ht="25.5" customHeight="1" thickBot="1">
      <c r="A19" s="1490" t="s">
        <v>458</v>
      </c>
      <c r="B19" s="1853" t="s">
        <v>3180</v>
      </c>
      <c r="C19" s="1853"/>
      <c r="D19" s="1853"/>
      <c r="E19" s="1655" t="s">
        <v>57</v>
      </c>
      <c r="F19" s="4465" t="s">
        <v>2374</v>
      </c>
      <c r="G19" s="2853"/>
      <c r="H19" s="1387" t="s">
        <v>2982</v>
      </c>
      <c r="I19" s="1637"/>
      <c r="J19" s="1387"/>
      <c r="K19" s="1387"/>
      <c r="L19" s="1387"/>
      <c r="M19" s="1638"/>
      <c r="N19" s="4466"/>
      <c r="O19" s="4469"/>
    </row>
    <row r="20" spans="1:133" ht="66" customHeight="1">
      <c r="A20" s="23" t="s">
        <v>78</v>
      </c>
      <c r="B20" s="1997" t="s">
        <v>5098</v>
      </c>
      <c r="C20" s="1997"/>
      <c r="D20" s="1997"/>
      <c r="E20" s="1997"/>
      <c r="F20" s="1997"/>
      <c r="G20" s="1998"/>
      <c r="H20" s="242" t="s">
        <v>1442</v>
      </c>
      <c r="I20" s="2960" t="s">
        <v>5087</v>
      </c>
      <c r="J20" s="3477" t="s">
        <v>5099</v>
      </c>
      <c r="K20" s="3478"/>
      <c r="L20" s="3478"/>
      <c r="M20" s="3479"/>
      <c r="N20" s="941" t="s">
        <v>5089</v>
      </c>
      <c r="O20" s="1388"/>
    </row>
    <row r="21" spans="1:133" ht="36" customHeight="1">
      <c r="A21" s="23" t="s">
        <v>81</v>
      </c>
      <c r="B21" s="1997" t="s">
        <v>2385</v>
      </c>
      <c r="C21" s="1997"/>
      <c r="D21" s="1997"/>
      <c r="E21" s="1997"/>
      <c r="F21" s="1997"/>
      <c r="G21" s="1997"/>
      <c r="H21" s="1622" t="s">
        <v>57</v>
      </c>
      <c r="I21" s="2960"/>
      <c r="J21" s="3480"/>
      <c r="K21" s="3481"/>
      <c r="L21" s="3481"/>
      <c r="M21" s="3482"/>
      <c r="N21" s="1389" t="s">
        <v>1332</v>
      </c>
      <c r="O21" s="1669" t="s">
        <v>5100</v>
      </c>
    </row>
    <row r="22" spans="1:133" s="1427" customFormat="1" ht="32.25" customHeight="1">
      <c r="A22" s="23" t="s">
        <v>91</v>
      </c>
      <c r="B22" s="1997" t="s">
        <v>5101</v>
      </c>
      <c r="C22" s="1997"/>
      <c r="D22" s="1997"/>
      <c r="E22" s="1997"/>
      <c r="F22" s="1997"/>
      <c r="G22" s="1998"/>
      <c r="H22" s="1522" t="s">
        <v>1370</v>
      </c>
      <c r="I22" s="2960"/>
      <c r="J22" s="3480"/>
      <c r="K22" s="3481"/>
      <c r="L22" s="3481"/>
      <c r="M22" s="3482"/>
      <c r="N22" s="3048" t="s">
        <v>2349</v>
      </c>
      <c r="O22" s="3048"/>
      <c r="P22" s="1362"/>
      <c r="Q22" s="1362"/>
      <c r="R22" s="1362"/>
      <c r="S22" s="1362"/>
      <c r="T22" s="1362"/>
      <c r="U22" s="1362"/>
      <c r="V22" s="1362"/>
      <c r="W22" s="1362"/>
      <c r="X22" s="1362"/>
      <c r="Y22" s="1362"/>
      <c r="Z22" s="1362"/>
      <c r="AA22" s="1362"/>
      <c r="AB22" s="1362"/>
      <c r="AC22" s="1362"/>
      <c r="AD22" s="1362"/>
      <c r="AE22" s="1362"/>
      <c r="AF22" s="1362"/>
      <c r="AG22" s="1362"/>
      <c r="AH22" s="1362"/>
      <c r="AI22" s="1362"/>
      <c r="AJ22" s="1362"/>
      <c r="AK22" s="1362"/>
      <c r="AL22" s="1362"/>
      <c r="AM22" s="1362"/>
      <c r="AN22" s="1362"/>
      <c r="AO22" s="1362"/>
      <c r="AP22" s="1362"/>
      <c r="AQ22" s="1362"/>
      <c r="AR22" s="1362"/>
      <c r="AS22" s="1362"/>
      <c r="AT22" s="1362"/>
      <c r="AU22" s="1362"/>
      <c r="AV22" s="1362"/>
      <c r="AW22" s="1362"/>
      <c r="AX22" s="1362"/>
      <c r="AY22" s="1362"/>
      <c r="AZ22" s="1362"/>
      <c r="BA22" s="1362"/>
      <c r="BB22" s="1362"/>
      <c r="BC22" s="1362"/>
      <c r="BD22" s="1362"/>
      <c r="BE22" s="1362"/>
      <c r="BF22" s="1362"/>
      <c r="BG22" s="1362"/>
      <c r="BH22" s="1362"/>
      <c r="BI22" s="1362"/>
      <c r="BJ22" s="1362"/>
      <c r="BK22" s="1362"/>
      <c r="BL22" s="1362"/>
      <c r="BM22" s="1362"/>
      <c r="BN22" s="1362"/>
      <c r="BO22" s="1362"/>
      <c r="BP22" s="1362"/>
      <c r="BQ22" s="1362"/>
      <c r="BR22" s="1362"/>
      <c r="BS22" s="1362"/>
      <c r="BT22" s="1362"/>
      <c r="BU22" s="1362"/>
      <c r="BV22" s="1362"/>
      <c r="BW22" s="1362"/>
      <c r="BX22" s="1362"/>
      <c r="BY22" s="1362"/>
      <c r="BZ22" s="1362"/>
      <c r="CA22" s="1362"/>
      <c r="CB22" s="1362"/>
      <c r="CC22" s="1362"/>
      <c r="CD22" s="1362"/>
      <c r="CE22" s="1362"/>
      <c r="CF22" s="1362"/>
      <c r="CG22" s="1362"/>
      <c r="CH22" s="1362"/>
      <c r="CI22" s="1362"/>
      <c r="CJ22" s="1362"/>
      <c r="CK22" s="1362"/>
      <c r="CL22" s="1362"/>
      <c r="CM22" s="1362"/>
      <c r="CN22" s="1362"/>
      <c r="CO22" s="1362"/>
      <c r="CP22" s="1362"/>
      <c r="CQ22" s="1362"/>
      <c r="CR22" s="1362"/>
      <c r="CS22" s="1362"/>
      <c r="CT22" s="1362"/>
      <c r="CU22" s="1362"/>
      <c r="CV22" s="1362"/>
      <c r="CW22" s="1362"/>
      <c r="CX22" s="1362"/>
      <c r="CY22" s="1362"/>
      <c r="CZ22" s="1362"/>
      <c r="DA22" s="1362"/>
      <c r="DB22" s="1362"/>
      <c r="DC22" s="1362"/>
      <c r="DD22" s="1362"/>
      <c r="DE22" s="1362"/>
      <c r="DF22" s="1362"/>
      <c r="DG22" s="1362"/>
      <c r="DH22" s="1362"/>
      <c r="DI22" s="1362"/>
      <c r="DJ22" s="1362"/>
      <c r="DK22" s="1362"/>
      <c r="DL22" s="1362"/>
      <c r="DM22" s="1362"/>
      <c r="DN22" s="1362"/>
      <c r="DO22" s="1362"/>
      <c r="DP22" s="1362"/>
      <c r="DQ22" s="1362"/>
      <c r="DR22" s="1362"/>
      <c r="DS22" s="1362"/>
      <c r="DT22" s="1362"/>
      <c r="DU22" s="1362"/>
      <c r="DV22" s="1362"/>
      <c r="DW22" s="1362"/>
      <c r="DX22" s="1362"/>
      <c r="DY22" s="1362"/>
      <c r="DZ22" s="1362"/>
      <c r="EA22" s="1362"/>
      <c r="EB22" s="1362"/>
      <c r="EC22" s="1362"/>
    </row>
    <row r="23" spans="1:133" ht="36.75" customHeight="1">
      <c r="A23" s="23" t="s">
        <v>464</v>
      </c>
      <c r="B23" s="1997" t="s">
        <v>2389</v>
      </c>
      <c r="C23" s="1997"/>
      <c r="D23" s="1997"/>
      <c r="E23" s="1997"/>
      <c r="F23" s="1997"/>
      <c r="G23" s="1997"/>
      <c r="H23" s="1622" t="s">
        <v>57</v>
      </c>
      <c r="I23" s="2960"/>
      <c r="J23" s="3480"/>
      <c r="K23" s="3481"/>
      <c r="L23" s="3481"/>
      <c r="M23" s="3482"/>
      <c r="N23" s="3049"/>
      <c r="O23" s="3049"/>
    </row>
    <row r="24" spans="1:133" ht="47.25" customHeight="1" thickBot="1">
      <c r="A24" s="27" t="s">
        <v>435</v>
      </c>
      <c r="B24" s="1978" t="s">
        <v>2391</v>
      </c>
      <c r="C24" s="1978"/>
      <c r="D24" s="1978"/>
      <c r="E24" s="1978"/>
      <c r="F24" s="1978"/>
      <c r="G24" s="1978"/>
      <c r="H24" s="1522" t="s">
        <v>1340</v>
      </c>
      <c r="I24" s="2972"/>
      <c r="J24" s="3765"/>
      <c r="K24" s="3766"/>
      <c r="L24" s="3766"/>
      <c r="M24" s="3767"/>
      <c r="N24" s="3050"/>
      <c r="O24" s="3050"/>
    </row>
    <row r="25" spans="1:133" ht="24.75" customHeight="1" thickBot="1">
      <c r="A25" s="1849" t="s">
        <v>1374</v>
      </c>
      <c r="B25" s="1850"/>
      <c r="C25" s="1850"/>
      <c r="D25" s="1850"/>
      <c r="E25" s="1850"/>
      <c r="F25" s="1850"/>
      <c r="G25" s="1850"/>
      <c r="H25" s="1850"/>
      <c r="I25" s="1850"/>
      <c r="J25" s="1850"/>
      <c r="K25" s="1850"/>
      <c r="L25" s="1850"/>
      <c r="M25" s="1850"/>
      <c r="N25" s="1850"/>
      <c r="O25" s="1851"/>
    </row>
    <row r="26" spans="1:133" ht="34.5" customHeight="1">
      <c r="A26" s="28" t="s">
        <v>98</v>
      </c>
      <c r="B26" s="2111" t="s">
        <v>2392</v>
      </c>
      <c r="C26" s="2111"/>
      <c r="D26" s="2111"/>
      <c r="E26" s="2387"/>
      <c r="F26" s="29" t="s">
        <v>2393</v>
      </c>
      <c r="G26" s="1645" t="s">
        <v>1378</v>
      </c>
      <c r="H26" s="1524" t="s">
        <v>2394</v>
      </c>
      <c r="I26" s="1645" t="s">
        <v>1380</v>
      </c>
      <c r="J26" s="2959" t="s">
        <v>5087</v>
      </c>
      <c r="K26" s="4455" t="s">
        <v>5102</v>
      </c>
      <c r="L26" s="4456"/>
      <c r="M26" s="4457"/>
      <c r="N26" s="1390" t="s">
        <v>1383</v>
      </c>
      <c r="O26" s="941" t="s">
        <v>5103</v>
      </c>
      <c r="P26" s="1391"/>
    </row>
    <row r="27" spans="1:133" ht="91.5" customHeight="1">
      <c r="A27" s="23" t="s">
        <v>472</v>
      </c>
      <c r="B27" s="2028" t="s">
        <v>1385</v>
      </c>
      <c r="C27" s="2028"/>
      <c r="D27" s="2028"/>
      <c r="E27" s="2028"/>
      <c r="F27" s="2028"/>
      <c r="G27" s="2028"/>
      <c r="H27" s="2029"/>
      <c r="I27" s="233">
        <v>1058000</v>
      </c>
      <c r="J27" s="2960"/>
      <c r="K27" s="4458"/>
      <c r="L27" s="4459"/>
      <c r="M27" s="4460"/>
      <c r="N27" s="3048" t="s">
        <v>1383</v>
      </c>
      <c r="O27" s="3048"/>
    </row>
    <row r="28" spans="1:133" ht="33.75" customHeight="1">
      <c r="A28" s="2096" t="s">
        <v>120</v>
      </c>
      <c r="B28" s="1830" t="s">
        <v>1388</v>
      </c>
      <c r="C28" s="1830"/>
      <c r="D28" s="1830"/>
      <c r="E28" s="1830"/>
      <c r="F28" s="1634" t="s">
        <v>2393</v>
      </c>
      <c r="G28" s="1531" t="s">
        <v>1378</v>
      </c>
      <c r="H28" s="32" t="s">
        <v>2394</v>
      </c>
      <c r="I28" s="33" t="s">
        <v>1380</v>
      </c>
      <c r="J28" s="2960"/>
      <c r="K28" s="4458"/>
      <c r="L28" s="4459"/>
      <c r="M28" s="4460"/>
      <c r="N28" s="3049"/>
      <c r="O28" s="3049"/>
    </row>
    <row r="29" spans="1:133" ht="35.25" customHeight="1">
      <c r="A29" s="2097"/>
      <c r="B29" s="2043"/>
      <c r="C29" s="2043"/>
      <c r="D29" s="2043"/>
      <c r="E29" s="2043"/>
      <c r="F29" s="1634" t="s">
        <v>2400</v>
      </c>
      <c r="G29" s="1510">
        <v>2019</v>
      </c>
      <c r="H29" s="32" t="s">
        <v>2401</v>
      </c>
      <c r="I29" s="1510">
        <v>2019</v>
      </c>
      <c r="J29" s="2960"/>
      <c r="K29" s="4458"/>
      <c r="L29" s="4459"/>
      <c r="M29" s="4460"/>
      <c r="N29" s="3049"/>
      <c r="O29" s="3049"/>
    </row>
    <row r="30" spans="1:133" ht="26.25" customHeight="1">
      <c r="A30" s="1490" t="s">
        <v>435</v>
      </c>
      <c r="B30" s="1997" t="s">
        <v>1391</v>
      </c>
      <c r="C30" s="1997"/>
      <c r="D30" s="1997"/>
      <c r="E30" s="1997"/>
      <c r="F30" s="1998"/>
      <c r="G30" s="2038" t="s">
        <v>2979</v>
      </c>
      <c r="H30" s="2039"/>
      <c r="I30" s="2040"/>
      <c r="J30" s="2960"/>
      <c r="K30" s="4458"/>
      <c r="L30" s="4459"/>
      <c r="M30" s="4460"/>
      <c r="N30" s="3087"/>
      <c r="O30" s="3087"/>
    </row>
    <row r="31" spans="1:133" ht="30.75" customHeight="1">
      <c r="A31" s="1490" t="s">
        <v>441</v>
      </c>
      <c r="B31" s="1997" t="s">
        <v>2403</v>
      </c>
      <c r="C31" s="1997"/>
      <c r="D31" s="1997"/>
      <c r="E31" s="1997"/>
      <c r="F31" s="1998"/>
      <c r="G31" s="2384" t="s">
        <v>1394</v>
      </c>
      <c r="H31" s="2385"/>
      <c r="I31" s="2386"/>
      <c r="J31" s="2961"/>
      <c r="K31" s="4461"/>
      <c r="L31" s="4462"/>
      <c r="M31" s="4463"/>
      <c r="N31" s="1625" t="s">
        <v>1395</v>
      </c>
      <c r="O31" s="1389"/>
    </row>
    <row r="32" spans="1:133" ht="62.25" customHeight="1">
      <c r="A32" s="1490" t="s">
        <v>443</v>
      </c>
      <c r="B32" s="2028" t="s">
        <v>1396</v>
      </c>
      <c r="C32" s="2028"/>
      <c r="D32" s="2028"/>
      <c r="E32" s="2028"/>
      <c r="F32" s="2028"/>
      <c r="G32" s="2028"/>
      <c r="H32" s="2028"/>
      <c r="I32" s="2028"/>
      <c r="J32" s="2028"/>
      <c r="K32" s="2028"/>
      <c r="L32" s="2028"/>
      <c r="M32" s="2372"/>
      <c r="N32" s="3423" t="s">
        <v>1397</v>
      </c>
      <c r="O32" s="3423"/>
    </row>
    <row r="33" spans="1:15" ht="49.5" customHeight="1">
      <c r="A33" s="2373" t="s">
        <v>2408</v>
      </c>
      <c r="B33" s="2374"/>
      <c r="C33" s="2374"/>
      <c r="D33" s="2374"/>
      <c r="E33" s="2374"/>
      <c r="F33" s="2374"/>
      <c r="G33" s="2374"/>
      <c r="H33" s="2375"/>
      <c r="I33" s="1551" t="s">
        <v>1399</v>
      </c>
      <c r="J33" s="1551" t="s">
        <v>2410</v>
      </c>
      <c r="K33" s="2376" t="s">
        <v>1401</v>
      </c>
      <c r="L33" s="2377"/>
      <c r="M33" s="2378"/>
      <c r="N33" s="3627"/>
      <c r="O33" s="3627"/>
    </row>
    <row r="34" spans="1:15" ht="24.75" customHeight="1">
      <c r="A34" s="27" t="s">
        <v>458</v>
      </c>
      <c r="B34" s="1997" t="s">
        <v>2411</v>
      </c>
      <c r="C34" s="1997"/>
      <c r="D34" s="1997"/>
      <c r="E34" s="1997"/>
      <c r="F34" s="1997"/>
      <c r="G34" s="1997"/>
      <c r="H34" s="1997"/>
      <c r="I34" s="1997"/>
      <c r="J34" s="1997"/>
      <c r="K34" s="1997"/>
      <c r="L34" s="1997"/>
      <c r="M34" s="2041"/>
      <c r="N34" s="3543" t="s">
        <v>5104</v>
      </c>
      <c r="O34" s="4452"/>
    </row>
    <row r="35" spans="1:15" ht="21" customHeight="1">
      <c r="A35" s="27"/>
      <c r="B35" s="2091" t="s">
        <v>3187</v>
      </c>
      <c r="C35" s="2091"/>
      <c r="D35" s="2091"/>
      <c r="E35" s="2091"/>
      <c r="F35" s="2091"/>
      <c r="G35" s="2091"/>
      <c r="H35" s="2092"/>
      <c r="I35" s="230">
        <v>1017776</v>
      </c>
      <c r="J35" s="231">
        <v>1400000</v>
      </c>
      <c r="K35" s="2361">
        <f>ABS(I35-J35)/I35</f>
        <v>0.3755482542327585</v>
      </c>
      <c r="L35" s="2362"/>
      <c r="M35" s="2363"/>
      <c r="N35" s="4450"/>
      <c r="O35" s="4453"/>
    </row>
    <row r="36" spans="1:15" ht="21" customHeight="1">
      <c r="A36" s="27"/>
      <c r="B36" s="2091" t="s">
        <v>3188</v>
      </c>
      <c r="C36" s="2091"/>
      <c r="D36" s="2091"/>
      <c r="E36" s="2091"/>
      <c r="F36" s="2091"/>
      <c r="G36" s="2091"/>
      <c r="H36" s="2092"/>
      <c r="I36" s="36" t="s">
        <v>61</v>
      </c>
      <c r="J36" s="37" t="s">
        <v>61</v>
      </c>
      <c r="K36" s="2361" t="s">
        <v>61</v>
      </c>
      <c r="L36" s="2362"/>
      <c r="M36" s="2363"/>
      <c r="N36" s="4450"/>
      <c r="O36" s="4453"/>
    </row>
    <row r="37" spans="1:15" ht="31.5" customHeight="1">
      <c r="A37" s="27"/>
      <c r="B37" s="2091" t="s">
        <v>2416</v>
      </c>
      <c r="C37" s="2091"/>
      <c r="D37" s="2091"/>
      <c r="E37" s="38" t="s">
        <v>2417</v>
      </c>
      <c r="F37" s="1754"/>
      <c r="G37" s="2008"/>
      <c r="H37" s="1755"/>
      <c r="I37" s="36" t="s">
        <v>61</v>
      </c>
      <c r="J37" s="37" t="s">
        <v>61</v>
      </c>
      <c r="K37" s="2361" t="s">
        <v>61</v>
      </c>
      <c r="L37" s="2362"/>
      <c r="M37" s="2363"/>
      <c r="N37" s="4450"/>
      <c r="O37" s="4453"/>
    </row>
    <row r="38" spans="1:15" ht="21" customHeight="1">
      <c r="A38" s="27" t="s">
        <v>489</v>
      </c>
      <c r="B38" s="1997" t="s">
        <v>2418</v>
      </c>
      <c r="C38" s="1997"/>
      <c r="D38" s="1997"/>
      <c r="E38" s="1997"/>
      <c r="F38" s="1997"/>
      <c r="G38" s="1997"/>
      <c r="H38" s="1997"/>
      <c r="I38" s="1997"/>
      <c r="J38" s="1997"/>
      <c r="K38" s="1997"/>
      <c r="L38" s="1997"/>
      <c r="M38" s="2041"/>
      <c r="N38" s="4450"/>
      <c r="O38" s="4453"/>
    </row>
    <row r="39" spans="1:15" ht="21" customHeight="1">
      <c r="A39" s="27"/>
      <c r="B39" s="2091" t="s">
        <v>3189</v>
      </c>
      <c r="C39" s="2091"/>
      <c r="D39" s="2091"/>
      <c r="E39" s="2091"/>
      <c r="F39" s="2091"/>
      <c r="G39" s="2091"/>
      <c r="H39" s="2092"/>
      <c r="I39" s="36" t="s">
        <v>61</v>
      </c>
      <c r="J39" s="37" t="s">
        <v>61</v>
      </c>
      <c r="K39" s="2361" t="s">
        <v>61</v>
      </c>
      <c r="L39" s="2362"/>
      <c r="M39" s="2363"/>
      <c r="N39" s="4450"/>
      <c r="O39" s="4453"/>
    </row>
    <row r="40" spans="1:15" ht="27.75" customHeight="1">
      <c r="A40" s="27"/>
      <c r="B40" s="2091" t="s">
        <v>3190</v>
      </c>
      <c r="C40" s="2091"/>
      <c r="D40" s="2091"/>
      <c r="E40" s="38" t="s">
        <v>2417</v>
      </c>
      <c r="F40" s="1754"/>
      <c r="G40" s="2008"/>
      <c r="H40" s="1755"/>
      <c r="I40" s="36" t="s">
        <v>61</v>
      </c>
      <c r="J40" s="37" t="s">
        <v>61</v>
      </c>
      <c r="K40" s="2361" t="s">
        <v>61</v>
      </c>
      <c r="L40" s="2362"/>
      <c r="M40" s="2363"/>
      <c r="N40" s="4450"/>
      <c r="O40" s="4453"/>
    </row>
    <row r="41" spans="1:15" ht="21" customHeight="1">
      <c r="A41" s="27" t="s">
        <v>493</v>
      </c>
      <c r="B41" s="1997" t="s">
        <v>2421</v>
      </c>
      <c r="C41" s="1997"/>
      <c r="D41" s="1997"/>
      <c r="E41" s="1997"/>
      <c r="F41" s="1997"/>
      <c r="G41" s="1997"/>
      <c r="H41" s="1997"/>
      <c r="I41" s="1997"/>
      <c r="J41" s="1997"/>
      <c r="K41" s="1997"/>
      <c r="L41" s="1997"/>
      <c r="M41" s="2041"/>
      <c r="N41" s="4450"/>
      <c r="O41" s="4453"/>
    </row>
    <row r="42" spans="1:15" ht="21" customHeight="1">
      <c r="A42" s="27"/>
      <c r="B42" s="2091" t="s">
        <v>3191</v>
      </c>
      <c r="C42" s="2091"/>
      <c r="D42" s="2091"/>
      <c r="E42" s="2091"/>
      <c r="F42" s="2091"/>
      <c r="G42" s="2091"/>
      <c r="H42" s="2092"/>
      <c r="I42" s="36" t="s">
        <v>61</v>
      </c>
      <c r="J42" s="37" t="s">
        <v>61</v>
      </c>
      <c r="K42" s="2361" t="s">
        <v>61</v>
      </c>
      <c r="L42" s="2362"/>
      <c r="M42" s="2363"/>
      <c r="N42" s="4450"/>
      <c r="O42" s="4453"/>
    </row>
    <row r="43" spans="1:15" ht="21" customHeight="1">
      <c r="A43" s="27"/>
      <c r="B43" s="2091" t="s">
        <v>3192</v>
      </c>
      <c r="C43" s="2091"/>
      <c r="D43" s="2091"/>
      <c r="E43" s="2091"/>
      <c r="F43" s="2091"/>
      <c r="G43" s="2091"/>
      <c r="H43" s="2092"/>
      <c r="I43" s="230">
        <v>228998</v>
      </c>
      <c r="J43" s="231">
        <v>300000</v>
      </c>
      <c r="K43" s="2361">
        <f>ABS(I43-J43)/I43</f>
        <v>0.3100551096516127</v>
      </c>
      <c r="L43" s="2362"/>
      <c r="M43" s="2363"/>
      <c r="N43" s="4450"/>
      <c r="O43" s="4453"/>
    </row>
    <row r="44" spans="1:15" ht="21" customHeight="1">
      <c r="A44" s="27"/>
      <c r="B44" s="2091" t="s">
        <v>1003</v>
      </c>
      <c r="C44" s="2091"/>
      <c r="D44" s="2091"/>
      <c r="E44" s="2091"/>
      <c r="F44" s="2091"/>
      <c r="G44" s="2091"/>
      <c r="H44" s="2092"/>
      <c r="I44" s="36" t="s">
        <v>61</v>
      </c>
      <c r="J44" s="37" t="s">
        <v>61</v>
      </c>
      <c r="K44" s="2361" t="s">
        <v>61</v>
      </c>
      <c r="L44" s="2362"/>
      <c r="M44" s="2363"/>
      <c r="N44" s="4450"/>
      <c r="O44" s="4453"/>
    </row>
    <row r="45" spans="1:15" ht="32.25" customHeight="1">
      <c r="A45" s="27"/>
      <c r="B45" s="2091" t="s">
        <v>2424</v>
      </c>
      <c r="C45" s="2091"/>
      <c r="D45" s="2091"/>
      <c r="E45" s="38" t="s">
        <v>2417</v>
      </c>
      <c r="F45" s="1754"/>
      <c r="G45" s="2008"/>
      <c r="H45" s="1755"/>
      <c r="I45" s="36" t="s">
        <v>61</v>
      </c>
      <c r="J45" s="37" t="s">
        <v>61</v>
      </c>
      <c r="K45" s="2361" t="s">
        <v>61</v>
      </c>
      <c r="L45" s="2362"/>
      <c r="M45" s="2363"/>
      <c r="N45" s="4450"/>
      <c r="O45" s="4453"/>
    </row>
    <row r="46" spans="1:15" ht="21" customHeight="1">
      <c r="A46" s="27" t="s">
        <v>498</v>
      </c>
      <c r="B46" s="1997" t="s">
        <v>2425</v>
      </c>
      <c r="C46" s="1997"/>
      <c r="D46" s="1997"/>
      <c r="E46" s="1997"/>
      <c r="F46" s="1997"/>
      <c r="G46" s="1997"/>
      <c r="H46" s="1997"/>
      <c r="I46" s="1997"/>
      <c r="J46" s="1997"/>
      <c r="K46" s="1997"/>
      <c r="L46" s="1997"/>
      <c r="M46" s="2041"/>
      <c r="N46" s="4450"/>
      <c r="O46" s="4453"/>
    </row>
    <row r="47" spans="1:15" ht="21" customHeight="1">
      <c r="A47" s="27"/>
      <c r="B47" s="2091" t="s">
        <v>2984</v>
      </c>
      <c r="C47" s="2091"/>
      <c r="D47" s="2091"/>
      <c r="E47" s="2091"/>
      <c r="F47" s="2091"/>
      <c r="G47" s="2091"/>
      <c r="H47" s="2092"/>
      <c r="I47" s="36">
        <v>5000</v>
      </c>
      <c r="J47" s="37">
        <v>5000</v>
      </c>
      <c r="K47" s="2361">
        <v>0</v>
      </c>
      <c r="L47" s="2362"/>
      <c r="M47" s="2363"/>
      <c r="N47" s="4450"/>
      <c r="O47" s="4453"/>
    </row>
    <row r="48" spans="1:15" ht="21" customHeight="1">
      <c r="A48" s="27"/>
      <c r="B48" s="2091" t="s">
        <v>2427</v>
      </c>
      <c r="C48" s="2091"/>
      <c r="D48" s="2091"/>
      <c r="E48" s="2091"/>
      <c r="F48" s="2091"/>
      <c r="G48" s="2091"/>
      <c r="H48" s="2092"/>
      <c r="I48" s="256" t="s">
        <v>61</v>
      </c>
      <c r="J48" s="257" t="s">
        <v>61</v>
      </c>
      <c r="K48" s="2361" t="s">
        <v>61</v>
      </c>
      <c r="L48" s="2362"/>
      <c r="M48" s="2363"/>
      <c r="N48" s="4450"/>
      <c r="O48" s="4453"/>
    </row>
    <row r="49" spans="1:16" ht="30" customHeight="1">
      <c r="A49" s="27"/>
      <c r="B49" s="2091" t="s">
        <v>2428</v>
      </c>
      <c r="C49" s="2091"/>
      <c r="D49" s="2091"/>
      <c r="E49" s="38" t="s">
        <v>2417</v>
      </c>
      <c r="F49" s="2093"/>
      <c r="G49" s="2157"/>
      <c r="H49" s="2094"/>
      <c r="I49" s="36" t="s">
        <v>61</v>
      </c>
      <c r="J49" s="37" t="s">
        <v>61</v>
      </c>
      <c r="K49" s="2361" t="s">
        <v>61</v>
      </c>
      <c r="L49" s="2362"/>
      <c r="M49" s="2363"/>
      <c r="N49" s="4450"/>
      <c r="O49" s="4453"/>
    </row>
    <row r="50" spans="1:16" ht="21" customHeight="1">
      <c r="A50" s="27" t="s">
        <v>502</v>
      </c>
      <c r="B50" s="2091" t="s">
        <v>3074</v>
      </c>
      <c r="C50" s="2091"/>
      <c r="D50" s="2091"/>
      <c r="E50" s="2091"/>
      <c r="F50" s="2091"/>
      <c r="G50" s="2091"/>
      <c r="H50" s="2092"/>
      <c r="I50" s="230">
        <v>17810</v>
      </c>
      <c r="J50" s="231">
        <v>25000</v>
      </c>
      <c r="K50" s="2361">
        <f>ABS(I50-J50)/I50</f>
        <v>0.40370578326782708</v>
      </c>
      <c r="L50" s="2362"/>
      <c r="M50" s="2363"/>
      <c r="N50" s="4450"/>
      <c r="O50" s="4453"/>
    </row>
    <row r="51" spans="1:16" ht="21" customHeight="1">
      <c r="A51" s="27" t="s">
        <v>504</v>
      </c>
      <c r="B51" s="2091" t="s">
        <v>3193</v>
      </c>
      <c r="C51" s="2091"/>
      <c r="D51" s="2091"/>
      <c r="E51" s="2091"/>
      <c r="F51" s="2091"/>
      <c r="G51" s="2091"/>
      <c r="H51" s="2092"/>
      <c r="I51" s="36" t="s">
        <v>61</v>
      </c>
      <c r="J51" s="37" t="s">
        <v>61</v>
      </c>
      <c r="K51" s="2361" t="s">
        <v>61</v>
      </c>
      <c r="L51" s="2362"/>
      <c r="M51" s="2363"/>
      <c r="N51" s="4450"/>
      <c r="O51" s="4453"/>
    </row>
    <row r="52" spans="1:16" s="1362" customFormat="1" ht="21" customHeight="1">
      <c r="A52" s="27" t="s">
        <v>506</v>
      </c>
      <c r="B52" s="2091" t="s">
        <v>2432</v>
      </c>
      <c r="C52" s="2091"/>
      <c r="D52" s="2091"/>
      <c r="E52" s="2091"/>
      <c r="F52" s="2091"/>
      <c r="G52" s="2091"/>
      <c r="H52" s="2092"/>
      <c r="I52" s="230">
        <v>4800000</v>
      </c>
      <c r="J52" s="231">
        <v>8917647</v>
      </c>
      <c r="K52" s="2361">
        <f>ABS(I52-J52)/I52</f>
        <v>0.85784312500000004</v>
      </c>
      <c r="L52" s="2362"/>
      <c r="M52" s="2363"/>
      <c r="N52" s="4450"/>
      <c r="O52" s="4453"/>
    </row>
    <row r="53" spans="1:16" ht="21" customHeight="1">
      <c r="A53" s="27" t="s">
        <v>507</v>
      </c>
      <c r="B53" s="2091" t="s">
        <v>2433</v>
      </c>
      <c r="C53" s="2091"/>
      <c r="D53" s="2091"/>
      <c r="E53" s="2091"/>
      <c r="F53" s="2091"/>
      <c r="G53" s="2091"/>
      <c r="H53" s="2092"/>
      <c r="I53" s="230">
        <v>17900</v>
      </c>
      <c r="J53" s="231">
        <v>22000</v>
      </c>
      <c r="K53" s="2361">
        <f t="shared" ref="K53:K55" si="0">ABS(I53-J53)/I53</f>
        <v>0.22905027932960895</v>
      </c>
      <c r="L53" s="2362"/>
      <c r="M53" s="2363"/>
      <c r="N53" s="4450"/>
      <c r="O53" s="4453"/>
    </row>
    <row r="54" spans="1:16" ht="21" customHeight="1">
      <c r="A54" s="27" t="s">
        <v>508</v>
      </c>
      <c r="B54" s="1997" t="s">
        <v>2434</v>
      </c>
      <c r="C54" s="1997"/>
      <c r="D54" s="1997"/>
      <c r="E54" s="1997"/>
      <c r="F54" s="1997"/>
      <c r="G54" s="1997"/>
      <c r="H54" s="1997"/>
      <c r="I54" s="1997"/>
      <c r="J54" s="1997"/>
      <c r="K54" s="1997"/>
      <c r="L54" s="1997"/>
      <c r="M54" s="2041"/>
      <c r="N54" s="4450"/>
      <c r="O54" s="4453"/>
    </row>
    <row r="55" spans="1:16" ht="21" customHeight="1">
      <c r="A55" s="27"/>
      <c r="B55" s="2091" t="s">
        <v>2435</v>
      </c>
      <c r="C55" s="2091"/>
      <c r="D55" s="2091"/>
      <c r="E55" s="2091"/>
      <c r="F55" s="2091"/>
      <c r="G55" s="2091"/>
      <c r="H55" s="2092"/>
      <c r="I55" s="230">
        <v>17900</v>
      </c>
      <c r="J55" s="231">
        <v>22000</v>
      </c>
      <c r="K55" s="2361">
        <f t="shared" si="0"/>
        <v>0.22905027932960895</v>
      </c>
      <c r="L55" s="2362"/>
      <c r="M55" s="2363"/>
      <c r="N55" s="4450"/>
      <c r="O55" s="4453"/>
    </row>
    <row r="56" spans="1:16" ht="21" customHeight="1">
      <c r="A56" s="27"/>
      <c r="B56" s="2091" t="s">
        <v>2436</v>
      </c>
      <c r="C56" s="2091"/>
      <c r="D56" s="2091"/>
      <c r="E56" s="2091"/>
      <c r="F56" s="2091"/>
      <c r="G56" s="2091"/>
      <c r="H56" s="2092"/>
      <c r="I56" s="36" t="s">
        <v>61</v>
      </c>
      <c r="J56" s="37" t="s">
        <v>61</v>
      </c>
      <c r="K56" s="2361" t="s">
        <v>61</v>
      </c>
      <c r="L56" s="2362"/>
      <c r="M56" s="2363"/>
      <c r="N56" s="4450"/>
      <c r="O56" s="4453"/>
    </row>
    <row r="57" spans="1:16" ht="21" customHeight="1" thickBot="1">
      <c r="A57" s="39" t="s">
        <v>510</v>
      </c>
      <c r="B57" s="2364" t="s">
        <v>3194</v>
      </c>
      <c r="C57" s="2364"/>
      <c r="D57" s="2364"/>
      <c r="E57" s="2364"/>
      <c r="F57" s="2364"/>
      <c r="G57" s="2364"/>
      <c r="H57" s="2365"/>
      <c r="I57" s="36" t="s">
        <v>61</v>
      </c>
      <c r="J57" s="37" t="s">
        <v>61</v>
      </c>
      <c r="K57" s="2361" t="s">
        <v>61</v>
      </c>
      <c r="L57" s="2362"/>
      <c r="M57" s="2363"/>
      <c r="N57" s="4451"/>
      <c r="O57" s="4454"/>
    </row>
    <row r="58" spans="1:16" ht="208.5" customHeight="1" thickBot="1">
      <c r="A58" s="40" t="s">
        <v>512</v>
      </c>
      <c r="B58" s="2351" t="s">
        <v>3195</v>
      </c>
      <c r="C58" s="2351"/>
      <c r="D58" s="2351"/>
      <c r="E58" s="2351"/>
      <c r="F58" s="2351"/>
      <c r="G58" s="2351"/>
      <c r="H58" s="2351"/>
      <c r="I58" s="41" t="s">
        <v>1442</v>
      </c>
      <c r="J58" s="1392" t="s">
        <v>5087</v>
      </c>
      <c r="K58" s="4444" t="s">
        <v>5105</v>
      </c>
      <c r="L58" s="4445"/>
      <c r="M58" s="4446"/>
      <c r="N58" s="1393" t="s">
        <v>5106</v>
      </c>
      <c r="O58" s="1394" t="s">
        <v>5107</v>
      </c>
      <c r="P58" s="1391"/>
    </row>
    <row r="59" spans="1:16" ht="40.5" customHeight="1">
      <c r="A59" s="4447" t="s">
        <v>3196</v>
      </c>
      <c r="B59" s="4448"/>
      <c r="C59" s="4448"/>
      <c r="D59" s="4448"/>
      <c r="E59" s="4448"/>
      <c r="F59" s="4448"/>
      <c r="G59" s="4448"/>
      <c r="H59" s="4448"/>
      <c r="I59" s="4448"/>
      <c r="J59" s="4448"/>
      <c r="K59" s="4448"/>
      <c r="L59" s="4448"/>
      <c r="M59" s="4448"/>
      <c r="N59" s="4448"/>
      <c r="O59" s="4449"/>
    </row>
    <row r="60" spans="1:16" ht="63.75" customHeight="1" thickBot="1">
      <c r="A60" s="44" t="s">
        <v>516</v>
      </c>
      <c r="B60" s="2330" t="s">
        <v>3197</v>
      </c>
      <c r="C60" s="2330"/>
      <c r="D60" s="2330"/>
      <c r="E60" s="2330"/>
      <c r="F60" s="2330"/>
      <c r="G60" s="2330"/>
      <c r="H60" s="2330"/>
      <c r="I60" s="2357" t="s">
        <v>1442</v>
      </c>
      <c r="J60" s="2358"/>
      <c r="K60" s="1395" t="s">
        <v>5087</v>
      </c>
      <c r="L60" s="3540" t="s">
        <v>5108</v>
      </c>
      <c r="M60" s="3541"/>
      <c r="N60" s="1396" t="s">
        <v>2528</v>
      </c>
      <c r="O60" s="1397" t="s">
        <v>5107</v>
      </c>
      <c r="P60" s="1391"/>
    </row>
    <row r="61" spans="1:16" ht="26.25" customHeight="1">
      <c r="A61" s="2344" t="s">
        <v>2445</v>
      </c>
      <c r="B61" s="2345"/>
      <c r="C61" s="2345"/>
      <c r="D61" s="2345"/>
      <c r="E61" s="2345"/>
      <c r="F61" s="2345"/>
      <c r="G61" s="2345"/>
      <c r="H61" s="2345"/>
      <c r="I61" s="2345"/>
      <c r="J61" s="2345"/>
      <c r="K61" s="2345"/>
      <c r="L61" s="2345"/>
      <c r="M61" s="2345"/>
      <c r="N61" s="2345"/>
      <c r="O61" s="2346"/>
    </row>
    <row r="62" spans="1:16" ht="46.5" customHeight="1">
      <c r="A62" s="44" t="s">
        <v>519</v>
      </c>
      <c r="B62" s="2326" t="s">
        <v>2446</v>
      </c>
      <c r="C62" s="2326"/>
      <c r="D62" s="2326"/>
      <c r="E62" s="4443"/>
      <c r="F62" s="46" t="s">
        <v>3198</v>
      </c>
      <c r="G62" s="47" t="s">
        <v>3199</v>
      </c>
      <c r="H62" s="2271" t="s">
        <v>3200</v>
      </c>
      <c r="I62" s="2273"/>
      <c r="J62" s="2271" t="s">
        <v>1381</v>
      </c>
      <c r="K62" s="2272"/>
      <c r="L62" s="2272"/>
      <c r="M62" s="2274"/>
      <c r="N62" s="2928"/>
      <c r="O62" s="1589"/>
    </row>
    <row r="63" spans="1:16" ht="49.5" customHeight="1">
      <c r="A63" s="1490" t="s">
        <v>435</v>
      </c>
      <c r="B63" s="1997" t="s">
        <v>3201</v>
      </c>
      <c r="C63" s="1997"/>
      <c r="D63" s="1997"/>
      <c r="E63" s="1998"/>
      <c r="F63" s="48">
        <v>1100000</v>
      </c>
      <c r="G63" s="227" t="s">
        <v>2453</v>
      </c>
      <c r="H63" s="4224" t="s">
        <v>5109</v>
      </c>
      <c r="I63" s="4225"/>
      <c r="J63" s="2340"/>
      <c r="K63" s="2341"/>
      <c r="L63" s="2341"/>
      <c r="M63" s="2342"/>
      <c r="N63" s="2929"/>
      <c r="O63" s="1590"/>
    </row>
    <row r="64" spans="1:16" ht="72.75" customHeight="1">
      <c r="A64" s="1490" t="s">
        <v>441</v>
      </c>
      <c r="B64" s="1997" t="s">
        <v>3204</v>
      </c>
      <c r="C64" s="1997"/>
      <c r="D64" s="1997"/>
      <c r="E64" s="1998"/>
      <c r="F64" s="48">
        <v>0</v>
      </c>
      <c r="G64" s="227" t="s">
        <v>2453</v>
      </c>
      <c r="H64" s="3569" t="s">
        <v>2979</v>
      </c>
      <c r="I64" s="3570"/>
      <c r="J64" s="3278" t="s">
        <v>5110</v>
      </c>
      <c r="K64" s="3279"/>
      <c r="L64" s="3279"/>
      <c r="M64" s="3280"/>
      <c r="N64" s="2929"/>
      <c r="O64" s="1398"/>
      <c r="P64" s="1391"/>
    </row>
    <row r="65" spans="1:16" ht="47.25" customHeight="1" thickBot="1">
      <c r="A65" s="27" t="s">
        <v>443</v>
      </c>
      <c r="B65" s="1830" t="s">
        <v>3205</v>
      </c>
      <c r="C65" s="1830"/>
      <c r="D65" s="1830"/>
      <c r="E65" s="1831"/>
      <c r="F65" s="50">
        <f>F63+F64</f>
        <v>1100000</v>
      </c>
      <c r="G65" s="51"/>
      <c r="H65" s="2309"/>
      <c r="I65" s="2310"/>
      <c r="J65" s="2309"/>
      <c r="K65" s="2311"/>
      <c r="L65" s="2311"/>
      <c r="M65" s="2312"/>
      <c r="N65" s="2930"/>
      <c r="O65" s="1399"/>
      <c r="P65" s="1391"/>
    </row>
    <row r="66" spans="1:16" ht="57.75" customHeight="1">
      <c r="A66" s="2313" t="s">
        <v>3206</v>
      </c>
      <c r="B66" s="2314"/>
      <c r="C66" s="2314"/>
      <c r="D66" s="2314"/>
      <c r="E66" s="2314"/>
      <c r="F66" s="2314"/>
      <c r="G66" s="2314"/>
      <c r="H66" s="2314"/>
      <c r="I66" s="2314"/>
      <c r="J66" s="2314"/>
      <c r="K66" s="2314"/>
      <c r="L66" s="2314"/>
      <c r="M66" s="2314"/>
      <c r="N66" s="2314"/>
      <c r="O66" s="2343"/>
    </row>
    <row r="67" spans="1:16" ht="75.75" customHeight="1" thickBot="1">
      <c r="A67" s="53" t="s">
        <v>528</v>
      </c>
      <c r="B67" s="2330" t="s">
        <v>3207</v>
      </c>
      <c r="C67" s="2330"/>
      <c r="D67" s="2330"/>
      <c r="E67" s="2330"/>
      <c r="F67" s="2330"/>
      <c r="G67" s="2330"/>
      <c r="H67" s="1550" t="s">
        <v>1442</v>
      </c>
      <c r="I67" s="1400" t="s">
        <v>5087</v>
      </c>
      <c r="J67" s="3540" t="s">
        <v>5111</v>
      </c>
      <c r="K67" s="4442"/>
      <c r="L67" s="4442"/>
      <c r="M67" s="3541"/>
      <c r="N67" s="1401" t="s">
        <v>2528</v>
      </c>
      <c r="O67" s="1605"/>
    </row>
    <row r="68" spans="1:16" ht="21.75" customHeight="1">
      <c r="A68" s="2454" t="s">
        <v>2461</v>
      </c>
      <c r="B68" s="2455"/>
      <c r="C68" s="2455"/>
      <c r="D68" s="2455"/>
      <c r="E68" s="2455"/>
      <c r="F68" s="2455"/>
      <c r="G68" s="2455"/>
      <c r="H68" s="2455"/>
      <c r="I68" s="2455"/>
      <c r="J68" s="2455"/>
      <c r="K68" s="2455"/>
      <c r="L68" s="2455"/>
      <c r="M68" s="2455"/>
      <c r="N68" s="2455"/>
      <c r="O68" s="2456"/>
    </row>
    <row r="69" spans="1:16" ht="66.75" customHeight="1">
      <c r="A69" s="28" t="s">
        <v>531</v>
      </c>
      <c r="B69" s="2326" t="s">
        <v>2462</v>
      </c>
      <c r="C69" s="2326"/>
      <c r="D69" s="2337"/>
      <c r="E69" s="55" t="s">
        <v>3208</v>
      </c>
      <c r="F69" s="2329" t="s">
        <v>3209</v>
      </c>
      <c r="G69" s="2328"/>
      <c r="H69" s="2329" t="s">
        <v>1475</v>
      </c>
      <c r="I69" s="2328"/>
      <c r="J69" s="2271" t="s">
        <v>3210</v>
      </c>
      <c r="K69" s="2272"/>
      <c r="L69" s="2272"/>
      <c r="M69" s="2274"/>
      <c r="N69" s="3048" t="s">
        <v>2528</v>
      </c>
      <c r="O69" s="3048"/>
    </row>
    <row r="70" spans="1:16" ht="38.25" customHeight="1">
      <c r="A70" s="1490" t="s">
        <v>435</v>
      </c>
      <c r="B70" s="2338" t="s">
        <v>3211</v>
      </c>
      <c r="C70" s="2338"/>
      <c r="D70" s="2339"/>
      <c r="E70" s="1622" t="s">
        <v>1442</v>
      </c>
      <c r="F70" s="2315">
        <v>1100000</v>
      </c>
      <c r="G70" s="2316"/>
      <c r="H70" s="3569" t="s">
        <v>2453</v>
      </c>
      <c r="I70" s="3570"/>
      <c r="J70" s="3537" t="s">
        <v>5112</v>
      </c>
      <c r="K70" s="3538"/>
      <c r="L70" s="3538"/>
      <c r="M70" s="3539"/>
      <c r="N70" s="3049"/>
      <c r="O70" s="3049"/>
    </row>
    <row r="71" spans="1:16" ht="37.5" customHeight="1">
      <c r="A71" s="56"/>
      <c r="B71" s="2338" t="s">
        <v>5113</v>
      </c>
      <c r="C71" s="2338"/>
      <c r="D71" s="2339"/>
      <c r="E71" s="2162" t="s">
        <v>5114</v>
      </c>
      <c r="F71" s="2163"/>
      <c r="G71" s="2163"/>
      <c r="H71" s="2163"/>
      <c r="I71" s="2163"/>
      <c r="J71" s="2340"/>
      <c r="K71" s="2341"/>
      <c r="L71" s="2341"/>
      <c r="M71" s="2342"/>
      <c r="N71" s="3049"/>
      <c r="O71" s="3049"/>
    </row>
    <row r="72" spans="1:16" ht="76.5" customHeight="1">
      <c r="A72" s="1490" t="s">
        <v>441</v>
      </c>
      <c r="B72" s="2338" t="s">
        <v>3215</v>
      </c>
      <c r="C72" s="2338"/>
      <c r="D72" s="2339"/>
      <c r="E72" s="1622" t="s">
        <v>57</v>
      </c>
      <c r="F72" s="2315">
        <v>0</v>
      </c>
      <c r="G72" s="2316"/>
      <c r="H72" s="3569" t="s">
        <v>2453</v>
      </c>
      <c r="I72" s="3570"/>
      <c r="J72" s="3537" t="s">
        <v>5111</v>
      </c>
      <c r="K72" s="3538"/>
      <c r="L72" s="3538"/>
      <c r="M72" s="3539"/>
      <c r="N72" s="3049"/>
      <c r="O72" s="3049"/>
    </row>
    <row r="73" spans="1:16" ht="39" customHeight="1">
      <c r="A73" s="56"/>
      <c r="B73" s="2338" t="s">
        <v>3216</v>
      </c>
      <c r="C73" s="2338"/>
      <c r="D73" s="2339"/>
      <c r="E73" s="2162" t="s">
        <v>61</v>
      </c>
      <c r="F73" s="2163"/>
      <c r="G73" s="2163"/>
      <c r="H73" s="2163"/>
      <c r="I73" s="2163"/>
      <c r="J73" s="3537"/>
      <c r="K73" s="3538"/>
      <c r="L73" s="3538"/>
      <c r="M73" s="3539"/>
      <c r="N73" s="3049"/>
      <c r="O73" s="3049"/>
    </row>
    <row r="74" spans="1:16" ht="65.25" customHeight="1" thickBot="1">
      <c r="A74" s="39" t="s">
        <v>443</v>
      </c>
      <c r="B74" s="2321" t="s">
        <v>3217</v>
      </c>
      <c r="C74" s="2321"/>
      <c r="D74" s="2322"/>
      <c r="E74" s="57"/>
      <c r="F74" s="2307">
        <f>F70+F72</f>
        <v>1100000</v>
      </c>
      <c r="G74" s="2308"/>
      <c r="H74" s="2309"/>
      <c r="I74" s="2310"/>
      <c r="J74" s="2309"/>
      <c r="K74" s="2311"/>
      <c r="L74" s="2311"/>
      <c r="M74" s="2312"/>
      <c r="N74" s="3050"/>
      <c r="O74" s="3050"/>
    </row>
    <row r="75" spans="1:16" ht="51.75" customHeight="1">
      <c r="A75" s="2323" t="s">
        <v>3218</v>
      </c>
      <c r="B75" s="2324"/>
      <c r="C75" s="2324"/>
      <c r="D75" s="2324"/>
      <c r="E75" s="2324"/>
      <c r="F75" s="2324"/>
      <c r="G75" s="2324"/>
      <c r="H75" s="2324"/>
      <c r="I75" s="2324"/>
      <c r="J75" s="2324"/>
      <c r="K75" s="2324"/>
      <c r="L75" s="2324"/>
      <c r="M75" s="2324"/>
      <c r="N75" s="2324"/>
      <c r="O75" s="2325"/>
    </row>
    <row r="76" spans="1:16" ht="57.75" customHeight="1">
      <c r="A76" s="28" t="s">
        <v>543</v>
      </c>
      <c r="B76" s="2326" t="s">
        <v>2477</v>
      </c>
      <c r="C76" s="2043"/>
      <c r="D76" s="2054"/>
      <c r="E76" s="58" t="s">
        <v>2478</v>
      </c>
      <c r="F76" s="2327" t="s">
        <v>2479</v>
      </c>
      <c r="G76" s="2328"/>
      <c r="H76" s="2329" t="s">
        <v>1475</v>
      </c>
      <c r="I76" s="2328"/>
      <c r="J76" s="2271" t="s">
        <v>3219</v>
      </c>
      <c r="K76" s="2272"/>
      <c r="L76" s="2272"/>
      <c r="M76" s="2274"/>
      <c r="N76" s="1402"/>
      <c r="O76" s="1403"/>
    </row>
    <row r="77" spans="1:16" s="164" customFormat="1" ht="32.25" customHeight="1">
      <c r="A77" s="1490" t="s">
        <v>435</v>
      </c>
      <c r="B77" s="1997" t="s">
        <v>113</v>
      </c>
      <c r="C77" s="1997"/>
      <c r="D77" s="1998"/>
      <c r="E77" s="1523" t="s">
        <v>1340</v>
      </c>
      <c r="F77" s="2315">
        <v>0</v>
      </c>
      <c r="G77" s="2316"/>
      <c r="H77" s="2317" t="s">
        <v>2453</v>
      </c>
      <c r="I77" s="2318"/>
      <c r="J77" s="4439" t="s">
        <v>5115</v>
      </c>
      <c r="K77" s="4440"/>
      <c r="L77" s="4440"/>
      <c r="M77" s="4441"/>
      <c r="N77" s="1670" t="s">
        <v>2484</v>
      </c>
      <c r="O77" s="1389"/>
    </row>
    <row r="78" spans="1:16" s="164" customFormat="1" ht="34.5" customHeight="1">
      <c r="A78" s="1490" t="s">
        <v>441</v>
      </c>
      <c r="B78" s="1997" t="s">
        <v>2481</v>
      </c>
      <c r="C78" s="1997"/>
      <c r="D78" s="1998"/>
      <c r="E78" s="1523" t="s">
        <v>2482</v>
      </c>
      <c r="F78" s="3567">
        <v>204656</v>
      </c>
      <c r="G78" s="3568"/>
      <c r="H78" s="3569" t="s">
        <v>5116</v>
      </c>
      <c r="I78" s="3570"/>
      <c r="J78" s="3225" t="s">
        <v>5117</v>
      </c>
      <c r="K78" s="3226"/>
      <c r="L78" s="3226"/>
      <c r="M78" s="3227"/>
      <c r="N78" s="1670" t="s">
        <v>867</v>
      </c>
      <c r="O78" s="1389"/>
    </row>
    <row r="79" spans="1:16" s="164" customFormat="1" ht="45.75" customHeight="1">
      <c r="A79" s="1490" t="s">
        <v>443</v>
      </c>
      <c r="B79" s="1997" t="s">
        <v>2485</v>
      </c>
      <c r="C79" s="1997"/>
      <c r="D79" s="1998"/>
      <c r="E79" s="1523" t="s">
        <v>1340</v>
      </c>
      <c r="F79" s="3567">
        <v>0</v>
      </c>
      <c r="G79" s="3568"/>
      <c r="H79" s="3569" t="s">
        <v>5118</v>
      </c>
      <c r="I79" s="3570"/>
      <c r="J79" s="4436" t="s">
        <v>5119</v>
      </c>
      <c r="K79" s="4437"/>
      <c r="L79" s="4437"/>
      <c r="M79" s="4438"/>
      <c r="N79" s="1670" t="s">
        <v>2484</v>
      </c>
      <c r="O79" s="1389"/>
    </row>
    <row r="80" spans="1:16" s="164" customFormat="1" ht="32.25" customHeight="1">
      <c r="A80" s="1490" t="s">
        <v>445</v>
      </c>
      <c r="B80" s="1997" t="s">
        <v>2486</v>
      </c>
      <c r="C80" s="1997"/>
      <c r="D80" s="1998"/>
      <c r="E80" s="1523" t="s">
        <v>1340</v>
      </c>
      <c r="F80" s="3567">
        <v>0</v>
      </c>
      <c r="G80" s="3568"/>
      <c r="H80" s="3569" t="s">
        <v>5120</v>
      </c>
      <c r="I80" s="3570"/>
      <c r="J80" s="3567"/>
      <c r="K80" s="3876"/>
      <c r="L80" s="3876"/>
      <c r="M80" s="3877"/>
      <c r="N80" s="1404" t="s">
        <v>1332</v>
      </c>
      <c r="O80" s="3048"/>
    </row>
    <row r="81" spans="1:15" s="164" customFormat="1" ht="32.25" customHeight="1">
      <c r="A81" s="1490" t="s">
        <v>448</v>
      </c>
      <c r="B81" s="1997" t="s">
        <v>2484</v>
      </c>
      <c r="C81" s="1997"/>
      <c r="D81" s="1998"/>
      <c r="E81" s="1523" t="s">
        <v>2482</v>
      </c>
      <c r="F81" s="3567">
        <v>6800</v>
      </c>
      <c r="G81" s="3568"/>
      <c r="H81" s="3569" t="s">
        <v>2453</v>
      </c>
      <c r="I81" s="3570"/>
      <c r="J81" s="3896" t="s">
        <v>5121</v>
      </c>
      <c r="K81" s="3897"/>
      <c r="L81" s="3897"/>
      <c r="M81" s="3898"/>
      <c r="N81" s="1405" t="s">
        <v>867</v>
      </c>
      <c r="O81" s="3087"/>
    </row>
    <row r="82" spans="1:15" ht="63.75" customHeight="1" thickBot="1">
      <c r="A82" s="27" t="s">
        <v>450</v>
      </c>
      <c r="B82" s="1830" t="s">
        <v>3223</v>
      </c>
      <c r="C82" s="1830"/>
      <c r="D82" s="1831"/>
      <c r="E82" s="61"/>
      <c r="F82" s="2307">
        <f>F77+F78+F79+F80+F81</f>
        <v>211456</v>
      </c>
      <c r="G82" s="2308"/>
      <c r="H82" s="2309"/>
      <c r="I82" s="2310"/>
      <c r="J82" s="2309"/>
      <c r="K82" s="2311"/>
      <c r="L82" s="2311"/>
      <c r="M82" s="2312"/>
      <c r="N82" s="1591"/>
      <c r="O82" s="1591"/>
    </row>
    <row r="83" spans="1:15" ht="49.5" customHeight="1">
      <c r="A83" s="4430" t="s">
        <v>2488</v>
      </c>
      <c r="B83" s="4431"/>
      <c r="C83" s="4431"/>
      <c r="D83" s="4431"/>
      <c r="E83" s="4431"/>
      <c r="F83" s="4431"/>
      <c r="G83" s="4431"/>
      <c r="H83" s="4431"/>
      <c r="I83" s="4431"/>
      <c r="J83" s="4431"/>
      <c r="K83" s="4431"/>
      <c r="L83" s="4431"/>
      <c r="M83" s="4431"/>
      <c r="N83" s="4431"/>
      <c r="O83" s="4432"/>
    </row>
    <row r="84" spans="1:15" s="1362" customFormat="1" ht="140.25" customHeight="1">
      <c r="A84" s="63" t="s">
        <v>551</v>
      </c>
      <c r="B84" s="3801" t="s">
        <v>1502</v>
      </c>
      <c r="C84" s="3801"/>
      <c r="D84" s="3801"/>
      <c r="E84" s="3801"/>
      <c r="F84" s="3801"/>
      <c r="G84" s="3801"/>
      <c r="H84" s="3802"/>
      <c r="I84" s="1406">
        <f>F74/(F74+F82)</f>
        <v>0.83876241368372251</v>
      </c>
      <c r="J84" s="1547" t="s">
        <v>1521</v>
      </c>
      <c r="K84" s="4433" t="s">
        <v>5122</v>
      </c>
      <c r="L84" s="4434"/>
      <c r="M84" s="4435"/>
      <c r="N84" s="2928"/>
      <c r="O84" s="2928"/>
    </row>
    <row r="85" spans="1:15" s="1362" customFormat="1" ht="63" customHeight="1">
      <c r="A85" s="66" t="s">
        <v>553</v>
      </c>
      <c r="B85" s="2302" t="s">
        <v>1505</v>
      </c>
      <c r="C85" s="2302"/>
      <c r="D85" s="2302"/>
      <c r="E85" s="2302"/>
      <c r="F85" s="2302"/>
      <c r="G85" s="2302"/>
      <c r="H85" s="2303"/>
      <c r="I85" s="1406">
        <f>F70/F74</f>
        <v>1</v>
      </c>
      <c r="J85" s="1547" t="s">
        <v>1521</v>
      </c>
      <c r="K85" s="4424"/>
      <c r="L85" s="4425"/>
      <c r="M85" s="4426"/>
      <c r="N85" s="2929"/>
      <c r="O85" s="2929"/>
    </row>
    <row r="86" spans="1:15" s="1362" customFormat="1" ht="54.75" customHeight="1">
      <c r="A86" s="66" t="s">
        <v>555</v>
      </c>
      <c r="B86" s="2028" t="s">
        <v>1507</v>
      </c>
      <c r="C86" s="2028"/>
      <c r="D86" s="2028"/>
      <c r="E86" s="2028"/>
      <c r="F86" s="2028"/>
      <c r="G86" s="2028"/>
      <c r="H86" s="2029"/>
      <c r="I86" s="1406">
        <f>(F74+F82)/I27</f>
        <v>1.2395614366729679</v>
      </c>
      <c r="J86" s="1547" t="s">
        <v>1521</v>
      </c>
      <c r="K86" s="4424" t="s">
        <v>5123</v>
      </c>
      <c r="L86" s="4425"/>
      <c r="M86" s="4426"/>
      <c r="N86" s="2929"/>
      <c r="O86" s="2929"/>
    </row>
    <row r="87" spans="1:15" ht="34.5" customHeight="1">
      <c r="A87" s="67" t="s">
        <v>557</v>
      </c>
      <c r="B87" s="2302" t="s">
        <v>3224</v>
      </c>
      <c r="C87" s="2302"/>
      <c r="D87" s="2302"/>
      <c r="E87" s="2302"/>
      <c r="F87" s="2302"/>
      <c r="G87" s="2302"/>
      <c r="H87" s="2303"/>
      <c r="I87" s="1407" t="str">
        <f>IF(I86&lt;0.99,"Funding gap","No funding gap")</f>
        <v>No funding gap</v>
      </c>
      <c r="J87" s="1547" t="s">
        <v>1521</v>
      </c>
      <c r="K87" s="2304"/>
      <c r="L87" s="2305"/>
      <c r="M87" s="2306"/>
      <c r="N87" s="3243"/>
      <c r="O87" s="3243"/>
    </row>
    <row r="88" spans="1:15" ht="52.5" customHeight="1">
      <c r="A88" s="23" t="s">
        <v>559</v>
      </c>
      <c r="B88" s="2028" t="s">
        <v>2500</v>
      </c>
      <c r="C88" s="2028"/>
      <c r="D88" s="2028"/>
      <c r="E88" s="2028"/>
      <c r="F88" s="2028"/>
      <c r="G88" s="2028"/>
      <c r="H88" s="2028"/>
      <c r="I88" s="2029"/>
      <c r="J88" s="4427" t="s">
        <v>1521</v>
      </c>
      <c r="K88" s="3525" t="s">
        <v>5124</v>
      </c>
      <c r="L88" s="3526"/>
      <c r="M88" s="3527"/>
      <c r="N88" s="3048" t="s">
        <v>1513</v>
      </c>
      <c r="O88" s="3048" t="s">
        <v>1513</v>
      </c>
    </row>
    <row r="89" spans="1:15" ht="21" customHeight="1">
      <c r="A89" s="1490" t="s">
        <v>435</v>
      </c>
      <c r="B89" s="2301" t="s">
        <v>2503</v>
      </c>
      <c r="C89" s="2301"/>
      <c r="D89" s="2301"/>
      <c r="E89" s="2301"/>
      <c r="F89" s="2301"/>
      <c r="G89" s="2301"/>
      <c r="H89" s="2301"/>
      <c r="I89" s="1622" t="s">
        <v>1442</v>
      </c>
      <c r="J89" s="4428"/>
      <c r="K89" s="3528"/>
      <c r="L89" s="3529"/>
      <c r="M89" s="3530"/>
      <c r="N89" s="3049"/>
      <c r="O89" s="3049"/>
    </row>
    <row r="90" spans="1:15" ht="21" customHeight="1">
      <c r="A90" s="1490" t="s">
        <v>441</v>
      </c>
      <c r="B90" s="2301" t="s">
        <v>2504</v>
      </c>
      <c r="C90" s="2301"/>
      <c r="D90" s="2301"/>
      <c r="E90" s="2301"/>
      <c r="F90" s="2301"/>
      <c r="G90" s="2301"/>
      <c r="H90" s="2301"/>
      <c r="I90" s="1622" t="s">
        <v>57</v>
      </c>
      <c r="J90" s="4428"/>
      <c r="K90" s="3528"/>
      <c r="L90" s="3529"/>
      <c r="M90" s="3530"/>
      <c r="N90" s="3049"/>
      <c r="O90" s="3049"/>
    </row>
    <row r="91" spans="1:15" ht="21" customHeight="1">
      <c r="A91" s="1490" t="s">
        <v>443</v>
      </c>
      <c r="B91" s="2301" t="s">
        <v>2505</v>
      </c>
      <c r="C91" s="2301"/>
      <c r="D91" s="2301"/>
      <c r="E91" s="2301"/>
      <c r="F91" s="2301"/>
      <c r="G91" s="2301"/>
      <c r="H91" s="2301"/>
      <c r="I91" s="1622" t="s">
        <v>57</v>
      </c>
      <c r="J91" s="4428"/>
      <c r="K91" s="3528"/>
      <c r="L91" s="3529"/>
      <c r="M91" s="3530"/>
      <c r="N91" s="3049"/>
      <c r="O91" s="3049"/>
    </row>
    <row r="92" spans="1:15" ht="21" customHeight="1">
      <c r="A92" s="1490" t="s">
        <v>445</v>
      </c>
      <c r="B92" s="2301" t="s">
        <v>2484</v>
      </c>
      <c r="C92" s="2301"/>
      <c r="D92" s="2301"/>
      <c r="E92" s="2301"/>
      <c r="F92" s="2301"/>
      <c r="G92" s="2301"/>
      <c r="H92" s="2301"/>
      <c r="I92" s="1622" t="s">
        <v>57</v>
      </c>
      <c r="J92" s="4428"/>
      <c r="K92" s="3528"/>
      <c r="L92" s="3529"/>
      <c r="M92" s="3530"/>
      <c r="N92" s="3049"/>
      <c r="O92" s="3049"/>
    </row>
    <row r="93" spans="1:15" ht="19.5" customHeight="1">
      <c r="A93" s="1490" t="s">
        <v>448</v>
      </c>
      <c r="B93" s="1903" t="s">
        <v>2506</v>
      </c>
      <c r="C93" s="1903"/>
      <c r="D93" s="1903"/>
      <c r="E93" s="1903"/>
      <c r="F93" s="1754" t="s">
        <v>61</v>
      </c>
      <c r="G93" s="2008"/>
      <c r="H93" s="2008"/>
      <c r="I93" s="1755"/>
      <c r="J93" s="4429"/>
      <c r="K93" s="3531"/>
      <c r="L93" s="3532"/>
      <c r="M93" s="3533"/>
      <c r="N93" s="3087"/>
      <c r="O93" s="3087"/>
    </row>
    <row r="94" spans="1:15" ht="24.75" customHeight="1">
      <c r="A94" s="1519" t="s">
        <v>565</v>
      </c>
      <c r="B94" s="2825" t="s">
        <v>2508</v>
      </c>
      <c r="C94" s="2825"/>
      <c r="D94" s="2825"/>
      <c r="E94" s="2825"/>
      <c r="F94" s="2825"/>
      <c r="G94" s="2825"/>
      <c r="H94" s="2825"/>
      <c r="I94" s="2825"/>
      <c r="J94" s="2825"/>
      <c r="K94" s="2825"/>
      <c r="L94" s="2825"/>
      <c r="M94" s="4420"/>
      <c r="N94" s="1606"/>
      <c r="O94" s="1626"/>
    </row>
    <row r="95" spans="1:15" ht="20.25" customHeight="1">
      <c r="A95" s="330"/>
      <c r="B95" s="4418" t="s">
        <v>320</v>
      </c>
      <c r="C95" s="4418"/>
      <c r="D95" s="4418"/>
      <c r="E95" s="2038" t="s">
        <v>1442</v>
      </c>
      <c r="F95" s="2040"/>
      <c r="G95" s="4421" t="s">
        <v>1330</v>
      </c>
      <c r="H95" s="2032" t="s">
        <v>5125</v>
      </c>
      <c r="I95" s="2033"/>
      <c r="J95" s="2033"/>
      <c r="K95" s="2033"/>
      <c r="L95" s="2033"/>
      <c r="M95" s="2034"/>
      <c r="N95" s="3048" t="s">
        <v>1513</v>
      </c>
      <c r="O95" s="3048" t="s">
        <v>1513</v>
      </c>
    </row>
    <row r="96" spans="1:15" ht="20.25" customHeight="1">
      <c r="A96" s="1519"/>
      <c r="B96" s="1903" t="s">
        <v>2513</v>
      </c>
      <c r="C96" s="1903"/>
      <c r="D96" s="1903"/>
      <c r="E96" s="2038" t="s">
        <v>57</v>
      </c>
      <c r="F96" s="2040"/>
      <c r="G96" s="4422"/>
      <c r="H96" s="2035"/>
      <c r="I96" s="2036"/>
      <c r="J96" s="2036"/>
      <c r="K96" s="2036"/>
      <c r="L96" s="2036"/>
      <c r="M96" s="2037"/>
      <c r="N96" s="3049"/>
      <c r="O96" s="3049"/>
    </row>
    <row r="97" spans="1:78" ht="20.25" customHeight="1">
      <c r="A97" s="1519"/>
      <c r="B97" s="1903" t="s">
        <v>2515</v>
      </c>
      <c r="C97" s="1903"/>
      <c r="D97" s="1903"/>
      <c r="E97" s="2038" t="s">
        <v>57</v>
      </c>
      <c r="F97" s="2040"/>
      <c r="G97" s="4422"/>
      <c r="H97" s="2035"/>
      <c r="I97" s="2036"/>
      <c r="J97" s="2036"/>
      <c r="K97" s="2036"/>
      <c r="L97" s="2036"/>
      <c r="M97" s="2037"/>
      <c r="N97" s="3049"/>
      <c r="O97" s="3049"/>
    </row>
    <row r="98" spans="1:78" ht="48.75" customHeight="1">
      <c r="A98" s="27" t="s">
        <v>435</v>
      </c>
      <c r="B98" s="2028" t="s">
        <v>2517</v>
      </c>
      <c r="C98" s="2028"/>
      <c r="D98" s="2028"/>
      <c r="E98" s="2028"/>
      <c r="F98" s="2029"/>
      <c r="G98" s="4422"/>
      <c r="H98" s="2035"/>
      <c r="I98" s="2036"/>
      <c r="J98" s="2036"/>
      <c r="K98" s="2036"/>
      <c r="L98" s="2036"/>
      <c r="M98" s="2037"/>
      <c r="N98" s="3049"/>
      <c r="O98" s="3049"/>
    </row>
    <row r="99" spans="1:78" s="1428" customFormat="1" ht="21" customHeight="1">
      <c r="A99" s="1408"/>
      <c r="B99" s="4418" t="s">
        <v>320</v>
      </c>
      <c r="C99" s="4418"/>
      <c r="D99" s="4419"/>
      <c r="E99" s="2038" t="s">
        <v>1442</v>
      </c>
      <c r="F99" s="2040"/>
      <c r="G99" s="4422"/>
      <c r="H99" s="2035"/>
      <c r="I99" s="2036"/>
      <c r="J99" s="2036"/>
      <c r="K99" s="2036"/>
      <c r="L99" s="2036"/>
      <c r="M99" s="2037"/>
      <c r="N99" s="3049"/>
      <c r="O99" s="3049"/>
      <c r="P99" s="140"/>
      <c r="Q99" s="140"/>
      <c r="R99" s="140"/>
      <c r="S99" s="140"/>
      <c r="T99" s="140"/>
      <c r="U99" s="140"/>
      <c r="V99" s="140"/>
      <c r="W99" s="140"/>
      <c r="X99" s="140"/>
      <c r="Y99" s="140"/>
      <c r="Z99" s="140"/>
      <c r="AA99" s="140"/>
      <c r="AB99" s="140"/>
      <c r="AC99" s="140"/>
      <c r="AD99" s="140"/>
      <c r="AE99" s="140"/>
      <c r="AF99" s="140"/>
      <c r="AG99" s="140"/>
      <c r="AH99" s="140"/>
      <c r="AI99" s="140"/>
      <c r="AJ99" s="140"/>
      <c r="AK99" s="140"/>
      <c r="AL99" s="140"/>
      <c r="AM99" s="140"/>
      <c r="AN99" s="140"/>
      <c r="AO99" s="140"/>
      <c r="AP99" s="140"/>
      <c r="AQ99" s="140"/>
      <c r="AR99" s="140"/>
      <c r="AS99" s="140"/>
      <c r="AT99" s="140"/>
      <c r="AU99" s="140"/>
      <c r="AV99" s="140"/>
      <c r="AW99" s="140"/>
      <c r="AX99" s="140"/>
      <c r="AY99" s="140"/>
      <c r="AZ99" s="140"/>
      <c r="BA99" s="140"/>
      <c r="BB99" s="140"/>
      <c r="BC99" s="140"/>
      <c r="BD99" s="140"/>
      <c r="BE99" s="140"/>
      <c r="BF99" s="140"/>
      <c r="BG99" s="140"/>
      <c r="BH99" s="140"/>
      <c r="BI99" s="140"/>
      <c r="BJ99" s="140"/>
      <c r="BK99" s="140"/>
      <c r="BL99" s="140"/>
      <c r="BM99" s="140"/>
      <c r="BN99" s="140"/>
      <c r="BO99" s="140"/>
      <c r="BP99" s="140"/>
      <c r="BQ99" s="140"/>
      <c r="BR99" s="140"/>
      <c r="BS99" s="140"/>
      <c r="BT99" s="140"/>
      <c r="BU99" s="140"/>
      <c r="BV99" s="140"/>
      <c r="BW99" s="140"/>
      <c r="BX99" s="140"/>
      <c r="BY99" s="140"/>
      <c r="BZ99" s="140"/>
    </row>
    <row r="100" spans="1:78" ht="21" customHeight="1">
      <c r="A100" s="27"/>
      <c r="B100" s="1903" t="s">
        <v>2513</v>
      </c>
      <c r="C100" s="1903"/>
      <c r="D100" s="2138"/>
      <c r="E100" s="2038" t="s">
        <v>57</v>
      </c>
      <c r="F100" s="2040"/>
      <c r="G100" s="4422"/>
      <c r="H100" s="2035"/>
      <c r="I100" s="2036"/>
      <c r="J100" s="2036"/>
      <c r="K100" s="2036"/>
      <c r="L100" s="2036"/>
      <c r="M100" s="2037"/>
      <c r="N100" s="3049"/>
      <c r="O100" s="3049"/>
    </row>
    <row r="101" spans="1:78" ht="21" customHeight="1">
      <c r="A101" s="27"/>
      <c r="B101" s="1903" t="s">
        <v>2521</v>
      </c>
      <c r="C101" s="1903"/>
      <c r="D101" s="2138"/>
      <c r="E101" s="2038" t="s">
        <v>57</v>
      </c>
      <c r="F101" s="2040"/>
      <c r="G101" s="4422"/>
      <c r="H101" s="2035"/>
      <c r="I101" s="2036"/>
      <c r="J101" s="2036"/>
      <c r="K101" s="2036"/>
      <c r="L101" s="2036"/>
      <c r="M101" s="2037"/>
      <c r="N101" s="3049"/>
      <c r="O101" s="3049"/>
    </row>
    <row r="102" spans="1:78" ht="21" customHeight="1">
      <c r="A102" s="27"/>
      <c r="B102" s="1903" t="s">
        <v>2484</v>
      </c>
      <c r="C102" s="1903"/>
      <c r="D102" s="2138"/>
      <c r="E102" s="2038" t="s">
        <v>57</v>
      </c>
      <c r="F102" s="2040"/>
      <c r="G102" s="4422"/>
      <c r="H102" s="2035"/>
      <c r="I102" s="2036"/>
      <c r="J102" s="2036"/>
      <c r="K102" s="2036"/>
      <c r="L102" s="2036"/>
      <c r="M102" s="2037"/>
      <c r="N102" s="3049"/>
      <c r="O102" s="3049"/>
    </row>
    <row r="103" spans="1:78" ht="19.5" customHeight="1">
      <c r="A103" s="27"/>
      <c r="B103" s="1903" t="s">
        <v>2522</v>
      </c>
      <c r="C103" s="1903"/>
      <c r="D103" s="2138"/>
      <c r="E103" s="1999" t="s">
        <v>61</v>
      </c>
      <c r="F103" s="2000"/>
      <c r="G103" s="4423"/>
      <c r="H103" s="2485"/>
      <c r="I103" s="2486"/>
      <c r="J103" s="2486"/>
      <c r="K103" s="2486"/>
      <c r="L103" s="2486"/>
      <c r="M103" s="2487"/>
      <c r="N103" s="3087"/>
      <c r="O103" s="3087"/>
    </row>
    <row r="104" spans="1:78" ht="36.75" customHeight="1">
      <c r="A104" s="70" t="s">
        <v>570</v>
      </c>
      <c r="B104" s="1830" t="s">
        <v>2524</v>
      </c>
      <c r="C104" s="1830"/>
      <c r="D104" s="1831"/>
      <c r="E104" s="2032"/>
      <c r="F104" s="2033"/>
      <c r="G104" s="2033"/>
      <c r="H104" s="2033"/>
      <c r="I104" s="2033"/>
      <c r="J104" s="2033"/>
      <c r="K104" s="2033"/>
      <c r="L104" s="2033"/>
      <c r="M104" s="2033"/>
      <c r="N104" s="4416"/>
      <c r="O104" s="4417"/>
    </row>
    <row r="105" spans="1:78" ht="25.5" customHeight="1">
      <c r="A105" s="2257" t="s">
        <v>3227</v>
      </c>
      <c r="B105" s="2258"/>
      <c r="C105" s="2258"/>
      <c r="D105" s="2258"/>
      <c r="E105" s="2258"/>
      <c r="F105" s="2258"/>
      <c r="G105" s="2258"/>
      <c r="H105" s="2258"/>
      <c r="I105" s="2258"/>
      <c r="J105" s="2258"/>
      <c r="K105" s="2258"/>
      <c r="L105" s="2258"/>
      <c r="M105" s="2258"/>
      <c r="N105" s="2258"/>
      <c r="O105" s="2259"/>
    </row>
    <row r="106" spans="1:78" ht="33.75" customHeight="1">
      <c r="A106" s="23" t="s">
        <v>573</v>
      </c>
      <c r="B106" s="1997" t="s">
        <v>3228</v>
      </c>
      <c r="C106" s="1997"/>
      <c r="D106" s="1997"/>
      <c r="E106" s="1997"/>
      <c r="F106" s="1998"/>
      <c r="G106" s="71" t="s">
        <v>1442</v>
      </c>
      <c r="H106" s="2260" t="s">
        <v>1521</v>
      </c>
      <c r="I106" s="2261"/>
      <c r="J106" s="2262"/>
      <c r="K106" s="2263"/>
      <c r="L106" s="2263"/>
      <c r="M106" s="2264"/>
      <c r="N106" s="1670" t="s">
        <v>1450</v>
      </c>
      <c r="O106" s="1389"/>
    </row>
    <row r="107" spans="1:78" ht="20.25" customHeight="1">
      <c r="A107" s="2265" t="s">
        <v>2530</v>
      </c>
      <c r="B107" s="2139"/>
      <c r="C107" s="2139"/>
      <c r="D107" s="2266"/>
      <c r="E107" s="2271" t="s">
        <v>3229</v>
      </c>
      <c r="F107" s="2272"/>
      <c r="G107" s="2273"/>
      <c r="H107" s="2271" t="s">
        <v>2532</v>
      </c>
      <c r="I107" s="2272"/>
      <c r="J107" s="2271" t="s">
        <v>1381</v>
      </c>
      <c r="K107" s="2272"/>
      <c r="L107" s="2272"/>
      <c r="M107" s="2274"/>
      <c r="N107" s="2928"/>
      <c r="O107" s="2928"/>
    </row>
    <row r="108" spans="1:78" ht="47.25" customHeight="1">
      <c r="A108" s="1810"/>
      <c r="B108" s="1811"/>
      <c r="C108" s="1811"/>
      <c r="D108" s="2267"/>
      <c r="E108" s="3795" t="s">
        <v>2979</v>
      </c>
      <c r="F108" s="3796"/>
      <c r="G108" s="3797"/>
      <c r="H108" s="2278">
        <v>900000</v>
      </c>
      <c r="I108" s="2279"/>
      <c r="J108" s="4413" t="s">
        <v>5126</v>
      </c>
      <c r="K108" s="4414"/>
      <c r="L108" s="4414"/>
      <c r="M108" s="4415"/>
      <c r="N108" s="2929"/>
      <c r="O108" s="2929"/>
    </row>
    <row r="109" spans="1:78" ht="21" customHeight="1">
      <c r="A109" s="1810"/>
      <c r="B109" s="1811"/>
      <c r="C109" s="1811"/>
      <c r="D109" s="2267"/>
      <c r="E109" s="2275"/>
      <c r="F109" s="2276"/>
      <c r="G109" s="2277"/>
      <c r="H109" s="2278"/>
      <c r="I109" s="2279"/>
      <c r="J109" s="2275"/>
      <c r="K109" s="2276"/>
      <c r="L109" s="2276"/>
      <c r="M109" s="2277"/>
      <c r="N109" s="2929"/>
      <c r="O109" s="2929"/>
    </row>
    <row r="110" spans="1:78" ht="21" customHeight="1">
      <c r="A110" s="1810"/>
      <c r="B110" s="1811"/>
      <c r="C110" s="1811"/>
      <c r="D110" s="2267"/>
      <c r="E110" s="2275"/>
      <c r="F110" s="2276"/>
      <c r="G110" s="2277"/>
      <c r="H110" s="2278"/>
      <c r="I110" s="2279"/>
      <c r="J110" s="2275"/>
      <c r="K110" s="2276"/>
      <c r="L110" s="2276"/>
      <c r="M110" s="2277"/>
      <c r="N110" s="2929"/>
      <c r="O110" s="2929"/>
    </row>
    <row r="111" spans="1:78" ht="21.75" customHeight="1" thickBot="1">
      <c r="A111" s="2268"/>
      <c r="B111" s="2269"/>
      <c r="C111" s="2269"/>
      <c r="D111" s="2270"/>
      <c r="E111" s="2207"/>
      <c r="F111" s="2280"/>
      <c r="G111" s="2281"/>
      <c r="H111" s="2282"/>
      <c r="I111" s="2283"/>
      <c r="J111" s="2284"/>
      <c r="K111" s="2285"/>
      <c r="L111" s="2285"/>
      <c r="M111" s="2286"/>
      <c r="N111" s="2930"/>
      <c r="O111" s="2930"/>
    </row>
    <row r="112" spans="1:78" ht="26.25" customHeight="1" thickBot="1">
      <c r="A112" s="1849" t="s">
        <v>5127</v>
      </c>
      <c r="B112" s="1850"/>
      <c r="C112" s="1850"/>
      <c r="D112" s="1850"/>
      <c r="E112" s="1850"/>
      <c r="F112" s="1850"/>
      <c r="G112" s="1850"/>
      <c r="H112" s="1850"/>
      <c r="I112" s="1850"/>
      <c r="J112" s="1850"/>
      <c r="K112" s="1850"/>
      <c r="L112" s="1850"/>
      <c r="M112" s="1850"/>
      <c r="N112" s="1850"/>
      <c r="O112" s="1851"/>
    </row>
    <row r="113" spans="1:15" ht="30.75" customHeight="1">
      <c r="A113" s="72" t="s">
        <v>578</v>
      </c>
      <c r="B113" s="2244" t="s">
        <v>1541</v>
      </c>
      <c r="C113" s="2244"/>
      <c r="D113" s="2244"/>
      <c r="E113" s="2244"/>
      <c r="F113" s="2244"/>
      <c r="G113" s="2244"/>
      <c r="H113" s="2244"/>
      <c r="I113" s="2244"/>
      <c r="J113" s="2244"/>
      <c r="K113" s="2244"/>
      <c r="L113" s="2244"/>
      <c r="M113" s="2244"/>
      <c r="N113" s="4412" t="s">
        <v>1542</v>
      </c>
      <c r="O113" s="4412" t="s">
        <v>5128</v>
      </c>
    </row>
    <row r="114" spans="1:15" ht="20.25" customHeight="1">
      <c r="A114" s="2246" t="s">
        <v>2539</v>
      </c>
      <c r="B114" s="2247"/>
      <c r="C114" s="2247"/>
      <c r="D114" s="2247"/>
      <c r="E114" s="2248"/>
      <c r="F114" s="2252" t="s">
        <v>2540</v>
      </c>
      <c r="G114" s="2252"/>
      <c r="H114" s="2252"/>
      <c r="I114" s="2252"/>
      <c r="J114" s="2252"/>
      <c r="K114" s="2253"/>
      <c r="L114" s="2253"/>
      <c r="M114" s="2253"/>
      <c r="N114" s="3049"/>
      <c r="O114" s="3049"/>
    </row>
    <row r="115" spans="1:15" ht="26.25" customHeight="1">
      <c r="A115" s="2249"/>
      <c r="B115" s="2250"/>
      <c r="C115" s="2250"/>
      <c r="D115" s="2250"/>
      <c r="E115" s="2251"/>
      <c r="F115" s="2253" t="s">
        <v>2541</v>
      </c>
      <c r="G115" s="2254"/>
      <c r="H115" s="2253" t="s">
        <v>2542</v>
      </c>
      <c r="I115" s="2254"/>
      <c r="J115" s="1545" t="s">
        <v>1085</v>
      </c>
      <c r="K115" s="2255" t="s">
        <v>2543</v>
      </c>
      <c r="L115" s="2255"/>
      <c r="M115" s="2256"/>
      <c r="N115" s="3087"/>
      <c r="O115" s="3087"/>
    </row>
    <row r="116" spans="1:15" ht="84" customHeight="1">
      <c r="A116" s="73" t="s">
        <v>435</v>
      </c>
      <c r="B116" s="1885" t="s">
        <v>1550</v>
      </c>
      <c r="C116" s="1885"/>
      <c r="D116" s="1885"/>
      <c r="E116" s="2148"/>
      <c r="F116" s="2108" t="s">
        <v>1442</v>
      </c>
      <c r="G116" s="2109"/>
      <c r="H116" s="2108" t="s">
        <v>1442</v>
      </c>
      <c r="I116" s="2109"/>
      <c r="J116" s="1522" t="s">
        <v>1442</v>
      </c>
      <c r="K116" s="2108" t="s">
        <v>1442</v>
      </c>
      <c r="L116" s="2110"/>
      <c r="M116" s="2191"/>
      <c r="N116" s="4409" t="s">
        <v>5129</v>
      </c>
      <c r="O116" s="2928"/>
    </row>
    <row r="117" spans="1:15" ht="45" customHeight="1">
      <c r="A117" s="73" t="s">
        <v>441</v>
      </c>
      <c r="B117" s="1885" t="s">
        <v>3231</v>
      </c>
      <c r="C117" s="1885"/>
      <c r="D117" s="1885"/>
      <c r="E117" s="2148"/>
      <c r="F117" s="2108" t="s">
        <v>1442</v>
      </c>
      <c r="G117" s="2109"/>
      <c r="H117" s="2108" t="s">
        <v>1442</v>
      </c>
      <c r="I117" s="2109"/>
      <c r="J117" s="1522" t="s">
        <v>1442</v>
      </c>
      <c r="K117" s="2108" t="s">
        <v>1442</v>
      </c>
      <c r="L117" s="2110"/>
      <c r="M117" s="2191"/>
      <c r="N117" s="4410"/>
      <c r="O117" s="2929"/>
    </row>
    <row r="118" spans="1:15" ht="52.5" customHeight="1">
      <c r="A118" s="73" t="s">
        <v>586</v>
      </c>
      <c r="B118" s="1885" t="s">
        <v>3232</v>
      </c>
      <c r="C118" s="1885"/>
      <c r="D118" s="1885"/>
      <c r="E118" s="2148"/>
      <c r="F118" s="2108" t="s">
        <v>1442</v>
      </c>
      <c r="G118" s="2109"/>
      <c r="H118" s="2108" t="s">
        <v>1442</v>
      </c>
      <c r="I118" s="2109"/>
      <c r="J118" s="1522" t="s">
        <v>1442</v>
      </c>
      <c r="K118" s="2108" t="s">
        <v>57</v>
      </c>
      <c r="L118" s="2110"/>
      <c r="M118" s="2191"/>
      <c r="N118" s="4410"/>
      <c r="O118" s="2929"/>
    </row>
    <row r="119" spans="1:15" ht="42" customHeight="1">
      <c r="A119" s="73" t="s">
        <v>588</v>
      </c>
      <c r="B119" s="1885" t="s">
        <v>3233</v>
      </c>
      <c r="C119" s="1885"/>
      <c r="D119" s="1885"/>
      <c r="E119" s="2148"/>
      <c r="F119" s="2108" t="s">
        <v>57</v>
      </c>
      <c r="G119" s="2109"/>
      <c r="H119" s="2108" t="s">
        <v>1442</v>
      </c>
      <c r="I119" s="2109"/>
      <c r="J119" s="1522" t="s">
        <v>1442</v>
      </c>
      <c r="K119" s="2108" t="s">
        <v>57</v>
      </c>
      <c r="L119" s="2110"/>
      <c r="M119" s="2191"/>
      <c r="N119" s="4410"/>
      <c r="O119" s="2929"/>
    </row>
    <row r="120" spans="1:15" ht="28.5" customHeight="1">
      <c r="A120" s="73" t="s">
        <v>590</v>
      </c>
      <c r="B120" s="1885" t="s">
        <v>3234</v>
      </c>
      <c r="C120" s="1885"/>
      <c r="D120" s="1885"/>
      <c r="E120" s="2148"/>
      <c r="F120" s="2108" t="s">
        <v>1442</v>
      </c>
      <c r="G120" s="2109"/>
      <c r="H120" s="2108" t="s">
        <v>1442</v>
      </c>
      <c r="I120" s="2109"/>
      <c r="J120" s="1522" t="s">
        <v>1442</v>
      </c>
      <c r="K120" s="2108" t="s">
        <v>57</v>
      </c>
      <c r="L120" s="2110"/>
      <c r="M120" s="2191"/>
      <c r="N120" s="4410"/>
      <c r="O120" s="2929"/>
    </row>
    <row r="121" spans="1:15" ht="24.75" customHeight="1">
      <c r="A121" s="73" t="s">
        <v>450</v>
      </c>
      <c r="B121" s="1885" t="s">
        <v>2432</v>
      </c>
      <c r="C121" s="1885"/>
      <c r="D121" s="1885"/>
      <c r="E121" s="2148"/>
      <c r="F121" s="2108" t="s">
        <v>1442</v>
      </c>
      <c r="G121" s="2109"/>
      <c r="H121" s="2108" t="s">
        <v>1442</v>
      </c>
      <c r="I121" s="2109"/>
      <c r="J121" s="1522" t="s">
        <v>1442</v>
      </c>
      <c r="K121" s="2108" t="s">
        <v>1442</v>
      </c>
      <c r="L121" s="2110"/>
      <c r="M121" s="2191"/>
      <c r="N121" s="4410"/>
      <c r="O121" s="2929"/>
    </row>
    <row r="122" spans="1:15" ht="24.75" customHeight="1">
      <c r="A122" s="73" t="s">
        <v>453</v>
      </c>
      <c r="B122" s="1885" t="s">
        <v>2433</v>
      </c>
      <c r="C122" s="1885"/>
      <c r="D122" s="1885"/>
      <c r="E122" s="2148"/>
      <c r="F122" s="2108" t="s">
        <v>1442</v>
      </c>
      <c r="G122" s="2109"/>
      <c r="H122" s="3364" t="s">
        <v>57</v>
      </c>
      <c r="I122" s="3366"/>
      <c r="J122" s="1522" t="s">
        <v>1442</v>
      </c>
      <c r="K122" s="2108" t="s">
        <v>1442</v>
      </c>
      <c r="L122" s="2110"/>
      <c r="M122" s="2191"/>
      <c r="N122" s="4410"/>
      <c r="O122" s="2929"/>
    </row>
    <row r="123" spans="1:15" ht="32.25" customHeight="1">
      <c r="A123" s="73" t="s">
        <v>456</v>
      </c>
      <c r="B123" s="1885" t="s">
        <v>3235</v>
      </c>
      <c r="C123" s="1885"/>
      <c r="D123" s="1885"/>
      <c r="E123" s="2148"/>
      <c r="F123" s="2108" t="s">
        <v>1442</v>
      </c>
      <c r="G123" s="2109"/>
      <c r="H123" s="2108" t="s">
        <v>1442</v>
      </c>
      <c r="I123" s="2109"/>
      <c r="J123" s="1522" t="s">
        <v>1442</v>
      </c>
      <c r="K123" s="2108" t="s">
        <v>1442</v>
      </c>
      <c r="L123" s="2110"/>
      <c r="M123" s="2191"/>
      <c r="N123" s="4410"/>
      <c r="O123" s="2929"/>
    </row>
    <row r="124" spans="1:15" ht="24" customHeight="1">
      <c r="A124" s="73" t="s">
        <v>458</v>
      </c>
      <c r="B124" s="1885" t="s">
        <v>3236</v>
      </c>
      <c r="C124" s="1885"/>
      <c r="D124" s="1885"/>
      <c r="E124" s="2148"/>
      <c r="F124" s="2108" t="s">
        <v>1442</v>
      </c>
      <c r="G124" s="2109"/>
      <c r="H124" s="2108" t="s">
        <v>1442</v>
      </c>
      <c r="I124" s="2109"/>
      <c r="J124" s="1522" t="s">
        <v>1442</v>
      </c>
      <c r="K124" s="2108" t="s">
        <v>57</v>
      </c>
      <c r="L124" s="2110"/>
      <c r="M124" s="2191"/>
      <c r="N124" s="4410"/>
      <c r="O124" s="2929"/>
    </row>
    <row r="125" spans="1:15" ht="24" customHeight="1">
      <c r="A125" s="73" t="s">
        <v>594</v>
      </c>
      <c r="B125" s="1885" t="s">
        <v>3237</v>
      </c>
      <c r="C125" s="1885"/>
      <c r="D125" s="1885"/>
      <c r="E125" s="2148"/>
      <c r="F125" s="2108" t="s">
        <v>1442</v>
      </c>
      <c r="G125" s="2109"/>
      <c r="H125" s="2108" t="s">
        <v>1442</v>
      </c>
      <c r="I125" s="2109"/>
      <c r="J125" s="1522" t="s">
        <v>1442</v>
      </c>
      <c r="K125" s="2108" t="s">
        <v>57</v>
      </c>
      <c r="L125" s="2110"/>
      <c r="M125" s="2191"/>
      <c r="N125" s="4410"/>
      <c r="O125" s="2929"/>
    </row>
    <row r="126" spans="1:15" ht="21" customHeight="1">
      <c r="A126" s="73" t="s">
        <v>596</v>
      </c>
      <c r="B126" s="1885" t="s">
        <v>3238</v>
      </c>
      <c r="C126" s="1885"/>
      <c r="D126" s="1885"/>
      <c r="E126" s="2148"/>
      <c r="F126" s="2108" t="s">
        <v>1442</v>
      </c>
      <c r="G126" s="2109"/>
      <c r="H126" s="2108" t="s">
        <v>57</v>
      </c>
      <c r="I126" s="2109"/>
      <c r="J126" s="1522" t="s">
        <v>1442</v>
      </c>
      <c r="K126" s="2108" t="s">
        <v>1442</v>
      </c>
      <c r="L126" s="2110"/>
      <c r="M126" s="2191"/>
      <c r="N126" s="4410"/>
      <c r="O126" s="2929"/>
    </row>
    <row r="127" spans="1:15" ht="30" customHeight="1">
      <c r="A127" s="73" t="s">
        <v>598</v>
      </c>
      <c r="B127" s="1885" t="s">
        <v>3239</v>
      </c>
      <c r="C127" s="1885"/>
      <c r="D127" s="1885"/>
      <c r="E127" s="2148"/>
      <c r="F127" s="2108" t="s">
        <v>1442</v>
      </c>
      <c r="G127" s="2109"/>
      <c r="H127" s="2108" t="s">
        <v>57</v>
      </c>
      <c r="I127" s="2109"/>
      <c r="J127" s="1522" t="s">
        <v>57</v>
      </c>
      <c r="K127" s="2108" t="s">
        <v>57</v>
      </c>
      <c r="L127" s="2110"/>
      <c r="M127" s="2191"/>
      <c r="N127" s="4410"/>
      <c r="O127" s="2929"/>
    </row>
    <row r="128" spans="1:15" ht="21" customHeight="1">
      <c r="A128" s="73" t="s">
        <v>600</v>
      </c>
      <c r="B128" s="1885" t="s">
        <v>3076</v>
      </c>
      <c r="C128" s="1885"/>
      <c r="D128" s="1885"/>
      <c r="E128" s="2148"/>
      <c r="F128" s="2108" t="s">
        <v>57</v>
      </c>
      <c r="G128" s="2109"/>
      <c r="H128" s="2108" t="s">
        <v>57</v>
      </c>
      <c r="I128" s="2109"/>
      <c r="J128" s="1522" t="s">
        <v>57</v>
      </c>
      <c r="K128" s="2108" t="s">
        <v>57</v>
      </c>
      <c r="L128" s="2110"/>
      <c r="M128" s="2191"/>
      <c r="N128" s="4410"/>
      <c r="O128" s="2929"/>
    </row>
    <row r="129" spans="1:18" ht="32.25" customHeight="1">
      <c r="A129" s="74" t="s">
        <v>602</v>
      </c>
      <c r="B129" s="1885" t="s">
        <v>3240</v>
      </c>
      <c r="C129" s="1885"/>
      <c r="D129" s="1885"/>
      <c r="E129" s="1885"/>
      <c r="F129" s="1885"/>
      <c r="G129" s="1885"/>
      <c r="H129" s="1885"/>
      <c r="I129" s="1885"/>
      <c r="J129" s="1885"/>
      <c r="K129" s="1885"/>
      <c r="L129" s="1885"/>
      <c r="M129" s="1886"/>
      <c r="N129" s="4410"/>
      <c r="O129" s="2929"/>
    </row>
    <row r="130" spans="1:18" ht="20.25" customHeight="1">
      <c r="A130" s="75" t="s">
        <v>458</v>
      </c>
      <c r="B130" s="2241" t="s">
        <v>2555</v>
      </c>
      <c r="C130" s="2241"/>
      <c r="D130" s="2242"/>
      <c r="E130" s="2242"/>
      <c r="F130" s="2108" t="s">
        <v>1340</v>
      </c>
      <c r="G130" s="2109"/>
      <c r="H130" s="2108" t="s">
        <v>1340</v>
      </c>
      <c r="I130" s="2109"/>
      <c r="J130" s="1522" t="s">
        <v>1340</v>
      </c>
      <c r="K130" s="2108" t="s">
        <v>1340</v>
      </c>
      <c r="L130" s="2110"/>
      <c r="M130" s="2191"/>
      <c r="N130" s="4410"/>
      <c r="O130" s="2929"/>
    </row>
    <row r="131" spans="1:18" ht="17.25" customHeight="1">
      <c r="A131" s="75" t="s">
        <v>489</v>
      </c>
      <c r="B131" s="2241" t="s">
        <v>2555</v>
      </c>
      <c r="C131" s="2241"/>
      <c r="D131" s="2242"/>
      <c r="E131" s="2242"/>
      <c r="F131" s="2108" t="s">
        <v>1340</v>
      </c>
      <c r="G131" s="2109"/>
      <c r="H131" s="2108" t="s">
        <v>1340</v>
      </c>
      <c r="I131" s="2109"/>
      <c r="J131" s="2108" t="s">
        <v>1340</v>
      </c>
      <c r="K131" s="2109"/>
      <c r="L131" s="2108" t="s">
        <v>1340</v>
      </c>
      <c r="M131" s="2109"/>
      <c r="N131" s="4410"/>
      <c r="O131" s="2929"/>
    </row>
    <row r="132" spans="1:18" ht="15.75" customHeight="1">
      <c r="A132" s="75" t="s">
        <v>493</v>
      </c>
      <c r="B132" s="2241" t="s">
        <v>2555</v>
      </c>
      <c r="C132" s="2241"/>
      <c r="D132" s="2242"/>
      <c r="E132" s="2242"/>
      <c r="F132" s="2108" t="s">
        <v>1340</v>
      </c>
      <c r="G132" s="2109"/>
      <c r="H132" s="2108" t="s">
        <v>1340</v>
      </c>
      <c r="I132" s="2109"/>
      <c r="J132" s="2108" t="s">
        <v>1340</v>
      </c>
      <c r="K132" s="2109"/>
      <c r="L132" s="2108" t="s">
        <v>1340</v>
      </c>
      <c r="M132" s="2109"/>
      <c r="N132" s="4410"/>
      <c r="O132" s="2929"/>
    </row>
    <row r="133" spans="1:18" ht="77.25" customHeight="1" thickBot="1">
      <c r="A133" s="70" t="s">
        <v>605</v>
      </c>
      <c r="B133" s="1978" t="s">
        <v>2556</v>
      </c>
      <c r="C133" s="1978"/>
      <c r="D133" s="1978"/>
      <c r="E133" s="1979"/>
      <c r="F133" s="3148" t="s">
        <v>5130</v>
      </c>
      <c r="G133" s="3149"/>
      <c r="H133" s="3149"/>
      <c r="I133" s="3149"/>
      <c r="J133" s="3149"/>
      <c r="K133" s="3149"/>
      <c r="L133" s="3149"/>
      <c r="M133" s="3150"/>
      <c r="N133" s="4411"/>
      <c r="O133" s="2930"/>
    </row>
    <row r="134" spans="1:18" ht="25.5" customHeight="1" thickBot="1">
      <c r="A134" s="1894" t="s">
        <v>1101</v>
      </c>
      <c r="B134" s="1895"/>
      <c r="C134" s="1895"/>
      <c r="D134" s="1895"/>
      <c r="E134" s="1895"/>
      <c r="F134" s="1895"/>
      <c r="G134" s="1895"/>
      <c r="H134" s="1895"/>
      <c r="I134" s="1895"/>
      <c r="J134" s="1895"/>
      <c r="K134" s="1895"/>
      <c r="L134" s="1895"/>
      <c r="M134" s="1895"/>
      <c r="N134" s="1895"/>
      <c r="O134" s="4408"/>
    </row>
    <row r="135" spans="1:18" ht="174.75" customHeight="1">
      <c r="A135" s="1581" t="s">
        <v>607</v>
      </c>
      <c r="B135" s="2407" t="s">
        <v>1576</v>
      </c>
      <c r="C135" s="2407"/>
      <c r="D135" s="2407"/>
      <c r="E135" s="2407"/>
      <c r="F135" s="1531" t="s">
        <v>1442</v>
      </c>
      <c r="G135" s="3154" t="s">
        <v>1577</v>
      </c>
      <c r="H135" s="3155"/>
      <c r="I135" s="3344" t="s">
        <v>5131</v>
      </c>
      <c r="J135" s="3345"/>
      <c r="K135" s="3345"/>
      <c r="L135" s="3345"/>
      <c r="M135" s="3346"/>
      <c r="N135" s="1390" t="s">
        <v>3015</v>
      </c>
      <c r="O135" s="1409" t="s">
        <v>5132</v>
      </c>
    </row>
    <row r="136" spans="1:18" ht="15.75" customHeight="1">
      <c r="A136" s="2227" t="s">
        <v>2560</v>
      </c>
      <c r="B136" s="2228"/>
      <c r="C136" s="2228"/>
      <c r="D136" s="2228"/>
      <c r="E136" s="2228"/>
      <c r="F136" s="2228"/>
      <c r="G136" s="2228"/>
      <c r="H136" s="2228"/>
      <c r="I136" s="2228"/>
      <c r="J136" s="2228"/>
      <c r="K136" s="2228"/>
      <c r="L136" s="2228"/>
      <c r="M136" s="2228"/>
      <c r="N136" s="2228"/>
      <c r="O136" s="2229"/>
    </row>
    <row r="137" spans="1:18" ht="47.25" customHeight="1">
      <c r="A137" s="1490" t="s">
        <v>611</v>
      </c>
      <c r="B137" s="1997" t="s">
        <v>1582</v>
      </c>
      <c r="C137" s="1997"/>
      <c r="D137" s="1997"/>
      <c r="E137" s="1997"/>
      <c r="F137" s="1997"/>
      <c r="G137" s="1999" t="s">
        <v>5133</v>
      </c>
      <c r="H137" s="2027"/>
      <c r="I137" s="2027"/>
      <c r="J137" s="2169" t="s">
        <v>1521</v>
      </c>
      <c r="K137" s="2032" t="s">
        <v>5134</v>
      </c>
      <c r="L137" s="2033"/>
      <c r="M137" s="2034"/>
      <c r="N137" s="2928"/>
      <c r="O137" s="4404" t="s">
        <v>5107</v>
      </c>
    </row>
    <row r="138" spans="1:18" ht="32.25" customHeight="1">
      <c r="A138" s="1490" t="s">
        <v>441</v>
      </c>
      <c r="B138" s="2028" t="s">
        <v>2565</v>
      </c>
      <c r="C138" s="2028"/>
      <c r="D138" s="2028"/>
      <c r="E138" s="2028"/>
      <c r="F138" s="2028"/>
      <c r="G138" s="1999" t="s">
        <v>4329</v>
      </c>
      <c r="H138" s="2027"/>
      <c r="I138" s="2027"/>
      <c r="J138" s="2169"/>
      <c r="K138" s="2035"/>
      <c r="L138" s="2036"/>
      <c r="M138" s="2037"/>
      <c r="N138" s="2929"/>
      <c r="O138" s="4405"/>
    </row>
    <row r="139" spans="1:18" ht="36.75" customHeight="1">
      <c r="A139" s="1490" t="s">
        <v>443</v>
      </c>
      <c r="B139" s="2028" t="s">
        <v>2567</v>
      </c>
      <c r="C139" s="2028"/>
      <c r="D139" s="2028"/>
      <c r="E139" s="2028"/>
      <c r="F139" s="2028"/>
      <c r="G139" s="1999" t="s">
        <v>1442</v>
      </c>
      <c r="H139" s="2027"/>
      <c r="I139" s="2027"/>
      <c r="J139" s="2169"/>
      <c r="K139" s="2035"/>
      <c r="L139" s="2036"/>
      <c r="M139" s="2037"/>
      <c r="N139" s="2929"/>
      <c r="O139" s="4405"/>
    </row>
    <row r="140" spans="1:18" ht="34.5" customHeight="1">
      <c r="A140" s="1490" t="s">
        <v>445</v>
      </c>
      <c r="B140" s="2028" t="s">
        <v>2568</v>
      </c>
      <c r="C140" s="2028"/>
      <c r="D140" s="2028"/>
      <c r="E140" s="2028"/>
      <c r="F140" s="2029"/>
      <c r="G140" s="1999" t="s">
        <v>1442</v>
      </c>
      <c r="H140" s="2027"/>
      <c r="I140" s="2027"/>
      <c r="J140" s="2169"/>
      <c r="K140" s="2485"/>
      <c r="L140" s="2486"/>
      <c r="M140" s="2487"/>
      <c r="N140" s="2929"/>
      <c r="O140" s="4406"/>
    </row>
    <row r="141" spans="1:18" ht="46.5" customHeight="1">
      <c r="A141" s="23" t="s">
        <v>616</v>
      </c>
      <c r="B141" s="2028" t="s">
        <v>3245</v>
      </c>
      <c r="C141" s="2028"/>
      <c r="D141" s="2028"/>
      <c r="E141" s="2028"/>
      <c r="F141" s="2028"/>
      <c r="G141" s="1999" t="s">
        <v>1442</v>
      </c>
      <c r="H141" s="2027"/>
      <c r="I141" s="2027"/>
      <c r="J141" s="2169"/>
      <c r="K141" s="4398"/>
      <c r="L141" s="4399"/>
      <c r="M141" s="4400"/>
      <c r="N141" s="4407" t="s">
        <v>5135</v>
      </c>
      <c r="O141" s="2787" t="s">
        <v>5136</v>
      </c>
      <c r="P141" s="4030" t="s">
        <v>5137</v>
      </c>
      <c r="Q141" s="4397" t="s">
        <v>5138</v>
      </c>
      <c r="R141" s="646"/>
    </row>
    <row r="142" spans="1:18" ht="187.5" customHeight="1">
      <c r="A142" s="76" t="s">
        <v>435</v>
      </c>
      <c r="B142" s="2028" t="s">
        <v>5139</v>
      </c>
      <c r="C142" s="2028"/>
      <c r="D142" s="2028"/>
      <c r="E142" s="2028"/>
      <c r="F142" s="2029"/>
      <c r="G142" s="3706" t="s">
        <v>5140</v>
      </c>
      <c r="H142" s="3707"/>
      <c r="I142" s="3707"/>
      <c r="J142" s="2169"/>
      <c r="K142" s="4401"/>
      <c r="L142" s="4402"/>
      <c r="M142" s="4403"/>
      <c r="N142" s="4407"/>
      <c r="O142" s="2787"/>
      <c r="P142" s="4030"/>
      <c r="Q142" s="4397"/>
      <c r="R142" s="646"/>
    </row>
    <row r="143" spans="1:18" ht="75.75" customHeight="1">
      <c r="A143" s="23" t="s">
        <v>619</v>
      </c>
      <c r="B143" s="2028" t="s">
        <v>3246</v>
      </c>
      <c r="C143" s="2028"/>
      <c r="D143" s="2028"/>
      <c r="E143" s="2028"/>
      <c r="F143" s="2028"/>
      <c r="G143" s="1999" t="s">
        <v>1442</v>
      </c>
      <c r="H143" s="2027"/>
      <c r="I143" s="2027"/>
      <c r="J143" s="2169"/>
      <c r="K143" s="2153"/>
      <c r="L143" s="2153"/>
      <c r="M143" s="2234"/>
      <c r="N143" s="3048" t="s">
        <v>3808</v>
      </c>
      <c r="O143" s="2787" t="s">
        <v>5141</v>
      </c>
      <c r="P143" s="4395" t="s">
        <v>5132</v>
      </c>
      <c r="Q143" s="4391" t="s">
        <v>5142</v>
      </c>
    </row>
    <row r="144" spans="1:18" ht="146.25" customHeight="1" thickBot="1">
      <c r="A144" s="22" t="s">
        <v>435</v>
      </c>
      <c r="B144" s="1855" t="s">
        <v>2573</v>
      </c>
      <c r="C144" s="1855"/>
      <c r="D144" s="1855"/>
      <c r="E144" s="1855"/>
      <c r="F144" s="2098"/>
      <c r="G144" s="4393" t="s">
        <v>5143</v>
      </c>
      <c r="H144" s="4394"/>
      <c r="I144" s="4394"/>
      <c r="J144" s="2030"/>
      <c r="K144" s="2107"/>
      <c r="L144" s="2107"/>
      <c r="M144" s="3385"/>
      <c r="N144" s="3049"/>
      <c r="O144" s="4386"/>
      <c r="P144" s="4396"/>
      <c r="Q144" s="4392"/>
    </row>
    <row r="145" spans="1:16" ht="24" customHeight="1">
      <c r="A145" s="2212"/>
      <c r="B145" s="2213"/>
      <c r="C145" s="2213"/>
      <c r="D145" s="2213"/>
      <c r="E145" s="2213"/>
      <c r="F145" s="2213"/>
      <c r="G145" s="2213"/>
      <c r="H145" s="2213"/>
      <c r="I145" s="2213"/>
      <c r="J145" s="2213"/>
      <c r="K145" s="2213"/>
      <c r="L145" s="2213"/>
      <c r="M145" s="2213"/>
      <c r="N145" s="2213"/>
      <c r="O145" s="2215"/>
      <c r="P145" s="1410"/>
    </row>
    <row r="146" spans="1:16" ht="52.5" customHeight="1">
      <c r="A146" s="78" t="s">
        <v>622</v>
      </c>
      <c r="B146" s="2140" t="s">
        <v>2578</v>
      </c>
      <c r="C146" s="2140"/>
      <c r="D146" s="2140"/>
      <c r="E146" s="2216"/>
      <c r="F146" s="2217" t="s">
        <v>3247</v>
      </c>
      <c r="G146" s="2218"/>
      <c r="H146" s="2219"/>
      <c r="I146" s="2217" t="s">
        <v>3248</v>
      </c>
      <c r="J146" s="2218"/>
      <c r="K146" s="2219"/>
      <c r="L146" s="2220" t="s">
        <v>1381</v>
      </c>
      <c r="M146" s="2221"/>
      <c r="N146" s="3563" t="s">
        <v>3811</v>
      </c>
      <c r="O146" s="2780" t="s">
        <v>5144</v>
      </c>
      <c r="P146" s="1410"/>
    </row>
    <row r="147" spans="1:16" ht="81.75" customHeight="1">
      <c r="A147" s="76" t="s">
        <v>611</v>
      </c>
      <c r="B147" s="2028" t="s">
        <v>1550</v>
      </c>
      <c r="C147" s="2028"/>
      <c r="D147" s="2028"/>
      <c r="E147" s="2029"/>
      <c r="F147" s="2108" t="s">
        <v>1612</v>
      </c>
      <c r="G147" s="2110"/>
      <c r="H147" s="2109"/>
      <c r="I147" s="2108" t="s">
        <v>5145</v>
      </c>
      <c r="J147" s="2110"/>
      <c r="K147" s="2109"/>
      <c r="L147" s="3347" t="s">
        <v>5146</v>
      </c>
      <c r="M147" s="4390"/>
      <c r="N147" s="2443"/>
      <c r="O147" s="2780"/>
      <c r="P147" s="1410"/>
    </row>
    <row r="148" spans="1:16" ht="93" customHeight="1">
      <c r="A148" s="76" t="s">
        <v>441</v>
      </c>
      <c r="B148" s="1885" t="s">
        <v>3231</v>
      </c>
      <c r="C148" s="1885"/>
      <c r="D148" s="1885"/>
      <c r="E148" s="2148"/>
      <c r="F148" s="2108" t="s">
        <v>1612</v>
      </c>
      <c r="G148" s="2110"/>
      <c r="H148" s="2109"/>
      <c r="I148" s="2108" t="s">
        <v>5145</v>
      </c>
      <c r="J148" s="2110"/>
      <c r="K148" s="2109"/>
      <c r="L148" s="3347" t="s">
        <v>5146</v>
      </c>
      <c r="M148" s="4390"/>
      <c r="N148" s="2443"/>
      <c r="O148" s="2780"/>
      <c r="P148" s="1410"/>
    </row>
    <row r="149" spans="1:16" ht="92.25" customHeight="1">
      <c r="A149" s="76" t="s">
        <v>443</v>
      </c>
      <c r="B149" s="79" t="s">
        <v>458</v>
      </c>
      <c r="C149" s="1885" t="s">
        <v>3249</v>
      </c>
      <c r="D149" s="1885"/>
      <c r="E149" s="2148"/>
      <c r="F149" s="2108" t="s">
        <v>5145</v>
      </c>
      <c r="G149" s="2110"/>
      <c r="H149" s="2109"/>
      <c r="I149" s="2108" t="s">
        <v>5145</v>
      </c>
      <c r="J149" s="2110"/>
      <c r="K149" s="2109"/>
      <c r="L149" s="3347" t="s">
        <v>5146</v>
      </c>
      <c r="M149" s="4390"/>
      <c r="N149" s="2443"/>
      <c r="O149" s="2780"/>
      <c r="P149" s="1410"/>
    </row>
    <row r="150" spans="1:16" ht="68.25" customHeight="1">
      <c r="A150" s="76"/>
      <c r="B150" s="1528" t="s">
        <v>489</v>
      </c>
      <c r="C150" s="1885" t="s">
        <v>3250</v>
      </c>
      <c r="D150" s="1885"/>
      <c r="E150" s="2148"/>
      <c r="F150" s="2108" t="s">
        <v>5145</v>
      </c>
      <c r="G150" s="2110"/>
      <c r="H150" s="2109"/>
      <c r="I150" s="2108" t="s">
        <v>5145</v>
      </c>
      <c r="J150" s="2110"/>
      <c r="K150" s="2109"/>
      <c r="L150" s="3347" t="s">
        <v>5147</v>
      </c>
      <c r="M150" s="4390"/>
      <c r="N150" s="2443"/>
      <c r="O150" s="2780"/>
      <c r="P150" s="1410"/>
    </row>
    <row r="151" spans="1:16" ht="42.75" customHeight="1">
      <c r="A151" s="76" t="s">
        <v>445</v>
      </c>
      <c r="B151" s="1885" t="s">
        <v>3233</v>
      </c>
      <c r="C151" s="1885"/>
      <c r="D151" s="1885"/>
      <c r="E151" s="2148"/>
      <c r="F151" s="2108" t="s">
        <v>1614</v>
      </c>
      <c r="G151" s="2110"/>
      <c r="H151" s="2109"/>
      <c r="I151" s="2108" t="s">
        <v>1340</v>
      </c>
      <c r="J151" s="2110"/>
      <c r="K151" s="2109"/>
      <c r="L151" s="3078"/>
      <c r="M151" s="3080"/>
      <c r="N151" s="2443"/>
      <c r="O151" s="2780"/>
      <c r="P151" s="1410"/>
    </row>
    <row r="152" spans="1:16" ht="34.5" customHeight="1">
      <c r="A152" s="76" t="s">
        <v>448</v>
      </c>
      <c r="B152" s="1885" t="s">
        <v>3251</v>
      </c>
      <c r="C152" s="1885"/>
      <c r="D152" s="1885"/>
      <c r="E152" s="2148"/>
      <c r="F152" s="2108" t="s">
        <v>5145</v>
      </c>
      <c r="G152" s="2110"/>
      <c r="H152" s="2109"/>
      <c r="I152" s="2108" t="s">
        <v>5145</v>
      </c>
      <c r="J152" s="2110"/>
      <c r="K152" s="2109"/>
      <c r="L152" s="3078"/>
      <c r="M152" s="3080"/>
      <c r="N152" s="2443"/>
      <c r="O152" s="2780"/>
      <c r="P152" s="1410"/>
    </row>
    <row r="153" spans="1:16" ht="28.5" customHeight="1">
      <c r="A153" s="76" t="s">
        <v>450</v>
      </c>
      <c r="B153" s="1885" t="s">
        <v>2432</v>
      </c>
      <c r="C153" s="1885"/>
      <c r="D153" s="1885"/>
      <c r="E153" s="2148"/>
      <c r="F153" s="2108" t="s">
        <v>1612</v>
      </c>
      <c r="G153" s="2110"/>
      <c r="H153" s="2109"/>
      <c r="I153" s="2108" t="s">
        <v>2583</v>
      </c>
      <c r="J153" s="2110"/>
      <c r="K153" s="2109"/>
      <c r="L153" s="3078" t="s">
        <v>5148</v>
      </c>
      <c r="M153" s="3080"/>
      <c r="N153" s="2443"/>
      <c r="O153" s="2780"/>
      <c r="P153" s="1410"/>
    </row>
    <row r="154" spans="1:16" ht="28.5" customHeight="1">
      <c r="A154" s="76" t="s">
        <v>453</v>
      </c>
      <c r="B154" s="1885" t="s">
        <v>2433</v>
      </c>
      <c r="C154" s="1885"/>
      <c r="D154" s="1885"/>
      <c r="E154" s="2148"/>
      <c r="F154" s="2108" t="s">
        <v>1340</v>
      </c>
      <c r="G154" s="2110"/>
      <c r="H154" s="2109"/>
      <c r="I154" s="2108" t="s">
        <v>2583</v>
      </c>
      <c r="J154" s="2110"/>
      <c r="K154" s="2109"/>
      <c r="L154" s="3078" t="s">
        <v>5148</v>
      </c>
      <c r="M154" s="3080"/>
      <c r="N154" s="2443"/>
      <c r="O154" s="2780"/>
      <c r="P154" s="1410"/>
    </row>
    <row r="155" spans="1:16" ht="31.5" customHeight="1">
      <c r="A155" s="76" t="s">
        <v>456</v>
      </c>
      <c r="B155" s="1885" t="s">
        <v>3252</v>
      </c>
      <c r="C155" s="1885"/>
      <c r="D155" s="1885"/>
      <c r="E155" s="2148"/>
      <c r="F155" s="2108" t="s">
        <v>1612</v>
      </c>
      <c r="G155" s="2110"/>
      <c r="H155" s="2109"/>
      <c r="I155" s="2108" t="s">
        <v>1612</v>
      </c>
      <c r="J155" s="2110"/>
      <c r="K155" s="2109"/>
      <c r="L155" s="3079" t="s">
        <v>5148</v>
      </c>
      <c r="M155" s="3080"/>
      <c r="N155" s="4336"/>
      <c r="O155" s="2780"/>
      <c r="P155" s="1410"/>
    </row>
    <row r="156" spans="1:16" ht="28.5" customHeight="1">
      <c r="A156" s="76" t="s">
        <v>458</v>
      </c>
      <c r="B156" s="1885" t="s">
        <v>3236</v>
      </c>
      <c r="C156" s="1885"/>
      <c r="D156" s="1885"/>
      <c r="E156" s="2148"/>
      <c r="F156" s="2108" t="s">
        <v>1614</v>
      </c>
      <c r="G156" s="2110"/>
      <c r="H156" s="2109"/>
      <c r="I156" s="2108" t="s">
        <v>1614</v>
      </c>
      <c r="J156" s="2110"/>
      <c r="K156" s="2109"/>
      <c r="L156" s="2163"/>
      <c r="M156" s="2196"/>
      <c r="N156" s="4336"/>
      <c r="O156" s="2780"/>
      <c r="P156" s="1410"/>
    </row>
    <row r="157" spans="1:16" ht="28.5" customHeight="1">
      <c r="A157" s="22" t="s">
        <v>594</v>
      </c>
      <c r="B157" s="1885" t="s">
        <v>3237</v>
      </c>
      <c r="C157" s="1885"/>
      <c r="D157" s="1885"/>
      <c r="E157" s="2148"/>
      <c r="F157" s="2108" t="s">
        <v>1614</v>
      </c>
      <c r="G157" s="2110"/>
      <c r="H157" s="2109"/>
      <c r="I157" s="2108" t="s">
        <v>1614</v>
      </c>
      <c r="J157" s="2110"/>
      <c r="K157" s="2109"/>
      <c r="L157" s="2163"/>
      <c r="M157" s="2196"/>
      <c r="N157" s="4336"/>
      <c r="O157" s="2780"/>
      <c r="P157" s="1410"/>
    </row>
    <row r="158" spans="1:16" ht="28.5" customHeight="1">
      <c r="A158" s="22" t="s">
        <v>596</v>
      </c>
      <c r="B158" s="1885" t="s">
        <v>3238</v>
      </c>
      <c r="C158" s="1885"/>
      <c r="D158" s="1885"/>
      <c r="E158" s="2148"/>
      <c r="F158" s="2108" t="s">
        <v>1340</v>
      </c>
      <c r="G158" s="2110"/>
      <c r="H158" s="2109"/>
      <c r="I158" s="2108" t="s">
        <v>2583</v>
      </c>
      <c r="J158" s="2110"/>
      <c r="K158" s="2109"/>
      <c r="L158" s="3078" t="s">
        <v>5148</v>
      </c>
      <c r="M158" s="3080"/>
      <c r="N158" s="4336"/>
      <c r="O158" s="2780"/>
      <c r="P158" s="1410"/>
    </row>
    <row r="159" spans="1:16" ht="33" customHeight="1">
      <c r="A159" s="22" t="s">
        <v>598</v>
      </c>
      <c r="B159" s="1885" t="s">
        <v>3239</v>
      </c>
      <c r="C159" s="1885"/>
      <c r="D159" s="1885"/>
      <c r="E159" s="2148"/>
      <c r="F159" s="2108" t="s">
        <v>1340</v>
      </c>
      <c r="G159" s="2110"/>
      <c r="H159" s="2109"/>
      <c r="I159" s="2108" t="s">
        <v>5145</v>
      </c>
      <c r="J159" s="2110"/>
      <c r="K159" s="2109"/>
      <c r="L159" s="2163"/>
      <c r="M159" s="2196"/>
      <c r="N159" s="4336"/>
      <c r="O159" s="2780"/>
      <c r="P159" s="1410"/>
    </row>
    <row r="160" spans="1:16" ht="28.5" customHeight="1">
      <c r="A160" s="22" t="s">
        <v>600</v>
      </c>
      <c r="B160" s="1885" t="s">
        <v>3076</v>
      </c>
      <c r="C160" s="1885"/>
      <c r="D160" s="1885"/>
      <c r="E160" s="2148"/>
      <c r="F160" s="2108" t="s">
        <v>1340</v>
      </c>
      <c r="G160" s="2110"/>
      <c r="H160" s="2109"/>
      <c r="I160" s="2108" t="s">
        <v>1340</v>
      </c>
      <c r="J160" s="2110"/>
      <c r="K160" s="2109"/>
      <c r="L160" s="2163"/>
      <c r="M160" s="2196"/>
      <c r="N160" s="4336"/>
      <c r="O160" s="2780"/>
      <c r="P160" s="1410"/>
    </row>
    <row r="161" spans="1:16" ht="43.5" customHeight="1" thickBot="1">
      <c r="A161" s="80" t="s">
        <v>602</v>
      </c>
      <c r="B161" s="2206" t="s">
        <v>3253</v>
      </c>
      <c r="C161" s="2206"/>
      <c r="D161" s="2206"/>
      <c r="E161" s="229" t="s">
        <v>1616</v>
      </c>
      <c r="F161" s="1411"/>
      <c r="G161" s="4156" t="s">
        <v>3028</v>
      </c>
      <c r="H161" s="4388"/>
      <c r="I161" s="4156" t="s">
        <v>3028</v>
      </c>
      <c r="J161" s="4389"/>
      <c r="K161" s="4388"/>
      <c r="L161" s="2181"/>
      <c r="M161" s="2182"/>
      <c r="N161" s="4336"/>
      <c r="O161" s="2780"/>
      <c r="P161" s="1410"/>
    </row>
    <row r="162" spans="1:16" ht="43.5" customHeight="1">
      <c r="A162" s="2210" t="s">
        <v>3254</v>
      </c>
      <c r="B162" s="2211"/>
      <c r="C162" s="2211"/>
      <c r="D162" s="2211"/>
      <c r="E162" s="2211"/>
      <c r="F162" s="2211"/>
      <c r="G162" s="2211"/>
      <c r="H162" s="2211"/>
      <c r="I162" s="2211"/>
      <c r="J162" s="2211"/>
      <c r="K162" s="2211"/>
      <c r="L162" s="2211"/>
      <c r="M162" s="2211"/>
      <c r="N162" s="1412"/>
      <c r="O162" s="1412"/>
      <c r="P162" s="1413"/>
    </row>
    <row r="163" spans="1:16" ht="49.5" customHeight="1">
      <c r="A163" s="1549" t="s">
        <v>633</v>
      </c>
      <c r="B163" s="2028" t="s">
        <v>3255</v>
      </c>
      <c r="C163" s="2028"/>
      <c r="D163" s="2029"/>
      <c r="E163" s="1542" t="s">
        <v>2593</v>
      </c>
      <c r="F163" s="2198" t="s">
        <v>2594</v>
      </c>
      <c r="G163" s="2199"/>
      <c r="H163" s="2199"/>
      <c r="I163" s="2199"/>
      <c r="J163" s="2200"/>
      <c r="K163" s="2376" t="s">
        <v>2595</v>
      </c>
      <c r="L163" s="2377"/>
      <c r="M163" s="2378"/>
      <c r="N163" s="4386" t="s">
        <v>5132</v>
      </c>
      <c r="O163" s="4387" t="s">
        <v>5149</v>
      </c>
      <c r="P163" s="1666"/>
    </row>
    <row r="164" spans="1:16" ht="32.25" customHeight="1">
      <c r="A164" s="1489" t="s">
        <v>435</v>
      </c>
      <c r="B164" s="1997" t="s">
        <v>2597</v>
      </c>
      <c r="C164" s="1997"/>
      <c r="D164" s="1998"/>
      <c r="E164" s="1523" t="s">
        <v>1442</v>
      </c>
      <c r="F164" s="3097" t="s">
        <v>5150</v>
      </c>
      <c r="G164" s="3098"/>
      <c r="H164" s="3098"/>
      <c r="I164" s="3098"/>
      <c r="J164" s="3099"/>
      <c r="K164" s="2108" t="s">
        <v>1442</v>
      </c>
      <c r="L164" s="2110"/>
      <c r="M164" s="2191"/>
      <c r="N164" s="2781"/>
      <c r="O164" s="2780"/>
      <c r="P164" s="1667"/>
    </row>
    <row r="165" spans="1:16" ht="45.75" customHeight="1">
      <c r="A165" s="1489" t="s">
        <v>441</v>
      </c>
      <c r="B165" s="1997" t="s">
        <v>2599</v>
      </c>
      <c r="C165" s="1997"/>
      <c r="D165" s="1998"/>
      <c r="E165" s="1523" t="s">
        <v>1442</v>
      </c>
      <c r="F165" s="3097" t="s">
        <v>5151</v>
      </c>
      <c r="G165" s="3098"/>
      <c r="H165" s="3098"/>
      <c r="I165" s="3098"/>
      <c r="J165" s="3099"/>
      <c r="K165" s="2108" t="s">
        <v>1442</v>
      </c>
      <c r="L165" s="2110"/>
      <c r="M165" s="2191"/>
      <c r="N165" s="2781"/>
      <c r="O165" s="2780"/>
      <c r="P165" s="1667"/>
    </row>
    <row r="166" spans="1:16" ht="45.75" customHeight="1">
      <c r="A166" s="1489" t="s">
        <v>443</v>
      </c>
      <c r="B166" s="1997" t="s">
        <v>2601</v>
      </c>
      <c r="C166" s="1997"/>
      <c r="D166" s="1998"/>
      <c r="E166" s="1523" t="s">
        <v>1442</v>
      </c>
      <c r="F166" s="3097" t="s">
        <v>5152</v>
      </c>
      <c r="G166" s="3098"/>
      <c r="H166" s="3098"/>
      <c r="I166" s="3098"/>
      <c r="J166" s="3099"/>
      <c r="K166" s="2108" t="s">
        <v>1442</v>
      </c>
      <c r="L166" s="2110"/>
      <c r="M166" s="2191"/>
      <c r="N166" s="2781"/>
      <c r="O166" s="2780"/>
      <c r="P166" s="1667"/>
    </row>
    <row r="167" spans="1:16" ht="24.75" customHeight="1">
      <c r="A167" s="1489" t="s">
        <v>445</v>
      </c>
      <c r="B167" s="1997" t="s">
        <v>2602</v>
      </c>
      <c r="C167" s="1997"/>
      <c r="D167" s="1998"/>
      <c r="E167" s="1523" t="s">
        <v>1442</v>
      </c>
      <c r="F167" s="3097" t="s">
        <v>5153</v>
      </c>
      <c r="G167" s="3098"/>
      <c r="H167" s="3098"/>
      <c r="I167" s="3098"/>
      <c r="J167" s="3099"/>
      <c r="K167" s="2108" t="s">
        <v>1442</v>
      </c>
      <c r="L167" s="2110"/>
      <c r="M167" s="2191"/>
      <c r="N167" s="2781"/>
      <c r="O167" s="2780"/>
      <c r="P167" s="1667"/>
    </row>
    <row r="168" spans="1:16" ht="45" customHeight="1">
      <c r="A168" s="1490" t="s">
        <v>448</v>
      </c>
      <c r="B168" s="1997" t="s">
        <v>2603</v>
      </c>
      <c r="C168" s="1997"/>
      <c r="D168" s="1998"/>
      <c r="E168" s="1523" t="s">
        <v>1442</v>
      </c>
      <c r="F168" s="3097" t="s">
        <v>5154</v>
      </c>
      <c r="G168" s="3098"/>
      <c r="H168" s="3098"/>
      <c r="I168" s="3098"/>
      <c r="J168" s="3099"/>
      <c r="K168" s="2108" t="s">
        <v>1442</v>
      </c>
      <c r="L168" s="2110"/>
      <c r="M168" s="2191"/>
      <c r="N168" s="2781"/>
      <c r="O168" s="2780"/>
      <c r="P168" s="1667"/>
    </row>
    <row r="169" spans="1:16" ht="61.5" customHeight="1">
      <c r="A169" s="1494" t="s">
        <v>450</v>
      </c>
      <c r="B169" s="1997" t="s">
        <v>3258</v>
      </c>
      <c r="C169" s="1997"/>
      <c r="D169" s="1998"/>
      <c r="E169" s="1523" t="s">
        <v>1442</v>
      </c>
      <c r="F169" s="3097" t="s">
        <v>5155</v>
      </c>
      <c r="G169" s="3098"/>
      <c r="H169" s="3098"/>
      <c r="I169" s="3098"/>
      <c r="J169" s="3099"/>
      <c r="K169" s="2108" t="s">
        <v>1442</v>
      </c>
      <c r="L169" s="2110"/>
      <c r="M169" s="2191"/>
      <c r="N169" s="2781"/>
      <c r="O169" s="2780"/>
      <c r="P169" s="1667"/>
    </row>
    <row r="170" spans="1:16" ht="57.75" customHeight="1">
      <c r="A170" s="1494" t="s">
        <v>453</v>
      </c>
      <c r="B170" s="1997" t="s">
        <v>2605</v>
      </c>
      <c r="C170" s="1997"/>
      <c r="D170" s="1998"/>
      <c r="E170" s="1523" t="s">
        <v>1442</v>
      </c>
      <c r="F170" s="3097" t="s">
        <v>5156</v>
      </c>
      <c r="G170" s="3098"/>
      <c r="H170" s="3098"/>
      <c r="I170" s="3098"/>
      <c r="J170" s="3099"/>
      <c r="K170" s="2108" t="s">
        <v>1442</v>
      </c>
      <c r="L170" s="2110"/>
      <c r="M170" s="2191"/>
      <c r="N170" s="2781"/>
      <c r="O170" s="2780"/>
      <c r="P170" s="1667" t="s">
        <v>5157</v>
      </c>
    </row>
    <row r="171" spans="1:16" ht="45" customHeight="1">
      <c r="A171" s="1494" t="s">
        <v>456</v>
      </c>
      <c r="B171" s="1997" t="s">
        <v>2606</v>
      </c>
      <c r="C171" s="1997"/>
      <c r="D171" s="1998"/>
      <c r="E171" s="1523" t="s">
        <v>1442</v>
      </c>
      <c r="F171" s="3097" t="s">
        <v>5154</v>
      </c>
      <c r="G171" s="3098"/>
      <c r="H171" s="3098"/>
      <c r="I171" s="3098"/>
      <c r="J171" s="3099"/>
      <c r="K171" s="2108" t="s">
        <v>1442</v>
      </c>
      <c r="L171" s="2110"/>
      <c r="M171" s="2191"/>
      <c r="N171" s="2781"/>
      <c r="O171" s="2780"/>
      <c r="P171" s="1667"/>
    </row>
    <row r="172" spans="1:16" ht="48" customHeight="1">
      <c r="A172" s="1494" t="s">
        <v>458</v>
      </c>
      <c r="B172" s="1997" t="s">
        <v>1653</v>
      </c>
      <c r="C172" s="1997"/>
      <c r="D172" s="1998"/>
      <c r="E172" s="1523" t="s">
        <v>1442</v>
      </c>
      <c r="F172" s="3097" t="s">
        <v>5154</v>
      </c>
      <c r="G172" s="3098"/>
      <c r="H172" s="3098"/>
      <c r="I172" s="3098"/>
      <c r="J172" s="3099"/>
      <c r="K172" s="2108" t="s">
        <v>1442</v>
      </c>
      <c r="L172" s="2110"/>
      <c r="M172" s="2191"/>
      <c r="N172" s="2781"/>
      <c r="O172" s="2780"/>
      <c r="P172" s="1667"/>
    </row>
    <row r="173" spans="1:16" ht="45" customHeight="1">
      <c r="A173" s="1494" t="s">
        <v>594</v>
      </c>
      <c r="B173" s="1997" t="s">
        <v>3259</v>
      </c>
      <c r="C173" s="1997"/>
      <c r="D173" s="1998"/>
      <c r="E173" s="1523" t="s">
        <v>1442</v>
      </c>
      <c r="F173" s="3097" t="s">
        <v>5158</v>
      </c>
      <c r="G173" s="3098"/>
      <c r="H173" s="3098"/>
      <c r="I173" s="3098"/>
      <c r="J173" s="3099"/>
      <c r="K173" s="2108" t="s">
        <v>1442</v>
      </c>
      <c r="L173" s="2110"/>
      <c r="M173" s="2191"/>
      <c r="N173" s="2781"/>
      <c r="O173" s="2780"/>
      <c r="P173" s="1667" t="s">
        <v>5159</v>
      </c>
    </row>
    <row r="174" spans="1:16">
      <c r="A174" s="1490" t="s">
        <v>596</v>
      </c>
      <c r="B174" s="1997" t="s">
        <v>3260</v>
      </c>
      <c r="C174" s="1997"/>
      <c r="D174" s="1998"/>
      <c r="E174" s="1523" t="s">
        <v>1807</v>
      </c>
      <c r="F174" s="2188"/>
      <c r="G174" s="2189"/>
      <c r="H174" s="2189"/>
      <c r="I174" s="2189"/>
      <c r="J174" s="2190"/>
      <c r="K174" s="2108" t="s">
        <v>1340</v>
      </c>
      <c r="L174" s="2110"/>
      <c r="M174" s="2191"/>
      <c r="N174" s="2784"/>
      <c r="O174" s="2783"/>
      <c r="P174" s="1414"/>
    </row>
    <row r="175" spans="1:16" ht="51" customHeight="1">
      <c r="A175" s="1549" t="s">
        <v>192</v>
      </c>
      <c r="B175" s="2028" t="s">
        <v>3261</v>
      </c>
      <c r="C175" s="2028"/>
      <c r="D175" s="2029"/>
      <c r="E175" s="1542" t="s">
        <v>2593</v>
      </c>
      <c r="F175" s="2192" t="s">
        <v>2612</v>
      </c>
      <c r="G175" s="2193"/>
      <c r="H175" s="2193"/>
      <c r="I175" s="2193"/>
      <c r="J175" s="2193"/>
      <c r="K175" s="2193"/>
      <c r="L175" s="2193"/>
      <c r="M175" s="2194"/>
      <c r="N175" s="3049" t="s">
        <v>1643</v>
      </c>
      <c r="O175" s="4380" t="s">
        <v>5160</v>
      </c>
      <c r="P175" s="4383" t="s">
        <v>5100</v>
      </c>
    </row>
    <row r="176" spans="1:16" s="624" customFormat="1" ht="37.5" customHeight="1">
      <c r="A176" s="1492" t="s">
        <v>435</v>
      </c>
      <c r="B176" s="1997" t="s">
        <v>2597</v>
      </c>
      <c r="C176" s="1997"/>
      <c r="D176" s="1998"/>
      <c r="E176" s="1523" t="s">
        <v>1442</v>
      </c>
      <c r="F176" s="3142" t="s">
        <v>5161</v>
      </c>
      <c r="G176" s="3143"/>
      <c r="H176" s="3143"/>
      <c r="I176" s="3143"/>
      <c r="J176" s="3143"/>
      <c r="K176" s="3143"/>
      <c r="L176" s="3143"/>
      <c r="M176" s="3144"/>
      <c r="N176" s="3049"/>
      <c r="O176" s="4381"/>
      <c r="P176" s="4384"/>
    </row>
    <row r="177" spans="1:16" s="624" customFormat="1" ht="34.5" customHeight="1">
      <c r="A177" s="1492" t="s">
        <v>441</v>
      </c>
      <c r="B177" s="1997" t="s">
        <v>2599</v>
      </c>
      <c r="C177" s="1997"/>
      <c r="D177" s="1998"/>
      <c r="E177" s="1523" t="s">
        <v>1442</v>
      </c>
      <c r="F177" s="3142" t="s">
        <v>5161</v>
      </c>
      <c r="G177" s="3143"/>
      <c r="H177" s="3143"/>
      <c r="I177" s="3143"/>
      <c r="J177" s="3143"/>
      <c r="K177" s="3143"/>
      <c r="L177" s="3143"/>
      <c r="M177" s="3144"/>
      <c r="N177" s="3049"/>
      <c r="O177" s="4381"/>
      <c r="P177" s="4384"/>
    </row>
    <row r="178" spans="1:16" s="624" customFormat="1" ht="31.5" customHeight="1">
      <c r="A178" s="1492" t="s">
        <v>443</v>
      </c>
      <c r="B178" s="1997" t="s">
        <v>2601</v>
      </c>
      <c r="C178" s="1997"/>
      <c r="D178" s="1998"/>
      <c r="E178" s="1523" t="s">
        <v>1442</v>
      </c>
      <c r="F178" s="3142" t="s">
        <v>5161</v>
      </c>
      <c r="G178" s="3143"/>
      <c r="H178" s="3143"/>
      <c r="I178" s="3143"/>
      <c r="J178" s="3143"/>
      <c r="K178" s="3143"/>
      <c r="L178" s="3143"/>
      <c r="M178" s="3144"/>
      <c r="N178" s="3049"/>
      <c r="O178" s="4381"/>
      <c r="P178" s="4384"/>
    </row>
    <row r="179" spans="1:16" s="624" customFormat="1" ht="31.5" customHeight="1">
      <c r="A179" s="1492" t="s">
        <v>445</v>
      </c>
      <c r="B179" s="1997" t="s">
        <v>2602</v>
      </c>
      <c r="C179" s="1997"/>
      <c r="D179" s="1998"/>
      <c r="E179" s="1523" t="s">
        <v>1442</v>
      </c>
      <c r="F179" s="3142" t="s">
        <v>5161</v>
      </c>
      <c r="G179" s="3143"/>
      <c r="H179" s="3143"/>
      <c r="I179" s="3143"/>
      <c r="J179" s="3143"/>
      <c r="K179" s="3143"/>
      <c r="L179" s="3143"/>
      <c r="M179" s="3144"/>
      <c r="N179" s="3049"/>
      <c r="O179" s="4381"/>
      <c r="P179" s="4384"/>
    </row>
    <row r="180" spans="1:16" ht="23.25" customHeight="1">
      <c r="A180" s="76" t="s">
        <v>448</v>
      </c>
      <c r="B180" s="1997" t="s">
        <v>2603</v>
      </c>
      <c r="C180" s="1997"/>
      <c r="D180" s="1998"/>
      <c r="E180" s="1523" t="s">
        <v>1442</v>
      </c>
      <c r="F180" s="3142" t="s">
        <v>5162</v>
      </c>
      <c r="G180" s="3143"/>
      <c r="H180" s="3143"/>
      <c r="I180" s="3143"/>
      <c r="J180" s="3143"/>
      <c r="K180" s="3143"/>
      <c r="L180" s="3143"/>
      <c r="M180" s="3144"/>
      <c r="N180" s="3049"/>
      <c r="O180" s="4381"/>
      <c r="P180" s="4384"/>
    </row>
    <row r="181" spans="1:16" ht="30.75" customHeight="1">
      <c r="A181" s="84" t="s">
        <v>450</v>
      </c>
      <c r="B181" s="1997" t="s">
        <v>3258</v>
      </c>
      <c r="C181" s="1997"/>
      <c r="D181" s="1998"/>
      <c r="E181" s="1523" t="s">
        <v>1442</v>
      </c>
      <c r="F181" s="3142" t="s">
        <v>5162</v>
      </c>
      <c r="G181" s="3143"/>
      <c r="H181" s="3143"/>
      <c r="I181" s="3143"/>
      <c r="J181" s="3143"/>
      <c r="K181" s="3143"/>
      <c r="L181" s="3143"/>
      <c r="M181" s="3144"/>
      <c r="N181" s="3049"/>
      <c r="O181" s="4381"/>
      <c r="P181" s="4384"/>
    </row>
    <row r="182" spans="1:16" ht="30" customHeight="1">
      <c r="A182" s="84" t="s">
        <v>453</v>
      </c>
      <c r="B182" s="1997" t="s">
        <v>2605</v>
      </c>
      <c r="C182" s="1997"/>
      <c r="D182" s="1998"/>
      <c r="E182" s="1523" t="s">
        <v>1442</v>
      </c>
      <c r="F182" s="3142" t="s">
        <v>5162</v>
      </c>
      <c r="G182" s="3143"/>
      <c r="H182" s="3143"/>
      <c r="I182" s="3143"/>
      <c r="J182" s="3143"/>
      <c r="K182" s="3143"/>
      <c r="L182" s="3143"/>
      <c r="M182" s="3144"/>
      <c r="N182" s="3049"/>
      <c r="O182" s="4381"/>
      <c r="P182" s="4384"/>
    </row>
    <row r="183" spans="1:16" ht="24.75" customHeight="1">
      <c r="A183" s="84" t="s">
        <v>456</v>
      </c>
      <c r="B183" s="1997" t="s">
        <v>2606</v>
      </c>
      <c r="C183" s="1997"/>
      <c r="D183" s="1998"/>
      <c r="E183" s="1523" t="s">
        <v>1442</v>
      </c>
      <c r="F183" s="3142" t="s">
        <v>5162</v>
      </c>
      <c r="G183" s="3143"/>
      <c r="H183" s="3143"/>
      <c r="I183" s="3143"/>
      <c r="J183" s="3143"/>
      <c r="K183" s="3143"/>
      <c r="L183" s="3143"/>
      <c r="M183" s="3144"/>
      <c r="N183" s="3049"/>
      <c r="O183" s="4381"/>
      <c r="P183" s="4384"/>
    </row>
    <row r="184" spans="1:16" ht="32.25" customHeight="1">
      <c r="A184" s="84" t="s">
        <v>458</v>
      </c>
      <c r="B184" s="1997" t="s">
        <v>1653</v>
      </c>
      <c r="C184" s="1997"/>
      <c r="D184" s="1998"/>
      <c r="E184" s="1523" t="s">
        <v>57</v>
      </c>
      <c r="F184" s="3142" t="s">
        <v>5163</v>
      </c>
      <c r="G184" s="3143"/>
      <c r="H184" s="3143"/>
      <c r="I184" s="3143"/>
      <c r="J184" s="3143"/>
      <c r="K184" s="3143"/>
      <c r="L184" s="3143"/>
      <c r="M184" s="3144"/>
      <c r="N184" s="3049"/>
      <c r="O184" s="4381"/>
      <c r="P184" s="4384"/>
    </row>
    <row r="185" spans="1:16" ht="61.5" customHeight="1">
      <c r="A185" s="84" t="s">
        <v>594</v>
      </c>
      <c r="B185" s="1997" t="s">
        <v>3259</v>
      </c>
      <c r="C185" s="1997"/>
      <c r="D185" s="1998"/>
      <c r="E185" s="1523" t="s">
        <v>1442</v>
      </c>
      <c r="F185" s="3142" t="s">
        <v>5164</v>
      </c>
      <c r="G185" s="3143"/>
      <c r="H185" s="3143"/>
      <c r="I185" s="3143"/>
      <c r="J185" s="3143"/>
      <c r="K185" s="3143"/>
      <c r="L185" s="3143"/>
      <c r="M185" s="3144"/>
      <c r="N185" s="3049"/>
      <c r="O185" s="4381"/>
      <c r="P185" s="4384"/>
    </row>
    <row r="186" spans="1:16" ht="18.75" customHeight="1">
      <c r="A186" s="76" t="s">
        <v>596</v>
      </c>
      <c r="B186" s="1997" t="s">
        <v>3260</v>
      </c>
      <c r="C186" s="1997"/>
      <c r="D186" s="1998"/>
      <c r="E186" s="1523" t="s">
        <v>57</v>
      </c>
      <c r="F186" s="2162"/>
      <c r="G186" s="2163"/>
      <c r="H186" s="2163"/>
      <c r="I186" s="2163"/>
      <c r="J186" s="2163"/>
      <c r="K186" s="2163"/>
      <c r="L186" s="2163"/>
      <c r="M186" s="2196"/>
      <c r="N186" s="3087"/>
      <c r="O186" s="4382"/>
      <c r="P186" s="4385"/>
    </row>
    <row r="187" spans="1:16" ht="61.5" customHeight="1">
      <c r="A187" s="1549" t="s">
        <v>643</v>
      </c>
      <c r="B187" s="2028" t="s">
        <v>3263</v>
      </c>
      <c r="C187" s="2028"/>
      <c r="D187" s="2029"/>
      <c r="E187" s="1542" t="s">
        <v>2593</v>
      </c>
      <c r="F187" s="2198" t="s">
        <v>2620</v>
      </c>
      <c r="G187" s="2199"/>
      <c r="H187" s="2199"/>
      <c r="I187" s="2199"/>
      <c r="J187" s="2200"/>
      <c r="K187" s="2201" t="s">
        <v>2595</v>
      </c>
      <c r="L187" s="2202"/>
      <c r="M187" s="2203"/>
      <c r="N187" s="3048" t="s">
        <v>3030</v>
      </c>
      <c r="O187" s="3048"/>
      <c r="P187" s="1415"/>
    </row>
    <row r="188" spans="1:16" ht="20.25" customHeight="1">
      <c r="A188" s="1489" t="s">
        <v>435</v>
      </c>
      <c r="B188" s="1997" t="s">
        <v>2597</v>
      </c>
      <c r="C188" s="1997"/>
      <c r="D188" s="1998"/>
      <c r="E188" s="1523" t="s">
        <v>57</v>
      </c>
      <c r="F188" s="2188"/>
      <c r="G188" s="2189"/>
      <c r="H188" s="2189"/>
      <c r="I188" s="2189"/>
      <c r="J188" s="2190"/>
      <c r="K188" s="2108" t="s">
        <v>1340</v>
      </c>
      <c r="L188" s="2110"/>
      <c r="M188" s="2191"/>
      <c r="N188" s="3049"/>
      <c r="O188" s="3049"/>
      <c r="P188" s="1410"/>
    </row>
    <row r="189" spans="1:16" ht="20.25" customHeight="1">
      <c r="A189" s="1489" t="s">
        <v>441</v>
      </c>
      <c r="B189" s="1997" t="s">
        <v>2599</v>
      </c>
      <c r="C189" s="1997"/>
      <c r="D189" s="1998"/>
      <c r="E189" s="1523" t="s">
        <v>57</v>
      </c>
      <c r="F189" s="2188"/>
      <c r="G189" s="2189"/>
      <c r="H189" s="2189"/>
      <c r="I189" s="2189"/>
      <c r="J189" s="2190"/>
      <c r="K189" s="2108" t="s">
        <v>1340</v>
      </c>
      <c r="L189" s="2110"/>
      <c r="M189" s="2191"/>
      <c r="N189" s="3049"/>
      <c r="O189" s="3049"/>
      <c r="P189" s="1410"/>
    </row>
    <row r="190" spans="1:16" ht="20.25" customHeight="1">
      <c r="A190" s="1489" t="s">
        <v>443</v>
      </c>
      <c r="B190" s="1997" t="s">
        <v>2601</v>
      </c>
      <c r="C190" s="1997"/>
      <c r="D190" s="1998"/>
      <c r="E190" s="1523" t="s">
        <v>57</v>
      </c>
      <c r="F190" s="2188"/>
      <c r="G190" s="2189"/>
      <c r="H190" s="2189"/>
      <c r="I190" s="2189"/>
      <c r="J190" s="2190"/>
      <c r="K190" s="2108" t="s">
        <v>1340</v>
      </c>
      <c r="L190" s="2110"/>
      <c r="M190" s="2191"/>
      <c r="N190" s="3049"/>
      <c r="O190" s="3049"/>
      <c r="P190" s="1410"/>
    </row>
    <row r="191" spans="1:16" ht="20.25" customHeight="1">
      <c r="A191" s="1489" t="s">
        <v>445</v>
      </c>
      <c r="B191" s="1997" t="s">
        <v>2602</v>
      </c>
      <c r="C191" s="1997"/>
      <c r="D191" s="1998"/>
      <c r="E191" s="1523" t="s">
        <v>57</v>
      </c>
      <c r="F191" s="2188"/>
      <c r="G191" s="2189"/>
      <c r="H191" s="2189"/>
      <c r="I191" s="2189"/>
      <c r="J191" s="2190"/>
      <c r="K191" s="2108" t="s">
        <v>1340</v>
      </c>
      <c r="L191" s="2110"/>
      <c r="M191" s="2191"/>
      <c r="N191" s="3049"/>
      <c r="O191" s="3049"/>
      <c r="P191" s="1410"/>
    </row>
    <row r="192" spans="1:16" ht="20.25" customHeight="1">
      <c r="A192" s="1489" t="s">
        <v>448</v>
      </c>
      <c r="B192" s="1997" t="s">
        <v>2603</v>
      </c>
      <c r="C192" s="1997"/>
      <c r="D192" s="1998"/>
      <c r="E192" s="1523" t="s">
        <v>57</v>
      </c>
      <c r="F192" s="2188"/>
      <c r="G192" s="2189"/>
      <c r="H192" s="2189"/>
      <c r="I192" s="2189"/>
      <c r="J192" s="2190"/>
      <c r="K192" s="2108" t="s">
        <v>1340</v>
      </c>
      <c r="L192" s="2110"/>
      <c r="M192" s="2191"/>
      <c r="N192" s="3049"/>
      <c r="O192" s="3049"/>
      <c r="P192" s="1410"/>
    </row>
    <row r="193" spans="1:16" ht="30.75" customHeight="1">
      <c r="A193" s="1494" t="s">
        <v>450</v>
      </c>
      <c r="B193" s="1997" t="s">
        <v>3258</v>
      </c>
      <c r="C193" s="1997"/>
      <c r="D193" s="1998"/>
      <c r="E193" s="1523" t="s">
        <v>57</v>
      </c>
      <c r="F193" s="2188"/>
      <c r="G193" s="2189"/>
      <c r="H193" s="2189"/>
      <c r="I193" s="2189"/>
      <c r="J193" s="2190"/>
      <c r="K193" s="2108" t="s">
        <v>1340</v>
      </c>
      <c r="L193" s="2110"/>
      <c r="M193" s="2191"/>
      <c r="N193" s="3049"/>
      <c r="O193" s="3049"/>
      <c r="P193" s="1410"/>
    </row>
    <row r="194" spans="1:16" ht="20.25" customHeight="1">
      <c r="A194" s="1494" t="s">
        <v>453</v>
      </c>
      <c r="B194" s="1997" t="s">
        <v>2605</v>
      </c>
      <c r="C194" s="1997"/>
      <c r="D194" s="1998"/>
      <c r="E194" s="1523" t="s">
        <v>57</v>
      </c>
      <c r="F194" s="2188"/>
      <c r="G194" s="2189"/>
      <c r="H194" s="2189"/>
      <c r="I194" s="2189"/>
      <c r="J194" s="2190"/>
      <c r="K194" s="2108" t="s">
        <v>1340</v>
      </c>
      <c r="L194" s="2110"/>
      <c r="M194" s="2191"/>
      <c r="N194" s="3049"/>
      <c r="O194" s="3049"/>
      <c r="P194" s="1410"/>
    </row>
    <row r="195" spans="1:16" ht="20.25" customHeight="1">
      <c r="A195" s="1494" t="s">
        <v>456</v>
      </c>
      <c r="B195" s="1997" t="s">
        <v>2606</v>
      </c>
      <c r="C195" s="1997"/>
      <c r="D195" s="1998"/>
      <c r="E195" s="1523" t="s">
        <v>57</v>
      </c>
      <c r="F195" s="2188"/>
      <c r="G195" s="2189"/>
      <c r="H195" s="2189"/>
      <c r="I195" s="2189"/>
      <c r="J195" s="2190"/>
      <c r="K195" s="2108" t="s">
        <v>1340</v>
      </c>
      <c r="L195" s="2110"/>
      <c r="M195" s="2191"/>
      <c r="N195" s="3049"/>
      <c r="O195" s="3049"/>
      <c r="P195" s="1410"/>
    </row>
    <row r="196" spans="1:16" ht="20.25" customHeight="1">
      <c r="A196" s="1494" t="s">
        <v>458</v>
      </c>
      <c r="B196" s="1997" t="s">
        <v>1653</v>
      </c>
      <c r="C196" s="1997"/>
      <c r="D196" s="1998"/>
      <c r="E196" s="1523" t="s">
        <v>57</v>
      </c>
      <c r="F196" s="2188"/>
      <c r="G196" s="2189"/>
      <c r="H196" s="2189"/>
      <c r="I196" s="2189"/>
      <c r="J196" s="2190"/>
      <c r="K196" s="2108" t="s">
        <v>1340</v>
      </c>
      <c r="L196" s="2110"/>
      <c r="M196" s="2191"/>
      <c r="N196" s="3049"/>
      <c r="O196" s="3049"/>
      <c r="P196" s="1410"/>
    </row>
    <row r="197" spans="1:16" ht="20.25" customHeight="1">
      <c r="A197" s="1494" t="s">
        <v>594</v>
      </c>
      <c r="B197" s="1997" t="s">
        <v>3259</v>
      </c>
      <c r="C197" s="1997"/>
      <c r="D197" s="1998"/>
      <c r="E197" s="1523" t="s">
        <v>57</v>
      </c>
      <c r="F197" s="2188"/>
      <c r="G197" s="2189"/>
      <c r="H197" s="2189"/>
      <c r="I197" s="2189"/>
      <c r="J197" s="2190"/>
      <c r="K197" s="2108" t="s">
        <v>1340</v>
      </c>
      <c r="L197" s="2110"/>
      <c r="M197" s="2191"/>
      <c r="N197" s="3049"/>
      <c r="O197" s="3049"/>
      <c r="P197" s="1410"/>
    </row>
    <row r="198" spans="1:16" ht="20.25" customHeight="1">
      <c r="A198" s="1490" t="s">
        <v>596</v>
      </c>
      <c r="B198" s="1997" t="s">
        <v>3260</v>
      </c>
      <c r="C198" s="1997"/>
      <c r="D198" s="1998"/>
      <c r="E198" s="1523" t="s">
        <v>57</v>
      </c>
      <c r="F198" s="2188"/>
      <c r="G198" s="2189"/>
      <c r="H198" s="2189"/>
      <c r="I198" s="2189"/>
      <c r="J198" s="2190"/>
      <c r="K198" s="2108" t="s">
        <v>1340</v>
      </c>
      <c r="L198" s="2110"/>
      <c r="M198" s="2191"/>
      <c r="N198" s="3087"/>
      <c r="O198" s="3087"/>
      <c r="P198" s="1410"/>
    </row>
    <row r="199" spans="1:16" ht="61.5" customHeight="1">
      <c r="A199" s="85" t="s">
        <v>200</v>
      </c>
      <c r="B199" s="2028" t="s">
        <v>3039</v>
      </c>
      <c r="C199" s="2028"/>
      <c r="D199" s="2029"/>
      <c r="E199" s="1542" t="s">
        <v>2593</v>
      </c>
      <c r="F199" s="2192" t="s">
        <v>2623</v>
      </c>
      <c r="G199" s="2193"/>
      <c r="H199" s="2193"/>
      <c r="I199" s="2193"/>
      <c r="J199" s="2193"/>
      <c r="K199" s="2193"/>
      <c r="L199" s="2193"/>
      <c r="M199" s="2194"/>
      <c r="N199" s="3048" t="s">
        <v>1643</v>
      </c>
      <c r="O199" s="3048"/>
      <c r="P199" s="1410"/>
    </row>
    <row r="200" spans="1:16" ht="30" customHeight="1">
      <c r="A200" s="1489" t="s">
        <v>435</v>
      </c>
      <c r="B200" s="1997" t="s">
        <v>2597</v>
      </c>
      <c r="C200" s="1997"/>
      <c r="D200" s="1998"/>
      <c r="E200" s="1623" t="s">
        <v>1442</v>
      </c>
      <c r="F200" s="4371" t="s">
        <v>5165</v>
      </c>
      <c r="G200" s="4372"/>
      <c r="H200" s="4372"/>
      <c r="I200" s="4372"/>
      <c r="J200" s="4372"/>
      <c r="K200" s="4372"/>
      <c r="L200" s="4372"/>
      <c r="M200" s="4373"/>
      <c r="N200" s="3049"/>
      <c r="O200" s="3049"/>
      <c r="P200" s="1410"/>
    </row>
    <row r="201" spans="1:16" ht="21" customHeight="1">
      <c r="A201" s="1489" t="s">
        <v>441</v>
      </c>
      <c r="B201" s="1997" t="s">
        <v>2599</v>
      </c>
      <c r="C201" s="1997"/>
      <c r="D201" s="1998"/>
      <c r="E201" s="1623" t="s">
        <v>1442</v>
      </c>
      <c r="F201" s="4374"/>
      <c r="G201" s="4375"/>
      <c r="H201" s="4375"/>
      <c r="I201" s="4375"/>
      <c r="J201" s="4375"/>
      <c r="K201" s="4375"/>
      <c r="L201" s="4375"/>
      <c r="M201" s="4376"/>
      <c r="N201" s="3049"/>
      <c r="O201" s="3049"/>
      <c r="P201" s="1410"/>
    </row>
    <row r="202" spans="1:16" ht="21" customHeight="1">
      <c r="A202" s="1489" t="s">
        <v>443</v>
      </c>
      <c r="B202" s="1997" t="s">
        <v>2601</v>
      </c>
      <c r="C202" s="1997"/>
      <c r="D202" s="1998"/>
      <c r="E202" s="1623" t="s">
        <v>1442</v>
      </c>
      <c r="F202" s="4374"/>
      <c r="G202" s="4375"/>
      <c r="H202" s="4375"/>
      <c r="I202" s="4375"/>
      <c r="J202" s="4375"/>
      <c r="K202" s="4375"/>
      <c r="L202" s="4375"/>
      <c r="M202" s="4376"/>
      <c r="N202" s="3049"/>
      <c r="O202" s="3049"/>
      <c r="P202" s="1410"/>
    </row>
    <row r="203" spans="1:16" ht="21" customHeight="1">
      <c r="A203" s="1489" t="s">
        <v>445</v>
      </c>
      <c r="B203" s="1997" t="s">
        <v>2602</v>
      </c>
      <c r="C203" s="1997"/>
      <c r="D203" s="1998"/>
      <c r="E203" s="1623" t="s">
        <v>1442</v>
      </c>
      <c r="F203" s="4377"/>
      <c r="G203" s="4378"/>
      <c r="H203" s="4378"/>
      <c r="I203" s="4378"/>
      <c r="J203" s="4378"/>
      <c r="K203" s="4378"/>
      <c r="L203" s="4378"/>
      <c r="M203" s="4379"/>
      <c r="N203" s="3049"/>
      <c r="O203" s="3049"/>
      <c r="P203" s="1410"/>
    </row>
    <row r="204" spans="1:16" ht="30.75" customHeight="1">
      <c r="A204" s="1490" t="s">
        <v>448</v>
      </c>
      <c r="B204" s="1997" t="s">
        <v>2603</v>
      </c>
      <c r="C204" s="1997"/>
      <c r="D204" s="1998"/>
      <c r="E204" s="1523" t="s">
        <v>1442</v>
      </c>
      <c r="F204" s="2411" t="s">
        <v>5166</v>
      </c>
      <c r="G204" s="2412"/>
      <c r="H204" s="2412"/>
      <c r="I204" s="2412"/>
      <c r="J204" s="2412"/>
      <c r="K204" s="2412"/>
      <c r="L204" s="2412"/>
      <c r="M204" s="2468"/>
      <c r="N204" s="3426"/>
      <c r="O204" s="3049"/>
      <c r="P204" s="1410"/>
    </row>
    <row r="205" spans="1:16" ht="36" customHeight="1">
      <c r="A205" s="1494" t="s">
        <v>450</v>
      </c>
      <c r="B205" s="1997" t="s">
        <v>3258</v>
      </c>
      <c r="C205" s="1997"/>
      <c r="D205" s="1998"/>
      <c r="E205" s="1523" t="s">
        <v>1442</v>
      </c>
      <c r="F205" s="2411" t="s">
        <v>5167</v>
      </c>
      <c r="G205" s="2412"/>
      <c r="H205" s="2412"/>
      <c r="I205" s="2412"/>
      <c r="J205" s="2412"/>
      <c r="K205" s="2412"/>
      <c r="L205" s="2412"/>
      <c r="M205" s="2468"/>
      <c r="N205" s="3426"/>
      <c r="O205" s="3049"/>
      <c r="P205" s="1410"/>
    </row>
    <row r="206" spans="1:16" ht="21" customHeight="1">
      <c r="A206" s="1494" t="s">
        <v>453</v>
      </c>
      <c r="B206" s="1997" t="s">
        <v>2605</v>
      </c>
      <c r="C206" s="1997"/>
      <c r="D206" s="1998"/>
      <c r="E206" s="1523" t="s">
        <v>1442</v>
      </c>
      <c r="F206" s="2411" t="s">
        <v>5168</v>
      </c>
      <c r="G206" s="2412"/>
      <c r="H206" s="2412"/>
      <c r="I206" s="2412"/>
      <c r="J206" s="2412"/>
      <c r="K206" s="2412"/>
      <c r="L206" s="2412"/>
      <c r="M206" s="2468"/>
      <c r="N206" s="3426"/>
      <c r="O206" s="3049"/>
      <c r="P206" s="1410"/>
    </row>
    <row r="207" spans="1:16" ht="21" customHeight="1">
      <c r="A207" s="1494" t="s">
        <v>456</v>
      </c>
      <c r="B207" s="1997" t="s">
        <v>2606</v>
      </c>
      <c r="C207" s="1997"/>
      <c r="D207" s="1998"/>
      <c r="E207" s="1523" t="s">
        <v>1442</v>
      </c>
      <c r="F207" s="2469" t="s">
        <v>5169</v>
      </c>
      <c r="G207" s="2470"/>
      <c r="H207" s="2470"/>
      <c r="I207" s="2470"/>
      <c r="J207" s="2470"/>
      <c r="K207" s="2470"/>
      <c r="L207" s="2470"/>
      <c r="M207" s="2471"/>
      <c r="N207" s="3426"/>
      <c r="O207" s="3049"/>
      <c r="P207" s="1410"/>
    </row>
    <row r="208" spans="1:16" ht="33" customHeight="1">
      <c r="A208" s="1494" t="s">
        <v>458</v>
      </c>
      <c r="B208" s="1997" t="s">
        <v>1653</v>
      </c>
      <c r="C208" s="1997"/>
      <c r="D208" s="1998"/>
      <c r="E208" s="1523" t="s">
        <v>1442</v>
      </c>
      <c r="F208" s="2411" t="s">
        <v>5170</v>
      </c>
      <c r="G208" s="2412"/>
      <c r="H208" s="2412"/>
      <c r="I208" s="2412"/>
      <c r="J208" s="2412"/>
      <c r="K208" s="2412"/>
      <c r="L208" s="2412"/>
      <c r="M208" s="2468"/>
      <c r="N208" s="3426"/>
      <c r="O208" s="3049"/>
      <c r="P208" s="1410"/>
    </row>
    <row r="209" spans="1:16" ht="46.5" customHeight="1">
      <c r="A209" s="1494" t="s">
        <v>594</v>
      </c>
      <c r="B209" s="1997" t="s">
        <v>3259</v>
      </c>
      <c r="C209" s="1997"/>
      <c r="D209" s="1998"/>
      <c r="E209" s="1523" t="s">
        <v>1442</v>
      </c>
      <c r="F209" s="2469" t="s">
        <v>5171</v>
      </c>
      <c r="G209" s="2470"/>
      <c r="H209" s="2470"/>
      <c r="I209" s="2470"/>
      <c r="J209" s="2470"/>
      <c r="K209" s="2470"/>
      <c r="L209" s="2470"/>
      <c r="M209" s="2471"/>
      <c r="N209" s="3426"/>
      <c r="O209" s="3049"/>
      <c r="P209" s="1410"/>
    </row>
    <row r="210" spans="1:16" ht="24" customHeight="1" thickBot="1">
      <c r="A210" s="39" t="s">
        <v>596</v>
      </c>
      <c r="B210" s="1830" t="s">
        <v>3260</v>
      </c>
      <c r="C210" s="1830"/>
      <c r="D210" s="1831"/>
      <c r="E210" s="1530" t="s">
        <v>1442</v>
      </c>
      <c r="F210" s="2465" t="s">
        <v>5172</v>
      </c>
      <c r="G210" s="2473"/>
      <c r="H210" s="2473"/>
      <c r="I210" s="2473"/>
      <c r="J210" s="2473"/>
      <c r="K210" s="2473"/>
      <c r="L210" s="2473"/>
      <c r="M210" s="2474"/>
      <c r="N210" s="3429"/>
      <c r="O210" s="3049"/>
      <c r="P210" s="1410"/>
    </row>
    <row r="211" spans="1:16" ht="33" customHeight="1">
      <c r="A211" s="23" t="s">
        <v>648</v>
      </c>
      <c r="B211" s="2111" t="s">
        <v>2630</v>
      </c>
      <c r="C211" s="2111"/>
      <c r="D211" s="2111"/>
      <c r="E211" s="2111"/>
      <c r="F211" s="2387"/>
      <c r="G211" s="2183" t="s">
        <v>1442</v>
      </c>
      <c r="H211" s="2184"/>
      <c r="I211" s="2185"/>
      <c r="J211" s="4369" t="s">
        <v>1521</v>
      </c>
      <c r="K211" s="2465" t="s">
        <v>5173</v>
      </c>
      <c r="L211" s="2466"/>
      <c r="M211" s="2467"/>
      <c r="N211" s="4309" t="s">
        <v>3590</v>
      </c>
      <c r="O211" s="4309"/>
      <c r="P211" s="1410"/>
    </row>
    <row r="212" spans="1:16" ht="25.5" customHeight="1">
      <c r="A212" s="1490" t="s">
        <v>435</v>
      </c>
      <c r="B212" s="1997" t="s">
        <v>2634</v>
      </c>
      <c r="C212" s="1997"/>
      <c r="D212" s="1997"/>
      <c r="E212" s="1997"/>
      <c r="F212" s="1997"/>
      <c r="G212" s="1997"/>
      <c r="H212" s="1997"/>
      <c r="I212" s="1998"/>
      <c r="J212" s="4370"/>
      <c r="K212" s="2469"/>
      <c r="L212" s="2470"/>
      <c r="M212" s="2471"/>
      <c r="N212" s="4336"/>
      <c r="O212" s="4336"/>
      <c r="P212" s="1410"/>
    </row>
    <row r="213" spans="1:16" ht="20.25" customHeight="1">
      <c r="A213" s="1490"/>
      <c r="B213" s="1549" t="s">
        <v>651</v>
      </c>
      <c r="C213" s="2158" t="s">
        <v>2635</v>
      </c>
      <c r="D213" s="2158"/>
      <c r="E213" s="2158"/>
      <c r="F213" s="2159"/>
      <c r="G213" s="2108" t="s">
        <v>57</v>
      </c>
      <c r="H213" s="2110"/>
      <c r="I213" s="2109"/>
      <c r="J213" s="4370"/>
      <c r="K213" s="2469"/>
      <c r="L213" s="2470"/>
      <c r="M213" s="2471"/>
      <c r="N213" s="4336"/>
      <c r="O213" s="4336"/>
      <c r="P213" s="1410"/>
    </row>
    <row r="214" spans="1:16" ht="20.25" customHeight="1">
      <c r="A214" s="1490"/>
      <c r="B214" s="1549" t="s">
        <v>489</v>
      </c>
      <c r="C214" s="1997" t="s">
        <v>1177</v>
      </c>
      <c r="D214" s="1997"/>
      <c r="E214" s="1997"/>
      <c r="F214" s="1998"/>
      <c r="G214" s="2108" t="s">
        <v>1442</v>
      </c>
      <c r="H214" s="2110"/>
      <c r="I214" s="2109"/>
      <c r="J214" s="4370"/>
      <c r="K214" s="2469"/>
      <c r="L214" s="2470"/>
      <c r="M214" s="2471"/>
      <c r="N214" s="4336"/>
      <c r="O214" s="4336"/>
      <c r="P214" s="1410"/>
    </row>
    <row r="215" spans="1:16" ht="20.25" customHeight="1">
      <c r="A215" s="1490"/>
      <c r="B215" s="1549" t="s">
        <v>493</v>
      </c>
      <c r="C215" s="1997" t="s">
        <v>2636</v>
      </c>
      <c r="D215" s="1997"/>
      <c r="E215" s="1997"/>
      <c r="F215" s="1998"/>
      <c r="G215" s="2108" t="s">
        <v>1442</v>
      </c>
      <c r="H215" s="2110"/>
      <c r="I215" s="2109"/>
      <c r="J215" s="4370"/>
      <c r="K215" s="2469"/>
      <c r="L215" s="2470"/>
      <c r="M215" s="2471"/>
      <c r="N215" s="4336"/>
      <c r="O215" s="4336"/>
      <c r="P215" s="1410"/>
    </row>
    <row r="216" spans="1:16" ht="20.25" customHeight="1">
      <c r="A216" s="1490"/>
      <c r="B216" s="1549" t="s">
        <v>498</v>
      </c>
      <c r="C216" s="1997" t="s">
        <v>2541</v>
      </c>
      <c r="D216" s="1997"/>
      <c r="E216" s="1997"/>
      <c r="F216" s="1998"/>
      <c r="G216" s="2108" t="s">
        <v>1442</v>
      </c>
      <c r="H216" s="2110"/>
      <c r="I216" s="2109"/>
      <c r="J216" s="4370"/>
      <c r="K216" s="2469"/>
      <c r="L216" s="2470"/>
      <c r="M216" s="2471"/>
      <c r="N216" s="4336"/>
      <c r="O216" s="4336"/>
      <c r="P216" s="1410"/>
    </row>
    <row r="217" spans="1:16" ht="42.75" customHeight="1" thickBot="1">
      <c r="A217" s="1490" t="s">
        <v>441</v>
      </c>
      <c r="B217" s="1830" t="s">
        <v>2637</v>
      </c>
      <c r="C217" s="1830"/>
      <c r="D217" s="1830"/>
      <c r="E217" s="1830"/>
      <c r="F217" s="1831"/>
      <c r="G217" s="2411" t="s">
        <v>5174</v>
      </c>
      <c r="H217" s="2412"/>
      <c r="I217" s="3472"/>
      <c r="J217" s="4370"/>
      <c r="K217" s="2469"/>
      <c r="L217" s="2470"/>
      <c r="M217" s="2471"/>
      <c r="N217" s="4310"/>
      <c r="O217" s="4310"/>
      <c r="P217" s="1410"/>
    </row>
    <row r="218" spans="1:16" ht="27" customHeight="1">
      <c r="A218" s="1520" t="s">
        <v>654</v>
      </c>
      <c r="B218" s="1997" t="s">
        <v>2639</v>
      </c>
      <c r="C218" s="1997"/>
      <c r="D218" s="1997"/>
      <c r="E218" s="1997"/>
      <c r="F218" s="1997"/>
      <c r="G218" s="1997"/>
      <c r="H218" s="1997"/>
      <c r="I218" s="1997"/>
      <c r="J218" s="1997"/>
      <c r="K218" s="1997"/>
      <c r="L218" s="1997"/>
      <c r="M218" s="2041"/>
      <c r="N218" s="4309" t="s">
        <v>1332</v>
      </c>
      <c r="O218" s="4357"/>
      <c r="P218" s="1410"/>
    </row>
    <row r="219" spans="1:16" ht="21.75" customHeight="1">
      <c r="A219" s="1490" t="s">
        <v>435</v>
      </c>
      <c r="B219" s="1997" t="s">
        <v>2640</v>
      </c>
      <c r="C219" s="1997"/>
      <c r="D219" s="1998"/>
      <c r="E219" s="1995" t="s">
        <v>57</v>
      </c>
      <c r="F219" s="2160"/>
      <c r="G219" s="2160"/>
      <c r="H219" s="2160"/>
      <c r="I219" s="2013"/>
      <c r="J219" s="2169" t="s">
        <v>1521</v>
      </c>
      <c r="K219" s="2465" t="s">
        <v>5175</v>
      </c>
      <c r="L219" s="2466"/>
      <c r="M219" s="2467"/>
      <c r="N219" s="4336"/>
      <c r="O219" s="4336"/>
      <c r="P219" s="1410"/>
    </row>
    <row r="220" spans="1:16" ht="21.75" customHeight="1">
      <c r="A220" s="1490" t="s">
        <v>441</v>
      </c>
      <c r="B220" s="1997" t="s">
        <v>2642</v>
      </c>
      <c r="C220" s="1997"/>
      <c r="D220" s="1998"/>
      <c r="E220" s="1995" t="s">
        <v>57</v>
      </c>
      <c r="F220" s="2160"/>
      <c r="G220" s="2160"/>
      <c r="H220" s="2160"/>
      <c r="I220" s="2013"/>
      <c r="J220" s="2169"/>
      <c r="K220" s="2469"/>
      <c r="L220" s="2470"/>
      <c r="M220" s="2471"/>
      <c r="N220" s="4336"/>
      <c r="O220" s="4336"/>
      <c r="P220" s="1410"/>
    </row>
    <row r="221" spans="1:16" ht="35.25" customHeight="1">
      <c r="A221" s="1490" t="s">
        <v>443</v>
      </c>
      <c r="B221" s="1997" t="s">
        <v>2643</v>
      </c>
      <c r="C221" s="1997"/>
      <c r="D221" s="1998"/>
      <c r="E221" s="1999" t="s">
        <v>1340</v>
      </c>
      <c r="F221" s="2027"/>
      <c r="G221" s="2027"/>
      <c r="H221" s="2027"/>
      <c r="I221" s="2000"/>
      <c r="J221" s="2169"/>
      <c r="K221" s="2469"/>
      <c r="L221" s="2470"/>
      <c r="M221" s="2471"/>
      <c r="N221" s="4336"/>
      <c r="O221" s="4336"/>
      <c r="P221" s="1410"/>
    </row>
    <row r="222" spans="1:16" ht="23.25" customHeight="1">
      <c r="A222" s="23"/>
      <c r="B222" s="1997" t="s">
        <v>2644</v>
      </c>
      <c r="C222" s="1997"/>
      <c r="D222" s="1998"/>
      <c r="E222" s="2162" t="s">
        <v>2982</v>
      </c>
      <c r="F222" s="2163"/>
      <c r="G222" s="2163"/>
      <c r="H222" s="2163"/>
      <c r="I222" s="2164"/>
      <c r="J222" s="2169"/>
      <c r="K222" s="2469"/>
      <c r="L222" s="2470"/>
      <c r="M222" s="2471"/>
      <c r="N222" s="4310"/>
      <c r="O222" s="4310"/>
      <c r="P222" s="1410"/>
    </row>
    <row r="223" spans="1:16" ht="33" customHeight="1">
      <c r="A223" s="1490" t="s">
        <v>445</v>
      </c>
      <c r="B223" s="2028" t="s">
        <v>2645</v>
      </c>
      <c r="C223" s="2028"/>
      <c r="D223" s="2029"/>
      <c r="E223" s="1995" t="s">
        <v>57</v>
      </c>
      <c r="F223" s="2160"/>
      <c r="G223" s="2160"/>
      <c r="H223" s="2160"/>
      <c r="I223" s="2013"/>
      <c r="J223" s="2169"/>
      <c r="K223" s="2469"/>
      <c r="L223" s="2470"/>
      <c r="M223" s="2471"/>
      <c r="N223" s="3563" t="s">
        <v>1332</v>
      </c>
      <c r="O223" s="4309"/>
      <c r="P223" s="1410"/>
    </row>
    <row r="224" spans="1:16" ht="27.75" customHeight="1">
      <c r="A224" s="87"/>
      <c r="B224" s="1997" t="s">
        <v>2646</v>
      </c>
      <c r="C224" s="1997"/>
      <c r="D224" s="1998"/>
      <c r="E224" s="2162" t="s">
        <v>2982</v>
      </c>
      <c r="F224" s="2163"/>
      <c r="G224" s="2163"/>
      <c r="H224" s="2163"/>
      <c r="I224" s="2164"/>
      <c r="J224" s="2169"/>
      <c r="K224" s="2469"/>
      <c r="L224" s="2470"/>
      <c r="M224" s="2471"/>
      <c r="N224" s="2446"/>
      <c r="O224" s="4310"/>
      <c r="P224" s="1410"/>
    </row>
    <row r="225" spans="1:17" ht="36.75" customHeight="1">
      <c r="A225" s="1519" t="s">
        <v>662</v>
      </c>
      <c r="B225" s="1853" t="s">
        <v>2647</v>
      </c>
      <c r="C225" s="1853"/>
      <c r="D225" s="1853"/>
      <c r="E225" s="1853"/>
      <c r="F225" s="1853"/>
      <c r="G225" s="1995" t="s">
        <v>1340</v>
      </c>
      <c r="H225" s="2160"/>
      <c r="I225" s="2013"/>
      <c r="J225" s="2169"/>
      <c r="K225" s="2469"/>
      <c r="L225" s="2470"/>
      <c r="M225" s="2471"/>
      <c r="N225" s="2443" t="s">
        <v>1332</v>
      </c>
      <c r="O225" s="4336"/>
      <c r="P225" s="1410"/>
    </row>
    <row r="226" spans="1:17" ht="24" customHeight="1">
      <c r="A226" s="22" t="s">
        <v>435</v>
      </c>
      <c r="B226" s="1997" t="s">
        <v>2649</v>
      </c>
      <c r="C226" s="1997"/>
      <c r="D226" s="1997"/>
      <c r="E226" s="1997"/>
      <c r="F226" s="1997"/>
      <c r="G226" s="3932" t="s">
        <v>5176</v>
      </c>
      <c r="H226" s="3933"/>
      <c r="I226" s="3934"/>
      <c r="J226" s="2169"/>
      <c r="K226" s="3474"/>
      <c r="L226" s="3475"/>
      <c r="M226" s="3476"/>
      <c r="N226" s="2446"/>
      <c r="O226" s="4310"/>
      <c r="P226" s="1413"/>
    </row>
    <row r="227" spans="1:17" ht="36" customHeight="1">
      <c r="A227" s="23" t="s">
        <v>665</v>
      </c>
      <c r="B227" s="1997" t="s">
        <v>2650</v>
      </c>
      <c r="C227" s="1997"/>
      <c r="D227" s="1997"/>
      <c r="E227" s="1997"/>
      <c r="F227" s="1997"/>
      <c r="G227" s="2043"/>
      <c r="H227" s="2043"/>
      <c r="I227" s="2043"/>
      <c r="J227" s="2043"/>
      <c r="K227" s="2043"/>
      <c r="L227" s="2043"/>
      <c r="M227" s="2043"/>
      <c r="N227" s="4309" t="s">
        <v>5177</v>
      </c>
      <c r="O227" s="4309" t="s">
        <v>1332</v>
      </c>
      <c r="P227" s="4361" t="s">
        <v>5178</v>
      </c>
    </row>
    <row r="228" spans="1:17" ht="57.75" customHeight="1">
      <c r="A228" s="88" t="s">
        <v>435</v>
      </c>
      <c r="B228" s="1885" t="s">
        <v>1550</v>
      </c>
      <c r="C228" s="1885"/>
      <c r="D228" s="1885"/>
      <c r="E228" s="1885"/>
      <c r="F228" s="1885"/>
      <c r="G228" s="1885"/>
      <c r="H228" s="1885"/>
      <c r="I228" s="2148"/>
      <c r="J228" s="1522" t="s">
        <v>1442</v>
      </c>
      <c r="K228" s="2149" t="s">
        <v>1521</v>
      </c>
      <c r="L228" s="4363" t="s">
        <v>5179</v>
      </c>
      <c r="M228" s="4364"/>
      <c r="N228" s="4336"/>
      <c r="O228" s="4336"/>
      <c r="P228" s="4362"/>
    </row>
    <row r="229" spans="1:17" ht="31.5" customHeight="1">
      <c r="A229" s="88" t="s">
        <v>441</v>
      </c>
      <c r="B229" s="1885" t="s">
        <v>3231</v>
      </c>
      <c r="C229" s="1885"/>
      <c r="D229" s="1885"/>
      <c r="E229" s="1885"/>
      <c r="F229" s="1885"/>
      <c r="G229" s="1885"/>
      <c r="H229" s="1885"/>
      <c r="I229" s="2148"/>
      <c r="J229" s="1522" t="s">
        <v>1442</v>
      </c>
      <c r="K229" s="2150"/>
      <c r="L229" s="4365"/>
      <c r="M229" s="4366"/>
      <c r="N229" s="4336"/>
      <c r="O229" s="4336"/>
      <c r="P229" s="4362"/>
    </row>
    <row r="230" spans="1:17" ht="40.5" customHeight="1">
      <c r="A230" s="88" t="s">
        <v>443</v>
      </c>
      <c r="B230" s="1885" t="s">
        <v>3232</v>
      </c>
      <c r="C230" s="1885"/>
      <c r="D230" s="1885"/>
      <c r="E230" s="1885"/>
      <c r="F230" s="1885"/>
      <c r="G230" s="1885"/>
      <c r="H230" s="1885"/>
      <c r="I230" s="2148"/>
      <c r="J230" s="1522" t="s">
        <v>1442</v>
      </c>
      <c r="K230" s="2150"/>
      <c r="L230" s="4365"/>
      <c r="M230" s="4366"/>
      <c r="N230" s="4336"/>
      <c r="O230" s="4336"/>
      <c r="P230" s="4362"/>
    </row>
    <row r="231" spans="1:17" ht="21.75" customHeight="1">
      <c r="A231" s="88" t="s">
        <v>445</v>
      </c>
      <c r="B231" s="1885" t="s">
        <v>3265</v>
      </c>
      <c r="C231" s="1885"/>
      <c r="D231" s="1885"/>
      <c r="E231" s="1885"/>
      <c r="F231" s="1885"/>
      <c r="G231" s="1885"/>
      <c r="H231" s="1885"/>
      <c r="I231" s="2148"/>
      <c r="J231" s="1522" t="s">
        <v>1442</v>
      </c>
      <c r="K231" s="2150"/>
      <c r="L231" s="4365"/>
      <c r="M231" s="4366"/>
      <c r="N231" s="4336"/>
      <c r="O231" s="4336"/>
      <c r="P231" s="4362"/>
    </row>
    <row r="232" spans="1:17" ht="33.6" customHeight="1">
      <c r="A232" s="88" t="s">
        <v>448</v>
      </c>
      <c r="B232" s="1885" t="s">
        <v>3266</v>
      </c>
      <c r="C232" s="1885"/>
      <c r="D232" s="1885"/>
      <c r="E232" s="1885"/>
      <c r="F232" s="1885"/>
      <c r="G232" s="1885"/>
      <c r="H232" s="1885"/>
      <c r="I232" s="2148"/>
      <c r="J232" s="1522" t="s">
        <v>1442</v>
      </c>
      <c r="K232" s="2150"/>
      <c r="L232" s="4365"/>
      <c r="M232" s="4366"/>
      <c r="N232" s="4336"/>
      <c r="O232" s="4336"/>
      <c r="P232" s="4362"/>
      <c r="Q232" s="941" t="s">
        <v>5180</v>
      </c>
    </row>
    <row r="233" spans="1:17" ht="21.75" customHeight="1">
      <c r="A233" s="88" t="s">
        <v>450</v>
      </c>
      <c r="B233" s="1885" t="s">
        <v>3267</v>
      </c>
      <c r="C233" s="1885"/>
      <c r="D233" s="1885"/>
      <c r="E233" s="1885"/>
      <c r="F233" s="1885"/>
      <c r="G233" s="1885"/>
      <c r="H233" s="1885"/>
      <c r="I233" s="2148"/>
      <c r="J233" s="1522" t="s">
        <v>57</v>
      </c>
      <c r="K233" s="2150"/>
      <c r="L233" s="4365"/>
      <c r="M233" s="4366"/>
      <c r="N233" s="4336"/>
      <c r="O233" s="4336"/>
      <c r="P233" s="4362"/>
      <c r="Q233" s="941"/>
    </row>
    <row r="234" spans="1:17" ht="21.75" customHeight="1">
      <c r="A234" s="88" t="s">
        <v>453</v>
      </c>
      <c r="B234" s="1885" t="s">
        <v>2432</v>
      </c>
      <c r="C234" s="1885"/>
      <c r="D234" s="1885"/>
      <c r="E234" s="1885"/>
      <c r="F234" s="1885"/>
      <c r="G234" s="1885"/>
      <c r="H234" s="1885"/>
      <c r="I234" s="2148"/>
      <c r="J234" s="1522" t="s">
        <v>1442</v>
      </c>
      <c r="K234" s="2150"/>
      <c r="L234" s="4365"/>
      <c r="M234" s="4366"/>
      <c r="N234" s="4336"/>
      <c r="O234" s="4336"/>
      <c r="P234" s="4362"/>
    </row>
    <row r="235" spans="1:17" ht="21.75" customHeight="1">
      <c r="A235" s="88" t="s">
        <v>456</v>
      </c>
      <c r="B235" s="1885" t="s">
        <v>2433</v>
      </c>
      <c r="C235" s="1885"/>
      <c r="D235" s="1885"/>
      <c r="E235" s="1885"/>
      <c r="F235" s="1885"/>
      <c r="G235" s="1885"/>
      <c r="H235" s="1885"/>
      <c r="I235" s="2148"/>
      <c r="J235" s="1522" t="s">
        <v>1442</v>
      </c>
      <c r="K235" s="2150"/>
      <c r="L235" s="4365"/>
      <c r="M235" s="4366"/>
      <c r="N235" s="4336"/>
      <c r="O235" s="4336"/>
      <c r="P235" s="4362"/>
    </row>
    <row r="236" spans="1:17" ht="21.75" customHeight="1">
      <c r="A236" s="88" t="s">
        <v>458</v>
      </c>
      <c r="B236" s="1885" t="s">
        <v>3268</v>
      </c>
      <c r="C236" s="1885"/>
      <c r="D236" s="1885"/>
      <c r="E236" s="1885"/>
      <c r="F236" s="1885"/>
      <c r="G236" s="1885"/>
      <c r="H236" s="1885"/>
      <c r="I236" s="2148"/>
      <c r="J236" s="1522" t="s">
        <v>1442</v>
      </c>
      <c r="K236" s="2150"/>
      <c r="L236" s="4365"/>
      <c r="M236" s="4366"/>
      <c r="N236" s="4336"/>
      <c r="O236" s="4336"/>
      <c r="P236" s="4362"/>
    </row>
    <row r="237" spans="1:17" ht="21.75" customHeight="1">
      <c r="A237" s="88" t="s">
        <v>594</v>
      </c>
      <c r="B237" s="1885" t="s">
        <v>3238</v>
      </c>
      <c r="C237" s="1885"/>
      <c r="D237" s="1885"/>
      <c r="E237" s="1885"/>
      <c r="F237" s="1885"/>
      <c r="G237" s="1885"/>
      <c r="H237" s="1885"/>
      <c r="I237" s="2148"/>
      <c r="J237" s="1522" t="s">
        <v>1442</v>
      </c>
      <c r="K237" s="2150"/>
      <c r="L237" s="4365"/>
      <c r="M237" s="4366"/>
      <c r="N237" s="4336"/>
      <c r="O237" s="4336"/>
      <c r="P237" s="4362"/>
    </row>
    <row r="238" spans="1:17" ht="21.75" customHeight="1">
      <c r="A238" s="88" t="s">
        <v>596</v>
      </c>
      <c r="B238" s="1885" t="s">
        <v>3269</v>
      </c>
      <c r="C238" s="1885"/>
      <c r="D238" s="1885"/>
      <c r="E238" s="1885"/>
      <c r="F238" s="1885"/>
      <c r="G238" s="1885"/>
      <c r="H238" s="1885"/>
      <c r="I238" s="2148"/>
      <c r="J238" s="1522" t="s">
        <v>1442</v>
      </c>
      <c r="K238" s="2150"/>
      <c r="L238" s="4365"/>
      <c r="M238" s="4366"/>
      <c r="N238" s="4336"/>
      <c r="O238" s="4336"/>
      <c r="P238" s="4362"/>
    </row>
    <row r="239" spans="1:17" ht="21.75" customHeight="1">
      <c r="A239" s="88" t="s">
        <v>673</v>
      </c>
      <c r="B239" s="1885" t="s">
        <v>3076</v>
      </c>
      <c r="C239" s="1885"/>
      <c r="D239" s="1885"/>
      <c r="E239" s="1885"/>
      <c r="F239" s="1885"/>
      <c r="G239" s="1885"/>
      <c r="H239" s="1885"/>
      <c r="I239" s="2148"/>
      <c r="J239" s="1522" t="s">
        <v>1442</v>
      </c>
      <c r="K239" s="2150"/>
      <c r="L239" s="4365"/>
      <c r="M239" s="4366"/>
      <c r="N239" s="4336"/>
      <c r="O239" s="4336"/>
      <c r="P239" s="4362"/>
    </row>
    <row r="240" spans="1:17" ht="24" customHeight="1">
      <c r="A240" s="89" t="s">
        <v>600</v>
      </c>
      <c r="B240" s="1997" t="s">
        <v>3270</v>
      </c>
      <c r="C240" s="1997"/>
      <c r="D240" s="1997"/>
      <c r="E240" s="1997"/>
      <c r="F240" s="1997"/>
      <c r="G240" s="1997"/>
      <c r="H240" s="1997"/>
      <c r="I240" s="1998"/>
      <c r="J240" s="1522" t="s">
        <v>57</v>
      </c>
      <c r="K240" s="2150"/>
      <c r="L240" s="4365"/>
      <c r="M240" s="4366"/>
      <c r="N240" s="4336"/>
      <c r="O240" s="4336"/>
      <c r="P240" s="4362"/>
    </row>
    <row r="241" spans="1:16" ht="34.5" customHeight="1">
      <c r="A241" s="88"/>
      <c r="B241" s="1997" t="s">
        <v>2656</v>
      </c>
      <c r="C241" s="1997"/>
      <c r="D241" s="1998"/>
      <c r="E241" s="2093" t="s">
        <v>2982</v>
      </c>
      <c r="F241" s="2157"/>
      <c r="G241" s="2157"/>
      <c r="H241" s="2157"/>
      <c r="I241" s="2157"/>
      <c r="J241" s="2157"/>
      <c r="K241" s="2150"/>
      <c r="L241" s="4365"/>
      <c r="M241" s="4366"/>
      <c r="N241" s="4336"/>
      <c r="O241" s="4336"/>
      <c r="P241" s="4362"/>
    </row>
    <row r="242" spans="1:16" ht="23.25" customHeight="1">
      <c r="A242" s="90" t="s">
        <v>676</v>
      </c>
      <c r="B242" s="2158" t="s">
        <v>1698</v>
      </c>
      <c r="C242" s="2158"/>
      <c r="D242" s="2158"/>
      <c r="E242" s="2158"/>
      <c r="F242" s="2158"/>
      <c r="G242" s="2158"/>
      <c r="H242" s="2158"/>
      <c r="I242" s="2159"/>
      <c r="J242" s="91">
        <v>34886</v>
      </c>
      <c r="K242" s="2150"/>
      <c r="L242" s="4365"/>
      <c r="M242" s="4366"/>
      <c r="N242" s="4336"/>
      <c r="O242" s="4336"/>
      <c r="P242" s="4362"/>
    </row>
    <row r="243" spans="1:16" ht="35.25" customHeight="1">
      <c r="A243" s="90" t="s">
        <v>678</v>
      </c>
      <c r="B243" s="1997" t="s">
        <v>2657</v>
      </c>
      <c r="C243" s="1997"/>
      <c r="D243" s="1998"/>
      <c r="E243" s="2495" t="s">
        <v>5181</v>
      </c>
      <c r="F243" s="3016"/>
      <c r="G243" s="3016"/>
      <c r="H243" s="3016"/>
      <c r="I243" s="3016"/>
      <c r="J243" s="3016"/>
      <c r="K243" s="2151"/>
      <c r="L243" s="4367"/>
      <c r="M243" s="4368"/>
      <c r="N243" s="4310"/>
      <c r="O243" s="4310"/>
      <c r="P243" s="1413"/>
    </row>
    <row r="244" spans="1:16" ht="23.25" customHeight="1">
      <c r="A244" s="90" t="s">
        <v>680</v>
      </c>
      <c r="B244" s="1997" t="s">
        <v>2659</v>
      </c>
      <c r="C244" s="1997"/>
      <c r="D244" s="1997"/>
      <c r="E244" s="1997"/>
      <c r="F244" s="1997"/>
      <c r="G244" s="1997"/>
      <c r="H244" s="1997"/>
      <c r="I244" s="1997"/>
      <c r="J244" s="1997"/>
      <c r="K244" s="1997"/>
      <c r="L244" s="1997"/>
      <c r="M244" s="2041"/>
      <c r="N244" s="4309" t="s">
        <v>1704</v>
      </c>
      <c r="O244" s="4309"/>
    </row>
    <row r="245" spans="1:16" ht="36.75" customHeight="1">
      <c r="A245" s="89" t="s">
        <v>435</v>
      </c>
      <c r="B245" s="1903" t="s">
        <v>2543</v>
      </c>
      <c r="C245" s="1903"/>
      <c r="D245" s="2138"/>
      <c r="E245" s="2873" t="s">
        <v>2661</v>
      </c>
      <c r="F245" s="2875"/>
      <c r="G245" s="2139" t="s">
        <v>1521</v>
      </c>
      <c r="H245" s="3448" t="s">
        <v>5182</v>
      </c>
      <c r="I245" s="3449"/>
      <c r="J245" s="3449"/>
      <c r="K245" s="3449"/>
      <c r="L245" s="3449"/>
      <c r="M245" s="3450"/>
      <c r="N245" s="4336"/>
      <c r="O245" s="4336"/>
    </row>
    <row r="246" spans="1:16" ht="33.75" customHeight="1">
      <c r="A246" s="89" t="s">
        <v>441</v>
      </c>
      <c r="B246" s="1903" t="s">
        <v>2664</v>
      </c>
      <c r="C246" s="1903"/>
      <c r="D246" s="2138"/>
      <c r="E246" s="2873" t="s">
        <v>1708</v>
      </c>
      <c r="F246" s="2875"/>
      <c r="G246" s="1811"/>
      <c r="H246" s="3451"/>
      <c r="I246" s="2430"/>
      <c r="J246" s="2430"/>
      <c r="K246" s="2430"/>
      <c r="L246" s="2430"/>
      <c r="M246" s="3452"/>
      <c r="N246" s="4336"/>
      <c r="O246" s="4336"/>
    </row>
    <row r="247" spans="1:16" ht="31.5" customHeight="1">
      <c r="A247" s="89" t="s">
        <v>443</v>
      </c>
      <c r="B247" s="1903" t="s">
        <v>2665</v>
      </c>
      <c r="C247" s="1903"/>
      <c r="D247" s="2138"/>
      <c r="E247" s="2873" t="s">
        <v>1710</v>
      </c>
      <c r="F247" s="2875"/>
      <c r="G247" s="1811"/>
      <c r="H247" s="3451"/>
      <c r="I247" s="2430"/>
      <c r="J247" s="2430"/>
      <c r="K247" s="2430"/>
      <c r="L247" s="2430"/>
      <c r="M247" s="3452"/>
      <c r="N247" s="4336"/>
      <c r="O247" s="4336"/>
    </row>
    <row r="248" spans="1:16" ht="44.25" customHeight="1">
      <c r="A248" s="89" t="s">
        <v>445</v>
      </c>
      <c r="B248" s="1903" t="s">
        <v>2666</v>
      </c>
      <c r="C248" s="1903"/>
      <c r="D248" s="2138"/>
      <c r="E248" s="2873" t="s">
        <v>1712</v>
      </c>
      <c r="F248" s="2875"/>
      <c r="G248" s="1811"/>
      <c r="H248" s="3451"/>
      <c r="I248" s="2430"/>
      <c r="J248" s="2430"/>
      <c r="K248" s="2430"/>
      <c r="L248" s="2430"/>
      <c r="M248" s="3452"/>
      <c r="N248" s="4336"/>
      <c r="O248" s="4336"/>
    </row>
    <row r="249" spans="1:16" ht="23.25" customHeight="1">
      <c r="A249" s="89" t="s">
        <v>448</v>
      </c>
      <c r="B249" s="1903" t="s">
        <v>2667</v>
      </c>
      <c r="C249" s="1903"/>
      <c r="D249" s="2138"/>
      <c r="E249" s="2873" t="s">
        <v>57</v>
      </c>
      <c r="F249" s="2875"/>
      <c r="G249" s="1811"/>
      <c r="H249" s="3451"/>
      <c r="I249" s="2430"/>
      <c r="J249" s="2430"/>
      <c r="K249" s="2430"/>
      <c r="L249" s="2430"/>
      <c r="M249" s="3452"/>
      <c r="N249" s="4336"/>
      <c r="O249" s="4336"/>
    </row>
    <row r="250" spans="1:16" ht="189.75" customHeight="1">
      <c r="A250" s="90"/>
      <c r="B250" s="1903" t="s">
        <v>2668</v>
      </c>
      <c r="C250" s="1903"/>
      <c r="D250" s="2138"/>
      <c r="E250" s="2873" t="s">
        <v>5183</v>
      </c>
      <c r="F250" s="2875"/>
      <c r="G250" s="2140"/>
      <c r="H250" s="4254"/>
      <c r="I250" s="4208"/>
      <c r="J250" s="4208"/>
      <c r="K250" s="4208"/>
      <c r="L250" s="4208"/>
      <c r="M250" s="4209"/>
      <c r="N250" s="4336"/>
      <c r="O250" s="4310"/>
    </row>
    <row r="251" spans="1:16" ht="52.5" customHeight="1">
      <c r="A251" s="90" t="s">
        <v>684</v>
      </c>
      <c r="B251" s="1997" t="s">
        <v>1716</v>
      </c>
      <c r="C251" s="1997"/>
      <c r="D251" s="1997"/>
      <c r="E251" s="1997"/>
      <c r="F251" s="92" t="s">
        <v>5184</v>
      </c>
      <c r="G251" s="1527" t="s">
        <v>1521</v>
      </c>
      <c r="H251" s="4253" t="s">
        <v>5185</v>
      </c>
      <c r="I251" s="2122"/>
      <c r="J251" s="2122"/>
      <c r="K251" s="2122"/>
      <c r="L251" s="2122"/>
      <c r="M251" s="2123"/>
      <c r="N251" s="1416" t="s">
        <v>1332</v>
      </c>
      <c r="O251" s="1660"/>
    </row>
    <row r="252" spans="1:16" ht="33.75" customHeight="1">
      <c r="A252" s="90" t="s">
        <v>686</v>
      </c>
      <c r="B252" s="1997" t="s">
        <v>2672</v>
      </c>
      <c r="C252" s="1997"/>
      <c r="D252" s="1997"/>
      <c r="E252" s="1471" t="s">
        <v>57</v>
      </c>
      <c r="F252" s="1634" t="s">
        <v>1521</v>
      </c>
      <c r="G252" s="2146" t="s">
        <v>5186</v>
      </c>
      <c r="H252" s="2146"/>
      <c r="I252" s="2146"/>
      <c r="J252" s="2146"/>
      <c r="K252" s="2146"/>
      <c r="L252" s="2146"/>
      <c r="M252" s="2147"/>
      <c r="N252" s="4358" t="s">
        <v>2675</v>
      </c>
      <c r="O252" s="4358"/>
    </row>
    <row r="253" spans="1:16" ht="26.25" customHeight="1">
      <c r="A253" s="94" t="s">
        <v>688</v>
      </c>
      <c r="B253" s="1997" t="s">
        <v>2676</v>
      </c>
      <c r="C253" s="1997"/>
      <c r="D253" s="1997"/>
      <c r="E253" s="1997"/>
      <c r="F253" s="1997"/>
      <c r="G253" s="1997"/>
      <c r="H253" s="1997"/>
      <c r="I253" s="1997"/>
      <c r="J253" s="1997"/>
      <c r="K253" s="1997"/>
      <c r="L253" s="1997"/>
      <c r="M253" s="1997"/>
      <c r="N253" s="4359"/>
      <c r="O253" s="4359"/>
    </row>
    <row r="254" spans="1:16" ht="27" customHeight="1">
      <c r="A254" s="95" t="s">
        <v>435</v>
      </c>
      <c r="B254" s="1997" t="s">
        <v>2677</v>
      </c>
      <c r="C254" s="1997"/>
      <c r="D254" s="1998"/>
      <c r="E254" s="33" t="s">
        <v>1340</v>
      </c>
      <c r="F254" s="1634" t="s">
        <v>1521</v>
      </c>
      <c r="G254" s="2121" t="s">
        <v>5187</v>
      </c>
      <c r="H254" s="2122"/>
      <c r="I254" s="2122"/>
      <c r="J254" s="2122"/>
      <c r="K254" s="2122"/>
      <c r="L254" s="2122"/>
      <c r="M254" s="2123"/>
      <c r="N254" s="4359"/>
      <c r="O254" s="4359"/>
    </row>
    <row r="255" spans="1:16" ht="28.5" customHeight="1">
      <c r="A255" s="22"/>
      <c r="B255" s="1505" t="s">
        <v>458</v>
      </c>
      <c r="C255" s="1997" t="s">
        <v>2679</v>
      </c>
      <c r="D255" s="1997"/>
      <c r="E255" s="2121"/>
      <c r="F255" s="2122"/>
      <c r="G255" s="2122"/>
      <c r="H255" s="2122"/>
      <c r="I255" s="2122"/>
      <c r="J255" s="2122"/>
      <c r="K255" s="2122"/>
      <c r="L255" s="2122"/>
      <c r="M255" s="2123"/>
      <c r="N255" s="4359"/>
      <c r="O255" s="4359"/>
    </row>
    <row r="256" spans="1:16" ht="27" customHeight="1">
      <c r="A256" s="27" t="s">
        <v>441</v>
      </c>
      <c r="B256" s="1997" t="s">
        <v>2681</v>
      </c>
      <c r="C256" s="1997"/>
      <c r="D256" s="1997"/>
      <c r="E256" s="33" t="s">
        <v>1340</v>
      </c>
      <c r="F256" s="1634" t="s">
        <v>1521</v>
      </c>
      <c r="G256" s="2121" t="s">
        <v>5187</v>
      </c>
      <c r="H256" s="2122"/>
      <c r="I256" s="2122"/>
      <c r="J256" s="2122"/>
      <c r="K256" s="2122"/>
      <c r="L256" s="2122"/>
      <c r="M256" s="2123"/>
      <c r="N256" s="4359"/>
      <c r="O256" s="4359"/>
    </row>
    <row r="257" spans="1:15" ht="30" customHeight="1">
      <c r="A257" s="22"/>
      <c r="B257" s="1505" t="s">
        <v>458</v>
      </c>
      <c r="C257" s="1997" t="s">
        <v>2679</v>
      </c>
      <c r="D257" s="1997"/>
      <c r="E257" s="2121" t="s">
        <v>2982</v>
      </c>
      <c r="F257" s="2122"/>
      <c r="G257" s="2122"/>
      <c r="H257" s="2122"/>
      <c r="I257" s="2122"/>
      <c r="J257" s="2122"/>
      <c r="K257" s="2122"/>
      <c r="L257" s="2122"/>
      <c r="M257" s="2123"/>
      <c r="N257" s="4359"/>
      <c r="O257" s="4359"/>
    </row>
    <row r="258" spans="1:15" ht="98.25" customHeight="1">
      <c r="A258" s="27" t="s">
        <v>443</v>
      </c>
      <c r="B258" s="2028" t="s">
        <v>3276</v>
      </c>
      <c r="C258" s="2028"/>
      <c r="D258" s="2028"/>
      <c r="E258" s="33" t="s">
        <v>1340</v>
      </c>
      <c r="F258" s="1634" t="s">
        <v>1521</v>
      </c>
      <c r="G258" s="2121" t="s">
        <v>5187</v>
      </c>
      <c r="H258" s="2122"/>
      <c r="I258" s="2122"/>
      <c r="J258" s="2122"/>
      <c r="K258" s="2122"/>
      <c r="L258" s="2122"/>
      <c r="M258" s="2123"/>
      <c r="N258" s="4359"/>
      <c r="O258" s="4359"/>
    </row>
    <row r="259" spans="1:15" ht="25.5" customHeight="1">
      <c r="A259" s="22"/>
      <c r="B259" s="1505" t="s">
        <v>458</v>
      </c>
      <c r="C259" s="1997" t="s">
        <v>2679</v>
      </c>
      <c r="D259" s="1997"/>
      <c r="E259" s="2121" t="s">
        <v>2982</v>
      </c>
      <c r="F259" s="2122"/>
      <c r="G259" s="2122"/>
      <c r="H259" s="2122"/>
      <c r="I259" s="2122"/>
      <c r="J259" s="2122"/>
      <c r="K259" s="2122"/>
      <c r="L259" s="2122"/>
      <c r="M259" s="2123"/>
      <c r="N259" s="4360"/>
      <c r="O259" s="4359"/>
    </row>
    <row r="260" spans="1:15" ht="39.75" customHeight="1">
      <c r="A260" s="94" t="s">
        <v>694</v>
      </c>
      <c r="B260" s="1997" t="s">
        <v>2683</v>
      </c>
      <c r="C260" s="1997"/>
      <c r="D260" s="1997"/>
      <c r="E260" s="33" t="s">
        <v>1340</v>
      </c>
      <c r="F260" s="2126" t="s">
        <v>1521</v>
      </c>
      <c r="G260" s="2014" t="s">
        <v>5188</v>
      </c>
      <c r="H260" s="2015"/>
      <c r="I260" s="2015"/>
      <c r="J260" s="2015"/>
      <c r="K260" s="2015"/>
      <c r="L260" s="2015"/>
      <c r="M260" s="2128"/>
      <c r="N260" s="3049" t="s">
        <v>1732</v>
      </c>
      <c r="O260" s="3048"/>
    </row>
    <row r="261" spans="1:15" ht="39.75" customHeight="1">
      <c r="A261" s="89" t="s">
        <v>435</v>
      </c>
      <c r="B261" s="1997" t="s">
        <v>2686</v>
      </c>
      <c r="C261" s="1997"/>
      <c r="D261" s="1998"/>
      <c r="E261" s="33" t="s">
        <v>1340</v>
      </c>
      <c r="F261" s="2113"/>
      <c r="G261" s="2129"/>
      <c r="H261" s="2130"/>
      <c r="I261" s="2130"/>
      <c r="J261" s="2130"/>
      <c r="K261" s="2130"/>
      <c r="L261" s="2130"/>
      <c r="M261" s="2131"/>
      <c r="N261" s="3049"/>
      <c r="O261" s="3049"/>
    </row>
    <row r="262" spans="1:15" ht="30" customHeight="1">
      <c r="A262" s="89" t="s">
        <v>441</v>
      </c>
      <c r="B262" s="1997" t="s">
        <v>2687</v>
      </c>
      <c r="C262" s="1997"/>
      <c r="D262" s="1998"/>
      <c r="E262" s="33" t="s">
        <v>1340</v>
      </c>
      <c r="F262" s="2113"/>
      <c r="G262" s="2129"/>
      <c r="H262" s="2130"/>
      <c r="I262" s="2130"/>
      <c r="J262" s="2130"/>
      <c r="K262" s="2130"/>
      <c r="L262" s="2130"/>
      <c r="M262" s="2131"/>
      <c r="N262" s="3049"/>
      <c r="O262" s="3049"/>
    </row>
    <row r="263" spans="1:15" ht="39.75" customHeight="1">
      <c r="A263" s="89" t="s">
        <v>443</v>
      </c>
      <c r="B263" s="1997" t="s">
        <v>2688</v>
      </c>
      <c r="C263" s="1997"/>
      <c r="D263" s="1998"/>
      <c r="E263" s="33" t="s">
        <v>1340</v>
      </c>
      <c r="F263" s="2113"/>
      <c r="G263" s="2129"/>
      <c r="H263" s="2130"/>
      <c r="I263" s="2130"/>
      <c r="J263" s="2130"/>
      <c r="K263" s="2130"/>
      <c r="L263" s="2130"/>
      <c r="M263" s="2131"/>
      <c r="N263" s="3049"/>
      <c r="O263" s="3049"/>
    </row>
    <row r="264" spans="1:15" ht="39.75" customHeight="1" thickBot="1">
      <c r="A264" s="117" t="s">
        <v>445</v>
      </c>
      <c r="B264" s="1978" t="s">
        <v>2689</v>
      </c>
      <c r="C264" s="1978"/>
      <c r="D264" s="1979"/>
      <c r="E264" s="33" t="s">
        <v>1340</v>
      </c>
      <c r="F264" s="2127"/>
      <c r="G264" s="2132"/>
      <c r="H264" s="2133"/>
      <c r="I264" s="2133"/>
      <c r="J264" s="2133"/>
      <c r="K264" s="2133"/>
      <c r="L264" s="2133"/>
      <c r="M264" s="2134"/>
      <c r="N264" s="3050"/>
      <c r="O264" s="3050"/>
    </row>
    <row r="265" spans="1:15" ht="21.75" customHeight="1" thickBot="1">
      <c r="A265" s="1849" t="s">
        <v>1737</v>
      </c>
      <c r="B265" s="1850"/>
      <c r="C265" s="1850"/>
      <c r="D265" s="1850"/>
      <c r="E265" s="1850"/>
      <c r="F265" s="1850"/>
      <c r="G265" s="2125"/>
      <c r="H265" s="2125"/>
      <c r="I265" s="2125"/>
      <c r="J265" s="2125"/>
      <c r="K265" s="2125"/>
      <c r="L265" s="2125"/>
      <c r="M265" s="2125"/>
      <c r="N265" s="1850"/>
      <c r="O265" s="1851"/>
    </row>
    <row r="266" spans="1:15" ht="43.5" customHeight="1">
      <c r="A266" s="96" t="s">
        <v>701</v>
      </c>
      <c r="B266" s="2111" t="s">
        <v>2690</v>
      </c>
      <c r="C266" s="2111"/>
      <c r="D266" s="2111"/>
      <c r="E266" s="2111"/>
      <c r="F266" s="97" t="s">
        <v>1442</v>
      </c>
      <c r="G266" s="2112" t="s">
        <v>1330</v>
      </c>
      <c r="H266" s="4206" t="s">
        <v>5189</v>
      </c>
      <c r="I266" s="4206"/>
      <c r="J266" s="4206"/>
      <c r="K266" s="4206"/>
      <c r="L266" s="4206"/>
      <c r="M266" s="4207"/>
      <c r="N266" s="4357" t="s">
        <v>2692</v>
      </c>
      <c r="O266" s="4357"/>
    </row>
    <row r="267" spans="1:15" ht="38.25" customHeight="1">
      <c r="A267" s="27" t="s">
        <v>435</v>
      </c>
      <c r="B267" s="1997" t="s">
        <v>2694</v>
      </c>
      <c r="C267" s="1997"/>
      <c r="D267" s="1997"/>
      <c r="E267" s="1997"/>
      <c r="F267" s="1998"/>
      <c r="G267" s="2113"/>
      <c r="H267" s="2430"/>
      <c r="I267" s="2430"/>
      <c r="J267" s="2430"/>
      <c r="K267" s="2430"/>
      <c r="L267" s="2430"/>
      <c r="M267" s="3452"/>
      <c r="N267" s="4336"/>
      <c r="O267" s="4336"/>
    </row>
    <row r="268" spans="1:15" ht="46.5" customHeight="1">
      <c r="A268" s="1490"/>
      <c r="B268" s="1489" t="s">
        <v>458</v>
      </c>
      <c r="C268" s="2043" t="s">
        <v>2635</v>
      </c>
      <c r="D268" s="2043"/>
      <c r="E268" s="3578" t="s">
        <v>2695</v>
      </c>
      <c r="F268" s="4231"/>
      <c r="G268" s="2113"/>
      <c r="H268" s="2430"/>
      <c r="I268" s="2430"/>
      <c r="J268" s="2430"/>
      <c r="K268" s="2430"/>
      <c r="L268" s="2430"/>
      <c r="M268" s="3452"/>
      <c r="N268" s="4336"/>
      <c r="O268" s="4336"/>
    </row>
    <row r="269" spans="1:15" ht="23.25" customHeight="1">
      <c r="A269" s="1490"/>
      <c r="B269" s="1491" t="s">
        <v>489</v>
      </c>
      <c r="C269" s="1997" t="s">
        <v>2696</v>
      </c>
      <c r="D269" s="1998"/>
      <c r="E269" s="2110" t="s">
        <v>1745</v>
      </c>
      <c r="F269" s="2109"/>
      <c r="G269" s="2113"/>
      <c r="H269" s="2430"/>
      <c r="I269" s="2430"/>
      <c r="J269" s="2430"/>
      <c r="K269" s="2430"/>
      <c r="L269" s="2430"/>
      <c r="M269" s="3452"/>
      <c r="N269" s="4336"/>
      <c r="O269" s="4336"/>
    </row>
    <row r="270" spans="1:15" ht="39.75" customHeight="1">
      <c r="A270" s="1490"/>
      <c r="B270" s="1491" t="s">
        <v>493</v>
      </c>
      <c r="C270" s="1997" t="s">
        <v>2697</v>
      </c>
      <c r="D270" s="1998"/>
      <c r="E270" s="4034" t="s">
        <v>5190</v>
      </c>
      <c r="F270" s="4034"/>
      <c r="G270" s="2113"/>
      <c r="H270" s="2430"/>
      <c r="I270" s="2430"/>
      <c r="J270" s="2430"/>
      <c r="K270" s="2430"/>
      <c r="L270" s="2430"/>
      <c r="M270" s="3452"/>
      <c r="N270" s="4336"/>
      <c r="O270" s="4336"/>
    </row>
    <row r="271" spans="1:15" ht="23.25" customHeight="1">
      <c r="A271" s="1494"/>
      <c r="B271" s="1491" t="s">
        <v>498</v>
      </c>
      <c r="C271" s="1997" t="s">
        <v>2698</v>
      </c>
      <c r="D271" s="1997"/>
      <c r="E271" s="2108" t="s">
        <v>1745</v>
      </c>
      <c r="F271" s="2109"/>
      <c r="G271" s="2114"/>
      <c r="H271" s="4208"/>
      <c r="I271" s="4208"/>
      <c r="J271" s="4208"/>
      <c r="K271" s="4208"/>
      <c r="L271" s="4208"/>
      <c r="M271" s="4209"/>
      <c r="N271" s="4336"/>
      <c r="O271" s="4336"/>
    </row>
    <row r="272" spans="1:15" ht="37.5" customHeight="1">
      <c r="A272" s="1493" t="s">
        <v>441</v>
      </c>
      <c r="B272" s="1997" t="s">
        <v>1748</v>
      </c>
      <c r="C272" s="1997"/>
      <c r="D272" s="1998"/>
      <c r="E272" s="3579" t="s">
        <v>3520</v>
      </c>
      <c r="F272" s="4231"/>
      <c r="G272" s="1634" t="s">
        <v>1521</v>
      </c>
      <c r="H272" s="2121" t="s">
        <v>3521</v>
      </c>
      <c r="I272" s="2122"/>
      <c r="J272" s="2122"/>
      <c r="K272" s="2122"/>
      <c r="L272" s="2122"/>
      <c r="M272" s="2123"/>
      <c r="N272" s="4310"/>
      <c r="O272" s="4310"/>
    </row>
    <row r="273" spans="1:15" ht="64.5" customHeight="1">
      <c r="A273" s="2096" t="s">
        <v>708</v>
      </c>
      <c r="B273" s="1855" t="s">
        <v>5191</v>
      </c>
      <c r="C273" s="1855"/>
      <c r="D273" s="1855"/>
      <c r="E273" s="1855"/>
      <c r="F273" s="2098"/>
      <c r="G273" s="2101" t="s">
        <v>2702</v>
      </c>
      <c r="H273" s="2102"/>
      <c r="I273" s="2103"/>
      <c r="J273" s="2104" t="s">
        <v>3278</v>
      </c>
      <c r="K273" s="2105"/>
      <c r="L273" s="2105"/>
      <c r="M273" s="2106"/>
      <c r="N273" s="1417" t="s">
        <v>2704</v>
      </c>
      <c r="O273" s="1665" t="s">
        <v>2704</v>
      </c>
    </row>
    <row r="274" spans="1:15" ht="129" customHeight="1">
      <c r="A274" s="2097"/>
      <c r="B274" s="2099"/>
      <c r="C274" s="2099"/>
      <c r="D274" s="2099"/>
      <c r="E274" s="2099"/>
      <c r="F274" s="2100"/>
      <c r="G274" s="98" t="s">
        <v>3279</v>
      </c>
      <c r="H274" s="656" t="s">
        <v>2706</v>
      </c>
      <c r="I274" s="656" t="s">
        <v>3280</v>
      </c>
      <c r="J274" s="98" t="s">
        <v>3281</v>
      </c>
      <c r="K274" s="98" t="s">
        <v>3063</v>
      </c>
      <c r="L274" s="656" t="s">
        <v>3282</v>
      </c>
      <c r="M274" s="99"/>
      <c r="N274" s="1660" t="s">
        <v>1762</v>
      </c>
      <c r="O274" s="1660" t="s">
        <v>3525</v>
      </c>
    </row>
    <row r="275" spans="1:15" ht="21" customHeight="1">
      <c r="A275" s="100" t="s">
        <v>435</v>
      </c>
      <c r="B275" s="2068" t="s">
        <v>2711</v>
      </c>
      <c r="C275" s="2068"/>
      <c r="D275" s="2068"/>
      <c r="E275" s="2068"/>
      <c r="F275" s="2068"/>
      <c r="G275" s="2068"/>
      <c r="H275" s="2068"/>
      <c r="I275" s="2068"/>
      <c r="J275" s="2068"/>
      <c r="K275" s="2068"/>
      <c r="L275" s="2068"/>
      <c r="M275" s="2085"/>
      <c r="N275" s="4343" t="s">
        <v>2712</v>
      </c>
      <c r="O275" s="4343" t="s">
        <v>2712</v>
      </c>
    </row>
    <row r="276" spans="1:15" ht="60" customHeight="1">
      <c r="A276" s="84" t="s">
        <v>458</v>
      </c>
      <c r="B276" s="2091" t="s">
        <v>3064</v>
      </c>
      <c r="C276" s="2091"/>
      <c r="D276" s="2091"/>
      <c r="E276" s="2091"/>
      <c r="F276" s="2092"/>
      <c r="G276" s="36">
        <v>0</v>
      </c>
      <c r="H276" s="1642">
        <v>12</v>
      </c>
      <c r="I276" s="103">
        <f>G276/H276</f>
        <v>0</v>
      </c>
      <c r="J276" s="36" t="s">
        <v>61</v>
      </c>
      <c r="K276" s="1642" t="s">
        <v>61</v>
      </c>
      <c r="L276" s="103" t="s">
        <v>61</v>
      </c>
      <c r="M276" s="4354" t="s">
        <v>5192</v>
      </c>
      <c r="N276" s="4353"/>
      <c r="O276" s="4353"/>
    </row>
    <row r="277" spans="1:15" ht="24.75" customHeight="1">
      <c r="A277" s="84" t="s">
        <v>489</v>
      </c>
      <c r="B277" s="2091" t="s">
        <v>3065</v>
      </c>
      <c r="C277" s="2091"/>
      <c r="D277" s="2091"/>
      <c r="E277" s="2091"/>
      <c r="F277" s="2092"/>
      <c r="G277" s="36" t="s">
        <v>331</v>
      </c>
      <c r="H277" s="1642" t="s">
        <v>331</v>
      </c>
      <c r="I277" s="103" t="s">
        <v>331</v>
      </c>
      <c r="J277" s="36" t="s">
        <v>61</v>
      </c>
      <c r="K277" s="1642" t="s">
        <v>61</v>
      </c>
      <c r="L277" s="103" t="s">
        <v>61</v>
      </c>
      <c r="M277" s="4355"/>
      <c r="N277" s="4344" t="s">
        <v>1762</v>
      </c>
      <c r="O277" s="4336" t="s">
        <v>3066</v>
      </c>
    </row>
    <row r="278" spans="1:15" ht="54.75" customHeight="1">
      <c r="A278" s="84" t="s">
        <v>493</v>
      </c>
      <c r="B278" s="2091" t="s">
        <v>5193</v>
      </c>
      <c r="C278" s="2091"/>
      <c r="D278" s="2092"/>
      <c r="E278" s="2093"/>
      <c r="F278" s="2094"/>
      <c r="G278" s="36" t="s">
        <v>331</v>
      </c>
      <c r="H278" s="1642" t="s">
        <v>331</v>
      </c>
      <c r="I278" s="103" t="s">
        <v>331</v>
      </c>
      <c r="J278" s="36" t="s">
        <v>61</v>
      </c>
      <c r="K278" s="1642" t="s">
        <v>61</v>
      </c>
      <c r="L278" s="103" t="s">
        <v>61</v>
      </c>
      <c r="M278" s="4355"/>
      <c r="N278" s="4344"/>
      <c r="O278" s="4336"/>
    </row>
    <row r="279" spans="1:15" ht="27" customHeight="1">
      <c r="A279" s="104" t="s">
        <v>441</v>
      </c>
      <c r="B279" s="2068" t="s">
        <v>3068</v>
      </c>
      <c r="C279" s="2068"/>
      <c r="D279" s="2068"/>
      <c r="E279" s="2068"/>
      <c r="F279" s="2095"/>
      <c r="G279" s="36" t="s">
        <v>331</v>
      </c>
      <c r="H279" s="1642" t="s">
        <v>331</v>
      </c>
      <c r="I279" s="103" t="s">
        <v>331</v>
      </c>
      <c r="J279" s="36" t="s">
        <v>61</v>
      </c>
      <c r="K279" s="1642" t="s">
        <v>61</v>
      </c>
      <c r="L279" s="103" t="s">
        <v>61</v>
      </c>
      <c r="M279" s="4356"/>
      <c r="N279" s="4353"/>
      <c r="O279" s="4310"/>
    </row>
    <row r="280" spans="1:15" ht="18" customHeight="1">
      <c r="A280" s="104" t="s">
        <v>443</v>
      </c>
      <c r="B280" s="2068" t="s">
        <v>2421</v>
      </c>
      <c r="C280" s="2068"/>
      <c r="D280" s="2068"/>
      <c r="E280" s="2068"/>
      <c r="F280" s="2068"/>
      <c r="G280" s="2068"/>
      <c r="H280" s="2068"/>
      <c r="I280" s="2068"/>
      <c r="J280" s="2068"/>
      <c r="K280" s="2068"/>
      <c r="L280" s="2068"/>
      <c r="M280" s="2085"/>
      <c r="N280" s="4343" t="s">
        <v>5194</v>
      </c>
      <c r="O280" s="4343"/>
    </row>
    <row r="281" spans="1:15" ht="24.75" customHeight="1">
      <c r="A281" s="76" t="s">
        <v>458</v>
      </c>
      <c r="B281" s="2091" t="s">
        <v>3069</v>
      </c>
      <c r="C281" s="2091"/>
      <c r="D281" s="2091"/>
      <c r="E281" s="2091"/>
      <c r="F281" s="2092"/>
      <c r="G281" s="36" t="s">
        <v>331</v>
      </c>
      <c r="H281" s="1642" t="s">
        <v>331</v>
      </c>
      <c r="I281" s="103" t="s">
        <v>331</v>
      </c>
      <c r="J281" s="36" t="s">
        <v>61</v>
      </c>
      <c r="K281" s="1642" t="s">
        <v>61</v>
      </c>
      <c r="L281" s="103" t="s">
        <v>61</v>
      </c>
      <c r="M281" s="1418"/>
      <c r="N281" s="4344"/>
      <c r="O281" s="4344"/>
    </row>
    <row r="282" spans="1:15" ht="24.75" customHeight="1">
      <c r="A282" s="76" t="s">
        <v>489</v>
      </c>
      <c r="B282" s="2091" t="s">
        <v>3070</v>
      </c>
      <c r="C282" s="2091"/>
      <c r="D282" s="2091"/>
      <c r="E282" s="2091"/>
      <c r="F282" s="2092"/>
      <c r="G282" s="36">
        <v>0</v>
      </c>
      <c r="H282" s="1642">
        <v>12</v>
      </c>
      <c r="I282" s="103">
        <f>G282/H282</f>
        <v>0</v>
      </c>
      <c r="J282" s="36" t="s">
        <v>61</v>
      </c>
      <c r="K282" s="1642" t="s">
        <v>61</v>
      </c>
      <c r="L282" s="103" t="s">
        <v>61</v>
      </c>
      <c r="M282" s="1419"/>
      <c r="N282" s="4344"/>
      <c r="O282" s="4344"/>
    </row>
    <row r="283" spans="1:15" ht="24.75" customHeight="1">
      <c r="A283" s="76" t="s">
        <v>493</v>
      </c>
      <c r="B283" s="2091" t="s">
        <v>3071</v>
      </c>
      <c r="C283" s="2091"/>
      <c r="D283" s="2091"/>
      <c r="E283" s="2091"/>
      <c r="F283" s="2092"/>
      <c r="G283" s="36" t="s">
        <v>331</v>
      </c>
      <c r="H283" s="1642" t="s">
        <v>331</v>
      </c>
      <c r="I283" s="103" t="s">
        <v>331</v>
      </c>
      <c r="J283" s="36" t="s">
        <v>61</v>
      </c>
      <c r="K283" s="1642" t="s">
        <v>61</v>
      </c>
      <c r="L283" s="103" t="s">
        <v>61</v>
      </c>
      <c r="M283" s="1419"/>
      <c r="N283" s="4344"/>
      <c r="O283" s="4344"/>
    </row>
    <row r="284" spans="1:15" ht="18" customHeight="1">
      <c r="A284" s="104" t="s">
        <v>445</v>
      </c>
      <c r="B284" s="2068" t="s">
        <v>2425</v>
      </c>
      <c r="C284" s="2068"/>
      <c r="D284" s="2068"/>
      <c r="E284" s="2068"/>
      <c r="F284" s="2068"/>
      <c r="G284" s="2068"/>
      <c r="H284" s="2068"/>
      <c r="I284" s="2068"/>
      <c r="J284" s="2068"/>
      <c r="K284" s="2068"/>
      <c r="L284" s="2068"/>
      <c r="M284" s="2085"/>
      <c r="N284" s="4344"/>
      <c r="O284" s="4344"/>
    </row>
    <row r="285" spans="1:15" ht="21.75" customHeight="1">
      <c r="A285" s="76" t="s">
        <v>458</v>
      </c>
      <c r="B285" s="2091" t="s">
        <v>3072</v>
      </c>
      <c r="C285" s="2091"/>
      <c r="D285" s="2091"/>
      <c r="E285" s="2091"/>
      <c r="F285" s="2092"/>
      <c r="G285" s="36" t="s">
        <v>331</v>
      </c>
      <c r="H285" s="1642" t="s">
        <v>331</v>
      </c>
      <c r="I285" s="103" t="s">
        <v>331</v>
      </c>
      <c r="J285" s="36" t="s">
        <v>61</v>
      </c>
      <c r="K285" s="1642" t="s">
        <v>61</v>
      </c>
      <c r="L285" s="103" t="s">
        <v>61</v>
      </c>
      <c r="M285" s="4094"/>
      <c r="N285" s="4344"/>
      <c r="O285" s="4344"/>
    </row>
    <row r="286" spans="1:15" ht="22.5" customHeight="1">
      <c r="A286" s="76" t="s">
        <v>489</v>
      </c>
      <c r="B286" s="2091" t="s">
        <v>3073</v>
      </c>
      <c r="C286" s="2091"/>
      <c r="D286" s="2091"/>
      <c r="E286" s="2091"/>
      <c r="F286" s="2092"/>
      <c r="G286" s="36">
        <v>4</v>
      </c>
      <c r="H286" s="1642">
        <v>12</v>
      </c>
      <c r="I286" s="103">
        <f t="shared" ref="I286:I289" si="1">G286/H286</f>
        <v>0.33333333333333331</v>
      </c>
      <c r="J286" s="36" t="s">
        <v>61</v>
      </c>
      <c r="K286" s="1642" t="s">
        <v>61</v>
      </c>
      <c r="L286" s="103" t="s">
        <v>61</v>
      </c>
      <c r="M286" s="4095"/>
      <c r="N286" s="4344"/>
      <c r="O286" s="4344"/>
    </row>
    <row r="287" spans="1:15" ht="22.5" customHeight="1">
      <c r="A287" s="104" t="s">
        <v>448</v>
      </c>
      <c r="B287" s="2068" t="s">
        <v>3074</v>
      </c>
      <c r="C287" s="2068"/>
      <c r="D287" s="2068"/>
      <c r="E287" s="2068"/>
      <c r="F287" s="2068"/>
      <c r="G287" s="36">
        <v>0</v>
      </c>
      <c r="H287" s="1642">
        <v>12</v>
      </c>
      <c r="I287" s="103">
        <f t="shared" si="1"/>
        <v>0</v>
      </c>
      <c r="J287" s="36" t="s">
        <v>61</v>
      </c>
      <c r="K287" s="1642" t="s">
        <v>61</v>
      </c>
      <c r="L287" s="139" t="s">
        <v>61</v>
      </c>
      <c r="M287" s="1420"/>
      <c r="N287" s="4344"/>
      <c r="O287" s="4344"/>
    </row>
    <row r="288" spans="1:15" ht="22.5" customHeight="1">
      <c r="A288" s="104" t="s">
        <v>450</v>
      </c>
      <c r="B288" s="2068" t="s">
        <v>3075</v>
      </c>
      <c r="C288" s="2068"/>
      <c r="D288" s="2068"/>
      <c r="E288" s="2068"/>
      <c r="F288" s="2068"/>
      <c r="G288" s="36" t="s">
        <v>331</v>
      </c>
      <c r="H288" s="1642" t="s">
        <v>331</v>
      </c>
      <c r="I288" s="103" t="s">
        <v>331</v>
      </c>
      <c r="J288" s="36" t="s">
        <v>61</v>
      </c>
      <c r="K288" s="1642" t="s">
        <v>61</v>
      </c>
      <c r="L288" s="139" t="s">
        <v>61</v>
      </c>
      <c r="M288" s="1420"/>
      <c r="N288" s="4344"/>
      <c r="O288" s="4344"/>
    </row>
    <row r="289" spans="1:16" ht="22.5" customHeight="1">
      <c r="A289" s="104" t="s">
        <v>453</v>
      </c>
      <c r="B289" s="2068" t="s">
        <v>2432</v>
      </c>
      <c r="C289" s="2068"/>
      <c r="D289" s="2068"/>
      <c r="E289" s="2068"/>
      <c r="F289" s="2068"/>
      <c r="G289" s="36">
        <v>0</v>
      </c>
      <c r="H289" s="1642">
        <v>12</v>
      </c>
      <c r="I289" s="103">
        <f t="shared" si="1"/>
        <v>0</v>
      </c>
      <c r="J289" s="36" t="s">
        <v>61</v>
      </c>
      <c r="K289" s="1642" t="s">
        <v>61</v>
      </c>
      <c r="L289" s="139" t="s">
        <v>61</v>
      </c>
      <c r="M289" s="1420"/>
      <c r="N289" s="4344"/>
      <c r="O289" s="4344"/>
    </row>
    <row r="290" spans="1:16" ht="22.5" customHeight="1">
      <c r="A290" s="104" t="s">
        <v>456</v>
      </c>
      <c r="B290" s="2068" t="s">
        <v>2433</v>
      </c>
      <c r="C290" s="2068"/>
      <c r="D290" s="2068"/>
      <c r="E290" s="2068"/>
      <c r="F290" s="2068"/>
      <c r="G290" s="36" t="s">
        <v>331</v>
      </c>
      <c r="H290" s="1642" t="s">
        <v>331</v>
      </c>
      <c r="I290" s="103" t="s">
        <v>331</v>
      </c>
      <c r="J290" s="36" t="s">
        <v>61</v>
      </c>
      <c r="K290" s="1642" t="s">
        <v>61</v>
      </c>
      <c r="L290" s="139" t="s">
        <v>61</v>
      </c>
      <c r="M290" s="1420"/>
      <c r="N290" s="4344"/>
      <c r="O290" s="4344"/>
    </row>
    <row r="291" spans="1:16" ht="18.75" customHeight="1">
      <c r="A291" s="104" t="s">
        <v>458</v>
      </c>
      <c r="B291" s="2068" t="s">
        <v>2434</v>
      </c>
      <c r="C291" s="2068"/>
      <c r="D291" s="2068"/>
      <c r="E291" s="2068"/>
      <c r="F291" s="2068"/>
      <c r="G291" s="2068"/>
      <c r="H291" s="2068"/>
      <c r="I291" s="2068"/>
      <c r="J291" s="2068"/>
      <c r="K291" s="2068"/>
      <c r="L291" s="2068"/>
      <c r="M291" s="2085"/>
      <c r="N291" s="4344"/>
      <c r="O291" s="4344"/>
    </row>
    <row r="292" spans="1:16" ht="22.5" customHeight="1">
      <c r="A292" s="76" t="s">
        <v>458</v>
      </c>
      <c r="B292" s="2091" t="s">
        <v>2435</v>
      </c>
      <c r="C292" s="2091"/>
      <c r="D292" s="2091"/>
      <c r="E292" s="2091"/>
      <c r="F292" s="2092"/>
      <c r="G292" s="36">
        <v>4</v>
      </c>
      <c r="H292" s="1642">
        <v>12</v>
      </c>
      <c r="I292" s="103">
        <f t="shared" ref="I292" si="2">G292/H292</f>
        <v>0.33333333333333331</v>
      </c>
      <c r="J292" s="36" t="s">
        <v>61</v>
      </c>
      <c r="K292" s="1642" t="s">
        <v>61</v>
      </c>
      <c r="L292" s="103" t="s">
        <v>61</v>
      </c>
      <c r="M292" s="4094"/>
      <c r="N292" s="4344"/>
      <c r="O292" s="4344"/>
    </row>
    <row r="293" spans="1:16" ht="22.5" customHeight="1">
      <c r="A293" s="76" t="s">
        <v>489</v>
      </c>
      <c r="B293" s="2091" t="s">
        <v>2436</v>
      </c>
      <c r="C293" s="2091"/>
      <c r="D293" s="2091"/>
      <c r="E293" s="2091"/>
      <c r="F293" s="2092"/>
      <c r="G293" s="36" t="s">
        <v>331</v>
      </c>
      <c r="H293" s="1642" t="s">
        <v>331</v>
      </c>
      <c r="I293" s="103" t="s">
        <v>331</v>
      </c>
      <c r="J293" s="36" t="s">
        <v>61</v>
      </c>
      <c r="K293" s="1642" t="s">
        <v>61</v>
      </c>
      <c r="L293" s="103" t="s">
        <v>61</v>
      </c>
      <c r="M293" s="4095"/>
      <c r="N293" s="4344"/>
      <c r="O293" s="4344"/>
    </row>
    <row r="294" spans="1:16" ht="22.5" customHeight="1">
      <c r="A294" s="104" t="s">
        <v>594</v>
      </c>
      <c r="B294" s="2068" t="s">
        <v>3076</v>
      </c>
      <c r="C294" s="2068"/>
      <c r="D294" s="2068"/>
      <c r="E294" s="2068"/>
      <c r="F294" s="2068"/>
      <c r="G294" s="36" t="s">
        <v>331</v>
      </c>
      <c r="H294" s="1642" t="s">
        <v>331</v>
      </c>
      <c r="I294" s="103" t="s">
        <v>331</v>
      </c>
      <c r="J294" s="36" t="s">
        <v>61</v>
      </c>
      <c r="K294" s="1642" t="s">
        <v>61</v>
      </c>
      <c r="L294" s="103" t="s">
        <v>61</v>
      </c>
      <c r="M294" s="1421"/>
      <c r="N294" s="4344"/>
      <c r="O294" s="4344"/>
    </row>
    <row r="295" spans="1:16" ht="43.5" customHeight="1" thickBot="1">
      <c r="A295" s="27" t="s">
        <v>596</v>
      </c>
      <c r="B295" s="1997" t="s">
        <v>3285</v>
      </c>
      <c r="C295" s="1997"/>
      <c r="D295" s="1997"/>
      <c r="E295" s="1997"/>
      <c r="F295" s="1998"/>
      <c r="G295" s="65">
        <f>SUM(G276+G282+G286+G287+G289+G292)</f>
        <v>8</v>
      </c>
      <c r="H295" s="65">
        <f>SUM(H276+H282+H286+H287+H289+H292)</f>
        <v>72</v>
      </c>
      <c r="I295" s="107">
        <f>G295/H295</f>
        <v>0.1111111111111111</v>
      </c>
      <c r="J295" s="65" t="s">
        <v>61</v>
      </c>
      <c r="K295" s="1422" t="s">
        <v>61</v>
      </c>
      <c r="L295" s="612" t="s">
        <v>61</v>
      </c>
      <c r="M295" s="1423"/>
      <c r="N295" s="4345"/>
      <c r="O295" s="4345"/>
    </row>
    <row r="296" spans="1:16" ht="24" customHeight="1" thickBot="1">
      <c r="A296" s="1849" t="s">
        <v>5195</v>
      </c>
      <c r="B296" s="1850"/>
      <c r="C296" s="1850"/>
      <c r="D296" s="1850"/>
      <c r="E296" s="1850"/>
      <c r="F296" s="1850"/>
      <c r="G296" s="1850"/>
      <c r="H296" s="1850"/>
      <c r="I296" s="1850"/>
      <c r="J296" s="1850"/>
      <c r="K296" s="1850"/>
      <c r="L296" s="1850"/>
      <c r="M296" s="1850"/>
      <c r="N296" s="1850"/>
      <c r="O296" s="1851"/>
    </row>
    <row r="297" spans="1:16" ht="160.5" customHeight="1">
      <c r="A297" s="70" t="s">
        <v>339</v>
      </c>
      <c r="B297" s="2028" t="s">
        <v>2722</v>
      </c>
      <c r="C297" s="2028"/>
      <c r="D297" s="2028"/>
      <c r="E297" s="2028"/>
      <c r="F297" s="2029"/>
      <c r="G297" s="1999" t="s">
        <v>1442</v>
      </c>
      <c r="H297" s="2027"/>
      <c r="I297" s="2000"/>
      <c r="J297" s="108" t="s">
        <v>1521</v>
      </c>
      <c r="K297" s="3430" t="s">
        <v>5196</v>
      </c>
      <c r="L297" s="3431"/>
      <c r="M297" s="3432"/>
      <c r="N297" s="1424" t="s">
        <v>1784</v>
      </c>
      <c r="O297" s="1425" t="s">
        <v>5197</v>
      </c>
      <c r="P297" s="1391"/>
    </row>
    <row r="298" spans="1:16" ht="34.5" customHeight="1">
      <c r="A298" s="110" t="s">
        <v>341</v>
      </c>
      <c r="B298" s="1997" t="s">
        <v>2724</v>
      </c>
      <c r="C298" s="1997"/>
      <c r="D298" s="1997"/>
      <c r="E298" s="1997"/>
      <c r="F298" s="1998"/>
      <c r="G298" s="1999" t="s">
        <v>1442</v>
      </c>
      <c r="H298" s="2027"/>
      <c r="I298" s="2000"/>
      <c r="J298" s="2030" t="s">
        <v>1521</v>
      </c>
      <c r="K298" s="2059" t="s">
        <v>5198</v>
      </c>
      <c r="L298" s="2060"/>
      <c r="M298" s="2061"/>
      <c r="N298" s="4336" t="s">
        <v>1785</v>
      </c>
      <c r="O298" s="4309" t="s">
        <v>1785</v>
      </c>
    </row>
    <row r="299" spans="1:16" ht="27" customHeight="1">
      <c r="A299" s="1494" t="s">
        <v>435</v>
      </c>
      <c r="B299" s="2043" t="s">
        <v>2725</v>
      </c>
      <c r="C299" s="2043"/>
      <c r="D299" s="2043"/>
      <c r="E299" s="2043"/>
      <c r="F299" s="2054"/>
      <c r="G299" s="1999" t="s">
        <v>1442</v>
      </c>
      <c r="H299" s="2027"/>
      <c r="I299" s="2000"/>
      <c r="J299" s="2031"/>
      <c r="K299" s="2062"/>
      <c r="L299" s="2063"/>
      <c r="M299" s="2064"/>
      <c r="N299" s="4336"/>
      <c r="O299" s="4336"/>
    </row>
    <row r="300" spans="1:16" ht="72" customHeight="1">
      <c r="A300" s="1490" t="s">
        <v>441</v>
      </c>
      <c r="B300" s="1997" t="s">
        <v>2726</v>
      </c>
      <c r="C300" s="1997"/>
      <c r="D300" s="1997"/>
      <c r="E300" s="1997"/>
      <c r="F300" s="1998"/>
      <c r="G300" s="2876" t="s">
        <v>5199</v>
      </c>
      <c r="H300" s="2868"/>
      <c r="I300" s="2877"/>
      <c r="J300" s="2078"/>
      <c r="K300" s="4090"/>
      <c r="L300" s="4091"/>
      <c r="M300" s="3542"/>
      <c r="N300" s="4336"/>
      <c r="O300" s="4336"/>
    </row>
    <row r="301" spans="1:16" ht="69.75" customHeight="1">
      <c r="A301" s="44" t="s">
        <v>737</v>
      </c>
      <c r="B301" s="1997" t="s">
        <v>2727</v>
      </c>
      <c r="C301" s="1997"/>
      <c r="D301" s="1997"/>
      <c r="E301" s="1997"/>
      <c r="F301" s="1998"/>
      <c r="G301" s="1999" t="s">
        <v>3842</v>
      </c>
      <c r="H301" s="2027"/>
      <c r="I301" s="2000"/>
      <c r="J301" s="1535" t="s">
        <v>1521</v>
      </c>
      <c r="K301" s="2059" t="s">
        <v>5200</v>
      </c>
      <c r="L301" s="4346"/>
      <c r="M301" s="4347"/>
      <c r="N301" s="4336"/>
      <c r="O301" s="4336"/>
    </row>
    <row r="302" spans="1:16" ht="107.25" customHeight="1">
      <c r="A302" s="135" t="s">
        <v>350</v>
      </c>
      <c r="B302" s="4348" t="s">
        <v>1796</v>
      </c>
      <c r="C302" s="4348"/>
      <c r="D302" s="4348"/>
      <c r="E302" s="4348"/>
      <c r="F302" s="4349"/>
      <c r="G302" s="1999" t="s">
        <v>57</v>
      </c>
      <c r="H302" s="2027"/>
      <c r="I302" s="2000"/>
      <c r="J302" s="1301" t="s">
        <v>1330</v>
      </c>
      <c r="K302" s="4350" t="s">
        <v>5201</v>
      </c>
      <c r="L302" s="4351"/>
      <c r="M302" s="4352"/>
      <c r="N302" s="4336"/>
      <c r="O302" s="4310"/>
    </row>
    <row r="303" spans="1:16" ht="67.5" customHeight="1">
      <c r="A303" s="28" t="s">
        <v>357</v>
      </c>
      <c r="B303" s="2099" t="s">
        <v>1799</v>
      </c>
      <c r="C303" s="2099"/>
      <c r="D303" s="2099"/>
      <c r="E303" s="2099"/>
      <c r="F303" s="2100"/>
      <c r="G303" s="2384" t="s">
        <v>1442</v>
      </c>
      <c r="H303" s="2385"/>
      <c r="I303" s="2386"/>
      <c r="J303" s="4082" t="s">
        <v>5202</v>
      </c>
      <c r="K303" s="4337" t="s">
        <v>5203</v>
      </c>
      <c r="L303" s="4338"/>
      <c r="M303" s="4339"/>
      <c r="N303" s="4309" t="s">
        <v>1801</v>
      </c>
      <c r="O303" s="4309" t="s">
        <v>1801</v>
      </c>
    </row>
    <row r="304" spans="1:16" ht="39" customHeight="1">
      <c r="A304" s="23" t="s">
        <v>366</v>
      </c>
      <c r="B304" s="1997" t="s">
        <v>2730</v>
      </c>
      <c r="C304" s="1997"/>
      <c r="D304" s="1997"/>
      <c r="E304" s="1997"/>
      <c r="F304" s="1998"/>
      <c r="G304" s="2384" t="s">
        <v>1745</v>
      </c>
      <c r="H304" s="2385"/>
      <c r="I304" s="2386"/>
      <c r="J304" s="4080"/>
      <c r="K304" s="3548"/>
      <c r="L304" s="3549"/>
      <c r="M304" s="3550"/>
      <c r="N304" s="4336"/>
      <c r="O304" s="4336"/>
    </row>
    <row r="305" spans="1:118" ht="39" customHeight="1">
      <c r="A305" s="1520" t="s">
        <v>742</v>
      </c>
      <c r="B305" s="1997" t="s">
        <v>1806</v>
      </c>
      <c r="C305" s="1997"/>
      <c r="D305" s="1997"/>
      <c r="E305" s="1997"/>
      <c r="F305" s="1998"/>
      <c r="G305" s="1999" t="s">
        <v>2734</v>
      </c>
      <c r="H305" s="2027"/>
      <c r="I305" s="2000"/>
      <c r="J305" s="4080"/>
      <c r="K305" s="3548"/>
      <c r="L305" s="3549"/>
      <c r="M305" s="3550"/>
      <c r="N305" s="4336"/>
      <c r="O305" s="4336"/>
    </row>
    <row r="306" spans="1:118" ht="39" customHeight="1">
      <c r="A306" s="1493" t="s">
        <v>435</v>
      </c>
      <c r="B306" s="1997" t="s">
        <v>1809</v>
      </c>
      <c r="C306" s="1997"/>
      <c r="D306" s="1997"/>
      <c r="E306" s="1997"/>
      <c r="F306" s="1998"/>
      <c r="G306" s="1999" t="s">
        <v>2734</v>
      </c>
      <c r="H306" s="2027"/>
      <c r="I306" s="2000"/>
      <c r="J306" s="4080"/>
      <c r="K306" s="3548"/>
      <c r="L306" s="3549"/>
      <c r="M306" s="3550"/>
      <c r="N306" s="4336"/>
      <c r="O306" s="4310"/>
    </row>
    <row r="307" spans="1:118" ht="69" customHeight="1">
      <c r="A307" s="70" t="s">
        <v>745</v>
      </c>
      <c r="B307" s="1997" t="s">
        <v>3083</v>
      </c>
      <c r="C307" s="1997"/>
      <c r="D307" s="1997"/>
      <c r="E307" s="1997"/>
      <c r="F307" s="1998"/>
      <c r="G307" s="3721" t="s">
        <v>57</v>
      </c>
      <c r="H307" s="3722"/>
      <c r="I307" s="3734"/>
      <c r="J307" s="4080"/>
      <c r="K307" s="3548"/>
      <c r="L307" s="3549"/>
      <c r="M307" s="3550"/>
      <c r="N307" s="3048" t="s">
        <v>1785</v>
      </c>
      <c r="O307" s="3048" t="s">
        <v>2736</v>
      </c>
    </row>
    <row r="308" spans="1:118" ht="259.5" customHeight="1" thickBot="1">
      <c r="A308" s="39" t="s">
        <v>435</v>
      </c>
      <c r="B308" s="1978" t="s">
        <v>2737</v>
      </c>
      <c r="C308" s="1978"/>
      <c r="D308" s="1978"/>
      <c r="E308" s="1978"/>
      <c r="F308" s="1979"/>
      <c r="G308" s="2358" t="s">
        <v>2738</v>
      </c>
      <c r="H308" s="2358"/>
      <c r="I308" s="3615"/>
      <c r="J308" s="4083"/>
      <c r="K308" s="4340"/>
      <c r="L308" s="4341"/>
      <c r="M308" s="4342"/>
      <c r="N308" s="3050"/>
      <c r="O308" s="3050"/>
    </row>
    <row r="309" spans="1:118" ht="21.75" customHeight="1" thickBot="1">
      <c r="A309" s="4330" t="s">
        <v>5204</v>
      </c>
      <c r="B309" s="4331"/>
      <c r="C309" s="4331"/>
      <c r="D309" s="4331"/>
      <c r="E309" s="4331"/>
      <c r="F309" s="4331"/>
      <c r="G309" s="4331"/>
      <c r="H309" s="4331"/>
      <c r="I309" s="4331"/>
      <c r="J309" s="4332"/>
      <c r="K309" s="4331"/>
      <c r="L309" s="4331"/>
      <c r="M309" s="4331"/>
      <c r="N309" s="4331"/>
      <c r="O309" s="4333"/>
    </row>
    <row r="310" spans="1:118" ht="28.5" customHeight="1">
      <c r="A310" s="1520" t="s">
        <v>376</v>
      </c>
      <c r="B310" s="2043" t="s">
        <v>2739</v>
      </c>
      <c r="C310" s="2043"/>
      <c r="D310" s="2043"/>
      <c r="E310" s="2043"/>
      <c r="F310" s="2043"/>
      <c r="G310" s="1999" t="s">
        <v>1817</v>
      </c>
      <c r="H310" s="2027"/>
      <c r="I310" s="2027"/>
      <c r="J310" s="2044" t="s">
        <v>1330</v>
      </c>
      <c r="K310" s="2482" t="s">
        <v>5205</v>
      </c>
      <c r="L310" s="2483"/>
      <c r="M310" s="2484"/>
      <c r="N310" s="4334" t="s">
        <v>5206</v>
      </c>
      <c r="O310" s="4335" t="s">
        <v>5207</v>
      </c>
    </row>
    <row r="311" spans="1:118" ht="30.75" customHeight="1">
      <c r="A311" s="1494" t="s">
        <v>435</v>
      </c>
      <c r="B311" s="2043" t="s">
        <v>2740</v>
      </c>
      <c r="C311" s="2043"/>
      <c r="D311" s="2043"/>
      <c r="E311" s="2043"/>
      <c r="F311" s="2043"/>
      <c r="G311" s="2038" t="s">
        <v>57</v>
      </c>
      <c r="H311" s="2039"/>
      <c r="I311" s="2040"/>
      <c r="J311" s="2031"/>
      <c r="K311" s="2035"/>
      <c r="L311" s="2036"/>
      <c r="M311" s="2037"/>
      <c r="N311" s="4321"/>
      <c r="O311" s="4336"/>
    </row>
    <row r="312" spans="1:118" ht="39" customHeight="1">
      <c r="A312" s="1494" t="s">
        <v>441</v>
      </c>
      <c r="B312" s="1997" t="s">
        <v>2741</v>
      </c>
      <c r="C312" s="1997"/>
      <c r="D312" s="1997"/>
      <c r="E312" s="1997"/>
      <c r="F312" s="1998"/>
      <c r="G312" s="1999" t="s">
        <v>1340</v>
      </c>
      <c r="H312" s="2027"/>
      <c r="I312" s="2000"/>
      <c r="J312" s="2031"/>
      <c r="K312" s="2035"/>
      <c r="L312" s="2036"/>
      <c r="M312" s="2037"/>
      <c r="N312" s="4321"/>
      <c r="O312" s="4336"/>
    </row>
    <row r="313" spans="1:118" ht="35.25" customHeight="1">
      <c r="A313" s="1520" t="s">
        <v>381</v>
      </c>
      <c r="B313" s="2028" t="s">
        <v>2742</v>
      </c>
      <c r="C313" s="2028"/>
      <c r="D313" s="2028"/>
      <c r="E313" s="2028"/>
      <c r="F313" s="2029"/>
      <c r="G313" s="3721" t="s">
        <v>57</v>
      </c>
      <c r="H313" s="3722"/>
      <c r="I313" s="3734"/>
      <c r="J313" s="2031"/>
      <c r="K313" s="2485"/>
      <c r="L313" s="2486"/>
      <c r="M313" s="2487"/>
      <c r="N313" s="4321"/>
      <c r="O313" s="4336"/>
    </row>
    <row r="314" spans="1:118" ht="39" customHeight="1">
      <c r="A314" s="1494" t="s">
        <v>435</v>
      </c>
      <c r="B314" s="1997" t="s">
        <v>2743</v>
      </c>
      <c r="C314" s="1997"/>
      <c r="D314" s="1997"/>
      <c r="E314" s="1997"/>
      <c r="F314" s="1998"/>
      <c r="G314" s="1999" t="s">
        <v>5176</v>
      </c>
      <c r="H314" s="2027"/>
      <c r="I314" s="2000"/>
      <c r="J314" s="2030" t="s">
        <v>1521</v>
      </c>
      <c r="K314" s="2032"/>
      <c r="L314" s="2033"/>
      <c r="M314" s="2034"/>
      <c r="N314" s="4321"/>
      <c r="O314" s="4336"/>
    </row>
    <row r="315" spans="1:118" ht="31.5" customHeight="1">
      <c r="A315" s="1490" t="s">
        <v>441</v>
      </c>
      <c r="B315" s="1997" t="s">
        <v>2745</v>
      </c>
      <c r="C315" s="1997"/>
      <c r="D315" s="1997"/>
      <c r="E315" s="1997"/>
      <c r="F315" s="1998"/>
      <c r="G315" s="3721" t="s">
        <v>1442</v>
      </c>
      <c r="H315" s="3722"/>
      <c r="I315" s="3734"/>
      <c r="J315" s="2031"/>
      <c r="K315" s="2035"/>
      <c r="L315" s="2036"/>
      <c r="M315" s="2037"/>
      <c r="N315" s="4321"/>
      <c r="O315" s="4310"/>
    </row>
    <row r="316" spans="1:118" s="1427" customFormat="1" ht="120" customHeight="1">
      <c r="A316" s="44" t="s">
        <v>389</v>
      </c>
      <c r="B316" s="1997" t="s">
        <v>5208</v>
      </c>
      <c r="C316" s="1997"/>
      <c r="D316" s="1997"/>
      <c r="E316" s="1997"/>
      <c r="F316" s="1997"/>
      <c r="G316" s="1997"/>
      <c r="H316" s="1997"/>
      <c r="I316" s="1997"/>
      <c r="J316" s="1997"/>
      <c r="K316" s="1997"/>
      <c r="L316" s="1997"/>
      <c r="M316" s="2041"/>
      <c r="N316" s="4316" t="s">
        <v>5209</v>
      </c>
      <c r="O316" s="4307"/>
      <c r="P316" s="1362"/>
      <c r="Q316" s="1362"/>
      <c r="R316" s="1362"/>
      <c r="S316" s="1362"/>
      <c r="T316" s="1362"/>
      <c r="U316" s="1362"/>
      <c r="V316" s="1362"/>
      <c r="W316" s="1362"/>
      <c r="X316" s="1362"/>
      <c r="Y316" s="1362"/>
      <c r="Z316" s="1362"/>
      <c r="AA316" s="1362"/>
      <c r="AB316" s="1362"/>
      <c r="AC316" s="1362"/>
      <c r="AD316" s="1362"/>
      <c r="AE316" s="1362"/>
      <c r="AF316" s="1362"/>
      <c r="AG316" s="1362"/>
      <c r="AH316" s="1362"/>
      <c r="AI316" s="1362"/>
      <c r="AJ316" s="1362"/>
      <c r="AK316" s="1362"/>
      <c r="AL316" s="1362"/>
      <c r="AM316" s="1362"/>
      <c r="AN316" s="1362"/>
      <c r="AO316" s="1362"/>
      <c r="AP316" s="1362"/>
      <c r="AQ316" s="1362"/>
      <c r="AR316" s="1362"/>
      <c r="AS316" s="1362"/>
      <c r="AT316" s="1362"/>
      <c r="AU316" s="1362"/>
      <c r="AV316" s="1362"/>
      <c r="AW316" s="1362"/>
      <c r="AX316" s="1362"/>
      <c r="AY316" s="1362"/>
      <c r="AZ316" s="1362"/>
      <c r="BA316" s="1362"/>
      <c r="BB316" s="1362"/>
      <c r="BC316" s="1362"/>
      <c r="BD316" s="1362"/>
      <c r="BE316" s="1362"/>
      <c r="BF316" s="1362"/>
      <c r="BG316" s="1362"/>
      <c r="BH316" s="1362"/>
      <c r="BI316" s="1362"/>
      <c r="BJ316" s="1362"/>
      <c r="BK316" s="1362"/>
      <c r="BL316" s="1362"/>
      <c r="BM316" s="1362"/>
      <c r="BN316" s="1362"/>
      <c r="BO316" s="1362"/>
      <c r="BP316" s="1362"/>
      <c r="BQ316" s="1362"/>
      <c r="BR316" s="1362"/>
      <c r="BS316" s="1362"/>
      <c r="BT316" s="1362"/>
      <c r="BU316" s="1362"/>
      <c r="BV316" s="1362"/>
      <c r="BW316" s="1362"/>
      <c r="BX316" s="1362"/>
      <c r="BY316" s="1362"/>
      <c r="BZ316" s="1362"/>
      <c r="CA316" s="1362"/>
      <c r="CB316" s="1362"/>
      <c r="CC316" s="1362"/>
      <c r="CD316" s="1362"/>
      <c r="CE316" s="1362"/>
      <c r="CF316" s="1362"/>
      <c r="CG316" s="1362"/>
      <c r="CH316" s="1362"/>
      <c r="CI316" s="1362"/>
      <c r="CJ316" s="1362"/>
      <c r="CK316" s="1362"/>
      <c r="CL316" s="1362"/>
      <c r="CM316" s="1362"/>
      <c r="CN316" s="1362"/>
      <c r="CO316" s="1362"/>
      <c r="CP316" s="1362"/>
      <c r="CQ316" s="1362"/>
      <c r="CR316" s="1362"/>
      <c r="CS316" s="1362"/>
      <c r="CT316" s="1362"/>
      <c r="CU316" s="1362"/>
      <c r="CV316" s="1362"/>
      <c r="CW316" s="1362"/>
      <c r="CX316" s="1362"/>
      <c r="CY316" s="1362"/>
      <c r="CZ316" s="1362"/>
      <c r="DA316" s="1362"/>
      <c r="DB316" s="1362"/>
      <c r="DC316" s="1362"/>
      <c r="DD316" s="1362"/>
      <c r="DE316" s="1362"/>
      <c r="DF316" s="1362"/>
      <c r="DG316" s="1362"/>
      <c r="DH316" s="1362"/>
      <c r="DI316" s="1362"/>
      <c r="DJ316" s="1362"/>
      <c r="DK316" s="1362"/>
      <c r="DL316" s="1362"/>
      <c r="DM316" s="1362"/>
      <c r="DN316" s="1362"/>
    </row>
    <row r="317" spans="1:118" s="1427" customFormat="1" ht="44.25" customHeight="1">
      <c r="A317" s="111" t="s">
        <v>435</v>
      </c>
      <c r="B317" s="1830" t="s">
        <v>3288</v>
      </c>
      <c r="C317" s="1830"/>
      <c r="D317" s="1830"/>
      <c r="E317" s="1830"/>
      <c r="F317" s="1830"/>
      <c r="G317" s="1830"/>
      <c r="H317" s="1830"/>
      <c r="I317" s="1830"/>
      <c r="J317" s="1830"/>
      <c r="K317" s="2018" t="s">
        <v>5210</v>
      </c>
      <c r="L317" s="4322" t="s">
        <v>5211</v>
      </c>
      <c r="M317" s="4236"/>
      <c r="N317" s="4314"/>
      <c r="O317" s="4321"/>
      <c r="P317" s="1362"/>
      <c r="Q317" s="1362"/>
      <c r="R317" s="1362"/>
      <c r="S317" s="1362"/>
      <c r="T317" s="1362"/>
      <c r="U317" s="1362"/>
      <c r="V317" s="1362"/>
      <c r="W317" s="1362"/>
      <c r="X317" s="1362"/>
      <c r="Y317" s="1362"/>
      <c r="Z317" s="1362"/>
      <c r="AA317" s="1362"/>
      <c r="AB317" s="1362"/>
      <c r="AC317" s="1362"/>
      <c r="AD317" s="1362"/>
      <c r="AE317" s="1362"/>
      <c r="AF317" s="1362"/>
      <c r="AG317" s="1362"/>
      <c r="AH317" s="1362"/>
      <c r="AI317" s="1362"/>
      <c r="AJ317" s="1362"/>
      <c r="AK317" s="1362"/>
      <c r="AL317" s="1362"/>
      <c r="AM317" s="1362"/>
      <c r="AN317" s="1362"/>
      <c r="AO317" s="1362"/>
      <c r="AP317" s="1362"/>
      <c r="AQ317" s="1362"/>
      <c r="AR317" s="1362"/>
      <c r="AS317" s="1362"/>
      <c r="AT317" s="1362"/>
      <c r="AU317" s="1362"/>
      <c r="AV317" s="1362"/>
      <c r="AW317" s="1362"/>
      <c r="AX317" s="1362"/>
      <c r="AY317" s="1362"/>
      <c r="AZ317" s="1362"/>
      <c r="BA317" s="1362"/>
      <c r="BB317" s="1362"/>
      <c r="BC317" s="1362"/>
      <c r="BD317" s="1362"/>
      <c r="BE317" s="1362"/>
      <c r="BF317" s="1362"/>
      <c r="BG317" s="1362"/>
      <c r="BH317" s="1362"/>
      <c r="BI317" s="1362"/>
      <c r="BJ317" s="1362"/>
      <c r="BK317" s="1362"/>
      <c r="BL317" s="1362"/>
      <c r="BM317" s="1362"/>
      <c r="BN317" s="1362"/>
      <c r="BO317" s="1362"/>
      <c r="BP317" s="1362"/>
      <c r="BQ317" s="1362"/>
      <c r="BR317" s="1362"/>
      <c r="BS317" s="1362"/>
      <c r="BT317" s="1362"/>
      <c r="BU317" s="1362"/>
      <c r="BV317" s="1362"/>
      <c r="BW317" s="1362"/>
      <c r="BX317" s="1362"/>
      <c r="BY317" s="1362"/>
      <c r="BZ317" s="1362"/>
      <c r="CA317" s="1362"/>
      <c r="CB317" s="1362"/>
      <c r="CC317" s="1362"/>
      <c r="CD317" s="1362"/>
      <c r="CE317" s="1362"/>
      <c r="CF317" s="1362"/>
      <c r="CG317" s="1362"/>
      <c r="CH317" s="1362"/>
      <c r="CI317" s="1362"/>
      <c r="CJ317" s="1362"/>
      <c r="CK317" s="1362"/>
      <c r="CL317" s="1362"/>
      <c r="CM317" s="1362"/>
      <c r="CN317" s="1362"/>
      <c r="CO317" s="1362"/>
      <c r="CP317" s="1362"/>
      <c r="CQ317" s="1362"/>
      <c r="CR317" s="1362"/>
      <c r="CS317" s="1362"/>
      <c r="CT317" s="1362"/>
      <c r="CU317" s="1362"/>
      <c r="CV317" s="1362"/>
      <c r="CW317" s="1362"/>
      <c r="CX317" s="1362"/>
      <c r="CY317" s="1362"/>
      <c r="CZ317" s="1362"/>
      <c r="DA317" s="1362"/>
      <c r="DB317" s="1362"/>
      <c r="DC317" s="1362"/>
      <c r="DD317" s="1362"/>
      <c r="DE317" s="1362"/>
      <c r="DF317" s="1362"/>
      <c r="DG317" s="1362"/>
      <c r="DH317" s="1362"/>
      <c r="DI317" s="1362"/>
      <c r="DJ317" s="1362"/>
      <c r="DK317" s="1362"/>
      <c r="DL317" s="1362"/>
      <c r="DM317" s="1362"/>
      <c r="DN317" s="1362"/>
    </row>
    <row r="318" spans="1:118" s="1427" customFormat="1" ht="32.25" customHeight="1">
      <c r="A318" s="111"/>
      <c r="B318" s="1491" t="s">
        <v>458</v>
      </c>
      <c r="C318" s="1997" t="s">
        <v>2748</v>
      </c>
      <c r="D318" s="1997"/>
      <c r="E318" s="1997"/>
      <c r="F318" s="1997"/>
      <c r="G318" s="1997"/>
      <c r="H318" s="1998"/>
      <c r="I318" s="2384" t="s">
        <v>3091</v>
      </c>
      <c r="J318" s="2386"/>
      <c r="K318" s="2019"/>
      <c r="L318" s="4323"/>
      <c r="M318" s="4324"/>
      <c r="N318" s="4314"/>
      <c r="O318" s="4321"/>
      <c r="P318" s="1362"/>
      <c r="Q318" s="1362"/>
      <c r="R318" s="1362"/>
      <c r="S318" s="1362"/>
      <c r="T318" s="1362"/>
      <c r="U318" s="1362"/>
      <c r="V318" s="1362"/>
      <c r="W318" s="1362"/>
      <c r="X318" s="1362"/>
      <c r="Y318" s="1362"/>
      <c r="Z318" s="1362"/>
      <c r="AA318" s="1362"/>
      <c r="AB318" s="1362"/>
      <c r="AC318" s="1362"/>
      <c r="AD318" s="1362"/>
      <c r="AE318" s="1362"/>
      <c r="AF318" s="1362"/>
      <c r="AG318" s="1362"/>
      <c r="AH318" s="1362"/>
      <c r="AI318" s="1362"/>
      <c r="AJ318" s="1362"/>
      <c r="AK318" s="1362"/>
      <c r="AL318" s="1362"/>
      <c r="AM318" s="1362"/>
      <c r="AN318" s="1362"/>
      <c r="AO318" s="1362"/>
      <c r="AP318" s="1362"/>
      <c r="AQ318" s="1362"/>
      <c r="AR318" s="1362"/>
      <c r="AS318" s="1362"/>
      <c r="AT318" s="1362"/>
      <c r="AU318" s="1362"/>
      <c r="AV318" s="1362"/>
      <c r="AW318" s="1362"/>
      <c r="AX318" s="1362"/>
      <c r="AY318" s="1362"/>
      <c r="AZ318" s="1362"/>
      <c r="BA318" s="1362"/>
      <c r="BB318" s="1362"/>
      <c r="BC318" s="1362"/>
      <c r="BD318" s="1362"/>
      <c r="BE318" s="1362"/>
      <c r="BF318" s="1362"/>
      <c r="BG318" s="1362"/>
      <c r="BH318" s="1362"/>
      <c r="BI318" s="1362"/>
      <c r="BJ318" s="1362"/>
      <c r="BK318" s="1362"/>
      <c r="BL318" s="1362"/>
      <c r="BM318" s="1362"/>
      <c r="BN318" s="1362"/>
      <c r="BO318" s="1362"/>
      <c r="BP318" s="1362"/>
      <c r="BQ318" s="1362"/>
      <c r="BR318" s="1362"/>
      <c r="BS318" s="1362"/>
      <c r="BT318" s="1362"/>
      <c r="BU318" s="1362"/>
      <c r="BV318" s="1362"/>
      <c r="BW318" s="1362"/>
      <c r="BX318" s="1362"/>
      <c r="BY318" s="1362"/>
      <c r="BZ318" s="1362"/>
      <c r="CA318" s="1362"/>
      <c r="CB318" s="1362"/>
      <c r="CC318" s="1362"/>
      <c r="CD318" s="1362"/>
      <c r="CE318" s="1362"/>
      <c r="CF318" s="1362"/>
      <c r="CG318" s="1362"/>
      <c r="CH318" s="1362"/>
      <c r="CI318" s="1362"/>
      <c r="CJ318" s="1362"/>
      <c r="CK318" s="1362"/>
      <c r="CL318" s="1362"/>
      <c r="CM318" s="1362"/>
      <c r="CN318" s="1362"/>
      <c r="CO318" s="1362"/>
      <c r="CP318" s="1362"/>
      <c r="CQ318" s="1362"/>
      <c r="CR318" s="1362"/>
      <c r="CS318" s="1362"/>
      <c r="CT318" s="1362"/>
      <c r="CU318" s="1362"/>
      <c r="CV318" s="1362"/>
      <c r="CW318" s="1362"/>
      <c r="CX318" s="1362"/>
      <c r="CY318" s="1362"/>
      <c r="CZ318" s="1362"/>
      <c r="DA318" s="1362"/>
      <c r="DB318" s="1362"/>
      <c r="DC318" s="1362"/>
      <c r="DD318" s="1362"/>
      <c r="DE318" s="1362"/>
      <c r="DF318" s="1362"/>
      <c r="DG318" s="1362"/>
      <c r="DH318" s="1362"/>
      <c r="DI318" s="1362"/>
      <c r="DJ318" s="1362"/>
      <c r="DK318" s="1362"/>
      <c r="DL318" s="1362"/>
      <c r="DM318" s="1362"/>
      <c r="DN318" s="1362"/>
    </row>
    <row r="319" spans="1:118" s="1427" customFormat="1" ht="32.25" customHeight="1">
      <c r="A319" s="111"/>
      <c r="B319" s="111" t="s">
        <v>489</v>
      </c>
      <c r="C319" s="1997" t="s">
        <v>1830</v>
      </c>
      <c r="D319" s="1997"/>
      <c r="E319" s="1997"/>
      <c r="F319" s="1997"/>
      <c r="G319" s="1830"/>
      <c r="H319" s="1831"/>
      <c r="I319" s="2384" t="s">
        <v>1817</v>
      </c>
      <c r="J319" s="2386"/>
      <c r="K319" s="2019"/>
      <c r="L319" s="4323"/>
      <c r="M319" s="4324"/>
      <c r="N319" s="4315"/>
      <c r="O319" s="4321"/>
      <c r="P319" s="1362"/>
      <c r="Q319" s="1362"/>
      <c r="R319" s="1362"/>
      <c r="S319" s="1362"/>
      <c r="T319" s="1362"/>
      <c r="U319" s="1362"/>
      <c r="V319" s="1362"/>
      <c r="W319" s="1362"/>
      <c r="X319" s="1362"/>
      <c r="Y319" s="1362"/>
      <c r="Z319" s="1362"/>
      <c r="AA319" s="1362"/>
      <c r="AB319" s="1362"/>
      <c r="AC319" s="1362"/>
      <c r="AD319" s="1362"/>
      <c r="AE319" s="1362"/>
      <c r="AF319" s="1362"/>
      <c r="AG319" s="1362"/>
      <c r="AH319" s="1362"/>
      <c r="AI319" s="1362"/>
      <c r="AJ319" s="1362"/>
      <c r="AK319" s="1362"/>
      <c r="AL319" s="1362"/>
      <c r="AM319" s="1362"/>
      <c r="AN319" s="1362"/>
      <c r="AO319" s="1362"/>
      <c r="AP319" s="1362"/>
      <c r="AQ319" s="1362"/>
      <c r="AR319" s="1362"/>
      <c r="AS319" s="1362"/>
      <c r="AT319" s="1362"/>
      <c r="AU319" s="1362"/>
      <c r="AV319" s="1362"/>
      <c r="AW319" s="1362"/>
      <c r="AX319" s="1362"/>
      <c r="AY319" s="1362"/>
      <c r="AZ319" s="1362"/>
      <c r="BA319" s="1362"/>
      <c r="BB319" s="1362"/>
      <c r="BC319" s="1362"/>
      <c r="BD319" s="1362"/>
      <c r="BE319" s="1362"/>
      <c r="BF319" s="1362"/>
      <c r="BG319" s="1362"/>
      <c r="BH319" s="1362"/>
      <c r="BI319" s="1362"/>
      <c r="BJ319" s="1362"/>
      <c r="BK319" s="1362"/>
      <c r="BL319" s="1362"/>
      <c r="BM319" s="1362"/>
      <c r="BN319" s="1362"/>
      <c r="BO319" s="1362"/>
      <c r="BP319" s="1362"/>
      <c r="BQ319" s="1362"/>
      <c r="BR319" s="1362"/>
      <c r="BS319" s="1362"/>
      <c r="BT319" s="1362"/>
      <c r="BU319" s="1362"/>
      <c r="BV319" s="1362"/>
      <c r="BW319" s="1362"/>
      <c r="BX319" s="1362"/>
      <c r="BY319" s="1362"/>
      <c r="BZ319" s="1362"/>
      <c r="CA319" s="1362"/>
      <c r="CB319" s="1362"/>
      <c r="CC319" s="1362"/>
      <c r="CD319" s="1362"/>
      <c r="CE319" s="1362"/>
      <c r="CF319" s="1362"/>
      <c r="CG319" s="1362"/>
      <c r="CH319" s="1362"/>
      <c r="CI319" s="1362"/>
      <c r="CJ319" s="1362"/>
      <c r="CK319" s="1362"/>
      <c r="CL319" s="1362"/>
      <c r="CM319" s="1362"/>
      <c r="CN319" s="1362"/>
      <c r="CO319" s="1362"/>
      <c r="CP319" s="1362"/>
      <c r="CQ319" s="1362"/>
      <c r="CR319" s="1362"/>
      <c r="CS319" s="1362"/>
      <c r="CT319" s="1362"/>
      <c r="CU319" s="1362"/>
      <c r="CV319" s="1362"/>
      <c r="CW319" s="1362"/>
      <c r="CX319" s="1362"/>
      <c r="CY319" s="1362"/>
      <c r="CZ319" s="1362"/>
      <c r="DA319" s="1362"/>
      <c r="DB319" s="1362"/>
      <c r="DC319" s="1362"/>
      <c r="DD319" s="1362"/>
      <c r="DE319" s="1362"/>
      <c r="DF319" s="1362"/>
      <c r="DG319" s="1362"/>
      <c r="DH319" s="1362"/>
      <c r="DI319" s="1362"/>
      <c r="DJ319" s="1362"/>
      <c r="DK319" s="1362"/>
      <c r="DL319" s="1362"/>
      <c r="DM319" s="1362"/>
      <c r="DN319" s="1362"/>
    </row>
    <row r="320" spans="1:118" s="1427" customFormat="1" ht="36.75" customHeight="1">
      <c r="A320" s="111"/>
      <c r="B320" s="111" t="s">
        <v>493</v>
      </c>
      <c r="C320" s="1997" t="s">
        <v>2750</v>
      </c>
      <c r="D320" s="1997"/>
      <c r="E320" s="1997"/>
      <c r="F320" s="1997"/>
      <c r="G320" s="3612" t="s">
        <v>5212</v>
      </c>
      <c r="H320" s="3613"/>
      <c r="I320" s="3613"/>
      <c r="J320" s="3614"/>
      <c r="K320" s="2019"/>
      <c r="L320" s="4323"/>
      <c r="M320" s="4324"/>
      <c r="N320" s="2035"/>
      <c r="O320" s="4321"/>
      <c r="P320" s="1362"/>
      <c r="Q320" s="1362"/>
      <c r="R320" s="1362"/>
      <c r="S320" s="1362"/>
      <c r="T320" s="1362"/>
      <c r="U320" s="1362"/>
      <c r="V320" s="1362"/>
      <c r="W320" s="1362"/>
      <c r="X320" s="1362"/>
      <c r="Y320" s="1362"/>
      <c r="Z320" s="1362"/>
      <c r="AA320" s="1362"/>
      <c r="AB320" s="1362"/>
      <c r="AC320" s="1362"/>
      <c r="AD320" s="1362"/>
      <c r="AE320" s="1362"/>
      <c r="AF320" s="1362"/>
      <c r="AG320" s="1362"/>
      <c r="AH320" s="1362"/>
      <c r="AI320" s="1362"/>
      <c r="AJ320" s="1362"/>
      <c r="AK320" s="1362"/>
      <c r="AL320" s="1362"/>
      <c r="AM320" s="1362"/>
      <c r="AN320" s="1362"/>
      <c r="AO320" s="1362"/>
      <c r="AP320" s="1362"/>
      <c r="AQ320" s="1362"/>
      <c r="AR320" s="1362"/>
      <c r="AS320" s="1362"/>
      <c r="AT320" s="1362"/>
      <c r="AU320" s="1362"/>
      <c r="AV320" s="1362"/>
      <c r="AW320" s="1362"/>
      <c r="AX320" s="1362"/>
      <c r="AY320" s="1362"/>
      <c r="AZ320" s="1362"/>
      <c r="BA320" s="1362"/>
      <c r="BB320" s="1362"/>
      <c r="BC320" s="1362"/>
      <c r="BD320" s="1362"/>
      <c r="BE320" s="1362"/>
      <c r="BF320" s="1362"/>
      <c r="BG320" s="1362"/>
      <c r="BH320" s="1362"/>
      <c r="BI320" s="1362"/>
      <c r="BJ320" s="1362"/>
      <c r="BK320" s="1362"/>
      <c r="BL320" s="1362"/>
      <c r="BM320" s="1362"/>
      <c r="BN320" s="1362"/>
      <c r="BO320" s="1362"/>
      <c r="BP320" s="1362"/>
      <c r="BQ320" s="1362"/>
      <c r="BR320" s="1362"/>
      <c r="BS320" s="1362"/>
      <c r="BT320" s="1362"/>
      <c r="BU320" s="1362"/>
      <c r="BV320" s="1362"/>
      <c r="BW320" s="1362"/>
      <c r="BX320" s="1362"/>
      <c r="BY320" s="1362"/>
      <c r="BZ320" s="1362"/>
      <c r="CA320" s="1362"/>
      <c r="CB320" s="1362"/>
      <c r="CC320" s="1362"/>
      <c r="CD320" s="1362"/>
      <c r="CE320" s="1362"/>
      <c r="CF320" s="1362"/>
      <c r="CG320" s="1362"/>
      <c r="CH320" s="1362"/>
      <c r="CI320" s="1362"/>
      <c r="CJ320" s="1362"/>
      <c r="CK320" s="1362"/>
      <c r="CL320" s="1362"/>
      <c r="CM320" s="1362"/>
      <c r="CN320" s="1362"/>
      <c r="CO320" s="1362"/>
      <c r="CP320" s="1362"/>
      <c r="CQ320" s="1362"/>
      <c r="CR320" s="1362"/>
      <c r="CS320" s="1362"/>
      <c r="CT320" s="1362"/>
      <c r="CU320" s="1362"/>
      <c r="CV320" s="1362"/>
      <c r="CW320" s="1362"/>
      <c r="CX320" s="1362"/>
      <c r="CY320" s="1362"/>
      <c r="CZ320" s="1362"/>
      <c r="DA320" s="1362"/>
      <c r="DB320" s="1362"/>
      <c r="DC320" s="1362"/>
      <c r="DD320" s="1362"/>
      <c r="DE320" s="1362"/>
      <c r="DF320" s="1362"/>
      <c r="DG320" s="1362"/>
      <c r="DH320" s="1362"/>
      <c r="DI320" s="1362"/>
      <c r="DJ320" s="1362"/>
      <c r="DK320" s="1362"/>
      <c r="DL320" s="1362"/>
      <c r="DM320" s="1362"/>
      <c r="DN320" s="1362"/>
    </row>
    <row r="321" spans="1:118" s="1427" customFormat="1" ht="32.25" customHeight="1">
      <c r="A321" s="111"/>
      <c r="B321" s="111" t="s">
        <v>498</v>
      </c>
      <c r="C321" s="1997" t="s">
        <v>2752</v>
      </c>
      <c r="D321" s="1997"/>
      <c r="E321" s="1997"/>
      <c r="F321" s="1997"/>
      <c r="G321" s="1997"/>
      <c r="H321" s="1997"/>
      <c r="I321" s="1999">
        <v>0</v>
      </c>
      <c r="J321" s="2000"/>
      <c r="K321" s="2019"/>
      <c r="L321" s="4323"/>
      <c r="M321" s="4324"/>
      <c r="N321" s="2035"/>
      <c r="O321" s="4321"/>
      <c r="P321" s="1362"/>
      <c r="Q321" s="1362"/>
      <c r="R321" s="1362"/>
      <c r="S321" s="1362"/>
      <c r="T321" s="1362"/>
      <c r="U321" s="1362"/>
      <c r="V321" s="1362"/>
      <c r="W321" s="1362"/>
      <c r="X321" s="1362"/>
      <c r="Y321" s="1362"/>
      <c r="Z321" s="1362"/>
      <c r="AA321" s="1362"/>
      <c r="AB321" s="1362"/>
      <c r="AC321" s="1362"/>
      <c r="AD321" s="1362"/>
      <c r="AE321" s="1362"/>
      <c r="AF321" s="1362"/>
      <c r="AG321" s="1362"/>
      <c r="AH321" s="1362"/>
      <c r="AI321" s="1362"/>
      <c r="AJ321" s="1362"/>
      <c r="AK321" s="1362"/>
      <c r="AL321" s="1362"/>
      <c r="AM321" s="1362"/>
      <c r="AN321" s="1362"/>
      <c r="AO321" s="1362"/>
      <c r="AP321" s="1362"/>
      <c r="AQ321" s="1362"/>
      <c r="AR321" s="1362"/>
      <c r="AS321" s="1362"/>
      <c r="AT321" s="1362"/>
      <c r="AU321" s="1362"/>
      <c r="AV321" s="1362"/>
      <c r="AW321" s="1362"/>
      <c r="AX321" s="1362"/>
      <c r="AY321" s="1362"/>
      <c r="AZ321" s="1362"/>
      <c r="BA321" s="1362"/>
      <c r="BB321" s="1362"/>
      <c r="BC321" s="1362"/>
      <c r="BD321" s="1362"/>
      <c r="BE321" s="1362"/>
      <c r="BF321" s="1362"/>
      <c r="BG321" s="1362"/>
      <c r="BH321" s="1362"/>
      <c r="BI321" s="1362"/>
      <c r="BJ321" s="1362"/>
      <c r="BK321" s="1362"/>
      <c r="BL321" s="1362"/>
      <c r="BM321" s="1362"/>
      <c r="BN321" s="1362"/>
      <c r="BO321" s="1362"/>
      <c r="BP321" s="1362"/>
      <c r="BQ321" s="1362"/>
      <c r="BR321" s="1362"/>
      <c r="BS321" s="1362"/>
      <c r="BT321" s="1362"/>
      <c r="BU321" s="1362"/>
      <c r="BV321" s="1362"/>
      <c r="BW321" s="1362"/>
      <c r="BX321" s="1362"/>
      <c r="BY321" s="1362"/>
      <c r="BZ321" s="1362"/>
      <c r="CA321" s="1362"/>
      <c r="CB321" s="1362"/>
      <c r="CC321" s="1362"/>
      <c r="CD321" s="1362"/>
      <c r="CE321" s="1362"/>
      <c r="CF321" s="1362"/>
      <c r="CG321" s="1362"/>
      <c r="CH321" s="1362"/>
      <c r="CI321" s="1362"/>
      <c r="CJ321" s="1362"/>
      <c r="CK321" s="1362"/>
      <c r="CL321" s="1362"/>
      <c r="CM321" s="1362"/>
      <c r="CN321" s="1362"/>
      <c r="CO321" s="1362"/>
      <c r="CP321" s="1362"/>
      <c r="CQ321" s="1362"/>
      <c r="CR321" s="1362"/>
      <c r="CS321" s="1362"/>
      <c r="CT321" s="1362"/>
      <c r="CU321" s="1362"/>
      <c r="CV321" s="1362"/>
      <c r="CW321" s="1362"/>
      <c r="CX321" s="1362"/>
      <c r="CY321" s="1362"/>
      <c r="CZ321" s="1362"/>
      <c r="DA321" s="1362"/>
      <c r="DB321" s="1362"/>
      <c r="DC321" s="1362"/>
      <c r="DD321" s="1362"/>
      <c r="DE321" s="1362"/>
      <c r="DF321" s="1362"/>
      <c r="DG321" s="1362"/>
      <c r="DH321" s="1362"/>
      <c r="DI321" s="1362"/>
      <c r="DJ321" s="1362"/>
      <c r="DK321" s="1362"/>
      <c r="DL321" s="1362"/>
      <c r="DM321" s="1362"/>
      <c r="DN321" s="1362"/>
    </row>
    <row r="322" spans="1:118" s="1427" customFormat="1" ht="32.25" customHeight="1">
      <c r="A322" s="111" t="s">
        <v>441</v>
      </c>
      <c r="B322" s="1830" t="s">
        <v>3290</v>
      </c>
      <c r="C322" s="1830"/>
      <c r="D322" s="1830"/>
      <c r="E322" s="1830"/>
      <c r="F322" s="1830"/>
      <c r="G322" s="1830"/>
      <c r="H322" s="1830"/>
      <c r="I322" s="1830"/>
      <c r="J322" s="1831"/>
      <c r="K322" s="2019"/>
      <c r="L322" s="4323"/>
      <c r="M322" s="4324"/>
      <c r="N322" s="2035"/>
      <c r="O322" s="4321"/>
      <c r="P322" s="1362"/>
      <c r="Q322" s="1362"/>
      <c r="R322" s="1362"/>
      <c r="S322" s="1362"/>
      <c r="T322" s="1362"/>
      <c r="U322" s="1362"/>
      <c r="V322" s="1362"/>
      <c r="W322" s="1362"/>
      <c r="X322" s="1362"/>
      <c r="Y322" s="1362"/>
      <c r="Z322" s="1362"/>
      <c r="AA322" s="1362"/>
      <c r="AB322" s="1362"/>
      <c r="AC322" s="1362"/>
      <c r="AD322" s="1362"/>
      <c r="AE322" s="1362"/>
      <c r="AF322" s="1362"/>
      <c r="AG322" s="1362"/>
      <c r="AH322" s="1362"/>
      <c r="AI322" s="1362"/>
      <c r="AJ322" s="1362"/>
      <c r="AK322" s="1362"/>
      <c r="AL322" s="1362"/>
      <c r="AM322" s="1362"/>
      <c r="AN322" s="1362"/>
      <c r="AO322" s="1362"/>
      <c r="AP322" s="1362"/>
      <c r="AQ322" s="1362"/>
      <c r="AR322" s="1362"/>
      <c r="AS322" s="1362"/>
      <c r="AT322" s="1362"/>
      <c r="AU322" s="1362"/>
      <c r="AV322" s="1362"/>
      <c r="AW322" s="1362"/>
      <c r="AX322" s="1362"/>
      <c r="AY322" s="1362"/>
      <c r="AZ322" s="1362"/>
      <c r="BA322" s="1362"/>
      <c r="BB322" s="1362"/>
      <c r="BC322" s="1362"/>
      <c r="BD322" s="1362"/>
      <c r="BE322" s="1362"/>
      <c r="BF322" s="1362"/>
      <c r="BG322" s="1362"/>
      <c r="BH322" s="1362"/>
      <c r="BI322" s="1362"/>
      <c r="BJ322" s="1362"/>
      <c r="BK322" s="1362"/>
      <c r="BL322" s="1362"/>
      <c r="BM322" s="1362"/>
      <c r="BN322" s="1362"/>
      <c r="BO322" s="1362"/>
      <c r="BP322" s="1362"/>
      <c r="BQ322" s="1362"/>
      <c r="BR322" s="1362"/>
      <c r="BS322" s="1362"/>
      <c r="BT322" s="1362"/>
      <c r="BU322" s="1362"/>
      <c r="BV322" s="1362"/>
      <c r="BW322" s="1362"/>
      <c r="BX322" s="1362"/>
      <c r="BY322" s="1362"/>
      <c r="BZ322" s="1362"/>
      <c r="CA322" s="1362"/>
      <c r="CB322" s="1362"/>
      <c r="CC322" s="1362"/>
      <c r="CD322" s="1362"/>
      <c r="CE322" s="1362"/>
      <c r="CF322" s="1362"/>
      <c r="CG322" s="1362"/>
      <c r="CH322" s="1362"/>
      <c r="CI322" s="1362"/>
      <c r="CJ322" s="1362"/>
      <c r="CK322" s="1362"/>
      <c r="CL322" s="1362"/>
      <c r="CM322" s="1362"/>
      <c r="CN322" s="1362"/>
      <c r="CO322" s="1362"/>
      <c r="CP322" s="1362"/>
      <c r="CQ322" s="1362"/>
      <c r="CR322" s="1362"/>
      <c r="CS322" s="1362"/>
      <c r="CT322" s="1362"/>
      <c r="CU322" s="1362"/>
      <c r="CV322" s="1362"/>
      <c r="CW322" s="1362"/>
      <c r="CX322" s="1362"/>
      <c r="CY322" s="1362"/>
      <c r="CZ322" s="1362"/>
      <c r="DA322" s="1362"/>
      <c r="DB322" s="1362"/>
      <c r="DC322" s="1362"/>
      <c r="DD322" s="1362"/>
      <c r="DE322" s="1362"/>
      <c r="DF322" s="1362"/>
      <c r="DG322" s="1362"/>
      <c r="DH322" s="1362"/>
      <c r="DI322" s="1362"/>
      <c r="DJ322" s="1362"/>
      <c r="DK322" s="1362"/>
      <c r="DL322" s="1362"/>
      <c r="DM322" s="1362"/>
      <c r="DN322" s="1362"/>
    </row>
    <row r="323" spans="1:118" s="1427" customFormat="1" ht="32.25" customHeight="1">
      <c r="A323" s="111"/>
      <c r="B323" s="111" t="s">
        <v>458</v>
      </c>
      <c r="C323" s="1997" t="s">
        <v>2748</v>
      </c>
      <c r="D323" s="1997"/>
      <c r="E323" s="1997"/>
      <c r="F323" s="1997"/>
      <c r="G323" s="1997"/>
      <c r="H323" s="1998"/>
      <c r="I323" s="2384" t="s">
        <v>3091</v>
      </c>
      <c r="J323" s="2386"/>
      <c r="K323" s="2019"/>
      <c r="L323" s="4323"/>
      <c r="M323" s="4324"/>
      <c r="N323" s="2035"/>
      <c r="O323" s="4321"/>
      <c r="P323" s="1362"/>
      <c r="Q323" s="1362"/>
      <c r="R323" s="1362"/>
      <c r="S323" s="1362"/>
      <c r="T323" s="1362"/>
      <c r="U323" s="1362"/>
      <c r="V323" s="1362"/>
      <c r="W323" s="1362"/>
      <c r="X323" s="1362"/>
      <c r="Y323" s="1362"/>
      <c r="Z323" s="1362"/>
      <c r="AA323" s="1362"/>
      <c r="AB323" s="1362"/>
      <c r="AC323" s="1362"/>
      <c r="AD323" s="1362"/>
      <c r="AE323" s="1362"/>
      <c r="AF323" s="1362"/>
      <c r="AG323" s="1362"/>
      <c r="AH323" s="1362"/>
      <c r="AI323" s="1362"/>
      <c r="AJ323" s="1362"/>
      <c r="AK323" s="1362"/>
      <c r="AL323" s="1362"/>
      <c r="AM323" s="1362"/>
      <c r="AN323" s="1362"/>
      <c r="AO323" s="1362"/>
      <c r="AP323" s="1362"/>
      <c r="AQ323" s="1362"/>
      <c r="AR323" s="1362"/>
      <c r="AS323" s="1362"/>
      <c r="AT323" s="1362"/>
      <c r="AU323" s="1362"/>
      <c r="AV323" s="1362"/>
      <c r="AW323" s="1362"/>
      <c r="AX323" s="1362"/>
      <c r="AY323" s="1362"/>
      <c r="AZ323" s="1362"/>
      <c r="BA323" s="1362"/>
      <c r="BB323" s="1362"/>
      <c r="BC323" s="1362"/>
      <c r="BD323" s="1362"/>
      <c r="BE323" s="1362"/>
      <c r="BF323" s="1362"/>
      <c r="BG323" s="1362"/>
      <c r="BH323" s="1362"/>
      <c r="BI323" s="1362"/>
      <c r="BJ323" s="1362"/>
      <c r="BK323" s="1362"/>
      <c r="BL323" s="1362"/>
      <c r="BM323" s="1362"/>
      <c r="BN323" s="1362"/>
      <c r="BO323" s="1362"/>
      <c r="BP323" s="1362"/>
      <c r="BQ323" s="1362"/>
      <c r="BR323" s="1362"/>
      <c r="BS323" s="1362"/>
      <c r="BT323" s="1362"/>
      <c r="BU323" s="1362"/>
      <c r="BV323" s="1362"/>
      <c r="BW323" s="1362"/>
      <c r="BX323" s="1362"/>
      <c r="BY323" s="1362"/>
      <c r="BZ323" s="1362"/>
      <c r="CA323" s="1362"/>
      <c r="CB323" s="1362"/>
      <c r="CC323" s="1362"/>
      <c r="CD323" s="1362"/>
      <c r="CE323" s="1362"/>
      <c r="CF323" s="1362"/>
      <c r="CG323" s="1362"/>
      <c r="CH323" s="1362"/>
      <c r="CI323" s="1362"/>
      <c r="CJ323" s="1362"/>
      <c r="CK323" s="1362"/>
      <c r="CL323" s="1362"/>
      <c r="CM323" s="1362"/>
      <c r="CN323" s="1362"/>
      <c r="CO323" s="1362"/>
      <c r="CP323" s="1362"/>
      <c r="CQ323" s="1362"/>
      <c r="CR323" s="1362"/>
      <c r="CS323" s="1362"/>
      <c r="CT323" s="1362"/>
      <c r="CU323" s="1362"/>
      <c r="CV323" s="1362"/>
      <c r="CW323" s="1362"/>
      <c r="CX323" s="1362"/>
      <c r="CY323" s="1362"/>
      <c r="CZ323" s="1362"/>
      <c r="DA323" s="1362"/>
      <c r="DB323" s="1362"/>
      <c r="DC323" s="1362"/>
      <c r="DD323" s="1362"/>
      <c r="DE323" s="1362"/>
      <c r="DF323" s="1362"/>
      <c r="DG323" s="1362"/>
      <c r="DH323" s="1362"/>
      <c r="DI323" s="1362"/>
      <c r="DJ323" s="1362"/>
      <c r="DK323" s="1362"/>
      <c r="DL323" s="1362"/>
      <c r="DM323" s="1362"/>
      <c r="DN323" s="1362"/>
    </row>
    <row r="324" spans="1:118" s="1427" customFormat="1" ht="32.25" customHeight="1">
      <c r="A324" s="111"/>
      <c r="B324" s="111" t="s">
        <v>489</v>
      </c>
      <c r="C324" s="1997" t="s">
        <v>1846</v>
      </c>
      <c r="D324" s="1997"/>
      <c r="E324" s="1997"/>
      <c r="F324" s="1997"/>
      <c r="G324" s="1997"/>
      <c r="H324" s="1998"/>
      <c r="I324" s="4319" t="s">
        <v>379</v>
      </c>
      <c r="J324" s="4320"/>
      <c r="K324" s="2019"/>
      <c r="L324" s="4323"/>
      <c r="M324" s="4324"/>
      <c r="N324" s="4316"/>
      <c r="O324" s="4321"/>
      <c r="P324" s="1362"/>
      <c r="Q324" s="1362"/>
      <c r="R324" s="1362"/>
      <c r="S324" s="1362"/>
      <c r="T324" s="1362"/>
      <c r="U324" s="1362"/>
      <c r="V324" s="1362"/>
      <c r="W324" s="1362"/>
      <c r="X324" s="1362"/>
      <c r="Y324" s="1362"/>
      <c r="Z324" s="1362"/>
      <c r="AA324" s="1362"/>
      <c r="AB324" s="1362"/>
      <c r="AC324" s="1362"/>
      <c r="AD324" s="1362"/>
      <c r="AE324" s="1362"/>
      <c r="AF324" s="1362"/>
      <c r="AG324" s="1362"/>
      <c r="AH324" s="1362"/>
      <c r="AI324" s="1362"/>
      <c r="AJ324" s="1362"/>
      <c r="AK324" s="1362"/>
      <c r="AL324" s="1362"/>
      <c r="AM324" s="1362"/>
      <c r="AN324" s="1362"/>
      <c r="AO324" s="1362"/>
      <c r="AP324" s="1362"/>
      <c r="AQ324" s="1362"/>
      <c r="AR324" s="1362"/>
      <c r="AS324" s="1362"/>
      <c r="AT324" s="1362"/>
      <c r="AU324" s="1362"/>
      <c r="AV324" s="1362"/>
      <c r="AW324" s="1362"/>
      <c r="AX324" s="1362"/>
      <c r="AY324" s="1362"/>
      <c r="AZ324" s="1362"/>
      <c r="BA324" s="1362"/>
      <c r="BB324" s="1362"/>
      <c r="BC324" s="1362"/>
      <c r="BD324" s="1362"/>
      <c r="BE324" s="1362"/>
      <c r="BF324" s="1362"/>
      <c r="BG324" s="1362"/>
      <c r="BH324" s="1362"/>
      <c r="BI324" s="1362"/>
      <c r="BJ324" s="1362"/>
      <c r="BK324" s="1362"/>
      <c r="BL324" s="1362"/>
      <c r="BM324" s="1362"/>
      <c r="BN324" s="1362"/>
      <c r="BO324" s="1362"/>
      <c r="BP324" s="1362"/>
      <c r="BQ324" s="1362"/>
      <c r="BR324" s="1362"/>
      <c r="BS324" s="1362"/>
      <c r="BT324" s="1362"/>
      <c r="BU324" s="1362"/>
      <c r="BV324" s="1362"/>
      <c r="BW324" s="1362"/>
      <c r="BX324" s="1362"/>
      <c r="BY324" s="1362"/>
      <c r="BZ324" s="1362"/>
      <c r="CA324" s="1362"/>
      <c r="CB324" s="1362"/>
      <c r="CC324" s="1362"/>
      <c r="CD324" s="1362"/>
      <c r="CE324" s="1362"/>
      <c r="CF324" s="1362"/>
      <c r="CG324" s="1362"/>
      <c r="CH324" s="1362"/>
      <c r="CI324" s="1362"/>
      <c r="CJ324" s="1362"/>
      <c r="CK324" s="1362"/>
      <c r="CL324" s="1362"/>
      <c r="CM324" s="1362"/>
      <c r="CN324" s="1362"/>
      <c r="CO324" s="1362"/>
      <c r="CP324" s="1362"/>
      <c r="CQ324" s="1362"/>
      <c r="CR324" s="1362"/>
      <c r="CS324" s="1362"/>
      <c r="CT324" s="1362"/>
      <c r="CU324" s="1362"/>
      <c r="CV324" s="1362"/>
      <c r="CW324" s="1362"/>
      <c r="CX324" s="1362"/>
      <c r="CY324" s="1362"/>
      <c r="CZ324" s="1362"/>
      <c r="DA324" s="1362"/>
      <c r="DB324" s="1362"/>
      <c r="DC324" s="1362"/>
      <c r="DD324" s="1362"/>
      <c r="DE324" s="1362"/>
      <c r="DF324" s="1362"/>
      <c r="DG324" s="1362"/>
      <c r="DH324" s="1362"/>
      <c r="DI324" s="1362"/>
      <c r="DJ324" s="1362"/>
      <c r="DK324" s="1362"/>
      <c r="DL324" s="1362"/>
      <c r="DM324" s="1362"/>
      <c r="DN324" s="1362"/>
    </row>
    <row r="325" spans="1:118" s="1429" customFormat="1" ht="32.25" customHeight="1">
      <c r="A325" s="111"/>
      <c r="B325" s="111" t="s">
        <v>493</v>
      </c>
      <c r="C325" s="1830" t="s">
        <v>2750</v>
      </c>
      <c r="D325" s="1830"/>
      <c r="E325" s="1830"/>
      <c r="F325" s="1830"/>
      <c r="G325" s="4327" t="s">
        <v>5213</v>
      </c>
      <c r="H325" s="4328"/>
      <c r="I325" s="4328"/>
      <c r="J325" s="4329"/>
      <c r="K325" s="2019"/>
      <c r="L325" s="4323"/>
      <c r="M325" s="4324"/>
      <c r="N325" s="4314"/>
      <c r="O325" s="4321"/>
      <c r="P325" s="1362"/>
      <c r="Q325" s="1362"/>
      <c r="R325" s="1362"/>
      <c r="S325" s="1362"/>
      <c r="T325" s="1362"/>
      <c r="U325" s="1362"/>
      <c r="V325" s="1362"/>
      <c r="W325" s="1362"/>
      <c r="X325" s="1362"/>
      <c r="Y325" s="1362"/>
      <c r="Z325" s="1362"/>
      <c r="AA325" s="1362"/>
      <c r="AB325" s="1362"/>
      <c r="AC325" s="1362"/>
      <c r="AD325" s="1362"/>
      <c r="AE325" s="1362"/>
      <c r="AF325" s="1362"/>
      <c r="AG325" s="1362"/>
      <c r="AH325" s="1362"/>
      <c r="AI325" s="1362"/>
      <c r="AJ325" s="1362"/>
      <c r="AK325" s="1362"/>
      <c r="AL325" s="1362"/>
      <c r="AM325" s="1362"/>
      <c r="AN325" s="1362"/>
      <c r="AO325" s="1362"/>
      <c r="AP325" s="1362"/>
      <c r="AQ325" s="1362"/>
      <c r="AR325" s="1362"/>
      <c r="AS325" s="1362"/>
      <c r="AT325" s="1362"/>
      <c r="AU325" s="1362"/>
      <c r="AV325" s="1362"/>
      <c r="AW325" s="1362"/>
      <c r="AX325" s="1362"/>
      <c r="AY325" s="1362"/>
      <c r="AZ325" s="1362"/>
      <c r="BA325" s="1362"/>
      <c r="BB325" s="1362"/>
      <c r="BC325" s="1362"/>
      <c r="BD325" s="1362"/>
      <c r="BE325" s="1362"/>
      <c r="BF325" s="1362"/>
      <c r="BG325" s="1362"/>
      <c r="BH325" s="1362"/>
      <c r="BI325" s="1362"/>
      <c r="BJ325" s="1362"/>
      <c r="BK325" s="1362"/>
      <c r="BL325" s="1362"/>
      <c r="BM325" s="1362"/>
      <c r="BN325" s="1362"/>
      <c r="BO325" s="1362"/>
      <c r="BP325" s="1362"/>
      <c r="BQ325" s="1362"/>
      <c r="BR325" s="1362"/>
      <c r="BS325" s="1362"/>
      <c r="BT325" s="1362"/>
      <c r="BU325" s="1362"/>
      <c r="BV325" s="1362"/>
      <c r="BW325" s="1362"/>
      <c r="BX325" s="1362"/>
      <c r="BY325" s="1362"/>
      <c r="BZ325" s="1362"/>
      <c r="CA325" s="1362"/>
      <c r="CB325" s="1362"/>
      <c r="CC325" s="1362"/>
      <c r="CD325" s="1362"/>
      <c r="CE325" s="1362"/>
      <c r="CF325" s="1362"/>
      <c r="CG325" s="1362"/>
      <c r="CH325" s="1362"/>
      <c r="CI325" s="1362"/>
      <c r="CJ325" s="1362"/>
      <c r="CK325" s="1362"/>
      <c r="CL325" s="1362"/>
      <c r="CM325" s="1362"/>
      <c r="CN325" s="1362"/>
      <c r="CO325" s="1362"/>
      <c r="CP325" s="1362"/>
      <c r="CQ325" s="1362"/>
      <c r="CR325" s="1362"/>
      <c r="CS325" s="1362"/>
      <c r="CT325" s="1362"/>
      <c r="CU325" s="1362"/>
      <c r="CV325" s="1362"/>
      <c r="CW325" s="1362"/>
      <c r="CX325" s="1362"/>
      <c r="CY325" s="1362"/>
      <c r="CZ325" s="1362"/>
      <c r="DA325" s="1362"/>
      <c r="DB325" s="1362"/>
      <c r="DC325" s="1362"/>
      <c r="DD325" s="1362"/>
      <c r="DE325" s="1362"/>
      <c r="DF325" s="1362"/>
      <c r="DG325" s="1362"/>
      <c r="DH325" s="1362"/>
      <c r="DI325" s="1362"/>
      <c r="DJ325" s="1362"/>
      <c r="DK325" s="1362"/>
      <c r="DL325" s="1362"/>
      <c r="DM325" s="1362"/>
      <c r="DN325" s="1362"/>
    </row>
    <row r="326" spans="1:118" s="1427" customFormat="1" ht="32.25" customHeight="1">
      <c r="A326" s="111"/>
      <c r="B326" s="111" t="s">
        <v>498</v>
      </c>
      <c r="C326" s="1997" t="s">
        <v>2755</v>
      </c>
      <c r="D326" s="1997"/>
      <c r="E326" s="1997"/>
      <c r="F326" s="1997"/>
      <c r="G326" s="1997"/>
      <c r="H326" s="1997"/>
      <c r="I326" s="1999">
        <v>0</v>
      </c>
      <c r="J326" s="2000"/>
      <c r="K326" s="2019"/>
      <c r="L326" s="4323"/>
      <c r="M326" s="4324"/>
      <c r="N326" s="4314"/>
      <c r="O326" s="4321"/>
      <c r="P326" s="1362"/>
      <c r="Q326" s="1362"/>
      <c r="R326" s="1362"/>
      <c r="S326" s="1362"/>
      <c r="T326" s="1362"/>
      <c r="U326" s="1362"/>
      <c r="V326" s="1362"/>
      <c r="W326" s="1362"/>
      <c r="X326" s="1362"/>
      <c r="Y326" s="1362"/>
      <c r="Z326" s="1362"/>
      <c r="AA326" s="1362"/>
      <c r="AB326" s="1362"/>
      <c r="AC326" s="1362"/>
      <c r="AD326" s="1362"/>
      <c r="AE326" s="1362"/>
      <c r="AF326" s="1362"/>
      <c r="AG326" s="1362"/>
      <c r="AH326" s="1362"/>
      <c r="AI326" s="1362"/>
      <c r="AJ326" s="1362"/>
      <c r="AK326" s="1362"/>
      <c r="AL326" s="1362"/>
      <c r="AM326" s="1362"/>
      <c r="AN326" s="1362"/>
      <c r="AO326" s="1362"/>
      <c r="AP326" s="1362"/>
      <c r="AQ326" s="1362"/>
      <c r="AR326" s="1362"/>
      <c r="AS326" s="1362"/>
      <c r="AT326" s="1362"/>
      <c r="AU326" s="1362"/>
      <c r="AV326" s="1362"/>
      <c r="AW326" s="1362"/>
      <c r="AX326" s="1362"/>
      <c r="AY326" s="1362"/>
      <c r="AZ326" s="1362"/>
      <c r="BA326" s="1362"/>
      <c r="BB326" s="1362"/>
      <c r="BC326" s="1362"/>
      <c r="BD326" s="1362"/>
      <c r="BE326" s="1362"/>
      <c r="BF326" s="1362"/>
      <c r="BG326" s="1362"/>
      <c r="BH326" s="1362"/>
      <c r="BI326" s="1362"/>
      <c r="BJ326" s="1362"/>
      <c r="BK326" s="1362"/>
      <c r="BL326" s="1362"/>
      <c r="BM326" s="1362"/>
      <c r="BN326" s="1362"/>
      <c r="BO326" s="1362"/>
      <c r="BP326" s="1362"/>
      <c r="BQ326" s="1362"/>
      <c r="BR326" s="1362"/>
      <c r="BS326" s="1362"/>
      <c r="BT326" s="1362"/>
      <c r="BU326" s="1362"/>
      <c r="BV326" s="1362"/>
      <c r="BW326" s="1362"/>
      <c r="BX326" s="1362"/>
      <c r="BY326" s="1362"/>
      <c r="BZ326" s="1362"/>
      <c r="CA326" s="1362"/>
      <c r="CB326" s="1362"/>
      <c r="CC326" s="1362"/>
      <c r="CD326" s="1362"/>
      <c r="CE326" s="1362"/>
      <c r="CF326" s="1362"/>
      <c r="CG326" s="1362"/>
      <c r="CH326" s="1362"/>
      <c r="CI326" s="1362"/>
      <c r="CJ326" s="1362"/>
      <c r="CK326" s="1362"/>
      <c r="CL326" s="1362"/>
      <c r="CM326" s="1362"/>
      <c r="CN326" s="1362"/>
      <c r="CO326" s="1362"/>
      <c r="CP326" s="1362"/>
      <c r="CQ326" s="1362"/>
      <c r="CR326" s="1362"/>
      <c r="CS326" s="1362"/>
      <c r="CT326" s="1362"/>
      <c r="CU326" s="1362"/>
      <c r="CV326" s="1362"/>
      <c r="CW326" s="1362"/>
      <c r="CX326" s="1362"/>
      <c r="CY326" s="1362"/>
      <c r="CZ326" s="1362"/>
      <c r="DA326" s="1362"/>
      <c r="DB326" s="1362"/>
      <c r="DC326" s="1362"/>
      <c r="DD326" s="1362"/>
      <c r="DE326" s="1362"/>
      <c r="DF326" s="1362"/>
      <c r="DG326" s="1362"/>
      <c r="DH326" s="1362"/>
      <c r="DI326" s="1362"/>
      <c r="DJ326" s="1362"/>
      <c r="DK326" s="1362"/>
      <c r="DL326" s="1362"/>
      <c r="DM326" s="1362"/>
      <c r="DN326" s="1362"/>
    </row>
    <row r="327" spans="1:118" s="1427" customFormat="1" ht="39.75" customHeight="1">
      <c r="A327" s="111" t="s">
        <v>443</v>
      </c>
      <c r="B327" s="1997" t="s">
        <v>3292</v>
      </c>
      <c r="C327" s="1997"/>
      <c r="D327" s="1997"/>
      <c r="E327" s="1997"/>
      <c r="F327" s="1997"/>
      <c r="G327" s="1997"/>
      <c r="H327" s="1997"/>
      <c r="I327" s="1997"/>
      <c r="J327" s="1998"/>
      <c r="K327" s="2019"/>
      <c r="L327" s="4323"/>
      <c r="M327" s="4324"/>
      <c r="N327" s="4315"/>
      <c r="O327" s="4321"/>
      <c r="P327" s="1362"/>
      <c r="Q327" s="1362"/>
      <c r="R327" s="1362"/>
      <c r="S327" s="1362"/>
      <c r="T327" s="1362"/>
      <c r="U327" s="1362"/>
      <c r="V327" s="1362"/>
      <c r="W327" s="1362"/>
      <c r="X327" s="1362"/>
      <c r="Y327" s="1362"/>
      <c r="Z327" s="1362"/>
      <c r="AA327" s="1362"/>
      <c r="AB327" s="1362"/>
      <c r="AC327" s="1362"/>
      <c r="AD327" s="1362"/>
      <c r="AE327" s="1362"/>
      <c r="AF327" s="1362"/>
      <c r="AG327" s="1362"/>
      <c r="AH327" s="1362"/>
      <c r="AI327" s="1362"/>
      <c r="AJ327" s="1362"/>
      <c r="AK327" s="1362"/>
      <c r="AL327" s="1362"/>
      <c r="AM327" s="1362"/>
      <c r="AN327" s="1362"/>
      <c r="AO327" s="1362"/>
      <c r="AP327" s="1362"/>
      <c r="AQ327" s="1362"/>
      <c r="AR327" s="1362"/>
      <c r="AS327" s="1362"/>
      <c r="AT327" s="1362"/>
      <c r="AU327" s="1362"/>
      <c r="AV327" s="1362"/>
      <c r="AW327" s="1362"/>
      <c r="AX327" s="1362"/>
      <c r="AY327" s="1362"/>
      <c r="AZ327" s="1362"/>
      <c r="BA327" s="1362"/>
      <c r="BB327" s="1362"/>
      <c r="BC327" s="1362"/>
      <c r="BD327" s="1362"/>
      <c r="BE327" s="1362"/>
      <c r="BF327" s="1362"/>
      <c r="BG327" s="1362"/>
      <c r="BH327" s="1362"/>
      <c r="BI327" s="1362"/>
      <c r="BJ327" s="1362"/>
      <c r="BK327" s="1362"/>
      <c r="BL327" s="1362"/>
      <c r="BM327" s="1362"/>
      <c r="BN327" s="1362"/>
      <c r="BO327" s="1362"/>
      <c r="BP327" s="1362"/>
      <c r="BQ327" s="1362"/>
      <c r="BR327" s="1362"/>
      <c r="BS327" s="1362"/>
      <c r="BT327" s="1362"/>
      <c r="BU327" s="1362"/>
      <c r="BV327" s="1362"/>
      <c r="BW327" s="1362"/>
      <c r="BX327" s="1362"/>
      <c r="BY327" s="1362"/>
      <c r="BZ327" s="1362"/>
      <c r="CA327" s="1362"/>
      <c r="CB327" s="1362"/>
      <c r="CC327" s="1362"/>
      <c r="CD327" s="1362"/>
      <c r="CE327" s="1362"/>
      <c r="CF327" s="1362"/>
      <c r="CG327" s="1362"/>
      <c r="CH327" s="1362"/>
      <c r="CI327" s="1362"/>
      <c r="CJ327" s="1362"/>
      <c r="CK327" s="1362"/>
      <c r="CL327" s="1362"/>
      <c r="CM327" s="1362"/>
      <c r="CN327" s="1362"/>
      <c r="CO327" s="1362"/>
      <c r="CP327" s="1362"/>
      <c r="CQ327" s="1362"/>
      <c r="CR327" s="1362"/>
      <c r="CS327" s="1362"/>
      <c r="CT327" s="1362"/>
      <c r="CU327" s="1362"/>
      <c r="CV327" s="1362"/>
      <c r="CW327" s="1362"/>
      <c r="CX327" s="1362"/>
      <c r="CY327" s="1362"/>
      <c r="CZ327" s="1362"/>
      <c r="DA327" s="1362"/>
      <c r="DB327" s="1362"/>
      <c r="DC327" s="1362"/>
      <c r="DD327" s="1362"/>
      <c r="DE327" s="1362"/>
      <c r="DF327" s="1362"/>
      <c r="DG327" s="1362"/>
      <c r="DH327" s="1362"/>
      <c r="DI327" s="1362"/>
      <c r="DJ327" s="1362"/>
      <c r="DK327" s="1362"/>
      <c r="DL327" s="1362"/>
      <c r="DM327" s="1362"/>
      <c r="DN327" s="1362"/>
    </row>
    <row r="328" spans="1:118" s="1427" customFormat="1" ht="32.25" customHeight="1">
      <c r="A328" s="27"/>
      <c r="B328" s="111" t="s">
        <v>458</v>
      </c>
      <c r="C328" s="1997" t="s">
        <v>2748</v>
      </c>
      <c r="D328" s="1997"/>
      <c r="E328" s="1997"/>
      <c r="F328" s="1997"/>
      <c r="G328" s="1997"/>
      <c r="H328" s="1998"/>
      <c r="I328" s="2384" t="s">
        <v>3091</v>
      </c>
      <c r="J328" s="2386"/>
      <c r="K328" s="2019"/>
      <c r="L328" s="4323"/>
      <c r="M328" s="4324"/>
      <c r="N328" s="2035"/>
      <c r="O328" s="4321"/>
      <c r="P328" s="1362"/>
      <c r="Q328" s="1362"/>
      <c r="R328" s="1362"/>
      <c r="S328" s="1362"/>
      <c r="T328" s="1362"/>
      <c r="U328" s="1362"/>
      <c r="V328" s="1362"/>
      <c r="W328" s="1362"/>
      <c r="X328" s="1362"/>
      <c r="Y328" s="1362"/>
      <c r="Z328" s="1362"/>
      <c r="AA328" s="1362"/>
      <c r="AB328" s="1362"/>
      <c r="AC328" s="1362"/>
      <c r="AD328" s="1362"/>
      <c r="AE328" s="1362"/>
      <c r="AF328" s="1362"/>
      <c r="AG328" s="1362"/>
      <c r="AH328" s="1362"/>
      <c r="AI328" s="1362"/>
      <c r="AJ328" s="1362"/>
      <c r="AK328" s="1362"/>
      <c r="AL328" s="1362"/>
      <c r="AM328" s="1362"/>
      <c r="AN328" s="1362"/>
      <c r="AO328" s="1362"/>
      <c r="AP328" s="1362"/>
      <c r="AQ328" s="1362"/>
      <c r="AR328" s="1362"/>
      <c r="AS328" s="1362"/>
      <c r="AT328" s="1362"/>
      <c r="AU328" s="1362"/>
      <c r="AV328" s="1362"/>
      <c r="AW328" s="1362"/>
      <c r="AX328" s="1362"/>
      <c r="AY328" s="1362"/>
      <c r="AZ328" s="1362"/>
      <c r="BA328" s="1362"/>
      <c r="BB328" s="1362"/>
      <c r="BC328" s="1362"/>
      <c r="BD328" s="1362"/>
      <c r="BE328" s="1362"/>
      <c r="BF328" s="1362"/>
      <c r="BG328" s="1362"/>
      <c r="BH328" s="1362"/>
      <c r="BI328" s="1362"/>
      <c r="BJ328" s="1362"/>
      <c r="BK328" s="1362"/>
      <c r="BL328" s="1362"/>
      <c r="BM328" s="1362"/>
      <c r="BN328" s="1362"/>
      <c r="BO328" s="1362"/>
      <c r="BP328" s="1362"/>
      <c r="BQ328" s="1362"/>
      <c r="BR328" s="1362"/>
      <c r="BS328" s="1362"/>
      <c r="BT328" s="1362"/>
      <c r="BU328" s="1362"/>
      <c r="BV328" s="1362"/>
      <c r="BW328" s="1362"/>
      <c r="BX328" s="1362"/>
      <c r="BY328" s="1362"/>
      <c r="BZ328" s="1362"/>
      <c r="CA328" s="1362"/>
      <c r="CB328" s="1362"/>
      <c r="CC328" s="1362"/>
      <c r="CD328" s="1362"/>
      <c r="CE328" s="1362"/>
      <c r="CF328" s="1362"/>
      <c r="CG328" s="1362"/>
      <c r="CH328" s="1362"/>
      <c r="CI328" s="1362"/>
      <c r="CJ328" s="1362"/>
      <c r="CK328" s="1362"/>
      <c r="CL328" s="1362"/>
      <c r="CM328" s="1362"/>
      <c r="CN328" s="1362"/>
      <c r="CO328" s="1362"/>
      <c r="CP328" s="1362"/>
      <c r="CQ328" s="1362"/>
      <c r="CR328" s="1362"/>
      <c r="CS328" s="1362"/>
      <c r="CT328" s="1362"/>
      <c r="CU328" s="1362"/>
      <c r="CV328" s="1362"/>
      <c r="CW328" s="1362"/>
      <c r="CX328" s="1362"/>
      <c r="CY328" s="1362"/>
      <c r="CZ328" s="1362"/>
      <c r="DA328" s="1362"/>
      <c r="DB328" s="1362"/>
      <c r="DC328" s="1362"/>
      <c r="DD328" s="1362"/>
      <c r="DE328" s="1362"/>
      <c r="DF328" s="1362"/>
      <c r="DG328" s="1362"/>
      <c r="DH328" s="1362"/>
      <c r="DI328" s="1362"/>
      <c r="DJ328" s="1362"/>
      <c r="DK328" s="1362"/>
      <c r="DL328" s="1362"/>
      <c r="DM328" s="1362"/>
      <c r="DN328" s="1362"/>
    </row>
    <row r="329" spans="1:118" s="1427" customFormat="1" ht="32.25" customHeight="1">
      <c r="A329" s="27"/>
      <c r="B329" s="111" t="s">
        <v>489</v>
      </c>
      <c r="C329" s="1997" t="s">
        <v>1846</v>
      </c>
      <c r="D329" s="1997"/>
      <c r="E329" s="1997"/>
      <c r="F329" s="1997"/>
      <c r="G329" s="1997"/>
      <c r="H329" s="1998"/>
      <c r="I329" s="4319" t="s">
        <v>379</v>
      </c>
      <c r="J329" s="4320"/>
      <c r="K329" s="2019"/>
      <c r="L329" s="4323"/>
      <c r="M329" s="4324"/>
      <c r="N329" s="2035"/>
      <c r="O329" s="4321"/>
      <c r="P329" s="1362"/>
      <c r="Q329" s="1362"/>
      <c r="R329" s="1362"/>
      <c r="S329" s="1362"/>
      <c r="T329" s="1362"/>
      <c r="U329" s="1362"/>
      <c r="V329" s="1362"/>
      <c r="W329" s="1362"/>
      <c r="X329" s="1362"/>
      <c r="Y329" s="1362"/>
      <c r="Z329" s="1362"/>
      <c r="AA329" s="1362"/>
      <c r="AB329" s="1362"/>
      <c r="AC329" s="1362"/>
      <c r="AD329" s="1362"/>
      <c r="AE329" s="1362"/>
      <c r="AF329" s="1362"/>
      <c r="AG329" s="1362"/>
      <c r="AH329" s="1362"/>
      <c r="AI329" s="1362"/>
      <c r="AJ329" s="1362"/>
      <c r="AK329" s="1362"/>
      <c r="AL329" s="1362"/>
      <c r="AM329" s="1362"/>
      <c r="AN329" s="1362"/>
      <c r="AO329" s="1362"/>
      <c r="AP329" s="1362"/>
      <c r="AQ329" s="1362"/>
      <c r="AR329" s="1362"/>
      <c r="AS329" s="1362"/>
      <c r="AT329" s="1362"/>
      <c r="AU329" s="1362"/>
      <c r="AV329" s="1362"/>
      <c r="AW329" s="1362"/>
      <c r="AX329" s="1362"/>
      <c r="AY329" s="1362"/>
      <c r="AZ329" s="1362"/>
      <c r="BA329" s="1362"/>
      <c r="BB329" s="1362"/>
      <c r="BC329" s="1362"/>
      <c r="BD329" s="1362"/>
      <c r="BE329" s="1362"/>
      <c r="BF329" s="1362"/>
      <c r="BG329" s="1362"/>
      <c r="BH329" s="1362"/>
      <c r="BI329" s="1362"/>
      <c r="BJ329" s="1362"/>
      <c r="BK329" s="1362"/>
      <c r="BL329" s="1362"/>
      <c r="BM329" s="1362"/>
      <c r="BN329" s="1362"/>
      <c r="BO329" s="1362"/>
      <c r="BP329" s="1362"/>
      <c r="BQ329" s="1362"/>
      <c r="BR329" s="1362"/>
      <c r="BS329" s="1362"/>
      <c r="BT329" s="1362"/>
      <c r="BU329" s="1362"/>
      <c r="BV329" s="1362"/>
      <c r="BW329" s="1362"/>
      <c r="BX329" s="1362"/>
      <c r="BY329" s="1362"/>
      <c r="BZ329" s="1362"/>
      <c r="CA329" s="1362"/>
      <c r="CB329" s="1362"/>
      <c r="CC329" s="1362"/>
      <c r="CD329" s="1362"/>
      <c r="CE329" s="1362"/>
      <c r="CF329" s="1362"/>
      <c r="CG329" s="1362"/>
      <c r="CH329" s="1362"/>
      <c r="CI329" s="1362"/>
      <c r="CJ329" s="1362"/>
      <c r="CK329" s="1362"/>
      <c r="CL329" s="1362"/>
      <c r="CM329" s="1362"/>
      <c r="CN329" s="1362"/>
      <c r="CO329" s="1362"/>
      <c r="CP329" s="1362"/>
      <c r="CQ329" s="1362"/>
      <c r="CR329" s="1362"/>
      <c r="CS329" s="1362"/>
      <c r="CT329" s="1362"/>
      <c r="CU329" s="1362"/>
      <c r="CV329" s="1362"/>
      <c r="CW329" s="1362"/>
      <c r="CX329" s="1362"/>
      <c r="CY329" s="1362"/>
      <c r="CZ329" s="1362"/>
      <c r="DA329" s="1362"/>
      <c r="DB329" s="1362"/>
      <c r="DC329" s="1362"/>
      <c r="DD329" s="1362"/>
      <c r="DE329" s="1362"/>
      <c r="DF329" s="1362"/>
      <c r="DG329" s="1362"/>
      <c r="DH329" s="1362"/>
      <c r="DI329" s="1362"/>
      <c r="DJ329" s="1362"/>
      <c r="DK329" s="1362"/>
      <c r="DL329" s="1362"/>
      <c r="DM329" s="1362"/>
      <c r="DN329" s="1362"/>
    </row>
    <row r="330" spans="1:118" s="1429" customFormat="1" ht="30.75" customHeight="1">
      <c r="A330" s="1490"/>
      <c r="B330" s="111" t="s">
        <v>493</v>
      </c>
      <c r="C330" s="1997" t="s">
        <v>2750</v>
      </c>
      <c r="D330" s="1997"/>
      <c r="E330" s="1997"/>
      <c r="F330" s="1997"/>
      <c r="G330" s="3699" t="s">
        <v>5214</v>
      </c>
      <c r="H330" s="3700"/>
      <c r="I330" s="3700"/>
      <c r="J330" s="3701"/>
      <c r="K330" s="2019"/>
      <c r="L330" s="4323"/>
      <c r="M330" s="4324"/>
      <c r="N330" s="2035"/>
      <c r="O330" s="4321"/>
      <c r="P330" s="1362"/>
      <c r="Q330" s="1362"/>
      <c r="R330" s="1362"/>
      <c r="S330" s="1362"/>
      <c r="T330" s="1362"/>
      <c r="U330" s="1362"/>
      <c r="V330" s="1362"/>
      <c r="W330" s="1362"/>
      <c r="X330" s="1362"/>
      <c r="Y330" s="1362"/>
      <c r="Z330" s="1362"/>
      <c r="AA330" s="1362"/>
      <c r="AB330" s="1362"/>
      <c r="AC330" s="1362"/>
      <c r="AD330" s="1362"/>
      <c r="AE330" s="1362"/>
      <c r="AF330" s="1362"/>
      <c r="AG330" s="1362"/>
      <c r="AH330" s="1362"/>
      <c r="AI330" s="1362"/>
      <c r="AJ330" s="1362"/>
      <c r="AK330" s="1362"/>
      <c r="AL330" s="1362"/>
      <c r="AM330" s="1362"/>
      <c r="AN330" s="1362"/>
      <c r="AO330" s="1362"/>
      <c r="AP330" s="1362"/>
      <c r="AQ330" s="1362"/>
      <c r="AR330" s="1362"/>
      <c r="AS330" s="1362"/>
      <c r="AT330" s="1362"/>
      <c r="AU330" s="1362"/>
      <c r="AV330" s="1362"/>
      <c r="AW330" s="1362"/>
      <c r="AX330" s="1362"/>
      <c r="AY330" s="1362"/>
      <c r="AZ330" s="1362"/>
      <c r="BA330" s="1362"/>
      <c r="BB330" s="1362"/>
      <c r="BC330" s="1362"/>
      <c r="BD330" s="1362"/>
      <c r="BE330" s="1362"/>
      <c r="BF330" s="1362"/>
      <c r="BG330" s="1362"/>
      <c r="BH330" s="1362"/>
      <c r="BI330" s="1362"/>
      <c r="BJ330" s="1362"/>
      <c r="BK330" s="1362"/>
      <c r="BL330" s="1362"/>
      <c r="BM330" s="1362"/>
      <c r="BN330" s="1362"/>
      <c r="BO330" s="1362"/>
      <c r="BP330" s="1362"/>
      <c r="BQ330" s="1362"/>
      <c r="BR330" s="1362"/>
      <c r="BS330" s="1362"/>
      <c r="BT330" s="1362"/>
      <c r="BU330" s="1362"/>
      <c r="BV330" s="1362"/>
      <c r="BW330" s="1362"/>
      <c r="BX330" s="1362"/>
      <c r="BY330" s="1362"/>
      <c r="BZ330" s="1362"/>
      <c r="CA330" s="1362"/>
      <c r="CB330" s="1362"/>
      <c r="CC330" s="1362"/>
      <c r="CD330" s="1362"/>
      <c r="CE330" s="1362"/>
      <c r="CF330" s="1362"/>
      <c r="CG330" s="1362"/>
      <c r="CH330" s="1362"/>
      <c r="CI330" s="1362"/>
      <c r="CJ330" s="1362"/>
      <c r="CK330" s="1362"/>
      <c r="CL330" s="1362"/>
      <c r="CM330" s="1362"/>
      <c r="CN330" s="1362"/>
      <c r="CO330" s="1362"/>
      <c r="CP330" s="1362"/>
      <c r="CQ330" s="1362"/>
      <c r="CR330" s="1362"/>
      <c r="CS330" s="1362"/>
      <c r="CT330" s="1362"/>
      <c r="CU330" s="1362"/>
      <c r="CV330" s="1362"/>
      <c r="CW330" s="1362"/>
      <c r="CX330" s="1362"/>
      <c r="CY330" s="1362"/>
      <c r="CZ330" s="1362"/>
      <c r="DA330" s="1362"/>
      <c r="DB330" s="1362"/>
      <c r="DC330" s="1362"/>
      <c r="DD330" s="1362"/>
      <c r="DE330" s="1362"/>
      <c r="DF330" s="1362"/>
      <c r="DG330" s="1362"/>
      <c r="DH330" s="1362"/>
      <c r="DI330" s="1362"/>
      <c r="DJ330" s="1362"/>
      <c r="DK330" s="1362"/>
      <c r="DL330" s="1362"/>
      <c r="DM330" s="1362"/>
      <c r="DN330" s="1362"/>
    </row>
    <row r="331" spans="1:118" s="1427" customFormat="1" ht="32.25" customHeight="1">
      <c r="A331" s="27"/>
      <c r="B331" s="111" t="s">
        <v>498</v>
      </c>
      <c r="C331" s="1997" t="s">
        <v>2758</v>
      </c>
      <c r="D331" s="1997"/>
      <c r="E331" s="1997"/>
      <c r="F331" s="1997"/>
      <c r="G331" s="1997"/>
      <c r="H331" s="1997"/>
      <c r="I331" s="2384" t="s">
        <v>1834</v>
      </c>
      <c r="J331" s="2386"/>
      <c r="K331" s="2019"/>
      <c r="L331" s="4323"/>
      <c r="M331" s="4324"/>
      <c r="N331" s="2035"/>
      <c r="O331" s="4321"/>
      <c r="P331" s="1362"/>
      <c r="Q331" s="1362"/>
      <c r="R331" s="1362"/>
      <c r="S331" s="1362"/>
      <c r="T331" s="1362"/>
      <c r="U331" s="1362"/>
      <c r="V331" s="1362"/>
      <c r="W331" s="1362"/>
      <c r="X331" s="1362"/>
      <c r="Y331" s="1362"/>
      <c r="Z331" s="1362"/>
      <c r="AA331" s="1362"/>
      <c r="AB331" s="1362"/>
      <c r="AC331" s="1362"/>
      <c r="AD331" s="1362"/>
      <c r="AE331" s="1362"/>
      <c r="AF331" s="1362"/>
      <c r="AG331" s="1362"/>
      <c r="AH331" s="1362"/>
      <c r="AI331" s="1362"/>
      <c r="AJ331" s="1362"/>
      <c r="AK331" s="1362"/>
      <c r="AL331" s="1362"/>
      <c r="AM331" s="1362"/>
      <c r="AN331" s="1362"/>
      <c r="AO331" s="1362"/>
      <c r="AP331" s="1362"/>
      <c r="AQ331" s="1362"/>
      <c r="AR331" s="1362"/>
      <c r="AS331" s="1362"/>
      <c r="AT331" s="1362"/>
      <c r="AU331" s="1362"/>
      <c r="AV331" s="1362"/>
      <c r="AW331" s="1362"/>
      <c r="AX331" s="1362"/>
      <c r="AY331" s="1362"/>
      <c r="AZ331" s="1362"/>
      <c r="BA331" s="1362"/>
      <c r="BB331" s="1362"/>
      <c r="BC331" s="1362"/>
      <c r="BD331" s="1362"/>
      <c r="BE331" s="1362"/>
      <c r="BF331" s="1362"/>
      <c r="BG331" s="1362"/>
      <c r="BH331" s="1362"/>
      <c r="BI331" s="1362"/>
      <c r="BJ331" s="1362"/>
      <c r="BK331" s="1362"/>
      <c r="BL331" s="1362"/>
      <c r="BM331" s="1362"/>
      <c r="BN331" s="1362"/>
      <c r="BO331" s="1362"/>
      <c r="BP331" s="1362"/>
      <c r="BQ331" s="1362"/>
      <c r="BR331" s="1362"/>
      <c r="BS331" s="1362"/>
      <c r="BT331" s="1362"/>
      <c r="BU331" s="1362"/>
      <c r="BV331" s="1362"/>
      <c r="BW331" s="1362"/>
      <c r="BX331" s="1362"/>
      <c r="BY331" s="1362"/>
      <c r="BZ331" s="1362"/>
      <c r="CA331" s="1362"/>
      <c r="CB331" s="1362"/>
      <c r="CC331" s="1362"/>
      <c r="CD331" s="1362"/>
      <c r="CE331" s="1362"/>
      <c r="CF331" s="1362"/>
      <c r="CG331" s="1362"/>
      <c r="CH331" s="1362"/>
      <c r="CI331" s="1362"/>
      <c r="CJ331" s="1362"/>
      <c r="CK331" s="1362"/>
      <c r="CL331" s="1362"/>
      <c r="CM331" s="1362"/>
      <c r="CN331" s="1362"/>
      <c r="CO331" s="1362"/>
      <c r="CP331" s="1362"/>
      <c r="CQ331" s="1362"/>
      <c r="CR331" s="1362"/>
      <c r="CS331" s="1362"/>
      <c r="CT331" s="1362"/>
      <c r="CU331" s="1362"/>
      <c r="CV331" s="1362"/>
      <c r="CW331" s="1362"/>
      <c r="CX331" s="1362"/>
      <c r="CY331" s="1362"/>
      <c r="CZ331" s="1362"/>
      <c r="DA331" s="1362"/>
      <c r="DB331" s="1362"/>
      <c r="DC331" s="1362"/>
      <c r="DD331" s="1362"/>
      <c r="DE331" s="1362"/>
      <c r="DF331" s="1362"/>
      <c r="DG331" s="1362"/>
      <c r="DH331" s="1362"/>
      <c r="DI331" s="1362"/>
      <c r="DJ331" s="1362"/>
      <c r="DK331" s="1362"/>
      <c r="DL331" s="1362"/>
      <c r="DM331" s="1362"/>
      <c r="DN331" s="1362"/>
    </row>
    <row r="332" spans="1:118" s="1427" customFormat="1" ht="32.25" customHeight="1">
      <c r="A332" s="27" t="s">
        <v>445</v>
      </c>
      <c r="B332" s="1830" t="s">
        <v>3294</v>
      </c>
      <c r="C332" s="1830"/>
      <c r="D332" s="1830"/>
      <c r="E332" s="1830"/>
      <c r="F332" s="1830"/>
      <c r="G332" s="1830"/>
      <c r="H332" s="1830"/>
      <c r="I332" s="1831"/>
      <c r="J332" s="112"/>
      <c r="K332" s="2019"/>
      <c r="L332" s="4323"/>
      <c r="M332" s="4324"/>
      <c r="N332" s="4316"/>
      <c r="O332" s="4321"/>
      <c r="P332" s="1362"/>
      <c r="Q332" s="1362"/>
      <c r="R332" s="1362"/>
      <c r="S332" s="1362"/>
      <c r="T332" s="1362"/>
      <c r="U332" s="1362"/>
      <c r="V332" s="1362"/>
      <c r="W332" s="1362"/>
      <c r="X332" s="1362"/>
      <c r="Y332" s="1362"/>
      <c r="Z332" s="1362"/>
      <c r="AA332" s="1362"/>
      <c r="AB332" s="1362"/>
      <c r="AC332" s="1362"/>
      <c r="AD332" s="1362"/>
      <c r="AE332" s="1362"/>
      <c r="AF332" s="1362"/>
      <c r="AG332" s="1362"/>
      <c r="AH332" s="1362"/>
      <c r="AI332" s="1362"/>
      <c r="AJ332" s="1362"/>
      <c r="AK332" s="1362"/>
      <c r="AL332" s="1362"/>
      <c r="AM332" s="1362"/>
      <c r="AN332" s="1362"/>
      <c r="AO332" s="1362"/>
      <c r="AP332" s="1362"/>
      <c r="AQ332" s="1362"/>
      <c r="AR332" s="1362"/>
      <c r="AS332" s="1362"/>
      <c r="AT332" s="1362"/>
      <c r="AU332" s="1362"/>
      <c r="AV332" s="1362"/>
      <c r="AW332" s="1362"/>
      <c r="AX332" s="1362"/>
      <c r="AY332" s="1362"/>
      <c r="AZ332" s="1362"/>
      <c r="BA332" s="1362"/>
      <c r="BB332" s="1362"/>
      <c r="BC332" s="1362"/>
      <c r="BD332" s="1362"/>
      <c r="BE332" s="1362"/>
      <c r="BF332" s="1362"/>
      <c r="BG332" s="1362"/>
      <c r="BH332" s="1362"/>
      <c r="BI332" s="1362"/>
      <c r="BJ332" s="1362"/>
      <c r="BK332" s="1362"/>
      <c r="BL332" s="1362"/>
      <c r="BM332" s="1362"/>
      <c r="BN332" s="1362"/>
      <c r="BO332" s="1362"/>
      <c r="BP332" s="1362"/>
      <c r="BQ332" s="1362"/>
      <c r="BR332" s="1362"/>
      <c r="BS332" s="1362"/>
      <c r="BT332" s="1362"/>
      <c r="BU332" s="1362"/>
      <c r="BV332" s="1362"/>
      <c r="BW332" s="1362"/>
      <c r="BX332" s="1362"/>
      <c r="BY332" s="1362"/>
      <c r="BZ332" s="1362"/>
      <c r="CA332" s="1362"/>
      <c r="CB332" s="1362"/>
      <c r="CC332" s="1362"/>
      <c r="CD332" s="1362"/>
      <c r="CE332" s="1362"/>
      <c r="CF332" s="1362"/>
      <c r="CG332" s="1362"/>
      <c r="CH332" s="1362"/>
      <c r="CI332" s="1362"/>
      <c r="CJ332" s="1362"/>
      <c r="CK332" s="1362"/>
      <c r="CL332" s="1362"/>
      <c r="CM332" s="1362"/>
      <c r="CN332" s="1362"/>
      <c r="CO332" s="1362"/>
      <c r="CP332" s="1362"/>
      <c r="CQ332" s="1362"/>
      <c r="CR332" s="1362"/>
      <c r="CS332" s="1362"/>
      <c r="CT332" s="1362"/>
      <c r="CU332" s="1362"/>
      <c r="CV332" s="1362"/>
      <c r="CW332" s="1362"/>
      <c r="CX332" s="1362"/>
      <c r="CY332" s="1362"/>
      <c r="CZ332" s="1362"/>
      <c r="DA332" s="1362"/>
      <c r="DB332" s="1362"/>
      <c r="DC332" s="1362"/>
      <c r="DD332" s="1362"/>
      <c r="DE332" s="1362"/>
      <c r="DF332" s="1362"/>
      <c r="DG332" s="1362"/>
      <c r="DH332" s="1362"/>
      <c r="DI332" s="1362"/>
      <c r="DJ332" s="1362"/>
      <c r="DK332" s="1362"/>
      <c r="DL332" s="1362"/>
      <c r="DM332" s="1362"/>
      <c r="DN332" s="1362"/>
    </row>
    <row r="333" spans="1:118" s="1427" customFormat="1" ht="32.25" customHeight="1">
      <c r="A333" s="27"/>
      <c r="B333" s="111" t="s">
        <v>458</v>
      </c>
      <c r="C333" s="1997" t="s">
        <v>2748</v>
      </c>
      <c r="D333" s="1997"/>
      <c r="E333" s="1997"/>
      <c r="F333" s="1997"/>
      <c r="G333" s="1997"/>
      <c r="H333" s="1998"/>
      <c r="I333" s="2384" t="s">
        <v>3091</v>
      </c>
      <c r="J333" s="2386"/>
      <c r="K333" s="2019"/>
      <c r="L333" s="4323"/>
      <c r="M333" s="4324"/>
      <c r="N333" s="4314"/>
      <c r="O333" s="4321"/>
      <c r="P333" s="1362"/>
      <c r="Q333" s="1362"/>
      <c r="R333" s="1362"/>
      <c r="S333" s="1362"/>
      <c r="T333" s="1362"/>
      <c r="U333" s="1362"/>
      <c r="V333" s="1362"/>
      <c r="W333" s="1362"/>
      <c r="X333" s="1362"/>
      <c r="Y333" s="1362"/>
      <c r="Z333" s="1362"/>
      <c r="AA333" s="1362"/>
      <c r="AB333" s="1362"/>
      <c r="AC333" s="1362"/>
      <c r="AD333" s="1362"/>
      <c r="AE333" s="1362"/>
      <c r="AF333" s="1362"/>
      <c r="AG333" s="1362"/>
      <c r="AH333" s="1362"/>
      <c r="AI333" s="1362"/>
      <c r="AJ333" s="1362"/>
      <c r="AK333" s="1362"/>
      <c r="AL333" s="1362"/>
      <c r="AM333" s="1362"/>
      <c r="AN333" s="1362"/>
      <c r="AO333" s="1362"/>
      <c r="AP333" s="1362"/>
      <c r="AQ333" s="1362"/>
      <c r="AR333" s="1362"/>
      <c r="AS333" s="1362"/>
      <c r="AT333" s="1362"/>
      <c r="AU333" s="1362"/>
      <c r="AV333" s="1362"/>
      <c r="AW333" s="1362"/>
      <c r="AX333" s="1362"/>
      <c r="AY333" s="1362"/>
      <c r="AZ333" s="1362"/>
      <c r="BA333" s="1362"/>
      <c r="BB333" s="1362"/>
      <c r="BC333" s="1362"/>
      <c r="BD333" s="1362"/>
      <c r="BE333" s="1362"/>
      <c r="BF333" s="1362"/>
      <c r="BG333" s="1362"/>
      <c r="BH333" s="1362"/>
      <c r="BI333" s="1362"/>
      <c r="BJ333" s="1362"/>
      <c r="BK333" s="1362"/>
      <c r="BL333" s="1362"/>
      <c r="BM333" s="1362"/>
      <c r="BN333" s="1362"/>
      <c r="BO333" s="1362"/>
      <c r="BP333" s="1362"/>
      <c r="BQ333" s="1362"/>
      <c r="BR333" s="1362"/>
      <c r="BS333" s="1362"/>
      <c r="BT333" s="1362"/>
      <c r="BU333" s="1362"/>
      <c r="BV333" s="1362"/>
      <c r="BW333" s="1362"/>
      <c r="BX333" s="1362"/>
      <c r="BY333" s="1362"/>
      <c r="BZ333" s="1362"/>
      <c r="CA333" s="1362"/>
      <c r="CB333" s="1362"/>
      <c r="CC333" s="1362"/>
      <c r="CD333" s="1362"/>
      <c r="CE333" s="1362"/>
      <c r="CF333" s="1362"/>
      <c r="CG333" s="1362"/>
      <c r="CH333" s="1362"/>
      <c r="CI333" s="1362"/>
      <c r="CJ333" s="1362"/>
      <c r="CK333" s="1362"/>
      <c r="CL333" s="1362"/>
      <c r="CM333" s="1362"/>
      <c r="CN333" s="1362"/>
      <c r="CO333" s="1362"/>
      <c r="CP333" s="1362"/>
      <c r="CQ333" s="1362"/>
      <c r="CR333" s="1362"/>
      <c r="CS333" s="1362"/>
      <c r="CT333" s="1362"/>
      <c r="CU333" s="1362"/>
      <c r="CV333" s="1362"/>
      <c r="CW333" s="1362"/>
      <c r="CX333" s="1362"/>
      <c r="CY333" s="1362"/>
      <c r="CZ333" s="1362"/>
      <c r="DA333" s="1362"/>
      <c r="DB333" s="1362"/>
      <c r="DC333" s="1362"/>
      <c r="DD333" s="1362"/>
      <c r="DE333" s="1362"/>
      <c r="DF333" s="1362"/>
      <c r="DG333" s="1362"/>
      <c r="DH333" s="1362"/>
      <c r="DI333" s="1362"/>
      <c r="DJ333" s="1362"/>
      <c r="DK333" s="1362"/>
      <c r="DL333" s="1362"/>
      <c r="DM333" s="1362"/>
      <c r="DN333" s="1362"/>
    </row>
    <row r="334" spans="1:118" s="1427" customFormat="1" ht="32.25" customHeight="1">
      <c r="A334" s="27"/>
      <c r="B334" s="111" t="s">
        <v>489</v>
      </c>
      <c r="C334" s="1997" t="s">
        <v>1846</v>
      </c>
      <c r="D334" s="1997"/>
      <c r="E334" s="1997"/>
      <c r="F334" s="1997"/>
      <c r="G334" s="1997"/>
      <c r="H334" s="1998"/>
      <c r="I334" s="3405" t="s">
        <v>379</v>
      </c>
      <c r="J334" s="3406"/>
      <c r="K334" s="2019"/>
      <c r="L334" s="4323"/>
      <c r="M334" s="4324"/>
      <c r="N334" s="4314"/>
      <c r="O334" s="4321"/>
      <c r="P334" s="1362"/>
      <c r="Q334" s="1362"/>
      <c r="R334" s="1362"/>
      <c r="S334" s="1362"/>
      <c r="T334" s="1362"/>
      <c r="U334" s="1362"/>
      <c r="V334" s="1362"/>
      <c r="W334" s="1362"/>
      <c r="X334" s="1362"/>
      <c r="Y334" s="1362"/>
      <c r="Z334" s="1362"/>
      <c r="AA334" s="1362"/>
      <c r="AB334" s="1362"/>
      <c r="AC334" s="1362"/>
      <c r="AD334" s="1362"/>
      <c r="AE334" s="1362"/>
      <c r="AF334" s="1362"/>
      <c r="AG334" s="1362"/>
      <c r="AH334" s="1362"/>
      <c r="AI334" s="1362"/>
      <c r="AJ334" s="1362"/>
      <c r="AK334" s="1362"/>
      <c r="AL334" s="1362"/>
      <c r="AM334" s="1362"/>
      <c r="AN334" s="1362"/>
      <c r="AO334" s="1362"/>
      <c r="AP334" s="1362"/>
      <c r="AQ334" s="1362"/>
      <c r="AR334" s="1362"/>
      <c r="AS334" s="1362"/>
      <c r="AT334" s="1362"/>
      <c r="AU334" s="1362"/>
      <c r="AV334" s="1362"/>
      <c r="AW334" s="1362"/>
      <c r="AX334" s="1362"/>
      <c r="AY334" s="1362"/>
      <c r="AZ334" s="1362"/>
      <c r="BA334" s="1362"/>
      <c r="BB334" s="1362"/>
      <c r="BC334" s="1362"/>
      <c r="BD334" s="1362"/>
      <c r="BE334" s="1362"/>
      <c r="BF334" s="1362"/>
      <c r="BG334" s="1362"/>
      <c r="BH334" s="1362"/>
      <c r="BI334" s="1362"/>
      <c r="BJ334" s="1362"/>
      <c r="BK334" s="1362"/>
      <c r="BL334" s="1362"/>
      <c r="BM334" s="1362"/>
      <c r="BN334" s="1362"/>
      <c r="BO334" s="1362"/>
      <c r="BP334" s="1362"/>
      <c r="BQ334" s="1362"/>
      <c r="BR334" s="1362"/>
      <c r="BS334" s="1362"/>
      <c r="BT334" s="1362"/>
      <c r="BU334" s="1362"/>
      <c r="BV334" s="1362"/>
      <c r="BW334" s="1362"/>
      <c r="BX334" s="1362"/>
      <c r="BY334" s="1362"/>
      <c r="BZ334" s="1362"/>
      <c r="CA334" s="1362"/>
      <c r="CB334" s="1362"/>
      <c r="CC334" s="1362"/>
      <c r="CD334" s="1362"/>
      <c r="CE334" s="1362"/>
      <c r="CF334" s="1362"/>
      <c r="CG334" s="1362"/>
      <c r="CH334" s="1362"/>
      <c r="CI334" s="1362"/>
      <c r="CJ334" s="1362"/>
      <c r="CK334" s="1362"/>
      <c r="CL334" s="1362"/>
      <c r="CM334" s="1362"/>
      <c r="CN334" s="1362"/>
      <c r="CO334" s="1362"/>
      <c r="CP334" s="1362"/>
      <c r="CQ334" s="1362"/>
      <c r="CR334" s="1362"/>
      <c r="CS334" s="1362"/>
      <c r="CT334" s="1362"/>
      <c r="CU334" s="1362"/>
      <c r="CV334" s="1362"/>
      <c r="CW334" s="1362"/>
      <c r="CX334" s="1362"/>
      <c r="CY334" s="1362"/>
      <c r="CZ334" s="1362"/>
      <c r="DA334" s="1362"/>
      <c r="DB334" s="1362"/>
      <c r="DC334" s="1362"/>
      <c r="DD334" s="1362"/>
      <c r="DE334" s="1362"/>
      <c r="DF334" s="1362"/>
      <c r="DG334" s="1362"/>
      <c r="DH334" s="1362"/>
      <c r="DI334" s="1362"/>
      <c r="DJ334" s="1362"/>
      <c r="DK334" s="1362"/>
      <c r="DL334" s="1362"/>
      <c r="DM334" s="1362"/>
      <c r="DN334" s="1362"/>
    </row>
    <row r="335" spans="1:118" s="1429" customFormat="1" ht="32.25" customHeight="1">
      <c r="A335" s="1490"/>
      <c r="B335" s="111" t="s">
        <v>493</v>
      </c>
      <c r="C335" s="1997" t="s">
        <v>2750</v>
      </c>
      <c r="D335" s="1997"/>
      <c r="E335" s="1997"/>
      <c r="F335" s="1997"/>
      <c r="G335" s="3360" t="s">
        <v>5215</v>
      </c>
      <c r="H335" s="3611"/>
      <c r="I335" s="3611"/>
      <c r="J335" s="3361"/>
      <c r="K335" s="2019"/>
      <c r="L335" s="4323"/>
      <c r="M335" s="4324"/>
      <c r="N335" s="4315"/>
      <c r="O335" s="4321"/>
      <c r="P335" s="1362"/>
      <c r="Q335" s="1362"/>
      <c r="R335" s="1362"/>
      <c r="S335" s="1362"/>
      <c r="T335" s="1362"/>
      <c r="U335" s="1362"/>
      <c r="V335" s="1362"/>
      <c r="W335" s="1362"/>
      <c r="X335" s="1362"/>
      <c r="Y335" s="1362"/>
      <c r="Z335" s="1362"/>
      <c r="AA335" s="1362"/>
      <c r="AB335" s="1362"/>
      <c r="AC335" s="1362"/>
      <c r="AD335" s="1362"/>
      <c r="AE335" s="1362"/>
      <c r="AF335" s="1362"/>
      <c r="AG335" s="1362"/>
      <c r="AH335" s="1362"/>
      <c r="AI335" s="1362"/>
      <c r="AJ335" s="1362"/>
      <c r="AK335" s="1362"/>
      <c r="AL335" s="1362"/>
      <c r="AM335" s="1362"/>
      <c r="AN335" s="1362"/>
      <c r="AO335" s="1362"/>
      <c r="AP335" s="1362"/>
      <c r="AQ335" s="1362"/>
      <c r="AR335" s="1362"/>
      <c r="AS335" s="1362"/>
      <c r="AT335" s="1362"/>
      <c r="AU335" s="1362"/>
      <c r="AV335" s="1362"/>
      <c r="AW335" s="1362"/>
      <c r="AX335" s="1362"/>
      <c r="AY335" s="1362"/>
      <c r="AZ335" s="1362"/>
      <c r="BA335" s="1362"/>
      <c r="BB335" s="1362"/>
      <c r="BC335" s="1362"/>
      <c r="BD335" s="1362"/>
      <c r="BE335" s="1362"/>
      <c r="BF335" s="1362"/>
      <c r="BG335" s="1362"/>
      <c r="BH335" s="1362"/>
      <c r="BI335" s="1362"/>
      <c r="BJ335" s="1362"/>
      <c r="BK335" s="1362"/>
      <c r="BL335" s="1362"/>
      <c r="BM335" s="1362"/>
      <c r="BN335" s="1362"/>
      <c r="BO335" s="1362"/>
      <c r="BP335" s="1362"/>
      <c r="BQ335" s="1362"/>
      <c r="BR335" s="1362"/>
      <c r="BS335" s="1362"/>
      <c r="BT335" s="1362"/>
      <c r="BU335" s="1362"/>
      <c r="BV335" s="1362"/>
      <c r="BW335" s="1362"/>
      <c r="BX335" s="1362"/>
      <c r="BY335" s="1362"/>
      <c r="BZ335" s="1362"/>
      <c r="CA335" s="1362"/>
      <c r="CB335" s="1362"/>
      <c r="CC335" s="1362"/>
      <c r="CD335" s="1362"/>
      <c r="CE335" s="1362"/>
      <c r="CF335" s="1362"/>
      <c r="CG335" s="1362"/>
      <c r="CH335" s="1362"/>
      <c r="CI335" s="1362"/>
      <c r="CJ335" s="1362"/>
      <c r="CK335" s="1362"/>
      <c r="CL335" s="1362"/>
      <c r="CM335" s="1362"/>
      <c r="CN335" s="1362"/>
      <c r="CO335" s="1362"/>
      <c r="CP335" s="1362"/>
      <c r="CQ335" s="1362"/>
      <c r="CR335" s="1362"/>
      <c r="CS335" s="1362"/>
      <c r="CT335" s="1362"/>
      <c r="CU335" s="1362"/>
      <c r="CV335" s="1362"/>
      <c r="CW335" s="1362"/>
      <c r="CX335" s="1362"/>
      <c r="CY335" s="1362"/>
      <c r="CZ335" s="1362"/>
      <c r="DA335" s="1362"/>
      <c r="DB335" s="1362"/>
      <c r="DC335" s="1362"/>
      <c r="DD335" s="1362"/>
      <c r="DE335" s="1362"/>
      <c r="DF335" s="1362"/>
      <c r="DG335" s="1362"/>
      <c r="DH335" s="1362"/>
      <c r="DI335" s="1362"/>
      <c r="DJ335" s="1362"/>
      <c r="DK335" s="1362"/>
      <c r="DL335" s="1362"/>
      <c r="DM335" s="1362"/>
      <c r="DN335" s="1362"/>
    </row>
    <row r="336" spans="1:118" s="1427" customFormat="1" ht="32.25" customHeight="1">
      <c r="A336" s="27"/>
      <c r="B336" s="111" t="s">
        <v>498</v>
      </c>
      <c r="C336" s="1997" t="s">
        <v>1848</v>
      </c>
      <c r="D336" s="1997"/>
      <c r="E336" s="1997"/>
      <c r="F336" s="1997"/>
      <c r="G336" s="1997"/>
      <c r="H336" s="1997"/>
      <c r="I336" s="2384">
        <v>0</v>
      </c>
      <c r="J336" s="2386"/>
      <c r="K336" s="2019"/>
      <c r="L336" s="4323"/>
      <c r="M336" s="4324"/>
      <c r="N336" s="4316"/>
      <c r="O336" s="4321"/>
      <c r="P336" s="1362"/>
      <c r="Q336" s="1362"/>
      <c r="R336" s="1362"/>
      <c r="S336" s="1362"/>
      <c r="T336" s="1362"/>
      <c r="U336" s="1362"/>
      <c r="V336" s="1362"/>
      <c r="W336" s="1362"/>
      <c r="X336" s="1362"/>
      <c r="Y336" s="1362"/>
      <c r="Z336" s="1362"/>
      <c r="AA336" s="1362"/>
      <c r="AB336" s="1362"/>
      <c r="AC336" s="1362"/>
      <c r="AD336" s="1362"/>
      <c r="AE336" s="1362"/>
      <c r="AF336" s="1362"/>
      <c r="AG336" s="1362"/>
      <c r="AH336" s="1362"/>
      <c r="AI336" s="1362"/>
      <c r="AJ336" s="1362"/>
      <c r="AK336" s="1362"/>
      <c r="AL336" s="1362"/>
      <c r="AM336" s="1362"/>
      <c r="AN336" s="1362"/>
      <c r="AO336" s="1362"/>
      <c r="AP336" s="1362"/>
      <c r="AQ336" s="1362"/>
      <c r="AR336" s="1362"/>
      <c r="AS336" s="1362"/>
      <c r="AT336" s="1362"/>
      <c r="AU336" s="1362"/>
      <c r="AV336" s="1362"/>
      <c r="AW336" s="1362"/>
      <c r="AX336" s="1362"/>
      <c r="AY336" s="1362"/>
      <c r="AZ336" s="1362"/>
      <c r="BA336" s="1362"/>
      <c r="BB336" s="1362"/>
      <c r="BC336" s="1362"/>
      <c r="BD336" s="1362"/>
      <c r="BE336" s="1362"/>
      <c r="BF336" s="1362"/>
      <c r="BG336" s="1362"/>
      <c r="BH336" s="1362"/>
      <c r="BI336" s="1362"/>
      <c r="BJ336" s="1362"/>
      <c r="BK336" s="1362"/>
      <c r="BL336" s="1362"/>
      <c r="BM336" s="1362"/>
      <c r="BN336" s="1362"/>
      <c r="BO336" s="1362"/>
      <c r="BP336" s="1362"/>
      <c r="BQ336" s="1362"/>
      <c r="BR336" s="1362"/>
      <c r="BS336" s="1362"/>
      <c r="BT336" s="1362"/>
      <c r="BU336" s="1362"/>
      <c r="BV336" s="1362"/>
      <c r="BW336" s="1362"/>
      <c r="BX336" s="1362"/>
      <c r="BY336" s="1362"/>
      <c r="BZ336" s="1362"/>
      <c r="CA336" s="1362"/>
      <c r="CB336" s="1362"/>
      <c r="CC336" s="1362"/>
      <c r="CD336" s="1362"/>
      <c r="CE336" s="1362"/>
      <c r="CF336" s="1362"/>
      <c r="CG336" s="1362"/>
      <c r="CH336" s="1362"/>
      <c r="CI336" s="1362"/>
      <c r="CJ336" s="1362"/>
      <c r="CK336" s="1362"/>
      <c r="CL336" s="1362"/>
      <c r="CM336" s="1362"/>
      <c r="CN336" s="1362"/>
      <c r="CO336" s="1362"/>
      <c r="CP336" s="1362"/>
      <c r="CQ336" s="1362"/>
      <c r="CR336" s="1362"/>
      <c r="CS336" s="1362"/>
      <c r="CT336" s="1362"/>
      <c r="CU336" s="1362"/>
      <c r="CV336" s="1362"/>
      <c r="CW336" s="1362"/>
      <c r="CX336" s="1362"/>
      <c r="CY336" s="1362"/>
      <c r="CZ336" s="1362"/>
      <c r="DA336" s="1362"/>
      <c r="DB336" s="1362"/>
      <c r="DC336" s="1362"/>
      <c r="DD336" s="1362"/>
      <c r="DE336" s="1362"/>
      <c r="DF336" s="1362"/>
      <c r="DG336" s="1362"/>
      <c r="DH336" s="1362"/>
      <c r="DI336" s="1362"/>
      <c r="DJ336" s="1362"/>
      <c r="DK336" s="1362"/>
      <c r="DL336" s="1362"/>
      <c r="DM336" s="1362"/>
      <c r="DN336" s="1362"/>
    </row>
    <row r="337" spans="1:192" s="1427" customFormat="1" ht="32.25" customHeight="1">
      <c r="A337" s="27" t="s">
        <v>448</v>
      </c>
      <c r="B337" s="1997" t="s">
        <v>3296</v>
      </c>
      <c r="C337" s="1997"/>
      <c r="D337" s="1997"/>
      <c r="E337" s="1997"/>
      <c r="F337" s="1997"/>
      <c r="G337" s="1997"/>
      <c r="H337" s="1997"/>
      <c r="I337" s="1998"/>
      <c r="J337" s="1373"/>
      <c r="K337" s="2019"/>
      <c r="L337" s="4323"/>
      <c r="M337" s="4324"/>
      <c r="N337" s="4314"/>
      <c r="O337" s="4321"/>
      <c r="P337" s="1362"/>
      <c r="Q337" s="1362"/>
      <c r="R337" s="1362"/>
      <c r="S337" s="1362"/>
      <c r="T337" s="1362"/>
      <c r="U337" s="1362"/>
      <c r="V337" s="1362"/>
      <c r="W337" s="1362"/>
      <c r="X337" s="1362"/>
      <c r="Y337" s="1362"/>
      <c r="Z337" s="1362"/>
      <c r="AA337" s="1362"/>
      <c r="AB337" s="1362"/>
      <c r="AC337" s="1362"/>
      <c r="AD337" s="1362"/>
      <c r="AE337" s="1362"/>
      <c r="AF337" s="1362"/>
      <c r="AG337" s="1362"/>
      <c r="AH337" s="1362"/>
      <c r="AI337" s="1362"/>
      <c r="AJ337" s="1362"/>
      <c r="AK337" s="1362"/>
      <c r="AL337" s="1362"/>
      <c r="AM337" s="1362"/>
      <c r="AN337" s="1362"/>
      <c r="AO337" s="1362"/>
      <c r="AP337" s="1362"/>
      <c r="AQ337" s="1362"/>
      <c r="AR337" s="1362"/>
      <c r="AS337" s="1362"/>
      <c r="AT337" s="1362"/>
      <c r="AU337" s="1362"/>
      <c r="AV337" s="1362"/>
      <c r="AW337" s="1362"/>
      <c r="AX337" s="1362"/>
      <c r="AY337" s="1362"/>
      <c r="AZ337" s="1362"/>
      <c r="BA337" s="1362"/>
      <c r="BB337" s="1362"/>
      <c r="BC337" s="1362"/>
      <c r="BD337" s="1362"/>
      <c r="BE337" s="1362"/>
      <c r="BF337" s="1362"/>
      <c r="BG337" s="1362"/>
      <c r="BH337" s="1362"/>
      <c r="BI337" s="1362"/>
      <c r="BJ337" s="1362"/>
      <c r="BK337" s="1362"/>
      <c r="BL337" s="1362"/>
      <c r="BM337" s="1362"/>
      <c r="BN337" s="1362"/>
      <c r="BO337" s="1362"/>
      <c r="BP337" s="1362"/>
      <c r="BQ337" s="1362"/>
      <c r="BR337" s="1362"/>
      <c r="BS337" s="1362"/>
      <c r="BT337" s="1362"/>
      <c r="BU337" s="1362"/>
      <c r="BV337" s="1362"/>
      <c r="BW337" s="1362"/>
      <c r="BX337" s="1362"/>
      <c r="BY337" s="1362"/>
      <c r="BZ337" s="1362"/>
      <c r="CA337" s="1362"/>
      <c r="CB337" s="1362"/>
      <c r="CC337" s="1362"/>
      <c r="CD337" s="1362"/>
      <c r="CE337" s="1362"/>
      <c r="CF337" s="1362"/>
      <c r="CG337" s="1362"/>
      <c r="CH337" s="1362"/>
      <c r="CI337" s="1362"/>
      <c r="CJ337" s="1362"/>
      <c r="CK337" s="1362"/>
      <c r="CL337" s="1362"/>
      <c r="CM337" s="1362"/>
      <c r="CN337" s="1362"/>
      <c r="CO337" s="1362"/>
      <c r="CP337" s="1362"/>
      <c r="CQ337" s="1362"/>
      <c r="CR337" s="1362"/>
      <c r="CS337" s="1362"/>
      <c r="CT337" s="1362"/>
      <c r="CU337" s="1362"/>
      <c r="CV337" s="1362"/>
      <c r="CW337" s="1362"/>
      <c r="CX337" s="1362"/>
      <c r="CY337" s="1362"/>
      <c r="CZ337" s="1362"/>
      <c r="DA337" s="1362"/>
      <c r="DB337" s="1362"/>
      <c r="DC337" s="1362"/>
      <c r="DD337" s="1362"/>
      <c r="DE337" s="1362"/>
      <c r="DF337" s="1362"/>
      <c r="DG337" s="1362"/>
      <c r="DH337" s="1362"/>
      <c r="DI337" s="1362"/>
      <c r="DJ337" s="1362"/>
      <c r="DK337" s="1362"/>
      <c r="DL337" s="1362"/>
      <c r="DM337" s="1362"/>
      <c r="DN337" s="1362"/>
    </row>
    <row r="338" spans="1:192" s="1427" customFormat="1" ht="32.25" customHeight="1">
      <c r="A338" s="27"/>
      <c r="B338" s="113" t="s">
        <v>458</v>
      </c>
      <c r="C338" s="1997" t="s">
        <v>2748</v>
      </c>
      <c r="D338" s="1997"/>
      <c r="E338" s="1997"/>
      <c r="F338" s="1997"/>
      <c r="G338" s="1997"/>
      <c r="H338" s="1998"/>
      <c r="I338" s="2384" t="s">
        <v>3091</v>
      </c>
      <c r="J338" s="2386"/>
      <c r="K338" s="2019"/>
      <c r="L338" s="4323"/>
      <c r="M338" s="4324"/>
      <c r="N338" s="4314"/>
      <c r="O338" s="4321"/>
      <c r="P338" s="1362"/>
      <c r="Q338" s="1362"/>
      <c r="R338" s="1362"/>
      <c r="S338" s="1362"/>
      <c r="T338" s="1362"/>
      <c r="U338" s="1362"/>
      <c r="V338" s="1362"/>
      <c r="W338" s="1362"/>
      <c r="X338" s="1362"/>
      <c r="Y338" s="1362"/>
      <c r="Z338" s="1362"/>
      <c r="AA338" s="1362"/>
      <c r="AB338" s="1362"/>
      <c r="AC338" s="1362"/>
      <c r="AD338" s="1362"/>
      <c r="AE338" s="1362"/>
      <c r="AF338" s="1362"/>
      <c r="AG338" s="1362"/>
      <c r="AH338" s="1362"/>
      <c r="AI338" s="1362"/>
      <c r="AJ338" s="1362"/>
      <c r="AK338" s="1362"/>
      <c r="AL338" s="1362"/>
      <c r="AM338" s="1362"/>
      <c r="AN338" s="1362"/>
      <c r="AO338" s="1362"/>
      <c r="AP338" s="1362"/>
      <c r="AQ338" s="1362"/>
      <c r="AR338" s="1362"/>
      <c r="AS338" s="1362"/>
      <c r="AT338" s="1362"/>
      <c r="AU338" s="1362"/>
      <c r="AV338" s="1362"/>
      <c r="AW338" s="1362"/>
      <c r="AX338" s="1362"/>
      <c r="AY338" s="1362"/>
      <c r="AZ338" s="1362"/>
      <c r="BA338" s="1362"/>
      <c r="BB338" s="1362"/>
      <c r="BC338" s="1362"/>
      <c r="BD338" s="1362"/>
      <c r="BE338" s="1362"/>
      <c r="BF338" s="1362"/>
      <c r="BG338" s="1362"/>
      <c r="BH338" s="1362"/>
      <c r="BI338" s="1362"/>
      <c r="BJ338" s="1362"/>
      <c r="BK338" s="1362"/>
      <c r="BL338" s="1362"/>
      <c r="BM338" s="1362"/>
      <c r="BN338" s="1362"/>
      <c r="BO338" s="1362"/>
      <c r="BP338" s="1362"/>
      <c r="BQ338" s="1362"/>
      <c r="BR338" s="1362"/>
      <c r="BS338" s="1362"/>
      <c r="BT338" s="1362"/>
      <c r="BU338" s="1362"/>
      <c r="BV338" s="1362"/>
      <c r="BW338" s="1362"/>
      <c r="BX338" s="1362"/>
      <c r="BY338" s="1362"/>
      <c r="BZ338" s="1362"/>
      <c r="CA338" s="1362"/>
      <c r="CB338" s="1362"/>
      <c r="CC338" s="1362"/>
      <c r="CD338" s="1362"/>
      <c r="CE338" s="1362"/>
      <c r="CF338" s="1362"/>
      <c r="CG338" s="1362"/>
      <c r="CH338" s="1362"/>
      <c r="CI338" s="1362"/>
      <c r="CJ338" s="1362"/>
      <c r="CK338" s="1362"/>
      <c r="CL338" s="1362"/>
      <c r="CM338" s="1362"/>
      <c r="CN338" s="1362"/>
      <c r="CO338" s="1362"/>
      <c r="CP338" s="1362"/>
      <c r="CQ338" s="1362"/>
      <c r="CR338" s="1362"/>
      <c r="CS338" s="1362"/>
      <c r="CT338" s="1362"/>
      <c r="CU338" s="1362"/>
      <c r="CV338" s="1362"/>
      <c r="CW338" s="1362"/>
      <c r="CX338" s="1362"/>
      <c r="CY338" s="1362"/>
      <c r="CZ338" s="1362"/>
      <c r="DA338" s="1362"/>
      <c r="DB338" s="1362"/>
      <c r="DC338" s="1362"/>
      <c r="DD338" s="1362"/>
      <c r="DE338" s="1362"/>
      <c r="DF338" s="1362"/>
      <c r="DG338" s="1362"/>
      <c r="DH338" s="1362"/>
      <c r="DI338" s="1362"/>
      <c r="DJ338" s="1362"/>
      <c r="DK338" s="1362"/>
      <c r="DL338" s="1362"/>
      <c r="DM338" s="1362"/>
      <c r="DN338" s="1362"/>
    </row>
    <row r="339" spans="1:192" s="1427" customFormat="1" ht="32.25" customHeight="1">
      <c r="A339" s="27"/>
      <c r="B339" s="111" t="s">
        <v>489</v>
      </c>
      <c r="C339" s="1997" t="s">
        <v>1846</v>
      </c>
      <c r="D339" s="1997"/>
      <c r="E339" s="1997"/>
      <c r="F339" s="1997"/>
      <c r="G339" s="1997"/>
      <c r="H339" s="1998"/>
      <c r="I339" s="4317" t="s">
        <v>379</v>
      </c>
      <c r="J339" s="4318"/>
      <c r="K339" s="2019"/>
      <c r="L339" s="4323"/>
      <c r="M339" s="4324"/>
      <c r="N339" s="4315"/>
      <c r="O339" s="4321"/>
      <c r="P339" s="1362"/>
      <c r="Q339" s="1362"/>
      <c r="R339" s="1362"/>
      <c r="S339" s="1362"/>
      <c r="T339" s="1362"/>
      <c r="U339" s="1362"/>
      <c r="V339" s="1362"/>
      <c r="W339" s="1362"/>
      <c r="X339" s="1362"/>
      <c r="Y339" s="1362"/>
      <c r="Z339" s="1362"/>
      <c r="AA339" s="1362"/>
      <c r="AB339" s="1362"/>
      <c r="AC339" s="1362"/>
      <c r="AD339" s="1362"/>
      <c r="AE339" s="1362"/>
      <c r="AF339" s="1362"/>
      <c r="AG339" s="1362"/>
      <c r="AH339" s="1362"/>
      <c r="AI339" s="1362"/>
      <c r="AJ339" s="1362"/>
      <c r="AK339" s="1362"/>
      <c r="AL339" s="1362"/>
      <c r="AM339" s="1362"/>
      <c r="AN339" s="1362"/>
      <c r="AO339" s="1362"/>
      <c r="AP339" s="1362"/>
      <c r="AQ339" s="1362"/>
      <c r="AR339" s="1362"/>
      <c r="AS339" s="1362"/>
      <c r="AT339" s="1362"/>
      <c r="AU339" s="1362"/>
      <c r="AV339" s="1362"/>
      <c r="AW339" s="1362"/>
      <c r="AX339" s="1362"/>
      <c r="AY339" s="1362"/>
      <c r="AZ339" s="1362"/>
      <c r="BA339" s="1362"/>
      <c r="BB339" s="1362"/>
      <c r="BC339" s="1362"/>
      <c r="BD339" s="1362"/>
      <c r="BE339" s="1362"/>
      <c r="BF339" s="1362"/>
      <c r="BG339" s="1362"/>
      <c r="BH339" s="1362"/>
      <c r="BI339" s="1362"/>
      <c r="BJ339" s="1362"/>
      <c r="BK339" s="1362"/>
      <c r="BL339" s="1362"/>
      <c r="BM339" s="1362"/>
      <c r="BN339" s="1362"/>
      <c r="BO339" s="1362"/>
      <c r="BP339" s="1362"/>
      <c r="BQ339" s="1362"/>
      <c r="BR339" s="1362"/>
      <c r="BS339" s="1362"/>
      <c r="BT339" s="1362"/>
      <c r="BU339" s="1362"/>
      <c r="BV339" s="1362"/>
      <c r="BW339" s="1362"/>
      <c r="BX339" s="1362"/>
      <c r="BY339" s="1362"/>
      <c r="BZ339" s="1362"/>
      <c r="CA339" s="1362"/>
      <c r="CB339" s="1362"/>
      <c r="CC339" s="1362"/>
      <c r="CD339" s="1362"/>
      <c r="CE339" s="1362"/>
      <c r="CF339" s="1362"/>
      <c r="CG339" s="1362"/>
      <c r="CH339" s="1362"/>
      <c r="CI339" s="1362"/>
      <c r="CJ339" s="1362"/>
      <c r="CK339" s="1362"/>
      <c r="CL339" s="1362"/>
      <c r="CM339" s="1362"/>
      <c r="CN339" s="1362"/>
      <c r="CO339" s="1362"/>
      <c r="CP339" s="1362"/>
      <c r="CQ339" s="1362"/>
      <c r="CR339" s="1362"/>
      <c r="CS339" s="1362"/>
      <c r="CT339" s="1362"/>
      <c r="CU339" s="1362"/>
      <c r="CV339" s="1362"/>
      <c r="CW339" s="1362"/>
      <c r="CX339" s="1362"/>
      <c r="CY339" s="1362"/>
      <c r="CZ339" s="1362"/>
      <c r="DA339" s="1362"/>
      <c r="DB339" s="1362"/>
      <c r="DC339" s="1362"/>
      <c r="DD339" s="1362"/>
      <c r="DE339" s="1362"/>
      <c r="DF339" s="1362"/>
      <c r="DG339" s="1362"/>
      <c r="DH339" s="1362"/>
      <c r="DI339" s="1362"/>
      <c r="DJ339" s="1362"/>
      <c r="DK339" s="1362"/>
      <c r="DL339" s="1362"/>
      <c r="DM339" s="1362"/>
      <c r="DN339" s="1362"/>
    </row>
    <row r="340" spans="1:192" s="1429" customFormat="1" ht="32.25" customHeight="1">
      <c r="A340" s="1490"/>
      <c r="B340" s="111" t="s">
        <v>493</v>
      </c>
      <c r="C340" s="1997" t="s">
        <v>2750</v>
      </c>
      <c r="D340" s="1997"/>
      <c r="E340" s="1997"/>
      <c r="F340" s="1997"/>
      <c r="G340" s="3360" t="s">
        <v>5216</v>
      </c>
      <c r="H340" s="3611"/>
      <c r="I340" s="3611"/>
      <c r="J340" s="3361"/>
      <c r="K340" s="2019"/>
      <c r="L340" s="4323"/>
      <c r="M340" s="4324"/>
      <c r="N340" s="4316"/>
      <c r="O340" s="4321"/>
      <c r="P340" s="1362"/>
      <c r="Q340" s="1362"/>
      <c r="R340" s="1362"/>
      <c r="S340" s="1362"/>
      <c r="T340" s="1362"/>
      <c r="U340" s="1362"/>
      <c r="V340" s="1362"/>
      <c r="W340" s="1362"/>
      <c r="X340" s="1362"/>
      <c r="Y340" s="1362"/>
      <c r="Z340" s="1362"/>
      <c r="AA340" s="1362"/>
      <c r="AB340" s="1362"/>
      <c r="AC340" s="1362"/>
      <c r="AD340" s="1362"/>
      <c r="AE340" s="1362"/>
      <c r="AF340" s="1362"/>
      <c r="AG340" s="1362"/>
      <c r="AH340" s="1362"/>
      <c r="AI340" s="1362"/>
      <c r="AJ340" s="1362"/>
      <c r="AK340" s="1362"/>
      <c r="AL340" s="1362"/>
      <c r="AM340" s="1362"/>
      <c r="AN340" s="1362"/>
      <c r="AO340" s="1362"/>
      <c r="AP340" s="1362"/>
      <c r="AQ340" s="1362"/>
      <c r="AR340" s="1362"/>
      <c r="AS340" s="1362"/>
      <c r="AT340" s="1362"/>
      <c r="AU340" s="1362"/>
      <c r="AV340" s="1362"/>
      <c r="AW340" s="1362"/>
      <c r="AX340" s="1362"/>
      <c r="AY340" s="1362"/>
      <c r="AZ340" s="1362"/>
      <c r="BA340" s="1362"/>
      <c r="BB340" s="1362"/>
      <c r="BC340" s="1362"/>
      <c r="BD340" s="1362"/>
      <c r="BE340" s="1362"/>
      <c r="BF340" s="1362"/>
      <c r="BG340" s="1362"/>
      <c r="BH340" s="1362"/>
      <c r="BI340" s="1362"/>
      <c r="BJ340" s="1362"/>
      <c r="BK340" s="1362"/>
      <c r="BL340" s="1362"/>
      <c r="BM340" s="1362"/>
      <c r="BN340" s="1362"/>
      <c r="BO340" s="1362"/>
      <c r="BP340" s="1362"/>
      <c r="BQ340" s="1362"/>
      <c r="BR340" s="1362"/>
      <c r="BS340" s="1362"/>
      <c r="BT340" s="1362"/>
      <c r="BU340" s="1362"/>
      <c r="BV340" s="1362"/>
      <c r="BW340" s="1362"/>
      <c r="BX340" s="1362"/>
      <c r="BY340" s="1362"/>
      <c r="BZ340" s="1362"/>
      <c r="CA340" s="1362"/>
      <c r="CB340" s="1362"/>
      <c r="CC340" s="1362"/>
      <c r="CD340" s="1362"/>
      <c r="CE340" s="1362"/>
      <c r="CF340" s="1362"/>
      <c r="CG340" s="1362"/>
      <c r="CH340" s="1362"/>
      <c r="CI340" s="1362"/>
      <c r="CJ340" s="1362"/>
      <c r="CK340" s="1362"/>
      <c r="CL340" s="1362"/>
      <c r="CM340" s="1362"/>
      <c r="CN340" s="1362"/>
      <c r="CO340" s="1362"/>
      <c r="CP340" s="1362"/>
      <c r="CQ340" s="1362"/>
      <c r="CR340" s="1362"/>
      <c r="CS340" s="1362"/>
      <c r="CT340" s="1362"/>
      <c r="CU340" s="1362"/>
      <c r="CV340" s="1362"/>
      <c r="CW340" s="1362"/>
      <c r="CX340" s="1362"/>
      <c r="CY340" s="1362"/>
      <c r="CZ340" s="1362"/>
      <c r="DA340" s="1362"/>
      <c r="DB340" s="1362"/>
      <c r="DC340" s="1362"/>
      <c r="DD340" s="1362"/>
      <c r="DE340" s="1362"/>
      <c r="DF340" s="1362"/>
      <c r="DG340" s="1362"/>
      <c r="DH340" s="1362"/>
      <c r="DI340" s="1362"/>
      <c r="DJ340" s="1362"/>
      <c r="DK340" s="1362"/>
      <c r="DL340" s="1362"/>
      <c r="DM340" s="1362"/>
      <c r="DN340" s="1362"/>
    </row>
    <row r="341" spans="1:192" s="1427" customFormat="1" ht="32.25" customHeight="1">
      <c r="A341" s="27"/>
      <c r="B341" s="111" t="s">
        <v>498</v>
      </c>
      <c r="C341" s="1997" t="s">
        <v>1848</v>
      </c>
      <c r="D341" s="1997"/>
      <c r="E341" s="1997"/>
      <c r="F341" s="1997"/>
      <c r="G341" s="1997"/>
      <c r="H341" s="1997"/>
      <c r="I341" s="1999">
        <v>0</v>
      </c>
      <c r="J341" s="2000"/>
      <c r="K341" s="2019"/>
      <c r="L341" s="4323"/>
      <c r="M341" s="4324"/>
      <c r="N341" s="4314"/>
      <c r="O341" s="4321"/>
      <c r="P341" s="1362"/>
      <c r="Q341" s="1362"/>
      <c r="R341" s="1362"/>
      <c r="S341" s="1362"/>
      <c r="T341" s="1362"/>
      <c r="U341" s="1362"/>
      <c r="V341" s="1362"/>
      <c r="W341" s="1362"/>
      <c r="X341" s="1362"/>
      <c r="Y341" s="1362"/>
      <c r="Z341" s="1362"/>
      <c r="AA341" s="1362"/>
      <c r="AB341" s="1362"/>
      <c r="AC341" s="1362"/>
      <c r="AD341" s="1362"/>
      <c r="AE341" s="1362"/>
      <c r="AF341" s="1362"/>
      <c r="AG341" s="1362"/>
      <c r="AH341" s="1362"/>
      <c r="AI341" s="1362"/>
      <c r="AJ341" s="1362"/>
      <c r="AK341" s="1362"/>
      <c r="AL341" s="1362"/>
      <c r="AM341" s="1362"/>
      <c r="AN341" s="1362"/>
      <c r="AO341" s="1362"/>
      <c r="AP341" s="1362"/>
      <c r="AQ341" s="1362"/>
      <c r="AR341" s="1362"/>
      <c r="AS341" s="1362"/>
      <c r="AT341" s="1362"/>
      <c r="AU341" s="1362"/>
      <c r="AV341" s="1362"/>
      <c r="AW341" s="1362"/>
      <c r="AX341" s="1362"/>
      <c r="AY341" s="1362"/>
      <c r="AZ341" s="1362"/>
      <c r="BA341" s="1362"/>
      <c r="BB341" s="1362"/>
      <c r="BC341" s="1362"/>
      <c r="BD341" s="1362"/>
      <c r="BE341" s="1362"/>
      <c r="BF341" s="1362"/>
      <c r="BG341" s="1362"/>
      <c r="BH341" s="1362"/>
      <c r="BI341" s="1362"/>
      <c r="BJ341" s="1362"/>
      <c r="BK341" s="1362"/>
      <c r="BL341" s="1362"/>
      <c r="BM341" s="1362"/>
      <c r="BN341" s="1362"/>
      <c r="BO341" s="1362"/>
      <c r="BP341" s="1362"/>
      <c r="BQ341" s="1362"/>
      <c r="BR341" s="1362"/>
      <c r="BS341" s="1362"/>
      <c r="BT341" s="1362"/>
      <c r="BU341" s="1362"/>
      <c r="BV341" s="1362"/>
      <c r="BW341" s="1362"/>
      <c r="BX341" s="1362"/>
      <c r="BY341" s="1362"/>
      <c r="BZ341" s="1362"/>
      <c r="CA341" s="1362"/>
      <c r="CB341" s="1362"/>
      <c r="CC341" s="1362"/>
      <c r="CD341" s="1362"/>
      <c r="CE341" s="1362"/>
      <c r="CF341" s="1362"/>
      <c r="CG341" s="1362"/>
      <c r="CH341" s="1362"/>
      <c r="CI341" s="1362"/>
      <c r="CJ341" s="1362"/>
      <c r="CK341" s="1362"/>
      <c r="CL341" s="1362"/>
      <c r="CM341" s="1362"/>
      <c r="CN341" s="1362"/>
      <c r="CO341" s="1362"/>
      <c r="CP341" s="1362"/>
      <c r="CQ341" s="1362"/>
      <c r="CR341" s="1362"/>
      <c r="CS341" s="1362"/>
      <c r="CT341" s="1362"/>
      <c r="CU341" s="1362"/>
      <c r="CV341" s="1362"/>
      <c r="CW341" s="1362"/>
      <c r="CX341" s="1362"/>
      <c r="CY341" s="1362"/>
      <c r="CZ341" s="1362"/>
      <c r="DA341" s="1362"/>
      <c r="DB341" s="1362"/>
      <c r="DC341" s="1362"/>
      <c r="DD341" s="1362"/>
      <c r="DE341" s="1362"/>
      <c r="DF341" s="1362"/>
      <c r="DG341" s="1362"/>
      <c r="DH341" s="1362"/>
      <c r="DI341" s="1362"/>
      <c r="DJ341" s="1362"/>
      <c r="DK341" s="1362"/>
      <c r="DL341" s="1362"/>
      <c r="DM341" s="1362"/>
      <c r="DN341" s="1362"/>
    </row>
    <row r="342" spans="1:192" s="1427" customFormat="1" ht="32.25" customHeight="1">
      <c r="A342" s="27" t="s">
        <v>450</v>
      </c>
      <c r="B342" s="1997" t="s">
        <v>2432</v>
      </c>
      <c r="C342" s="1997"/>
      <c r="D342" s="1997"/>
      <c r="E342" s="1997"/>
      <c r="F342" s="1997"/>
      <c r="G342" s="1997"/>
      <c r="H342" s="1997"/>
      <c r="I342" s="1998"/>
      <c r="J342" s="1359"/>
      <c r="K342" s="2019"/>
      <c r="L342" s="4323"/>
      <c r="M342" s="4324"/>
      <c r="N342" s="4314"/>
      <c r="O342" s="4321"/>
      <c r="P342" s="1362"/>
      <c r="Q342" s="1362"/>
      <c r="R342" s="1362"/>
      <c r="S342" s="1362"/>
      <c r="T342" s="1362"/>
      <c r="U342" s="1362"/>
      <c r="V342" s="1362"/>
      <c r="W342" s="1362"/>
      <c r="X342" s="1362"/>
      <c r="Y342" s="1362"/>
      <c r="Z342" s="1362"/>
      <c r="AA342" s="1362"/>
      <c r="AB342" s="1362"/>
      <c r="AC342" s="1362"/>
      <c r="AD342" s="1362"/>
      <c r="AE342" s="1362"/>
      <c r="AF342" s="1362"/>
      <c r="AG342" s="1362"/>
      <c r="AH342" s="1362"/>
      <c r="AI342" s="1362"/>
      <c r="AJ342" s="1362"/>
      <c r="AK342" s="1362"/>
      <c r="AL342" s="1362"/>
      <c r="AM342" s="1362"/>
      <c r="AN342" s="1362"/>
      <c r="AO342" s="1362"/>
      <c r="AP342" s="1362"/>
      <c r="AQ342" s="1362"/>
      <c r="AR342" s="1362"/>
      <c r="AS342" s="1362"/>
      <c r="AT342" s="1362"/>
      <c r="AU342" s="1362"/>
      <c r="AV342" s="1362"/>
      <c r="AW342" s="1362"/>
      <c r="AX342" s="1362"/>
      <c r="AY342" s="1362"/>
      <c r="AZ342" s="1362"/>
      <c r="BA342" s="1362"/>
      <c r="BB342" s="1362"/>
      <c r="BC342" s="1362"/>
      <c r="BD342" s="1362"/>
      <c r="BE342" s="1362"/>
      <c r="BF342" s="1362"/>
      <c r="BG342" s="1362"/>
      <c r="BH342" s="1362"/>
      <c r="BI342" s="1362"/>
      <c r="BJ342" s="1362"/>
      <c r="BK342" s="1362"/>
      <c r="BL342" s="1362"/>
      <c r="BM342" s="1362"/>
      <c r="BN342" s="1362"/>
      <c r="BO342" s="1362"/>
      <c r="BP342" s="1362"/>
      <c r="BQ342" s="1362"/>
      <c r="BR342" s="1362"/>
      <c r="BS342" s="1362"/>
      <c r="BT342" s="1362"/>
      <c r="BU342" s="1362"/>
      <c r="BV342" s="1362"/>
      <c r="BW342" s="1362"/>
      <c r="BX342" s="1362"/>
      <c r="BY342" s="1362"/>
      <c r="BZ342" s="1362"/>
      <c r="CA342" s="1362"/>
      <c r="CB342" s="1362"/>
      <c r="CC342" s="1362"/>
      <c r="CD342" s="1362"/>
      <c r="CE342" s="1362"/>
      <c r="CF342" s="1362"/>
      <c r="CG342" s="1362"/>
      <c r="CH342" s="1362"/>
      <c r="CI342" s="1362"/>
      <c r="CJ342" s="1362"/>
      <c r="CK342" s="1362"/>
      <c r="CL342" s="1362"/>
      <c r="CM342" s="1362"/>
      <c r="CN342" s="1362"/>
      <c r="CO342" s="1362"/>
      <c r="CP342" s="1362"/>
      <c r="CQ342" s="1362"/>
      <c r="CR342" s="1362"/>
      <c r="CS342" s="1362"/>
      <c r="CT342" s="1362"/>
      <c r="CU342" s="1362"/>
      <c r="CV342" s="1362"/>
      <c r="CW342" s="1362"/>
      <c r="CX342" s="1362"/>
      <c r="CY342" s="1362"/>
      <c r="CZ342" s="1362"/>
      <c r="DA342" s="1362"/>
      <c r="DB342" s="1362"/>
      <c r="DC342" s="1362"/>
      <c r="DD342" s="1362"/>
      <c r="DE342" s="1362"/>
      <c r="DF342" s="1362"/>
      <c r="DG342" s="1362"/>
      <c r="DH342" s="1362"/>
      <c r="DI342" s="1362"/>
      <c r="DJ342" s="1362"/>
      <c r="DK342" s="1362"/>
      <c r="DL342" s="1362"/>
      <c r="DM342" s="1362"/>
      <c r="DN342" s="1362"/>
    </row>
    <row r="343" spans="1:192" s="1427" customFormat="1" ht="32.25" customHeight="1">
      <c r="A343" s="27"/>
      <c r="B343" s="113" t="s">
        <v>458</v>
      </c>
      <c r="C343" s="1997" t="s">
        <v>2748</v>
      </c>
      <c r="D343" s="1997"/>
      <c r="E343" s="1997"/>
      <c r="F343" s="1997"/>
      <c r="G343" s="1997"/>
      <c r="H343" s="1998"/>
      <c r="I343" s="2384" t="s">
        <v>3091</v>
      </c>
      <c r="J343" s="2386"/>
      <c r="K343" s="2019"/>
      <c r="L343" s="4323"/>
      <c r="M343" s="4324"/>
      <c r="N343" s="4315"/>
      <c r="O343" s="4321"/>
      <c r="P343" s="1362"/>
      <c r="Q343" s="1362"/>
      <c r="R343" s="1362"/>
      <c r="S343" s="1362"/>
      <c r="T343" s="1362"/>
      <c r="U343" s="1362"/>
      <c r="V343" s="1362"/>
      <c r="W343" s="1362"/>
      <c r="X343" s="1362"/>
      <c r="Y343" s="1362"/>
      <c r="Z343" s="1362"/>
      <c r="AA343" s="1362"/>
      <c r="AB343" s="1362"/>
      <c r="AC343" s="1362"/>
      <c r="AD343" s="1362"/>
      <c r="AE343" s="1362"/>
      <c r="AF343" s="1362"/>
      <c r="AG343" s="1362"/>
      <c r="AH343" s="1362"/>
      <c r="AI343" s="1362"/>
      <c r="AJ343" s="1362"/>
      <c r="AK343" s="1362"/>
      <c r="AL343" s="1362"/>
      <c r="AM343" s="1362"/>
      <c r="AN343" s="1362"/>
      <c r="AO343" s="1362"/>
      <c r="AP343" s="1362"/>
      <c r="AQ343" s="1362"/>
      <c r="AR343" s="1362"/>
      <c r="AS343" s="1362"/>
      <c r="AT343" s="1362"/>
      <c r="AU343" s="1362"/>
      <c r="AV343" s="1362"/>
      <c r="AW343" s="1362"/>
      <c r="AX343" s="1362"/>
      <c r="AY343" s="1362"/>
      <c r="AZ343" s="1362"/>
      <c r="BA343" s="1362"/>
      <c r="BB343" s="1362"/>
      <c r="BC343" s="1362"/>
      <c r="BD343" s="1362"/>
      <c r="BE343" s="1362"/>
      <c r="BF343" s="1362"/>
      <c r="BG343" s="1362"/>
      <c r="BH343" s="1362"/>
      <c r="BI343" s="1362"/>
      <c r="BJ343" s="1362"/>
      <c r="BK343" s="1362"/>
      <c r="BL343" s="1362"/>
      <c r="BM343" s="1362"/>
      <c r="BN343" s="1362"/>
      <c r="BO343" s="1362"/>
      <c r="BP343" s="1362"/>
      <c r="BQ343" s="1362"/>
      <c r="BR343" s="1362"/>
      <c r="BS343" s="1362"/>
      <c r="BT343" s="1362"/>
      <c r="BU343" s="1362"/>
      <c r="BV343" s="1362"/>
      <c r="BW343" s="1362"/>
      <c r="BX343" s="1362"/>
      <c r="BY343" s="1362"/>
      <c r="BZ343" s="1362"/>
      <c r="CA343" s="1362"/>
      <c r="CB343" s="1362"/>
      <c r="CC343" s="1362"/>
      <c r="CD343" s="1362"/>
      <c r="CE343" s="1362"/>
      <c r="CF343" s="1362"/>
      <c r="CG343" s="1362"/>
      <c r="CH343" s="1362"/>
      <c r="CI343" s="1362"/>
      <c r="CJ343" s="1362"/>
      <c r="CK343" s="1362"/>
      <c r="CL343" s="1362"/>
      <c r="CM343" s="1362"/>
      <c r="CN343" s="1362"/>
      <c r="CO343" s="1362"/>
      <c r="CP343" s="1362"/>
      <c r="CQ343" s="1362"/>
      <c r="CR343" s="1362"/>
      <c r="CS343" s="1362"/>
      <c r="CT343" s="1362"/>
      <c r="CU343" s="1362"/>
      <c r="CV343" s="1362"/>
      <c r="CW343" s="1362"/>
      <c r="CX343" s="1362"/>
      <c r="CY343" s="1362"/>
      <c r="CZ343" s="1362"/>
      <c r="DA343" s="1362"/>
      <c r="DB343" s="1362"/>
      <c r="DC343" s="1362"/>
      <c r="DD343" s="1362"/>
      <c r="DE343" s="1362"/>
      <c r="DF343" s="1362"/>
      <c r="DG343" s="1362"/>
      <c r="DH343" s="1362"/>
      <c r="DI343" s="1362"/>
      <c r="DJ343" s="1362"/>
      <c r="DK343" s="1362"/>
      <c r="DL343" s="1362"/>
      <c r="DM343" s="1362"/>
      <c r="DN343" s="1362"/>
    </row>
    <row r="344" spans="1:192" s="1427" customFormat="1" ht="32.25" customHeight="1">
      <c r="A344" s="27"/>
      <c r="B344" s="111" t="s">
        <v>489</v>
      </c>
      <c r="C344" s="1997" t="s">
        <v>1846</v>
      </c>
      <c r="D344" s="1997"/>
      <c r="E344" s="1997"/>
      <c r="F344" s="1997"/>
      <c r="G344" s="1997"/>
      <c r="H344" s="1998"/>
      <c r="I344" s="2384" t="s">
        <v>1817</v>
      </c>
      <c r="J344" s="2386"/>
      <c r="K344" s="2019"/>
      <c r="L344" s="4323"/>
      <c r="M344" s="4324"/>
      <c r="N344" s="4316"/>
      <c r="O344" s="4321"/>
      <c r="P344" s="1362"/>
      <c r="Q344" s="1362"/>
      <c r="R344" s="1362"/>
      <c r="S344" s="1362"/>
      <c r="T344" s="1362"/>
      <c r="U344" s="1362"/>
      <c r="V344" s="1362"/>
      <c r="W344" s="1362"/>
      <c r="X344" s="1362"/>
      <c r="Y344" s="1362"/>
      <c r="Z344" s="1362"/>
      <c r="AA344" s="1362"/>
      <c r="AB344" s="1362"/>
      <c r="AC344" s="1362"/>
      <c r="AD344" s="1362"/>
      <c r="AE344" s="1362"/>
      <c r="AF344" s="1362"/>
      <c r="AG344" s="1362"/>
      <c r="AH344" s="1362"/>
      <c r="AI344" s="1362"/>
      <c r="AJ344" s="1362"/>
      <c r="AK344" s="1362"/>
      <c r="AL344" s="1362"/>
      <c r="AM344" s="1362"/>
      <c r="AN344" s="1362"/>
      <c r="AO344" s="1362"/>
      <c r="AP344" s="1362"/>
      <c r="AQ344" s="1362"/>
      <c r="AR344" s="1362"/>
      <c r="AS344" s="1362"/>
      <c r="AT344" s="1362"/>
      <c r="AU344" s="1362"/>
      <c r="AV344" s="1362"/>
      <c r="AW344" s="1362"/>
      <c r="AX344" s="1362"/>
      <c r="AY344" s="1362"/>
      <c r="AZ344" s="1362"/>
      <c r="BA344" s="1362"/>
      <c r="BB344" s="1362"/>
      <c r="BC344" s="1362"/>
      <c r="BD344" s="1362"/>
      <c r="BE344" s="1362"/>
      <c r="BF344" s="1362"/>
      <c r="BG344" s="1362"/>
      <c r="BH344" s="1362"/>
      <c r="BI344" s="1362"/>
      <c r="BJ344" s="1362"/>
      <c r="BK344" s="1362"/>
      <c r="BL344" s="1362"/>
      <c r="BM344" s="1362"/>
      <c r="BN344" s="1362"/>
      <c r="BO344" s="1362"/>
      <c r="BP344" s="1362"/>
      <c r="BQ344" s="1362"/>
      <c r="BR344" s="1362"/>
      <c r="BS344" s="1362"/>
      <c r="BT344" s="1362"/>
      <c r="BU344" s="1362"/>
      <c r="BV344" s="1362"/>
      <c r="BW344" s="1362"/>
      <c r="BX344" s="1362"/>
      <c r="BY344" s="1362"/>
      <c r="BZ344" s="1362"/>
      <c r="CA344" s="1362"/>
      <c r="CB344" s="1362"/>
      <c r="CC344" s="1362"/>
      <c r="CD344" s="1362"/>
      <c r="CE344" s="1362"/>
      <c r="CF344" s="1362"/>
      <c r="CG344" s="1362"/>
      <c r="CH344" s="1362"/>
      <c r="CI344" s="1362"/>
      <c r="CJ344" s="1362"/>
      <c r="CK344" s="1362"/>
      <c r="CL344" s="1362"/>
      <c r="CM344" s="1362"/>
      <c r="CN344" s="1362"/>
      <c r="CO344" s="1362"/>
      <c r="CP344" s="1362"/>
      <c r="CQ344" s="1362"/>
      <c r="CR344" s="1362"/>
      <c r="CS344" s="1362"/>
      <c r="CT344" s="1362"/>
      <c r="CU344" s="1362"/>
      <c r="CV344" s="1362"/>
      <c r="CW344" s="1362"/>
      <c r="CX344" s="1362"/>
      <c r="CY344" s="1362"/>
      <c r="CZ344" s="1362"/>
      <c r="DA344" s="1362"/>
      <c r="DB344" s="1362"/>
      <c r="DC344" s="1362"/>
      <c r="DD344" s="1362"/>
      <c r="DE344" s="1362"/>
      <c r="DF344" s="1362"/>
      <c r="DG344" s="1362"/>
      <c r="DH344" s="1362"/>
      <c r="DI344" s="1362"/>
      <c r="DJ344" s="1362"/>
      <c r="DK344" s="1362"/>
      <c r="DL344" s="1362"/>
      <c r="DM344" s="1362"/>
      <c r="DN344" s="1362"/>
    </row>
    <row r="345" spans="1:192" s="1429" customFormat="1" ht="32.25" customHeight="1">
      <c r="A345" s="27"/>
      <c r="B345" s="111" t="s">
        <v>493</v>
      </c>
      <c r="C345" s="1997" t="s">
        <v>2750</v>
      </c>
      <c r="D345" s="1997"/>
      <c r="E345" s="1997"/>
      <c r="F345" s="1997"/>
      <c r="G345" s="3360" t="s">
        <v>5217</v>
      </c>
      <c r="H345" s="3611"/>
      <c r="I345" s="3611"/>
      <c r="J345" s="3361"/>
      <c r="K345" s="2019"/>
      <c r="L345" s="4323"/>
      <c r="M345" s="4324"/>
      <c r="N345" s="4314"/>
      <c r="O345" s="4321"/>
      <c r="P345" s="1362"/>
      <c r="Q345" s="1362"/>
      <c r="R345" s="1362"/>
      <c r="S345" s="1362"/>
      <c r="T345" s="1362"/>
      <c r="U345" s="1362"/>
      <c r="V345" s="1362"/>
      <c r="W345" s="1362"/>
      <c r="X345" s="1362"/>
      <c r="Y345" s="1362"/>
      <c r="Z345" s="1362"/>
      <c r="AA345" s="1362"/>
      <c r="AB345" s="1362"/>
      <c r="AC345" s="1362"/>
      <c r="AD345" s="1362"/>
      <c r="AE345" s="1362"/>
      <c r="AF345" s="1362"/>
      <c r="AG345" s="1362"/>
      <c r="AH345" s="1362"/>
      <c r="AI345" s="1362"/>
      <c r="AJ345" s="1362"/>
      <c r="AK345" s="1362"/>
      <c r="AL345" s="1362"/>
      <c r="AM345" s="1362"/>
      <c r="AN345" s="1362"/>
      <c r="AO345" s="1362"/>
      <c r="AP345" s="1362"/>
      <c r="AQ345" s="1362"/>
      <c r="AR345" s="1362"/>
      <c r="AS345" s="1362"/>
      <c r="AT345" s="1362"/>
      <c r="AU345" s="1362"/>
      <c r="AV345" s="1362"/>
      <c r="AW345" s="1362"/>
      <c r="AX345" s="1362"/>
      <c r="AY345" s="1362"/>
      <c r="AZ345" s="1362"/>
      <c r="BA345" s="1362"/>
      <c r="BB345" s="1362"/>
      <c r="BC345" s="1362"/>
      <c r="BD345" s="1362"/>
      <c r="BE345" s="1362"/>
      <c r="BF345" s="1362"/>
      <c r="BG345" s="1362"/>
      <c r="BH345" s="1362"/>
      <c r="BI345" s="1362"/>
      <c r="BJ345" s="1362"/>
      <c r="BK345" s="1362"/>
      <c r="BL345" s="1362"/>
      <c r="BM345" s="1362"/>
      <c r="BN345" s="1362"/>
      <c r="BO345" s="1362"/>
      <c r="BP345" s="1362"/>
      <c r="BQ345" s="1362"/>
      <c r="BR345" s="1362"/>
      <c r="BS345" s="1362"/>
      <c r="BT345" s="1362"/>
      <c r="BU345" s="1362"/>
      <c r="BV345" s="1362"/>
      <c r="BW345" s="1362"/>
      <c r="BX345" s="1362"/>
      <c r="BY345" s="1362"/>
      <c r="BZ345" s="1362"/>
      <c r="CA345" s="1362"/>
      <c r="CB345" s="1362"/>
      <c r="CC345" s="1362"/>
      <c r="CD345" s="1362"/>
      <c r="CE345" s="1362"/>
      <c r="CF345" s="1362"/>
      <c r="CG345" s="1362"/>
      <c r="CH345" s="1362"/>
      <c r="CI345" s="1362"/>
      <c r="CJ345" s="1362"/>
      <c r="CK345" s="1362"/>
      <c r="CL345" s="1362"/>
      <c r="CM345" s="1362"/>
      <c r="CN345" s="1362"/>
      <c r="CO345" s="1362"/>
      <c r="CP345" s="1362"/>
      <c r="CQ345" s="1362"/>
      <c r="CR345" s="1362"/>
      <c r="CS345" s="1362"/>
      <c r="CT345" s="1362"/>
      <c r="CU345" s="1362"/>
      <c r="CV345" s="1362"/>
      <c r="CW345" s="1362"/>
      <c r="CX345" s="1362"/>
      <c r="CY345" s="1362"/>
      <c r="CZ345" s="1362"/>
      <c r="DA345" s="1362"/>
      <c r="DB345" s="1362"/>
      <c r="DC345" s="1362"/>
      <c r="DD345" s="1362"/>
      <c r="DE345" s="1362"/>
      <c r="DF345" s="1362"/>
      <c r="DG345" s="1362"/>
      <c r="DH345" s="1362"/>
      <c r="DI345" s="1362"/>
      <c r="DJ345" s="1362"/>
      <c r="DK345" s="1362"/>
      <c r="DL345" s="1362"/>
      <c r="DM345" s="1362"/>
      <c r="DN345" s="1362"/>
    </row>
    <row r="346" spans="1:192" s="1427" customFormat="1" ht="32.25" customHeight="1">
      <c r="A346" s="27"/>
      <c r="B346" s="111" t="s">
        <v>498</v>
      </c>
      <c r="C346" s="1997" t="s">
        <v>2764</v>
      </c>
      <c r="D346" s="1997"/>
      <c r="E346" s="1997"/>
      <c r="F346" s="1997"/>
      <c r="G346" s="1997"/>
      <c r="H346" s="1997"/>
      <c r="I346" s="1999">
        <v>0</v>
      </c>
      <c r="J346" s="2000"/>
      <c r="K346" s="2019"/>
      <c r="L346" s="4323"/>
      <c r="M346" s="4324"/>
      <c r="N346" s="4314"/>
      <c r="O346" s="4321"/>
      <c r="P346" s="1362"/>
      <c r="Q346" s="1362"/>
      <c r="R346" s="1362"/>
      <c r="S346" s="1362"/>
      <c r="T346" s="1362"/>
      <c r="U346" s="1362"/>
      <c r="V346" s="1362"/>
      <c r="W346" s="1362"/>
      <c r="X346" s="1362"/>
      <c r="Y346" s="1362"/>
      <c r="Z346" s="1362"/>
      <c r="AA346" s="1362"/>
      <c r="AB346" s="1362"/>
      <c r="AC346" s="1362"/>
      <c r="AD346" s="1362"/>
      <c r="AE346" s="1362"/>
      <c r="AF346" s="1362"/>
      <c r="AG346" s="1362"/>
      <c r="AH346" s="1362"/>
      <c r="AI346" s="1362"/>
      <c r="AJ346" s="1362"/>
      <c r="AK346" s="1362"/>
      <c r="AL346" s="1362"/>
      <c r="AM346" s="1362"/>
      <c r="AN346" s="1362"/>
      <c r="AO346" s="1362"/>
      <c r="AP346" s="1362"/>
      <c r="AQ346" s="1362"/>
      <c r="AR346" s="1362"/>
      <c r="AS346" s="1362"/>
      <c r="AT346" s="1362"/>
      <c r="AU346" s="1362"/>
      <c r="AV346" s="1362"/>
      <c r="AW346" s="1362"/>
      <c r="AX346" s="1362"/>
      <c r="AY346" s="1362"/>
      <c r="AZ346" s="1362"/>
      <c r="BA346" s="1362"/>
      <c r="BB346" s="1362"/>
      <c r="BC346" s="1362"/>
      <c r="BD346" s="1362"/>
      <c r="BE346" s="1362"/>
      <c r="BF346" s="1362"/>
      <c r="BG346" s="1362"/>
      <c r="BH346" s="1362"/>
      <c r="BI346" s="1362"/>
      <c r="BJ346" s="1362"/>
      <c r="BK346" s="1362"/>
      <c r="BL346" s="1362"/>
      <c r="BM346" s="1362"/>
      <c r="BN346" s="1362"/>
      <c r="BO346" s="1362"/>
      <c r="BP346" s="1362"/>
      <c r="BQ346" s="1362"/>
      <c r="BR346" s="1362"/>
      <c r="BS346" s="1362"/>
      <c r="BT346" s="1362"/>
      <c r="BU346" s="1362"/>
      <c r="BV346" s="1362"/>
      <c r="BW346" s="1362"/>
      <c r="BX346" s="1362"/>
      <c r="BY346" s="1362"/>
      <c r="BZ346" s="1362"/>
      <c r="CA346" s="1362"/>
      <c r="CB346" s="1362"/>
      <c r="CC346" s="1362"/>
      <c r="CD346" s="1362"/>
      <c r="CE346" s="1362"/>
      <c r="CF346" s="1362"/>
      <c r="CG346" s="1362"/>
      <c r="CH346" s="1362"/>
      <c r="CI346" s="1362"/>
      <c r="CJ346" s="1362"/>
      <c r="CK346" s="1362"/>
      <c r="CL346" s="1362"/>
      <c r="CM346" s="1362"/>
      <c r="CN346" s="1362"/>
      <c r="CO346" s="1362"/>
      <c r="CP346" s="1362"/>
      <c r="CQ346" s="1362"/>
      <c r="CR346" s="1362"/>
      <c r="CS346" s="1362"/>
      <c r="CT346" s="1362"/>
      <c r="CU346" s="1362"/>
      <c r="CV346" s="1362"/>
      <c r="CW346" s="1362"/>
      <c r="CX346" s="1362"/>
      <c r="CY346" s="1362"/>
      <c r="CZ346" s="1362"/>
      <c r="DA346" s="1362"/>
      <c r="DB346" s="1362"/>
      <c r="DC346" s="1362"/>
      <c r="DD346" s="1362"/>
      <c r="DE346" s="1362"/>
      <c r="DF346" s="1362"/>
      <c r="DG346" s="1362"/>
      <c r="DH346" s="1362"/>
      <c r="DI346" s="1362"/>
      <c r="DJ346" s="1362"/>
      <c r="DK346" s="1362"/>
      <c r="DL346" s="1362"/>
      <c r="DM346" s="1362"/>
      <c r="DN346" s="1362"/>
      <c r="DO346" s="1362"/>
      <c r="DP346" s="1362"/>
      <c r="DQ346" s="1362"/>
      <c r="DR346" s="1362"/>
      <c r="DS346" s="1362"/>
      <c r="DT346" s="1362"/>
      <c r="DU346" s="1362"/>
      <c r="DV346" s="1362"/>
      <c r="DW346" s="1362"/>
      <c r="DX346" s="1362"/>
      <c r="DY346" s="1362"/>
      <c r="DZ346" s="1362"/>
      <c r="EA346" s="1362"/>
      <c r="EB346" s="1362"/>
      <c r="EC346" s="1362"/>
      <c r="ED346" s="1362"/>
      <c r="EE346" s="1362"/>
      <c r="EF346" s="1362"/>
      <c r="EG346" s="1362"/>
      <c r="EH346" s="1362"/>
      <c r="EI346" s="1362"/>
      <c r="EJ346" s="1362"/>
      <c r="EK346" s="1362"/>
      <c r="EL346" s="1362"/>
      <c r="EM346" s="1362"/>
      <c r="EN346" s="1362"/>
      <c r="EO346" s="1362"/>
      <c r="EP346" s="1362"/>
      <c r="EQ346" s="1362"/>
      <c r="ER346" s="1362"/>
      <c r="ES346" s="1362"/>
      <c r="ET346" s="1362"/>
      <c r="EU346" s="1362"/>
      <c r="EV346" s="1362"/>
      <c r="EW346" s="1362"/>
      <c r="EX346" s="1362"/>
      <c r="EY346" s="1362"/>
      <c r="EZ346" s="1362"/>
      <c r="FA346" s="1362"/>
      <c r="FB346" s="1362"/>
      <c r="FC346" s="1362"/>
      <c r="FD346" s="1362"/>
      <c r="FE346" s="1362"/>
      <c r="FF346" s="1362"/>
      <c r="FG346" s="1362"/>
      <c r="FH346" s="1362"/>
      <c r="FI346" s="1362"/>
      <c r="FJ346" s="1362"/>
      <c r="FK346" s="1362"/>
      <c r="FL346" s="1362"/>
      <c r="FM346" s="1362"/>
      <c r="FN346" s="1362"/>
      <c r="FO346" s="1362"/>
      <c r="FP346" s="1362"/>
      <c r="FQ346" s="1362"/>
      <c r="FR346" s="1362"/>
      <c r="FS346" s="1362"/>
      <c r="FT346" s="1362"/>
      <c r="FU346" s="1362"/>
      <c r="FV346" s="1362"/>
      <c r="FW346" s="1362"/>
      <c r="FX346" s="1362"/>
      <c r="FY346" s="1362"/>
      <c r="FZ346" s="1362"/>
      <c r="GA346" s="1362"/>
      <c r="GB346" s="1362"/>
      <c r="GC346" s="1362"/>
      <c r="GD346" s="1362"/>
      <c r="GE346" s="1362"/>
      <c r="GF346" s="1362"/>
      <c r="GG346" s="1362"/>
      <c r="GH346" s="1362"/>
      <c r="GI346" s="1362"/>
      <c r="GJ346" s="1362"/>
    </row>
    <row r="347" spans="1:192" s="1427" customFormat="1" ht="32.25" customHeight="1">
      <c r="A347" s="27" t="s">
        <v>453</v>
      </c>
      <c r="B347" s="1997" t="s">
        <v>2433</v>
      </c>
      <c r="C347" s="1997"/>
      <c r="D347" s="1997"/>
      <c r="E347" s="1997"/>
      <c r="F347" s="1997"/>
      <c r="G347" s="1997"/>
      <c r="H347" s="1997"/>
      <c r="I347" s="1998"/>
      <c r="J347" s="1373"/>
      <c r="K347" s="2019"/>
      <c r="L347" s="4323"/>
      <c r="M347" s="4324"/>
      <c r="N347" s="4315"/>
      <c r="O347" s="4321"/>
      <c r="P347" s="1362"/>
      <c r="Q347" s="1362"/>
      <c r="R347" s="1362"/>
      <c r="S347" s="1362"/>
      <c r="T347" s="1362"/>
      <c r="U347" s="1362"/>
      <c r="V347" s="1362"/>
      <c r="W347" s="1362"/>
      <c r="X347" s="1362"/>
      <c r="Y347" s="1362"/>
      <c r="Z347" s="1362"/>
      <c r="AA347" s="1362"/>
      <c r="AB347" s="1362"/>
      <c r="AC347" s="1362"/>
      <c r="AD347" s="1362"/>
      <c r="AE347" s="1362"/>
      <c r="AF347" s="1362"/>
      <c r="AG347" s="1362"/>
      <c r="AH347" s="1362"/>
      <c r="AI347" s="1362"/>
      <c r="AJ347" s="1362"/>
      <c r="AK347" s="1362"/>
      <c r="AL347" s="1362"/>
      <c r="AM347" s="1362"/>
      <c r="AN347" s="1362"/>
      <c r="AO347" s="1362"/>
      <c r="AP347" s="1362"/>
      <c r="AQ347" s="1362"/>
      <c r="AR347" s="1362"/>
      <c r="AS347" s="1362"/>
      <c r="AT347" s="1362"/>
      <c r="AU347" s="1362"/>
      <c r="AV347" s="1362"/>
      <c r="AW347" s="1362"/>
      <c r="AX347" s="1362"/>
      <c r="AY347" s="1362"/>
      <c r="AZ347" s="1362"/>
      <c r="BA347" s="1362"/>
      <c r="BB347" s="1362"/>
      <c r="BC347" s="1362"/>
      <c r="BD347" s="1362"/>
      <c r="BE347" s="1362"/>
      <c r="BF347" s="1362"/>
      <c r="BG347" s="1362"/>
      <c r="BH347" s="1362"/>
      <c r="BI347" s="1362"/>
      <c r="BJ347" s="1362"/>
      <c r="BK347" s="1362"/>
      <c r="BL347" s="1362"/>
      <c r="BM347" s="1362"/>
      <c r="BN347" s="1362"/>
      <c r="BO347" s="1362"/>
      <c r="BP347" s="1362"/>
      <c r="BQ347" s="1362"/>
      <c r="BR347" s="1362"/>
      <c r="BS347" s="1362"/>
      <c r="BT347" s="1362"/>
      <c r="BU347" s="1362"/>
      <c r="BV347" s="1362"/>
      <c r="BW347" s="1362"/>
      <c r="BX347" s="1362"/>
      <c r="BY347" s="1362"/>
      <c r="BZ347" s="1362"/>
      <c r="CA347" s="1362"/>
      <c r="CB347" s="1362"/>
      <c r="CC347" s="1362"/>
      <c r="CD347" s="1362"/>
      <c r="CE347" s="1362"/>
      <c r="CF347" s="1362"/>
      <c r="CG347" s="1362"/>
      <c r="CH347" s="1362"/>
      <c r="CI347" s="1362"/>
      <c r="CJ347" s="1362"/>
      <c r="CK347" s="1362"/>
      <c r="CL347" s="1362"/>
      <c r="CM347" s="1362"/>
      <c r="CN347" s="1362"/>
      <c r="CO347" s="1362"/>
      <c r="CP347" s="1362"/>
      <c r="CQ347" s="1362"/>
      <c r="CR347" s="1362"/>
      <c r="CS347" s="1362"/>
      <c r="CT347" s="1362"/>
      <c r="CU347" s="1362"/>
      <c r="CV347" s="1362"/>
      <c r="CW347" s="1362"/>
      <c r="CX347" s="1362"/>
      <c r="CY347" s="1362"/>
      <c r="CZ347" s="1362"/>
      <c r="DA347" s="1362"/>
      <c r="DB347" s="1362"/>
      <c r="DC347" s="1362"/>
      <c r="DD347" s="1362"/>
      <c r="DE347" s="1362"/>
      <c r="DF347" s="1362"/>
      <c r="DG347" s="1362"/>
      <c r="DH347" s="1362"/>
      <c r="DI347" s="1362"/>
      <c r="DJ347" s="1362"/>
      <c r="DK347" s="1362"/>
      <c r="DL347" s="1362"/>
      <c r="DM347" s="1362"/>
      <c r="DN347" s="1362"/>
      <c r="DO347" s="1362"/>
      <c r="DP347" s="1362"/>
      <c r="DQ347" s="1362"/>
      <c r="DR347" s="1362"/>
      <c r="DS347" s="1362"/>
      <c r="DT347" s="1362"/>
      <c r="DU347" s="1362"/>
      <c r="DV347" s="1362"/>
      <c r="DW347" s="1362"/>
      <c r="DX347" s="1362"/>
      <c r="DY347" s="1362"/>
      <c r="DZ347" s="1362"/>
      <c r="EA347" s="1362"/>
      <c r="EB347" s="1362"/>
      <c r="EC347" s="1362"/>
      <c r="ED347" s="1362"/>
      <c r="EE347" s="1362"/>
      <c r="EF347" s="1362"/>
      <c r="EG347" s="1362"/>
      <c r="EH347" s="1362"/>
      <c r="EI347" s="1362"/>
      <c r="EJ347" s="1362"/>
      <c r="EK347" s="1362"/>
      <c r="EL347" s="1362"/>
      <c r="EM347" s="1362"/>
      <c r="EN347" s="1362"/>
      <c r="EO347" s="1362"/>
      <c r="EP347" s="1362"/>
      <c r="EQ347" s="1362"/>
      <c r="ER347" s="1362"/>
      <c r="ES347" s="1362"/>
      <c r="ET347" s="1362"/>
      <c r="EU347" s="1362"/>
      <c r="EV347" s="1362"/>
      <c r="EW347" s="1362"/>
      <c r="EX347" s="1362"/>
      <c r="EY347" s="1362"/>
      <c r="EZ347" s="1362"/>
      <c r="FA347" s="1362"/>
      <c r="FB347" s="1362"/>
      <c r="FC347" s="1362"/>
      <c r="FD347" s="1362"/>
      <c r="FE347" s="1362"/>
      <c r="FF347" s="1362"/>
      <c r="FG347" s="1362"/>
      <c r="FH347" s="1362"/>
      <c r="FI347" s="1362"/>
      <c r="FJ347" s="1362"/>
      <c r="FK347" s="1362"/>
      <c r="FL347" s="1362"/>
      <c r="FM347" s="1362"/>
      <c r="FN347" s="1362"/>
      <c r="FO347" s="1362"/>
      <c r="FP347" s="1362"/>
      <c r="FQ347" s="1362"/>
      <c r="FR347" s="1362"/>
      <c r="FS347" s="1362"/>
      <c r="FT347" s="1362"/>
      <c r="FU347" s="1362"/>
      <c r="FV347" s="1362"/>
      <c r="FW347" s="1362"/>
      <c r="FX347" s="1362"/>
      <c r="FY347" s="1362"/>
      <c r="FZ347" s="1362"/>
      <c r="GA347" s="1362"/>
      <c r="GB347" s="1362"/>
      <c r="GC347" s="1362"/>
      <c r="GD347" s="1362"/>
      <c r="GE347" s="1362"/>
      <c r="GF347" s="1362"/>
      <c r="GG347" s="1362"/>
      <c r="GH347" s="1362"/>
      <c r="GI347" s="1362"/>
      <c r="GJ347" s="1362"/>
    </row>
    <row r="348" spans="1:192" s="1427" customFormat="1" ht="32.25" customHeight="1">
      <c r="A348" s="27"/>
      <c r="B348" s="113" t="s">
        <v>458</v>
      </c>
      <c r="C348" s="1997" t="s">
        <v>2748</v>
      </c>
      <c r="D348" s="1997"/>
      <c r="E348" s="1997"/>
      <c r="F348" s="1997"/>
      <c r="G348" s="1997"/>
      <c r="H348" s="1998"/>
      <c r="I348" s="2384" t="s">
        <v>3091</v>
      </c>
      <c r="J348" s="2386"/>
      <c r="K348" s="2019"/>
      <c r="L348" s="4323"/>
      <c r="M348" s="4324"/>
      <c r="N348" s="4316"/>
      <c r="O348" s="4321"/>
      <c r="P348" s="1362"/>
      <c r="Q348" s="1362"/>
      <c r="R348" s="1362"/>
      <c r="S348" s="1362"/>
      <c r="T348" s="1362"/>
      <c r="U348" s="1362"/>
      <c r="V348" s="1362"/>
      <c r="W348" s="1362"/>
      <c r="X348" s="1362"/>
      <c r="Y348" s="1362"/>
      <c r="Z348" s="1362"/>
      <c r="AA348" s="1362"/>
      <c r="AB348" s="1362"/>
      <c r="AC348" s="1362"/>
      <c r="AD348" s="1362"/>
      <c r="AE348" s="1362"/>
      <c r="AF348" s="1362"/>
      <c r="AG348" s="1362"/>
      <c r="AH348" s="1362"/>
      <c r="AI348" s="1362"/>
      <c r="AJ348" s="1362"/>
      <c r="AK348" s="1362"/>
      <c r="AL348" s="1362"/>
      <c r="AM348" s="1362"/>
      <c r="AN348" s="1362"/>
      <c r="AO348" s="1362"/>
      <c r="AP348" s="1362"/>
      <c r="AQ348" s="1362"/>
      <c r="AR348" s="1362"/>
      <c r="AS348" s="1362"/>
      <c r="AT348" s="1362"/>
      <c r="AU348" s="1362"/>
      <c r="AV348" s="1362"/>
      <c r="AW348" s="1362"/>
      <c r="AX348" s="1362"/>
      <c r="AY348" s="1362"/>
      <c r="AZ348" s="1362"/>
      <c r="BA348" s="1362"/>
      <c r="BB348" s="1362"/>
      <c r="BC348" s="1362"/>
      <c r="BD348" s="1362"/>
      <c r="BE348" s="1362"/>
      <c r="BF348" s="1362"/>
      <c r="BG348" s="1362"/>
      <c r="BH348" s="1362"/>
      <c r="BI348" s="1362"/>
      <c r="BJ348" s="1362"/>
      <c r="BK348" s="1362"/>
      <c r="BL348" s="1362"/>
      <c r="BM348" s="1362"/>
      <c r="BN348" s="1362"/>
      <c r="BO348" s="1362"/>
      <c r="BP348" s="1362"/>
      <c r="BQ348" s="1362"/>
      <c r="BR348" s="1362"/>
      <c r="BS348" s="1362"/>
      <c r="BT348" s="1362"/>
      <c r="BU348" s="1362"/>
      <c r="BV348" s="1362"/>
      <c r="BW348" s="1362"/>
      <c r="BX348" s="1362"/>
      <c r="BY348" s="1362"/>
      <c r="BZ348" s="1362"/>
      <c r="CA348" s="1362"/>
      <c r="CB348" s="1362"/>
      <c r="CC348" s="1362"/>
      <c r="CD348" s="1362"/>
      <c r="CE348" s="1362"/>
      <c r="CF348" s="1362"/>
      <c r="CG348" s="1362"/>
      <c r="CH348" s="1362"/>
      <c r="CI348" s="1362"/>
      <c r="CJ348" s="1362"/>
      <c r="CK348" s="1362"/>
      <c r="CL348" s="1362"/>
      <c r="CM348" s="1362"/>
      <c r="CN348" s="1362"/>
      <c r="CO348" s="1362"/>
      <c r="CP348" s="1362"/>
      <c r="CQ348" s="1362"/>
      <c r="CR348" s="1362"/>
      <c r="CS348" s="1362"/>
      <c r="CT348" s="1362"/>
      <c r="CU348" s="1362"/>
      <c r="CV348" s="1362"/>
      <c r="CW348" s="1362"/>
      <c r="CX348" s="1362"/>
      <c r="CY348" s="1362"/>
      <c r="CZ348" s="1362"/>
      <c r="DA348" s="1362"/>
      <c r="DB348" s="1362"/>
      <c r="DC348" s="1362"/>
      <c r="DD348" s="1362"/>
      <c r="DE348" s="1362"/>
      <c r="DF348" s="1362"/>
      <c r="DG348" s="1362"/>
      <c r="DH348" s="1362"/>
      <c r="DI348" s="1362"/>
      <c r="DJ348" s="1362"/>
      <c r="DK348" s="1362"/>
      <c r="DL348" s="1362"/>
      <c r="DM348" s="1362"/>
      <c r="DN348" s="1362"/>
      <c r="DO348" s="1362"/>
      <c r="DP348" s="1362"/>
      <c r="DQ348" s="1362"/>
      <c r="DR348" s="1362"/>
      <c r="DS348" s="1362"/>
      <c r="DT348" s="1362"/>
      <c r="DU348" s="1362"/>
      <c r="DV348" s="1362"/>
      <c r="DW348" s="1362"/>
      <c r="DX348" s="1362"/>
      <c r="DY348" s="1362"/>
      <c r="DZ348" s="1362"/>
      <c r="EA348" s="1362"/>
      <c r="EB348" s="1362"/>
      <c r="EC348" s="1362"/>
      <c r="ED348" s="1362"/>
      <c r="EE348" s="1362"/>
      <c r="EF348" s="1362"/>
      <c r="EG348" s="1362"/>
      <c r="EH348" s="1362"/>
      <c r="EI348" s="1362"/>
      <c r="EJ348" s="1362"/>
      <c r="EK348" s="1362"/>
      <c r="EL348" s="1362"/>
      <c r="EM348" s="1362"/>
      <c r="EN348" s="1362"/>
      <c r="EO348" s="1362"/>
      <c r="EP348" s="1362"/>
      <c r="EQ348" s="1362"/>
      <c r="ER348" s="1362"/>
      <c r="ES348" s="1362"/>
      <c r="ET348" s="1362"/>
      <c r="EU348" s="1362"/>
      <c r="EV348" s="1362"/>
      <c r="EW348" s="1362"/>
      <c r="EX348" s="1362"/>
      <c r="EY348" s="1362"/>
      <c r="EZ348" s="1362"/>
      <c r="FA348" s="1362"/>
      <c r="FB348" s="1362"/>
      <c r="FC348" s="1362"/>
      <c r="FD348" s="1362"/>
      <c r="FE348" s="1362"/>
      <c r="FF348" s="1362"/>
      <c r="FG348" s="1362"/>
      <c r="FH348" s="1362"/>
      <c r="FI348" s="1362"/>
      <c r="FJ348" s="1362"/>
      <c r="FK348" s="1362"/>
      <c r="FL348" s="1362"/>
      <c r="FM348" s="1362"/>
      <c r="FN348" s="1362"/>
      <c r="FO348" s="1362"/>
      <c r="FP348" s="1362"/>
      <c r="FQ348" s="1362"/>
      <c r="FR348" s="1362"/>
      <c r="FS348" s="1362"/>
      <c r="FT348" s="1362"/>
      <c r="FU348" s="1362"/>
      <c r="FV348" s="1362"/>
      <c r="FW348" s="1362"/>
      <c r="FX348" s="1362"/>
      <c r="FY348" s="1362"/>
      <c r="FZ348" s="1362"/>
      <c r="GA348" s="1362"/>
      <c r="GB348" s="1362"/>
      <c r="GC348" s="1362"/>
      <c r="GD348" s="1362"/>
      <c r="GE348" s="1362"/>
      <c r="GF348" s="1362"/>
      <c r="GG348" s="1362"/>
      <c r="GH348" s="1362"/>
      <c r="GI348" s="1362"/>
      <c r="GJ348" s="1362"/>
    </row>
    <row r="349" spans="1:192" s="1427" customFormat="1" ht="32.25" customHeight="1">
      <c r="A349" s="27"/>
      <c r="B349" s="111" t="s">
        <v>489</v>
      </c>
      <c r="C349" s="1997" t="s">
        <v>1846</v>
      </c>
      <c r="D349" s="1997"/>
      <c r="E349" s="1997"/>
      <c r="F349" s="1997"/>
      <c r="G349" s="1997"/>
      <c r="H349" s="1998"/>
      <c r="I349" s="2384">
        <v>1</v>
      </c>
      <c r="J349" s="2386"/>
      <c r="K349" s="2019"/>
      <c r="L349" s="4323"/>
      <c r="M349" s="4324"/>
      <c r="N349" s="4314"/>
      <c r="O349" s="4321"/>
      <c r="P349" s="1362"/>
      <c r="Q349" s="1362"/>
      <c r="R349" s="1362"/>
      <c r="S349" s="1362"/>
      <c r="T349" s="1362"/>
      <c r="U349" s="1362"/>
      <c r="V349" s="1362"/>
      <c r="W349" s="1362"/>
      <c r="X349" s="1362"/>
      <c r="Y349" s="1362"/>
      <c r="Z349" s="1362"/>
      <c r="AA349" s="1362"/>
      <c r="AB349" s="1362"/>
      <c r="AC349" s="1362"/>
      <c r="AD349" s="1362"/>
      <c r="AE349" s="1362"/>
      <c r="AF349" s="1362"/>
      <c r="AG349" s="1362"/>
      <c r="AH349" s="1362"/>
      <c r="AI349" s="1362"/>
      <c r="AJ349" s="1362"/>
      <c r="AK349" s="1362"/>
      <c r="AL349" s="1362"/>
      <c r="AM349" s="1362"/>
      <c r="AN349" s="1362"/>
      <c r="AO349" s="1362"/>
      <c r="AP349" s="1362"/>
      <c r="AQ349" s="1362"/>
      <c r="AR349" s="1362"/>
      <c r="AS349" s="1362"/>
      <c r="AT349" s="1362"/>
      <c r="AU349" s="1362"/>
      <c r="AV349" s="1362"/>
      <c r="AW349" s="1362"/>
      <c r="AX349" s="1362"/>
      <c r="AY349" s="1362"/>
      <c r="AZ349" s="1362"/>
      <c r="BA349" s="1362"/>
      <c r="BB349" s="1362"/>
      <c r="BC349" s="1362"/>
      <c r="BD349" s="1362"/>
      <c r="BE349" s="1362"/>
      <c r="BF349" s="1362"/>
      <c r="BG349" s="1362"/>
      <c r="BH349" s="1362"/>
      <c r="BI349" s="1362"/>
      <c r="BJ349" s="1362"/>
      <c r="BK349" s="1362"/>
      <c r="BL349" s="1362"/>
      <c r="BM349" s="1362"/>
      <c r="BN349" s="1362"/>
      <c r="BO349" s="1362"/>
      <c r="BP349" s="1362"/>
      <c r="BQ349" s="1362"/>
      <c r="BR349" s="1362"/>
      <c r="BS349" s="1362"/>
      <c r="BT349" s="1362"/>
      <c r="BU349" s="1362"/>
      <c r="BV349" s="1362"/>
      <c r="BW349" s="1362"/>
      <c r="BX349" s="1362"/>
      <c r="BY349" s="1362"/>
      <c r="BZ349" s="1362"/>
      <c r="CA349" s="1362"/>
      <c r="CB349" s="1362"/>
      <c r="CC349" s="1362"/>
      <c r="CD349" s="1362"/>
      <c r="CE349" s="1362"/>
      <c r="CF349" s="1362"/>
      <c r="CG349" s="1362"/>
      <c r="CH349" s="1362"/>
      <c r="CI349" s="1362"/>
      <c r="CJ349" s="1362"/>
      <c r="CK349" s="1362"/>
      <c r="CL349" s="1362"/>
      <c r="CM349" s="1362"/>
      <c r="CN349" s="1362"/>
      <c r="CO349" s="1362"/>
      <c r="CP349" s="1362"/>
      <c r="CQ349" s="1362"/>
      <c r="CR349" s="1362"/>
      <c r="CS349" s="1362"/>
      <c r="CT349" s="1362"/>
      <c r="CU349" s="1362"/>
      <c r="CV349" s="1362"/>
      <c r="CW349" s="1362"/>
      <c r="CX349" s="1362"/>
      <c r="CY349" s="1362"/>
      <c r="CZ349" s="1362"/>
      <c r="DA349" s="1362"/>
      <c r="DB349" s="1362"/>
      <c r="DC349" s="1362"/>
      <c r="DD349" s="1362"/>
      <c r="DE349" s="1362"/>
      <c r="DF349" s="1362"/>
      <c r="DG349" s="1362"/>
      <c r="DH349" s="1362"/>
      <c r="DI349" s="1362"/>
      <c r="DJ349" s="1362"/>
      <c r="DK349" s="1362"/>
      <c r="DL349" s="1362"/>
      <c r="DM349" s="1362"/>
      <c r="DN349" s="1362"/>
      <c r="DO349" s="1362"/>
      <c r="DP349" s="1362"/>
      <c r="DQ349" s="1362"/>
      <c r="DR349" s="1362"/>
      <c r="DS349" s="1362"/>
      <c r="DT349" s="1362"/>
      <c r="DU349" s="1362"/>
      <c r="DV349" s="1362"/>
      <c r="DW349" s="1362"/>
      <c r="DX349" s="1362"/>
      <c r="DY349" s="1362"/>
      <c r="DZ349" s="1362"/>
      <c r="EA349" s="1362"/>
      <c r="EB349" s="1362"/>
      <c r="EC349" s="1362"/>
      <c r="ED349" s="1362"/>
      <c r="EE349" s="1362"/>
      <c r="EF349" s="1362"/>
      <c r="EG349" s="1362"/>
      <c r="EH349" s="1362"/>
      <c r="EI349" s="1362"/>
      <c r="EJ349" s="1362"/>
      <c r="EK349" s="1362"/>
      <c r="EL349" s="1362"/>
      <c r="EM349" s="1362"/>
      <c r="EN349" s="1362"/>
      <c r="EO349" s="1362"/>
      <c r="EP349" s="1362"/>
      <c r="EQ349" s="1362"/>
      <c r="ER349" s="1362"/>
      <c r="ES349" s="1362"/>
      <c r="ET349" s="1362"/>
      <c r="EU349" s="1362"/>
      <c r="EV349" s="1362"/>
      <c r="EW349" s="1362"/>
      <c r="EX349" s="1362"/>
      <c r="EY349" s="1362"/>
      <c r="EZ349" s="1362"/>
      <c r="FA349" s="1362"/>
      <c r="FB349" s="1362"/>
      <c r="FC349" s="1362"/>
      <c r="FD349" s="1362"/>
      <c r="FE349" s="1362"/>
      <c r="FF349" s="1362"/>
      <c r="FG349" s="1362"/>
      <c r="FH349" s="1362"/>
      <c r="FI349" s="1362"/>
      <c r="FJ349" s="1362"/>
      <c r="FK349" s="1362"/>
      <c r="FL349" s="1362"/>
      <c r="FM349" s="1362"/>
      <c r="FN349" s="1362"/>
      <c r="FO349" s="1362"/>
      <c r="FP349" s="1362"/>
      <c r="FQ349" s="1362"/>
      <c r="FR349" s="1362"/>
      <c r="FS349" s="1362"/>
      <c r="FT349" s="1362"/>
      <c r="FU349" s="1362"/>
      <c r="FV349" s="1362"/>
      <c r="FW349" s="1362"/>
      <c r="FX349" s="1362"/>
      <c r="FY349" s="1362"/>
      <c r="FZ349" s="1362"/>
      <c r="GA349" s="1362"/>
      <c r="GB349" s="1362"/>
      <c r="GC349" s="1362"/>
      <c r="GD349" s="1362"/>
      <c r="GE349" s="1362"/>
      <c r="GF349" s="1362"/>
      <c r="GG349" s="1362"/>
      <c r="GH349" s="1362"/>
      <c r="GI349" s="1362"/>
      <c r="GJ349" s="1362"/>
    </row>
    <row r="350" spans="1:192" s="1427" customFormat="1" ht="32.25" customHeight="1">
      <c r="A350" s="27"/>
      <c r="B350" s="111" t="s">
        <v>493</v>
      </c>
      <c r="C350" s="1997" t="s">
        <v>2750</v>
      </c>
      <c r="D350" s="1997"/>
      <c r="E350" s="1997"/>
      <c r="F350" s="1997"/>
      <c r="G350" s="3360" t="s">
        <v>5218</v>
      </c>
      <c r="H350" s="3611"/>
      <c r="I350" s="3611"/>
      <c r="J350" s="3361"/>
      <c r="K350" s="2019"/>
      <c r="L350" s="4323"/>
      <c r="M350" s="4324"/>
      <c r="N350" s="4314"/>
      <c r="O350" s="4321"/>
      <c r="P350" s="1362"/>
      <c r="Q350" s="1362"/>
      <c r="R350" s="1362"/>
      <c r="S350" s="1362"/>
      <c r="T350" s="1362"/>
      <c r="U350" s="1362"/>
      <c r="V350" s="1362"/>
      <c r="W350" s="1362"/>
      <c r="X350" s="1362"/>
      <c r="Y350" s="1362"/>
      <c r="Z350" s="1362"/>
      <c r="AA350" s="1362"/>
      <c r="AB350" s="1362"/>
      <c r="AC350" s="1362"/>
      <c r="AD350" s="1362"/>
      <c r="AE350" s="1362"/>
      <c r="AF350" s="1362"/>
      <c r="AG350" s="1362"/>
      <c r="AH350" s="1362"/>
      <c r="AI350" s="1362"/>
      <c r="AJ350" s="1362"/>
      <c r="AK350" s="1362"/>
      <c r="AL350" s="1362"/>
      <c r="AM350" s="1362"/>
      <c r="AN350" s="1362"/>
      <c r="AO350" s="1362"/>
      <c r="AP350" s="1362"/>
      <c r="AQ350" s="1362"/>
      <c r="AR350" s="1362"/>
      <c r="AS350" s="1362"/>
      <c r="AT350" s="1362"/>
      <c r="AU350" s="1362"/>
      <c r="AV350" s="1362"/>
      <c r="AW350" s="1362"/>
      <c r="AX350" s="1362"/>
      <c r="AY350" s="1362"/>
      <c r="AZ350" s="1362"/>
      <c r="BA350" s="1362"/>
      <c r="BB350" s="1362"/>
      <c r="BC350" s="1362"/>
      <c r="BD350" s="1362"/>
      <c r="BE350" s="1362"/>
      <c r="BF350" s="1362"/>
      <c r="BG350" s="1362"/>
      <c r="BH350" s="1362"/>
      <c r="BI350" s="1362"/>
      <c r="BJ350" s="1362"/>
      <c r="BK350" s="1362"/>
      <c r="BL350" s="1362"/>
      <c r="BM350" s="1362"/>
      <c r="BN350" s="1362"/>
      <c r="BO350" s="1362"/>
      <c r="BP350" s="1362"/>
      <c r="BQ350" s="1362"/>
      <c r="BR350" s="1362"/>
      <c r="BS350" s="1362"/>
      <c r="BT350" s="1362"/>
      <c r="BU350" s="1362"/>
      <c r="BV350" s="1362"/>
      <c r="BW350" s="1362"/>
      <c r="BX350" s="1362"/>
      <c r="BY350" s="1362"/>
      <c r="BZ350" s="1362"/>
      <c r="CA350" s="1362"/>
      <c r="CB350" s="1362"/>
      <c r="CC350" s="1362"/>
      <c r="CD350" s="1362"/>
      <c r="CE350" s="1362"/>
      <c r="CF350" s="1362"/>
      <c r="CG350" s="1362"/>
      <c r="CH350" s="1362"/>
      <c r="CI350" s="1362"/>
      <c r="CJ350" s="1362"/>
      <c r="CK350" s="1362"/>
      <c r="CL350" s="1362"/>
      <c r="CM350" s="1362"/>
      <c r="CN350" s="1362"/>
      <c r="CO350" s="1362"/>
      <c r="CP350" s="1362"/>
      <c r="CQ350" s="1362"/>
      <c r="CR350" s="1362"/>
      <c r="CS350" s="1362"/>
      <c r="CT350" s="1362"/>
      <c r="CU350" s="1362"/>
      <c r="CV350" s="1362"/>
      <c r="CW350" s="1362"/>
      <c r="CX350" s="1362"/>
      <c r="CY350" s="1362"/>
      <c r="CZ350" s="1362"/>
      <c r="DA350" s="1362"/>
      <c r="DB350" s="1362"/>
      <c r="DC350" s="1362"/>
      <c r="DD350" s="1362"/>
      <c r="DE350" s="1362"/>
      <c r="DF350" s="1362"/>
      <c r="DG350" s="1362"/>
      <c r="DH350" s="1362"/>
      <c r="DI350" s="1362"/>
      <c r="DJ350" s="1362"/>
      <c r="DK350" s="1362"/>
      <c r="DL350" s="1362"/>
      <c r="DM350" s="1362"/>
      <c r="DN350" s="1362"/>
      <c r="DO350" s="1362"/>
      <c r="DP350" s="1362"/>
      <c r="DQ350" s="1362"/>
      <c r="DR350" s="1362"/>
      <c r="DS350" s="1362"/>
      <c r="DT350" s="1362"/>
      <c r="DU350" s="1362"/>
      <c r="DV350" s="1362"/>
      <c r="DW350" s="1362"/>
      <c r="DX350" s="1362"/>
      <c r="DY350" s="1362"/>
      <c r="DZ350" s="1362"/>
      <c r="EA350" s="1362"/>
      <c r="EB350" s="1362"/>
      <c r="EC350" s="1362"/>
      <c r="ED350" s="1362"/>
      <c r="EE350" s="1362"/>
      <c r="EF350" s="1362"/>
      <c r="EG350" s="1362"/>
      <c r="EH350" s="1362"/>
      <c r="EI350" s="1362"/>
      <c r="EJ350" s="1362"/>
      <c r="EK350" s="1362"/>
      <c r="EL350" s="1362"/>
      <c r="EM350" s="1362"/>
      <c r="EN350" s="1362"/>
      <c r="EO350" s="1362"/>
      <c r="EP350" s="1362"/>
      <c r="EQ350" s="1362"/>
      <c r="ER350" s="1362"/>
      <c r="ES350" s="1362"/>
      <c r="ET350" s="1362"/>
      <c r="EU350" s="1362"/>
      <c r="EV350" s="1362"/>
      <c r="EW350" s="1362"/>
      <c r="EX350" s="1362"/>
      <c r="EY350" s="1362"/>
      <c r="EZ350" s="1362"/>
      <c r="FA350" s="1362"/>
      <c r="FB350" s="1362"/>
      <c r="FC350" s="1362"/>
      <c r="FD350" s="1362"/>
      <c r="FE350" s="1362"/>
      <c r="FF350" s="1362"/>
      <c r="FG350" s="1362"/>
      <c r="FH350" s="1362"/>
      <c r="FI350" s="1362"/>
      <c r="FJ350" s="1362"/>
      <c r="FK350" s="1362"/>
      <c r="FL350" s="1362"/>
      <c r="FM350" s="1362"/>
      <c r="FN350" s="1362"/>
      <c r="FO350" s="1362"/>
      <c r="FP350" s="1362"/>
      <c r="FQ350" s="1362"/>
      <c r="FR350" s="1362"/>
      <c r="FS350" s="1362"/>
      <c r="FT350" s="1362"/>
      <c r="FU350" s="1362"/>
      <c r="FV350" s="1362"/>
      <c r="FW350" s="1362"/>
      <c r="FX350" s="1362"/>
      <c r="FY350" s="1362"/>
      <c r="FZ350" s="1362"/>
      <c r="GA350" s="1362"/>
      <c r="GB350" s="1362"/>
      <c r="GC350" s="1362"/>
      <c r="GD350" s="1362"/>
      <c r="GE350" s="1362"/>
      <c r="GF350" s="1362"/>
      <c r="GG350" s="1362"/>
      <c r="GH350" s="1362"/>
      <c r="GI350" s="1362"/>
      <c r="GJ350" s="1362"/>
    </row>
    <row r="351" spans="1:192" s="1427" customFormat="1" ht="32.25" customHeight="1">
      <c r="A351" s="27"/>
      <c r="B351" s="111" t="s">
        <v>498</v>
      </c>
      <c r="C351" s="1997" t="s">
        <v>2766</v>
      </c>
      <c r="D351" s="1997"/>
      <c r="E351" s="1997"/>
      <c r="F351" s="1997"/>
      <c r="G351" s="1997"/>
      <c r="H351" s="1997"/>
      <c r="I351" s="2384">
        <v>0</v>
      </c>
      <c r="J351" s="2386"/>
      <c r="K351" s="2019"/>
      <c r="L351" s="4323"/>
      <c r="M351" s="4324"/>
      <c r="N351" s="4315"/>
      <c r="O351" s="4321"/>
      <c r="P351" s="1362"/>
      <c r="Q351" s="1362"/>
      <c r="R351" s="1362"/>
      <c r="S351" s="1362"/>
      <c r="T351" s="1362"/>
      <c r="U351" s="1362"/>
      <c r="V351" s="1362"/>
      <c r="W351" s="1362"/>
      <c r="X351" s="1362"/>
      <c r="Y351" s="1362"/>
      <c r="Z351" s="1362"/>
      <c r="AA351" s="1362"/>
      <c r="AB351" s="1362"/>
      <c r="AC351" s="1362"/>
      <c r="AD351" s="1362"/>
      <c r="AE351" s="1362"/>
      <c r="AF351" s="1362"/>
      <c r="AG351" s="1362"/>
      <c r="AH351" s="1362"/>
      <c r="AI351" s="1362"/>
      <c r="AJ351" s="1362"/>
      <c r="AK351" s="1362"/>
      <c r="AL351" s="1362"/>
      <c r="AM351" s="1362"/>
      <c r="AN351" s="1362"/>
      <c r="AO351" s="1362"/>
      <c r="AP351" s="1362"/>
      <c r="AQ351" s="1362"/>
      <c r="AR351" s="1362"/>
      <c r="AS351" s="1362"/>
      <c r="AT351" s="1362"/>
      <c r="AU351" s="1362"/>
      <c r="AV351" s="1362"/>
      <c r="AW351" s="1362"/>
      <c r="AX351" s="1362"/>
      <c r="AY351" s="1362"/>
      <c r="AZ351" s="1362"/>
      <c r="BA351" s="1362"/>
      <c r="BB351" s="1362"/>
      <c r="BC351" s="1362"/>
      <c r="BD351" s="1362"/>
      <c r="BE351" s="1362"/>
      <c r="BF351" s="1362"/>
      <c r="BG351" s="1362"/>
      <c r="BH351" s="1362"/>
      <c r="BI351" s="1362"/>
      <c r="BJ351" s="1362"/>
      <c r="BK351" s="1362"/>
      <c r="BL351" s="1362"/>
      <c r="BM351" s="1362"/>
      <c r="BN351" s="1362"/>
      <c r="BO351" s="1362"/>
      <c r="BP351" s="1362"/>
      <c r="BQ351" s="1362"/>
      <c r="BR351" s="1362"/>
      <c r="BS351" s="1362"/>
      <c r="BT351" s="1362"/>
      <c r="BU351" s="1362"/>
      <c r="BV351" s="1362"/>
      <c r="BW351" s="1362"/>
      <c r="BX351" s="1362"/>
      <c r="BY351" s="1362"/>
      <c r="BZ351" s="1362"/>
      <c r="CA351" s="1362"/>
      <c r="CB351" s="1362"/>
      <c r="CC351" s="1362"/>
      <c r="CD351" s="1362"/>
      <c r="CE351" s="1362"/>
      <c r="CF351" s="1362"/>
      <c r="CG351" s="1362"/>
      <c r="CH351" s="1362"/>
      <c r="CI351" s="1362"/>
      <c r="CJ351" s="1362"/>
      <c r="CK351" s="1362"/>
      <c r="CL351" s="1362"/>
      <c r="CM351" s="1362"/>
      <c r="CN351" s="1362"/>
      <c r="CO351" s="1362"/>
      <c r="CP351" s="1362"/>
      <c r="CQ351" s="1362"/>
      <c r="CR351" s="1362"/>
      <c r="CS351" s="1362"/>
      <c r="CT351" s="1362"/>
      <c r="CU351" s="1362"/>
      <c r="CV351" s="1362"/>
      <c r="CW351" s="1362"/>
      <c r="CX351" s="1362"/>
      <c r="CY351" s="1362"/>
      <c r="CZ351" s="1362"/>
      <c r="DA351" s="1362"/>
      <c r="DB351" s="1362"/>
      <c r="DC351" s="1362"/>
      <c r="DD351" s="1362"/>
      <c r="DE351" s="1362"/>
      <c r="DF351" s="1362"/>
      <c r="DG351" s="1362"/>
      <c r="DH351" s="1362"/>
      <c r="DI351" s="1362"/>
      <c r="DJ351" s="1362"/>
      <c r="DK351" s="1362"/>
      <c r="DL351" s="1362"/>
      <c r="DM351" s="1362"/>
      <c r="DN351" s="1362"/>
      <c r="DO351" s="1362"/>
      <c r="DP351" s="1362"/>
      <c r="DQ351" s="1362"/>
      <c r="DR351" s="1362"/>
      <c r="DS351" s="1362"/>
      <c r="DT351" s="1362"/>
      <c r="DU351" s="1362"/>
      <c r="DV351" s="1362"/>
      <c r="DW351" s="1362"/>
      <c r="DX351" s="1362"/>
      <c r="DY351" s="1362"/>
      <c r="DZ351" s="1362"/>
      <c r="EA351" s="1362"/>
      <c r="EB351" s="1362"/>
      <c r="EC351" s="1362"/>
      <c r="ED351" s="1362"/>
      <c r="EE351" s="1362"/>
      <c r="EF351" s="1362"/>
      <c r="EG351" s="1362"/>
      <c r="EH351" s="1362"/>
      <c r="EI351" s="1362"/>
      <c r="EJ351" s="1362"/>
      <c r="EK351" s="1362"/>
      <c r="EL351" s="1362"/>
      <c r="EM351" s="1362"/>
      <c r="EN351" s="1362"/>
      <c r="EO351" s="1362"/>
      <c r="EP351" s="1362"/>
      <c r="EQ351" s="1362"/>
      <c r="ER351" s="1362"/>
      <c r="ES351" s="1362"/>
      <c r="ET351" s="1362"/>
      <c r="EU351" s="1362"/>
      <c r="EV351" s="1362"/>
      <c r="EW351" s="1362"/>
      <c r="EX351" s="1362"/>
      <c r="EY351" s="1362"/>
      <c r="EZ351" s="1362"/>
      <c r="FA351" s="1362"/>
      <c r="FB351" s="1362"/>
      <c r="FC351" s="1362"/>
      <c r="FD351" s="1362"/>
      <c r="FE351" s="1362"/>
      <c r="FF351" s="1362"/>
      <c r="FG351" s="1362"/>
      <c r="FH351" s="1362"/>
      <c r="FI351" s="1362"/>
      <c r="FJ351" s="1362"/>
      <c r="FK351" s="1362"/>
      <c r="FL351" s="1362"/>
      <c r="FM351" s="1362"/>
      <c r="FN351" s="1362"/>
      <c r="FO351" s="1362"/>
      <c r="FP351" s="1362"/>
      <c r="FQ351" s="1362"/>
      <c r="FR351" s="1362"/>
      <c r="FS351" s="1362"/>
      <c r="FT351" s="1362"/>
      <c r="FU351" s="1362"/>
      <c r="FV351" s="1362"/>
      <c r="FW351" s="1362"/>
      <c r="FX351" s="1362"/>
      <c r="FY351" s="1362"/>
      <c r="FZ351" s="1362"/>
      <c r="GA351" s="1362"/>
      <c r="GB351" s="1362"/>
      <c r="GC351" s="1362"/>
      <c r="GD351" s="1362"/>
      <c r="GE351" s="1362"/>
      <c r="GF351" s="1362"/>
      <c r="GG351" s="1362"/>
      <c r="GH351" s="1362"/>
      <c r="GI351" s="1362"/>
      <c r="GJ351" s="1362"/>
    </row>
    <row r="352" spans="1:192" s="1427" customFormat="1" ht="32.25" customHeight="1">
      <c r="A352" s="1490" t="s">
        <v>456</v>
      </c>
      <c r="B352" s="1997" t="s">
        <v>3299</v>
      </c>
      <c r="C352" s="1997"/>
      <c r="D352" s="1997"/>
      <c r="E352" s="1997"/>
      <c r="F352" s="1997"/>
      <c r="G352" s="1997"/>
      <c r="H352" s="1997"/>
      <c r="I352" s="1998"/>
      <c r="J352" s="1373"/>
      <c r="K352" s="2019"/>
      <c r="L352" s="4323"/>
      <c r="M352" s="4324"/>
      <c r="N352" s="4314"/>
      <c r="O352" s="4321"/>
      <c r="P352" s="1362"/>
      <c r="Q352" s="1362"/>
      <c r="R352" s="1362"/>
      <c r="S352" s="1362"/>
      <c r="T352" s="1362"/>
      <c r="U352" s="1362"/>
      <c r="V352" s="1362"/>
      <c r="W352" s="1362"/>
      <c r="X352" s="1362"/>
      <c r="Y352" s="1362"/>
      <c r="Z352" s="1362"/>
      <c r="AA352" s="1362"/>
      <c r="AB352" s="1362"/>
      <c r="AC352" s="1362"/>
      <c r="AD352" s="1362"/>
      <c r="AE352" s="1362"/>
      <c r="AF352" s="1362"/>
      <c r="AG352" s="1362"/>
      <c r="AH352" s="1362"/>
      <c r="AI352" s="1362"/>
      <c r="AJ352" s="1362"/>
      <c r="AK352" s="1362"/>
      <c r="AL352" s="1362"/>
      <c r="AM352" s="1362"/>
      <c r="AN352" s="1362"/>
      <c r="AO352" s="1362"/>
      <c r="AP352" s="1362"/>
      <c r="AQ352" s="1362"/>
      <c r="AR352" s="1362"/>
      <c r="AS352" s="1362"/>
      <c r="AT352" s="1362"/>
      <c r="AU352" s="1362"/>
      <c r="AV352" s="1362"/>
      <c r="AW352" s="1362"/>
      <c r="AX352" s="1362"/>
      <c r="AY352" s="1362"/>
      <c r="AZ352" s="1362"/>
      <c r="BA352" s="1362"/>
      <c r="BB352" s="1362"/>
      <c r="BC352" s="1362"/>
      <c r="BD352" s="1362"/>
      <c r="BE352" s="1362"/>
      <c r="BF352" s="1362"/>
      <c r="BG352" s="1362"/>
      <c r="BH352" s="1362"/>
      <c r="BI352" s="1362"/>
      <c r="BJ352" s="1362"/>
      <c r="BK352" s="1362"/>
      <c r="BL352" s="1362"/>
      <c r="BM352" s="1362"/>
      <c r="BN352" s="1362"/>
      <c r="BO352" s="1362"/>
      <c r="BP352" s="1362"/>
      <c r="BQ352" s="1362"/>
      <c r="BR352" s="1362"/>
      <c r="BS352" s="1362"/>
      <c r="BT352" s="1362"/>
      <c r="BU352" s="1362"/>
      <c r="BV352" s="1362"/>
      <c r="BW352" s="1362"/>
      <c r="BX352" s="1362"/>
      <c r="BY352" s="1362"/>
      <c r="BZ352" s="1362"/>
      <c r="CA352" s="1362"/>
      <c r="CB352" s="1362"/>
      <c r="CC352" s="1362"/>
      <c r="CD352" s="1362"/>
      <c r="CE352" s="1362"/>
      <c r="CF352" s="1362"/>
      <c r="CG352" s="1362"/>
      <c r="CH352" s="1362"/>
      <c r="CI352" s="1362"/>
      <c r="CJ352" s="1362"/>
      <c r="CK352" s="1362"/>
      <c r="CL352" s="1362"/>
      <c r="CM352" s="1362"/>
      <c r="CN352" s="1362"/>
      <c r="CO352" s="1362"/>
      <c r="CP352" s="1362"/>
      <c r="CQ352" s="1362"/>
      <c r="CR352" s="1362"/>
      <c r="CS352" s="1362"/>
      <c r="CT352" s="1362"/>
      <c r="CU352" s="1362"/>
      <c r="CV352" s="1362"/>
      <c r="CW352" s="1362"/>
      <c r="CX352" s="1362"/>
      <c r="CY352" s="1362"/>
      <c r="CZ352" s="1362"/>
      <c r="DA352" s="1362"/>
      <c r="DB352" s="1362"/>
      <c r="DC352" s="1362"/>
      <c r="DD352" s="1362"/>
      <c r="DE352" s="1362"/>
      <c r="DF352" s="1362"/>
      <c r="DG352" s="1362"/>
      <c r="DH352" s="1362"/>
      <c r="DI352" s="1362"/>
      <c r="DJ352" s="1362"/>
      <c r="DK352" s="1362"/>
      <c r="DL352" s="1362"/>
      <c r="DM352" s="1362"/>
      <c r="DN352" s="1362"/>
      <c r="DO352" s="1362"/>
      <c r="DP352" s="1362"/>
      <c r="DQ352" s="1362"/>
      <c r="DR352" s="1362"/>
      <c r="DS352" s="1362"/>
      <c r="DT352" s="1362"/>
      <c r="DU352" s="1362"/>
      <c r="DV352" s="1362"/>
      <c r="DW352" s="1362"/>
      <c r="DX352" s="1362"/>
      <c r="DY352" s="1362"/>
      <c r="DZ352" s="1362"/>
      <c r="EA352" s="1362"/>
      <c r="EB352" s="1362"/>
      <c r="EC352" s="1362"/>
      <c r="ED352" s="1362"/>
      <c r="EE352" s="1362"/>
      <c r="EF352" s="1362"/>
      <c r="EG352" s="1362"/>
      <c r="EH352" s="1362"/>
      <c r="EI352" s="1362"/>
      <c r="EJ352" s="1362"/>
      <c r="EK352" s="1362"/>
      <c r="EL352" s="1362"/>
      <c r="EM352" s="1362"/>
      <c r="EN352" s="1362"/>
      <c r="EO352" s="1362"/>
      <c r="EP352" s="1362"/>
      <c r="EQ352" s="1362"/>
      <c r="ER352" s="1362"/>
      <c r="ES352" s="1362"/>
      <c r="ET352" s="1362"/>
      <c r="EU352" s="1362"/>
      <c r="EV352" s="1362"/>
      <c r="EW352" s="1362"/>
      <c r="EX352" s="1362"/>
      <c r="EY352" s="1362"/>
      <c r="EZ352" s="1362"/>
      <c r="FA352" s="1362"/>
      <c r="FB352" s="1362"/>
      <c r="FC352" s="1362"/>
      <c r="FD352" s="1362"/>
      <c r="FE352" s="1362"/>
      <c r="FF352" s="1362"/>
      <c r="FG352" s="1362"/>
      <c r="FH352" s="1362"/>
      <c r="FI352" s="1362"/>
      <c r="FJ352" s="1362"/>
      <c r="FK352" s="1362"/>
      <c r="FL352" s="1362"/>
      <c r="FM352" s="1362"/>
      <c r="FN352" s="1362"/>
      <c r="FO352" s="1362"/>
      <c r="FP352" s="1362"/>
      <c r="FQ352" s="1362"/>
      <c r="FR352" s="1362"/>
      <c r="FS352" s="1362"/>
      <c r="FT352" s="1362"/>
      <c r="FU352" s="1362"/>
      <c r="FV352" s="1362"/>
      <c r="FW352" s="1362"/>
      <c r="FX352" s="1362"/>
      <c r="FY352" s="1362"/>
      <c r="FZ352" s="1362"/>
      <c r="GA352" s="1362"/>
      <c r="GB352" s="1362"/>
      <c r="GC352" s="1362"/>
      <c r="GD352" s="1362"/>
      <c r="GE352" s="1362"/>
      <c r="GF352" s="1362"/>
      <c r="GG352" s="1362"/>
      <c r="GH352" s="1362"/>
      <c r="GI352" s="1362"/>
      <c r="GJ352" s="1362"/>
    </row>
    <row r="353" spans="1:192" s="1427" customFormat="1" ht="32.25" customHeight="1">
      <c r="A353" s="27"/>
      <c r="B353" s="113" t="s">
        <v>458</v>
      </c>
      <c r="C353" s="1997" t="s">
        <v>2748</v>
      </c>
      <c r="D353" s="1997"/>
      <c r="E353" s="1997"/>
      <c r="F353" s="1997"/>
      <c r="G353" s="1997"/>
      <c r="H353" s="1998"/>
      <c r="I353" s="2384" t="s">
        <v>3091</v>
      </c>
      <c r="J353" s="2386"/>
      <c r="K353" s="2019"/>
      <c r="L353" s="4323"/>
      <c r="M353" s="4324"/>
      <c r="N353" s="4314"/>
      <c r="O353" s="4321"/>
      <c r="P353" s="1362"/>
      <c r="Q353" s="1362"/>
      <c r="R353" s="1362"/>
      <c r="S353" s="1362"/>
      <c r="T353" s="1362"/>
      <c r="U353" s="1362"/>
      <c r="V353" s="1362"/>
      <c r="W353" s="1362"/>
      <c r="X353" s="1362"/>
      <c r="Y353" s="1362"/>
      <c r="Z353" s="1362"/>
      <c r="AA353" s="1362"/>
      <c r="AB353" s="1362"/>
      <c r="AC353" s="1362"/>
      <c r="AD353" s="1362"/>
      <c r="AE353" s="1362"/>
      <c r="AF353" s="1362"/>
      <c r="AG353" s="1362"/>
      <c r="AH353" s="1362"/>
      <c r="AI353" s="1362"/>
      <c r="AJ353" s="1362"/>
      <c r="AK353" s="1362"/>
      <c r="AL353" s="1362"/>
      <c r="AM353" s="1362"/>
      <c r="AN353" s="1362"/>
      <c r="AO353" s="1362"/>
      <c r="AP353" s="1362"/>
      <c r="AQ353" s="1362"/>
      <c r="AR353" s="1362"/>
      <c r="AS353" s="1362"/>
      <c r="AT353" s="1362"/>
      <c r="AU353" s="1362"/>
      <c r="AV353" s="1362"/>
      <c r="AW353" s="1362"/>
      <c r="AX353" s="1362"/>
      <c r="AY353" s="1362"/>
      <c r="AZ353" s="1362"/>
      <c r="BA353" s="1362"/>
      <c r="BB353" s="1362"/>
      <c r="BC353" s="1362"/>
      <c r="BD353" s="1362"/>
      <c r="BE353" s="1362"/>
      <c r="BF353" s="1362"/>
      <c r="BG353" s="1362"/>
      <c r="BH353" s="1362"/>
      <c r="BI353" s="1362"/>
      <c r="BJ353" s="1362"/>
      <c r="BK353" s="1362"/>
      <c r="BL353" s="1362"/>
      <c r="BM353" s="1362"/>
      <c r="BN353" s="1362"/>
      <c r="BO353" s="1362"/>
      <c r="BP353" s="1362"/>
      <c r="BQ353" s="1362"/>
      <c r="BR353" s="1362"/>
      <c r="BS353" s="1362"/>
      <c r="BT353" s="1362"/>
      <c r="BU353" s="1362"/>
      <c r="BV353" s="1362"/>
      <c r="BW353" s="1362"/>
      <c r="BX353" s="1362"/>
      <c r="BY353" s="1362"/>
      <c r="BZ353" s="1362"/>
      <c r="CA353" s="1362"/>
      <c r="CB353" s="1362"/>
      <c r="CC353" s="1362"/>
      <c r="CD353" s="1362"/>
      <c r="CE353" s="1362"/>
      <c r="CF353" s="1362"/>
      <c r="CG353" s="1362"/>
      <c r="CH353" s="1362"/>
      <c r="CI353" s="1362"/>
      <c r="CJ353" s="1362"/>
      <c r="CK353" s="1362"/>
      <c r="CL353" s="1362"/>
      <c r="CM353" s="1362"/>
      <c r="CN353" s="1362"/>
      <c r="CO353" s="1362"/>
      <c r="CP353" s="1362"/>
      <c r="CQ353" s="1362"/>
      <c r="CR353" s="1362"/>
      <c r="CS353" s="1362"/>
      <c r="CT353" s="1362"/>
      <c r="CU353" s="1362"/>
      <c r="CV353" s="1362"/>
      <c r="CW353" s="1362"/>
      <c r="CX353" s="1362"/>
      <c r="CY353" s="1362"/>
      <c r="CZ353" s="1362"/>
      <c r="DA353" s="1362"/>
      <c r="DB353" s="1362"/>
      <c r="DC353" s="1362"/>
      <c r="DD353" s="1362"/>
      <c r="DE353" s="1362"/>
      <c r="DF353" s="1362"/>
      <c r="DG353" s="1362"/>
      <c r="DH353" s="1362"/>
      <c r="DI353" s="1362"/>
      <c r="DJ353" s="1362"/>
      <c r="DK353" s="1362"/>
      <c r="DL353" s="1362"/>
      <c r="DM353" s="1362"/>
      <c r="DN353" s="1362"/>
      <c r="DO353" s="1362"/>
      <c r="DP353" s="1362"/>
      <c r="DQ353" s="1362"/>
      <c r="DR353" s="1362"/>
      <c r="DS353" s="1362"/>
      <c r="DT353" s="1362"/>
      <c r="DU353" s="1362"/>
      <c r="DV353" s="1362"/>
      <c r="DW353" s="1362"/>
      <c r="DX353" s="1362"/>
      <c r="DY353" s="1362"/>
      <c r="DZ353" s="1362"/>
      <c r="EA353" s="1362"/>
      <c r="EB353" s="1362"/>
      <c r="EC353" s="1362"/>
      <c r="ED353" s="1362"/>
      <c r="EE353" s="1362"/>
      <c r="EF353" s="1362"/>
      <c r="EG353" s="1362"/>
      <c r="EH353" s="1362"/>
      <c r="EI353" s="1362"/>
      <c r="EJ353" s="1362"/>
      <c r="EK353" s="1362"/>
      <c r="EL353" s="1362"/>
      <c r="EM353" s="1362"/>
      <c r="EN353" s="1362"/>
      <c r="EO353" s="1362"/>
      <c r="EP353" s="1362"/>
      <c r="EQ353" s="1362"/>
      <c r="ER353" s="1362"/>
      <c r="ES353" s="1362"/>
      <c r="ET353" s="1362"/>
      <c r="EU353" s="1362"/>
      <c r="EV353" s="1362"/>
      <c r="EW353" s="1362"/>
      <c r="EX353" s="1362"/>
      <c r="EY353" s="1362"/>
      <c r="EZ353" s="1362"/>
      <c r="FA353" s="1362"/>
      <c r="FB353" s="1362"/>
      <c r="FC353" s="1362"/>
      <c r="FD353" s="1362"/>
      <c r="FE353" s="1362"/>
      <c r="FF353" s="1362"/>
      <c r="FG353" s="1362"/>
      <c r="FH353" s="1362"/>
      <c r="FI353" s="1362"/>
      <c r="FJ353" s="1362"/>
      <c r="FK353" s="1362"/>
      <c r="FL353" s="1362"/>
      <c r="FM353" s="1362"/>
      <c r="FN353" s="1362"/>
      <c r="FO353" s="1362"/>
      <c r="FP353" s="1362"/>
      <c r="FQ353" s="1362"/>
      <c r="FR353" s="1362"/>
      <c r="FS353" s="1362"/>
      <c r="FT353" s="1362"/>
      <c r="FU353" s="1362"/>
      <c r="FV353" s="1362"/>
      <c r="FW353" s="1362"/>
      <c r="FX353" s="1362"/>
      <c r="FY353" s="1362"/>
      <c r="FZ353" s="1362"/>
      <c r="GA353" s="1362"/>
      <c r="GB353" s="1362"/>
      <c r="GC353" s="1362"/>
      <c r="GD353" s="1362"/>
      <c r="GE353" s="1362"/>
      <c r="GF353" s="1362"/>
      <c r="GG353" s="1362"/>
      <c r="GH353" s="1362"/>
      <c r="GI353" s="1362"/>
      <c r="GJ353" s="1362"/>
    </row>
    <row r="354" spans="1:192" s="1427" customFormat="1" ht="32.25" customHeight="1">
      <c r="A354" s="27"/>
      <c r="B354" s="111" t="s">
        <v>489</v>
      </c>
      <c r="C354" s="1997" t="s">
        <v>1846</v>
      </c>
      <c r="D354" s="1997"/>
      <c r="E354" s="1997"/>
      <c r="F354" s="1997"/>
      <c r="G354" s="1997"/>
      <c r="H354" s="1998"/>
      <c r="I354" s="2384" t="s">
        <v>1817</v>
      </c>
      <c r="J354" s="2386"/>
      <c r="K354" s="2019"/>
      <c r="L354" s="4323"/>
      <c r="M354" s="4324"/>
      <c r="N354" s="4314"/>
      <c r="O354" s="4321"/>
      <c r="P354" s="1362"/>
      <c r="Q354" s="1362"/>
      <c r="R354" s="1362"/>
      <c r="S354" s="1362"/>
      <c r="T354" s="1362"/>
      <c r="U354" s="1362"/>
      <c r="V354" s="1362"/>
      <c r="W354" s="1362"/>
      <c r="X354" s="1362"/>
      <c r="Y354" s="1362"/>
      <c r="Z354" s="1362"/>
      <c r="AA354" s="1362"/>
      <c r="AB354" s="1362"/>
      <c r="AC354" s="1362"/>
      <c r="AD354" s="1362"/>
      <c r="AE354" s="1362"/>
      <c r="AF354" s="1362"/>
      <c r="AG354" s="1362"/>
      <c r="AH354" s="1362"/>
      <c r="AI354" s="1362"/>
      <c r="AJ354" s="1362"/>
      <c r="AK354" s="1362"/>
      <c r="AL354" s="1362"/>
      <c r="AM354" s="1362"/>
      <c r="AN354" s="1362"/>
      <c r="AO354" s="1362"/>
      <c r="AP354" s="1362"/>
      <c r="AQ354" s="1362"/>
      <c r="AR354" s="1362"/>
      <c r="AS354" s="1362"/>
      <c r="AT354" s="1362"/>
      <c r="AU354" s="1362"/>
      <c r="AV354" s="1362"/>
      <c r="AW354" s="1362"/>
      <c r="AX354" s="1362"/>
      <c r="AY354" s="1362"/>
      <c r="AZ354" s="1362"/>
      <c r="BA354" s="1362"/>
      <c r="BB354" s="1362"/>
      <c r="BC354" s="1362"/>
      <c r="BD354" s="1362"/>
      <c r="BE354" s="1362"/>
      <c r="BF354" s="1362"/>
      <c r="BG354" s="1362"/>
      <c r="BH354" s="1362"/>
      <c r="BI354" s="1362"/>
      <c r="BJ354" s="1362"/>
      <c r="BK354" s="1362"/>
      <c r="BL354" s="1362"/>
      <c r="BM354" s="1362"/>
      <c r="BN354" s="1362"/>
      <c r="BO354" s="1362"/>
      <c r="BP354" s="1362"/>
      <c r="BQ354" s="1362"/>
      <c r="BR354" s="1362"/>
      <c r="BS354" s="1362"/>
      <c r="BT354" s="1362"/>
      <c r="BU354" s="1362"/>
      <c r="BV354" s="1362"/>
      <c r="BW354" s="1362"/>
      <c r="BX354" s="1362"/>
      <c r="BY354" s="1362"/>
      <c r="BZ354" s="1362"/>
      <c r="CA354" s="1362"/>
      <c r="CB354" s="1362"/>
      <c r="CC354" s="1362"/>
      <c r="CD354" s="1362"/>
      <c r="CE354" s="1362"/>
      <c r="CF354" s="1362"/>
      <c r="CG354" s="1362"/>
      <c r="CH354" s="1362"/>
      <c r="CI354" s="1362"/>
      <c r="CJ354" s="1362"/>
      <c r="CK354" s="1362"/>
      <c r="CL354" s="1362"/>
      <c r="CM354" s="1362"/>
      <c r="CN354" s="1362"/>
      <c r="CO354" s="1362"/>
      <c r="CP354" s="1362"/>
      <c r="CQ354" s="1362"/>
      <c r="CR354" s="1362"/>
      <c r="CS354" s="1362"/>
      <c r="CT354" s="1362"/>
      <c r="CU354" s="1362"/>
      <c r="CV354" s="1362"/>
      <c r="CW354" s="1362"/>
      <c r="CX354" s="1362"/>
      <c r="CY354" s="1362"/>
      <c r="CZ354" s="1362"/>
      <c r="DA354" s="1362"/>
      <c r="DB354" s="1362"/>
      <c r="DC354" s="1362"/>
      <c r="DD354" s="1362"/>
      <c r="DE354" s="1362"/>
      <c r="DF354" s="1362"/>
      <c r="DG354" s="1362"/>
      <c r="DH354" s="1362"/>
      <c r="DI354" s="1362"/>
      <c r="DJ354" s="1362"/>
      <c r="DK354" s="1362"/>
      <c r="DL354" s="1362"/>
      <c r="DM354" s="1362"/>
      <c r="DN354" s="1362"/>
      <c r="DO354" s="1362"/>
      <c r="DP354" s="1362"/>
      <c r="DQ354" s="1362"/>
      <c r="DR354" s="1362"/>
      <c r="DS354" s="1362"/>
      <c r="DT354" s="1362"/>
      <c r="DU354" s="1362"/>
      <c r="DV354" s="1362"/>
      <c r="DW354" s="1362"/>
      <c r="DX354" s="1362"/>
      <c r="DY354" s="1362"/>
      <c r="DZ354" s="1362"/>
      <c r="EA354" s="1362"/>
      <c r="EB354" s="1362"/>
      <c r="EC354" s="1362"/>
      <c r="ED354" s="1362"/>
      <c r="EE354" s="1362"/>
      <c r="EF354" s="1362"/>
      <c r="EG354" s="1362"/>
      <c r="EH354" s="1362"/>
      <c r="EI354" s="1362"/>
      <c r="EJ354" s="1362"/>
      <c r="EK354" s="1362"/>
      <c r="EL354" s="1362"/>
      <c r="EM354" s="1362"/>
      <c r="EN354" s="1362"/>
      <c r="EO354" s="1362"/>
      <c r="EP354" s="1362"/>
      <c r="EQ354" s="1362"/>
      <c r="ER354" s="1362"/>
      <c r="ES354" s="1362"/>
      <c r="ET354" s="1362"/>
      <c r="EU354" s="1362"/>
      <c r="EV354" s="1362"/>
      <c r="EW354" s="1362"/>
      <c r="EX354" s="1362"/>
      <c r="EY354" s="1362"/>
      <c r="EZ354" s="1362"/>
      <c r="FA354" s="1362"/>
      <c r="FB354" s="1362"/>
      <c r="FC354" s="1362"/>
      <c r="FD354" s="1362"/>
      <c r="FE354" s="1362"/>
      <c r="FF354" s="1362"/>
      <c r="FG354" s="1362"/>
      <c r="FH354" s="1362"/>
      <c r="FI354" s="1362"/>
      <c r="FJ354" s="1362"/>
      <c r="FK354" s="1362"/>
      <c r="FL354" s="1362"/>
      <c r="FM354" s="1362"/>
      <c r="FN354" s="1362"/>
      <c r="FO354" s="1362"/>
      <c r="FP354" s="1362"/>
      <c r="FQ354" s="1362"/>
      <c r="FR354" s="1362"/>
      <c r="FS354" s="1362"/>
      <c r="FT354" s="1362"/>
      <c r="FU354" s="1362"/>
      <c r="FV354" s="1362"/>
      <c r="FW354" s="1362"/>
      <c r="FX354" s="1362"/>
      <c r="FY354" s="1362"/>
      <c r="FZ354" s="1362"/>
      <c r="GA354" s="1362"/>
      <c r="GB354" s="1362"/>
      <c r="GC354" s="1362"/>
      <c r="GD354" s="1362"/>
      <c r="GE354" s="1362"/>
      <c r="GF354" s="1362"/>
      <c r="GG354" s="1362"/>
      <c r="GH354" s="1362"/>
      <c r="GI354" s="1362"/>
      <c r="GJ354" s="1362"/>
    </row>
    <row r="355" spans="1:192" s="1427" customFormat="1" ht="32.25" customHeight="1">
      <c r="A355" s="1490"/>
      <c r="B355" s="1491" t="s">
        <v>493</v>
      </c>
      <c r="C355" s="1997" t="s">
        <v>2750</v>
      </c>
      <c r="D355" s="1997"/>
      <c r="E355" s="1997"/>
      <c r="F355" s="1997"/>
      <c r="G355" s="3360" t="s">
        <v>5219</v>
      </c>
      <c r="H355" s="3611"/>
      <c r="I355" s="3611"/>
      <c r="J355" s="3361"/>
      <c r="K355" s="2019"/>
      <c r="L355" s="4323"/>
      <c r="M355" s="4324"/>
      <c r="N355" s="4315"/>
      <c r="O355" s="4321"/>
      <c r="P355" s="1362"/>
      <c r="Q355" s="1362"/>
      <c r="R355" s="1362"/>
      <c r="S355" s="1362"/>
      <c r="T355" s="1362"/>
      <c r="U355" s="1362"/>
      <c r="V355" s="1362"/>
      <c r="W355" s="1362"/>
      <c r="X355" s="1362"/>
      <c r="Y355" s="1362"/>
      <c r="Z355" s="1362"/>
      <c r="AA355" s="1362"/>
      <c r="AB355" s="1362"/>
      <c r="AC355" s="1362"/>
      <c r="AD355" s="1362"/>
      <c r="AE355" s="1362"/>
      <c r="AF355" s="1362"/>
      <c r="AG355" s="1362"/>
      <c r="AH355" s="1362"/>
      <c r="AI355" s="1362"/>
      <c r="AJ355" s="1362"/>
      <c r="AK355" s="1362"/>
      <c r="AL355" s="1362"/>
      <c r="AM355" s="1362"/>
      <c r="AN355" s="1362"/>
      <c r="AO355" s="1362"/>
      <c r="AP355" s="1362"/>
      <c r="AQ355" s="1362"/>
      <c r="AR355" s="1362"/>
      <c r="AS355" s="1362"/>
      <c r="AT355" s="1362"/>
      <c r="AU355" s="1362"/>
      <c r="AV355" s="1362"/>
      <c r="AW355" s="1362"/>
      <c r="AX355" s="1362"/>
      <c r="AY355" s="1362"/>
      <c r="AZ355" s="1362"/>
      <c r="BA355" s="1362"/>
      <c r="BB355" s="1362"/>
      <c r="BC355" s="1362"/>
      <c r="BD355" s="1362"/>
      <c r="BE355" s="1362"/>
      <c r="BF355" s="1362"/>
      <c r="BG355" s="1362"/>
      <c r="BH355" s="1362"/>
      <c r="BI355" s="1362"/>
      <c r="BJ355" s="1362"/>
      <c r="BK355" s="1362"/>
      <c r="BL355" s="1362"/>
      <c r="BM355" s="1362"/>
      <c r="BN355" s="1362"/>
      <c r="BO355" s="1362"/>
      <c r="BP355" s="1362"/>
      <c r="BQ355" s="1362"/>
      <c r="BR355" s="1362"/>
      <c r="BS355" s="1362"/>
      <c r="BT355" s="1362"/>
      <c r="BU355" s="1362"/>
      <c r="BV355" s="1362"/>
      <c r="BW355" s="1362"/>
      <c r="BX355" s="1362"/>
      <c r="BY355" s="1362"/>
      <c r="BZ355" s="1362"/>
      <c r="CA355" s="1362"/>
      <c r="CB355" s="1362"/>
      <c r="CC355" s="1362"/>
      <c r="CD355" s="1362"/>
      <c r="CE355" s="1362"/>
      <c r="CF355" s="1362"/>
      <c r="CG355" s="1362"/>
      <c r="CH355" s="1362"/>
      <c r="CI355" s="1362"/>
      <c r="CJ355" s="1362"/>
      <c r="CK355" s="1362"/>
      <c r="CL355" s="1362"/>
      <c r="CM355" s="1362"/>
      <c r="CN355" s="1362"/>
      <c r="CO355" s="1362"/>
      <c r="CP355" s="1362"/>
      <c r="CQ355" s="1362"/>
      <c r="CR355" s="1362"/>
      <c r="CS355" s="1362"/>
      <c r="CT355" s="1362"/>
      <c r="CU355" s="1362"/>
      <c r="CV355" s="1362"/>
      <c r="CW355" s="1362"/>
      <c r="CX355" s="1362"/>
      <c r="CY355" s="1362"/>
      <c r="CZ355" s="1362"/>
      <c r="DA355" s="1362"/>
      <c r="DB355" s="1362"/>
      <c r="DC355" s="1362"/>
      <c r="DD355" s="1362"/>
      <c r="DE355" s="1362"/>
      <c r="DF355" s="1362"/>
      <c r="DG355" s="1362"/>
      <c r="DH355" s="1362"/>
      <c r="DI355" s="1362"/>
      <c r="DJ355" s="1362"/>
      <c r="DK355" s="1362"/>
      <c r="DL355" s="1362"/>
      <c r="DM355" s="1362"/>
      <c r="DN355" s="1362"/>
      <c r="DO355" s="1362"/>
      <c r="DP355" s="1362"/>
      <c r="DQ355" s="1362"/>
      <c r="DR355" s="1362"/>
      <c r="DS355" s="1362"/>
      <c r="DT355" s="1362"/>
      <c r="DU355" s="1362"/>
      <c r="DV355" s="1362"/>
      <c r="DW355" s="1362"/>
      <c r="DX355" s="1362"/>
      <c r="DY355" s="1362"/>
      <c r="DZ355" s="1362"/>
      <c r="EA355" s="1362"/>
      <c r="EB355" s="1362"/>
      <c r="EC355" s="1362"/>
      <c r="ED355" s="1362"/>
      <c r="EE355" s="1362"/>
      <c r="EF355" s="1362"/>
      <c r="EG355" s="1362"/>
      <c r="EH355" s="1362"/>
      <c r="EI355" s="1362"/>
      <c r="EJ355" s="1362"/>
      <c r="EK355" s="1362"/>
      <c r="EL355" s="1362"/>
      <c r="EM355" s="1362"/>
      <c r="EN355" s="1362"/>
      <c r="EO355" s="1362"/>
      <c r="EP355" s="1362"/>
      <c r="EQ355" s="1362"/>
      <c r="ER355" s="1362"/>
      <c r="ES355" s="1362"/>
      <c r="ET355" s="1362"/>
      <c r="EU355" s="1362"/>
      <c r="EV355" s="1362"/>
      <c r="EW355" s="1362"/>
      <c r="EX355" s="1362"/>
      <c r="EY355" s="1362"/>
      <c r="EZ355" s="1362"/>
      <c r="FA355" s="1362"/>
      <c r="FB355" s="1362"/>
      <c r="FC355" s="1362"/>
      <c r="FD355" s="1362"/>
      <c r="FE355" s="1362"/>
      <c r="FF355" s="1362"/>
      <c r="FG355" s="1362"/>
      <c r="FH355" s="1362"/>
      <c r="FI355" s="1362"/>
      <c r="FJ355" s="1362"/>
      <c r="FK355" s="1362"/>
      <c r="FL355" s="1362"/>
      <c r="FM355" s="1362"/>
      <c r="FN355" s="1362"/>
      <c r="FO355" s="1362"/>
      <c r="FP355" s="1362"/>
      <c r="FQ355" s="1362"/>
      <c r="FR355" s="1362"/>
      <c r="FS355" s="1362"/>
      <c r="FT355" s="1362"/>
      <c r="FU355" s="1362"/>
      <c r="FV355" s="1362"/>
      <c r="FW355" s="1362"/>
      <c r="FX355" s="1362"/>
      <c r="FY355" s="1362"/>
      <c r="FZ355" s="1362"/>
      <c r="GA355" s="1362"/>
      <c r="GB355" s="1362"/>
      <c r="GC355" s="1362"/>
      <c r="GD355" s="1362"/>
      <c r="GE355" s="1362"/>
      <c r="GF355" s="1362"/>
      <c r="GG355" s="1362"/>
      <c r="GH355" s="1362"/>
      <c r="GI355" s="1362"/>
      <c r="GJ355" s="1362"/>
    </row>
    <row r="356" spans="1:192" s="1427" customFormat="1" ht="32.25" customHeight="1">
      <c r="A356" s="111"/>
      <c r="B356" s="111" t="s">
        <v>498</v>
      </c>
      <c r="C356" s="1997" t="s">
        <v>2769</v>
      </c>
      <c r="D356" s="1997"/>
      <c r="E356" s="1997"/>
      <c r="F356" s="1997"/>
      <c r="G356" s="1997"/>
      <c r="H356" s="1997"/>
      <c r="I356" s="2384">
        <v>0</v>
      </c>
      <c r="J356" s="2386"/>
      <c r="K356" s="2020"/>
      <c r="L356" s="4325"/>
      <c r="M356" s="4326"/>
      <c r="N356" s="1509"/>
      <c r="O356" s="4308"/>
      <c r="P356" s="1362"/>
      <c r="Q356" s="1362"/>
      <c r="R356" s="1362"/>
      <c r="S356" s="1362"/>
      <c r="T356" s="1362"/>
      <c r="U356" s="1362"/>
      <c r="V356" s="1362"/>
      <c r="W356" s="1362"/>
      <c r="X356" s="1362"/>
      <c r="Y356" s="1362"/>
      <c r="Z356" s="1362"/>
      <c r="AA356" s="1362"/>
      <c r="AB356" s="1362"/>
      <c r="AC356" s="1362"/>
      <c r="AD356" s="1362"/>
      <c r="AE356" s="1362"/>
      <c r="AF356" s="1362"/>
      <c r="AG356" s="1362"/>
      <c r="AH356" s="1362"/>
      <c r="AI356" s="1362"/>
      <c r="AJ356" s="1362"/>
      <c r="AK356" s="1362"/>
      <c r="AL356" s="1362"/>
      <c r="AM356" s="1362"/>
      <c r="AN356" s="1362"/>
      <c r="AO356" s="1362"/>
      <c r="AP356" s="1362"/>
      <c r="AQ356" s="1362"/>
      <c r="AR356" s="1362"/>
      <c r="AS356" s="1362"/>
      <c r="AT356" s="1362"/>
      <c r="AU356" s="1362"/>
      <c r="AV356" s="1362"/>
      <c r="AW356" s="1362"/>
      <c r="AX356" s="1362"/>
      <c r="AY356" s="1362"/>
      <c r="AZ356" s="1362"/>
      <c r="BA356" s="1362"/>
      <c r="BB356" s="1362"/>
      <c r="BC356" s="1362"/>
      <c r="BD356" s="1362"/>
      <c r="BE356" s="1362"/>
      <c r="BF356" s="1362"/>
      <c r="BG356" s="1362"/>
      <c r="BH356" s="1362"/>
      <c r="BI356" s="1362"/>
      <c r="BJ356" s="1362"/>
      <c r="BK356" s="1362"/>
      <c r="BL356" s="1362"/>
      <c r="BM356" s="1362"/>
      <c r="BN356" s="1362"/>
      <c r="BO356" s="1362"/>
      <c r="BP356" s="1362"/>
      <c r="BQ356" s="1362"/>
      <c r="BR356" s="1362"/>
      <c r="BS356" s="1362"/>
      <c r="BT356" s="1362"/>
      <c r="BU356" s="1362"/>
      <c r="BV356" s="1362"/>
      <c r="BW356" s="1362"/>
      <c r="BX356" s="1362"/>
      <c r="BY356" s="1362"/>
      <c r="BZ356" s="1362"/>
      <c r="CA356" s="1362"/>
      <c r="CB356" s="1362"/>
      <c r="CC356" s="1362"/>
      <c r="CD356" s="1362"/>
      <c r="CE356" s="1362"/>
      <c r="CF356" s="1362"/>
      <c r="CG356" s="1362"/>
      <c r="CH356" s="1362"/>
      <c r="CI356" s="1362"/>
      <c r="CJ356" s="1362"/>
      <c r="CK356" s="1362"/>
      <c r="CL356" s="1362"/>
      <c r="CM356" s="1362"/>
      <c r="CN356" s="1362"/>
      <c r="CO356" s="1362"/>
      <c r="CP356" s="1362"/>
      <c r="CQ356" s="1362"/>
      <c r="CR356" s="1362"/>
      <c r="CS356" s="1362"/>
      <c r="CT356" s="1362"/>
      <c r="CU356" s="1362"/>
      <c r="CV356" s="1362"/>
      <c r="CW356" s="1362"/>
      <c r="CX356" s="1362"/>
      <c r="CY356" s="1362"/>
      <c r="CZ356" s="1362"/>
      <c r="DA356" s="1362"/>
      <c r="DB356" s="1362"/>
      <c r="DC356" s="1362"/>
      <c r="DD356" s="1362"/>
      <c r="DE356" s="1362"/>
      <c r="DF356" s="1362"/>
      <c r="DG356" s="1362"/>
      <c r="DH356" s="1362"/>
      <c r="DI356" s="1362"/>
      <c r="DJ356" s="1362"/>
      <c r="DK356" s="1362"/>
      <c r="DL356" s="1362"/>
      <c r="DM356" s="1362"/>
      <c r="DN356" s="1362"/>
      <c r="DO356" s="1362"/>
      <c r="DP356" s="1362"/>
      <c r="DQ356" s="1362"/>
      <c r="DR356" s="1362"/>
      <c r="DS356" s="1362"/>
      <c r="DT356" s="1362"/>
      <c r="DU356" s="1362"/>
      <c r="DV356" s="1362"/>
      <c r="DW356" s="1362"/>
      <c r="DX356" s="1362"/>
      <c r="DY356" s="1362"/>
      <c r="DZ356" s="1362"/>
      <c r="EA356" s="1362"/>
      <c r="EB356" s="1362"/>
      <c r="EC356" s="1362"/>
      <c r="ED356" s="1362"/>
      <c r="EE356" s="1362"/>
      <c r="EF356" s="1362"/>
      <c r="EG356" s="1362"/>
      <c r="EH356" s="1362"/>
      <c r="EI356" s="1362"/>
      <c r="EJ356" s="1362"/>
      <c r="EK356" s="1362"/>
      <c r="EL356" s="1362"/>
      <c r="EM356" s="1362"/>
      <c r="EN356" s="1362"/>
      <c r="EO356" s="1362"/>
      <c r="EP356" s="1362"/>
      <c r="EQ356" s="1362"/>
      <c r="ER356" s="1362"/>
      <c r="ES356" s="1362"/>
      <c r="ET356" s="1362"/>
      <c r="EU356" s="1362"/>
      <c r="EV356" s="1362"/>
      <c r="EW356" s="1362"/>
      <c r="EX356" s="1362"/>
      <c r="EY356" s="1362"/>
      <c r="EZ356" s="1362"/>
      <c r="FA356" s="1362"/>
      <c r="FB356" s="1362"/>
      <c r="FC356" s="1362"/>
      <c r="FD356" s="1362"/>
      <c r="FE356" s="1362"/>
      <c r="FF356" s="1362"/>
      <c r="FG356" s="1362"/>
      <c r="FH356" s="1362"/>
      <c r="FI356" s="1362"/>
      <c r="FJ356" s="1362"/>
      <c r="FK356" s="1362"/>
      <c r="FL356" s="1362"/>
      <c r="FM356" s="1362"/>
      <c r="FN356" s="1362"/>
      <c r="FO356" s="1362"/>
      <c r="FP356" s="1362"/>
      <c r="FQ356" s="1362"/>
      <c r="FR356" s="1362"/>
      <c r="FS356" s="1362"/>
      <c r="FT356" s="1362"/>
      <c r="FU356" s="1362"/>
      <c r="FV356" s="1362"/>
      <c r="FW356" s="1362"/>
      <c r="FX356" s="1362"/>
      <c r="FY356" s="1362"/>
      <c r="FZ356" s="1362"/>
      <c r="GA356" s="1362"/>
      <c r="GB356" s="1362"/>
      <c r="GC356" s="1362"/>
      <c r="GD356" s="1362"/>
      <c r="GE356" s="1362"/>
      <c r="GF356" s="1362"/>
      <c r="GG356" s="1362"/>
      <c r="GH356" s="1362"/>
      <c r="GI356" s="1362"/>
      <c r="GJ356" s="1362"/>
    </row>
    <row r="357" spans="1:192" s="1427" customFormat="1" ht="54" customHeight="1">
      <c r="A357" s="1481" t="s">
        <v>402</v>
      </c>
      <c r="B357" s="1997" t="s">
        <v>2770</v>
      </c>
      <c r="C357" s="1997"/>
      <c r="D357" s="1997"/>
      <c r="E357" s="1997"/>
      <c r="F357" s="1997"/>
      <c r="G357" s="33" t="s">
        <v>1807</v>
      </c>
      <c r="H357" s="114" t="s">
        <v>2771</v>
      </c>
      <c r="I357" s="3611"/>
      <c r="J357" s="3611"/>
      <c r="K357" s="3611"/>
      <c r="L357" s="3611"/>
      <c r="M357" s="4313"/>
      <c r="N357" s="1661" t="s">
        <v>1449</v>
      </c>
      <c r="O357" s="1661"/>
      <c r="P357" s="1362"/>
      <c r="Q357" s="1362"/>
      <c r="R357" s="1362"/>
      <c r="S357" s="1362"/>
      <c r="T357" s="1362"/>
      <c r="U357" s="1362"/>
      <c r="V357" s="1362"/>
      <c r="W357" s="1362"/>
      <c r="X357" s="1362"/>
      <c r="Y357" s="1362"/>
      <c r="Z357" s="1362"/>
      <c r="AA357" s="1362"/>
      <c r="AB357" s="1362"/>
      <c r="AC357" s="1362"/>
      <c r="AD357" s="1362"/>
      <c r="AE357" s="1362"/>
      <c r="AF357" s="1362"/>
      <c r="AG357" s="1362"/>
      <c r="AH357" s="1362"/>
      <c r="AI357" s="1362"/>
      <c r="AJ357" s="1362"/>
      <c r="AK357" s="1362"/>
      <c r="AL357" s="1362"/>
      <c r="AM357" s="1362"/>
      <c r="AN357" s="1362"/>
      <c r="AO357" s="1362"/>
      <c r="AP357" s="1362"/>
      <c r="AQ357" s="1362"/>
      <c r="AR357" s="1362"/>
      <c r="AS357" s="1362"/>
      <c r="AT357" s="1362"/>
      <c r="AU357" s="1362"/>
      <c r="AV357" s="1362"/>
      <c r="AW357" s="1362"/>
      <c r="AX357" s="1362"/>
      <c r="AY357" s="1362"/>
      <c r="AZ357" s="1362"/>
      <c r="BA357" s="1362"/>
      <c r="BB357" s="1362"/>
      <c r="BC357" s="1362"/>
      <c r="BD357" s="1362"/>
      <c r="BE357" s="1362"/>
      <c r="BF357" s="1362"/>
      <c r="BG357" s="1362"/>
      <c r="BH357" s="1362"/>
      <c r="BI357" s="1362"/>
      <c r="BJ357" s="1362"/>
      <c r="BK357" s="1362"/>
      <c r="BL357" s="1362"/>
      <c r="BM357" s="1362"/>
      <c r="BN357" s="1362"/>
      <c r="BO357" s="1362"/>
      <c r="BP357" s="1362"/>
      <c r="BQ357" s="1362"/>
      <c r="BR357" s="1362"/>
      <c r="BS357" s="1362"/>
      <c r="BT357" s="1362"/>
      <c r="BU357" s="1362"/>
      <c r="BV357" s="1362"/>
      <c r="BW357" s="1362"/>
      <c r="BX357" s="1362"/>
      <c r="BY357" s="1362"/>
      <c r="BZ357" s="1362"/>
      <c r="CA357" s="1362"/>
      <c r="CB357" s="1362"/>
      <c r="CC357" s="1362"/>
      <c r="CD357" s="1362"/>
      <c r="CE357" s="1362"/>
      <c r="CF357" s="1362"/>
      <c r="CG357" s="1362"/>
      <c r="CH357" s="1362"/>
      <c r="CI357" s="1362"/>
      <c r="CJ357" s="1362"/>
      <c r="CK357" s="1362"/>
      <c r="CL357" s="1362"/>
      <c r="CM357" s="1362"/>
      <c r="CN357" s="1362"/>
      <c r="CO357" s="1362"/>
      <c r="CP357" s="1362"/>
      <c r="CQ357" s="1362"/>
      <c r="CR357" s="1362"/>
      <c r="CS357" s="1362"/>
      <c r="CT357" s="1362"/>
      <c r="CU357" s="1362"/>
      <c r="CV357" s="1362"/>
      <c r="CW357" s="1362"/>
      <c r="CX357" s="1362"/>
      <c r="CY357" s="1362"/>
      <c r="CZ357" s="1362"/>
      <c r="DA357" s="1362"/>
      <c r="DB357" s="1362"/>
      <c r="DC357" s="1362"/>
      <c r="DD357" s="1362"/>
      <c r="DE357" s="1362"/>
      <c r="DF357" s="1362"/>
      <c r="DG357" s="1362"/>
      <c r="DH357" s="1362"/>
      <c r="DI357" s="1362"/>
      <c r="DJ357" s="1362"/>
      <c r="DK357" s="1362"/>
      <c r="DL357" s="1362"/>
      <c r="DM357" s="1362"/>
      <c r="DN357" s="1362"/>
      <c r="DO357" s="1362"/>
      <c r="DP357" s="1362"/>
      <c r="DQ357" s="1362"/>
      <c r="DR357" s="1362"/>
      <c r="DS357" s="1362"/>
      <c r="DT357" s="1362"/>
      <c r="DU357" s="1362"/>
      <c r="DV357" s="1362"/>
      <c r="DW357" s="1362"/>
      <c r="DX357" s="1362"/>
      <c r="DY357" s="1362"/>
      <c r="DZ357" s="1362"/>
      <c r="EA357" s="1362"/>
      <c r="EB357" s="1362"/>
      <c r="EC357" s="1362"/>
      <c r="ED357" s="1362"/>
      <c r="EE357" s="1362"/>
      <c r="EF357" s="1362"/>
      <c r="EG357" s="1362"/>
      <c r="EH357" s="1362"/>
      <c r="EI357" s="1362"/>
      <c r="EJ357" s="1362"/>
      <c r="EK357" s="1362"/>
      <c r="EL357" s="1362"/>
      <c r="EM357" s="1362"/>
      <c r="EN357" s="1362"/>
      <c r="EO357" s="1362"/>
      <c r="EP357" s="1362"/>
      <c r="EQ357" s="1362"/>
      <c r="ER357" s="1362"/>
      <c r="ES357" s="1362"/>
      <c r="ET357" s="1362"/>
      <c r="EU357" s="1362"/>
      <c r="EV357" s="1362"/>
      <c r="EW357" s="1362"/>
      <c r="EX357" s="1362"/>
      <c r="EY357" s="1362"/>
      <c r="EZ357" s="1362"/>
      <c r="FA357" s="1362"/>
      <c r="FB357" s="1362"/>
      <c r="FC357" s="1362"/>
      <c r="FD357" s="1362"/>
      <c r="FE357" s="1362"/>
      <c r="FF357" s="1362"/>
      <c r="FG357" s="1362"/>
      <c r="FH357" s="1362"/>
      <c r="FI357" s="1362"/>
      <c r="FJ357" s="1362"/>
      <c r="FK357" s="1362"/>
      <c r="FL357" s="1362"/>
      <c r="FM357" s="1362"/>
      <c r="FN357" s="1362"/>
      <c r="FO357" s="1362"/>
      <c r="FP357" s="1362"/>
      <c r="FQ357" s="1362"/>
      <c r="FR357" s="1362"/>
      <c r="FS357" s="1362"/>
      <c r="FT357" s="1362"/>
      <c r="FU357" s="1362"/>
      <c r="FV357" s="1362"/>
      <c r="FW357" s="1362"/>
      <c r="FX357" s="1362"/>
      <c r="FY357" s="1362"/>
      <c r="FZ357" s="1362"/>
      <c r="GA357" s="1362"/>
      <c r="GB357" s="1362"/>
      <c r="GC357" s="1362"/>
      <c r="GD357" s="1362"/>
      <c r="GE357" s="1362"/>
      <c r="GF357" s="1362"/>
      <c r="GG357" s="1362"/>
      <c r="GH357" s="1362"/>
      <c r="GI357" s="1362"/>
      <c r="GJ357" s="1362"/>
    </row>
    <row r="358" spans="1:192" ht="112.5" customHeight="1">
      <c r="A358" s="1481" t="s">
        <v>404</v>
      </c>
      <c r="B358" s="1830" t="s">
        <v>3098</v>
      </c>
      <c r="C358" s="1830"/>
      <c r="D358" s="1830"/>
      <c r="E358" s="1830"/>
      <c r="F358" s="1831"/>
      <c r="G358" s="158" t="s">
        <v>57</v>
      </c>
      <c r="H358" s="1535" t="s">
        <v>1521</v>
      </c>
      <c r="I358" s="2010"/>
      <c r="J358" s="2010"/>
      <c r="K358" s="2010"/>
      <c r="L358" s="2010"/>
      <c r="M358" s="2011"/>
      <c r="N358" s="4307" t="s">
        <v>1449</v>
      </c>
      <c r="O358" s="4309"/>
      <c r="DO358" s="1362"/>
      <c r="DP358" s="1362"/>
      <c r="DQ358" s="1362"/>
      <c r="DR358" s="1362"/>
      <c r="DS358" s="1362"/>
      <c r="DT358" s="1362"/>
      <c r="DU358" s="1362"/>
      <c r="DV358" s="1362"/>
      <c r="DW358" s="1362"/>
      <c r="DX358" s="1362"/>
      <c r="DY358" s="1362"/>
      <c r="DZ358" s="1362"/>
      <c r="EA358" s="1362"/>
      <c r="EB358" s="1362"/>
      <c r="EC358" s="1362"/>
      <c r="ED358" s="1362"/>
      <c r="EE358" s="1362"/>
      <c r="EF358" s="1362"/>
      <c r="EG358" s="1362"/>
      <c r="EH358" s="1362"/>
      <c r="EI358" s="1362"/>
      <c r="EJ358" s="1362"/>
      <c r="EK358" s="1362"/>
      <c r="EL358" s="1362"/>
      <c r="EM358" s="1362"/>
      <c r="EN358" s="1362"/>
      <c r="EO358" s="1362"/>
      <c r="EP358" s="1362"/>
      <c r="EQ358" s="1362"/>
      <c r="ER358" s="1362"/>
      <c r="ES358" s="1362"/>
      <c r="ET358" s="1362"/>
      <c r="EU358" s="1362"/>
      <c r="EV358" s="1362"/>
      <c r="EW358" s="1362"/>
      <c r="EX358" s="1362"/>
      <c r="EY358" s="1362"/>
      <c r="EZ358" s="1362"/>
      <c r="FA358" s="1362"/>
      <c r="FB358" s="1362"/>
      <c r="FC358" s="1362"/>
      <c r="FD358" s="1362"/>
      <c r="FE358" s="1362"/>
      <c r="FF358" s="1362"/>
      <c r="FG358" s="1362"/>
      <c r="FH358" s="1362"/>
      <c r="FI358" s="1362"/>
      <c r="FJ358" s="1362"/>
      <c r="FK358" s="1362"/>
      <c r="FL358" s="1362"/>
      <c r="FM358" s="1362"/>
      <c r="FN358" s="1362"/>
      <c r="FO358" s="1362"/>
      <c r="FP358" s="1362"/>
      <c r="FQ358" s="1362"/>
      <c r="FR358" s="1362"/>
      <c r="FS358" s="1362"/>
      <c r="FT358" s="1362"/>
      <c r="FU358" s="1362"/>
      <c r="FV358" s="1362"/>
      <c r="FW358" s="1362"/>
      <c r="FX358" s="1362"/>
      <c r="FY358" s="1362"/>
      <c r="FZ358" s="1362"/>
      <c r="GA358" s="1362"/>
      <c r="GB358" s="1362"/>
      <c r="GC358" s="1362"/>
      <c r="GD358" s="1362"/>
      <c r="GE358" s="1362"/>
      <c r="GF358" s="1362"/>
      <c r="GG358" s="1362"/>
      <c r="GH358" s="1362"/>
      <c r="GI358" s="1362"/>
      <c r="GJ358" s="1362"/>
    </row>
    <row r="359" spans="1:192" ht="25.5" customHeight="1">
      <c r="A359" s="1490" t="s">
        <v>435</v>
      </c>
      <c r="B359" s="1831" t="s">
        <v>1863</v>
      </c>
      <c r="C359" s="1993"/>
      <c r="D359" s="1993"/>
      <c r="E359" s="1993"/>
      <c r="F359" s="1993"/>
      <c r="G359" s="1994" t="s">
        <v>61</v>
      </c>
      <c r="H359" s="1994"/>
      <c r="I359" s="1994"/>
      <c r="J359" s="1994"/>
      <c r="K359" s="1994"/>
      <c r="L359" s="1995"/>
      <c r="M359" s="1996"/>
      <c r="N359" s="4308"/>
      <c r="O359" s="4310"/>
      <c r="DO359" s="1362"/>
      <c r="DP359" s="1362"/>
      <c r="DQ359" s="1362"/>
      <c r="DR359" s="1362"/>
      <c r="DS359" s="1362"/>
      <c r="DT359" s="1362"/>
      <c r="DU359" s="1362"/>
      <c r="DV359" s="1362"/>
      <c r="DW359" s="1362"/>
      <c r="DX359" s="1362"/>
      <c r="DY359" s="1362"/>
      <c r="DZ359" s="1362"/>
      <c r="EA359" s="1362"/>
      <c r="EB359" s="1362"/>
      <c r="EC359" s="1362"/>
      <c r="ED359" s="1362"/>
      <c r="EE359" s="1362"/>
      <c r="EF359" s="1362"/>
      <c r="EG359" s="1362"/>
      <c r="EH359" s="1362"/>
      <c r="EI359" s="1362"/>
      <c r="EJ359" s="1362"/>
      <c r="EK359" s="1362"/>
      <c r="EL359" s="1362"/>
      <c r="EM359" s="1362"/>
      <c r="EN359" s="1362"/>
      <c r="EO359" s="1362"/>
      <c r="EP359" s="1362"/>
      <c r="EQ359" s="1362"/>
      <c r="ER359" s="1362"/>
      <c r="ES359" s="1362"/>
      <c r="ET359" s="1362"/>
      <c r="EU359" s="1362"/>
      <c r="EV359" s="1362"/>
      <c r="EW359" s="1362"/>
      <c r="EX359" s="1362"/>
      <c r="EY359" s="1362"/>
      <c r="EZ359" s="1362"/>
      <c r="FA359" s="1362"/>
      <c r="FB359" s="1362"/>
      <c r="FC359" s="1362"/>
      <c r="FD359" s="1362"/>
      <c r="FE359" s="1362"/>
      <c r="FF359" s="1362"/>
      <c r="FG359" s="1362"/>
      <c r="FH359" s="1362"/>
      <c r="FI359" s="1362"/>
      <c r="FJ359" s="1362"/>
      <c r="FK359" s="1362"/>
      <c r="FL359" s="1362"/>
      <c r="FM359" s="1362"/>
      <c r="FN359" s="1362"/>
      <c r="FO359" s="1362"/>
      <c r="FP359" s="1362"/>
      <c r="FQ359" s="1362"/>
      <c r="FR359" s="1362"/>
      <c r="FS359" s="1362"/>
      <c r="FT359" s="1362"/>
      <c r="FU359" s="1362"/>
      <c r="FV359" s="1362"/>
      <c r="FW359" s="1362"/>
      <c r="FX359" s="1362"/>
      <c r="FY359" s="1362"/>
      <c r="FZ359" s="1362"/>
      <c r="GA359" s="1362"/>
      <c r="GB359" s="1362"/>
      <c r="GC359" s="1362"/>
      <c r="GD359" s="1362"/>
      <c r="GE359" s="1362"/>
      <c r="GF359" s="1362"/>
      <c r="GG359" s="1362"/>
      <c r="GH359" s="1362"/>
      <c r="GI359" s="1362"/>
      <c r="GJ359" s="1362"/>
    </row>
    <row r="360" spans="1:192" ht="60.75" customHeight="1">
      <c r="A360" s="1505" t="s">
        <v>406</v>
      </c>
      <c r="B360" s="1997" t="s">
        <v>2774</v>
      </c>
      <c r="C360" s="1997"/>
      <c r="D360" s="1997"/>
      <c r="E360" s="1997"/>
      <c r="F360" s="1998"/>
      <c r="G360" s="1999" t="s">
        <v>1866</v>
      </c>
      <c r="H360" s="2000"/>
      <c r="I360" s="2001" t="s">
        <v>1521</v>
      </c>
      <c r="J360" s="2039"/>
      <c r="K360" s="2039"/>
      <c r="L360" s="2039"/>
      <c r="M360" s="2225"/>
      <c r="N360" s="4307" t="s">
        <v>1449</v>
      </c>
      <c r="O360" s="4309"/>
    </row>
    <row r="361" spans="1:192" ht="48" customHeight="1" thickBot="1">
      <c r="A361" s="113" t="s">
        <v>435</v>
      </c>
      <c r="B361" s="1978" t="s">
        <v>1868</v>
      </c>
      <c r="C361" s="1978"/>
      <c r="D361" s="1978"/>
      <c r="E361" s="1978"/>
      <c r="F361" s="1979"/>
      <c r="G361" s="1980" t="s">
        <v>1869</v>
      </c>
      <c r="H361" s="1981"/>
      <c r="I361" s="2002"/>
      <c r="J361" s="3353"/>
      <c r="K361" s="3353"/>
      <c r="L361" s="3353"/>
      <c r="M361" s="3354"/>
      <c r="N361" s="4311"/>
      <c r="O361" s="4312"/>
    </row>
    <row r="362" spans="1:192" ht="62.25" customHeight="1" thickBot="1">
      <c r="A362" s="1982" t="s">
        <v>1870</v>
      </c>
      <c r="B362" s="1983"/>
      <c r="C362" s="1983"/>
      <c r="D362" s="1983"/>
      <c r="E362" s="1983"/>
      <c r="F362" s="1984"/>
      <c r="G362" s="4304" t="s">
        <v>5220</v>
      </c>
      <c r="H362" s="5223"/>
      <c r="I362" s="5223"/>
      <c r="J362" s="5223"/>
      <c r="K362" s="5223"/>
      <c r="L362" s="5223"/>
      <c r="M362" s="5223"/>
      <c r="N362" s="4305"/>
      <c r="O362" s="4306"/>
    </row>
    <row r="363" spans="1:192" ht="24" customHeight="1" thickBot="1">
      <c r="A363" s="2492" t="s">
        <v>2776</v>
      </c>
      <c r="B363" s="2493"/>
      <c r="C363" s="2493"/>
      <c r="D363" s="2493"/>
      <c r="E363" s="2493"/>
      <c r="F363" s="2493"/>
      <c r="G363" s="2493"/>
      <c r="H363" s="2493"/>
      <c r="I363" s="2493"/>
      <c r="J363" s="2493"/>
      <c r="K363" s="2493"/>
      <c r="L363" s="2493"/>
      <c r="M363" s="2493"/>
      <c r="N363" s="2493"/>
      <c r="O363" s="1426"/>
    </row>
  </sheetData>
  <mergeCells count="901">
    <mergeCell ref="A2:G2"/>
    <mergeCell ref="A4:M4"/>
    <mergeCell ref="A5:M5"/>
    <mergeCell ref="A6:K6"/>
    <mergeCell ref="A7:O7"/>
    <mergeCell ref="I1:J1"/>
    <mergeCell ref="H11:M11"/>
    <mergeCell ref="B12:D12"/>
    <mergeCell ref="F12:G12"/>
    <mergeCell ref="H12:M12"/>
    <mergeCell ref="B15:D15"/>
    <mergeCell ref="F15:G15"/>
    <mergeCell ref="H15:M15"/>
    <mergeCell ref="B13:D13"/>
    <mergeCell ref="F13:G13"/>
    <mergeCell ref="H13:L13"/>
    <mergeCell ref="B8:F8"/>
    <mergeCell ref="I8:M8"/>
    <mergeCell ref="B9:D9"/>
    <mergeCell ref="E9:M9"/>
    <mergeCell ref="B10:D10"/>
    <mergeCell ref="F10:M10"/>
    <mergeCell ref="B11:D11"/>
    <mergeCell ref="F11:G11"/>
    <mergeCell ref="J20:M24"/>
    <mergeCell ref="B21:G21"/>
    <mergeCell ref="B22:G22"/>
    <mergeCell ref="N22:N24"/>
    <mergeCell ref="O22:O24"/>
    <mergeCell ref="B23:G23"/>
    <mergeCell ref="B24:G24"/>
    <mergeCell ref="B18:D18"/>
    <mergeCell ref="F18:G18"/>
    <mergeCell ref="B19:D19"/>
    <mergeCell ref="F19:G19"/>
    <mergeCell ref="B20:G20"/>
    <mergeCell ref="I20:I24"/>
    <mergeCell ref="N8:N19"/>
    <mergeCell ref="O8:O19"/>
    <mergeCell ref="B16:D16"/>
    <mergeCell ref="F16:G16"/>
    <mergeCell ref="H16:M16"/>
    <mergeCell ref="B17:D17"/>
    <mergeCell ref="F17:G17"/>
    <mergeCell ref="H17:M17"/>
    <mergeCell ref="B14:D14"/>
    <mergeCell ref="F14:G14"/>
    <mergeCell ref="H14:M14"/>
    <mergeCell ref="G30:I30"/>
    <mergeCell ref="B31:F31"/>
    <mergeCell ref="G31:I31"/>
    <mergeCell ref="B32:M32"/>
    <mergeCell ref="N32:N33"/>
    <mergeCell ref="O32:O33"/>
    <mergeCell ref="A33:H33"/>
    <mergeCell ref="K33:M33"/>
    <mergeCell ref="A25:O25"/>
    <mergeCell ref="B26:E26"/>
    <mergeCell ref="J26:J31"/>
    <mergeCell ref="K26:M31"/>
    <mergeCell ref="B27:H27"/>
    <mergeCell ref="N27:N30"/>
    <mergeCell ref="O27:O30"/>
    <mergeCell ref="A28:A29"/>
    <mergeCell ref="B28:E29"/>
    <mergeCell ref="B30:F30"/>
    <mergeCell ref="B38:M38"/>
    <mergeCell ref="B39:H39"/>
    <mergeCell ref="K39:M39"/>
    <mergeCell ref="B40:D40"/>
    <mergeCell ref="F40:H40"/>
    <mergeCell ref="K40:M40"/>
    <mergeCell ref="B34:M34"/>
    <mergeCell ref="N34:N57"/>
    <mergeCell ref="O34:O57"/>
    <mergeCell ref="B35:H35"/>
    <mergeCell ref="K35:M35"/>
    <mergeCell ref="B36:H36"/>
    <mergeCell ref="K36:M36"/>
    <mergeCell ref="B37:D37"/>
    <mergeCell ref="F37:H37"/>
    <mergeCell ref="K37:M37"/>
    <mergeCell ref="B45:D45"/>
    <mergeCell ref="F45:H45"/>
    <mergeCell ref="K45:M45"/>
    <mergeCell ref="B46:M46"/>
    <mergeCell ref="B47:H47"/>
    <mergeCell ref="K47:M47"/>
    <mergeCell ref="B41:M41"/>
    <mergeCell ref="B42:H42"/>
    <mergeCell ref="K42:M42"/>
    <mergeCell ref="B43:H43"/>
    <mergeCell ref="K43:M43"/>
    <mergeCell ref="B44:H44"/>
    <mergeCell ref="K44:M44"/>
    <mergeCell ref="B51:H51"/>
    <mergeCell ref="K51:M51"/>
    <mergeCell ref="B52:H52"/>
    <mergeCell ref="K52:M52"/>
    <mergeCell ref="B53:H53"/>
    <mergeCell ref="K53:M53"/>
    <mergeCell ref="B48:H48"/>
    <mergeCell ref="K48:M48"/>
    <mergeCell ref="B49:D49"/>
    <mergeCell ref="F49:H49"/>
    <mergeCell ref="K49:M49"/>
    <mergeCell ref="B50:H50"/>
    <mergeCell ref="K50:M50"/>
    <mergeCell ref="B58:H58"/>
    <mergeCell ref="K58:M58"/>
    <mergeCell ref="A59:O59"/>
    <mergeCell ref="B60:H60"/>
    <mergeCell ref="I60:J60"/>
    <mergeCell ref="L60:M60"/>
    <mergeCell ref="B54:M54"/>
    <mergeCell ref="B55:H55"/>
    <mergeCell ref="K55:M55"/>
    <mergeCell ref="B56:H56"/>
    <mergeCell ref="K56:M56"/>
    <mergeCell ref="B57:H57"/>
    <mergeCell ref="K57:M57"/>
    <mergeCell ref="J64:M64"/>
    <mergeCell ref="B65:E65"/>
    <mergeCell ref="H65:I65"/>
    <mergeCell ref="J65:M65"/>
    <mergeCell ref="A66:O66"/>
    <mergeCell ref="B67:G67"/>
    <mergeCell ref="J67:M67"/>
    <mergeCell ref="A61:O61"/>
    <mergeCell ref="B62:E62"/>
    <mergeCell ref="H62:I62"/>
    <mergeCell ref="J62:M62"/>
    <mergeCell ref="N62:N65"/>
    <mergeCell ref="B63:E63"/>
    <mergeCell ref="H63:I63"/>
    <mergeCell ref="J63:M63"/>
    <mergeCell ref="B64:E64"/>
    <mergeCell ref="H64:I64"/>
    <mergeCell ref="A68:O68"/>
    <mergeCell ref="B69:D69"/>
    <mergeCell ref="F69:G69"/>
    <mergeCell ref="H69:I69"/>
    <mergeCell ref="J69:M69"/>
    <mergeCell ref="N69:N74"/>
    <mergeCell ref="O69:O74"/>
    <mergeCell ref="B70:D70"/>
    <mergeCell ref="F70:G70"/>
    <mergeCell ref="H70:I70"/>
    <mergeCell ref="B73:D73"/>
    <mergeCell ref="E73:I73"/>
    <mergeCell ref="J73:M73"/>
    <mergeCell ref="B74:D74"/>
    <mergeCell ref="F74:G74"/>
    <mergeCell ref="H74:I74"/>
    <mergeCell ref="J74:M74"/>
    <mergeCell ref="J70:M70"/>
    <mergeCell ref="B71:D71"/>
    <mergeCell ref="E71:I71"/>
    <mergeCell ref="J71:M71"/>
    <mergeCell ref="B72:D72"/>
    <mergeCell ref="F72:G72"/>
    <mergeCell ref="H72:I72"/>
    <mergeCell ref="J72:M72"/>
    <mergeCell ref="B78:D78"/>
    <mergeCell ref="F78:G78"/>
    <mergeCell ref="H78:I78"/>
    <mergeCell ref="J78:M78"/>
    <mergeCell ref="B79:D79"/>
    <mergeCell ref="F79:G79"/>
    <mergeCell ref="H79:I79"/>
    <mergeCell ref="J79:M79"/>
    <mergeCell ref="A75:O75"/>
    <mergeCell ref="B76:D76"/>
    <mergeCell ref="F76:G76"/>
    <mergeCell ref="H76:I76"/>
    <mergeCell ref="J76:M76"/>
    <mergeCell ref="B77:D77"/>
    <mergeCell ref="F77:G77"/>
    <mergeCell ref="H77:I77"/>
    <mergeCell ref="J77:M77"/>
    <mergeCell ref="B80:D80"/>
    <mergeCell ref="F80:G80"/>
    <mergeCell ref="H80:I80"/>
    <mergeCell ref="J80:M80"/>
    <mergeCell ref="O80:O81"/>
    <mergeCell ref="B81:D81"/>
    <mergeCell ref="F81:G81"/>
    <mergeCell ref="H81:I81"/>
    <mergeCell ref="J81:M81"/>
    <mergeCell ref="B82:D82"/>
    <mergeCell ref="F82:G82"/>
    <mergeCell ref="H82:I82"/>
    <mergeCell ref="J82:M82"/>
    <mergeCell ref="A83:O83"/>
    <mergeCell ref="B84:H84"/>
    <mergeCell ref="K84:M84"/>
    <mergeCell ref="N84:N87"/>
    <mergeCell ref="O84:O87"/>
    <mergeCell ref="B85:H85"/>
    <mergeCell ref="N88:N93"/>
    <mergeCell ref="O88:O93"/>
    <mergeCell ref="B89:H89"/>
    <mergeCell ref="B90:H90"/>
    <mergeCell ref="B91:H91"/>
    <mergeCell ref="B92:H92"/>
    <mergeCell ref="B93:E93"/>
    <mergeCell ref="F93:I93"/>
    <mergeCell ref="K85:M85"/>
    <mergeCell ref="B86:H86"/>
    <mergeCell ref="K86:M86"/>
    <mergeCell ref="B87:H87"/>
    <mergeCell ref="K87:M87"/>
    <mergeCell ref="B88:I88"/>
    <mergeCell ref="J88:J93"/>
    <mergeCell ref="K88:M93"/>
    <mergeCell ref="B94:M94"/>
    <mergeCell ref="B95:D95"/>
    <mergeCell ref="E95:F95"/>
    <mergeCell ref="G95:G103"/>
    <mergeCell ref="H95:M103"/>
    <mergeCell ref="N95:N103"/>
    <mergeCell ref="B101:D101"/>
    <mergeCell ref="E101:F101"/>
    <mergeCell ref="B102:D102"/>
    <mergeCell ref="E102:F102"/>
    <mergeCell ref="B103:D103"/>
    <mergeCell ref="E103:F103"/>
    <mergeCell ref="B104:D104"/>
    <mergeCell ref="E104:M104"/>
    <mergeCell ref="N104:O104"/>
    <mergeCell ref="A105:O105"/>
    <mergeCell ref="O95:O103"/>
    <mergeCell ref="B96:D96"/>
    <mergeCell ref="E96:F96"/>
    <mergeCell ref="B97:D97"/>
    <mergeCell ref="E97:F97"/>
    <mergeCell ref="B98:F98"/>
    <mergeCell ref="B99:D99"/>
    <mergeCell ref="E99:F99"/>
    <mergeCell ref="B100:D100"/>
    <mergeCell ref="E100:F100"/>
    <mergeCell ref="J109:M109"/>
    <mergeCell ref="E110:G110"/>
    <mergeCell ref="H110:I110"/>
    <mergeCell ref="B106:F106"/>
    <mergeCell ref="H106:I106"/>
    <mergeCell ref="J106:M106"/>
    <mergeCell ref="A107:D111"/>
    <mergeCell ref="E107:G107"/>
    <mergeCell ref="H107:I107"/>
    <mergeCell ref="J107:M107"/>
    <mergeCell ref="J110:M110"/>
    <mergeCell ref="E111:G111"/>
    <mergeCell ref="H111:I111"/>
    <mergeCell ref="J111:M111"/>
    <mergeCell ref="B116:E116"/>
    <mergeCell ref="F116:G116"/>
    <mergeCell ref="H116:I116"/>
    <mergeCell ref="K116:M116"/>
    <mergeCell ref="B117:E117"/>
    <mergeCell ref="F117:G117"/>
    <mergeCell ref="H117:I117"/>
    <mergeCell ref="K117:M117"/>
    <mergeCell ref="N107:N111"/>
    <mergeCell ref="A112:O112"/>
    <mergeCell ref="B113:M113"/>
    <mergeCell ref="N113:N115"/>
    <mergeCell ref="O113:O115"/>
    <mergeCell ref="A114:E115"/>
    <mergeCell ref="F114:M114"/>
    <mergeCell ref="F115:G115"/>
    <mergeCell ref="H115:I115"/>
    <mergeCell ref="K115:M115"/>
    <mergeCell ref="O107:O111"/>
    <mergeCell ref="E108:G108"/>
    <mergeCell ref="H108:I108"/>
    <mergeCell ref="J108:M108"/>
    <mergeCell ref="E109:G109"/>
    <mergeCell ref="H109:I109"/>
    <mergeCell ref="B120:E120"/>
    <mergeCell ref="F120:G120"/>
    <mergeCell ref="H120:I120"/>
    <mergeCell ref="K120:M120"/>
    <mergeCell ref="B121:E121"/>
    <mergeCell ref="F121:G121"/>
    <mergeCell ref="H121:I121"/>
    <mergeCell ref="K121:M121"/>
    <mergeCell ref="B118:E118"/>
    <mergeCell ref="F118:G118"/>
    <mergeCell ref="H118:I118"/>
    <mergeCell ref="K118:M118"/>
    <mergeCell ref="B119:E119"/>
    <mergeCell ref="F119:G119"/>
    <mergeCell ref="H119:I119"/>
    <mergeCell ref="K119:M119"/>
    <mergeCell ref="B124:E124"/>
    <mergeCell ref="F124:G124"/>
    <mergeCell ref="H124:I124"/>
    <mergeCell ref="K124:M124"/>
    <mergeCell ref="B125:E125"/>
    <mergeCell ref="F125:G125"/>
    <mergeCell ref="H125:I125"/>
    <mergeCell ref="K125:M125"/>
    <mergeCell ref="B122:E122"/>
    <mergeCell ref="F122:G122"/>
    <mergeCell ref="H122:I122"/>
    <mergeCell ref="K122:M122"/>
    <mergeCell ref="B123:E123"/>
    <mergeCell ref="F123:G123"/>
    <mergeCell ref="H123:I123"/>
    <mergeCell ref="K123:M123"/>
    <mergeCell ref="B129:M129"/>
    <mergeCell ref="B130:C130"/>
    <mergeCell ref="D130:E130"/>
    <mergeCell ref="F130:G130"/>
    <mergeCell ref="H130:I130"/>
    <mergeCell ref="K130:M130"/>
    <mergeCell ref="B126:E126"/>
    <mergeCell ref="F126:G126"/>
    <mergeCell ref="H126:I126"/>
    <mergeCell ref="K126:M126"/>
    <mergeCell ref="B127:E127"/>
    <mergeCell ref="F127:G127"/>
    <mergeCell ref="H127:I127"/>
    <mergeCell ref="K127:M127"/>
    <mergeCell ref="B133:E133"/>
    <mergeCell ref="F133:M133"/>
    <mergeCell ref="A134:O134"/>
    <mergeCell ref="B135:E135"/>
    <mergeCell ref="G135:H135"/>
    <mergeCell ref="I135:M135"/>
    <mergeCell ref="B132:C132"/>
    <mergeCell ref="D132:E132"/>
    <mergeCell ref="F132:G132"/>
    <mergeCell ref="H132:I132"/>
    <mergeCell ref="J132:K132"/>
    <mergeCell ref="L132:M132"/>
    <mergeCell ref="N116:N133"/>
    <mergeCell ref="O116:O133"/>
    <mergeCell ref="B131:C131"/>
    <mergeCell ref="D131:E131"/>
    <mergeCell ref="F131:G131"/>
    <mergeCell ref="H131:I131"/>
    <mergeCell ref="J131:K131"/>
    <mergeCell ref="L131:M131"/>
    <mergeCell ref="B128:E128"/>
    <mergeCell ref="F128:G128"/>
    <mergeCell ref="H128:I128"/>
    <mergeCell ref="K128:M128"/>
    <mergeCell ref="A136:O136"/>
    <mergeCell ref="B137:F137"/>
    <mergeCell ref="G137:I137"/>
    <mergeCell ref="J137:J144"/>
    <mergeCell ref="K137:M140"/>
    <mergeCell ref="N137:N140"/>
    <mergeCell ref="O137:O140"/>
    <mergeCell ref="B138:F138"/>
    <mergeCell ref="G138:I138"/>
    <mergeCell ref="B139:F139"/>
    <mergeCell ref="N141:N142"/>
    <mergeCell ref="O141:O142"/>
    <mergeCell ref="P141:P142"/>
    <mergeCell ref="Q141:Q142"/>
    <mergeCell ref="B142:F142"/>
    <mergeCell ref="G142:I142"/>
    <mergeCell ref="G139:I139"/>
    <mergeCell ref="B140:F140"/>
    <mergeCell ref="G140:I140"/>
    <mergeCell ref="B141:F141"/>
    <mergeCell ref="G141:I141"/>
    <mergeCell ref="K141:M142"/>
    <mergeCell ref="Q143:Q144"/>
    <mergeCell ref="B144:F144"/>
    <mergeCell ref="G144:I144"/>
    <mergeCell ref="A145:O145"/>
    <mergeCell ref="B146:E146"/>
    <mergeCell ref="F146:H146"/>
    <mergeCell ref="I146:K146"/>
    <mergeCell ref="L146:M146"/>
    <mergeCell ref="N146:N161"/>
    <mergeCell ref="O146:O161"/>
    <mergeCell ref="B143:F143"/>
    <mergeCell ref="G143:I143"/>
    <mergeCell ref="K143:M144"/>
    <mergeCell ref="N143:N144"/>
    <mergeCell ref="O143:O144"/>
    <mergeCell ref="P143:P144"/>
    <mergeCell ref="C149:E149"/>
    <mergeCell ref="F149:H149"/>
    <mergeCell ref="I149:K149"/>
    <mergeCell ref="L149:M149"/>
    <mergeCell ref="C150:E150"/>
    <mergeCell ref="F150:H150"/>
    <mergeCell ref="I150:K150"/>
    <mergeCell ref="L150:M150"/>
    <mergeCell ref="B147:E147"/>
    <mergeCell ref="F147:H147"/>
    <mergeCell ref="I147:K147"/>
    <mergeCell ref="L147:M147"/>
    <mergeCell ref="B148:E148"/>
    <mergeCell ref="F148:H148"/>
    <mergeCell ref="I148:K148"/>
    <mergeCell ref="L148:M148"/>
    <mergeCell ref="B153:E153"/>
    <mergeCell ref="F153:H153"/>
    <mergeCell ref="I153:K153"/>
    <mergeCell ref="L153:M153"/>
    <mergeCell ref="B154:E154"/>
    <mergeCell ref="F154:H154"/>
    <mergeCell ref="I154:K154"/>
    <mergeCell ref="L154:M154"/>
    <mergeCell ref="B151:E151"/>
    <mergeCell ref="F151:H151"/>
    <mergeCell ref="I151:K151"/>
    <mergeCell ref="L151:M151"/>
    <mergeCell ref="B152:E152"/>
    <mergeCell ref="F152:H152"/>
    <mergeCell ref="I152:K152"/>
    <mergeCell ref="L152:M152"/>
    <mergeCell ref="B157:E157"/>
    <mergeCell ref="F157:H157"/>
    <mergeCell ref="I157:K157"/>
    <mergeCell ref="L157:M157"/>
    <mergeCell ref="B158:E158"/>
    <mergeCell ref="F158:H158"/>
    <mergeCell ref="I158:K158"/>
    <mergeCell ref="L158:M158"/>
    <mergeCell ref="B155:E155"/>
    <mergeCell ref="F155:H155"/>
    <mergeCell ref="I155:K155"/>
    <mergeCell ref="L155:M155"/>
    <mergeCell ref="B156:E156"/>
    <mergeCell ref="F156:H156"/>
    <mergeCell ref="I156:K156"/>
    <mergeCell ref="L156:M156"/>
    <mergeCell ref="B161:D161"/>
    <mergeCell ref="G161:H161"/>
    <mergeCell ref="I161:K161"/>
    <mergeCell ref="L161:M161"/>
    <mergeCell ref="A162:M162"/>
    <mergeCell ref="B163:D163"/>
    <mergeCell ref="F163:J163"/>
    <mergeCell ref="K163:M163"/>
    <mergeCell ref="B159:E159"/>
    <mergeCell ref="F159:H159"/>
    <mergeCell ref="I159:K159"/>
    <mergeCell ref="L159:M159"/>
    <mergeCell ref="B160:E160"/>
    <mergeCell ref="F160:H160"/>
    <mergeCell ref="I160:K160"/>
    <mergeCell ref="L160:M160"/>
    <mergeCell ref="K166:M166"/>
    <mergeCell ref="B167:D167"/>
    <mergeCell ref="F167:J167"/>
    <mergeCell ref="K167:M167"/>
    <mergeCell ref="B168:D168"/>
    <mergeCell ref="F168:J168"/>
    <mergeCell ref="K168:M168"/>
    <mergeCell ref="N163:N174"/>
    <mergeCell ref="O163:O174"/>
    <mergeCell ref="B164:D164"/>
    <mergeCell ref="F164:J164"/>
    <mergeCell ref="K164:M164"/>
    <mergeCell ref="B165:D165"/>
    <mergeCell ref="F165:J165"/>
    <mergeCell ref="K165:M165"/>
    <mergeCell ref="B166:D166"/>
    <mergeCell ref="F166:J166"/>
    <mergeCell ref="B171:D171"/>
    <mergeCell ref="F171:J171"/>
    <mergeCell ref="K171:M171"/>
    <mergeCell ref="B172:D172"/>
    <mergeCell ref="F172:J172"/>
    <mergeCell ref="K172:M172"/>
    <mergeCell ref="B169:D169"/>
    <mergeCell ref="F169:J169"/>
    <mergeCell ref="K169:M169"/>
    <mergeCell ref="B170:D170"/>
    <mergeCell ref="F170:J170"/>
    <mergeCell ref="K170:M170"/>
    <mergeCell ref="N175:N186"/>
    <mergeCell ref="O175:O186"/>
    <mergeCell ref="P175:P186"/>
    <mergeCell ref="B176:D176"/>
    <mergeCell ref="F176:M176"/>
    <mergeCell ref="B177:D177"/>
    <mergeCell ref="F177:M177"/>
    <mergeCell ref="B178:D178"/>
    <mergeCell ref="B173:D173"/>
    <mergeCell ref="F173:J173"/>
    <mergeCell ref="K173:M173"/>
    <mergeCell ref="B174:D174"/>
    <mergeCell ref="F174:J174"/>
    <mergeCell ref="K174:M174"/>
    <mergeCell ref="F178:M178"/>
    <mergeCell ref="B179:D179"/>
    <mergeCell ref="F179:M179"/>
    <mergeCell ref="B180:D180"/>
    <mergeCell ref="F180:M180"/>
    <mergeCell ref="B181:D181"/>
    <mergeCell ref="F181:M181"/>
    <mergeCell ref="B175:D175"/>
    <mergeCell ref="F175:M175"/>
    <mergeCell ref="B185:D185"/>
    <mergeCell ref="F185:M185"/>
    <mergeCell ref="B186:D186"/>
    <mergeCell ref="F186:M186"/>
    <mergeCell ref="B187:D187"/>
    <mergeCell ref="F187:J187"/>
    <mergeCell ref="K187:M187"/>
    <mergeCell ref="B182:D182"/>
    <mergeCell ref="F182:M182"/>
    <mergeCell ref="B183:D183"/>
    <mergeCell ref="F183:M183"/>
    <mergeCell ref="B184:D184"/>
    <mergeCell ref="F184:M184"/>
    <mergeCell ref="N187:N198"/>
    <mergeCell ref="O187:O198"/>
    <mergeCell ref="B188:D188"/>
    <mergeCell ref="F188:J188"/>
    <mergeCell ref="K188:M188"/>
    <mergeCell ref="B189:D189"/>
    <mergeCell ref="F189:J189"/>
    <mergeCell ref="K189:M189"/>
    <mergeCell ref="B190:D190"/>
    <mergeCell ref="F190:J190"/>
    <mergeCell ref="B193:D193"/>
    <mergeCell ref="F193:J193"/>
    <mergeCell ref="K193:M193"/>
    <mergeCell ref="B194:D194"/>
    <mergeCell ref="F194:J194"/>
    <mergeCell ref="K194:M194"/>
    <mergeCell ref="K190:M190"/>
    <mergeCell ref="B191:D191"/>
    <mergeCell ref="F191:J191"/>
    <mergeCell ref="K191:M191"/>
    <mergeCell ref="B192:D192"/>
    <mergeCell ref="F192:J192"/>
    <mergeCell ref="K192:M192"/>
    <mergeCell ref="B197:D197"/>
    <mergeCell ref="F197:J197"/>
    <mergeCell ref="K197:M197"/>
    <mergeCell ref="B198:D198"/>
    <mergeCell ref="F198:J198"/>
    <mergeCell ref="K198:M198"/>
    <mergeCell ref="B195:D195"/>
    <mergeCell ref="F195:J195"/>
    <mergeCell ref="K195:M195"/>
    <mergeCell ref="B196:D196"/>
    <mergeCell ref="F196:J196"/>
    <mergeCell ref="K196:M196"/>
    <mergeCell ref="B206:D206"/>
    <mergeCell ref="F206:M206"/>
    <mergeCell ref="B207:D207"/>
    <mergeCell ref="F207:M207"/>
    <mergeCell ref="B199:D199"/>
    <mergeCell ref="F199:M199"/>
    <mergeCell ref="B200:D200"/>
    <mergeCell ref="F200:M203"/>
    <mergeCell ref="B201:D201"/>
    <mergeCell ref="B202:D202"/>
    <mergeCell ref="B203:D203"/>
    <mergeCell ref="B204:D204"/>
    <mergeCell ref="O211:O217"/>
    <mergeCell ref="B212:I212"/>
    <mergeCell ref="C213:F213"/>
    <mergeCell ref="G213:I213"/>
    <mergeCell ref="C214:F214"/>
    <mergeCell ref="B208:D208"/>
    <mergeCell ref="F208:M208"/>
    <mergeCell ref="B209:D209"/>
    <mergeCell ref="F209:M209"/>
    <mergeCell ref="B210:D210"/>
    <mergeCell ref="F210:M210"/>
    <mergeCell ref="N199:N210"/>
    <mergeCell ref="O199:O210"/>
    <mergeCell ref="G214:I214"/>
    <mergeCell ref="C215:F215"/>
    <mergeCell ref="G215:I215"/>
    <mergeCell ref="C216:F216"/>
    <mergeCell ref="G216:I216"/>
    <mergeCell ref="B217:F217"/>
    <mergeCell ref="G217:I217"/>
    <mergeCell ref="B211:F211"/>
    <mergeCell ref="F204:M204"/>
    <mergeCell ref="B205:D205"/>
    <mergeCell ref="F205:M205"/>
    <mergeCell ref="G211:I211"/>
    <mergeCell ref="E221:I221"/>
    <mergeCell ref="B222:D222"/>
    <mergeCell ref="E222:I222"/>
    <mergeCell ref="B223:D223"/>
    <mergeCell ref="E223:I223"/>
    <mergeCell ref="N223:N224"/>
    <mergeCell ref="B218:M218"/>
    <mergeCell ref="N218:N222"/>
    <mergeCell ref="J211:J217"/>
    <mergeCell ref="K211:M217"/>
    <mergeCell ref="N211:N217"/>
    <mergeCell ref="O218:O222"/>
    <mergeCell ref="B219:D219"/>
    <mergeCell ref="E219:I219"/>
    <mergeCell ref="J219:J226"/>
    <mergeCell ref="K219:M226"/>
    <mergeCell ref="B220:D220"/>
    <mergeCell ref="E220:I220"/>
    <mergeCell ref="B221:D221"/>
    <mergeCell ref="O223:O224"/>
    <mergeCell ref="B224:D224"/>
    <mergeCell ref="E224:I224"/>
    <mergeCell ref="B225:F225"/>
    <mergeCell ref="G225:I225"/>
    <mergeCell ref="N225:N226"/>
    <mergeCell ref="O225:O226"/>
    <mergeCell ref="B226:F226"/>
    <mergeCell ref="G226:I226"/>
    <mergeCell ref="B227:M227"/>
    <mergeCell ref="N227:N243"/>
    <mergeCell ref="O227:O243"/>
    <mergeCell ref="P227:P242"/>
    <mergeCell ref="B228:I228"/>
    <mergeCell ref="K228:K243"/>
    <mergeCell ref="L228:M243"/>
    <mergeCell ref="B229:I229"/>
    <mergeCell ref="B230:I230"/>
    <mergeCell ref="B231:I231"/>
    <mergeCell ref="B238:I238"/>
    <mergeCell ref="B239:I239"/>
    <mergeCell ref="B240:I240"/>
    <mergeCell ref="B241:D241"/>
    <mergeCell ref="E241:J241"/>
    <mergeCell ref="B242:I242"/>
    <mergeCell ref="B232:I232"/>
    <mergeCell ref="B233:I233"/>
    <mergeCell ref="B234:I234"/>
    <mergeCell ref="B235:I235"/>
    <mergeCell ref="B236:I236"/>
    <mergeCell ref="B237:I237"/>
    <mergeCell ref="B243:D243"/>
    <mergeCell ref="E243:J243"/>
    <mergeCell ref="B244:M244"/>
    <mergeCell ref="N244:N250"/>
    <mergeCell ref="O244:O250"/>
    <mergeCell ref="B245:D245"/>
    <mergeCell ref="E245:F245"/>
    <mergeCell ref="G245:G250"/>
    <mergeCell ref="H245:M250"/>
    <mergeCell ref="B246:D246"/>
    <mergeCell ref="B250:D250"/>
    <mergeCell ref="E250:F250"/>
    <mergeCell ref="B251:E251"/>
    <mergeCell ref="H251:M251"/>
    <mergeCell ref="B252:D252"/>
    <mergeCell ref="G252:M252"/>
    <mergeCell ref="E246:F246"/>
    <mergeCell ref="B247:D247"/>
    <mergeCell ref="E247:F247"/>
    <mergeCell ref="B248:D248"/>
    <mergeCell ref="E248:F248"/>
    <mergeCell ref="B249:D249"/>
    <mergeCell ref="E249:F249"/>
    <mergeCell ref="N260:N264"/>
    <mergeCell ref="O260:O264"/>
    <mergeCell ref="B261:D261"/>
    <mergeCell ref="B262:D262"/>
    <mergeCell ref="B263:D263"/>
    <mergeCell ref="B264:D264"/>
    <mergeCell ref="E257:M257"/>
    <mergeCell ref="B258:D258"/>
    <mergeCell ref="G258:M258"/>
    <mergeCell ref="C259:D259"/>
    <mergeCell ref="E259:M259"/>
    <mergeCell ref="B260:D260"/>
    <mergeCell ref="F260:F264"/>
    <mergeCell ref="G260:M264"/>
    <mergeCell ref="N252:N259"/>
    <mergeCell ref="O252:O259"/>
    <mergeCell ref="B253:M253"/>
    <mergeCell ref="B254:D254"/>
    <mergeCell ref="G254:M254"/>
    <mergeCell ref="C255:D255"/>
    <mergeCell ref="E255:M255"/>
    <mergeCell ref="B256:D256"/>
    <mergeCell ref="G256:M256"/>
    <mergeCell ref="C257:D257"/>
    <mergeCell ref="A265:O265"/>
    <mergeCell ref="B266:E266"/>
    <mergeCell ref="G266:G271"/>
    <mergeCell ref="H266:M271"/>
    <mergeCell ref="N266:N272"/>
    <mergeCell ref="O266:O272"/>
    <mergeCell ref="B267:F267"/>
    <mergeCell ref="C268:D268"/>
    <mergeCell ref="E268:F268"/>
    <mergeCell ref="C269:D269"/>
    <mergeCell ref="H272:M272"/>
    <mergeCell ref="A273:A274"/>
    <mergeCell ref="B273:F274"/>
    <mergeCell ref="G273:I273"/>
    <mergeCell ref="J273:M273"/>
    <mergeCell ref="B275:M275"/>
    <mergeCell ref="E269:F269"/>
    <mergeCell ref="C270:D270"/>
    <mergeCell ref="E270:F270"/>
    <mergeCell ref="C271:D271"/>
    <mergeCell ref="E271:F271"/>
    <mergeCell ref="B272:D272"/>
    <mergeCell ref="E272:F272"/>
    <mergeCell ref="N275:N276"/>
    <mergeCell ref="O275:O276"/>
    <mergeCell ref="B276:F276"/>
    <mergeCell ref="M276:M279"/>
    <mergeCell ref="B277:F277"/>
    <mergeCell ref="N277:N279"/>
    <mergeCell ref="O277:O279"/>
    <mergeCell ref="B278:D278"/>
    <mergeCell ref="E278:F278"/>
    <mergeCell ref="B279:F279"/>
    <mergeCell ref="B287:F287"/>
    <mergeCell ref="B288:F288"/>
    <mergeCell ref="B289:F289"/>
    <mergeCell ref="B290:F290"/>
    <mergeCell ref="B291:M291"/>
    <mergeCell ref="B292:F292"/>
    <mergeCell ref="M292:M293"/>
    <mergeCell ref="B293:F293"/>
    <mergeCell ref="B280:M280"/>
    <mergeCell ref="B281:F281"/>
    <mergeCell ref="B282:F282"/>
    <mergeCell ref="B283:F283"/>
    <mergeCell ref="B284:M284"/>
    <mergeCell ref="B285:F285"/>
    <mergeCell ref="M285:M286"/>
    <mergeCell ref="B286:F286"/>
    <mergeCell ref="N298:N302"/>
    <mergeCell ref="O298:O302"/>
    <mergeCell ref="B299:F299"/>
    <mergeCell ref="G299:I299"/>
    <mergeCell ref="B300:F300"/>
    <mergeCell ref="G300:I300"/>
    <mergeCell ref="B294:F294"/>
    <mergeCell ref="B295:F295"/>
    <mergeCell ref="A296:O296"/>
    <mergeCell ref="B297:F297"/>
    <mergeCell ref="G297:I297"/>
    <mergeCell ref="K297:M297"/>
    <mergeCell ref="N280:N295"/>
    <mergeCell ref="O280:O295"/>
    <mergeCell ref="B301:F301"/>
    <mergeCell ref="G301:I301"/>
    <mergeCell ref="K301:M301"/>
    <mergeCell ref="B302:F302"/>
    <mergeCell ref="G302:I302"/>
    <mergeCell ref="K302:M302"/>
    <mergeCell ref="B298:F298"/>
    <mergeCell ref="G298:I298"/>
    <mergeCell ref="J298:J300"/>
    <mergeCell ref="K298:M300"/>
    <mergeCell ref="B306:F306"/>
    <mergeCell ref="G306:I306"/>
    <mergeCell ref="B307:F307"/>
    <mergeCell ref="G307:I307"/>
    <mergeCell ref="N307:N308"/>
    <mergeCell ref="O307:O308"/>
    <mergeCell ref="B308:F308"/>
    <mergeCell ref="G308:I308"/>
    <mergeCell ref="B303:F303"/>
    <mergeCell ref="G303:I303"/>
    <mergeCell ref="J303:J308"/>
    <mergeCell ref="K303:M308"/>
    <mergeCell ref="N303:N306"/>
    <mergeCell ref="O303:O306"/>
    <mergeCell ref="B304:F304"/>
    <mergeCell ref="G304:I304"/>
    <mergeCell ref="B305:F305"/>
    <mergeCell ref="G305:I305"/>
    <mergeCell ref="G312:I312"/>
    <mergeCell ref="B313:F313"/>
    <mergeCell ref="G313:I313"/>
    <mergeCell ref="B314:F314"/>
    <mergeCell ref="G314:I314"/>
    <mergeCell ref="J314:J315"/>
    <mergeCell ref="A309:O309"/>
    <mergeCell ref="B310:F310"/>
    <mergeCell ref="G310:I310"/>
    <mergeCell ref="J310:J313"/>
    <mergeCell ref="K310:M313"/>
    <mergeCell ref="N310:N315"/>
    <mergeCell ref="O310:O315"/>
    <mergeCell ref="B311:F311"/>
    <mergeCell ref="G311:I311"/>
    <mergeCell ref="B312:F312"/>
    <mergeCell ref="K314:M315"/>
    <mergeCell ref="B315:F315"/>
    <mergeCell ref="G315:I315"/>
    <mergeCell ref="B316:M316"/>
    <mergeCell ref="N316:N319"/>
    <mergeCell ref="O316:O356"/>
    <mergeCell ref="B317:J317"/>
    <mergeCell ref="K317:K356"/>
    <mergeCell ref="L317:M356"/>
    <mergeCell ref="C318:H318"/>
    <mergeCell ref="I318:J318"/>
    <mergeCell ref="C319:H319"/>
    <mergeCell ref="I319:J319"/>
    <mergeCell ref="C320:F320"/>
    <mergeCell ref="G320:J320"/>
    <mergeCell ref="N320:N323"/>
    <mergeCell ref="C321:H321"/>
    <mergeCell ref="I321:J321"/>
    <mergeCell ref="B322:J322"/>
    <mergeCell ref="C323:H323"/>
    <mergeCell ref="I323:J323"/>
    <mergeCell ref="C324:H324"/>
    <mergeCell ref="I324:J324"/>
    <mergeCell ref="N324:N327"/>
    <mergeCell ref="C325:F325"/>
    <mergeCell ref="G325:J325"/>
    <mergeCell ref="C326:H326"/>
    <mergeCell ref="I326:J326"/>
    <mergeCell ref="B327:J327"/>
    <mergeCell ref="C328:H328"/>
    <mergeCell ref="I328:J328"/>
    <mergeCell ref="N328:N331"/>
    <mergeCell ref="C329:H329"/>
    <mergeCell ref="I329:J329"/>
    <mergeCell ref="C330:F330"/>
    <mergeCell ref="G330:J330"/>
    <mergeCell ref="C331:H331"/>
    <mergeCell ref="I331:J331"/>
    <mergeCell ref="C336:H336"/>
    <mergeCell ref="I336:J336"/>
    <mergeCell ref="N336:N339"/>
    <mergeCell ref="B337:I337"/>
    <mergeCell ref="C338:H338"/>
    <mergeCell ref="I338:J338"/>
    <mergeCell ref="C339:H339"/>
    <mergeCell ref="I339:J339"/>
    <mergeCell ref="B332:I332"/>
    <mergeCell ref="N332:N335"/>
    <mergeCell ref="C333:H333"/>
    <mergeCell ref="I333:J333"/>
    <mergeCell ref="C334:H334"/>
    <mergeCell ref="I334:J334"/>
    <mergeCell ref="C335:F335"/>
    <mergeCell ref="G335:J335"/>
    <mergeCell ref="C344:H344"/>
    <mergeCell ref="I344:J344"/>
    <mergeCell ref="N344:N347"/>
    <mergeCell ref="C345:F345"/>
    <mergeCell ref="G345:J345"/>
    <mergeCell ref="C346:H346"/>
    <mergeCell ref="I346:J346"/>
    <mergeCell ref="B347:I347"/>
    <mergeCell ref="C340:F340"/>
    <mergeCell ref="G340:J340"/>
    <mergeCell ref="N340:N343"/>
    <mergeCell ref="C341:H341"/>
    <mergeCell ref="I341:J341"/>
    <mergeCell ref="B342:I342"/>
    <mergeCell ref="C343:H343"/>
    <mergeCell ref="I343:J343"/>
    <mergeCell ref="C348:H348"/>
    <mergeCell ref="I348:J348"/>
    <mergeCell ref="N348:N351"/>
    <mergeCell ref="C349:H349"/>
    <mergeCell ref="I349:J349"/>
    <mergeCell ref="C350:F350"/>
    <mergeCell ref="G350:J350"/>
    <mergeCell ref="C351:H351"/>
    <mergeCell ref="I351:J351"/>
    <mergeCell ref="C356:H356"/>
    <mergeCell ref="I356:J356"/>
    <mergeCell ref="B357:F357"/>
    <mergeCell ref="I357:M357"/>
    <mergeCell ref="B358:F358"/>
    <mergeCell ref="I358:M358"/>
    <mergeCell ref="B352:I352"/>
    <mergeCell ref="N352:N355"/>
    <mergeCell ref="C353:H353"/>
    <mergeCell ref="I353:J353"/>
    <mergeCell ref="C354:H354"/>
    <mergeCell ref="I354:J354"/>
    <mergeCell ref="C355:F355"/>
    <mergeCell ref="G355:J355"/>
    <mergeCell ref="B361:F361"/>
    <mergeCell ref="G361:H361"/>
    <mergeCell ref="A362:F362"/>
    <mergeCell ref="G362:M362"/>
    <mergeCell ref="N362:O362"/>
    <mergeCell ref="A363:N363"/>
    <mergeCell ref="N358:N359"/>
    <mergeCell ref="O358:O359"/>
    <mergeCell ref="B359:F359"/>
    <mergeCell ref="G359:M359"/>
    <mergeCell ref="B360:F360"/>
    <mergeCell ref="G360:H360"/>
    <mergeCell ref="I360:I361"/>
    <mergeCell ref="J360:M361"/>
    <mergeCell ref="N360:N361"/>
    <mergeCell ref="O360:O361"/>
  </mergeCells>
  <conditionalFormatting sqref="H11">
    <cfRule type="expression" dxfId="1997" priority="209">
      <formula>$E$17="Not applicable"</formula>
    </cfRule>
    <cfRule type="expression" dxfId="1996" priority="210">
      <formula>$E$17="Don't know"</formula>
    </cfRule>
    <cfRule type="expression" dxfId="1995" priority="211">
      <formula>$E$17="No"</formula>
    </cfRule>
  </conditionalFormatting>
  <conditionalFormatting sqref="M13 H18:M19 H13:H17">
    <cfRule type="expression" dxfId="1994" priority="206">
      <formula>$E13="Not applicable"</formula>
    </cfRule>
    <cfRule type="expression" dxfId="1993" priority="207">
      <formula>$E13="Don't know"</formula>
    </cfRule>
    <cfRule type="expression" dxfId="1992" priority="208">
      <formula>$E13="No"</formula>
    </cfRule>
  </conditionalFormatting>
  <conditionalFormatting sqref="E9:M9 H11 M13 H18:M19 H13:H17">
    <cfRule type="expression" dxfId="1991" priority="205">
      <formula>$M$14="Don't know"</formula>
    </cfRule>
  </conditionalFormatting>
  <conditionalFormatting sqref="E9:M9 H11 M13 H18:M19 H13:H17">
    <cfRule type="expression" dxfId="1990" priority="204">
      <formula>$M$14="Not applicable"</formula>
    </cfRule>
  </conditionalFormatting>
  <conditionalFormatting sqref="E9:M9 H11 M13 H18:M19 H13:H17">
    <cfRule type="expression" dxfId="1989" priority="203">
      <formula>$M$14="No"</formula>
    </cfRule>
  </conditionalFormatting>
  <conditionalFormatting sqref="K188:L198">
    <cfRule type="expression" dxfId="1988" priority="201">
      <formula>$E$221="Don't know"</formula>
    </cfRule>
    <cfRule type="expression" dxfId="1987" priority="202">
      <formula>$E$221="No"</formula>
    </cfRule>
  </conditionalFormatting>
  <conditionalFormatting sqref="G26 F70:I70 F72:I72 G106 G282:H282 G292:H292 N274 I43:J43 E71 N297:N298 G28:G31 N277 N303 N307 E73 G276:H276 K188:M198 G287:H287 G289:H289 F63:G64 E77:I81 F116:M128">
    <cfRule type="containsBlanks" dxfId="1986" priority="200">
      <formula>LEN(TRIM(E26))=0</formula>
    </cfRule>
  </conditionalFormatting>
  <conditionalFormatting sqref="E9:M9">
    <cfRule type="containsBlanks" dxfId="1985" priority="199">
      <formula>LEN(TRIM(E9))=0</formula>
    </cfRule>
  </conditionalFormatting>
  <conditionalFormatting sqref="N60 N88:N92 N106 N113 N135 N141 N143 N218 N260 N58 N225:N227 N146:N161 I35:J36 I48:J48 I55:J55 N20:N22 N26:N27 N187 N31:N32 I50:J50 I52:J53">
    <cfRule type="containsBlanks" dxfId="1984" priority="198">
      <formula>LEN(TRIM(I20))=0</formula>
    </cfRule>
  </conditionalFormatting>
  <conditionalFormatting sqref="H63:I64">
    <cfRule type="containsBlanks" dxfId="1983" priority="197">
      <formula>LEN(TRIM(H63))=0</formula>
    </cfRule>
  </conditionalFormatting>
  <conditionalFormatting sqref="E243 G137:G139 J137 J219 G225">
    <cfRule type="containsBlanks" dxfId="1982" priority="196">
      <formula>LEN(TRIM(E137))=0</formula>
    </cfRule>
  </conditionalFormatting>
  <conditionalFormatting sqref="I27">
    <cfRule type="containsBlanks" dxfId="1981" priority="194">
      <formula>LEN(TRIM(I27))=0</formula>
    </cfRule>
  </conditionalFormatting>
  <conditionalFormatting sqref="F135">
    <cfRule type="containsBlanks" dxfId="1980" priority="195">
      <formula>LEN(TRIM(F135))=0</formula>
    </cfRule>
  </conditionalFormatting>
  <conditionalFormatting sqref="I58">
    <cfRule type="containsBlanks" dxfId="1979" priority="193">
      <formula>LEN(TRIM(I58))=0</formula>
    </cfRule>
  </conditionalFormatting>
  <conditionalFormatting sqref="I26">
    <cfRule type="containsBlanks" dxfId="1978" priority="192">
      <formula>LEN(TRIM(I26))=0</formula>
    </cfRule>
  </conditionalFormatting>
  <conditionalFormatting sqref="I60">
    <cfRule type="containsBlanks" dxfId="1977" priority="191">
      <formula>LEN(TRIM(I60))=0</formula>
    </cfRule>
  </conditionalFormatting>
  <conditionalFormatting sqref="G140">
    <cfRule type="containsBlanks" dxfId="1976" priority="190">
      <formula>LEN(TRIM(G140))=0</formula>
    </cfRule>
  </conditionalFormatting>
  <conditionalFormatting sqref="J137 G137:G140">
    <cfRule type="expression" dxfId="1975" priority="188">
      <formula>#REF!="Don't know"</formula>
    </cfRule>
    <cfRule type="expression" dxfId="1974" priority="189">
      <formula>#REF!="No"</formula>
    </cfRule>
  </conditionalFormatting>
  <conditionalFormatting sqref="K188:L198">
    <cfRule type="expression" dxfId="1973" priority="186">
      <formula>$E$221="Don't know"</formula>
    </cfRule>
    <cfRule type="expression" dxfId="1972" priority="187">
      <formula>$E$221="No"</formula>
    </cfRule>
  </conditionalFormatting>
  <conditionalFormatting sqref="N8">
    <cfRule type="containsBlanks" dxfId="1971" priority="185">
      <formula>LEN(TRIM(N8))=0</formula>
    </cfRule>
  </conditionalFormatting>
  <conditionalFormatting sqref="N67">
    <cfRule type="containsBlanks" dxfId="1970" priority="184">
      <formula>LEN(TRIM(N67))=0</formula>
    </cfRule>
  </conditionalFormatting>
  <conditionalFormatting sqref="N199">
    <cfRule type="containsBlanks" dxfId="1969" priority="183">
      <formula>LEN(TRIM(N199))=0</formula>
    </cfRule>
  </conditionalFormatting>
  <conditionalFormatting sqref="N223:N224">
    <cfRule type="containsBlanks" dxfId="1968" priority="182">
      <formula>LEN(TRIM(N223))=0</formula>
    </cfRule>
  </conditionalFormatting>
  <conditionalFormatting sqref="N252">
    <cfRule type="containsBlanks" dxfId="1967" priority="181">
      <formula>LEN(TRIM(N252))=0</formula>
    </cfRule>
  </conditionalFormatting>
  <conditionalFormatting sqref="H67">
    <cfRule type="containsBlanks" dxfId="1966" priority="180">
      <formula>LEN(TRIM(H67))=0</formula>
    </cfRule>
  </conditionalFormatting>
  <conditionalFormatting sqref="F266">
    <cfRule type="containsBlanks" dxfId="1965" priority="164">
      <formula>LEN(TRIM(F266))=0</formula>
    </cfRule>
  </conditionalFormatting>
  <conditionalFormatting sqref="E252">
    <cfRule type="containsBlanks" dxfId="1964" priority="179">
      <formula>LEN(TRIM(E252))=0</formula>
    </cfRule>
  </conditionalFormatting>
  <conditionalFormatting sqref="E254">
    <cfRule type="containsBlanks" dxfId="1963" priority="178">
      <formula>LEN(TRIM(E254))=0</formula>
    </cfRule>
  </conditionalFormatting>
  <conditionalFormatting sqref="E173:E174">
    <cfRule type="containsBlanks" dxfId="1962" priority="177">
      <formula>LEN(TRIM(E173))=0</formula>
    </cfRule>
  </conditionalFormatting>
  <conditionalFormatting sqref="N175">
    <cfRule type="containsBlanks" dxfId="1961" priority="176">
      <formula>LEN(TRIM(N175))=0</formula>
    </cfRule>
  </conditionalFormatting>
  <conditionalFormatting sqref="E95:E97">
    <cfRule type="containsBlanks" dxfId="1960" priority="175">
      <formula>LEN(TRIM(E95))=0</formula>
    </cfRule>
  </conditionalFormatting>
  <conditionalFormatting sqref="E99:E102">
    <cfRule type="containsBlanks" dxfId="1959" priority="174">
      <formula>LEN(TRIM(E99))=0</formula>
    </cfRule>
  </conditionalFormatting>
  <conditionalFormatting sqref="G213:G216">
    <cfRule type="expression" dxfId="1958" priority="172">
      <formula>$G$144="Don't know"</formula>
    </cfRule>
    <cfRule type="expression" dxfId="1957" priority="173">
      <formula>$G$144="no"</formula>
    </cfRule>
  </conditionalFormatting>
  <conditionalFormatting sqref="N211">
    <cfRule type="containsBlanks" dxfId="1956" priority="171">
      <formula>LEN(TRIM(N211))=0</formula>
    </cfRule>
  </conditionalFormatting>
  <conditionalFormatting sqref="G213:G216">
    <cfRule type="containsBlanks" dxfId="1955" priority="170">
      <formula>LEN(TRIM(G213))=0</formula>
    </cfRule>
  </conditionalFormatting>
  <conditionalFormatting sqref="G211">
    <cfRule type="expression" dxfId="1954" priority="168">
      <formula>#REF!="Don't know"</formula>
    </cfRule>
    <cfRule type="expression" dxfId="1953" priority="169">
      <formula>#REF!="No"</formula>
    </cfRule>
  </conditionalFormatting>
  <conditionalFormatting sqref="G211">
    <cfRule type="containsBlanks" dxfId="1952" priority="167">
      <formula>LEN(TRIM(G211))=0</formula>
    </cfRule>
  </conditionalFormatting>
  <conditionalFormatting sqref="N266">
    <cfRule type="containsBlanks" dxfId="1951" priority="166">
      <formula>LEN(TRIM(N266))=0</formula>
    </cfRule>
  </conditionalFormatting>
  <conditionalFormatting sqref="F93:I93">
    <cfRule type="containsBlanks" dxfId="1950" priority="159">
      <formula>LEN(TRIM(F93))=0</formula>
    </cfRule>
  </conditionalFormatting>
  <conditionalFormatting sqref="N163">
    <cfRule type="containsBlanks" dxfId="1949" priority="165">
      <formula>LEN(TRIM(N163))=0</formula>
    </cfRule>
  </conditionalFormatting>
  <conditionalFormatting sqref="E249:F249">
    <cfRule type="containsBlanks" dxfId="1948" priority="158">
      <formula>LEN(TRIM(E249))=0</formula>
    </cfRule>
  </conditionalFormatting>
  <conditionalFormatting sqref="H22">
    <cfRule type="containsBlanks" dxfId="1947" priority="160">
      <formula>LEN(TRIM(H22))=0</formula>
    </cfRule>
    <cfRule type="expression" dxfId="1946" priority="163">
      <formula>$L$14="Don't know"</formula>
    </cfRule>
  </conditionalFormatting>
  <conditionalFormatting sqref="H22">
    <cfRule type="expression" dxfId="1945" priority="162">
      <formula>$L$14="Not applicable"</formula>
    </cfRule>
  </conditionalFormatting>
  <conditionalFormatting sqref="H22">
    <cfRule type="expression" dxfId="1944" priority="161">
      <formula>$L$14="No"</formula>
    </cfRule>
  </conditionalFormatting>
  <conditionalFormatting sqref="N95">
    <cfRule type="containsBlanks" dxfId="1943" priority="148">
      <formula>LEN(TRIM(N95))=0</formula>
    </cfRule>
  </conditionalFormatting>
  <conditionalFormatting sqref="F251">
    <cfRule type="containsBlanks" dxfId="1942" priority="157">
      <formula>LEN(TRIM(F251))=0</formula>
    </cfRule>
  </conditionalFormatting>
  <conditionalFormatting sqref="N244 N251">
    <cfRule type="containsBlanks" dxfId="1941" priority="156">
      <formula>LEN(TRIM(N244))=0</formula>
    </cfRule>
  </conditionalFormatting>
  <conditionalFormatting sqref="I28">
    <cfRule type="containsBlanks" dxfId="1940" priority="154">
      <formula>LEN(TRIM(I28))=0</formula>
    </cfRule>
  </conditionalFormatting>
  <conditionalFormatting sqref="J20:M24">
    <cfRule type="containsBlanks" dxfId="1939" priority="155">
      <formula>LEN(TRIM(J20))=0</formula>
    </cfRule>
  </conditionalFormatting>
  <conditionalFormatting sqref="I29">
    <cfRule type="containsBlanks" dxfId="1938" priority="153">
      <formula>LEN(TRIM(I29))=0</formula>
    </cfRule>
  </conditionalFormatting>
  <conditionalFormatting sqref="N77">
    <cfRule type="containsBlanks" dxfId="1937" priority="152">
      <formula>LEN(TRIM(N77))=0</formula>
    </cfRule>
  </conditionalFormatting>
  <conditionalFormatting sqref="N78">
    <cfRule type="containsBlanks" dxfId="1936" priority="151">
      <formula>LEN(TRIM(N78))=0</formula>
    </cfRule>
  </conditionalFormatting>
  <conditionalFormatting sqref="N79">
    <cfRule type="containsBlanks" dxfId="1935" priority="150">
      <formula>LEN(TRIM(N79))=0</formula>
    </cfRule>
  </conditionalFormatting>
  <conditionalFormatting sqref="N80">
    <cfRule type="containsBlanks" dxfId="1934" priority="149">
      <formula>LEN(TRIM(N80))=0</formula>
    </cfRule>
  </conditionalFormatting>
  <conditionalFormatting sqref="N69:N74">
    <cfRule type="containsBlanks" dxfId="1933" priority="147">
      <formula>LEN(TRIM(N69))=0</formula>
    </cfRule>
  </conditionalFormatting>
  <conditionalFormatting sqref="G8">
    <cfRule type="containsBlanks" dxfId="1932" priority="146">
      <formula>LEN(TRIM(G8))=0</formula>
    </cfRule>
  </conditionalFormatting>
  <conditionalFormatting sqref="G8">
    <cfRule type="expression" dxfId="1931" priority="145">
      <formula>$M$14="Don't know"</formula>
    </cfRule>
  </conditionalFormatting>
  <conditionalFormatting sqref="G8">
    <cfRule type="expression" dxfId="1930" priority="144">
      <formula>$M$14="Not applicable"</formula>
    </cfRule>
  </conditionalFormatting>
  <conditionalFormatting sqref="G8">
    <cfRule type="expression" dxfId="1929" priority="143">
      <formula>$M$14="No"</formula>
    </cfRule>
  </conditionalFormatting>
  <conditionalFormatting sqref="E11:E19">
    <cfRule type="containsBlanks" dxfId="1928" priority="142">
      <formula>LEN(TRIM(E11))=0</formula>
    </cfRule>
  </conditionalFormatting>
  <conditionalFormatting sqref="E11:E19">
    <cfRule type="expression" dxfId="1927" priority="141">
      <formula>$M$14="Don't know"</formula>
    </cfRule>
  </conditionalFormatting>
  <conditionalFormatting sqref="E11:E19">
    <cfRule type="expression" dxfId="1926" priority="140">
      <formula>$M$14="Not applicable"</formula>
    </cfRule>
  </conditionalFormatting>
  <conditionalFormatting sqref="E11:E19">
    <cfRule type="expression" dxfId="1925" priority="139">
      <formula>$M$14="No"</formula>
    </cfRule>
  </conditionalFormatting>
  <conditionalFormatting sqref="H20">
    <cfRule type="containsBlanks" dxfId="1924" priority="138">
      <formula>LEN(TRIM(H20))=0</formula>
    </cfRule>
  </conditionalFormatting>
  <conditionalFormatting sqref="H20">
    <cfRule type="expression" dxfId="1923" priority="137">
      <formula>$M$14="Don't know"</formula>
    </cfRule>
  </conditionalFormatting>
  <conditionalFormatting sqref="H20">
    <cfRule type="expression" dxfId="1922" priority="136">
      <formula>$M$14="Not applicable"</formula>
    </cfRule>
  </conditionalFormatting>
  <conditionalFormatting sqref="H20">
    <cfRule type="expression" dxfId="1921" priority="135">
      <formula>$M$14="No"</formula>
    </cfRule>
  </conditionalFormatting>
  <conditionalFormatting sqref="H21">
    <cfRule type="containsBlanks" dxfId="1920" priority="134">
      <formula>LEN(TRIM(H21))=0</formula>
    </cfRule>
  </conditionalFormatting>
  <conditionalFormatting sqref="H21">
    <cfRule type="expression" dxfId="1919" priority="133">
      <formula>$M$14="Don't know"</formula>
    </cfRule>
  </conditionalFormatting>
  <conditionalFormatting sqref="H21">
    <cfRule type="expression" dxfId="1918" priority="132">
      <formula>$M$14="Not applicable"</formula>
    </cfRule>
  </conditionalFormatting>
  <conditionalFormatting sqref="H21">
    <cfRule type="expression" dxfId="1917" priority="131">
      <formula>$M$14="No"</formula>
    </cfRule>
  </conditionalFormatting>
  <conditionalFormatting sqref="H23">
    <cfRule type="containsBlanks" dxfId="1916" priority="130">
      <formula>LEN(TRIM(H23))=0</formula>
    </cfRule>
  </conditionalFormatting>
  <conditionalFormatting sqref="H23">
    <cfRule type="expression" dxfId="1915" priority="129">
      <formula>$M$14="Don't know"</formula>
    </cfRule>
  </conditionalFormatting>
  <conditionalFormatting sqref="H23">
    <cfRule type="expression" dxfId="1914" priority="128">
      <formula>$M$14="Not applicable"</formula>
    </cfRule>
  </conditionalFormatting>
  <conditionalFormatting sqref="H23">
    <cfRule type="expression" dxfId="1913" priority="127">
      <formula>$M$14="No"</formula>
    </cfRule>
  </conditionalFormatting>
  <conditionalFormatting sqref="H24">
    <cfRule type="containsBlanks" dxfId="1912" priority="126">
      <formula>LEN(TRIM(H24))=0</formula>
    </cfRule>
  </conditionalFormatting>
  <conditionalFormatting sqref="H24">
    <cfRule type="expression" dxfId="1911" priority="125">
      <formula>$M$14="Don't know"</formula>
    </cfRule>
  </conditionalFormatting>
  <conditionalFormatting sqref="H24">
    <cfRule type="expression" dxfId="1910" priority="124">
      <formula>$M$14="Not applicable"</formula>
    </cfRule>
  </conditionalFormatting>
  <conditionalFormatting sqref="H24">
    <cfRule type="expression" dxfId="1909" priority="123">
      <formula>$M$14="No"</formula>
    </cfRule>
  </conditionalFormatting>
  <conditionalFormatting sqref="E70">
    <cfRule type="containsBlanks" dxfId="1908" priority="122">
      <formula>LEN(TRIM(E70))=0</formula>
    </cfRule>
  </conditionalFormatting>
  <conditionalFormatting sqref="E70">
    <cfRule type="expression" dxfId="1907" priority="121">
      <formula>$M$14="Don't know"</formula>
    </cfRule>
  </conditionalFormatting>
  <conditionalFormatting sqref="E70">
    <cfRule type="expression" dxfId="1906" priority="120">
      <formula>$M$14="Not applicable"</formula>
    </cfRule>
  </conditionalFormatting>
  <conditionalFormatting sqref="E70">
    <cfRule type="expression" dxfId="1905" priority="119">
      <formula>$M$14="No"</formula>
    </cfRule>
  </conditionalFormatting>
  <conditionalFormatting sqref="E72">
    <cfRule type="containsBlanks" dxfId="1904" priority="118">
      <formula>LEN(TRIM(E72))=0</formula>
    </cfRule>
  </conditionalFormatting>
  <conditionalFormatting sqref="E72">
    <cfRule type="expression" dxfId="1903" priority="117">
      <formula>$M$14="Don't know"</formula>
    </cfRule>
  </conditionalFormatting>
  <conditionalFormatting sqref="E72">
    <cfRule type="expression" dxfId="1902" priority="116">
      <formula>$M$14="Not applicable"</formula>
    </cfRule>
  </conditionalFormatting>
  <conditionalFormatting sqref="E72">
    <cfRule type="expression" dxfId="1901" priority="115">
      <formula>$M$14="No"</formula>
    </cfRule>
  </conditionalFormatting>
  <conditionalFormatting sqref="I89:I92">
    <cfRule type="containsBlanks" dxfId="1900" priority="114">
      <formula>LEN(TRIM(I89))=0</formula>
    </cfRule>
  </conditionalFormatting>
  <conditionalFormatting sqref="I89:I92">
    <cfRule type="expression" dxfId="1899" priority="113">
      <formula>$M$14="Don't know"</formula>
    </cfRule>
  </conditionalFormatting>
  <conditionalFormatting sqref="I89:I92">
    <cfRule type="expression" dxfId="1898" priority="112">
      <formula>$M$14="Not applicable"</formula>
    </cfRule>
  </conditionalFormatting>
  <conditionalFormatting sqref="I89:I92">
    <cfRule type="expression" dxfId="1897" priority="111">
      <formula>$M$14="No"</formula>
    </cfRule>
  </conditionalFormatting>
  <conditionalFormatting sqref="E186">
    <cfRule type="containsBlanks" dxfId="1896" priority="110">
      <formula>LEN(TRIM(E186))=0</formula>
    </cfRule>
  </conditionalFormatting>
  <conditionalFormatting sqref="K164:L174">
    <cfRule type="expression" dxfId="1895" priority="108">
      <formula>$E$221="Don't know"</formula>
    </cfRule>
    <cfRule type="expression" dxfId="1894" priority="109">
      <formula>$E$221="No"</formula>
    </cfRule>
  </conditionalFormatting>
  <conditionalFormatting sqref="K164:M174">
    <cfRule type="containsBlanks" dxfId="1893" priority="107">
      <formula>LEN(TRIM(K164))=0</formula>
    </cfRule>
  </conditionalFormatting>
  <conditionalFormatting sqref="K164:L174">
    <cfRule type="expression" dxfId="1892" priority="105">
      <formula>$E$221="Don't know"</formula>
    </cfRule>
    <cfRule type="expression" dxfId="1891" priority="106">
      <formula>$E$221="No"</formula>
    </cfRule>
  </conditionalFormatting>
  <conditionalFormatting sqref="H12">
    <cfRule type="expression" dxfId="1890" priority="102">
      <formula>$E12="Not applicable"</formula>
    </cfRule>
    <cfRule type="expression" dxfId="1889" priority="103">
      <formula>$E12="Don't know"</formula>
    </cfRule>
    <cfRule type="expression" dxfId="1888" priority="104">
      <formula>$E12="No"</formula>
    </cfRule>
  </conditionalFormatting>
  <conditionalFormatting sqref="H12">
    <cfRule type="expression" dxfId="1887" priority="101">
      <formula>$M$14="Don't know"</formula>
    </cfRule>
  </conditionalFormatting>
  <conditionalFormatting sqref="H12">
    <cfRule type="expression" dxfId="1886" priority="100">
      <formula>$M$14="Not applicable"</formula>
    </cfRule>
  </conditionalFormatting>
  <conditionalFormatting sqref="H12">
    <cfRule type="expression" dxfId="1885" priority="99">
      <formula>$M$14="No"</formula>
    </cfRule>
  </conditionalFormatting>
  <conditionalFormatting sqref="G141">
    <cfRule type="expression" dxfId="1884" priority="97">
      <formula>#REF!="Don't know"</formula>
    </cfRule>
    <cfRule type="expression" dxfId="1883" priority="98">
      <formula>#REF!="No"</formula>
    </cfRule>
  </conditionalFormatting>
  <conditionalFormatting sqref="G141">
    <cfRule type="containsBlanks" dxfId="1882" priority="96">
      <formula>LEN(TRIM(G141))=0</formula>
    </cfRule>
  </conditionalFormatting>
  <conditionalFormatting sqref="G143">
    <cfRule type="expression" dxfId="1881" priority="94">
      <formula>#REF!="Don't know"</formula>
    </cfRule>
    <cfRule type="expression" dxfId="1880" priority="95">
      <formula>#REF!="No"</formula>
    </cfRule>
  </conditionalFormatting>
  <conditionalFormatting sqref="G143">
    <cfRule type="containsBlanks" dxfId="1879" priority="93">
      <formula>LEN(TRIM(G143))=0</formula>
    </cfRule>
  </conditionalFormatting>
  <conditionalFormatting sqref="F147:F154 I147:I154 F159 F156:F157 I156:I159">
    <cfRule type="containsBlanks" dxfId="1878" priority="92">
      <formula>LEN(TRIM(F147))=0</formula>
    </cfRule>
  </conditionalFormatting>
  <conditionalFormatting sqref="E164:E172">
    <cfRule type="containsBlanks" dxfId="1877" priority="91">
      <formula>LEN(TRIM(E164))=0</formula>
    </cfRule>
  </conditionalFormatting>
  <conditionalFormatting sqref="E176:E185">
    <cfRule type="containsBlanks" dxfId="1876" priority="90">
      <formula>LEN(TRIM(E176))=0</formula>
    </cfRule>
  </conditionalFormatting>
  <conditionalFormatting sqref="E188:E198">
    <cfRule type="containsBlanks" dxfId="1875" priority="89">
      <formula>LEN(TRIM(E188))=0</formula>
    </cfRule>
  </conditionalFormatting>
  <conditionalFormatting sqref="E200">
    <cfRule type="containsBlanks" dxfId="1874" priority="88">
      <formula>LEN(TRIM(E200))=0</formula>
    </cfRule>
  </conditionalFormatting>
  <conditionalFormatting sqref="E201:E210">
    <cfRule type="containsBlanks" dxfId="1873" priority="87">
      <formula>LEN(TRIM(E201))=0</formula>
    </cfRule>
  </conditionalFormatting>
  <conditionalFormatting sqref="E219:E221">
    <cfRule type="containsBlanks" dxfId="1872" priority="86">
      <formula>LEN(TRIM(E219))=0</formula>
    </cfRule>
  </conditionalFormatting>
  <conditionalFormatting sqref="E223">
    <cfRule type="containsBlanks" dxfId="1871" priority="85">
      <formula>LEN(TRIM(E223))=0</formula>
    </cfRule>
  </conditionalFormatting>
  <conditionalFormatting sqref="J228:J240">
    <cfRule type="containsBlanks" dxfId="1870" priority="84">
      <formula>LEN(TRIM(J228))=0</formula>
    </cfRule>
  </conditionalFormatting>
  <conditionalFormatting sqref="J242">
    <cfRule type="containsBlanks" dxfId="1869" priority="83">
      <formula>LEN(TRIM(J242))=0</formula>
    </cfRule>
  </conditionalFormatting>
  <conditionalFormatting sqref="E245:F245 E247:F247 E246 E248">
    <cfRule type="containsBlanks" dxfId="1868" priority="82">
      <formula>LEN(TRIM(E245))=0</formula>
    </cfRule>
  </conditionalFormatting>
  <conditionalFormatting sqref="N310 N358 G358">
    <cfRule type="containsBlanks" dxfId="1867" priority="81">
      <formula>LEN(TRIM(G310))=0</formula>
    </cfRule>
  </conditionalFormatting>
  <conditionalFormatting sqref="G310">
    <cfRule type="containsBlanks" dxfId="1866" priority="80">
      <formula>LEN(TRIM(G310))=0</formula>
    </cfRule>
  </conditionalFormatting>
  <conditionalFormatting sqref="G360:H360 G361">
    <cfRule type="containsBlanks" dxfId="1865" priority="78">
      <formula>LEN(TRIM(G360))=0</formula>
    </cfRule>
    <cfRule type="containsBlanks" priority="79">
      <formula>LEN(TRIM(G360))=0</formula>
    </cfRule>
  </conditionalFormatting>
  <conditionalFormatting sqref="I318">
    <cfRule type="containsBlanks" dxfId="1864" priority="77">
      <formula>LEN(TRIM(I318))=0</formula>
    </cfRule>
  </conditionalFormatting>
  <conditionalFormatting sqref="I319">
    <cfRule type="containsBlanks" dxfId="1863" priority="76">
      <formula>LEN(TRIM(I319))=0</formula>
    </cfRule>
  </conditionalFormatting>
  <conditionalFormatting sqref="N357">
    <cfRule type="containsBlanks" dxfId="1862" priority="74">
      <formula>LEN(TRIM(N357))=0</formula>
    </cfRule>
  </conditionalFormatting>
  <conditionalFormatting sqref="G357">
    <cfRule type="containsBlanks" dxfId="1861" priority="73">
      <formula>LEN(TRIM(G357))=0</formula>
    </cfRule>
  </conditionalFormatting>
  <conditionalFormatting sqref="G312:I312">
    <cfRule type="containsBlanks" dxfId="1860" priority="72">
      <formula>LEN(TRIM(G312))=0</formula>
    </cfRule>
  </conditionalFormatting>
  <conditionalFormatting sqref="I321">
    <cfRule type="containsBlanks" dxfId="1859" priority="75">
      <formula>LEN(TRIM(I321))=0</formula>
    </cfRule>
  </conditionalFormatting>
  <conditionalFormatting sqref="N360">
    <cfRule type="containsBlanks" dxfId="1858" priority="71">
      <formula>LEN(TRIM(N360))=0</formula>
    </cfRule>
  </conditionalFormatting>
  <conditionalFormatting sqref="I353">
    <cfRule type="containsBlanks" dxfId="1857" priority="47">
      <formula>LEN(TRIM(I353))=0</formula>
    </cfRule>
  </conditionalFormatting>
  <conditionalFormatting sqref="G311">
    <cfRule type="containsBlanks" dxfId="1856" priority="70">
      <formula>LEN(TRIM(G311))=0</formula>
    </cfRule>
  </conditionalFormatting>
  <conditionalFormatting sqref="G313">
    <cfRule type="containsBlanks" dxfId="1855" priority="69">
      <formula>LEN(TRIM(G313))=0</formula>
    </cfRule>
  </conditionalFormatting>
  <conditionalFormatting sqref="G315">
    <cfRule type="containsBlanks" dxfId="1854" priority="68">
      <formula>LEN(TRIM(G315))=0</formula>
    </cfRule>
  </conditionalFormatting>
  <conditionalFormatting sqref="I328">
    <cfRule type="containsBlanks" dxfId="1853" priority="67">
      <formula>LEN(TRIM(I328))=0</formula>
    </cfRule>
  </conditionalFormatting>
  <conditionalFormatting sqref="I324">
    <cfRule type="containsBlanks" dxfId="1852" priority="66">
      <formula>LEN(TRIM(I324))=0</formula>
    </cfRule>
  </conditionalFormatting>
  <conditionalFormatting sqref="I329">
    <cfRule type="containsBlanks" dxfId="1851" priority="65">
      <formula>LEN(TRIM(I329))=0</formula>
    </cfRule>
  </conditionalFormatting>
  <conditionalFormatting sqref="I334">
    <cfRule type="containsBlanks" dxfId="1850" priority="64">
      <formula>LEN(TRIM(I334))=0</formula>
    </cfRule>
  </conditionalFormatting>
  <conditionalFormatting sqref="I339">
    <cfRule type="containsBlanks" dxfId="1849" priority="63">
      <formula>LEN(TRIM(I339))=0</formula>
    </cfRule>
  </conditionalFormatting>
  <conditionalFormatting sqref="I344">
    <cfRule type="containsBlanks" dxfId="1848" priority="62">
      <formula>LEN(TRIM(I344))=0</formula>
    </cfRule>
  </conditionalFormatting>
  <conditionalFormatting sqref="I349">
    <cfRule type="containsBlanks" dxfId="1847" priority="61">
      <formula>LEN(TRIM(I349))=0</formula>
    </cfRule>
  </conditionalFormatting>
  <conditionalFormatting sqref="I354">
    <cfRule type="containsBlanks" dxfId="1846" priority="60">
      <formula>LEN(TRIM(I354))=0</formula>
    </cfRule>
  </conditionalFormatting>
  <conditionalFormatting sqref="I326">
    <cfRule type="containsBlanks" dxfId="1845" priority="59">
      <formula>LEN(TRIM(I326))=0</formula>
    </cfRule>
  </conditionalFormatting>
  <conditionalFormatting sqref="I331">
    <cfRule type="containsBlanks" dxfId="1844" priority="58">
      <formula>LEN(TRIM(I331))=0</formula>
    </cfRule>
  </conditionalFormatting>
  <conditionalFormatting sqref="I336">
    <cfRule type="containsBlanks" dxfId="1843" priority="57">
      <formula>LEN(TRIM(I336))=0</formula>
    </cfRule>
  </conditionalFormatting>
  <conditionalFormatting sqref="I341">
    <cfRule type="containsBlanks" dxfId="1842" priority="56">
      <formula>LEN(TRIM(I341))=0</formula>
    </cfRule>
  </conditionalFormatting>
  <conditionalFormatting sqref="I346">
    <cfRule type="containsBlanks" dxfId="1841" priority="55">
      <formula>LEN(TRIM(I346))=0</formula>
    </cfRule>
  </conditionalFormatting>
  <conditionalFormatting sqref="I351">
    <cfRule type="containsBlanks" dxfId="1840" priority="54">
      <formula>LEN(TRIM(I351))=0</formula>
    </cfRule>
  </conditionalFormatting>
  <conditionalFormatting sqref="I356">
    <cfRule type="containsBlanks" dxfId="1839" priority="53">
      <formula>LEN(TRIM(I356))=0</formula>
    </cfRule>
  </conditionalFormatting>
  <conditionalFormatting sqref="I323">
    <cfRule type="containsBlanks" dxfId="1838" priority="52">
      <formula>LEN(TRIM(I323))=0</formula>
    </cfRule>
  </conditionalFormatting>
  <conditionalFormatting sqref="I333">
    <cfRule type="containsBlanks" dxfId="1837" priority="51">
      <formula>LEN(TRIM(I333))=0</formula>
    </cfRule>
  </conditionalFormatting>
  <conditionalFormatting sqref="I338">
    <cfRule type="containsBlanks" dxfId="1836" priority="50">
      <formula>LEN(TRIM(I338))=0</formula>
    </cfRule>
  </conditionalFormatting>
  <conditionalFormatting sqref="I343">
    <cfRule type="containsBlanks" dxfId="1835" priority="49">
      <formula>LEN(TRIM(I343))=0</formula>
    </cfRule>
  </conditionalFormatting>
  <conditionalFormatting sqref="I348">
    <cfRule type="containsBlanks" dxfId="1834" priority="48">
      <formula>LEN(TRIM(I348))=0</formula>
    </cfRule>
  </conditionalFormatting>
  <conditionalFormatting sqref="G297:G299 G301 G304:G307">
    <cfRule type="containsBlanks" dxfId="1833" priority="46">
      <formula>LEN(TRIM(G297))=0</formula>
    </cfRule>
  </conditionalFormatting>
  <conditionalFormatting sqref="G308:I308">
    <cfRule type="containsBlanks" dxfId="1832" priority="45">
      <formula>LEN(TRIM(G308))=0</formula>
    </cfRule>
  </conditionalFormatting>
  <conditionalFormatting sqref="G302:G303">
    <cfRule type="containsBlanks" dxfId="1831" priority="44">
      <formula>LEN(TRIM(G302))=0</formula>
    </cfRule>
  </conditionalFormatting>
  <conditionalFormatting sqref="E268:E272">
    <cfRule type="containsBlanks" dxfId="1830" priority="43">
      <formula>LEN(TRIM(E268))=0</formula>
    </cfRule>
  </conditionalFormatting>
  <conditionalFormatting sqref="P175">
    <cfRule type="containsBlanks" dxfId="1829" priority="42">
      <formula>LEN(TRIM(P175))=0</formula>
    </cfRule>
  </conditionalFormatting>
  <conditionalFormatting sqref="G277:H277">
    <cfRule type="containsBlanks" dxfId="1828" priority="41">
      <formula>LEN(TRIM(G277))=0</formula>
    </cfRule>
  </conditionalFormatting>
  <conditionalFormatting sqref="I37:J37">
    <cfRule type="containsBlanks" dxfId="1827" priority="38">
      <formula>LEN(TRIM(I37))=0</formula>
    </cfRule>
  </conditionalFormatting>
  <conditionalFormatting sqref="G286:H286">
    <cfRule type="containsBlanks" dxfId="1826" priority="40">
      <formula>LEN(TRIM(G286))=0</formula>
    </cfRule>
  </conditionalFormatting>
  <conditionalFormatting sqref="J276:K276">
    <cfRule type="containsBlanks" dxfId="1825" priority="39">
      <formula>LEN(TRIM(J276))=0</formula>
    </cfRule>
  </conditionalFormatting>
  <conditionalFormatting sqref="I39:J39">
    <cfRule type="containsBlanks" dxfId="1824" priority="37">
      <formula>LEN(TRIM(I39))=0</formula>
    </cfRule>
  </conditionalFormatting>
  <conditionalFormatting sqref="I40:J40">
    <cfRule type="containsBlanks" dxfId="1823" priority="36">
      <formula>LEN(TRIM(I40))=0</formula>
    </cfRule>
  </conditionalFormatting>
  <conditionalFormatting sqref="I42:J42">
    <cfRule type="containsBlanks" dxfId="1822" priority="35">
      <formula>LEN(TRIM(I42))=0</formula>
    </cfRule>
  </conditionalFormatting>
  <conditionalFormatting sqref="I45:J45">
    <cfRule type="containsBlanks" dxfId="1821" priority="34">
      <formula>LEN(TRIM(I45))=0</formula>
    </cfRule>
  </conditionalFormatting>
  <conditionalFormatting sqref="I47:J47">
    <cfRule type="containsBlanks" dxfId="1820" priority="33">
      <formula>LEN(TRIM(I47))=0</formula>
    </cfRule>
  </conditionalFormatting>
  <conditionalFormatting sqref="I49:J49">
    <cfRule type="containsBlanks" dxfId="1819" priority="32">
      <formula>LEN(TRIM(I49))=0</formula>
    </cfRule>
  </conditionalFormatting>
  <conditionalFormatting sqref="I51:J51">
    <cfRule type="containsBlanks" dxfId="1818" priority="31">
      <formula>LEN(TRIM(I51))=0</formula>
    </cfRule>
  </conditionalFormatting>
  <conditionalFormatting sqref="I56:J56">
    <cfRule type="containsBlanks" dxfId="1817" priority="30">
      <formula>LEN(TRIM(I56))=0</formula>
    </cfRule>
  </conditionalFormatting>
  <conditionalFormatting sqref="I57:J57">
    <cfRule type="containsBlanks" dxfId="1816" priority="29">
      <formula>LEN(TRIM(I57))=0</formula>
    </cfRule>
  </conditionalFormatting>
  <conditionalFormatting sqref="L158">
    <cfRule type="containsBlanks" dxfId="1815" priority="28">
      <formula>LEN(TRIM(L158))=0</formula>
    </cfRule>
  </conditionalFormatting>
  <conditionalFormatting sqref="J295:K295">
    <cfRule type="containsBlanks" dxfId="1814" priority="27">
      <formula>LEN(TRIM(J295))=0</formula>
    </cfRule>
  </conditionalFormatting>
  <conditionalFormatting sqref="E256">
    <cfRule type="containsBlanks" dxfId="1813" priority="26">
      <formula>LEN(TRIM(E256))=0</formula>
    </cfRule>
  </conditionalFormatting>
  <conditionalFormatting sqref="E258">
    <cfRule type="containsBlanks" dxfId="1812" priority="25">
      <formula>LEN(TRIM(E258))=0</formula>
    </cfRule>
  </conditionalFormatting>
  <conditionalFormatting sqref="E260">
    <cfRule type="containsBlanks" dxfId="1811" priority="24">
      <formula>LEN(TRIM(E260))=0</formula>
    </cfRule>
  </conditionalFormatting>
  <conditionalFormatting sqref="E261">
    <cfRule type="containsBlanks" dxfId="1810" priority="23">
      <formula>LEN(TRIM(E261))=0</formula>
    </cfRule>
  </conditionalFormatting>
  <conditionalFormatting sqref="E262">
    <cfRule type="containsBlanks" dxfId="1809" priority="22">
      <formula>LEN(TRIM(E262))=0</formula>
    </cfRule>
  </conditionalFormatting>
  <conditionalFormatting sqref="E263">
    <cfRule type="containsBlanks" dxfId="1808" priority="21">
      <formula>LEN(TRIM(E263))=0</formula>
    </cfRule>
  </conditionalFormatting>
  <conditionalFormatting sqref="E264">
    <cfRule type="containsBlanks" dxfId="1807" priority="20">
      <formula>LEN(TRIM(E264))=0</formula>
    </cfRule>
  </conditionalFormatting>
  <conditionalFormatting sqref="J277:K279">
    <cfRule type="containsBlanks" dxfId="1806" priority="19">
      <formula>LEN(TRIM(J277))=0</formula>
    </cfRule>
  </conditionalFormatting>
  <conditionalFormatting sqref="J281:K283">
    <cfRule type="containsBlanks" dxfId="1805" priority="18">
      <formula>LEN(TRIM(J281))=0</formula>
    </cfRule>
  </conditionalFormatting>
  <conditionalFormatting sqref="J285:K290">
    <cfRule type="containsBlanks" dxfId="1804" priority="17">
      <formula>LEN(TRIM(J285))=0</formula>
    </cfRule>
  </conditionalFormatting>
  <conditionalFormatting sqref="J292:K294">
    <cfRule type="containsBlanks" dxfId="1803" priority="16">
      <formula>LEN(TRIM(J292))=0</formula>
    </cfRule>
  </conditionalFormatting>
  <conditionalFormatting sqref="F160">
    <cfRule type="containsBlanks" dxfId="1802" priority="15">
      <formula>LEN(TRIM(F160))=0</formula>
    </cfRule>
  </conditionalFormatting>
  <conditionalFormatting sqref="I44:J44">
    <cfRule type="containsBlanks" dxfId="1801" priority="1">
      <formula>LEN(TRIM(I44))=0</formula>
    </cfRule>
  </conditionalFormatting>
  <conditionalFormatting sqref="I160">
    <cfRule type="containsBlanks" dxfId="1800" priority="14">
      <formula>LEN(TRIM(I160))=0</formula>
    </cfRule>
  </conditionalFormatting>
  <conditionalFormatting sqref="F158">
    <cfRule type="containsBlanks" dxfId="1799" priority="13">
      <formula>LEN(TRIM(F158))=0</formula>
    </cfRule>
  </conditionalFormatting>
  <conditionalFormatting sqref="F155">
    <cfRule type="containsBlanks" dxfId="1798" priority="12">
      <formula>LEN(TRIM(F155))=0</formula>
    </cfRule>
  </conditionalFormatting>
  <conditionalFormatting sqref="I155">
    <cfRule type="containsBlanks" dxfId="1797" priority="11">
      <formula>LEN(TRIM(I155))=0</formula>
    </cfRule>
  </conditionalFormatting>
  <conditionalFormatting sqref="G278:H278">
    <cfRule type="containsBlanks" dxfId="1796" priority="10">
      <formula>LEN(TRIM(G278))=0</formula>
    </cfRule>
  </conditionalFormatting>
  <conditionalFormatting sqref="G279:H279">
    <cfRule type="containsBlanks" dxfId="1795" priority="9">
      <formula>LEN(TRIM(G279))=0</formula>
    </cfRule>
  </conditionalFormatting>
  <conditionalFormatting sqref="G281:H281">
    <cfRule type="containsBlanks" dxfId="1794" priority="8">
      <formula>LEN(TRIM(G281))=0</formula>
    </cfRule>
  </conditionalFormatting>
  <conditionalFormatting sqref="G283:H283">
    <cfRule type="containsBlanks" dxfId="1793" priority="7">
      <formula>LEN(TRIM(G283))=0</formula>
    </cfRule>
  </conditionalFormatting>
  <conditionalFormatting sqref="G285:H285">
    <cfRule type="containsBlanks" dxfId="1792" priority="6">
      <formula>LEN(TRIM(G285))=0</formula>
    </cfRule>
  </conditionalFormatting>
  <conditionalFormatting sqref="G288:H288">
    <cfRule type="containsBlanks" dxfId="1791" priority="5">
      <formula>LEN(TRIM(G288))=0</formula>
    </cfRule>
  </conditionalFormatting>
  <conditionalFormatting sqref="G290:H290">
    <cfRule type="containsBlanks" dxfId="1790" priority="4">
      <formula>LEN(TRIM(G290))=0</formula>
    </cfRule>
  </conditionalFormatting>
  <conditionalFormatting sqref="G293:H293">
    <cfRule type="containsBlanks" dxfId="1789" priority="3">
      <formula>LEN(TRIM(G293))=0</formula>
    </cfRule>
  </conditionalFormatting>
  <conditionalFormatting sqref="G294:H294">
    <cfRule type="containsBlanks" dxfId="1788" priority="2">
      <formula>LEN(TRIM(G294))=0</formula>
    </cfRule>
  </conditionalFormatting>
  <dataValidations count="36">
    <dataValidation type="list" allowBlank="1" showInputMessage="1" showErrorMessage="1" sqref="G361:H361" xr:uid="{85D47CAB-8672-4250-B456-C952A6A3E6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I318:J318 I323:J323 I333:J333 I338:J338 I343:J343 I348:J348 I353:J353" xr:uid="{960961FB-3759-4A19-A282-88BD139FD7E9}">
      <formula1>"Precalificados por la OMS, SRA, Precalificados por la OMS y SRA,No se registraron productos precalificados por la OMS o SRA,No sé"</formula1>
    </dataValidation>
    <dataValidation type="list" allowBlank="1" showInputMessage="1" showErrorMessage="1" sqref="I321:J321 I326:J326 I331:J331 I336:J336 I341:J341 I346:J346 I351:J351 I356:J356" xr:uid="{D89F8FD6-6373-4789-A5C7-B29AAA11FAC2}">
      <formula1>"0,1,2 o más,No sé"</formula1>
    </dataValidation>
    <dataValidation type="list" allowBlank="1" showInputMessage="1" showErrorMessage="1" sqref="I319:J319 I324:J324 I329:J329 I334:J334 I354:J354 I344:J344 I349:J349 I339" xr:uid="{CD0537A7-9F9D-4CB6-A4F8-CD61249FF292}">
      <formula1>"0,1,2-3,Más de 3,No sé"</formula1>
    </dataValidation>
    <dataValidation type="list" allowBlank="1" showInputMessage="1" showErrorMessage="1" sqref="I328:J328" xr:uid="{82420524-6164-4751-A20D-2BB0F74B372B}">
      <formula1>"Precalificados por la OMS, SRA, Precalificados por la OMS y SRA,No se registraron productos precalificados por la OMS o SRA,No sé, No aplica"</formula1>
    </dataValidation>
    <dataValidation type="list" allowBlank="1" showInputMessage="1" showErrorMessage="1" sqref="F147:K160" xr:uid="{C9EFC7A1-CBB5-4005-B44A-7E9991CC6A2E}">
      <formula1>"Trabajador sanitario comunitario (o equivalente),Auxiliar de enfermería,Partera auxiliar de enfermería,Enfermero,Oficial clínico,Médico,No sé,No aplica"</formula1>
    </dataValidation>
    <dataValidation type="list" allowBlank="1" showInputMessage="1" showErrorMessage="1" sqref="E95:F97" xr:uid="{3D1DA695-3172-4E22-9170-7E68022BB38C}">
      <formula1>"Sí,No,No sé,No aplica"</formula1>
    </dataValidation>
    <dataValidation type="list" allowBlank="1" showInputMessage="1" showErrorMessage="1" sqref="E77:E81" xr:uid="{065CFFF7-234C-480F-9E6D-EC1D966D03FA}">
      <formula1>"En especie, En efectivo, No sé, No aplica"</formula1>
    </dataValidation>
    <dataValidation type="list" allowBlank="1" showInputMessage="1" showErrorMessage="1" sqref="G8 G311:I311 H20:H21 H23:H24 E70 E72 I89:I92 K188:M198 G139:I139 F130:M132 K164:M174 E223:I223 E11:E19 G225:I225 E254 F116:M128 E256 E258 G298:I299 G313:I313 G315:I315 E219:I221 G302:I303 G307:I307 E260:E264" xr:uid="{3B32A4F8-917F-4960-A733-D821D99908EC}">
      <formula1>"Sí, No, No sé, No aplica"</formula1>
    </dataValidation>
    <dataValidation type="list" allowBlank="1" showInputMessage="1" showErrorMessage="1" sqref="G29 I29" xr:uid="{D3045DDA-9533-4AEB-843C-983176357FA5}">
      <formula1>"2015,2016,2017,2018,2019"</formula1>
    </dataValidation>
    <dataValidation type="list" allowBlank="1" showInputMessage="1" showErrorMessage="1" sqref="G304:I304" xr:uid="{D73739D8-8396-4E2D-9B00-5F220F850640}">
      <formula1>"Sí; certificación de las normas ISO, Sí; precalificación de la OMS, Sí; certificación de las normas ISO y precalificación de la OMS,Ninguno, No sé, No aplica"</formula1>
    </dataValidation>
    <dataValidation type="list" allowBlank="1" showInputMessage="1" showErrorMessage="1" sqref="E248:F248" xr:uid="{10290458-115B-4D5D-98CB-18C4FE775A8A}">
      <formula1>"Sí: Intensa movilización/participación comunitaria,Sí: Moderada movilización/participación comunitaria,No,No sé"</formula1>
    </dataValidation>
    <dataValidation type="list" allowBlank="1" showInputMessage="1" showErrorMessage="1" sqref="E246:F246" xr:uid="{069CBD28-AD82-4F9F-B172-BB4C1EDEDF58}">
      <formula1>"Sí: Numerosas actividades en medios de comunicación,Sí: Algunas actividades en medios de comunicación,No,No sé"</formula1>
    </dataValidation>
    <dataValidation type="list" allowBlank="1" showInputMessage="1" showErrorMessage="1" sqref="G140:I140" xr:uid="{57220B0E-CFB4-4234-A8AE-47A70B14B961}">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F90:H92" xr:uid="{A2BEBDF8-28C9-4FF6-8D70-1C84E6AF3051}">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E272:F272" xr:uid="{B403BFBE-E233-46C1-853A-44AE79801CF3}">
      <formula1>"Solo impreso, Teléfono móvil/SMS,Formato electrónico,Combinación, No sé, No aplica (no hay un LMIS)"</formula1>
    </dataValidation>
    <dataValidation type="list" allowBlank="1" showInputMessage="1" showErrorMessage="1" sqref="F251" xr:uid="{27C72C05-C29E-4BBE-8BE3-085C51FA2BE5}">
      <formula1>"0 %,1-10 %,11-20 %,21-30 %,31-40 %,41-50 %,51-60 %,61-70 %,71-80 %,81-100 %,No sé,No aplica"</formula1>
    </dataValidation>
    <dataValidation type="list" allowBlank="1" showInputMessage="1" showErrorMessage="1" sqref="E249:F249 G213:I216 E99:F102" xr:uid="{341D2EE3-B6CA-4A76-B9F7-CAF75CD82038}">
      <formula1>"Sí,No,No sé"</formula1>
    </dataValidation>
    <dataValidation type="list" allowBlank="1" showInputMessage="1" showErrorMessage="1" sqref="E247:F247" xr:uid="{E025C11A-EA63-40A0-B56A-8322A5434782}">
      <formula1>"Sí: Numerosas actividades de promoción/educación móvil,Sí: Algunas actividades de promoción/educación móvil,No,No sé"</formula1>
    </dataValidation>
    <dataValidation type="list" allowBlank="1" showInputMessage="1" showErrorMessage="1" sqref="E245:F245" xr:uid="{716DF4C5-8908-4562-8F80-A31624339785}">
      <formula1>"Sí: Numerosas actividades de mercadeo social,Sí: Algunas actividades de mercadeo social,No,No sé"</formula1>
    </dataValidation>
    <dataValidation allowBlank="1" showInputMessage="1" showErrorMessage="1" error="Seleccione una opción de la lista desplegable." sqref="J20:M24" xr:uid="{705A5A23-B39B-4803-8C10-119562424181}"/>
    <dataValidation type="list" allowBlank="1" showInputMessage="1" showErrorMessage="1" sqref="E271:F271" xr:uid="{57CADD2E-3B14-4764-9A77-58EE52974966}">
      <formula1>"Sí: Se incluyen todos los sitios de mercadeo social, Sí: Se incluyen algunos de los sitios de mercadeo social,Ninguno, No sé, No aplica (no hay un LMIS)"</formula1>
    </dataValidation>
    <dataValidation type="list" allowBlank="1" showInputMessage="1" showErrorMessage="1" sqref="E270:F270" xr:uid="{2E4B5162-4D12-451C-B299-CA0ED4946727}">
      <formula1>"Sí: Se incluyen todas las instalaciones de ONG, Sí: Se incluyen algunas de las instalaciones de ONG,Ninguno, No sé, No aplica (no hay un LMIS)"</formula1>
    </dataValidation>
    <dataValidation type="list" allowBlank="1" showInputMessage="1" showErrorMessage="1" sqref="E269:F269" xr:uid="{7C1E26E4-1297-4AD4-B5D5-3C09178FF0BC}">
      <formula1>"Sí: Se incluyen todas las instalaciones del sector privado, Sí: Se incluyen algunas de las instalaciones del sector privado,Ninguno, No sé, No aplica (no hay un LMIS)"</formula1>
    </dataValidation>
    <dataValidation type="list" allowBlank="1" showInputMessage="1" showErrorMessage="1" sqref="E268:F268" xr:uid="{2CA85E00-2E17-4947-B181-BD62AF92AF6E}">
      <formula1>"Sí: Se incluyen todas las instalaciones del sector público, Sí: Se incluyen algunas de las instalaciones del sector público,Ninguno, No sé, No aplica (no hay un LMIS)"</formula1>
    </dataValidation>
    <dataValidation type="list" allowBlank="1" showInputMessage="1" showErrorMessage="1" sqref="G360:H360" xr:uid="{E2F71354-B10F-4607-BBD4-52649C822000}">
      <formula1>"Sí (Plan de PSE con componente de FP/RH),No hay plan de PSE iniciado/desarrollado,Sí hay un plan de PSE, pero sin componentes de FP/RH,No sé"</formula1>
    </dataValidation>
    <dataValidation type="list" allowBlank="1" showInputMessage="1" showErrorMessage="1" sqref="G312:I312" xr:uid="{056A1ECC-8382-4501-808B-BE813CA04A4E}">
      <formula1>"0-25 %,26-50 %,51-75 %,76-100 %, No sé, No aplica"</formula1>
    </dataValidation>
    <dataValidation type="list" allowBlank="1" showInputMessage="1" showErrorMessage="1" sqref="G308:I308" xr:uid="{7AB6D689-674E-4872-BA7C-6B5D238A4FC5}">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G310:I310" xr:uid="{8BC6ED26-635C-4D44-A0B4-6FA2F6A2A854}">
      <formula1>"0,1,2-3,Más de 3, No sé"</formula1>
    </dataValidation>
    <dataValidation type="list" allowBlank="1" showInputMessage="1" showErrorMessage="1" sqref="G301:I301" xr:uid="{64C45533-09AE-4A4D-A825-8CF8C526F3A2}">
      <formula1>"Menos de 6 meses, De 6 meses a menos de 1 año, De 1 año a 18 meses, Más de 18 meses,No sé"</formula1>
    </dataValidation>
    <dataValidation type="list" allowBlank="1" showInputMessage="1" showErrorMessage="1" sqref="G305:I306" xr:uid="{50D9B135-40BF-4D90-B78A-694FA6EAAF8D}">
      <formula1>"La mayoría fueron examinados, Algunos fueron examinados, Ninguno fue examinado, No sé, No aplica"</formula1>
    </dataValidation>
    <dataValidation type="list" allowBlank="1" showInputMessage="1" showErrorMessage="1" sqref="G161 I161:K161" xr:uid="{8E3EBC30-AADF-47B8-B01E-BC9FD365CA37}">
      <formula1>"Trabajador sanitario comunitario (o equivalente), Enfermero, Auxiliar de enfermería, Partera auxiliar de enfermería, Oficial clínico, Médico, No sabe, No corresponde"</formula1>
    </dataValidation>
    <dataValidation type="list" allowBlank="1" showInputMessage="1" showErrorMessage="1" sqref="G357:G358 J228:J240 I58 I60:J60 H67 G106 F135 F266 G141:I141 G143:I143 E164:E174 E176:E186 E188:E198 G211:I211 E200:E210 E252 G297:I297" xr:uid="{861C52FD-51EE-4CAD-BD76-C5E574BA1A08}">
      <formula1>"Sí, No, No sé"</formula1>
    </dataValidation>
    <dataValidation type="list" allowBlank="1" showInputMessage="1" showErrorMessage="1" sqref="G31:I31" xr:uid="{79DF53D7-D141-43F4-8BE6-A7CAE373655B}">
      <formula1>"Menos que una vez al año,Anualmente,Bianualmente (dos veces al año),Trimestralmente,Mensualmente,Ad hoc"</formula1>
    </dataValidation>
    <dataValidation type="list" allowBlank="1" showInputMessage="1" showErrorMessage="1" sqref="G26 I26 G28 I28" xr:uid="{232AE3DF-8CCD-4451-B8B7-25F9FCBBD361}">
      <formula1>"Enero, Febrero, Marzo, Abril, Mayo, Junio, Julio, Agosto, Septiembre, Octubre, Noviembre, Diciembre"</formula1>
    </dataValidation>
    <dataValidation type="list" allowBlank="1" showInputMessage="1" showErrorMessage="1" error="Seleccione una opción de la lista desplegable." sqref="H22" xr:uid="{F5417B83-1C20-43BE-8D51-39D29A9A28B7}">
      <formula1>"0 veces, 1 vez, 2-3 veces, 4 o más veces, No sé"</formula1>
    </dataValidation>
  </dataValidations>
  <hyperlinks>
    <hyperlink ref="H251" r:id="rId1" xr:uid="{ADFDF99E-7A48-4620-AA1C-E33E71C55750}"/>
    <hyperlink ref="N310" r:id="rId2" xr:uid="{C806A15C-6152-4C71-9840-C1293C9EE6F6}"/>
    <hyperlink ref="O310" r:id="rId3" xr:uid="{8542C251-2719-4573-9A4D-2B4535E9C0D5}"/>
    <hyperlink ref="I1:J1" location="'All Countries Summary (2019)'!A1" display="go to summary page" xr:uid="{1F04289E-4F32-44E7-9215-C90C4C3D3979}"/>
  </hyperlinks>
  <pageMargins left="0.7" right="0.7" top="0.75" bottom="0.75" header="0.3" footer="0.3"/>
  <drawing r:id="rId4"/>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BA90-F448-4DF1-8CFD-5B37D003E24F}">
  <sheetPr>
    <tabColor theme="5" tint="0.39997558519241921"/>
  </sheetPr>
  <dimension ref="A1:Q366"/>
  <sheetViews>
    <sheetView showGridLines="0" topLeftCell="C1" zoomScaleNormal="100" workbookViewId="0">
      <selection activeCell="F222" sqref="F222:J222"/>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8.140625" style="140" customWidth="1"/>
    <col min="7" max="7" width="25.5703125" style="140" customWidth="1"/>
    <col min="8" max="8" width="20.42578125" style="140" customWidth="1"/>
    <col min="9" max="9" width="18.5703125" style="140" customWidth="1"/>
    <col min="10" max="10" width="19.140625" style="140" customWidth="1"/>
    <col min="11" max="11" width="19.5703125" style="140" customWidth="1"/>
    <col min="12" max="12" width="17.140625" style="140" customWidth="1"/>
    <col min="13" max="13" width="17.42578125" style="140" customWidth="1"/>
    <col min="14" max="14" width="26.42578125" style="140" customWidth="1"/>
    <col min="15" max="16" width="60.42578125" style="140" customWidth="1"/>
    <col min="17" max="16384" width="9.140625" style="140"/>
  </cols>
  <sheetData>
    <row r="1" spans="2:16" ht="60.75" customHeight="1">
      <c r="F1" s="643"/>
      <c r="G1" s="643"/>
      <c r="H1" s="643"/>
      <c r="I1" s="643"/>
      <c r="J1" s="643"/>
      <c r="K1" s="643"/>
      <c r="L1" s="643"/>
      <c r="M1" s="2508" t="s">
        <v>828</v>
      </c>
      <c r="N1" s="2508"/>
    </row>
    <row r="2" spans="2:16" ht="56.25" customHeight="1" thickBot="1">
      <c r="B2" s="4473" t="s">
        <v>1319</v>
      </c>
      <c r="C2" s="4473"/>
      <c r="D2" s="4473"/>
      <c r="E2" s="4473"/>
      <c r="F2" s="4473"/>
      <c r="G2" s="4473"/>
      <c r="H2" s="4473"/>
      <c r="I2" s="142"/>
      <c r="J2" s="142"/>
      <c r="K2" s="616"/>
      <c r="L2" s="616"/>
      <c r="M2" s="616"/>
      <c r="N2" s="144"/>
    </row>
    <row r="3" spans="2:16" ht="39.75" customHeight="1" thickBot="1">
      <c r="B3" s="141"/>
      <c r="C3" s="6"/>
      <c r="D3" s="15" t="s">
        <v>931</v>
      </c>
      <c r="E3" s="145" t="s">
        <v>5221</v>
      </c>
      <c r="F3" s="16" t="s">
        <v>2342</v>
      </c>
      <c r="G3" s="143"/>
      <c r="H3" s="142"/>
      <c r="I3" s="142"/>
      <c r="J3" s="142"/>
      <c r="K3" s="616"/>
      <c r="L3" s="616"/>
      <c r="M3" s="616"/>
      <c r="N3" s="144"/>
    </row>
    <row r="4" spans="2:16" ht="39" customHeight="1">
      <c r="B4" s="2403" t="s">
        <v>2343</v>
      </c>
      <c r="C4" s="2403"/>
      <c r="D4" s="2403"/>
      <c r="E4" s="2403"/>
      <c r="F4" s="2403"/>
      <c r="G4" s="2403"/>
      <c r="H4" s="2403"/>
      <c r="I4" s="2403"/>
      <c r="J4" s="2403"/>
      <c r="K4" s="2403"/>
      <c r="L4" s="2403"/>
      <c r="M4" s="2403"/>
      <c r="N4" s="2403"/>
    </row>
    <row r="5" spans="2:16" ht="3" customHeight="1" thickBot="1">
      <c r="B5" s="2430" t="s">
        <v>1324</v>
      </c>
      <c r="C5" s="2431"/>
      <c r="D5" s="2431"/>
      <c r="E5" s="2431"/>
      <c r="F5" s="2431"/>
      <c r="G5" s="2431"/>
      <c r="H5" s="2431"/>
      <c r="I5" s="2431"/>
      <c r="J5" s="2431"/>
      <c r="K5" s="2431"/>
      <c r="L5" s="2431"/>
      <c r="M5" s="2431"/>
      <c r="N5" s="2431"/>
    </row>
    <row r="6" spans="2:16" ht="23.25" customHeight="1" thickBot="1">
      <c r="B6" s="2432"/>
      <c r="C6" s="2432"/>
      <c r="D6" s="2432"/>
      <c r="E6" s="2432"/>
      <c r="F6" s="2432"/>
      <c r="G6" s="2432"/>
      <c r="H6" s="2432"/>
      <c r="I6" s="2432"/>
      <c r="J6" s="2432"/>
      <c r="K6" s="2432"/>
      <c r="L6" s="2432"/>
      <c r="M6" s="1659"/>
      <c r="N6" s="1554"/>
      <c r="O6" s="279" t="s">
        <v>2345</v>
      </c>
      <c r="P6" s="280" t="s">
        <v>3170</v>
      </c>
    </row>
    <row r="7" spans="2:16" ht="23.25" customHeight="1" thickBot="1">
      <c r="B7" s="1849" t="s">
        <v>1327</v>
      </c>
      <c r="C7" s="1850"/>
      <c r="D7" s="1850"/>
      <c r="E7" s="1850"/>
      <c r="F7" s="1850"/>
      <c r="G7" s="1850"/>
      <c r="H7" s="1850"/>
      <c r="I7" s="1850"/>
      <c r="J7" s="1850"/>
      <c r="K7" s="1850"/>
      <c r="L7" s="1850"/>
      <c r="M7" s="1850"/>
      <c r="N7" s="1850"/>
      <c r="O7" s="1850"/>
      <c r="P7" s="1851"/>
    </row>
    <row r="8" spans="2:16" ht="63.6" customHeight="1">
      <c r="B8" s="20" t="s">
        <v>1947</v>
      </c>
      <c r="C8" s="2407" t="s">
        <v>1329</v>
      </c>
      <c r="D8" s="2407"/>
      <c r="E8" s="2407"/>
      <c r="F8" s="2407"/>
      <c r="G8" s="2407"/>
      <c r="H8" s="1622" t="s">
        <v>1442</v>
      </c>
      <c r="I8" s="21" t="s">
        <v>1330</v>
      </c>
      <c r="J8" s="3344" t="s">
        <v>5222</v>
      </c>
      <c r="K8" s="3345"/>
      <c r="L8" s="3345"/>
      <c r="M8" s="3345"/>
      <c r="N8" s="3346"/>
      <c r="O8" s="4474" t="s">
        <v>5223</v>
      </c>
      <c r="P8" s="4474" t="s">
        <v>2349</v>
      </c>
    </row>
    <row r="9" spans="2:16" ht="21.75" customHeight="1">
      <c r="B9" s="22" t="s">
        <v>435</v>
      </c>
      <c r="C9" s="1997" t="s">
        <v>1334</v>
      </c>
      <c r="D9" s="1997"/>
      <c r="E9" s="1998"/>
      <c r="F9" s="2411" t="s">
        <v>5224</v>
      </c>
      <c r="G9" s="2412"/>
      <c r="H9" s="2412"/>
      <c r="I9" s="2412"/>
      <c r="J9" s="2412"/>
      <c r="K9" s="2412"/>
      <c r="L9" s="2412"/>
      <c r="M9" s="2412"/>
      <c r="N9" s="2412"/>
      <c r="O9" s="4475"/>
      <c r="P9" s="4475"/>
    </row>
    <row r="10" spans="2:16" ht="29.25" customHeight="1">
      <c r="B10" s="23" t="s">
        <v>58</v>
      </c>
      <c r="C10" s="1997" t="s">
        <v>2351</v>
      </c>
      <c r="D10" s="1997"/>
      <c r="E10" s="1998"/>
      <c r="F10" s="24" t="s">
        <v>2352</v>
      </c>
      <c r="G10" s="2413"/>
      <c r="H10" s="2413"/>
      <c r="I10" s="2413"/>
      <c r="J10" s="2413"/>
      <c r="K10" s="2413"/>
      <c r="L10" s="2413"/>
      <c r="M10" s="2413"/>
      <c r="N10" s="2414"/>
      <c r="O10" s="4475"/>
      <c r="P10" s="4475"/>
    </row>
    <row r="11" spans="2:16" ht="39" customHeight="1">
      <c r="B11" s="1494" t="s">
        <v>435</v>
      </c>
      <c r="C11" s="2043" t="s">
        <v>1339</v>
      </c>
      <c r="D11" s="2043"/>
      <c r="E11" s="2415"/>
      <c r="F11" s="1622" t="s">
        <v>57</v>
      </c>
      <c r="G11" s="2397" t="s">
        <v>2354</v>
      </c>
      <c r="H11" s="2138"/>
      <c r="I11" s="1637"/>
      <c r="J11" s="1637"/>
      <c r="K11" s="1637"/>
      <c r="L11" s="1637"/>
      <c r="M11" s="1637"/>
      <c r="N11" s="1637"/>
      <c r="O11" s="4475"/>
      <c r="P11" s="4475"/>
    </row>
    <row r="12" spans="2:16" ht="47.25" customHeight="1">
      <c r="B12" s="1490" t="s">
        <v>441</v>
      </c>
      <c r="C12" s="1997" t="s">
        <v>3174</v>
      </c>
      <c r="D12" s="1997"/>
      <c r="E12" s="1998"/>
      <c r="F12" s="1622" t="s">
        <v>1442</v>
      </c>
      <c r="G12" s="2397" t="s">
        <v>2354</v>
      </c>
      <c r="H12" s="2138"/>
      <c r="I12" s="3706" t="s">
        <v>5225</v>
      </c>
      <c r="J12" s="3707"/>
      <c r="K12" s="3707"/>
      <c r="L12" s="3707"/>
      <c r="M12" s="3707"/>
      <c r="N12" s="4187"/>
      <c r="O12" s="4475"/>
      <c r="P12" s="4475"/>
    </row>
    <row r="13" spans="2:16" ht="42.75" customHeight="1">
      <c r="B13" s="1490" t="s">
        <v>443</v>
      </c>
      <c r="C13" s="1997" t="s">
        <v>3176</v>
      </c>
      <c r="D13" s="1997"/>
      <c r="E13" s="1998"/>
      <c r="F13" s="1622" t="s">
        <v>57</v>
      </c>
      <c r="G13" s="2397" t="s">
        <v>2354</v>
      </c>
      <c r="H13" s="2138"/>
      <c r="I13" s="3706" t="s">
        <v>5226</v>
      </c>
      <c r="J13" s="3707"/>
      <c r="K13" s="3707"/>
      <c r="L13" s="3707"/>
      <c r="M13" s="3707"/>
      <c r="N13" s="4187"/>
      <c r="O13" s="4475"/>
      <c r="P13" s="4475"/>
    </row>
    <row r="14" spans="2:16" ht="32.25" customHeight="1">
      <c r="B14" s="1490" t="s">
        <v>445</v>
      </c>
      <c r="C14" s="1997" t="s">
        <v>2363</v>
      </c>
      <c r="D14" s="1997"/>
      <c r="E14" s="1998"/>
      <c r="F14" s="1622" t="s">
        <v>57</v>
      </c>
      <c r="G14" s="2397" t="s">
        <v>2364</v>
      </c>
      <c r="H14" s="2138"/>
      <c r="I14" s="2495" t="s">
        <v>5227</v>
      </c>
      <c r="J14" s="3016"/>
      <c r="K14" s="3016"/>
      <c r="L14" s="3016"/>
      <c r="M14" s="3016"/>
      <c r="N14" s="4293"/>
      <c r="O14" s="4475"/>
      <c r="P14" s="4475"/>
    </row>
    <row r="15" spans="2:16" ht="36.75" customHeight="1">
      <c r="B15" s="1490" t="s">
        <v>448</v>
      </c>
      <c r="C15" s="1997" t="s">
        <v>1350</v>
      </c>
      <c r="D15" s="1997"/>
      <c r="E15" s="1998"/>
      <c r="F15" s="1622" t="s">
        <v>1442</v>
      </c>
      <c r="G15" s="2397" t="s">
        <v>2367</v>
      </c>
      <c r="H15" s="2138"/>
      <c r="I15" s="2495" t="s">
        <v>5228</v>
      </c>
      <c r="J15" s="3016"/>
      <c r="K15" s="3016"/>
      <c r="L15" s="3016"/>
      <c r="M15" s="3016"/>
      <c r="N15" s="4293"/>
      <c r="O15" s="4475"/>
      <c r="P15" s="4475"/>
    </row>
    <row r="16" spans="2:16" ht="44.25" customHeight="1">
      <c r="B16" s="1490" t="s">
        <v>450</v>
      </c>
      <c r="C16" s="1997" t="s">
        <v>3177</v>
      </c>
      <c r="D16" s="1997"/>
      <c r="E16" s="1998"/>
      <c r="F16" s="1622" t="s">
        <v>1442</v>
      </c>
      <c r="G16" s="2397" t="s">
        <v>2370</v>
      </c>
      <c r="H16" s="2138"/>
      <c r="I16" s="2495" t="s">
        <v>5229</v>
      </c>
      <c r="J16" s="3016"/>
      <c r="K16" s="3016"/>
      <c r="L16" s="3016"/>
      <c r="M16" s="3016"/>
      <c r="N16" s="4293"/>
      <c r="O16" s="4475"/>
      <c r="P16" s="4475"/>
    </row>
    <row r="17" spans="2:16" ht="26.25" customHeight="1">
      <c r="B17" s="1490" t="s">
        <v>453</v>
      </c>
      <c r="C17" s="2043" t="s">
        <v>2373</v>
      </c>
      <c r="D17" s="2043"/>
      <c r="E17" s="2043"/>
      <c r="F17" s="1622" t="s">
        <v>57</v>
      </c>
      <c r="G17" s="2397" t="s">
        <v>2374</v>
      </c>
      <c r="H17" s="2138"/>
      <c r="I17" s="1637"/>
      <c r="J17" s="1637"/>
      <c r="K17" s="1637"/>
      <c r="L17" s="1637"/>
      <c r="M17" s="1637"/>
      <c r="N17" s="1637"/>
      <c r="O17" s="4475"/>
      <c r="P17" s="4475"/>
    </row>
    <row r="18" spans="2:16" ht="26.25" customHeight="1">
      <c r="B18" s="1490" t="s">
        <v>456</v>
      </c>
      <c r="C18" s="2043" t="s">
        <v>2376</v>
      </c>
      <c r="D18" s="2043"/>
      <c r="E18" s="2043"/>
      <c r="F18" s="1622" t="s">
        <v>57</v>
      </c>
      <c r="G18" s="2397" t="s">
        <v>2374</v>
      </c>
      <c r="H18" s="2138"/>
      <c r="I18" s="1637"/>
      <c r="J18" s="1637"/>
      <c r="K18" s="1637"/>
      <c r="L18" s="1637"/>
      <c r="M18" s="1637"/>
      <c r="N18" s="1637"/>
      <c r="O18" s="4475"/>
      <c r="P18" s="4475"/>
    </row>
    <row r="19" spans="2:16" ht="30.75" customHeight="1">
      <c r="B19" s="1490" t="s">
        <v>458</v>
      </c>
      <c r="C19" s="2043" t="s">
        <v>3180</v>
      </c>
      <c r="D19" s="2043"/>
      <c r="E19" s="2043"/>
      <c r="F19" s="1622" t="s">
        <v>1442</v>
      </c>
      <c r="G19" s="2397" t="s">
        <v>2374</v>
      </c>
      <c r="H19" s="2138"/>
      <c r="I19" s="2495" t="s">
        <v>5230</v>
      </c>
      <c r="J19" s="3016"/>
      <c r="K19" s="3016"/>
      <c r="L19" s="3016"/>
      <c r="M19" s="3016"/>
      <c r="N19" s="4293"/>
      <c r="O19" s="4476"/>
      <c r="P19" s="4476"/>
    </row>
    <row r="20" spans="2:16" ht="24" customHeight="1">
      <c r="B20" s="23" t="s">
        <v>78</v>
      </c>
      <c r="C20" s="1997" t="s">
        <v>2380</v>
      </c>
      <c r="D20" s="1997"/>
      <c r="E20" s="1997"/>
      <c r="F20" s="1997"/>
      <c r="G20" s="1997"/>
      <c r="H20" s="1997"/>
      <c r="I20" s="1622" t="s">
        <v>1442</v>
      </c>
      <c r="J20" s="1993" t="s">
        <v>2381</v>
      </c>
      <c r="K20" s="3142" t="s">
        <v>5231</v>
      </c>
      <c r="L20" s="3143"/>
      <c r="M20" s="3143"/>
      <c r="N20" s="3144"/>
      <c r="O20" s="354" t="s">
        <v>2383</v>
      </c>
      <c r="P20" s="26"/>
    </row>
    <row r="21" spans="2:16" ht="24" customHeight="1">
      <c r="B21" s="23" t="s">
        <v>81</v>
      </c>
      <c r="C21" s="1997" t="s">
        <v>2385</v>
      </c>
      <c r="D21" s="1997"/>
      <c r="E21" s="1997"/>
      <c r="F21" s="1997"/>
      <c r="G21" s="1997"/>
      <c r="H21" s="1997"/>
      <c r="I21" s="1622" t="s">
        <v>57</v>
      </c>
      <c r="J21" s="2398"/>
      <c r="K21" s="3066"/>
      <c r="L21" s="3067"/>
      <c r="M21" s="3067"/>
      <c r="N21" s="3068"/>
      <c r="O21" s="354" t="s">
        <v>2383</v>
      </c>
      <c r="P21" s="26"/>
    </row>
    <row r="22" spans="2:16" ht="24" customHeight="1">
      <c r="B22" s="23" t="s">
        <v>91</v>
      </c>
      <c r="C22" s="1997" t="s">
        <v>2386</v>
      </c>
      <c r="D22" s="1997"/>
      <c r="E22" s="1997"/>
      <c r="F22" s="1997"/>
      <c r="G22" s="1997"/>
      <c r="H22" s="1997"/>
      <c r="I22" s="1522" t="s">
        <v>3451</v>
      </c>
      <c r="J22" s="2398"/>
      <c r="K22" s="3066"/>
      <c r="L22" s="3067"/>
      <c r="M22" s="3067"/>
      <c r="N22" s="3068"/>
      <c r="O22" s="2447" t="s">
        <v>2349</v>
      </c>
      <c r="P22" s="2051"/>
    </row>
    <row r="23" spans="2:16" ht="27" customHeight="1">
      <c r="B23" s="23" t="s">
        <v>464</v>
      </c>
      <c r="C23" s="1997" t="s">
        <v>2389</v>
      </c>
      <c r="D23" s="1997"/>
      <c r="E23" s="1997"/>
      <c r="F23" s="1997"/>
      <c r="G23" s="1997"/>
      <c r="H23" s="1997"/>
      <c r="I23" s="1622" t="s">
        <v>1442</v>
      </c>
      <c r="J23" s="2398"/>
      <c r="K23" s="3066"/>
      <c r="L23" s="3067"/>
      <c r="M23" s="3067"/>
      <c r="N23" s="3068"/>
      <c r="O23" s="2789"/>
      <c r="P23" s="2124"/>
    </row>
    <row r="24" spans="2:16" ht="31.5" customHeight="1" thickBot="1">
      <c r="B24" s="27" t="s">
        <v>435</v>
      </c>
      <c r="C24" s="1978" t="s">
        <v>2391</v>
      </c>
      <c r="D24" s="1978"/>
      <c r="E24" s="1978"/>
      <c r="F24" s="1978"/>
      <c r="G24" s="1978"/>
      <c r="H24" s="1978"/>
      <c r="I24" s="1622" t="s">
        <v>57</v>
      </c>
      <c r="J24" s="2398"/>
      <c r="K24" s="3145"/>
      <c r="L24" s="3146"/>
      <c r="M24" s="3146"/>
      <c r="N24" s="3147"/>
      <c r="O24" s="2797"/>
      <c r="P24" s="2052"/>
    </row>
    <row r="25" spans="2:16" ht="24.75" customHeight="1" thickBot="1">
      <c r="B25" s="1849" t="s">
        <v>1374</v>
      </c>
      <c r="C25" s="1850"/>
      <c r="D25" s="1850"/>
      <c r="E25" s="1850"/>
      <c r="F25" s="1850"/>
      <c r="G25" s="1850"/>
      <c r="H25" s="1850"/>
      <c r="I25" s="1850"/>
      <c r="J25" s="1850"/>
      <c r="K25" s="1850"/>
      <c r="L25" s="1850"/>
      <c r="M25" s="1850"/>
      <c r="N25" s="1850"/>
      <c r="O25" s="1850"/>
      <c r="P25" s="1851"/>
    </row>
    <row r="26" spans="2:16" ht="34.5" customHeight="1">
      <c r="B26" s="28" t="s">
        <v>98</v>
      </c>
      <c r="C26" s="2111" t="s">
        <v>2392</v>
      </c>
      <c r="D26" s="2111"/>
      <c r="E26" s="2111"/>
      <c r="F26" s="2387"/>
      <c r="G26" s="29" t="s">
        <v>2393</v>
      </c>
      <c r="H26" s="1645" t="s">
        <v>1378</v>
      </c>
      <c r="I26" s="1524" t="s">
        <v>2394</v>
      </c>
      <c r="J26" s="1645" t="s">
        <v>1380</v>
      </c>
      <c r="K26" s="2112" t="s">
        <v>1381</v>
      </c>
      <c r="L26" s="3586" t="s">
        <v>5232</v>
      </c>
      <c r="M26" s="3587"/>
      <c r="N26" s="3588"/>
      <c r="O26" s="355" t="s">
        <v>1383</v>
      </c>
      <c r="P26" s="1515"/>
    </row>
    <row r="27" spans="2:16" ht="89.25" customHeight="1">
      <c r="B27" s="23" t="s">
        <v>472</v>
      </c>
      <c r="C27" s="2028" t="s">
        <v>1385</v>
      </c>
      <c r="D27" s="2028"/>
      <c r="E27" s="2028"/>
      <c r="F27" s="2028"/>
      <c r="G27" s="2028"/>
      <c r="H27" s="2028"/>
      <c r="I27" s="2029"/>
      <c r="J27" s="31">
        <v>10000000</v>
      </c>
      <c r="K27" s="2113"/>
      <c r="L27" s="2062"/>
      <c r="M27" s="2063"/>
      <c r="N27" s="2064"/>
      <c r="O27" s="2447" t="s">
        <v>2976</v>
      </c>
      <c r="P27" s="2051" t="s">
        <v>1332</v>
      </c>
    </row>
    <row r="28" spans="2:16" ht="33.75" customHeight="1">
      <c r="B28" s="2096" t="s">
        <v>120</v>
      </c>
      <c r="C28" s="1830" t="s">
        <v>1388</v>
      </c>
      <c r="D28" s="1830"/>
      <c r="E28" s="1830"/>
      <c r="F28" s="1830"/>
      <c r="G28" s="1634" t="s">
        <v>2393</v>
      </c>
      <c r="H28" s="1531" t="s">
        <v>1378</v>
      </c>
      <c r="I28" s="32" t="s">
        <v>2394</v>
      </c>
      <c r="J28" s="33" t="s">
        <v>1380</v>
      </c>
      <c r="K28" s="2113"/>
      <c r="L28" s="2062"/>
      <c r="M28" s="2063"/>
      <c r="N28" s="2064"/>
      <c r="O28" s="2789"/>
      <c r="P28" s="2124"/>
    </row>
    <row r="29" spans="2:16" ht="27" customHeight="1">
      <c r="B29" s="2097"/>
      <c r="C29" s="2043"/>
      <c r="D29" s="2043"/>
      <c r="E29" s="2043"/>
      <c r="F29" s="2043"/>
      <c r="G29" s="1634" t="s">
        <v>2400</v>
      </c>
      <c r="H29" s="1510">
        <v>2018</v>
      </c>
      <c r="I29" s="32" t="s">
        <v>2401</v>
      </c>
      <c r="J29" s="1510">
        <v>2018</v>
      </c>
      <c r="K29" s="2113"/>
      <c r="L29" s="2062"/>
      <c r="M29" s="2063"/>
      <c r="N29" s="2064"/>
      <c r="O29" s="2789"/>
      <c r="P29" s="2124"/>
    </row>
    <row r="30" spans="2:16" ht="25.5" customHeight="1">
      <c r="B30" s="1490" t="s">
        <v>435</v>
      </c>
      <c r="C30" s="1997" t="s">
        <v>1391</v>
      </c>
      <c r="D30" s="1997"/>
      <c r="E30" s="1997"/>
      <c r="F30" s="1997"/>
      <c r="G30" s="1998"/>
      <c r="H30" s="2381" t="s">
        <v>5233</v>
      </c>
      <c r="I30" s="2382"/>
      <c r="J30" s="2383"/>
      <c r="K30" s="2113"/>
      <c r="L30" s="2062"/>
      <c r="M30" s="2063"/>
      <c r="N30" s="2064"/>
      <c r="O30" s="2448"/>
      <c r="P30" s="2197"/>
    </row>
    <row r="31" spans="2:16" ht="26.1" customHeight="1">
      <c r="B31" s="1490" t="s">
        <v>441</v>
      </c>
      <c r="C31" s="1997" t="s">
        <v>2403</v>
      </c>
      <c r="D31" s="1997"/>
      <c r="E31" s="1997"/>
      <c r="F31" s="1997"/>
      <c r="G31" s="1998"/>
      <c r="H31" s="2384" t="s">
        <v>1394</v>
      </c>
      <c r="I31" s="2385"/>
      <c r="J31" s="2386"/>
      <c r="K31" s="2114"/>
      <c r="L31" s="4090"/>
      <c r="M31" s="4091"/>
      <c r="N31" s="3542"/>
      <c r="O31" s="1654" t="s">
        <v>1395</v>
      </c>
      <c r="P31" s="26"/>
    </row>
    <row r="32" spans="2:16" ht="76.5" customHeight="1">
      <c r="B32" s="1490" t="s">
        <v>443</v>
      </c>
      <c r="C32" s="2028" t="s">
        <v>1396</v>
      </c>
      <c r="D32" s="2028"/>
      <c r="E32" s="2028"/>
      <c r="F32" s="2028"/>
      <c r="G32" s="2028"/>
      <c r="H32" s="2028"/>
      <c r="I32" s="2028"/>
      <c r="J32" s="2028"/>
      <c r="K32" s="2028"/>
      <c r="L32" s="2028"/>
      <c r="M32" s="2028"/>
      <c r="N32" s="2372"/>
      <c r="O32" s="2061" t="s">
        <v>2406</v>
      </c>
      <c r="P32" s="2074" t="s">
        <v>3459</v>
      </c>
    </row>
    <row r="33" spans="2:16" ht="51" customHeight="1">
      <c r="B33" s="2373" t="s">
        <v>2408</v>
      </c>
      <c r="C33" s="2374"/>
      <c r="D33" s="2374"/>
      <c r="E33" s="2374"/>
      <c r="F33" s="2374"/>
      <c r="G33" s="2374"/>
      <c r="H33" s="2374"/>
      <c r="I33" s="2375"/>
      <c r="J33" s="1551" t="s">
        <v>1399</v>
      </c>
      <c r="K33" s="1551" t="s">
        <v>2410</v>
      </c>
      <c r="L33" s="2376" t="s">
        <v>1401</v>
      </c>
      <c r="M33" s="2377"/>
      <c r="N33" s="2378"/>
      <c r="O33" s="3542"/>
      <c r="P33" s="2084"/>
    </row>
    <row r="34" spans="2:16" ht="24.75" customHeight="1">
      <c r="B34" s="27" t="s">
        <v>458</v>
      </c>
      <c r="C34" s="1997" t="s">
        <v>2411</v>
      </c>
      <c r="D34" s="1997"/>
      <c r="E34" s="1997"/>
      <c r="F34" s="1997"/>
      <c r="G34" s="1997"/>
      <c r="H34" s="1997"/>
      <c r="I34" s="1997"/>
      <c r="J34" s="1997"/>
      <c r="K34" s="1997"/>
      <c r="L34" s="1997"/>
      <c r="M34" s="1997"/>
      <c r="N34" s="2041"/>
      <c r="O34" s="4477" t="s">
        <v>5234</v>
      </c>
      <c r="P34" s="2379"/>
    </row>
    <row r="35" spans="2:16" ht="21" customHeight="1">
      <c r="B35" s="27"/>
      <c r="C35" s="2091" t="s">
        <v>3187</v>
      </c>
      <c r="D35" s="2091"/>
      <c r="E35" s="2091"/>
      <c r="F35" s="2091"/>
      <c r="G35" s="2091"/>
      <c r="H35" s="2091"/>
      <c r="I35" s="2092"/>
      <c r="J35" s="34">
        <v>1977662</v>
      </c>
      <c r="K35" s="35">
        <v>2509324</v>
      </c>
      <c r="L35" s="2361">
        <f t="shared" ref="L35:L55" si="0">ABS(J35-K35)/J35</f>
        <v>0.26883360250639393</v>
      </c>
      <c r="M35" s="2362"/>
      <c r="N35" s="2363"/>
      <c r="O35" s="4478"/>
      <c r="P35" s="2380"/>
    </row>
    <row r="36" spans="2:16" ht="21" customHeight="1">
      <c r="B36" s="27"/>
      <c r="C36" s="2091" t="s">
        <v>3188</v>
      </c>
      <c r="D36" s="2091"/>
      <c r="E36" s="2091"/>
      <c r="F36" s="2091"/>
      <c r="G36" s="2091"/>
      <c r="H36" s="2091"/>
      <c r="I36" s="2092"/>
      <c r="J36" s="36" t="s">
        <v>61</v>
      </c>
      <c r="K36" s="37" t="s">
        <v>61</v>
      </c>
      <c r="L36" s="2361" t="s">
        <v>61</v>
      </c>
      <c r="M36" s="2362"/>
      <c r="N36" s="2363"/>
      <c r="O36" s="4478"/>
      <c r="P36" s="2380"/>
    </row>
    <row r="37" spans="2:16" ht="31.5" customHeight="1">
      <c r="B37" s="27"/>
      <c r="C37" s="2091" t="s">
        <v>2416</v>
      </c>
      <c r="D37" s="2091"/>
      <c r="E37" s="2091"/>
      <c r="F37" s="38" t="s">
        <v>2417</v>
      </c>
      <c r="G37" s="1754"/>
      <c r="H37" s="2008"/>
      <c r="I37" s="1755"/>
      <c r="J37" s="36" t="s">
        <v>61</v>
      </c>
      <c r="K37" s="37" t="s">
        <v>61</v>
      </c>
      <c r="L37" s="2361" t="s">
        <v>61</v>
      </c>
      <c r="M37" s="2362"/>
      <c r="N37" s="2363"/>
      <c r="O37" s="4478"/>
      <c r="P37" s="2380"/>
    </row>
    <row r="38" spans="2:16" ht="21" customHeight="1">
      <c r="B38" s="27" t="s">
        <v>489</v>
      </c>
      <c r="C38" s="1997" t="s">
        <v>2418</v>
      </c>
      <c r="D38" s="1997"/>
      <c r="E38" s="1997"/>
      <c r="F38" s="1997"/>
      <c r="G38" s="1997"/>
      <c r="H38" s="1997"/>
      <c r="I38" s="1997"/>
      <c r="J38" s="1997"/>
      <c r="K38" s="1997"/>
      <c r="L38" s="1997"/>
      <c r="M38" s="1997"/>
      <c r="N38" s="2041"/>
      <c r="O38" s="4478"/>
      <c r="P38" s="2380"/>
    </row>
    <row r="39" spans="2:16" ht="21" customHeight="1">
      <c r="B39" s="27"/>
      <c r="C39" s="2091" t="s">
        <v>3189</v>
      </c>
      <c r="D39" s="2091"/>
      <c r="E39" s="2091"/>
      <c r="F39" s="2091"/>
      <c r="G39" s="2091"/>
      <c r="H39" s="2091"/>
      <c r="I39" s="2092"/>
      <c r="J39" s="36" t="s">
        <v>61</v>
      </c>
      <c r="K39" s="37" t="s">
        <v>61</v>
      </c>
      <c r="L39" s="2361" t="s">
        <v>61</v>
      </c>
      <c r="M39" s="2362"/>
      <c r="N39" s="2363"/>
      <c r="O39" s="4478"/>
      <c r="P39" s="2380"/>
    </row>
    <row r="40" spans="2:16" ht="27.75" customHeight="1">
      <c r="B40" s="27"/>
      <c r="C40" s="2091" t="s">
        <v>3190</v>
      </c>
      <c r="D40" s="2091"/>
      <c r="E40" s="2091"/>
      <c r="F40" s="38" t="s">
        <v>2417</v>
      </c>
      <c r="G40" s="1754"/>
      <c r="H40" s="2008"/>
      <c r="I40" s="1755"/>
      <c r="J40" s="36" t="s">
        <v>61</v>
      </c>
      <c r="K40" s="37" t="s">
        <v>61</v>
      </c>
      <c r="L40" s="2361" t="s">
        <v>61</v>
      </c>
      <c r="M40" s="2362"/>
      <c r="N40" s="2363"/>
      <c r="O40" s="4478"/>
      <c r="P40" s="2380"/>
    </row>
    <row r="41" spans="2:16" ht="21" customHeight="1">
      <c r="B41" s="27" t="s">
        <v>493</v>
      </c>
      <c r="C41" s="1997" t="s">
        <v>2421</v>
      </c>
      <c r="D41" s="1997"/>
      <c r="E41" s="1997"/>
      <c r="F41" s="1997"/>
      <c r="G41" s="1997"/>
      <c r="H41" s="1997"/>
      <c r="I41" s="1997"/>
      <c r="J41" s="1997"/>
      <c r="K41" s="1997"/>
      <c r="L41" s="1997"/>
      <c r="M41" s="1997"/>
      <c r="N41" s="2041"/>
      <c r="O41" s="4478"/>
      <c r="P41" s="2380"/>
    </row>
    <row r="42" spans="2:16" ht="21" customHeight="1">
      <c r="B42" s="27"/>
      <c r="C42" s="2091" t="s">
        <v>3191</v>
      </c>
      <c r="D42" s="2091"/>
      <c r="E42" s="2091"/>
      <c r="F42" s="2091"/>
      <c r="G42" s="2091"/>
      <c r="H42" s="2091"/>
      <c r="I42" s="2092"/>
      <c r="J42" s="36" t="s">
        <v>61</v>
      </c>
      <c r="K42" s="37" t="s">
        <v>61</v>
      </c>
      <c r="L42" s="2361" t="s">
        <v>61</v>
      </c>
      <c r="M42" s="2362"/>
      <c r="N42" s="2363"/>
      <c r="O42" s="4478"/>
      <c r="P42" s="2380"/>
    </row>
    <row r="43" spans="2:16" ht="21" customHeight="1">
      <c r="B43" s="27"/>
      <c r="C43" s="2091" t="s">
        <v>3192</v>
      </c>
      <c r="D43" s="2091"/>
      <c r="E43" s="2091"/>
      <c r="F43" s="2091"/>
      <c r="G43" s="2091"/>
      <c r="H43" s="2091"/>
      <c r="I43" s="2092"/>
      <c r="J43" s="34">
        <v>2278000</v>
      </c>
      <c r="K43" s="35">
        <v>1363850</v>
      </c>
      <c r="L43" s="3975">
        <f t="shared" si="0"/>
        <v>0.40129499561018439</v>
      </c>
      <c r="M43" s="3976"/>
      <c r="N43" s="3977"/>
      <c r="O43" s="4478"/>
      <c r="P43" s="2380"/>
    </row>
    <row r="44" spans="2:16" ht="21" customHeight="1">
      <c r="B44" s="27"/>
      <c r="C44" s="2091" t="s">
        <v>1003</v>
      </c>
      <c r="D44" s="2091"/>
      <c r="E44" s="2091"/>
      <c r="F44" s="2091"/>
      <c r="G44" s="2091"/>
      <c r="H44" s="2091"/>
      <c r="I44" s="2092"/>
      <c r="J44" s="36" t="s">
        <v>61</v>
      </c>
      <c r="K44" s="37" t="s">
        <v>61</v>
      </c>
      <c r="L44" s="2361" t="s">
        <v>61</v>
      </c>
      <c r="M44" s="2362"/>
      <c r="N44" s="2363"/>
      <c r="O44" s="4478"/>
      <c r="P44" s="2380"/>
    </row>
    <row r="45" spans="2:16" ht="32.25" customHeight="1">
      <c r="B45" s="27"/>
      <c r="C45" s="2091" t="s">
        <v>2424</v>
      </c>
      <c r="D45" s="2091"/>
      <c r="E45" s="2091"/>
      <c r="F45" s="38" t="s">
        <v>2417</v>
      </c>
      <c r="G45" s="2873" t="s">
        <v>5235</v>
      </c>
      <c r="H45" s="2874"/>
      <c r="I45" s="2875"/>
      <c r="J45" s="34">
        <v>1311232</v>
      </c>
      <c r="K45" s="35">
        <v>854600</v>
      </c>
      <c r="L45" s="2369">
        <f t="shared" si="0"/>
        <v>0.34824653455681376</v>
      </c>
      <c r="M45" s="2370"/>
      <c r="N45" s="2371"/>
      <c r="O45" s="4478"/>
      <c r="P45" s="2380"/>
    </row>
    <row r="46" spans="2:16" ht="21" customHeight="1">
      <c r="B46" s="27" t="s">
        <v>498</v>
      </c>
      <c r="C46" s="1997" t="s">
        <v>2425</v>
      </c>
      <c r="D46" s="1997"/>
      <c r="E46" s="1997"/>
      <c r="F46" s="1997"/>
      <c r="G46" s="1997"/>
      <c r="H46" s="1997"/>
      <c r="I46" s="1997"/>
      <c r="J46" s="1997"/>
      <c r="K46" s="1997"/>
      <c r="L46" s="1997"/>
      <c r="M46" s="1997"/>
      <c r="N46" s="2041"/>
      <c r="O46" s="4478"/>
      <c r="P46" s="2380"/>
    </row>
    <row r="47" spans="2:16" ht="21" customHeight="1">
      <c r="B47" s="27"/>
      <c r="C47" s="2091" t="s">
        <v>2984</v>
      </c>
      <c r="D47" s="2091"/>
      <c r="E47" s="2091"/>
      <c r="F47" s="2091"/>
      <c r="G47" s="2091"/>
      <c r="H47" s="2091"/>
      <c r="I47" s="2092"/>
      <c r="J47" s="36" t="s">
        <v>61</v>
      </c>
      <c r="K47" s="37" t="s">
        <v>61</v>
      </c>
      <c r="L47" s="2361" t="s">
        <v>61</v>
      </c>
      <c r="M47" s="2362"/>
      <c r="N47" s="2363"/>
      <c r="O47" s="4478"/>
      <c r="P47" s="2380"/>
    </row>
    <row r="48" spans="2:16" ht="21" customHeight="1">
      <c r="B48" s="27"/>
      <c r="C48" s="2091" t="s">
        <v>2427</v>
      </c>
      <c r="D48" s="2091"/>
      <c r="E48" s="2091"/>
      <c r="F48" s="2091"/>
      <c r="G48" s="2091"/>
      <c r="H48" s="2091"/>
      <c r="I48" s="2092"/>
      <c r="J48" s="34">
        <v>78718</v>
      </c>
      <c r="K48" s="35">
        <v>55715</v>
      </c>
      <c r="L48" s="2361">
        <f t="shared" si="0"/>
        <v>0.29222033080108745</v>
      </c>
      <c r="M48" s="2362"/>
      <c r="N48" s="2363"/>
      <c r="O48" s="4478"/>
      <c r="P48" s="2380"/>
    </row>
    <row r="49" spans="2:16" ht="30" customHeight="1">
      <c r="B49" s="27"/>
      <c r="C49" s="2091" t="s">
        <v>2428</v>
      </c>
      <c r="D49" s="2091"/>
      <c r="E49" s="2091"/>
      <c r="F49" s="38" t="s">
        <v>2417</v>
      </c>
      <c r="G49" s="2093"/>
      <c r="H49" s="2157"/>
      <c r="I49" s="2094"/>
      <c r="J49" s="36" t="s">
        <v>61</v>
      </c>
      <c r="K49" s="37" t="s">
        <v>61</v>
      </c>
      <c r="L49" s="2361" t="s">
        <v>61</v>
      </c>
      <c r="M49" s="2362"/>
      <c r="N49" s="2363"/>
      <c r="O49" s="4478"/>
      <c r="P49" s="2380"/>
    </row>
    <row r="50" spans="2:16" ht="21" customHeight="1">
      <c r="B50" s="27" t="s">
        <v>502</v>
      </c>
      <c r="C50" s="2091" t="s">
        <v>3074</v>
      </c>
      <c r="D50" s="2091"/>
      <c r="E50" s="2091"/>
      <c r="F50" s="2091"/>
      <c r="G50" s="2091"/>
      <c r="H50" s="2091"/>
      <c r="I50" s="2092"/>
      <c r="J50" s="34">
        <v>14912</v>
      </c>
      <c r="K50" s="35">
        <v>19050</v>
      </c>
      <c r="L50" s="2361">
        <f t="shared" si="0"/>
        <v>0.27749463519313305</v>
      </c>
      <c r="M50" s="2362"/>
      <c r="N50" s="2363"/>
      <c r="O50" s="4478"/>
      <c r="P50" s="2380"/>
    </row>
    <row r="51" spans="2:16" ht="21" customHeight="1">
      <c r="B51" s="27" t="s">
        <v>504</v>
      </c>
      <c r="C51" s="2091" t="s">
        <v>3193</v>
      </c>
      <c r="D51" s="2091"/>
      <c r="E51" s="2091"/>
      <c r="F51" s="2091"/>
      <c r="G51" s="2091"/>
      <c r="H51" s="2091"/>
      <c r="I51" s="2092"/>
      <c r="J51" s="36" t="s">
        <v>61</v>
      </c>
      <c r="K51" s="37" t="s">
        <v>61</v>
      </c>
      <c r="L51" s="2361" t="s">
        <v>61</v>
      </c>
      <c r="M51" s="2362"/>
      <c r="N51" s="2363"/>
      <c r="O51" s="4478"/>
      <c r="P51" s="2380"/>
    </row>
    <row r="52" spans="2:16" ht="21" customHeight="1">
      <c r="B52" s="27" t="s">
        <v>506</v>
      </c>
      <c r="C52" s="2091" t="s">
        <v>2432</v>
      </c>
      <c r="D52" s="2091"/>
      <c r="E52" s="2091"/>
      <c r="F52" s="2091"/>
      <c r="G52" s="2091"/>
      <c r="H52" s="2091"/>
      <c r="I52" s="2092"/>
      <c r="J52" s="34">
        <v>15076574</v>
      </c>
      <c r="K52" s="35">
        <v>16826500</v>
      </c>
      <c r="L52" s="2361">
        <f t="shared" si="0"/>
        <v>0.11606920776563694</v>
      </c>
      <c r="M52" s="2362"/>
      <c r="N52" s="2363"/>
      <c r="O52" s="4478"/>
      <c r="P52" s="2380"/>
    </row>
    <row r="53" spans="2:16" ht="21" customHeight="1">
      <c r="B53" s="27" t="s">
        <v>507</v>
      </c>
      <c r="C53" s="2091" t="s">
        <v>2433</v>
      </c>
      <c r="D53" s="2091"/>
      <c r="E53" s="2091"/>
      <c r="F53" s="2091"/>
      <c r="G53" s="2091"/>
      <c r="H53" s="2091"/>
      <c r="I53" s="2092"/>
      <c r="J53" s="34">
        <v>48204</v>
      </c>
      <c r="K53" s="35">
        <v>49900</v>
      </c>
      <c r="L53" s="2361">
        <f t="shared" si="0"/>
        <v>3.5183802174093434E-2</v>
      </c>
      <c r="M53" s="2362"/>
      <c r="N53" s="2363"/>
      <c r="O53" s="4478"/>
      <c r="P53" s="2380"/>
    </row>
    <row r="54" spans="2:16" ht="21" customHeight="1">
      <c r="B54" s="27" t="s">
        <v>508</v>
      </c>
      <c r="C54" s="1997" t="s">
        <v>2434</v>
      </c>
      <c r="D54" s="1997"/>
      <c r="E54" s="1997"/>
      <c r="F54" s="1997"/>
      <c r="G54" s="1997"/>
      <c r="H54" s="1997"/>
      <c r="I54" s="1997"/>
      <c r="J54" s="1997"/>
      <c r="K54" s="1997"/>
      <c r="L54" s="1997"/>
      <c r="M54" s="1997"/>
      <c r="N54" s="2041"/>
      <c r="O54" s="4478"/>
      <c r="P54" s="2380"/>
    </row>
    <row r="55" spans="2:16" ht="21" customHeight="1">
      <c r="B55" s="27"/>
      <c r="C55" s="2091" t="s">
        <v>2435</v>
      </c>
      <c r="D55" s="2091"/>
      <c r="E55" s="2091"/>
      <c r="F55" s="2091"/>
      <c r="G55" s="2091"/>
      <c r="H55" s="2091"/>
      <c r="I55" s="2092"/>
      <c r="J55" s="34">
        <v>86262</v>
      </c>
      <c r="K55" s="35">
        <v>89226</v>
      </c>
      <c r="L55" s="2361">
        <f t="shared" si="0"/>
        <v>3.4360436808791819E-2</v>
      </c>
      <c r="M55" s="2362"/>
      <c r="N55" s="2363"/>
      <c r="O55" s="4478"/>
      <c r="P55" s="2380"/>
    </row>
    <row r="56" spans="2:16" ht="21" customHeight="1">
      <c r="B56" s="27"/>
      <c r="C56" s="2091" t="s">
        <v>2436</v>
      </c>
      <c r="D56" s="2091"/>
      <c r="E56" s="2091"/>
      <c r="F56" s="2091"/>
      <c r="G56" s="2091"/>
      <c r="H56" s="2091"/>
      <c r="I56" s="2092"/>
      <c r="J56" s="36" t="s">
        <v>61</v>
      </c>
      <c r="K56" s="37" t="s">
        <v>61</v>
      </c>
      <c r="L56" s="2361" t="s">
        <v>61</v>
      </c>
      <c r="M56" s="2362"/>
      <c r="N56" s="2363"/>
      <c r="O56" s="4478"/>
      <c r="P56" s="2380"/>
    </row>
    <row r="57" spans="2:16" ht="21" customHeight="1" thickBot="1">
      <c r="B57" s="39" t="s">
        <v>510</v>
      </c>
      <c r="C57" s="2364" t="s">
        <v>3194</v>
      </c>
      <c r="D57" s="2364"/>
      <c r="E57" s="2364"/>
      <c r="F57" s="2364"/>
      <c r="G57" s="2364"/>
      <c r="H57" s="2364"/>
      <c r="I57" s="2365"/>
      <c r="J57" s="131" t="s">
        <v>61</v>
      </c>
      <c r="K57" s="132" t="s">
        <v>61</v>
      </c>
      <c r="L57" s="2366" t="s">
        <v>61</v>
      </c>
      <c r="M57" s="2367"/>
      <c r="N57" s="2368"/>
      <c r="O57" s="4478"/>
      <c r="P57" s="2380"/>
    </row>
    <row r="58" spans="2:16" ht="55.35" customHeight="1" thickBot="1">
      <c r="B58" s="40" t="s">
        <v>512</v>
      </c>
      <c r="C58" s="2351" t="s">
        <v>3195</v>
      </c>
      <c r="D58" s="2351"/>
      <c r="E58" s="2351"/>
      <c r="F58" s="2351"/>
      <c r="G58" s="2351"/>
      <c r="H58" s="2351"/>
      <c r="I58" s="2351"/>
      <c r="J58" s="41" t="s">
        <v>1442</v>
      </c>
      <c r="K58" s="42" t="s">
        <v>1521</v>
      </c>
      <c r="L58" s="3917" t="s">
        <v>5236</v>
      </c>
      <c r="M58" s="3918"/>
      <c r="N58" s="3919"/>
      <c r="O58" s="333" t="s">
        <v>1445</v>
      </c>
      <c r="P58" s="333" t="s">
        <v>2440</v>
      </c>
    </row>
    <row r="59" spans="2:16" ht="46.5" customHeight="1">
      <c r="B59" s="2355" t="s">
        <v>3196</v>
      </c>
      <c r="C59" s="2214"/>
      <c r="D59" s="2214"/>
      <c r="E59" s="2214"/>
      <c r="F59" s="2214"/>
      <c r="G59" s="2214"/>
      <c r="H59" s="2214"/>
      <c r="I59" s="2214"/>
      <c r="J59" s="2214"/>
      <c r="K59" s="2214"/>
      <c r="L59" s="2214"/>
      <c r="M59" s="2214"/>
      <c r="N59" s="2214"/>
      <c r="O59" s="2214"/>
      <c r="P59" s="2356"/>
    </row>
    <row r="60" spans="2:16" ht="64.5" customHeight="1" thickBot="1">
      <c r="B60" s="44" t="s">
        <v>516</v>
      </c>
      <c r="C60" s="2330" t="s">
        <v>3197</v>
      </c>
      <c r="D60" s="2330"/>
      <c r="E60" s="2330"/>
      <c r="F60" s="2330"/>
      <c r="G60" s="2330"/>
      <c r="H60" s="2330"/>
      <c r="I60" s="2330"/>
      <c r="J60" s="2357" t="s">
        <v>1442</v>
      </c>
      <c r="K60" s="2358"/>
      <c r="L60" s="45" t="s">
        <v>1521</v>
      </c>
      <c r="M60" s="2359"/>
      <c r="N60" s="2360"/>
      <c r="O60" s="334" t="s">
        <v>1450</v>
      </c>
      <c r="P60" s="1555" t="s">
        <v>2528</v>
      </c>
    </row>
    <row r="61" spans="2:16" ht="26.25" customHeight="1">
      <c r="B61" s="2344" t="s">
        <v>2445</v>
      </c>
      <c r="C61" s="2345"/>
      <c r="D61" s="2345"/>
      <c r="E61" s="2345"/>
      <c r="F61" s="2345"/>
      <c r="G61" s="2345"/>
      <c r="H61" s="2345"/>
      <c r="I61" s="2345"/>
      <c r="J61" s="2345"/>
      <c r="K61" s="2345"/>
      <c r="L61" s="2345"/>
      <c r="M61" s="2345"/>
      <c r="N61" s="2345"/>
      <c r="O61" s="2345"/>
      <c r="P61" s="2346"/>
    </row>
    <row r="62" spans="2:16" ht="46.5" customHeight="1">
      <c r="B62" s="44" t="s">
        <v>519</v>
      </c>
      <c r="C62" s="1813" t="s">
        <v>2446</v>
      </c>
      <c r="D62" s="1813"/>
      <c r="E62" s="1813"/>
      <c r="F62" s="2347"/>
      <c r="G62" s="46" t="s">
        <v>3198</v>
      </c>
      <c r="H62" s="47" t="s">
        <v>3199</v>
      </c>
      <c r="I62" s="2271" t="s">
        <v>3200</v>
      </c>
      <c r="J62" s="2273"/>
      <c r="K62" s="2271" t="s">
        <v>1381</v>
      </c>
      <c r="L62" s="2272"/>
      <c r="M62" s="2272"/>
      <c r="N62" s="2274"/>
      <c r="O62" s="2348"/>
      <c r="P62" s="2348"/>
    </row>
    <row r="63" spans="2:16" ht="90" customHeight="1">
      <c r="B63" s="1490" t="s">
        <v>435</v>
      </c>
      <c r="C63" s="1997" t="s">
        <v>3201</v>
      </c>
      <c r="D63" s="1997"/>
      <c r="E63" s="1997"/>
      <c r="F63" s="1998"/>
      <c r="G63" s="48">
        <v>9992227.3800000008</v>
      </c>
      <c r="H63" s="49" t="s">
        <v>3783</v>
      </c>
      <c r="I63" s="4224" t="s">
        <v>5237</v>
      </c>
      <c r="J63" s="4225"/>
      <c r="K63" s="4479" t="s">
        <v>5238</v>
      </c>
      <c r="L63" s="4480"/>
      <c r="M63" s="4480"/>
      <c r="N63" s="4481"/>
      <c r="O63" s="2349"/>
      <c r="P63" s="2349"/>
    </row>
    <row r="64" spans="2:16" ht="55.5" customHeight="1">
      <c r="B64" s="1490" t="s">
        <v>441</v>
      </c>
      <c r="C64" s="1997" t="s">
        <v>3204</v>
      </c>
      <c r="D64" s="1997"/>
      <c r="E64" s="1997"/>
      <c r="F64" s="1998"/>
      <c r="G64" s="48">
        <v>0</v>
      </c>
      <c r="H64" s="116">
        <v>0</v>
      </c>
      <c r="I64" s="2317">
        <v>0</v>
      </c>
      <c r="J64" s="2318"/>
      <c r="K64" s="2457" t="s">
        <v>5239</v>
      </c>
      <c r="L64" s="2458"/>
      <c r="M64" s="2458"/>
      <c r="N64" s="2459"/>
      <c r="O64" s="2349"/>
      <c r="P64" s="2349"/>
    </row>
    <row r="65" spans="2:17" ht="54" customHeight="1" thickBot="1">
      <c r="B65" s="27" t="s">
        <v>443</v>
      </c>
      <c r="C65" s="1830" t="s">
        <v>3205</v>
      </c>
      <c r="D65" s="1830"/>
      <c r="E65" s="1830"/>
      <c r="F65" s="1831"/>
      <c r="G65" s="50">
        <f>G63+G64</f>
        <v>9992227.3800000008</v>
      </c>
      <c r="H65" s="51"/>
      <c r="I65" s="2309"/>
      <c r="J65" s="2310"/>
      <c r="K65" s="2309"/>
      <c r="L65" s="2311"/>
      <c r="M65" s="2311"/>
      <c r="N65" s="2312"/>
      <c r="O65" s="2350"/>
      <c r="P65" s="2350"/>
      <c r="Q65" s="349"/>
    </row>
    <row r="66" spans="2:17" ht="57.75" customHeight="1">
      <c r="B66" s="2313" t="s">
        <v>3206</v>
      </c>
      <c r="C66" s="2314"/>
      <c r="D66" s="2314"/>
      <c r="E66" s="2314"/>
      <c r="F66" s="2314"/>
      <c r="G66" s="2314"/>
      <c r="H66" s="2314"/>
      <c r="I66" s="2314"/>
      <c r="J66" s="2314"/>
      <c r="K66" s="2314"/>
      <c r="L66" s="2314"/>
      <c r="M66" s="2314"/>
      <c r="N66" s="2314"/>
      <c r="O66" s="2314"/>
      <c r="P66" s="2343"/>
    </row>
    <row r="67" spans="2:17" ht="72.75" customHeight="1" thickBot="1">
      <c r="B67" s="53" t="s">
        <v>528</v>
      </c>
      <c r="C67" s="2330" t="s">
        <v>3207</v>
      </c>
      <c r="D67" s="2330"/>
      <c r="E67" s="2330"/>
      <c r="F67" s="2330"/>
      <c r="G67" s="2330"/>
      <c r="H67" s="2330"/>
      <c r="I67" s="1550" t="s">
        <v>1442</v>
      </c>
      <c r="J67" s="54" t="s">
        <v>1521</v>
      </c>
      <c r="K67" s="3920" t="s">
        <v>5240</v>
      </c>
      <c r="L67" s="3921"/>
      <c r="M67" s="3921"/>
      <c r="N67" s="3922"/>
      <c r="O67" s="1627" t="s">
        <v>1450</v>
      </c>
      <c r="P67" s="1555" t="s">
        <v>2528</v>
      </c>
    </row>
    <row r="68" spans="2:17" ht="21.75" customHeight="1">
      <c r="B68" s="2454" t="s">
        <v>2461</v>
      </c>
      <c r="C68" s="2455"/>
      <c r="D68" s="2455"/>
      <c r="E68" s="2455"/>
      <c r="F68" s="2455"/>
      <c r="G68" s="2455"/>
      <c r="H68" s="2455"/>
      <c r="I68" s="2455"/>
      <c r="J68" s="2455"/>
      <c r="K68" s="2455"/>
      <c r="L68" s="2455"/>
      <c r="M68" s="2455"/>
      <c r="N68" s="2455"/>
      <c r="O68" s="2455"/>
      <c r="P68" s="2456"/>
    </row>
    <row r="69" spans="2:17" ht="72" customHeight="1">
      <c r="B69" s="28" t="s">
        <v>531</v>
      </c>
      <c r="C69" s="2326" t="s">
        <v>2462</v>
      </c>
      <c r="D69" s="2326"/>
      <c r="E69" s="2337"/>
      <c r="F69" s="55" t="s">
        <v>3208</v>
      </c>
      <c r="G69" s="2329" t="s">
        <v>3209</v>
      </c>
      <c r="H69" s="2328"/>
      <c r="I69" s="2329" t="s">
        <v>1475</v>
      </c>
      <c r="J69" s="2328"/>
      <c r="K69" s="2271" t="s">
        <v>3210</v>
      </c>
      <c r="L69" s="2272"/>
      <c r="M69" s="2272"/>
      <c r="N69" s="2274"/>
      <c r="O69" s="2447" t="s">
        <v>1477</v>
      </c>
      <c r="P69" s="2447" t="s">
        <v>2528</v>
      </c>
    </row>
    <row r="70" spans="2:17" ht="39" customHeight="1">
      <c r="B70" s="1490" t="s">
        <v>435</v>
      </c>
      <c r="C70" s="2338" t="s">
        <v>3211</v>
      </c>
      <c r="D70" s="2338"/>
      <c r="E70" s="2339"/>
      <c r="F70" s="1622" t="s">
        <v>1442</v>
      </c>
      <c r="G70" s="2315">
        <v>9636310.6600000001</v>
      </c>
      <c r="H70" s="2316"/>
      <c r="I70" s="2317" t="s">
        <v>5241</v>
      </c>
      <c r="J70" s="2318"/>
      <c r="K70" s="2457" t="s">
        <v>5242</v>
      </c>
      <c r="L70" s="2458"/>
      <c r="M70" s="2458"/>
      <c r="N70" s="2459"/>
      <c r="O70" s="2789"/>
      <c r="P70" s="2789"/>
    </row>
    <row r="71" spans="2:17" ht="39" customHeight="1">
      <c r="B71" s="56"/>
      <c r="C71" s="2338" t="s">
        <v>3213</v>
      </c>
      <c r="D71" s="2338"/>
      <c r="E71" s="2339"/>
      <c r="F71" s="2162" t="s">
        <v>5243</v>
      </c>
      <c r="G71" s="2163"/>
      <c r="H71" s="2163"/>
      <c r="I71" s="2163"/>
      <c r="J71" s="2163"/>
      <c r="K71" s="2340"/>
      <c r="L71" s="2341"/>
      <c r="M71" s="2341"/>
      <c r="N71" s="2342"/>
      <c r="O71" s="2789"/>
      <c r="P71" s="2789"/>
    </row>
    <row r="72" spans="2:17" ht="72" customHeight="1">
      <c r="B72" s="1490" t="s">
        <v>441</v>
      </c>
      <c r="C72" s="2338" t="s">
        <v>3215</v>
      </c>
      <c r="D72" s="2338"/>
      <c r="E72" s="2339"/>
      <c r="F72" s="1622" t="s">
        <v>1340</v>
      </c>
      <c r="G72" s="2315">
        <v>0</v>
      </c>
      <c r="H72" s="2316"/>
      <c r="I72" s="2317">
        <v>0</v>
      </c>
      <c r="J72" s="2318"/>
      <c r="K72" s="2340"/>
      <c r="L72" s="2341"/>
      <c r="M72" s="2341"/>
      <c r="N72" s="2342"/>
      <c r="O72" s="2789"/>
      <c r="P72" s="2789"/>
    </row>
    <row r="73" spans="2:17" ht="39" customHeight="1">
      <c r="B73" s="56"/>
      <c r="C73" s="2338" t="s">
        <v>3216</v>
      </c>
      <c r="D73" s="2338"/>
      <c r="E73" s="2339"/>
      <c r="F73" s="2162" t="s">
        <v>1340</v>
      </c>
      <c r="G73" s="2163"/>
      <c r="H73" s="2163"/>
      <c r="I73" s="2163"/>
      <c r="J73" s="2163"/>
      <c r="K73" s="2340"/>
      <c r="L73" s="2341"/>
      <c r="M73" s="2341"/>
      <c r="N73" s="2342"/>
      <c r="O73" s="2789"/>
      <c r="P73" s="2789"/>
    </row>
    <row r="74" spans="2:17" ht="57" customHeight="1" thickBot="1">
      <c r="B74" s="39" t="s">
        <v>443</v>
      </c>
      <c r="C74" s="2321" t="s">
        <v>3217</v>
      </c>
      <c r="D74" s="2321"/>
      <c r="E74" s="2322"/>
      <c r="F74" s="57"/>
      <c r="G74" s="2307">
        <f>G70+G72</f>
        <v>9636310.6600000001</v>
      </c>
      <c r="H74" s="2308"/>
      <c r="I74" s="2309"/>
      <c r="J74" s="2310"/>
      <c r="K74" s="2309"/>
      <c r="L74" s="2311"/>
      <c r="M74" s="2311"/>
      <c r="N74" s="2312"/>
      <c r="O74" s="2797"/>
      <c r="P74" s="2797"/>
    </row>
    <row r="75" spans="2:17" ht="56.25" customHeight="1">
      <c r="B75" s="2323" t="s">
        <v>3218</v>
      </c>
      <c r="C75" s="2324"/>
      <c r="D75" s="2324"/>
      <c r="E75" s="2324"/>
      <c r="F75" s="2324"/>
      <c r="G75" s="2324"/>
      <c r="H75" s="2324"/>
      <c r="I75" s="2324"/>
      <c r="J75" s="2324"/>
      <c r="K75" s="2324"/>
      <c r="L75" s="2324"/>
      <c r="M75" s="2324"/>
      <c r="N75" s="2324"/>
      <c r="O75" s="2324"/>
      <c r="P75" s="2325"/>
    </row>
    <row r="76" spans="2:17" ht="58.5" customHeight="1">
      <c r="B76" s="28" t="s">
        <v>543</v>
      </c>
      <c r="C76" s="2326" t="s">
        <v>2477</v>
      </c>
      <c r="D76" s="2043"/>
      <c r="E76" s="2054"/>
      <c r="F76" s="58" t="s">
        <v>2478</v>
      </c>
      <c r="G76" s="2327" t="s">
        <v>2479</v>
      </c>
      <c r="H76" s="2328"/>
      <c r="I76" s="2329" t="s">
        <v>1475</v>
      </c>
      <c r="J76" s="2328"/>
      <c r="K76" s="2271" t="s">
        <v>3219</v>
      </c>
      <c r="L76" s="2272"/>
      <c r="M76" s="2272"/>
      <c r="N76" s="2274"/>
      <c r="O76" s="59"/>
      <c r="P76" s="60"/>
    </row>
    <row r="77" spans="2:17" s="164" customFormat="1" ht="32.25" customHeight="1">
      <c r="B77" s="1490" t="s">
        <v>435</v>
      </c>
      <c r="C77" s="1997" t="s">
        <v>113</v>
      </c>
      <c r="D77" s="1997"/>
      <c r="E77" s="1998"/>
      <c r="F77" s="1523" t="s">
        <v>1340</v>
      </c>
      <c r="G77" s="2315">
        <v>0</v>
      </c>
      <c r="H77" s="2316"/>
      <c r="I77" s="2317" t="s">
        <v>330</v>
      </c>
      <c r="J77" s="2318"/>
      <c r="K77" s="2284"/>
      <c r="L77" s="2285"/>
      <c r="M77" s="2285"/>
      <c r="N77" s="2286"/>
      <c r="O77" s="25" t="s">
        <v>2484</v>
      </c>
      <c r="P77" s="26"/>
    </row>
    <row r="78" spans="2:17" s="164" customFormat="1" ht="32.25" customHeight="1">
      <c r="B78" s="1490" t="s">
        <v>441</v>
      </c>
      <c r="C78" s="1997" t="s">
        <v>2481</v>
      </c>
      <c r="D78" s="1997"/>
      <c r="E78" s="1998"/>
      <c r="F78" s="1523" t="s">
        <v>1340</v>
      </c>
      <c r="G78" s="2315">
        <v>0</v>
      </c>
      <c r="H78" s="2316"/>
      <c r="I78" s="2317" t="s">
        <v>330</v>
      </c>
      <c r="J78" s="2318"/>
      <c r="K78" s="2284"/>
      <c r="L78" s="2285"/>
      <c r="M78" s="2285"/>
      <c r="N78" s="2286"/>
      <c r="O78" s="25" t="s">
        <v>2484</v>
      </c>
      <c r="P78" s="26"/>
    </row>
    <row r="79" spans="2:17" s="164" customFormat="1" ht="32.25" customHeight="1">
      <c r="B79" s="1490" t="s">
        <v>443</v>
      </c>
      <c r="C79" s="1997" t="s">
        <v>2485</v>
      </c>
      <c r="D79" s="1997"/>
      <c r="E79" s="1998"/>
      <c r="F79" s="1523" t="s">
        <v>1340</v>
      </c>
      <c r="G79" s="2315">
        <v>0</v>
      </c>
      <c r="H79" s="2316"/>
      <c r="I79" s="2317" t="s">
        <v>330</v>
      </c>
      <c r="J79" s="2318"/>
      <c r="K79" s="2284"/>
      <c r="L79" s="2285"/>
      <c r="M79" s="2285"/>
      <c r="N79" s="2286"/>
      <c r="O79" s="25" t="s">
        <v>2484</v>
      </c>
      <c r="P79" s="26"/>
    </row>
    <row r="80" spans="2:17" s="164" customFormat="1" ht="32.25" customHeight="1">
      <c r="B80" s="1490" t="s">
        <v>445</v>
      </c>
      <c r="C80" s="1997" t="s">
        <v>2486</v>
      </c>
      <c r="D80" s="1997"/>
      <c r="E80" s="1998"/>
      <c r="F80" s="1523" t="s">
        <v>1340</v>
      </c>
      <c r="G80" s="2315">
        <v>0</v>
      </c>
      <c r="H80" s="2316"/>
      <c r="I80" s="2317" t="s">
        <v>330</v>
      </c>
      <c r="J80" s="2318"/>
      <c r="K80" s="2315"/>
      <c r="L80" s="2319"/>
      <c r="M80" s="2319"/>
      <c r="N80" s="2320"/>
      <c r="O80" s="2051"/>
      <c r="P80" s="2051"/>
    </row>
    <row r="81" spans="1:16" s="164" customFormat="1" ht="32.25" customHeight="1">
      <c r="B81" s="1490" t="s">
        <v>448</v>
      </c>
      <c r="C81" s="1997" t="s">
        <v>2484</v>
      </c>
      <c r="D81" s="1997"/>
      <c r="E81" s="1998"/>
      <c r="F81" s="1523" t="s">
        <v>1340</v>
      </c>
      <c r="G81" s="2315">
        <v>0</v>
      </c>
      <c r="H81" s="2316"/>
      <c r="I81" s="2317" t="s">
        <v>330</v>
      </c>
      <c r="J81" s="2318"/>
      <c r="K81" s="2284"/>
      <c r="L81" s="2285"/>
      <c r="M81" s="2285"/>
      <c r="N81" s="2286"/>
      <c r="O81" s="2197"/>
      <c r="P81" s="2197"/>
    </row>
    <row r="82" spans="1:16" ht="61.5" customHeight="1" thickBot="1">
      <c r="B82" s="27" t="s">
        <v>450</v>
      </c>
      <c r="C82" s="1830" t="s">
        <v>3223</v>
      </c>
      <c r="D82" s="1830"/>
      <c r="E82" s="1831"/>
      <c r="F82" s="61"/>
      <c r="G82" s="2307">
        <f>G77+G78+G79+G80+G81</f>
        <v>0</v>
      </c>
      <c r="H82" s="2308"/>
      <c r="I82" s="2309"/>
      <c r="J82" s="2310"/>
      <c r="K82" s="2309"/>
      <c r="L82" s="2311"/>
      <c r="M82" s="2311"/>
      <c r="N82" s="2312"/>
      <c r="O82" s="62"/>
      <c r="P82" s="62"/>
    </row>
    <row r="83" spans="1:16" ht="54.75" customHeight="1">
      <c r="A83" s="166"/>
      <c r="B83" s="2212" t="s">
        <v>2488</v>
      </c>
      <c r="C83" s="2213"/>
      <c r="D83" s="2213"/>
      <c r="E83" s="2213"/>
      <c r="F83" s="2213"/>
      <c r="G83" s="2213"/>
      <c r="H83" s="2213"/>
      <c r="I83" s="2213"/>
      <c r="J83" s="2213"/>
      <c r="K83" s="2213"/>
      <c r="L83" s="2213"/>
      <c r="M83" s="2213"/>
      <c r="N83" s="2213"/>
      <c r="O83" s="2213"/>
      <c r="P83" s="2215"/>
    </row>
    <row r="84" spans="1:16" ht="64.5" customHeight="1">
      <c r="B84" s="63" t="s">
        <v>551</v>
      </c>
      <c r="C84" s="2302" t="s">
        <v>1502</v>
      </c>
      <c r="D84" s="2302"/>
      <c r="E84" s="2302"/>
      <c r="F84" s="2302"/>
      <c r="G84" s="2302"/>
      <c r="H84" s="2302"/>
      <c r="I84" s="2303"/>
      <c r="J84" s="64">
        <f>G74/(G74+G82)</f>
        <v>1</v>
      </c>
      <c r="K84" s="65" t="s">
        <v>1330</v>
      </c>
      <c r="L84" s="2304"/>
      <c r="M84" s="2305"/>
      <c r="N84" s="2306"/>
      <c r="O84" s="2231"/>
      <c r="P84" s="2231"/>
    </row>
    <row r="85" spans="1:16" ht="51.75" customHeight="1">
      <c r="B85" s="66" t="s">
        <v>553</v>
      </c>
      <c r="C85" s="2302" t="s">
        <v>1505</v>
      </c>
      <c r="D85" s="2302"/>
      <c r="E85" s="2302"/>
      <c r="F85" s="2302"/>
      <c r="G85" s="2302"/>
      <c r="H85" s="2302"/>
      <c r="I85" s="2303"/>
      <c r="J85" s="64">
        <f>G70/G74</f>
        <v>1</v>
      </c>
      <c r="K85" s="65" t="s">
        <v>1521</v>
      </c>
      <c r="L85" s="2304"/>
      <c r="M85" s="2305"/>
      <c r="N85" s="2306"/>
      <c r="O85" s="2232"/>
      <c r="P85" s="2232"/>
    </row>
    <row r="86" spans="1:16" ht="50.25" customHeight="1">
      <c r="B86" s="66" t="s">
        <v>555</v>
      </c>
      <c r="C86" s="2028" t="s">
        <v>1507</v>
      </c>
      <c r="D86" s="2028"/>
      <c r="E86" s="2028"/>
      <c r="F86" s="2028"/>
      <c r="G86" s="2028"/>
      <c r="H86" s="2028"/>
      <c r="I86" s="2029"/>
      <c r="J86" s="64">
        <f>(G74+G82)/J27</f>
        <v>0.96363106600000004</v>
      </c>
      <c r="K86" s="65" t="s">
        <v>1330</v>
      </c>
      <c r="L86" s="4482"/>
      <c r="M86" s="4483"/>
      <c r="N86" s="4484"/>
      <c r="O86" s="2232"/>
      <c r="P86" s="2232"/>
    </row>
    <row r="87" spans="1:16" ht="51" customHeight="1">
      <c r="B87" s="67" t="s">
        <v>557</v>
      </c>
      <c r="C87" s="2302" t="s">
        <v>3224</v>
      </c>
      <c r="D87" s="2302"/>
      <c r="E87" s="2302"/>
      <c r="F87" s="2302"/>
      <c r="G87" s="2302"/>
      <c r="H87" s="2302"/>
      <c r="I87" s="2303"/>
      <c r="J87" s="68" t="str">
        <f>IF(J86&lt;0.99,"Funding gap","No funding gap")</f>
        <v>Funding gap</v>
      </c>
      <c r="K87" s="1547" t="s">
        <v>1521</v>
      </c>
      <c r="L87" s="2304" t="s">
        <v>5244</v>
      </c>
      <c r="M87" s="2305"/>
      <c r="N87" s="2306"/>
      <c r="O87" s="2233"/>
      <c r="P87" s="2233"/>
    </row>
    <row r="88" spans="1:16" ht="46.5" customHeight="1">
      <c r="B88" s="23" t="s">
        <v>559</v>
      </c>
      <c r="C88" s="1997" t="s">
        <v>2500</v>
      </c>
      <c r="D88" s="1997"/>
      <c r="E88" s="1997"/>
      <c r="F88" s="1997"/>
      <c r="G88" s="1997"/>
      <c r="H88" s="1997"/>
      <c r="I88" s="1997"/>
      <c r="J88" s="1998"/>
      <c r="K88" s="2289" t="s">
        <v>1521</v>
      </c>
      <c r="L88" s="2292" t="s">
        <v>5245</v>
      </c>
      <c r="M88" s="2293"/>
      <c r="N88" s="2294"/>
      <c r="O88" s="2051" t="s">
        <v>1513</v>
      </c>
      <c r="P88" s="2051"/>
    </row>
    <row r="89" spans="1:16" ht="21" customHeight="1">
      <c r="B89" s="1490" t="s">
        <v>435</v>
      </c>
      <c r="C89" s="2301" t="s">
        <v>2503</v>
      </c>
      <c r="D89" s="2301"/>
      <c r="E89" s="2301"/>
      <c r="F89" s="2301"/>
      <c r="G89" s="2301"/>
      <c r="H89" s="2301"/>
      <c r="I89" s="2301"/>
      <c r="J89" s="1622" t="s">
        <v>1442</v>
      </c>
      <c r="K89" s="2290"/>
      <c r="L89" s="2295"/>
      <c r="M89" s="2296"/>
      <c r="N89" s="2297"/>
      <c r="O89" s="2124"/>
      <c r="P89" s="2124"/>
    </row>
    <row r="90" spans="1:16" ht="21" customHeight="1">
      <c r="B90" s="1490" t="s">
        <v>441</v>
      </c>
      <c r="C90" s="2301" t="s">
        <v>2504</v>
      </c>
      <c r="D90" s="2301"/>
      <c r="E90" s="2301"/>
      <c r="F90" s="2301"/>
      <c r="G90" s="2301"/>
      <c r="H90" s="2301"/>
      <c r="I90" s="2301"/>
      <c r="J90" s="1622" t="s">
        <v>57</v>
      </c>
      <c r="K90" s="2290"/>
      <c r="L90" s="2295"/>
      <c r="M90" s="2296"/>
      <c r="N90" s="2297"/>
      <c r="O90" s="2124"/>
      <c r="P90" s="2124"/>
    </row>
    <row r="91" spans="1:16" ht="21" customHeight="1">
      <c r="B91" s="1490" t="s">
        <v>443</v>
      </c>
      <c r="C91" s="2301" t="s">
        <v>2505</v>
      </c>
      <c r="D91" s="2301"/>
      <c r="E91" s="2301"/>
      <c r="F91" s="2301"/>
      <c r="G91" s="2301"/>
      <c r="H91" s="2301"/>
      <c r="I91" s="2301"/>
      <c r="J91" s="1622" t="s">
        <v>1340</v>
      </c>
      <c r="K91" s="2290"/>
      <c r="L91" s="2295"/>
      <c r="M91" s="2296"/>
      <c r="N91" s="2297"/>
      <c r="O91" s="2124"/>
      <c r="P91" s="2124"/>
    </row>
    <row r="92" spans="1:16" ht="21" customHeight="1">
      <c r="B92" s="1490" t="s">
        <v>445</v>
      </c>
      <c r="C92" s="2301" t="s">
        <v>2484</v>
      </c>
      <c r="D92" s="2301"/>
      <c r="E92" s="2301"/>
      <c r="F92" s="2301"/>
      <c r="G92" s="2301"/>
      <c r="H92" s="2301"/>
      <c r="I92" s="2301"/>
      <c r="J92" s="1622" t="s">
        <v>1340</v>
      </c>
      <c r="K92" s="2290"/>
      <c r="L92" s="2295"/>
      <c r="M92" s="2296"/>
      <c r="N92" s="2297"/>
      <c r="O92" s="2124"/>
      <c r="P92" s="2124"/>
    </row>
    <row r="93" spans="1:16" ht="27" customHeight="1">
      <c r="B93" s="1490" t="s">
        <v>448</v>
      </c>
      <c r="C93" s="1903" t="s">
        <v>2506</v>
      </c>
      <c r="D93" s="1903"/>
      <c r="E93" s="1903"/>
      <c r="F93" s="1903"/>
      <c r="G93" s="2121" t="s">
        <v>5246</v>
      </c>
      <c r="H93" s="2122"/>
      <c r="I93" s="2122"/>
      <c r="J93" s="3642"/>
      <c r="K93" s="2291"/>
      <c r="L93" s="2298"/>
      <c r="M93" s="2299"/>
      <c r="N93" s="2300"/>
      <c r="O93" s="2197"/>
      <c r="P93" s="2197"/>
    </row>
    <row r="94" spans="1:16" ht="35.25" customHeight="1">
      <c r="B94" s="1519" t="s">
        <v>565</v>
      </c>
      <c r="C94" s="1997" t="s">
        <v>2508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1442</v>
      </c>
      <c r="G95" s="2040"/>
      <c r="H95" s="2289" t="s">
        <v>1521</v>
      </c>
      <c r="I95" s="2890" t="s">
        <v>5247</v>
      </c>
      <c r="J95" s="2904"/>
      <c r="K95" s="2904"/>
      <c r="L95" s="2904"/>
      <c r="M95" s="2904"/>
      <c r="N95" s="2891"/>
      <c r="O95" s="2051" t="s">
        <v>1513</v>
      </c>
      <c r="P95" s="2051" t="s">
        <v>1513</v>
      </c>
    </row>
    <row r="96" spans="1:16" ht="20.25" customHeight="1">
      <c r="B96" s="1519"/>
      <c r="C96" s="1903" t="s">
        <v>2513</v>
      </c>
      <c r="D96" s="1903"/>
      <c r="E96" s="1903"/>
      <c r="F96" s="2038" t="s">
        <v>57</v>
      </c>
      <c r="G96" s="2040"/>
      <c r="H96" s="2290"/>
      <c r="I96" s="2892"/>
      <c r="J96" s="2905"/>
      <c r="K96" s="2905"/>
      <c r="L96" s="2905"/>
      <c r="M96" s="2905"/>
      <c r="N96" s="2893"/>
      <c r="O96" s="2124"/>
      <c r="P96" s="2124"/>
    </row>
    <row r="97" spans="2:16" ht="20.25" customHeight="1">
      <c r="B97" s="1519"/>
      <c r="C97" s="1903" t="s">
        <v>2515</v>
      </c>
      <c r="D97" s="1903"/>
      <c r="E97" s="1903"/>
      <c r="F97" s="2038" t="s">
        <v>57</v>
      </c>
      <c r="G97" s="2040"/>
      <c r="H97" s="2290"/>
      <c r="I97" s="2892"/>
      <c r="J97" s="2905"/>
      <c r="K97" s="2905"/>
      <c r="L97" s="2905"/>
      <c r="M97" s="2905"/>
      <c r="N97" s="2893"/>
      <c r="O97" s="2124"/>
      <c r="P97" s="2124"/>
    </row>
    <row r="98" spans="2:16" ht="39.75" customHeight="1">
      <c r="B98" s="27" t="s">
        <v>435</v>
      </c>
      <c r="C98" s="2028" t="s">
        <v>2517</v>
      </c>
      <c r="D98" s="2028"/>
      <c r="E98" s="2028"/>
      <c r="F98" s="2028"/>
      <c r="G98" s="2029"/>
      <c r="H98" s="2290"/>
      <c r="I98" s="2892"/>
      <c r="J98" s="2905"/>
      <c r="K98" s="2905"/>
      <c r="L98" s="2905"/>
      <c r="M98" s="2905"/>
      <c r="N98" s="2893"/>
      <c r="O98" s="2124"/>
      <c r="P98" s="2124"/>
    </row>
    <row r="99" spans="2:16" ht="21" customHeight="1">
      <c r="B99" s="27"/>
      <c r="C99" s="1903" t="s">
        <v>320</v>
      </c>
      <c r="D99" s="1903"/>
      <c r="E99" s="2138"/>
      <c r="F99" s="2038" t="s">
        <v>1442</v>
      </c>
      <c r="G99" s="2040"/>
      <c r="H99" s="2290"/>
      <c r="I99" s="2892"/>
      <c r="J99" s="2905"/>
      <c r="K99" s="2905"/>
      <c r="L99" s="2905"/>
      <c r="M99" s="2905"/>
      <c r="N99" s="2893"/>
      <c r="O99" s="2124"/>
      <c r="P99" s="2124"/>
    </row>
    <row r="100" spans="2:16" ht="21" customHeight="1">
      <c r="B100" s="27"/>
      <c r="C100" s="1903" t="s">
        <v>2513</v>
      </c>
      <c r="D100" s="1903"/>
      <c r="E100" s="2138"/>
      <c r="F100" s="2038" t="s">
        <v>57</v>
      </c>
      <c r="G100" s="2040"/>
      <c r="H100" s="2290"/>
      <c r="I100" s="2892"/>
      <c r="J100" s="2905"/>
      <c r="K100" s="2905"/>
      <c r="L100" s="2905"/>
      <c r="M100" s="2905"/>
      <c r="N100" s="2893"/>
      <c r="O100" s="2124"/>
      <c r="P100" s="2124"/>
    </row>
    <row r="101" spans="2:16" ht="21" customHeight="1">
      <c r="B101" s="27"/>
      <c r="C101" s="1903" t="s">
        <v>2521</v>
      </c>
      <c r="D101" s="1903"/>
      <c r="E101" s="2138"/>
      <c r="F101" s="2038" t="s">
        <v>57</v>
      </c>
      <c r="G101" s="2040"/>
      <c r="H101" s="2290"/>
      <c r="I101" s="2892"/>
      <c r="J101" s="2905"/>
      <c r="K101" s="2905"/>
      <c r="L101" s="2905"/>
      <c r="M101" s="2905"/>
      <c r="N101" s="2893"/>
      <c r="O101" s="2124"/>
      <c r="P101" s="2124"/>
    </row>
    <row r="102" spans="2:16" ht="21" customHeight="1">
      <c r="B102" s="27"/>
      <c r="C102" s="1903" t="s">
        <v>2484</v>
      </c>
      <c r="D102" s="1903"/>
      <c r="E102" s="2138"/>
      <c r="F102" s="2038" t="s">
        <v>57</v>
      </c>
      <c r="G102" s="2040"/>
      <c r="H102" s="2290"/>
      <c r="I102" s="2892"/>
      <c r="J102" s="2905"/>
      <c r="K102" s="2905"/>
      <c r="L102" s="2905"/>
      <c r="M102" s="2905"/>
      <c r="N102" s="2893"/>
      <c r="O102" s="2124"/>
      <c r="P102" s="2124"/>
    </row>
    <row r="103" spans="2:16" ht="26.25" customHeight="1">
      <c r="B103" s="27"/>
      <c r="C103" s="1903" t="s">
        <v>2522</v>
      </c>
      <c r="D103" s="1903"/>
      <c r="E103" s="2138"/>
      <c r="F103" s="1999"/>
      <c r="G103" s="2000"/>
      <c r="H103" s="2291"/>
      <c r="I103" s="2894"/>
      <c r="J103" s="3216"/>
      <c r="K103" s="3216"/>
      <c r="L103" s="3216"/>
      <c r="M103" s="3216"/>
      <c r="N103" s="2895"/>
      <c r="O103" s="2197"/>
      <c r="P103" s="2197"/>
    </row>
    <row r="104" spans="2:16" ht="44.25" customHeight="1">
      <c r="B104" s="70" t="s">
        <v>570</v>
      </c>
      <c r="C104" s="1830" t="s">
        <v>2524</v>
      </c>
      <c r="D104" s="1830"/>
      <c r="E104" s="1831"/>
      <c r="F104" s="2032"/>
      <c r="G104" s="2033"/>
      <c r="H104" s="2033"/>
      <c r="I104" s="2033"/>
      <c r="J104" s="2033"/>
      <c r="K104" s="2033"/>
      <c r="L104" s="2033"/>
      <c r="M104" s="2033"/>
      <c r="N104" s="2033"/>
      <c r="O104" s="2287"/>
      <c r="P104" s="2288"/>
    </row>
    <row r="105" spans="2:16" ht="42" customHeight="1">
      <c r="B105" s="2257" t="s">
        <v>3227</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3228</v>
      </c>
      <c r="D106" s="1997"/>
      <c r="E106" s="1997"/>
      <c r="F106" s="1997"/>
      <c r="G106" s="1998"/>
      <c r="H106" s="71" t="s">
        <v>1442</v>
      </c>
      <c r="I106" s="2260" t="s">
        <v>1521</v>
      </c>
      <c r="J106" s="2261"/>
      <c r="K106" s="4008" t="s">
        <v>5248</v>
      </c>
      <c r="L106" s="4009"/>
      <c r="M106" s="4009"/>
      <c r="N106" s="4010"/>
      <c r="O106" s="25" t="s">
        <v>1450</v>
      </c>
      <c r="P106" s="26"/>
    </row>
    <row r="107" spans="2:16" ht="20.25" customHeight="1">
      <c r="B107" s="2265" t="s">
        <v>2530</v>
      </c>
      <c r="C107" s="2139"/>
      <c r="D107" s="2139"/>
      <c r="E107" s="2266"/>
      <c r="F107" s="2271" t="s">
        <v>3229</v>
      </c>
      <c r="G107" s="2272"/>
      <c r="H107" s="2273"/>
      <c r="I107" s="2271" t="s">
        <v>2532</v>
      </c>
      <c r="J107" s="2272"/>
      <c r="K107" s="2271" t="s">
        <v>1381</v>
      </c>
      <c r="L107" s="2272"/>
      <c r="M107" s="2272"/>
      <c r="N107" s="2274"/>
      <c r="O107" s="2231"/>
      <c r="P107" s="2231"/>
    </row>
    <row r="108" spans="2:16" ht="21" customHeight="1">
      <c r="B108" s="1810"/>
      <c r="C108" s="1811"/>
      <c r="D108" s="1811"/>
      <c r="E108" s="2267"/>
      <c r="F108" s="2275" t="s">
        <v>5249</v>
      </c>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2537</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1541</v>
      </c>
      <c r="D113" s="2244"/>
      <c r="E113" s="2244"/>
      <c r="F113" s="2244"/>
      <c r="G113" s="2244"/>
      <c r="H113" s="2244"/>
      <c r="I113" s="2244"/>
      <c r="J113" s="2244"/>
      <c r="K113" s="2244"/>
      <c r="L113" s="2244"/>
      <c r="M113" s="2244"/>
      <c r="N113" s="2244"/>
      <c r="O113" s="2788" t="s">
        <v>3008</v>
      </c>
      <c r="P113" s="2788" t="s">
        <v>2538</v>
      </c>
    </row>
    <row r="114" spans="2:16" ht="20.25" customHeight="1">
      <c r="B114" s="2246" t="s">
        <v>2539</v>
      </c>
      <c r="C114" s="2247"/>
      <c r="D114" s="2247"/>
      <c r="E114" s="2247"/>
      <c r="F114" s="2248"/>
      <c r="G114" s="2252" t="s">
        <v>2540</v>
      </c>
      <c r="H114" s="2252"/>
      <c r="I114" s="2252"/>
      <c r="J114" s="2252"/>
      <c r="K114" s="2252"/>
      <c r="L114" s="2253"/>
      <c r="M114" s="2253"/>
      <c r="N114" s="2253"/>
      <c r="O114" s="2789"/>
      <c r="P114" s="2789"/>
    </row>
    <row r="115" spans="2:16" ht="33.75" customHeight="1">
      <c r="B115" s="2249"/>
      <c r="C115" s="2250"/>
      <c r="D115" s="2250"/>
      <c r="E115" s="2250"/>
      <c r="F115" s="2251"/>
      <c r="G115" s="2253" t="s">
        <v>2541</v>
      </c>
      <c r="H115" s="2254"/>
      <c r="I115" s="2253" t="s">
        <v>2542</v>
      </c>
      <c r="J115" s="2254"/>
      <c r="K115" s="1545" t="s">
        <v>1085</v>
      </c>
      <c r="L115" s="2255" t="s">
        <v>2543</v>
      </c>
      <c r="M115" s="2255"/>
      <c r="N115" s="2256"/>
      <c r="O115" s="2448"/>
      <c r="P115" s="2448"/>
    </row>
    <row r="116" spans="2:16" ht="84" customHeight="1">
      <c r="B116" s="73" t="s">
        <v>435</v>
      </c>
      <c r="C116" s="1885" t="s">
        <v>1550</v>
      </c>
      <c r="D116" s="1885"/>
      <c r="E116" s="1885"/>
      <c r="F116" s="2148"/>
      <c r="G116" s="2108" t="s">
        <v>1442</v>
      </c>
      <c r="H116" s="2109"/>
      <c r="I116" s="2108" t="s">
        <v>1442</v>
      </c>
      <c r="J116" s="2109"/>
      <c r="K116" s="1522" t="s">
        <v>1442</v>
      </c>
      <c r="L116" s="2108" t="s">
        <v>57</v>
      </c>
      <c r="M116" s="2110"/>
      <c r="N116" s="2191"/>
      <c r="O116" s="2231"/>
      <c r="P116" s="2231"/>
    </row>
    <row r="117" spans="2:16" ht="45" customHeight="1">
      <c r="B117" s="73" t="s">
        <v>441</v>
      </c>
      <c r="C117" s="1885" t="s">
        <v>3231</v>
      </c>
      <c r="D117" s="1885"/>
      <c r="E117" s="1885"/>
      <c r="F117" s="2148"/>
      <c r="G117" s="2108" t="s">
        <v>1442</v>
      </c>
      <c r="H117" s="2109"/>
      <c r="I117" s="2108" t="s">
        <v>57</v>
      </c>
      <c r="J117" s="2109"/>
      <c r="K117" s="1522" t="s">
        <v>1442</v>
      </c>
      <c r="L117" s="2108" t="s">
        <v>57</v>
      </c>
      <c r="M117" s="2110"/>
      <c r="N117" s="2191"/>
      <c r="O117" s="2232"/>
      <c r="P117" s="2232"/>
    </row>
    <row r="118" spans="2:16" ht="54.6" customHeight="1">
      <c r="B118" s="73" t="s">
        <v>586</v>
      </c>
      <c r="C118" s="1885" t="s">
        <v>3232</v>
      </c>
      <c r="D118" s="1885"/>
      <c r="E118" s="1885"/>
      <c r="F118" s="2148"/>
      <c r="G118" s="2108" t="s">
        <v>1442</v>
      </c>
      <c r="H118" s="2109"/>
      <c r="I118" s="2108" t="s">
        <v>1442</v>
      </c>
      <c r="J118" s="2109"/>
      <c r="K118" s="1522" t="s">
        <v>1442</v>
      </c>
      <c r="L118" s="2108" t="s">
        <v>57</v>
      </c>
      <c r="M118" s="2110"/>
      <c r="N118" s="2191"/>
      <c r="O118" s="2232"/>
      <c r="P118" s="2232"/>
    </row>
    <row r="119" spans="2:16" ht="40.35" customHeight="1">
      <c r="B119" s="73" t="s">
        <v>588</v>
      </c>
      <c r="C119" s="1885" t="s">
        <v>3233</v>
      </c>
      <c r="D119" s="1885"/>
      <c r="E119" s="1885"/>
      <c r="F119" s="2148"/>
      <c r="G119" s="2108" t="s">
        <v>1442</v>
      </c>
      <c r="H119" s="2109"/>
      <c r="I119" s="2108" t="s">
        <v>1442</v>
      </c>
      <c r="J119" s="2109"/>
      <c r="K119" s="1522" t="s">
        <v>1442</v>
      </c>
      <c r="L119" s="2108" t="s">
        <v>57</v>
      </c>
      <c r="M119" s="2110"/>
      <c r="N119" s="2191"/>
      <c r="O119" s="2232"/>
      <c r="P119" s="2232"/>
    </row>
    <row r="120" spans="2:16" ht="29.45" customHeight="1">
      <c r="B120" s="73" t="s">
        <v>590</v>
      </c>
      <c r="C120" s="1885" t="s">
        <v>3234</v>
      </c>
      <c r="D120" s="1885"/>
      <c r="E120" s="1885"/>
      <c r="F120" s="2148"/>
      <c r="G120" s="2108" t="s">
        <v>1442</v>
      </c>
      <c r="H120" s="2109"/>
      <c r="I120" s="2108" t="s">
        <v>1442</v>
      </c>
      <c r="J120" s="2109"/>
      <c r="K120" s="1522" t="s">
        <v>1442</v>
      </c>
      <c r="L120" s="2108" t="s">
        <v>57</v>
      </c>
      <c r="M120" s="2110"/>
      <c r="N120" s="2191"/>
      <c r="O120" s="2232"/>
      <c r="P120" s="2232"/>
    </row>
    <row r="121" spans="2:16" ht="24.75" customHeight="1">
      <c r="B121" s="73" t="s">
        <v>450</v>
      </c>
      <c r="C121" s="1885" t="s">
        <v>2432</v>
      </c>
      <c r="D121" s="1885"/>
      <c r="E121" s="1885"/>
      <c r="F121" s="2148"/>
      <c r="G121" s="2108" t="s">
        <v>1442</v>
      </c>
      <c r="H121" s="2109"/>
      <c r="I121" s="2108" t="s">
        <v>1442</v>
      </c>
      <c r="J121" s="2109"/>
      <c r="K121" s="1522" t="s">
        <v>1442</v>
      </c>
      <c r="L121" s="2108" t="s">
        <v>1442</v>
      </c>
      <c r="M121" s="2110"/>
      <c r="N121" s="2191"/>
      <c r="O121" s="2232"/>
      <c r="P121" s="2232"/>
    </row>
    <row r="122" spans="2:16" ht="24.75" customHeight="1">
      <c r="B122" s="73" t="s">
        <v>453</v>
      </c>
      <c r="C122" s="1885" t="s">
        <v>2433</v>
      </c>
      <c r="D122" s="1885"/>
      <c r="E122" s="1885"/>
      <c r="F122" s="2148"/>
      <c r="G122" s="2108" t="s">
        <v>57</v>
      </c>
      <c r="H122" s="2109"/>
      <c r="I122" s="2108" t="s">
        <v>1442</v>
      </c>
      <c r="J122" s="2109"/>
      <c r="K122" s="1522" t="s">
        <v>57</v>
      </c>
      <c r="L122" s="2108" t="s">
        <v>57</v>
      </c>
      <c r="M122" s="2110"/>
      <c r="N122" s="2191"/>
      <c r="O122" s="2232"/>
      <c r="P122" s="2232"/>
    </row>
    <row r="123" spans="2:16" ht="32.25" customHeight="1">
      <c r="B123" s="73" t="s">
        <v>456</v>
      </c>
      <c r="C123" s="1885" t="s">
        <v>3235</v>
      </c>
      <c r="D123" s="1885"/>
      <c r="E123" s="1885"/>
      <c r="F123" s="2148"/>
      <c r="G123" s="2108" t="s">
        <v>1442</v>
      </c>
      <c r="H123" s="2109"/>
      <c r="I123" s="2108" t="s">
        <v>1442</v>
      </c>
      <c r="J123" s="2109"/>
      <c r="K123" s="1522" t="s">
        <v>1442</v>
      </c>
      <c r="L123" s="2108" t="s">
        <v>57</v>
      </c>
      <c r="M123" s="2110"/>
      <c r="N123" s="2191"/>
      <c r="O123" s="2232"/>
      <c r="P123" s="2232"/>
    </row>
    <row r="124" spans="2:16" ht="24" customHeight="1">
      <c r="B124" s="73" t="s">
        <v>458</v>
      </c>
      <c r="C124" s="1885" t="s">
        <v>3236</v>
      </c>
      <c r="D124" s="1885"/>
      <c r="E124" s="1885"/>
      <c r="F124" s="2148"/>
      <c r="G124" s="2108" t="s">
        <v>1442</v>
      </c>
      <c r="H124" s="2109"/>
      <c r="I124" s="2108" t="s">
        <v>1442</v>
      </c>
      <c r="J124" s="2109"/>
      <c r="K124" s="1522" t="s">
        <v>1442</v>
      </c>
      <c r="L124" s="2108" t="s">
        <v>57</v>
      </c>
      <c r="M124" s="2110"/>
      <c r="N124" s="2191"/>
      <c r="O124" s="2232"/>
      <c r="P124" s="2232"/>
    </row>
    <row r="125" spans="2:16" ht="24" customHeight="1">
      <c r="B125" s="73" t="s">
        <v>594</v>
      </c>
      <c r="C125" s="1885" t="s">
        <v>3237</v>
      </c>
      <c r="D125" s="1885"/>
      <c r="E125" s="1885"/>
      <c r="F125" s="2148"/>
      <c r="G125" s="2108" t="s">
        <v>1442</v>
      </c>
      <c r="H125" s="2109"/>
      <c r="I125" s="2108" t="s">
        <v>1442</v>
      </c>
      <c r="J125" s="2109"/>
      <c r="K125" s="1522" t="s">
        <v>1442</v>
      </c>
      <c r="L125" s="2108" t="s">
        <v>57</v>
      </c>
      <c r="M125" s="2110"/>
      <c r="N125" s="2191"/>
      <c r="O125" s="2232"/>
      <c r="P125" s="2232"/>
    </row>
    <row r="126" spans="2:16" ht="21" customHeight="1">
      <c r="B126" s="73" t="s">
        <v>596</v>
      </c>
      <c r="C126" s="1885" t="s">
        <v>3238</v>
      </c>
      <c r="D126" s="1885"/>
      <c r="E126" s="1885"/>
      <c r="F126" s="2148"/>
      <c r="G126" s="2108" t="s">
        <v>1442</v>
      </c>
      <c r="H126" s="2109"/>
      <c r="I126" s="2108" t="s">
        <v>57</v>
      </c>
      <c r="J126" s="2109"/>
      <c r="K126" s="1522" t="s">
        <v>57</v>
      </c>
      <c r="L126" s="2108" t="s">
        <v>57</v>
      </c>
      <c r="M126" s="2110"/>
      <c r="N126" s="2191"/>
      <c r="O126" s="2232"/>
      <c r="P126" s="2232"/>
    </row>
    <row r="127" spans="2:16" ht="33" customHeight="1">
      <c r="B127" s="73" t="s">
        <v>598</v>
      </c>
      <c r="C127" s="1885" t="s">
        <v>3239</v>
      </c>
      <c r="D127" s="1885"/>
      <c r="E127" s="1885"/>
      <c r="F127" s="2148"/>
      <c r="G127" s="2108" t="s">
        <v>1442</v>
      </c>
      <c r="H127" s="2109"/>
      <c r="I127" s="2108" t="s">
        <v>57</v>
      </c>
      <c r="J127" s="2109"/>
      <c r="K127" s="1522" t="s">
        <v>57</v>
      </c>
      <c r="L127" s="2108" t="s">
        <v>57</v>
      </c>
      <c r="M127" s="2110"/>
      <c r="N127" s="2191"/>
      <c r="O127" s="2232"/>
      <c r="P127" s="2232"/>
    </row>
    <row r="128" spans="2:16" ht="21" customHeight="1">
      <c r="B128" s="73" t="s">
        <v>600</v>
      </c>
      <c r="C128" s="1885" t="s">
        <v>3076</v>
      </c>
      <c r="D128" s="1885"/>
      <c r="E128" s="1885"/>
      <c r="F128" s="2148"/>
      <c r="G128" s="2108" t="s">
        <v>57</v>
      </c>
      <c r="H128" s="2109"/>
      <c r="I128" s="2108" t="s">
        <v>1807</v>
      </c>
      <c r="J128" s="2109"/>
      <c r="K128" s="1522" t="s">
        <v>57</v>
      </c>
      <c r="L128" s="2108" t="s">
        <v>57</v>
      </c>
      <c r="M128" s="2110"/>
      <c r="N128" s="2191"/>
      <c r="O128" s="2232"/>
      <c r="P128" s="2232"/>
    </row>
    <row r="129" spans="2:16" ht="32.25" customHeight="1">
      <c r="B129" s="74" t="s">
        <v>602</v>
      </c>
      <c r="C129" s="1885" t="s">
        <v>3240</v>
      </c>
      <c r="D129" s="1885"/>
      <c r="E129" s="1885"/>
      <c r="F129" s="1885"/>
      <c r="G129" s="1885"/>
      <c r="H129" s="1885"/>
      <c r="I129" s="1885"/>
      <c r="J129" s="1885"/>
      <c r="K129" s="1885"/>
      <c r="L129" s="1885"/>
      <c r="M129" s="1885"/>
      <c r="N129" s="1886"/>
      <c r="O129" s="2232"/>
      <c r="P129" s="2232"/>
    </row>
    <row r="130" spans="2:16" ht="33.75" customHeight="1">
      <c r="B130" s="75" t="s">
        <v>458</v>
      </c>
      <c r="C130" s="2241" t="s">
        <v>2555</v>
      </c>
      <c r="D130" s="2241"/>
      <c r="E130" s="2242"/>
      <c r="F130" s="2242"/>
      <c r="G130" s="2108"/>
      <c r="H130" s="2109"/>
      <c r="I130" s="2108"/>
      <c r="J130" s="2109"/>
      <c r="K130" s="1522"/>
      <c r="L130" s="2108"/>
      <c r="M130" s="2110"/>
      <c r="N130" s="2191"/>
      <c r="O130" s="2232"/>
      <c r="P130" s="2232"/>
    </row>
    <row r="131" spans="2:16" ht="28.5" customHeight="1">
      <c r="B131" s="75" t="s">
        <v>489</v>
      </c>
      <c r="C131" s="2241" t="s">
        <v>2555</v>
      </c>
      <c r="D131" s="2241"/>
      <c r="E131" s="2242"/>
      <c r="F131" s="2242"/>
      <c r="G131" s="2108"/>
      <c r="H131" s="2109"/>
      <c r="I131" s="2108"/>
      <c r="J131" s="2109"/>
      <c r="K131" s="1522"/>
      <c r="L131" s="2108"/>
      <c r="M131" s="2110"/>
      <c r="N131" s="2191"/>
      <c r="O131" s="2232"/>
      <c r="P131" s="2232"/>
    </row>
    <row r="132" spans="2:16" ht="29.25" customHeight="1">
      <c r="B132" s="75" t="s">
        <v>493</v>
      </c>
      <c r="C132" s="2241" t="s">
        <v>2555</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2556</v>
      </c>
      <c r="D133" s="1978"/>
      <c r="E133" s="1978"/>
      <c r="F133" s="1979"/>
      <c r="G133" s="4485" t="s">
        <v>5250</v>
      </c>
      <c r="H133" s="4485"/>
      <c r="I133" s="4485"/>
      <c r="J133" s="4485"/>
      <c r="K133" s="4485"/>
      <c r="L133" s="4485"/>
      <c r="M133" s="4485"/>
      <c r="N133" s="4485"/>
      <c r="O133" s="2243"/>
      <c r="P133" s="2243"/>
    </row>
    <row r="134" spans="2:16" ht="25.5" customHeight="1" thickBot="1">
      <c r="B134" s="1894" t="s">
        <v>1101</v>
      </c>
      <c r="C134" s="1895"/>
      <c r="D134" s="1895"/>
      <c r="E134" s="1895"/>
      <c r="F134" s="1895"/>
      <c r="G134" s="1895"/>
      <c r="H134" s="1895"/>
      <c r="I134" s="1895"/>
      <c r="J134" s="1895"/>
      <c r="K134" s="1895"/>
      <c r="L134" s="1895"/>
      <c r="M134" s="1895"/>
      <c r="N134" s="1895"/>
      <c r="O134" s="1895"/>
      <c r="P134" s="1896"/>
    </row>
    <row r="135" spans="2:16" ht="175.5" customHeight="1">
      <c r="B135" s="28" t="s">
        <v>607</v>
      </c>
      <c r="C135" s="2111" t="s">
        <v>1576</v>
      </c>
      <c r="D135" s="2111"/>
      <c r="E135" s="2111"/>
      <c r="F135" s="2111"/>
      <c r="G135" s="1531" t="s">
        <v>1442</v>
      </c>
      <c r="H135" s="3386" t="s">
        <v>1577</v>
      </c>
      <c r="I135" s="2387"/>
      <c r="J135" s="3344" t="s">
        <v>5251</v>
      </c>
      <c r="K135" s="3345"/>
      <c r="L135" s="3345"/>
      <c r="M135" s="3345"/>
      <c r="N135" s="3346"/>
      <c r="O135" s="356" t="s">
        <v>3015</v>
      </c>
      <c r="P135" s="1606" t="s">
        <v>1579</v>
      </c>
    </row>
    <row r="136" spans="2:16" ht="15.75" customHeight="1">
      <c r="B136" s="2227" t="s">
        <v>2560</v>
      </c>
      <c r="C136" s="2228"/>
      <c r="D136" s="2228"/>
      <c r="E136" s="2228"/>
      <c r="F136" s="2228"/>
      <c r="G136" s="2228"/>
      <c r="H136" s="2228"/>
      <c r="I136" s="2228"/>
      <c r="J136" s="2228"/>
      <c r="K136" s="2228"/>
      <c r="L136" s="2228"/>
      <c r="M136" s="2228"/>
      <c r="N136" s="2228"/>
      <c r="O136" s="2228"/>
      <c r="P136" s="2229"/>
    </row>
    <row r="137" spans="2:16" ht="19.5" customHeight="1">
      <c r="B137" s="1490" t="s">
        <v>611</v>
      </c>
      <c r="C137" s="2028" t="s">
        <v>1582</v>
      </c>
      <c r="D137" s="2028"/>
      <c r="E137" s="2028"/>
      <c r="F137" s="2028"/>
      <c r="G137" s="2028"/>
      <c r="H137" s="1999" t="s">
        <v>5252</v>
      </c>
      <c r="I137" s="2027"/>
      <c r="J137" s="2027"/>
      <c r="K137" s="2169" t="s">
        <v>1521</v>
      </c>
      <c r="L137" s="2230"/>
      <c r="M137" s="2230"/>
      <c r="N137" s="2022"/>
      <c r="O137" s="2231"/>
      <c r="P137" s="2231"/>
    </row>
    <row r="138" spans="2:16" ht="19.5" customHeight="1">
      <c r="B138" s="1490" t="s">
        <v>441</v>
      </c>
      <c r="C138" s="2028" t="s">
        <v>2565</v>
      </c>
      <c r="D138" s="2028"/>
      <c r="E138" s="2028"/>
      <c r="F138" s="2028"/>
      <c r="G138" s="2028"/>
      <c r="H138" s="1999" t="s">
        <v>5253</v>
      </c>
      <c r="I138" s="2027"/>
      <c r="J138" s="2027"/>
      <c r="K138" s="2169"/>
      <c r="L138" s="2048"/>
      <c r="M138" s="2048"/>
      <c r="N138" s="2024"/>
      <c r="O138" s="2232"/>
      <c r="P138" s="2232"/>
    </row>
    <row r="139" spans="2:16" ht="19.5" customHeight="1">
      <c r="B139" s="1490" t="s">
        <v>443</v>
      </c>
      <c r="C139" s="2028" t="s">
        <v>2567</v>
      </c>
      <c r="D139" s="2028"/>
      <c r="E139" s="2028"/>
      <c r="F139" s="2028"/>
      <c r="G139" s="2028"/>
      <c r="H139" s="1999" t="s">
        <v>1442</v>
      </c>
      <c r="I139" s="2027"/>
      <c r="J139" s="2027"/>
      <c r="K139" s="2169"/>
      <c r="L139" s="2049"/>
      <c r="M139" s="2049"/>
      <c r="N139" s="2026"/>
      <c r="O139" s="2232"/>
      <c r="P139" s="2232"/>
    </row>
    <row r="140" spans="2:16" ht="34.5" customHeight="1">
      <c r="B140" s="1490" t="s">
        <v>445</v>
      </c>
      <c r="C140" s="2028" t="s">
        <v>2568</v>
      </c>
      <c r="D140" s="2028"/>
      <c r="E140" s="2028"/>
      <c r="F140" s="2028"/>
      <c r="G140" s="2029"/>
      <c r="H140" s="1999" t="s">
        <v>3490</v>
      </c>
      <c r="I140" s="2027"/>
      <c r="J140" s="2027"/>
      <c r="K140" s="2169"/>
      <c r="L140" s="2222"/>
      <c r="M140" s="2223"/>
      <c r="N140" s="2224"/>
      <c r="O140" s="2233"/>
      <c r="P140" s="2233"/>
    </row>
    <row r="141" spans="2:16" ht="51.75" customHeight="1">
      <c r="B141" s="23" t="s">
        <v>616</v>
      </c>
      <c r="C141" s="2028" t="s">
        <v>3245</v>
      </c>
      <c r="D141" s="2028"/>
      <c r="E141" s="2028"/>
      <c r="F141" s="2028"/>
      <c r="G141" s="2028"/>
      <c r="H141" s="1999" t="s">
        <v>57</v>
      </c>
      <c r="I141" s="2027"/>
      <c r="J141" s="2027"/>
      <c r="K141" s="2169"/>
      <c r="L141" s="3131" t="s">
        <v>5254</v>
      </c>
      <c r="M141" s="3131"/>
      <c r="N141" s="3132"/>
      <c r="O141" s="2447" t="s">
        <v>3022</v>
      </c>
      <c r="P141" s="2051" t="s">
        <v>5255</v>
      </c>
    </row>
    <row r="142" spans="2:16" ht="43.5" customHeight="1">
      <c r="B142" s="76" t="s">
        <v>435</v>
      </c>
      <c r="C142" s="2028" t="s">
        <v>2573</v>
      </c>
      <c r="D142" s="2028"/>
      <c r="E142" s="2028"/>
      <c r="F142" s="2028"/>
      <c r="G142" s="2029"/>
      <c r="H142" s="1999"/>
      <c r="I142" s="2027"/>
      <c r="J142" s="2027"/>
      <c r="K142" s="2169"/>
      <c r="L142" s="3137"/>
      <c r="M142" s="3137"/>
      <c r="N142" s="3138"/>
      <c r="O142" s="2448"/>
      <c r="P142" s="2197"/>
    </row>
    <row r="143" spans="2:16" ht="63" customHeight="1">
      <c r="B143" s="23" t="s">
        <v>619</v>
      </c>
      <c r="C143" s="2028" t="s">
        <v>3246</v>
      </c>
      <c r="D143" s="2028"/>
      <c r="E143" s="2028"/>
      <c r="F143" s="2028"/>
      <c r="G143" s="2028"/>
      <c r="H143" s="1999" t="s">
        <v>57</v>
      </c>
      <c r="I143" s="2027"/>
      <c r="J143" s="2027"/>
      <c r="K143" s="2169"/>
      <c r="L143" s="2153"/>
      <c r="M143" s="2153"/>
      <c r="N143" s="2234"/>
      <c r="O143" s="2051" t="s">
        <v>1332</v>
      </c>
      <c r="P143" s="2051"/>
    </row>
    <row r="144" spans="2:16" ht="38.25" customHeight="1" thickBot="1">
      <c r="B144" s="22" t="s">
        <v>435</v>
      </c>
      <c r="C144" s="1855" t="s">
        <v>2573</v>
      </c>
      <c r="D144" s="1855"/>
      <c r="E144" s="1855"/>
      <c r="F144" s="1855"/>
      <c r="G144" s="2098"/>
      <c r="H144" s="1999"/>
      <c r="I144" s="2027"/>
      <c r="J144" s="2027"/>
      <c r="K144" s="2169"/>
      <c r="L144" s="2156"/>
      <c r="M144" s="2156"/>
      <c r="N144" s="2235"/>
      <c r="O144" s="2124"/>
      <c r="P144" s="2124"/>
    </row>
    <row r="145" spans="2:16" ht="49.5" customHeight="1">
      <c r="B145" s="2212" t="s">
        <v>2577</v>
      </c>
      <c r="C145" s="2213"/>
      <c r="D145" s="2213"/>
      <c r="E145" s="2213"/>
      <c r="F145" s="2213"/>
      <c r="G145" s="2213"/>
      <c r="H145" s="2213"/>
      <c r="I145" s="2213"/>
      <c r="J145" s="2213"/>
      <c r="K145" s="2214"/>
      <c r="L145" s="2213"/>
      <c r="M145" s="2213"/>
      <c r="N145" s="2213"/>
      <c r="O145" s="2213"/>
      <c r="P145" s="2215"/>
    </row>
    <row r="146" spans="2:16" ht="52.5" customHeight="1">
      <c r="B146" s="78" t="s">
        <v>622</v>
      </c>
      <c r="C146" s="2140" t="s">
        <v>2578</v>
      </c>
      <c r="D146" s="2140"/>
      <c r="E146" s="2140"/>
      <c r="F146" s="2216"/>
      <c r="G146" s="2217" t="s">
        <v>3247</v>
      </c>
      <c r="H146" s="2218"/>
      <c r="I146" s="2219"/>
      <c r="J146" s="2217" t="s">
        <v>3248</v>
      </c>
      <c r="K146" s="2218"/>
      <c r="L146" s="2219"/>
      <c r="M146" s="2220" t="s">
        <v>1381</v>
      </c>
      <c r="N146" s="2221"/>
      <c r="O146" s="3563" t="s">
        <v>3811</v>
      </c>
      <c r="P146" s="3563" t="s">
        <v>1679</v>
      </c>
    </row>
    <row r="147" spans="2:16" ht="83.25" customHeight="1">
      <c r="B147" s="76" t="s">
        <v>611</v>
      </c>
      <c r="C147" s="1885" t="s">
        <v>1550</v>
      </c>
      <c r="D147" s="1885"/>
      <c r="E147" s="1885"/>
      <c r="F147" s="2148"/>
      <c r="G147" s="2108" t="s">
        <v>2583</v>
      </c>
      <c r="H147" s="2110"/>
      <c r="I147" s="2109"/>
      <c r="J147" s="2108" t="s">
        <v>3584</v>
      </c>
      <c r="K147" s="2110"/>
      <c r="L147" s="2109"/>
      <c r="M147" s="3347" t="s">
        <v>5256</v>
      </c>
      <c r="N147" s="4390"/>
      <c r="O147" s="2443"/>
      <c r="P147" s="2443"/>
    </row>
    <row r="148" spans="2:16" ht="42" customHeight="1">
      <c r="B148" s="76" t="s">
        <v>441</v>
      </c>
      <c r="C148" s="1885" t="s">
        <v>3231</v>
      </c>
      <c r="D148" s="1885"/>
      <c r="E148" s="1885"/>
      <c r="F148" s="2148"/>
      <c r="G148" s="2108" t="s">
        <v>2583</v>
      </c>
      <c r="H148" s="2110"/>
      <c r="I148" s="2109"/>
      <c r="J148" s="2108" t="s">
        <v>3584</v>
      </c>
      <c r="K148" s="2110"/>
      <c r="L148" s="2109"/>
      <c r="M148" s="2162"/>
      <c r="N148" s="2196"/>
      <c r="O148" s="2443"/>
      <c r="P148" s="2443"/>
    </row>
    <row r="149" spans="2:16" ht="31.5" customHeight="1">
      <c r="B149" s="76" t="s">
        <v>443</v>
      </c>
      <c r="C149" s="79" t="s">
        <v>458</v>
      </c>
      <c r="D149" s="1885" t="s">
        <v>3249</v>
      </c>
      <c r="E149" s="1885"/>
      <c r="F149" s="2148"/>
      <c r="G149" s="2108" t="s">
        <v>2583</v>
      </c>
      <c r="H149" s="2110"/>
      <c r="I149" s="2109"/>
      <c r="J149" s="2108" t="s">
        <v>3584</v>
      </c>
      <c r="K149" s="2110"/>
      <c r="L149" s="2109"/>
      <c r="M149" s="2162"/>
      <c r="N149" s="2196"/>
      <c r="O149" s="2443"/>
      <c r="P149" s="2443"/>
    </row>
    <row r="150" spans="2:16" ht="32.25" customHeight="1">
      <c r="B150" s="76"/>
      <c r="C150" s="1528" t="s">
        <v>489</v>
      </c>
      <c r="D150" s="1885" t="s">
        <v>3250</v>
      </c>
      <c r="E150" s="1885"/>
      <c r="F150" s="2148"/>
      <c r="G150" s="2108" t="s">
        <v>2583</v>
      </c>
      <c r="H150" s="2110"/>
      <c r="I150" s="2109"/>
      <c r="J150" s="2108" t="s">
        <v>3584</v>
      </c>
      <c r="K150" s="2110"/>
      <c r="L150" s="2109"/>
      <c r="M150" s="1533"/>
      <c r="N150" s="1539"/>
      <c r="O150" s="2443"/>
      <c r="P150" s="2443"/>
    </row>
    <row r="151" spans="2:16" ht="41.25" customHeight="1">
      <c r="B151" s="76" t="s">
        <v>445</v>
      </c>
      <c r="C151" s="1885" t="s">
        <v>3233</v>
      </c>
      <c r="D151" s="1885"/>
      <c r="E151" s="1885"/>
      <c r="F151" s="2148"/>
      <c r="G151" s="2108" t="s">
        <v>1614</v>
      </c>
      <c r="H151" s="2110"/>
      <c r="I151" s="2109"/>
      <c r="J151" s="2108" t="s">
        <v>1614</v>
      </c>
      <c r="K151" s="2110"/>
      <c r="L151" s="2109"/>
      <c r="M151" s="2162"/>
      <c r="N151" s="2196"/>
      <c r="O151" s="2443"/>
      <c r="P151" s="2443"/>
    </row>
    <row r="152" spans="2:16" ht="38.450000000000003" customHeight="1">
      <c r="B152" s="76" t="s">
        <v>448</v>
      </c>
      <c r="C152" s="1885" t="s">
        <v>3251</v>
      </c>
      <c r="D152" s="1885"/>
      <c r="E152" s="1885"/>
      <c r="F152" s="2148"/>
      <c r="G152" s="2108" t="s">
        <v>1614</v>
      </c>
      <c r="H152" s="2110"/>
      <c r="I152" s="2109"/>
      <c r="J152" s="2108" t="s">
        <v>1614</v>
      </c>
      <c r="K152" s="2110"/>
      <c r="L152" s="2109"/>
      <c r="M152" s="3347" t="s">
        <v>5257</v>
      </c>
      <c r="N152" s="4390"/>
      <c r="O152" s="2443"/>
      <c r="P152" s="2443"/>
    </row>
    <row r="153" spans="2:16" ht="28.5" customHeight="1">
      <c r="B153" s="76" t="s">
        <v>450</v>
      </c>
      <c r="C153" s="1885" t="s">
        <v>2432</v>
      </c>
      <c r="D153" s="1885"/>
      <c r="E153" s="1885"/>
      <c r="F153" s="2148"/>
      <c r="G153" s="2108" t="s">
        <v>1612</v>
      </c>
      <c r="H153" s="2110"/>
      <c r="I153" s="2109"/>
      <c r="J153" s="2108" t="s">
        <v>3584</v>
      </c>
      <c r="K153" s="2110"/>
      <c r="L153" s="2109"/>
      <c r="M153" s="2162"/>
      <c r="N153" s="2196"/>
      <c r="O153" s="2443"/>
      <c r="P153" s="2443"/>
    </row>
    <row r="154" spans="2:16" ht="28.5" customHeight="1">
      <c r="B154" s="76" t="s">
        <v>453</v>
      </c>
      <c r="C154" s="1885" t="s">
        <v>2433</v>
      </c>
      <c r="D154" s="1885"/>
      <c r="E154" s="1885"/>
      <c r="F154" s="2148"/>
      <c r="G154" s="2108" t="s">
        <v>1606</v>
      </c>
      <c r="H154" s="2110"/>
      <c r="I154" s="2109"/>
      <c r="J154" s="2108" t="s">
        <v>3584</v>
      </c>
      <c r="K154" s="2110"/>
      <c r="L154" s="2109"/>
      <c r="M154" s="2162"/>
      <c r="N154" s="2196"/>
      <c r="O154" s="2443"/>
      <c r="P154" s="2443"/>
    </row>
    <row r="155" spans="2:16" ht="28.5" customHeight="1">
      <c r="B155" s="76" t="s">
        <v>456</v>
      </c>
      <c r="C155" s="1885" t="s">
        <v>3252</v>
      </c>
      <c r="D155" s="1885"/>
      <c r="E155" s="1885"/>
      <c r="F155" s="2148"/>
      <c r="G155" s="2108" t="s">
        <v>2583</v>
      </c>
      <c r="H155" s="2110"/>
      <c r="I155" s="2109"/>
      <c r="J155" s="2108" t="s">
        <v>3584</v>
      </c>
      <c r="K155" s="2110"/>
      <c r="L155" s="2109"/>
      <c r="M155" s="2163"/>
      <c r="N155" s="2196"/>
      <c r="O155" s="4336"/>
      <c r="P155" s="4336"/>
    </row>
    <row r="156" spans="2:16" ht="28.5" customHeight="1">
      <c r="B156" s="76" t="s">
        <v>458</v>
      </c>
      <c r="C156" s="1885" t="s">
        <v>3236</v>
      </c>
      <c r="D156" s="1885"/>
      <c r="E156" s="1885"/>
      <c r="F156" s="2148"/>
      <c r="G156" s="2108" t="s">
        <v>1614</v>
      </c>
      <c r="H156" s="2110"/>
      <c r="I156" s="2109"/>
      <c r="J156" s="2108" t="s">
        <v>1614</v>
      </c>
      <c r="K156" s="2110"/>
      <c r="L156" s="2109"/>
      <c r="M156" s="2163"/>
      <c r="N156" s="2196"/>
      <c r="O156" s="4336"/>
      <c r="P156" s="4336"/>
    </row>
    <row r="157" spans="2:16" ht="28.5" customHeight="1">
      <c r="B157" s="22" t="s">
        <v>594</v>
      </c>
      <c r="C157" s="1885" t="s">
        <v>3237</v>
      </c>
      <c r="D157" s="1885"/>
      <c r="E157" s="1885"/>
      <c r="F157" s="2148"/>
      <c r="G157" s="2108" t="s">
        <v>1614</v>
      </c>
      <c r="H157" s="2110"/>
      <c r="I157" s="2109"/>
      <c r="J157" s="2108" t="s">
        <v>1614</v>
      </c>
      <c r="K157" s="2110"/>
      <c r="L157" s="2109"/>
      <c r="M157" s="2163"/>
      <c r="N157" s="2196"/>
      <c r="O157" s="4336"/>
      <c r="P157" s="4336"/>
    </row>
    <row r="158" spans="2:16" ht="28.5" customHeight="1">
      <c r="B158" s="22" t="s">
        <v>596</v>
      </c>
      <c r="C158" s="1885" t="s">
        <v>3238</v>
      </c>
      <c r="D158" s="1885"/>
      <c r="E158" s="1885"/>
      <c r="F158" s="2148"/>
      <c r="G158" s="2108" t="s">
        <v>1340</v>
      </c>
      <c r="H158" s="2110"/>
      <c r="I158" s="2109"/>
      <c r="J158" s="2108" t="s">
        <v>1614</v>
      </c>
      <c r="K158" s="2110"/>
      <c r="L158" s="2109"/>
      <c r="M158" s="3477" t="s">
        <v>5258</v>
      </c>
      <c r="N158" s="3479"/>
      <c r="O158" s="4336"/>
      <c r="P158" s="4336"/>
    </row>
    <row r="159" spans="2:16" ht="35.1" customHeight="1">
      <c r="B159" s="22" t="s">
        <v>598</v>
      </c>
      <c r="C159" s="1885" t="s">
        <v>3239</v>
      </c>
      <c r="D159" s="1885"/>
      <c r="E159" s="1885"/>
      <c r="F159" s="2148"/>
      <c r="G159" s="2108" t="s">
        <v>1340</v>
      </c>
      <c r="H159" s="2110"/>
      <c r="I159" s="2109"/>
      <c r="J159" s="2108" t="s">
        <v>1614</v>
      </c>
      <c r="K159" s="2110"/>
      <c r="L159" s="2109"/>
      <c r="M159" s="3483"/>
      <c r="N159" s="3485"/>
      <c r="O159" s="4336"/>
      <c r="P159" s="4336"/>
    </row>
    <row r="160" spans="2:16" ht="28.5" customHeight="1">
      <c r="B160" s="22" t="s">
        <v>600</v>
      </c>
      <c r="C160" s="1885" t="s">
        <v>3076</v>
      </c>
      <c r="D160" s="1885"/>
      <c r="E160" s="1885"/>
      <c r="F160" s="2148"/>
      <c r="G160" s="2108" t="s">
        <v>2583</v>
      </c>
      <c r="H160" s="2110"/>
      <c r="I160" s="2109"/>
      <c r="J160" s="2108" t="s">
        <v>1340</v>
      </c>
      <c r="K160" s="2110"/>
      <c r="L160" s="2109"/>
      <c r="M160" s="2163"/>
      <c r="N160" s="2196"/>
      <c r="O160" s="4336"/>
      <c r="P160" s="4336"/>
    </row>
    <row r="161" spans="1:16" ht="47.25" customHeight="1" thickBot="1">
      <c r="B161" s="80" t="s">
        <v>602</v>
      </c>
      <c r="C161" s="2206" t="s">
        <v>3253</v>
      </c>
      <c r="D161" s="2206"/>
      <c r="E161" s="2206"/>
      <c r="F161" s="229" t="s">
        <v>1616</v>
      </c>
      <c r="G161" s="82"/>
      <c r="H161" s="2207"/>
      <c r="I161" s="2208"/>
      <c r="J161" s="2207"/>
      <c r="K161" s="2209"/>
      <c r="L161" s="2208"/>
      <c r="M161" s="2181"/>
      <c r="N161" s="2182"/>
      <c r="O161" s="4336"/>
      <c r="P161" s="4336"/>
    </row>
    <row r="162" spans="1:16" ht="43.5" customHeight="1">
      <c r="B162" s="2210" t="s">
        <v>3254</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3255</v>
      </c>
      <c r="D163" s="2028"/>
      <c r="E163" s="2029"/>
      <c r="F163" s="1542" t="s">
        <v>2593</v>
      </c>
      <c r="G163" s="2198" t="s">
        <v>2594</v>
      </c>
      <c r="H163" s="2199"/>
      <c r="I163" s="2199"/>
      <c r="J163" s="2199"/>
      <c r="K163" s="2200"/>
      <c r="L163" s="2201" t="s">
        <v>2595</v>
      </c>
      <c r="M163" s="2202"/>
      <c r="N163" s="2202"/>
      <c r="O163" s="4486" t="s">
        <v>1623</v>
      </c>
      <c r="P163" s="4486" t="s">
        <v>5259</v>
      </c>
    </row>
    <row r="164" spans="1:16" ht="82.5" customHeight="1">
      <c r="A164" s="166"/>
      <c r="B164" s="1492" t="s">
        <v>435</v>
      </c>
      <c r="C164" s="1997" t="s">
        <v>2597</v>
      </c>
      <c r="D164" s="1997"/>
      <c r="E164" s="1998"/>
      <c r="F164" s="1523" t="s">
        <v>1442</v>
      </c>
      <c r="G164" s="4488" t="s">
        <v>5260</v>
      </c>
      <c r="H164" s="4489"/>
      <c r="I164" s="4489"/>
      <c r="J164" s="4489"/>
      <c r="K164" s="4490"/>
      <c r="L164" s="2108" t="s">
        <v>57</v>
      </c>
      <c r="M164" s="2110"/>
      <c r="N164" s="2191"/>
      <c r="O164" s="4486"/>
      <c r="P164" s="4486"/>
    </row>
    <row r="165" spans="1:16" ht="48.6" customHeight="1">
      <c r="A165" s="166"/>
      <c r="B165" s="1492" t="s">
        <v>441</v>
      </c>
      <c r="C165" s="1997" t="s">
        <v>2599</v>
      </c>
      <c r="D165" s="1997"/>
      <c r="E165" s="1998"/>
      <c r="F165" s="1523" t="s">
        <v>1442</v>
      </c>
      <c r="G165" s="4491" t="s">
        <v>5261</v>
      </c>
      <c r="H165" s="4492"/>
      <c r="I165" s="4492"/>
      <c r="J165" s="4492"/>
      <c r="K165" s="4493"/>
      <c r="L165" s="2108" t="s">
        <v>57</v>
      </c>
      <c r="M165" s="2110"/>
      <c r="N165" s="2191"/>
      <c r="O165" s="4486"/>
      <c r="P165" s="4486"/>
    </row>
    <row r="166" spans="1:16" ht="47.45" customHeight="1">
      <c r="A166" s="166"/>
      <c r="B166" s="1492" t="s">
        <v>443</v>
      </c>
      <c r="C166" s="1997" t="s">
        <v>2601</v>
      </c>
      <c r="D166" s="1997"/>
      <c r="E166" s="1998"/>
      <c r="F166" s="1523" t="s">
        <v>1442</v>
      </c>
      <c r="G166" s="4491" t="s">
        <v>5261</v>
      </c>
      <c r="H166" s="4492"/>
      <c r="I166" s="4492"/>
      <c r="J166" s="4492"/>
      <c r="K166" s="4493"/>
      <c r="L166" s="2108" t="s">
        <v>57</v>
      </c>
      <c r="M166" s="2110"/>
      <c r="N166" s="2191"/>
      <c r="O166" s="4486"/>
      <c r="P166" s="4486"/>
    </row>
    <row r="167" spans="1:16" ht="43.5" customHeight="1">
      <c r="A167" s="166"/>
      <c r="B167" s="1492" t="s">
        <v>445</v>
      </c>
      <c r="C167" s="1997" t="s">
        <v>2602</v>
      </c>
      <c r="D167" s="1997"/>
      <c r="E167" s="1998"/>
      <c r="F167" s="1523" t="s">
        <v>1442</v>
      </c>
      <c r="G167" s="4491" t="s">
        <v>5261</v>
      </c>
      <c r="H167" s="4492"/>
      <c r="I167" s="4492"/>
      <c r="J167" s="4492"/>
      <c r="K167" s="4493"/>
      <c r="L167" s="2108" t="s">
        <v>57</v>
      </c>
      <c r="M167" s="2110"/>
      <c r="N167" s="2191"/>
      <c r="O167" s="4486"/>
      <c r="P167" s="4486"/>
    </row>
    <row r="168" spans="1:16" ht="48.6" customHeight="1">
      <c r="A168" s="166"/>
      <c r="B168" s="76" t="s">
        <v>448</v>
      </c>
      <c r="C168" s="1997" t="s">
        <v>2603</v>
      </c>
      <c r="D168" s="1997"/>
      <c r="E168" s="1998"/>
      <c r="F168" s="1523" t="s">
        <v>1442</v>
      </c>
      <c r="G168" s="4491" t="s">
        <v>5261</v>
      </c>
      <c r="H168" s="4492"/>
      <c r="I168" s="4492"/>
      <c r="J168" s="4492"/>
      <c r="K168" s="4493"/>
      <c r="L168" s="2108" t="s">
        <v>57</v>
      </c>
      <c r="M168" s="2110"/>
      <c r="N168" s="2191"/>
      <c r="O168" s="4486"/>
      <c r="P168" s="4486"/>
    </row>
    <row r="169" spans="1:16" ht="51.95" customHeight="1">
      <c r="A169" s="166"/>
      <c r="B169" s="84" t="s">
        <v>450</v>
      </c>
      <c r="C169" s="1997" t="s">
        <v>3258</v>
      </c>
      <c r="D169" s="1997"/>
      <c r="E169" s="1998"/>
      <c r="F169" s="1523" t="s">
        <v>1442</v>
      </c>
      <c r="G169" s="4491" t="s">
        <v>5261</v>
      </c>
      <c r="H169" s="4492"/>
      <c r="I169" s="4492"/>
      <c r="J169" s="4492"/>
      <c r="K169" s="4493"/>
      <c r="L169" s="2108" t="s">
        <v>57</v>
      </c>
      <c r="M169" s="2110"/>
      <c r="N169" s="2191"/>
      <c r="O169" s="4486"/>
      <c r="P169" s="4486"/>
    </row>
    <row r="170" spans="1:16" ht="44.85" customHeight="1">
      <c r="A170" s="166"/>
      <c r="B170" s="84" t="s">
        <v>453</v>
      </c>
      <c r="C170" s="1997" t="s">
        <v>2605</v>
      </c>
      <c r="D170" s="1997"/>
      <c r="E170" s="1998"/>
      <c r="F170" s="1523" t="s">
        <v>1442</v>
      </c>
      <c r="G170" s="4491" t="s">
        <v>5261</v>
      </c>
      <c r="H170" s="4492"/>
      <c r="I170" s="4492"/>
      <c r="J170" s="4492"/>
      <c r="K170" s="4493"/>
      <c r="L170" s="2108" t="s">
        <v>57</v>
      </c>
      <c r="M170" s="2110"/>
      <c r="N170" s="2191"/>
      <c r="O170" s="4486"/>
      <c r="P170" s="4486"/>
    </row>
    <row r="171" spans="1:16" ht="48" customHeight="1">
      <c r="A171" s="166"/>
      <c r="B171" s="84" t="s">
        <v>456</v>
      </c>
      <c r="C171" s="1997" t="s">
        <v>2606</v>
      </c>
      <c r="D171" s="1997"/>
      <c r="E171" s="1998"/>
      <c r="F171" s="1523" t="s">
        <v>1442</v>
      </c>
      <c r="G171" s="4491" t="s">
        <v>5261</v>
      </c>
      <c r="H171" s="4492"/>
      <c r="I171" s="4492"/>
      <c r="J171" s="4492"/>
      <c r="K171" s="4493"/>
      <c r="L171" s="2108" t="s">
        <v>57</v>
      </c>
      <c r="M171" s="2110"/>
      <c r="N171" s="2191"/>
      <c r="O171" s="4486"/>
      <c r="P171" s="4486"/>
    </row>
    <row r="172" spans="1:16" ht="48.6" customHeight="1">
      <c r="A172" s="166"/>
      <c r="B172" s="84" t="s">
        <v>458</v>
      </c>
      <c r="C172" s="1997" t="s">
        <v>1653</v>
      </c>
      <c r="D172" s="1997"/>
      <c r="E172" s="1998"/>
      <c r="F172" s="1523" t="s">
        <v>1442</v>
      </c>
      <c r="G172" s="4491" t="s">
        <v>5261</v>
      </c>
      <c r="H172" s="4492"/>
      <c r="I172" s="4492"/>
      <c r="J172" s="4492"/>
      <c r="K172" s="4493"/>
      <c r="L172" s="2108" t="s">
        <v>57</v>
      </c>
      <c r="M172" s="2110"/>
      <c r="N172" s="2191"/>
      <c r="O172" s="4486"/>
      <c r="P172" s="4486"/>
    </row>
    <row r="173" spans="1:16" ht="44.45" customHeight="1">
      <c r="A173" s="166"/>
      <c r="B173" s="84" t="s">
        <v>594</v>
      </c>
      <c r="C173" s="1997" t="s">
        <v>3259</v>
      </c>
      <c r="D173" s="1997"/>
      <c r="E173" s="1998"/>
      <c r="F173" s="1523" t="s">
        <v>1442</v>
      </c>
      <c r="G173" s="4491" t="s">
        <v>5261</v>
      </c>
      <c r="H173" s="4492"/>
      <c r="I173" s="4492"/>
      <c r="J173" s="4492"/>
      <c r="K173" s="4493"/>
      <c r="L173" s="2108" t="s">
        <v>57</v>
      </c>
      <c r="M173" s="2110"/>
      <c r="N173" s="2191"/>
      <c r="O173" s="4486"/>
      <c r="P173" s="4486"/>
    </row>
    <row r="174" spans="1:16" ht="35.450000000000003" customHeight="1">
      <c r="A174" s="166"/>
      <c r="B174" s="76" t="s">
        <v>596</v>
      </c>
      <c r="C174" s="1997" t="s">
        <v>3260</v>
      </c>
      <c r="D174" s="1997"/>
      <c r="E174" s="1998"/>
      <c r="F174" s="1523" t="s">
        <v>1442</v>
      </c>
      <c r="G174" s="4491" t="s">
        <v>5261</v>
      </c>
      <c r="H174" s="4492"/>
      <c r="I174" s="4492"/>
      <c r="J174" s="4492"/>
      <c r="K174" s="4493"/>
      <c r="L174" s="2108" t="s">
        <v>57</v>
      </c>
      <c r="M174" s="2110"/>
      <c r="N174" s="2191"/>
      <c r="O174" s="4487"/>
      <c r="P174" s="4487"/>
    </row>
    <row r="175" spans="1:16" ht="51" customHeight="1">
      <c r="A175" s="166"/>
      <c r="B175" s="1549" t="s">
        <v>192</v>
      </c>
      <c r="C175" s="2028" t="s">
        <v>3261</v>
      </c>
      <c r="D175" s="2028"/>
      <c r="E175" s="2029"/>
      <c r="F175" s="1542" t="s">
        <v>2593</v>
      </c>
      <c r="G175" s="2192" t="s">
        <v>2612</v>
      </c>
      <c r="H175" s="2193"/>
      <c r="I175" s="2193"/>
      <c r="J175" s="2193"/>
      <c r="K175" s="2193"/>
      <c r="L175" s="2193"/>
      <c r="M175" s="2193"/>
      <c r="N175" s="2194"/>
      <c r="O175" s="4494" t="s">
        <v>1643</v>
      </c>
      <c r="P175" s="3423" t="s">
        <v>5262</v>
      </c>
    </row>
    <row r="176" spans="1:16" ht="18.75" customHeight="1">
      <c r="A176" s="166"/>
      <c r="B176" s="1492" t="s">
        <v>435</v>
      </c>
      <c r="C176" s="1997" t="s">
        <v>2597</v>
      </c>
      <c r="D176" s="1997"/>
      <c r="E176" s="1998"/>
      <c r="F176" s="1523" t="s">
        <v>1442</v>
      </c>
      <c r="G176" s="3142" t="s">
        <v>5263</v>
      </c>
      <c r="H176" s="3143"/>
      <c r="I176" s="3143"/>
      <c r="J176" s="3143"/>
      <c r="K176" s="3143"/>
      <c r="L176" s="3143"/>
      <c r="M176" s="3143"/>
      <c r="N176" s="3144"/>
      <c r="O176" s="4495"/>
      <c r="P176" s="3426"/>
    </row>
    <row r="177" spans="1:16" ht="18.75" customHeight="1">
      <c r="A177" s="166"/>
      <c r="B177" s="1492" t="s">
        <v>441</v>
      </c>
      <c r="C177" s="1997" t="s">
        <v>2599</v>
      </c>
      <c r="D177" s="1997"/>
      <c r="E177" s="1998"/>
      <c r="F177" s="1523" t="s">
        <v>1442</v>
      </c>
      <c r="G177" s="3066"/>
      <c r="H177" s="3067"/>
      <c r="I177" s="3067"/>
      <c r="J177" s="3067"/>
      <c r="K177" s="3067"/>
      <c r="L177" s="3067"/>
      <c r="M177" s="3067"/>
      <c r="N177" s="3068"/>
      <c r="O177" s="4495"/>
      <c r="P177" s="3426"/>
    </row>
    <row r="178" spans="1:16" ht="17.100000000000001" customHeight="1">
      <c r="A178" s="166"/>
      <c r="B178" s="1492" t="s">
        <v>443</v>
      </c>
      <c r="C178" s="1997" t="s">
        <v>2601</v>
      </c>
      <c r="D178" s="1997"/>
      <c r="E178" s="1998"/>
      <c r="F178" s="1523" t="s">
        <v>57</v>
      </c>
      <c r="G178" s="3069"/>
      <c r="H178" s="3070"/>
      <c r="I178" s="3070"/>
      <c r="J178" s="3070"/>
      <c r="K178" s="3070"/>
      <c r="L178" s="3070"/>
      <c r="M178" s="3070"/>
      <c r="N178" s="3071"/>
      <c r="O178" s="4495"/>
      <c r="P178" s="3426"/>
    </row>
    <row r="179" spans="1:16" ht="18.75" customHeight="1">
      <c r="A179" s="166"/>
      <c r="B179" s="1492" t="s">
        <v>445</v>
      </c>
      <c r="C179" s="1997" t="s">
        <v>2602</v>
      </c>
      <c r="D179" s="1997"/>
      <c r="E179" s="1998"/>
      <c r="F179" s="1523" t="s">
        <v>57</v>
      </c>
      <c r="G179" s="2162"/>
      <c r="H179" s="2163"/>
      <c r="I179" s="2163"/>
      <c r="J179" s="2163"/>
      <c r="K179" s="2163"/>
      <c r="L179" s="2163"/>
      <c r="M179" s="2163"/>
      <c r="N179" s="2196"/>
      <c r="O179" s="4495"/>
      <c r="P179" s="3426"/>
    </row>
    <row r="180" spans="1:16" ht="31.5" customHeight="1">
      <c r="A180" s="166"/>
      <c r="B180" s="76" t="s">
        <v>448</v>
      </c>
      <c r="C180" s="1997" t="s">
        <v>2603</v>
      </c>
      <c r="D180" s="1997"/>
      <c r="E180" s="1998"/>
      <c r="F180" s="1523" t="s">
        <v>1442</v>
      </c>
      <c r="G180" s="3142" t="s">
        <v>5264</v>
      </c>
      <c r="H180" s="3143"/>
      <c r="I180" s="3143"/>
      <c r="J180" s="3143"/>
      <c r="K180" s="3143"/>
      <c r="L180" s="3143"/>
      <c r="M180" s="3143"/>
      <c r="N180" s="3144"/>
      <c r="O180" s="4495"/>
      <c r="P180" s="3426"/>
    </row>
    <row r="181" spans="1:16" ht="33.75" customHeight="1">
      <c r="A181" s="166"/>
      <c r="B181" s="84" t="s">
        <v>450</v>
      </c>
      <c r="C181" s="1997" t="s">
        <v>3258</v>
      </c>
      <c r="D181" s="1997"/>
      <c r="E181" s="1998"/>
      <c r="F181" s="1523" t="s">
        <v>1442</v>
      </c>
      <c r="G181" s="3142" t="s">
        <v>5264</v>
      </c>
      <c r="H181" s="3143"/>
      <c r="I181" s="3143"/>
      <c r="J181" s="3143"/>
      <c r="K181" s="3143"/>
      <c r="L181" s="3143"/>
      <c r="M181" s="3143"/>
      <c r="N181" s="3144"/>
      <c r="O181" s="4495"/>
      <c r="P181" s="3426"/>
    </row>
    <row r="182" spans="1:16" ht="18.75" customHeight="1">
      <c r="A182" s="166"/>
      <c r="B182" s="84" t="s">
        <v>453</v>
      </c>
      <c r="C182" s="1997" t="s">
        <v>2605</v>
      </c>
      <c r="D182" s="1997"/>
      <c r="E182" s="1998"/>
      <c r="F182" s="1523" t="s">
        <v>57</v>
      </c>
      <c r="G182" s="2162"/>
      <c r="H182" s="2163"/>
      <c r="I182" s="2163"/>
      <c r="J182" s="2163"/>
      <c r="K182" s="2163"/>
      <c r="L182" s="2163"/>
      <c r="M182" s="2163"/>
      <c r="N182" s="2196"/>
      <c r="O182" s="4495"/>
      <c r="P182" s="3426"/>
    </row>
    <row r="183" spans="1:16" ht="18.75" customHeight="1">
      <c r="A183" s="166"/>
      <c r="B183" s="84" t="s">
        <v>456</v>
      </c>
      <c r="C183" s="1997" t="s">
        <v>2606</v>
      </c>
      <c r="D183" s="1997"/>
      <c r="E183" s="1998"/>
      <c r="F183" s="1523" t="s">
        <v>57</v>
      </c>
      <c r="G183" s="2172"/>
      <c r="H183" s="2173"/>
      <c r="I183" s="2173"/>
      <c r="J183" s="2173"/>
      <c r="K183" s="2173"/>
      <c r="L183" s="2173"/>
      <c r="M183" s="2173"/>
      <c r="N183" s="2174"/>
      <c r="O183" s="4495"/>
      <c r="P183" s="3426"/>
    </row>
    <row r="184" spans="1:16" ht="18.75" customHeight="1">
      <c r="A184" s="166"/>
      <c r="B184" s="84" t="s">
        <v>458</v>
      </c>
      <c r="C184" s="1997" t="s">
        <v>1653</v>
      </c>
      <c r="D184" s="1997"/>
      <c r="E184" s="1998"/>
      <c r="F184" s="1523" t="s">
        <v>57</v>
      </c>
      <c r="G184" s="2162"/>
      <c r="H184" s="2163"/>
      <c r="I184" s="2163"/>
      <c r="J184" s="2163"/>
      <c r="K184" s="2163"/>
      <c r="L184" s="2163"/>
      <c r="M184" s="2163"/>
      <c r="N184" s="2196"/>
      <c r="O184" s="4495"/>
      <c r="P184" s="3426"/>
    </row>
    <row r="185" spans="1:16" ht="37.5" customHeight="1">
      <c r="A185" s="166"/>
      <c r="B185" s="84" t="s">
        <v>594</v>
      </c>
      <c r="C185" s="1997" t="s">
        <v>3259</v>
      </c>
      <c r="D185" s="1997"/>
      <c r="E185" s="1998"/>
      <c r="F185" s="1523" t="s">
        <v>1442</v>
      </c>
      <c r="G185" s="3142" t="s">
        <v>5264</v>
      </c>
      <c r="H185" s="3143"/>
      <c r="I185" s="3143"/>
      <c r="J185" s="3143"/>
      <c r="K185" s="3143"/>
      <c r="L185" s="3143"/>
      <c r="M185" s="3143"/>
      <c r="N185" s="3144"/>
      <c r="O185" s="4495"/>
      <c r="P185" s="3426"/>
    </row>
    <row r="186" spans="1:16" ht="18.75" customHeight="1">
      <c r="A186" s="166"/>
      <c r="B186" s="76" t="s">
        <v>596</v>
      </c>
      <c r="C186" s="1997" t="s">
        <v>3260</v>
      </c>
      <c r="D186" s="1997"/>
      <c r="E186" s="1998"/>
      <c r="F186" s="1523" t="s">
        <v>57</v>
      </c>
      <c r="G186" s="2162"/>
      <c r="H186" s="2163"/>
      <c r="I186" s="2163"/>
      <c r="J186" s="2163"/>
      <c r="K186" s="2163"/>
      <c r="L186" s="2163"/>
      <c r="M186" s="2163"/>
      <c r="N186" s="2196"/>
      <c r="O186" s="4496"/>
      <c r="P186" s="3627"/>
    </row>
    <row r="187" spans="1:16" ht="50.25" customHeight="1">
      <c r="A187" s="166"/>
      <c r="B187" s="1549" t="s">
        <v>643</v>
      </c>
      <c r="C187" s="2028" t="s">
        <v>3263</v>
      </c>
      <c r="D187" s="2028"/>
      <c r="E187" s="2029"/>
      <c r="F187" s="1542" t="s">
        <v>2593</v>
      </c>
      <c r="G187" s="2198" t="s">
        <v>2620</v>
      </c>
      <c r="H187" s="2199"/>
      <c r="I187" s="2199"/>
      <c r="J187" s="2199"/>
      <c r="K187" s="2200"/>
      <c r="L187" s="2201" t="s">
        <v>2595</v>
      </c>
      <c r="M187" s="2202"/>
      <c r="N187" s="2203"/>
      <c r="O187" s="2051" t="s">
        <v>1623</v>
      </c>
      <c r="P187" s="2051" t="s">
        <v>3030</v>
      </c>
    </row>
    <row r="188" spans="1:16" ht="20.25" customHeight="1">
      <c r="A188" s="166"/>
      <c r="B188" s="1489" t="s">
        <v>435</v>
      </c>
      <c r="C188" s="1997" t="s">
        <v>2597</v>
      </c>
      <c r="D188" s="1997"/>
      <c r="E188" s="1998"/>
      <c r="F188" s="1523" t="s">
        <v>1442</v>
      </c>
      <c r="G188" s="3097" t="s">
        <v>5265</v>
      </c>
      <c r="H188" s="3098"/>
      <c r="I188" s="3098"/>
      <c r="J188" s="3098"/>
      <c r="K188" s="3099"/>
      <c r="L188" s="2108" t="s">
        <v>57</v>
      </c>
      <c r="M188" s="2110"/>
      <c r="N188" s="2191"/>
      <c r="O188" s="2124"/>
      <c r="P188" s="2124"/>
    </row>
    <row r="189" spans="1:16" ht="20.25" customHeight="1">
      <c r="A189" s="166"/>
      <c r="B189" s="1489" t="s">
        <v>441</v>
      </c>
      <c r="C189" s="1997" t="s">
        <v>2599</v>
      </c>
      <c r="D189" s="1997"/>
      <c r="E189" s="1998"/>
      <c r="F189" s="1523" t="s">
        <v>57</v>
      </c>
      <c r="G189" s="2188"/>
      <c r="H189" s="2189"/>
      <c r="I189" s="2189"/>
      <c r="J189" s="2189"/>
      <c r="K189" s="2190"/>
      <c r="L189" s="2108" t="s">
        <v>1340</v>
      </c>
      <c r="M189" s="2110"/>
      <c r="N189" s="2191"/>
      <c r="O189" s="2124"/>
      <c r="P189" s="2124"/>
    </row>
    <row r="190" spans="1:16" ht="20.25" customHeight="1">
      <c r="A190" s="166"/>
      <c r="B190" s="1489" t="s">
        <v>443</v>
      </c>
      <c r="C190" s="1997" t="s">
        <v>2601</v>
      </c>
      <c r="D190" s="1997"/>
      <c r="E190" s="1998"/>
      <c r="F190" s="1523" t="s">
        <v>57</v>
      </c>
      <c r="G190" s="2188"/>
      <c r="H190" s="2189"/>
      <c r="I190" s="2189"/>
      <c r="J190" s="2189"/>
      <c r="K190" s="2190"/>
      <c r="L190" s="2108" t="s">
        <v>1340</v>
      </c>
      <c r="M190" s="2110"/>
      <c r="N190" s="2191"/>
      <c r="O190" s="2124"/>
      <c r="P190" s="2124"/>
    </row>
    <row r="191" spans="1:16" ht="20.25" customHeight="1">
      <c r="A191" s="166"/>
      <c r="B191" s="1489" t="s">
        <v>445</v>
      </c>
      <c r="C191" s="1997" t="s">
        <v>2602</v>
      </c>
      <c r="D191" s="1997"/>
      <c r="E191" s="1998"/>
      <c r="F191" s="1523" t="s">
        <v>57</v>
      </c>
      <c r="G191" s="2188"/>
      <c r="H191" s="2189"/>
      <c r="I191" s="2189"/>
      <c r="J191" s="2189"/>
      <c r="K191" s="2190"/>
      <c r="L191" s="2108" t="s">
        <v>1340</v>
      </c>
      <c r="M191" s="2110"/>
      <c r="N191" s="2191"/>
      <c r="O191" s="2124"/>
      <c r="P191" s="2124"/>
    </row>
    <row r="192" spans="1:16" ht="20.25" customHeight="1">
      <c r="A192" s="166"/>
      <c r="B192" s="1489" t="s">
        <v>448</v>
      </c>
      <c r="C192" s="1997" t="s">
        <v>2603</v>
      </c>
      <c r="D192" s="1997"/>
      <c r="E192" s="1998"/>
      <c r="F192" s="1523" t="s">
        <v>57</v>
      </c>
      <c r="G192" s="2188"/>
      <c r="H192" s="2189"/>
      <c r="I192" s="2189"/>
      <c r="J192" s="2189"/>
      <c r="K192" s="2190"/>
      <c r="L192" s="2108" t="s">
        <v>1340</v>
      </c>
      <c r="M192" s="2110"/>
      <c r="N192" s="2191"/>
      <c r="O192" s="2124"/>
      <c r="P192" s="2124"/>
    </row>
    <row r="193" spans="1:16" ht="30.75" customHeight="1">
      <c r="A193" s="166"/>
      <c r="B193" s="1494" t="s">
        <v>450</v>
      </c>
      <c r="C193" s="1997" t="s">
        <v>3258</v>
      </c>
      <c r="D193" s="1997"/>
      <c r="E193" s="1998"/>
      <c r="F193" s="1523" t="s">
        <v>57</v>
      </c>
      <c r="G193" s="2188"/>
      <c r="H193" s="2189"/>
      <c r="I193" s="2189"/>
      <c r="J193" s="2189"/>
      <c r="K193" s="2190"/>
      <c r="L193" s="2108" t="s">
        <v>1340</v>
      </c>
      <c r="M193" s="2110"/>
      <c r="N193" s="2191"/>
      <c r="O193" s="2124"/>
      <c r="P193" s="2124"/>
    </row>
    <row r="194" spans="1:16" ht="20.25" customHeight="1">
      <c r="A194" s="166"/>
      <c r="B194" s="1494" t="s">
        <v>453</v>
      </c>
      <c r="C194" s="1997" t="s">
        <v>2605</v>
      </c>
      <c r="D194" s="1997"/>
      <c r="E194" s="1998"/>
      <c r="F194" s="1523" t="s">
        <v>57</v>
      </c>
      <c r="G194" s="2188"/>
      <c r="H194" s="2189"/>
      <c r="I194" s="2189"/>
      <c r="J194" s="2189"/>
      <c r="K194" s="2190"/>
      <c r="L194" s="2108" t="s">
        <v>1340</v>
      </c>
      <c r="M194" s="2110"/>
      <c r="N194" s="2191"/>
      <c r="O194" s="2124"/>
      <c r="P194" s="2124"/>
    </row>
    <row r="195" spans="1:16" ht="20.25" customHeight="1">
      <c r="A195" s="166"/>
      <c r="B195" s="1494" t="s">
        <v>456</v>
      </c>
      <c r="C195" s="1997" t="s">
        <v>2606</v>
      </c>
      <c r="D195" s="1997"/>
      <c r="E195" s="1998"/>
      <c r="F195" s="1523" t="s">
        <v>57</v>
      </c>
      <c r="G195" s="2188"/>
      <c r="H195" s="2189"/>
      <c r="I195" s="2189"/>
      <c r="J195" s="2189"/>
      <c r="K195" s="2190"/>
      <c r="L195" s="2108" t="s">
        <v>1340</v>
      </c>
      <c r="M195" s="2110"/>
      <c r="N195" s="2191"/>
      <c r="O195" s="2124"/>
      <c r="P195" s="2124"/>
    </row>
    <row r="196" spans="1:16" ht="20.25" customHeight="1">
      <c r="A196" s="166"/>
      <c r="B196" s="1494" t="s">
        <v>458</v>
      </c>
      <c r="C196" s="1997" t="s">
        <v>1653</v>
      </c>
      <c r="D196" s="1997"/>
      <c r="E196" s="1998"/>
      <c r="F196" s="1523" t="s">
        <v>57</v>
      </c>
      <c r="G196" s="2188"/>
      <c r="H196" s="2189"/>
      <c r="I196" s="2189"/>
      <c r="J196" s="2189"/>
      <c r="K196" s="2190"/>
      <c r="L196" s="2108" t="s">
        <v>1340</v>
      </c>
      <c r="M196" s="2110"/>
      <c r="N196" s="2191"/>
      <c r="O196" s="2124"/>
      <c r="P196" s="2124"/>
    </row>
    <row r="197" spans="1:16" ht="20.25" customHeight="1">
      <c r="A197" s="166"/>
      <c r="B197" s="1494" t="s">
        <v>594</v>
      </c>
      <c r="C197" s="1997" t="s">
        <v>3259</v>
      </c>
      <c r="D197" s="1997"/>
      <c r="E197" s="1998"/>
      <c r="F197" s="1523" t="s">
        <v>57</v>
      </c>
      <c r="G197" s="2188"/>
      <c r="H197" s="2189"/>
      <c r="I197" s="2189"/>
      <c r="J197" s="2189"/>
      <c r="K197" s="2190"/>
      <c r="L197" s="2108" t="s">
        <v>1340</v>
      </c>
      <c r="M197" s="2110"/>
      <c r="N197" s="2191"/>
      <c r="O197" s="2124"/>
      <c r="P197" s="2124"/>
    </row>
    <row r="198" spans="1:16" ht="20.25" customHeight="1">
      <c r="A198" s="166"/>
      <c r="B198" s="1490" t="s">
        <v>596</v>
      </c>
      <c r="C198" s="1997" t="s">
        <v>3260</v>
      </c>
      <c r="D198" s="1997"/>
      <c r="E198" s="1998"/>
      <c r="F198" s="1523" t="s">
        <v>57</v>
      </c>
      <c r="G198" s="2188"/>
      <c r="H198" s="2189"/>
      <c r="I198" s="2189"/>
      <c r="J198" s="2189"/>
      <c r="K198" s="2190"/>
      <c r="L198" s="2108" t="s">
        <v>1340</v>
      </c>
      <c r="M198" s="2110"/>
      <c r="N198" s="2191"/>
      <c r="O198" s="2197"/>
      <c r="P198" s="2197"/>
    </row>
    <row r="199" spans="1:16" ht="61.5" customHeight="1">
      <c r="A199" s="166"/>
      <c r="B199" s="85" t="s">
        <v>200</v>
      </c>
      <c r="C199" s="2028" t="s">
        <v>3039</v>
      </c>
      <c r="D199" s="2028"/>
      <c r="E199" s="2029"/>
      <c r="F199" s="1542" t="s">
        <v>2593</v>
      </c>
      <c r="G199" s="2192" t="s">
        <v>2623</v>
      </c>
      <c r="H199" s="2193"/>
      <c r="I199" s="2193"/>
      <c r="J199" s="2193"/>
      <c r="K199" s="2193"/>
      <c r="L199" s="2193"/>
      <c r="M199" s="2193"/>
      <c r="N199" s="2193"/>
      <c r="O199" s="2051" t="s">
        <v>1643</v>
      </c>
      <c r="P199" s="2051" t="s">
        <v>5262</v>
      </c>
    </row>
    <row r="200" spans="1:16" ht="43.7" customHeight="1">
      <c r="A200" s="166"/>
      <c r="B200" s="1489" t="s">
        <v>435</v>
      </c>
      <c r="C200" s="1997" t="s">
        <v>2597</v>
      </c>
      <c r="D200" s="1997"/>
      <c r="E200" s="1998"/>
      <c r="F200" s="1523" t="s">
        <v>1442</v>
      </c>
      <c r="G200" s="4501" t="s">
        <v>5266</v>
      </c>
      <c r="H200" s="4502"/>
      <c r="I200" s="4502"/>
      <c r="J200" s="4502"/>
      <c r="K200" s="4502"/>
      <c r="L200" s="4502"/>
      <c r="M200" s="4502"/>
      <c r="N200" s="4502"/>
      <c r="O200" s="2124"/>
      <c r="P200" s="2124"/>
    </row>
    <row r="201" spans="1:16" ht="44.45" customHeight="1">
      <c r="A201" s="166"/>
      <c r="B201" s="1489" t="s">
        <v>441</v>
      </c>
      <c r="C201" s="1997" t="s">
        <v>2599</v>
      </c>
      <c r="D201" s="1997"/>
      <c r="E201" s="1998"/>
      <c r="F201" s="33" t="s">
        <v>1442</v>
      </c>
      <c r="G201" s="4501" t="s">
        <v>5266</v>
      </c>
      <c r="H201" s="4502"/>
      <c r="I201" s="4502"/>
      <c r="J201" s="4502"/>
      <c r="K201" s="4502"/>
      <c r="L201" s="4502"/>
      <c r="M201" s="4502"/>
      <c r="N201" s="4502"/>
      <c r="O201" s="2124"/>
      <c r="P201" s="2124"/>
    </row>
    <row r="202" spans="1:16" ht="21" customHeight="1">
      <c r="A202" s="166"/>
      <c r="B202" s="1489" t="s">
        <v>443</v>
      </c>
      <c r="C202" s="1997" t="s">
        <v>2601</v>
      </c>
      <c r="D202" s="1997"/>
      <c r="E202" s="1998"/>
      <c r="F202" s="33" t="s">
        <v>57</v>
      </c>
      <c r="G202" s="2162"/>
      <c r="H202" s="2163"/>
      <c r="I202" s="2163"/>
      <c r="J202" s="2163"/>
      <c r="K202" s="2163"/>
      <c r="L202" s="2163"/>
      <c r="M202" s="2163"/>
      <c r="N202" s="2163"/>
      <c r="O202" s="2124"/>
      <c r="P202" s="2124"/>
    </row>
    <row r="203" spans="1:16" ht="21" customHeight="1">
      <c r="A203" s="166"/>
      <c r="B203" s="1489" t="s">
        <v>445</v>
      </c>
      <c r="C203" s="1997" t="s">
        <v>2602</v>
      </c>
      <c r="D203" s="1997"/>
      <c r="E203" s="1998"/>
      <c r="F203" s="33" t="s">
        <v>57</v>
      </c>
      <c r="G203" s="2162"/>
      <c r="H203" s="2163"/>
      <c r="I203" s="2163"/>
      <c r="J203" s="2163"/>
      <c r="K203" s="2163"/>
      <c r="L203" s="2163"/>
      <c r="M203" s="2163"/>
      <c r="N203" s="2163"/>
      <c r="O203" s="2124"/>
      <c r="P203" s="2124"/>
    </row>
    <row r="204" spans="1:16" ht="21" customHeight="1">
      <c r="A204" s="166"/>
      <c r="B204" s="1490" t="s">
        <v>448</v>
      </c>
      <c r="C204" s="1997" t="s">
        <v>2603</v>
      </c>
      <c r="D204" s="1997"/>
      <c r="E204" s="1998"/>
      <c r="F204" s="33" t="s">
        <v>1442</v>
      </c>
      <c r="G204" s="4497" t="s">
        <v>5267</v>
      </c>
      <c r="H204" s="4498"/>
      <c r="I204" s="4498"/>
      <c r="J204" s="4498"/>
      <c r="K204" s="4498"/>
      <c r="L204" s="4498"/>
      <c r="M204" s="4498"/>
      <c r="N204" s="4498"/>
      <c r="O204" s="2124"/>
      <c r="P204" s="2124"/>
    </row>
    <row r="205" spans="1:16" ht="33.75" customHeight="1">
      <c r="A205" s="166"/>
      <c r="B205" s="1494" t="s">
        <v>450</v>
      </c>
      <c r="C205" s="1997" t="s">
        <v>3258</v>
      </c>
      <c r="D205" s="1997"/>
      <c r="E205" s="1998"/>
      <c r="F205" s="33" t="s">
        <v>1442</v>
      </c>
      <c r="G205" s="4497" t="s">
        <v>5268</v>
      </c>
      <c r="H205" s="4498"/>
      <c r="I205" s="4498"/>
      <c r="J205" s="4498"/>
      <c r="K205" s="4498"/>
      <c r="L205" s="4498"/>
      <c r="M205" s="4498"/>
      <c r="N205" s="4498"/>
      <c r="O205" s="2124"/>
      <c r="P205" s="2124"/>
    </row>
    <row r="206" spans="1:16" ht="21" customHeight="1">
      <c r="A206" s="166"/>
      <c r="B206" s="1494" t="s">
        <v>453</v>
      </c>
      <c r="C206" s="1997" t="s">
        <v>2605</v>
      </c>
      <c r="D206" s="1997"/>
      <c r="E206" s="1998"/>
      <c r="F206" s="33" t="s">
        <v>1442</v>
      </c>
      <c r="G206" s="2108"/>
      <c r="H206" s="2110"/>
      <c r="I206" s="2110"/>
      <c r="J206" s="2110"/>
      <c r="K206" s="2110"/>
      <c r="L206" s="2110"/>
      <c r="M206" s="2110"/>
      <c r="N206" s="2110"/>
      <c r="O206" s="2124"/>
      <c r="P206" s="2124"/>
    </row>
    <row r="207" spans="1:16" ht="21" customHeight="1">
      <c r="A207" s="166"/>
      <c r="B207" s="1494" t="s">
        <v>456</v>
      </c>
      <c r="C207" s="1997" t="s">
        <v>2606</v>
      </c>
      <c r="D207" s="1997"/>
      <c r="E207" s="1998"/>
      <c r="F207" s="33" t="s">
        <v>1442</v>
      </c>
      <c r="G207" s="2154"/>
      <c r="H207" s="2107"/>
      <c r="I207" s="2107"/>
      <c r="J207" s="2107"/>
      <c r="K207" s="2107"/>
      <c r="L207" s="2107"/>
      <c r="M207" s="2107"/>
      <c r="N207" s="2107"/>
      <c r="O207" s="2124"/>
      <c r="P207" s="2124"/>
    </row>
    <row r="208" spans="1:16" ht="18" customHeight="1">
      <c r="A208" s="166"/>
      <c r="B208" s="1494" t="s">
        <v>458</v>
      </c>
      <c r="C208" s="1997" t="s">
        <v>1653</v>
      </c>
      <c r="D208" s="1997"/>
      <c r="E208" s="1998"/>
      <c r="F208" s="33" t="s">
        <v>1442</v>
      </c>
      <c r="G208" s="2955" t="s">
        <v>5269</v>
      </c>
      <c r="H208" s="2957"/>
      <c r="I208" s="2957"/>
      <c r="J208" s="2957"/>
      <c r="K208" s="2957"/>
      <c r="L208" s="2957"/>
      <c r="M208" s="2957"/>
      <c r="N208" s="2957"/>
      <c r="O208" s="2124"/>
      <c r="P208" s="2124"/>
    </row>
    <row r="209" spans="1:16" ht="21" customHeight="1">
      <c r="A209" s="166"/>
      <c r="B209" s="1494" t="s">
        <v>594</v>
      </c>
      <c r="C209" s="1997" t="s">
        <v>3259</v>
      </c>
      <c r="D209" s="1997"/>
      <c r="E209" s="1998"/>
      <c r="F209" s="33" t="s">
        <v>1442</v>
      </c>
      <c r="G209" s="4499"/>
      <c r="H209" s="4500"/>
      <c r="I209" s="4500"/>
      <c r="J209" s="4500"/>
      <c r="K209" s="4500"/>
      <c r="L209" s="4500"/>
      <c r="M209" s="4500"/>
      <c r="N209" s="4500"/>
      <c r="O209" s="2124"/>
      <c r="P209" s="2124"/>
    </row>
    <row r="210" spans="1:16" ht="28.35" customHeight="1" thickBot="1">
      <c r="A210" s="166"/>
      <c r="B210" s="39" t="s">
        <v>596</v>
      </c>
      <c r="C210" s="1830" t="s">
        <v>3260</v>
      </c>
      <c r="D210" s="1830"/>
      <c r="E210" s="1831"/>
      <c r="F210" s="304" t="s">
        <v>1442</v>
      </c>
      <c r="G210" s="4497" t="s">
        <v>5270</v>
      </c>
      <c r="H210" s="4498"/>
      <c r="I210" s="4498"/>
      <c r="J210" s="4498"/>
      <c r="K210" s="4498"/>
      <c r="L210" s="4498"/>
      <c r="M210" s="4498"/>
      <c r="N210" s="4498"/>
      <c r="O210" s="2052"/>
      <c r="P210" s="2124"/>
    </row>
    <row r="211" spans="1:16" ht="34.5" customHeight="1">
      <c r="B211" s="23" t="s">
        <v>648</v>
      </c>
      <c r="C211" s="2111" t="s">
        <v>2630</v>
      </c>
      <c r="D211" s="2111"/>
      <c r="E211" s="2111"/>
      <c r="F211" s="2111"/>
      <c r="G211" s="2387"/>
      <c r="H211" s="2183" t="s">
        <v>1442</v>
      </c>
      <c r="I211" s="2184"/>
      <c r="J211" s="2185"/>
      <c r="K211" s="2186" t="s">
        <v>1521</v>
      </c>
      <c r="L211" s="4503" t="s">
        <v>5271</v>
      </c>
      <c r="M211" s="4504"/>
      <c r="N211" s="4505"/>
      <c r="O211" s="1991" t="s">
        <v>1784</v>
      </c>
      <c r="P211" s="2050" t="s">
        <v>2632</v>
      </c>
    </row>
    <row r="212" spans="1:16" ht="25.5" customHeight="1">
      <c r="B212" s="1490" t="s">
        <v>435</v>
      </c>
      <c r="C212" s="1997" t="s">
        <v>2634</v>
      </c>
      <c r="D212" s="1997"/>
      <c r="E212" s="1997"/>
      <c r="F212" s="1997"/>
      <c r="G212" s="1997"/>
      <c r="H212" s="1997"/>
      <c r="I212" s="1997"/>
      <c r="J212" s="1998"/>
      <c r="K212" s="2187"/>
      <c r="L212" s="2469"/>
      <c r="M212" s="2470"/>
      <c r="N212" s="2471"/>
      <c r="O212" s="2017"/>
      <c r="P212" s="2017"/>
    </row>
    <row r="213" spans="1:16" ht="20.25" customHeight="1">
      <c r="B213" s="1490"/>
      <c r="C213" s="1549" t="s">
        <v>651</v>
      </c>
      <c r="D213" s="2158" t="s">
        <v>2635</v>
      </c>
      <c r="E213" s="2158"/>
      <c r="F213" s="2158"/>
      <c r="G213" s="2159"/>
      <c r="H213" s="2108" t="s">
        <v>1442</v>
      </c>
      <c r="I213" s="2110"/>
      <c r="J213" s="2109"/>
      <c r="K213" s="2187"/>
      <c r="L213" s="2469"/>
      <c r="M213" s="2470"/>
      <c r="N213" s="2471"/>
      <c r="O213" s="2017"/>
      <c r="P213" s="2017"/>
    </row>
    <row r="214" spans="1:16" ht="20.25" customHeight="1">
      <c r="B214" s="1490"/>
      <c r="C214" s="1549" t="s">
        <v>489</v>
      </c>
      <c r="D214" s="1997" t="s">
        <v>1177</v>
      </c>
      <c r="E214" s="1997"/>
      <c r="F214" s="1997"/>
      <c r="G214" s="1998"/>
      <c r="H214" s="2108" t="s">
        <v>1442</v>
      </c>
      <c r="I214" s="2110"/>
      <c r="J214" s="2109"/>
      <c r="K214" s="2187"/>
      <c r="L214" s="2469"/>
      <c r="M214" s="2470"/>
      <c r="N214" s="2471"/>
      <c r="O214" s="2017"/>
      <c r="P214" s="2017"/>
    </row>
    <row r="215" spans="1:16" ht="20.25" customHeight="1">
      <c r="B215" s="1490"/>
      <c r="C215" s="1549" t="s">
        <v>493</v>
      </c>
      <c r="D215" s="1997" t="s">
        <v>2636</v>
      </c>
      <c r="E215" s="1997"/>
      <c r="F215" s="1997"/>
      <c r="G215" s="1998"/>
      <c r="H215" s="2108" t="s">
        <v>1442</v>
      </c>
      <c r="I215" s="2110"/>
      <c r="J215" s="2109"/>
      <c r="K215" s="2187"/>
      <c r="L215" s="2469"/>
      <c r="M215" s="2470"/>
      <c r="N215" s="2471"/>
      <c r="O215" s="2017"/>
      <c r="P215" s="2017"/>
    </row>
    <row r="216" spans="1:16" ht="20.25" customHeight="1">
      <c r="B216" s="1490"/>
      <c r="C216" s="1549" t="s">
        <v>498</v>
      </c>
      <c r="D216" s="1997" t="s">
        <v>2541</v>
      </c>
      <c r="E216" s="1997"/>
      <c r="F216" s="1997"/>
      <c r="G216" s="1998"/>
      <c r="H216" s="2108" t="s">
        <v>1442</v>
      </c>
      <c r="I216" s="2110"/>
      <c r="J216" s="2109"/>
      <c r="K216" s="2187"/>
      <c r="L216" s="2469"/>
      <c r="M216" s="2470"/>
      <c r="N216" s="2471"/>
      <c r="O216" s="2017"/>
      <c r="P216" s="2017"/>
    </row>
    <row r="217" spans="1:16" ht="23.25" customHeight="1" thickBot="1">
      <c r="B217" s="1490" t="s">
        <v>441</v>
      </c>
      <c r="C217" s="1830" t="s">
        <v>2637</v>
      </c>
      <c r="D217" s="1830"/>
      <c r="E217" s="1830"/>
      <c r="F217" s="1830"/>
      <c r="G217" s="1831"/>
      <c r="H217" s="2152" t="s">
        <v>5272</v>
      </c>
      <c r="I217" s="2153"/>
      <c r="J217" s="2178"/>
      <c r="K217" s="2187"/>
      <c r="L217" s="3474"/>
      <c r="M217" s="3475"/>
      <c r="N217" s="3476"/>
      <c r="O217" s="1992"/>
      <c r="P217" s="2005"/>
    </row>
    <row r="218" spans="1:16" ht="27" customHeight="1">
      <c r="B218" s="1520" t="s">
        <v>654</v>
      </c>
      <c r="C218" s="1997" t="s">
        <v>2639</v>
      </c>
      <c r="D218" s="1997"/>
      <c r="E218" s="1997"/>
      <c r="F218" s="1997"/>
      <c r="G218" s="1997"/>
      <c r="H218" s="1997"/>
      <c r="I218" s="1997"/>
      <c r="J218" s="1997"/>
      <c r="K218" s="1997"/>
      <c r="L218" s="1997"/>
      <c r="M218" s="1997"/>
      <c r="N218" s="2041"/>
      <c r="O218" s="1991" t="s">
        <v>1672</v>
      </c>
      <c r="P218" s="2050" t="s">
        <v>1332</v>
      </c>
    </row>
    <row r="219" spans="1:16" ht="21.75" customHeight="1">
      <c r="B219" s="1490" t="s">
        <v>435</v>
      </c>
      <c r="C219" s="1997" t="s">
        <v>2640</v>
      </c>
      <c r="D219" s="1997"/>
      <c r="E219" s="1998"/>
      <c r="F219" s="1999" t="s">
        <v>1442</v>
      </c>
      <c r="G219" s="2027"/>
      <c r="H219" s="2027"/>
      <c r="I219" s="2027"/>
      <c r="J219" s="2000"/>
      <c r="K219" s="2169" t="s">
        <v>1521</v>
      </c>
      <c r="L219" s="2465" t="s">
        <v>5273</v>
      </c>
      <c r="M219" s="2466"/>
      <c r="N219" s="2466"/>
      <c r="O219" s="2017"/>
      <c r="P219" s="2017"/>
    </row>
    <row r="220" spans="1:16" ht="21.75" customHeight="1">
      <c r="B220" s="1490" t="s">
        <v>441</v>
      </c>
      <c r="C220" s="1997" t="s">
        <v>2642</v>
      </c>
      <c r="D220" s="1997"/>
      <c r="E220" s="1998"/>
      <c r="F220" s="1995" t="s">
        <v>57</v>
      </c>
      <c r="G220" s="2160"/>
      <c r="H220" s="2160"/>
      <c r="I220" s="2160"/>
      <c r="J220" s="2013"/>
      <c r="K220" s="2169"/>
      <c r="L220" s="2469"/>
      <c r="M220" s="2470"/>
      <c r="N220" s="2470"/>
      <c r="O220" s="2017"/>
      <c r="P220" s="2017"/>
    </row>
    <row r="221" spans="1:16" ht="35.25" customHeight="1">
      <c r="B221" s="1490" t="s">
        <v>443</v>
      </c>
      <c r="C221" s="1997" t="s">
        <v>2643</v>
      </c>
      <c r="D221" s="1997"/>
      <c r="E221" s="1998"/>
      <c r="F221" s="1999" t="s">
        <v>1340</v>
      </c>
      <c r="G221" s="2027"/>
      <c r="H221" s="2027"/>
      <c r="I221" s="2027"/>
      <c r="J221" s="2000"/>
      <c r="K221" s="2169"/>
      <c r="L221" s="2469"/>
      <c r="M221" s="2470"/>
      <c r="N221" s="2470"/>
      <c r="O221" s="2017"/>
      <c r="P221" s="2017"/>
    </row>
    <row r="222" spans="1:16" ht="30" customHeight="1">
      <c r="B222" s="23"/>
      <c r="C222" s="1997" t="s">
        <v>2644</v>
      </c>
      <c r="D222" s="1997"/>
      <c r="E222" s="1998"/>
      <c r="F222" s="2162"/>
      <c r="G222" s="2163"/>
      <c r="H222" s="2163"/>
      <c r="I222" s="2163"/>
      <c r="J222" s="2164"/>
      <c r="K222" s="2169"/>
      <c r="L222" s="2469"/>
      <c r="M222" s="2470"/>
      <c r="N222" s="2470"/>
      <c r="O222" s="1992"/>
      <c r="P222" s="1992"/>
    </row>
    <row r="223" spans="1:16" ht="33" customHeight="1">
      <c r="B223" s="1490" t="s">
        <v>445</v>
      </c>
      <c r="C223" s="2028" t="s">
        <v>2645</v>
      </c>
      <c r="D223" s="2028"/>
      <c r="E223" s="2029"/>
      <c r="F223" s="1999" t="s">
        <v>1442</v>
      </c>
      <c r="G223" s="2027"/>
      <c r="H223" s="2027"/>
      <c r="I223" s="2027"/>
      <c r="J223" s="2000"/>
      <c r="K223" s="2169"/>
      <c r="L223" s="2469"/>
      <c r="M223" s="2470"/>
      <c r="N223" s="2471"/>
      <c r="O223" s="2006" t="s">
        <v>1679</v>
      </c>
      <c r="P223" s="1991" t="s">
        <v>1332</v>
      </c>
    </row>
    <row r="224" spans="1:16" ht="33" customHeight="1">
      <c r="B224" s="87"/>
      <c r="C224" s="1997" t="s">
        <v>2646</v>
      </c>
      <c r="D224" s="1997"/>
      <c r="E224" s="1998"/>
      <c r="F224" s="3347" t="s">
        <v>5274</v>
      </c>
      <c r="G224" s="3348"/>
      <c r="H224" s="3348"/>
      <c r="I224" s="3348"/>
      <c r="J224" s="4506"/>
      <c r="K224" s="2169"/>
      <c r="L224" s="2469"/>
      <c r="M224" s="2470"/>
      <c r="N224" s="2471"/>
      <c r="O224" s="2161"/>
      <c r="P224" s="1992"/>
    </row>
    <row r="225" spans="2:16" ht="36.75" customHeight="1">
      <c r="B225" s="1519" t="s">
        <v>662</v>
      </c>
      <c r="C225" s="1853" t="s">
        <v>2647</v>
      </c>
      <c r="D225" s="1853"/>
      <c r="E225" s="1853"/>
      <c r="F225" s="1853"/>
      <c r="G225" s="1853"/>
      <c r="H225" s="1999" t="s">
        <v>1442</v>
      </c>
      <c r="I225" s="2027"/>
      <c r="J225" s="2000"/>
      <c r="K225" s="2169"/>
      <c r="L225" s="2469"/>
      <c r="M225" s="2470"/>
      <c r="N225" s="2471"/>
      <c r="O225" s="2165" t="s">
        <v>1332</v>
      </c>
      <c r="P225" s="2017" t="s">
        <v>5275</v>
      </c>
    </row>
    <row r="226" spans="2:16" ht="27" customHeight="1">
      <c r="B226" s="22" t="s">
        <v>435</v>
      </c>
      <c r="C226" s="1997" t="s">
        <v>2649</v>
      </c>
      <c r="D226" s="1997"/>
      <c r="E226" s="1997"/>
      <c r="F226" s="1997"/>
      <c r="G226" s="1997"/>
      <c r="H226" s="3564">
        <v>0.73</v>
      </c>
      <c r="I226" s="2167"/>
      <c r="J226" s="2168"/>
      <c r="K226" s="2169"/>
      <c r="L226" s="3474"/>
      <c r="M226" s="3475"/>
      <c r="N226" s="3476"/>
      <c r="O226" s="2161"/>
      <c r="P226" s="1992"/>
    </row>
    <row r="227" spans="2:16" ht="36" customHeight="1">
      <c r="B227" s="23" t="s">
        <v>665</v>
      </c>
      <c r="C227" s="1997" t="s">
        <v>2650</v>
      </c>
      <c r="D227" s="1997"/>
      <c r="E227" s="1997"/>
      <c r="F227" s="1997"/>
      <c r="G227" s="1997"/>
      <c r="H227" s="2043"/>
      <c r="I227" s="2043"/>
      <c r="J227" s="2043"/>
      <c r="K227" s="2043"/>
      <c r="L227" s="2043"/>
      <c r="M227" s="2043"/>
      <c r="N227" s="2043"/>
      <c r="O227" s="2793" t="s">
        <v>1687</v>
      </c>
      <c r="P227" s="2793" t="s">
        <v>3049</v>
      </c>
    </row>
    <row r="228" spans="2:16" ht="57.75" customHeight="1">
      <c r="B228" s="88" t="s">
        <v>435</v>
      </c>
      <c r="C228" s="1885" t="s">
        <v>1550</v>
      </c>
      <c r="D228" s="1885"/>
      <c r="E228" s="1885"/>
      <c r="F228" s="1885"/>
      <c r="G228" s="1885"/>
      <c r="H228" s="1885"/>
      <c r="I228" s="1885"/>
      <c r="J228" s="2148"/>
      <c r="K228" s="1522" t="s">
        <v>1442</v>
      </c>
      <c r="L228" s="2149" t="s">
        <v>1521</v>
      </c>
      <c r="M228" s="4032" t="s">
        <v>5276</v>
      </c>
      <c r="N228" s="3853"/>
      <c r="O228" s="2795"/>
      <c r="P228" s="2795"/>
    </row>
    <row r="229" spans="2:16" ht="31.5" customHeight="1">
      <c r="B229" s="88" t="s">
        <v>441</v>
      </c>
      <c r="C229" s="1885" t="s">
        <v>3231</v>
      </c>
      <c r="D229" s="1885"/>
      <c r="E229" s="1885"/>
      <c r="F229" s="1885"/>
      <c r="G229" s="1885"/>
      <c r="H229" s="1885"/>
      <c r="I229" s="1885"/>
      <c r="J229" s="2148"/>
      <c r="K229" s="1522" t="s">
        <v>1442</v>
      </c>
      <c r="L229" s="2150"/>
      <c r="M229" s="4033"/>
      <c r="N229" s="4034"/>
      <c r="O229" s="2795"/>
      <c r="P229" s="2795"/>
    </row>
    <row r="230" spans="2:16" ht="46.5" customHeight="1">
      <c r="B230" s="88" t="s">
        <v>443</v>
      </c>
      <c r="C230" s="1885" t="s">
        <v>3232</v>
      </c>
      <c r="D230" s="1885"/>
      <c r="E230" s="1885"/>
      <c r="F230" s="1885"/>
      <c r="G230" s="1885"/>
      <c r="H230" s="1885"/>
      <c r="I230" s="1885"/>
      <c r="J230" s="2148"/>
      <c r="K230" s="1522" t="s">
        <v>1442</v>
      </c>
      <c r="L230" s="2150"/>
      <c r="M230" s="4033"/>
      <c r="N230" s="4034"/>
      <c r="O230" s="2795"/>
      <c r="P230" s="2795"/>
    </row>
    <row r="231" spans="2:16" ht="21.75" customHeight="1">
      <c r="B231" s="88" t="s">
        <v>445</v>
      </c>
      <c r="C231" s="1885" t="s">
        <v>3265</v>
      </c>
      <c r="D231" s="1885"/>
      <c r="E231" s="1885"/>
      <c r="F231" s="1885"/>
      <c r="G231" s="1885"/>
      <c r="H231" s="1885"/>
      <c r="I231" s="1885"/>
      <c r="J231" s="2148"/>
      <c r="K231" s="1522" t="s">
        <v>1442</v>
      </c>
      <c r="L231" s="2150"/>
      <c r="M231" s="4033"/>
      <c r="N231" s="4034"/>
      <c r="O231" s="2795"/>
      <c r="P231" s="2795"/>
    </row>
    <row r="232" spans="2:16" ht="21.75" customHeight="1">
      <c r="B232" s="88" t="s">
        <v>448</v>
      </c>
      <c r="C232" s="1885" t="s">
        <v>3266</v>
      </c>
      <c r="D232" s="1885"/>
      <c r="E232" s="1885"/>
      <c r="F232" s="1885"/>
      <c r="G232" s="1885"/>
      <c r="H232" s="1885"/>
      <c r="I232" s="1885"/>
      <c r="J232" s="2148"/>
      <c r="K232" s="1522" t="s">
        <v>1442</v>
      </c>
      <c r="L232" s="2150"/>
      <c r="M232" s="4033"/>
      <c r="N232" s="4034"/>
      <c r="O232" s="2795"/>
      <c r="P232" s="2795"/>
    </row>
    <row r="233" spans="2:16" ht="21.75" customHeight="1">
      <c r="B233" s="88" t="s">
        <v>450</v>
      </c>
      <c r="C233" s="1885" t="s">
        <v>3267</v>
      </c>
      <c r="D233" s="1885"/>
      <c r="E233" s="1885"/>
      <c r="F233" s="1885"/>
      <c r="G233" s="1885"/>
      <c r="H233" s="1885"/>
      <c r="I233" s="1885"/>
      <c r="J233" s="2148"/>
      <c r="K233" s="1522" t="s">
        <v>57</v>
      </c>
      <c r="L233" s="2150"/>
      <c r="M233" s="4033"/>
      <c r="N233" s="4034"/>
      <c r="O233" s="2795"/>
      <c r="P233" s="2795"/>
    </row>
    <row r="234" spans="2:16" ht="21.75" customHeight="1">
      <c r="B234" s="88" t="s">
        <v>453</v>
      </c>
      <c r="C234" s="1885" t="s">
        <v>2432</v>
      </c>
      <c r="D234" s="1885"/>
      <c r="E234" s="1885"/>
      <c r="F234" s="1885"/>
      <c r="G234" s="1885"/>
      <c r="H234" s="1885"/>
      <c r="I234" s="1885"/>
      <c r="J234" s="2148"/>
      <c r="K234" s="1522" t="s">
        <v>1442</v>
      </c>
      <c r="L234" s="2150"/>
      <c r="M234" s="4033"/>
      <c r="N234" s="4034"/>
      <c r="O234" s="2795"/>
      <c r="P234" s="2795"/>
    </row>
    <row r="235" spans="2:16" ht="21.75" customHeight="1">
      <c r="B235" s="88" t="s">
        <v>456</v>
      </c>
      <c r="C235" s="1885" t="s">
        <v>2433</v>
      </c>
      <c r="D235" s="1885"/>
      <c r="E235" s="1885"/>
      <c r="F235" s="1885"/>
      <c r="G235" s="1885"/>
      <c r="H235" s="1885"/>
      <c r="I235" s="1885"/>
      <c r="J235" s="2148"/>
      <c r="K235" s="1522" t="s">
        <v>1442</v>
      </c>
      <c r="L235" s="2150"/>
      <c r="M235" s="4033"/>
      <c r="N235" s="4034"/>
      <c r="O235" s="2795"/>
      <c r="P235" s="2795"/>
    </row>
    <row r="236" spans="2:16" ht="21.75" customHeight="1">
      <c r="B236" s="88" t="s">
        <v>458</v>
      </c>
      <c r="C236" s="1885" t="s">
        <v>3268</v>
      </c>
      <c r="D236" s="1885"/>
      <c r="E236" s="1885"/>
      <c r="F236" s="1885"/>
      <c r="G236" s="1885"/>
      <c r="H236" s="1885"/>
      <c r="I236" s="1885"/>
      <c r="J236" s="2148"/>
      <c r="K236" s="1522" t="s">
        <v>1442</v>
      </c>
      <c r="L236" s="2150"/>
      <c r="M236" s="4033"/>
      <c r="N236" s="4034"/>
      <c r="O236" s="2795"/>
      <c r="P236" s="2795"/>
    </row>
    <row r="237" spans="2:16" ht="21.75" customHeight="1">
      <c r="B237" s="88" t="s">
        <v>594</v>
      </c>
      <c r="C237" s="1885" t="s">
        <v>3238</v>
      </c>
      <c r="D237" s="1885"/>
      <c r="E237" s="1885"/>
      <c r="F237" s="1885"/>
      <c r="G237" s="1885"/>
      <c r="H237" s="1885"/>
      <c r="I237" s="1885"/>
      <c r="J237" s="2148"/>
      <c r="K237" s="1522" t="s">
        <v>57</v>
      </c>
      <c r="L237" s="2150"/>
      <c r="M237" s="4033"/>
      <c r="N237" s="4034"/>
      <c r="O237" s="2795"/>
      <c r="P237" s="2795"/>
    </row>
    <row r="238" spans="2:16" ht="21.75" customHeight="1">
      <c r="B238" s="88" t="s">
        <v>596</v>
      </c>
      <c r="C238" s="1885" t="s">
        <v>3269</v>
      </c>
      <c r="D238" s="1885"/>
      <c r="E238" s="1885"/>
      <c r="F238" s="1885"/>
      <c r="G238" s="1885"/>
      <c r="H238" s="1885"/>
      <c r="I238" s="1885"/>
      <c r="J238" s="2148"/>
      <c r="K238" s="1522" t="s">
        <v>57</v>
      </c>
      <c r="L238" s="2150"/>
      <c r="M238" s="4033"/>
      <c r="N238" s="4034"/>
      <c r="O238" s="2795"/>
      <c r="P238" s="2795"/>
    </row>
    <row r="239" spans="2:16" ht="21.75" customHeight="1">
      <c r="B239" s="88" t="s">
        <v>673</v>
      </c>
      <c r="C239" s="1885" t="s">
        <v>3076</v>
      </c>
      <c r="D239" s="1885"/>
      <c r="E239" s="1885"/>
      <c r="F239" s="1885"/>
      <c r="G239" s="1885"/>
      <c r="H239" s="1885"/>
      <c r="I239" s="1885"/>
      <c r="J239" s="2148"/>
      <c r="K239" s="1522" t="s">
        <v>57</v>
      </c>
      <c r="L239" s="2150"/>
      <c r="M239" s="4033"/>
      <c r="N239" s="4034"/>
      <c r="O239" s="2795"/>
      <c r="P239" s="2795"/>
    </row>
    <row r="240" spans="2:16" ht="24" customHeight="1">
      <c r="B240" s="89" t="s">
        <v>600</v>
      </c>
      <c r="C240" s="1997" t="s">
        <v>3270</v>
      </c>
      <c r="D240" s="1997"/>
      <c r="E240" s="1997"/>
      <c r="F240" s="1997"/>
      <c r="G240" s="1997"/>
      <c r="H240" s="1997"/>
      <c r="I240" s="1997"/>
      <c r="J240" s="1998"/>
      <c r="K240" s="1522" t="s">
        <v>57</v>
      </c>
      <c r="L240" s="2150"/>
      <c r="M240" s="4033"/>
      <c r="N240" s="4034"/>
      <c r="O240" s="2795"/>
      <c r="P240" s="2795"/>
    </row>
    <row r="241" spans="2:16" ht="34.5" customHeight="1">
      <c r="B241" s="88"/>
      <c r="C241" s="1997" t="s">
        <v>2656</v>
      </c>
      <c r="D241" s="1997"/>
      <c r="E241" s="1998"/>
      <c r="F241" s="2093"/>
      <c r="G241" s="2157"/>
      <c r="H241" s="2157"/>
      <c r="I241" s="2157"/>
      <c r="J241" s="2157"/>
      <c r="K241" s="2157"/>
      <c r="L241" s="2150"/>
      <c r="M241" s="4033"/>
      <c r="N241" s="4034"/>
      <c r="O241" s="2795"/>
      <c r="P241" s="2795"/>
    </row>
    <row r="242" spans="2:16" ht="23.25" customHeight="1">
      <c r="B242" s="90" t="s">
        <v>676</v>
      </c>
      <c r="C242" s="2158" t="s">
        <v>1698</v>
      </c>
      <c r="D242" s="2158"/>
      <c r="E242" s="2158"/>
      <c r="F242" s="2158"/>
      <c r="G242" s="2158"/>
      <c r="H242" s="2158"/>
      <c r="I242" s="2158"/>
      <c r="J242" s="2159"/>
      <c r="K242" s="91">
        <v>41077</v>
      </c>
      <c r="L242" s="2150"/>
      <c r="M242" s="4033"/>
      <c r="N242" s="4034"/>
      <c r="O242" s="2795"/>
      <c r="P242" s="2795"/>
    </row>
    <row r="243" spans="2:16" ht="23.25" customHeight="1">
      <c r="B243" s="90" t="s">
        <v>678</v>
      </c>
      <c r="C243" s="1997" t="s">
        <v>2657</v>
      </c>
      <c r="D243" s="1997"/>
      <c r="E243" s="1998"/>
      <c r="F243" s="1995" t="s">
        <v>5277</v>
      </c>
      <c r="G243" s="2160"/>
      <c r="H243" s="2160"/>
      <c r="I243" s="2160"/>
      <c r="J243" s="2160"/>
      <c r="K243" s="2160"/>
      <c r="L243" s="2151"/>
      <c r="M243" s="4035"/>
      <c r="N243" s="3855"/>
      <c r="O243" s="2794"/>
      <c r="P243" s="2795"/>
    </row>
    <row r="244" spans="2:16" ht="23.25" customHeight="1">
      <c r="B244" s="90" t="s">
        <v>680</v>
      </c>
      <c r="C244" s="1997" t="s">
        <v>2659</v>
      </c>
      <c r="D244" s="1997"/>
      <c r="E244" s="1997"/>
      <c r="F244" s="1997"/>
      <c r="G244" s="1997"/>
      <c r="H244" s="1997"/>
      <c r="I244" s="1997"/>
      <c r="J244" s="1997"/>
      <c r="K244" s="1997"/>
      <c r="L244" s="1997"/>
      <c r="M244" s="1997"/>
      <c r="N244" s="2041"/>
      <c r="O244" s="2793" t="s">
        <v>1704</v>
      </c>
      <c r="P244" s="1991" t="s">
        <v>2660</v>
      </c>
    </row>
    <row r="245" spans="2:16" ht="23.25" customHeight="1">
      <c r="B245" s="89" t="s">
        <v>435</v>
      </c>
      <c r="C245" s="1903" t="s">
        <v>2543</v>
      </c>
      <c r="D245" s="1903"/>
      <c r="E245" s="2138"/>
      <c r="F245" s="1754" t="s">
        <v>57</v>
      </c>
      <c r="G245" s="1755"/>
      <c r="H245" s="2139" t="s">
        <v>1521</v>
      </c>
      <c r="I245" s="2973" t="s">
        <v>5278</v>
      </c>
      <c r="J245" s="2974"/>
      <c r="K245" s="2974"/>
      <c r="L245" s="2974"/>
      <c r="M245" s="2974"/>
      <c r="N245" s="2975"/>
      <c r="O245" s="2795"/>
      <c r="P245" s="2017"/>
    </row>
    <row r="246" spans="2:16" ht="23.25" customHeight="1">
      <c r="B246" s="89" t="s">
        <v>441</v>
      </c>
      <c r="C246" s="1903" t="s">
        <v>2664</v>
      </c>
      <c r="D246" s="1903"/>
      <c r="E246" s="2138"/>
      <c r="F246" s="2880" t="s">
        <v>1708</v>
      </c>
      <c r="G246" s="2881"/>
      <c r="H246" s="1811"/>
      <c r="I246" s="2976"/>
      <c r="J246" s="2977"/>
      <c r="K246" s="2977"/>
      <c r="L246" s="2977"/>
      <c r="M246" s="2977"/>
      <c r="N246" s="2978"/>
      <c r="O246" s="2795"/>
      <c r="P246" s="2017"/>
    </row>
    <row r="247" spans="2:16" ht="28.5" customHeight="1">
      <c r="B247" s="89" t="s">
        <v>443</v>
      </c>
      <c r="C247" s="1903" t="s">
        <v>2665</v>
      </c>
      <c r="D247" s="1903"/>
      <c r="E247" s="2138"/>
      <c r="F247" s="1754" t="s">
        <v>57</v>
      </c>
      <c r="G247" s="1755"/>
      <c r="H247" s="1811"/>
      <c r="I247" s="2976"/>
      <c r="J247" s="2977"/>
      <c r="K247" s="2977"/>
      <c r="L247" s="2977"/>
      <c r="M247" s="2977"/>
      <c r="N247" s="2978"/>
      <c r="O247" s="2795"/>
      <c r="P247" s="2017"/>
    </row>
    <row r="248" spans="2:16" ht="28.5" customHeight="1">
      <c r="B248" s="89" t="s">
        <v>445</v>
      </c>
      <c r="C248" s="1903" t="s">
        <v>2666</v>
      </c>
      <c r="D248" s="1903"/>
      <c r="E248" s="2138"/>
      <c r="F248" s="1754" t="s">
        <v>57</v>
      </c>
      <c r="G248" s="1755"/>
      <c r="H248" s="1811"/>
      <c r="I248" s="2976"/>
      <c r="J248" s="2977"/>
      <c r="K248" s="2977"/>
      <c r="L248" s="2977"/>
      <c r="M248" s="2977"/>
      <c r="N248" s="2978"/>
      <c r="O248" s="2795"/>
      <c r="P248" s="2017"/>
    </row>
    <row r="249" spans="2:16" ht="23.25" customHeight="1">
      <c r="B249" s="89" t="s">
        <v>448</v>
      </c>
      <c r="C249" s="1903" t="s">
        <v>2667</v>
      </c>
      <c r="D249" s="1903"/>
      <c r="E249" s="2138"/>
      <c r="F249" s="1754" t="s">
        <v>57</v>
      </c>
      <c r="G249" s="1755"/>
      <c r="H249" s="1811"/>
      <c r="I249" s="2976"/>
      <c r="J249" s="2977"/>
      <c r="K249" s="2977"/>
      <c r="L249" s="2977"/>
      <c r="M249" s="2977"/>
      <c r="N249" s="2978"/>
      <c r="O249" s="2795"/>
      <c r="P249" s="2017"/>
    </row>
    <row r="250" spans="2:16" ht="23.25" customHeight="1">
      <c r="B250" s="90"/>
      <c r="C250" s="1903" t="s">
        <v>2668</v>
      </c>
      <c r="D250" s="1903"/>
      <c r="E250" s="2138"/>
      <c r="F250" s="1754"/>
      <c r="G250" s="1755"/>
      <c r="H250" s="2140"/>
      <c r="I250" s="4507"/>
      <c r="J250" s="4508"/>
      <c r="K250" s="4508"/>
      <c r="L250" s="4508"/>
      <c r="M250" s="4508"/>
      <c r="N250" s="4509"/>
      <c r="O250" s="2795"/>
      <c r="P250" s="1992"/>
    </row>
    <row r="251" spans="2:16" ht="52.5" customHeight="1">
      <c r="B251" s="90" t="s">
        <v>684</v>
      </c>
      <c r="C251" s="1997" t="s">
        <v>1716</v>
      </c>
      <c r="D251" s="1997"/>
      <c r="E251" s="1997"/>
      <c r="F251" s="1997"/>
      <c r="G251" s="92" t="s">
        <v>237</v>
      </c>
      <c r="H251" s="1527" t="s">
        <v>1521</v>
      </c>
      <c r="I251" s="2873" t="s">
        <v>5279</v>
      </c>
      <c r="J251" s="2874"/>
      <c r="K251" s="2874"/>
      <c r="L251" s="2874"/>
      <c r="M251" s="2874"/>
      <c r="N251" s="2970"/>
      <c r="O251" s="93" t="s">
        <v>1332</v>
      </c>
      <c r="P251" s="1504"/>
    </row>
    <row r="252" spans="2:16" ht="33" customHeight="1">
      <c r="B252" s="90" t="s">
        <v>686</v>
      </c>
      <c r="C252" s="1997" t="s">
        <v>2672</v>
      </c>
      <c r="D252" s="1997"/>
      <c r="E252" s="1997"/>
      <c r="F252" s="1471" t="s">
        <v>57</v>
      </c>
      <c r="G252" s="1634" t="s">
        <v>1521</v>
      </c>
      <c r="H252" s="2871" t="s">
        <v>5280</v>
      </c>
      <c r="I252" s="2871"/>
      <c r="J252" s="2871"/>
      <c r="K252" s="2871"/>
      <c r="L252" s="2871"/>
      <c r="M252" s="2871"/>
      <c r="N252" s="2968"/>
      <c r="O252" s="2798" t="s">
        <v>3274</v>
      </c>
      <c r="P252" s="2135" t="s">
        <v>2675</v>
      </c>
    </row>
    <row r="253" spans="2:16" ht="26.25" customHeight="1">
      <c r="B253" s="94" t="s">
        <v>688</v>
      </c>
      <c r="C253" s="1997" t="s">
        <v>2676</v>
      </c>
      <c r="D253" s="1997"/>
      <c r="E253" s="1997"/>
      <c r="F253" s="1997"/>
      <c r="G253" s="1997"/>
      <c r="H253" s="1997"/>
      <c r="I253" s="1997"/>
      <c r="J253" s="1997"/>
      <c r="K253" s="1997"/>
      <c r="L253" s="1997"/>
      <c r="M253" s="1997"/>
      <c r="N253" s="1997"/>
      <c r="O253" s="2799"/>
      <c r="P253" s="2136"/>
    </row>
    <row r="254" spans="2:16" ht="27" customHeight="1">
      <c r="B254" s="95" t="s">
        <v>435</v>
      </c>
      <c r="C254" s="1997" t="s">
        <v>2677</v>
      </c>
      <c r="D254" s="1997"/>
      <c r="E254" s="1998"/>
      <c r="F254" s="33" t="s">
        <v>1340</v>
      </c>
      <c r="G254" s="1634" t="s">
        <v>1521</v>
      </c>
      <c r="H254" s="2121"/>
      <c r="I254" s="2122"/>
      <c r="J254" s="2122"/>
      <c r="K254" s="2122"/>
      <c r="L254" s="2122"/>
      <c r="M254" s="2122"/>
      <c r="N254" s="2123"/>
      <c r="O254" s="2799"/>
      <c r="P254" s="2136"/>
    </row>
    <row r="255" spans="2:16" ht="28.5" customHeight="1">
      <c r="B255" s="22"/>
      <c r="C255" s="1505" t="s">
        <v>458</v>
      </c>
      <c r="D255" s="1997" t="s">
        <v>2679</v>
      </c>
      <c r="E255" s="1997"/>
      <c r="F255" s="2121"/>
      <c r="G255" s="2122"/>
      <c r="H255" s="2122"/>
      <c r="I255" s="2122"/>
      <c r="J255" s="2122"/>
      <c r="K255" s="2122"/>
      <c r="L255" s="2122"/>
      <c r="M255" s="2122"/>
      <c r="N255" s="2123"/>
      <c r="O255" s="2799"/>
      <c r="P255" s="2136"/>
    </row>
    <row r="256" spans="2:16" ht="27" customHeight="1">
      <c r="B256" s="27" t="s">
        <v>441</v>
      </c>
      <c r="C256" s="1997" t="s">
        <v>2681</v>
      </c>
      <c r="D256" s="1997"/>
      <c r="E256" s="1997"/>
      <c r="F256" s="33" t="s">
        <v>1340</v>
      </c>
      <c r="G256" s="1634" t="s">
        <v>1521</v>
      </c>
      <c r="H256" s="2121"/>
      <c r="I256" s="2122"/>
      <c r="J256" s="2122"/>
      <c r="K256" s="2122"/>
      <c r="L256" s="2122"/>
      <c r="M256" s="2122"/>
      <c r="N256" s="2123"/>
      <c r="O256" s="2799"/>
      <c r="P256" s="2136"/>
    </row>
    <row r="257" spans="2:16" ht="30" customHeight="1">
      <c r="B257" s="22"/>
      <c r="C257" s="1505" t="s">
        <v>458</v>
      </c>
      <c r="D257" s="1997" t="s">
        <v>2679</v>
      </c>
      <c r="E257" s="1997"/>
      <c r="F257" s="2121"/>
      <c r="G257" s="2122"/>
      <c r="H257" s="2122"/>
      <c r="I257" s="2122"/>
      <c r="J257" s="2122"/>
      <c r="K257" s="2122"/>
      <c r="L257" s="2122"/>
      <c r="M257" s="2122"/>
      <c r="N257" s="2123"/>
      <c r="O257" s="2799"/>
      <c r="P257" s="2136"/>
    </row>
    <row r="258" spans="2:16" ht="88.5" customHeight="1">
      <c r="B258" s="27" t="s">
        <v>443</v>
      </c>
      <c r="C258" s="2028" t="s">
        <v>3276</v>
      </c>
      <c r="D258" s="2028"/>
      <c r="E258" s="2028"/>
      <c r="F258" s="33" t="s">
        <v>1340</v>
      </c>
      <c r="G258" s="1634" t="s">
        <v>1521</v>
      </c>
      <c r="H258" s="2121"/>
      <c r="I258" s="2122"/>
      <c r="J258" s="2122"/>
      <c r="K258" s="2122"/>
      <c r="L258" s="2122"/>
      <c r="M258" s="2122"/>
      <c r="N258" s="2123"/>
      <c r="O258" s="2799"/>
      <c r="P258" s="2136"/>
    </row>
    <row r="259" spans="2:16" ht="25.5" customHeight="1">
      <c r="B259" s="22"/>
      <c r="C259" s="1505" t="s">
        <v>458</v>
      </c>
      <c r="D259" s="1997" t="s">
        <v>2679</v>
      </c>
      <c r="E259" s="1997"/>
      <c r="F259" s="2121"/>
      <c r="G259" s="2122"/>
      <c r="H259" s="2122"/>
      <c r="I259" s="2122"/>
      <c r="J259" s="2122"/>
      <c r="K259" s="2122"/>
      <c r="L259" s="2122"/>
      <c r="M259" s="2122"/>
      <c r="N259" s="2123"/>
      <c r="O259" s="2800"/>
      <c r="P259" s="2136"/>
    </row>
    <row r="260" spans="2:16" ht="39.75" customHeight="1">
      <c r="B260" s="94" t="s">
        <v>694</v>
      </c>
      <c r="C260" s="1997" t="s">
        <v>2683</v>
      </c>
      <c r="D260" s="1997"/>
      <c r="E260" s="1997"/>
      <c r="F260" s="1471" t="s">
        <v>57</v>
      </c>
      <c r="G260" s="2126" t="s">
        <v>1521</v>
      </c>
      <c r="H260" s="2014" t="s">
        <v>5281</v>
      </c>
      <c r="I260" s="2015"/>
      <c r="J260" s="2015"/>
      <c r="K260" s="2015"/>
      <c r="L260" s="2015"/>
      <c r="M260" s="2015"/>
      <c r="N260" s="2128"/>
      <c r="O260" s="2789" t="s">
        <v>2685</v>
      </c>
      <c r="P260" s="2051" t="s">
        <v>1732</v>
      </c>
    </row>
    <row r="261" spans="2:16" ht="39.75" customHeight="1">
      <c r="B261" s="89" t="s">
        <v>435</v>
      </c>
      <c r="C261" s="1997" t="s">
        <v>2686</v>
      </c>
      <c r="D261" s="1997"/>
      <c r="E261" s="1998"/>
      <c r="F261" s="33" t="s">
        <v>1340</v>
      </c>
      <c r="G261" s="2113"/>
      <c r="H261" s="2129"/>
      <c r="I261" s="2130"/>
      <c r="J261" s="2130"/>
      <c r="K261" s="2130"/>
      <c r="L261" s="2130"/>
      <c r="M261" s="2130"/>
      <c r="N261" s="2131"/>
      <c r="O261" s="2789"/>
      <c r="P261" s="2124"/>
    </row>
    <row r="262" spans="2:16" ht="30" customHeight="1">
      <c r="B262" s="89" t="s">
        <v>441</v>
      </c>
      <c r="C262" s="1997" t="s">
        <v>2687</v>
      </c>
      <c r="D262" s="1997"/>
      <c r="E262" s="1998"/>
      <c r="F262" s="33" t="s">
        <v>1340</v>
      </c>
      <c r="G262" s="2113"/>
      <c r="H262" s="2129"/>
      <c r="I262" s="2130"/>
      <c r="J262" s="2130"/>
      <c r="K262" s="2130"/>
      <c r="L262" s="2130"/>
      <c r="M262" s="2130"/>
      <c r="N262" s="2131"/>
      <c r="O262" s="2789"/>
      <c r="P262" s="2124"/>
    </row>
    <row r="263" spans="2:16" ht="39.75" customHeight="1">
      <c r="B263" s="89" t="s">
        <v>443</v>
      </c>
      <c r="C263" s="1997" t="s">
        <v>2688</v>
      </c>
      <c r="D263" s="1997"/>
      <c r="E263" s="1998"/>
      <c r="F263" s="33" t="s">
        <v>1340</v>
      </c>
      <c r="G263" s="2113"/>
      <c r="H263" s="2129"/>
      <c r="I263" s="2130"/>
      <c r="J263" s="2130"/>
      <c r="K263" s="2130"/>
      <c r="L263" s="2130"/>
      <c r="M263" s="2130"/>
      <c r="N263" s="2131"/>
      <c r="O263" s="2789"/>
      <c r="P263" s="2124"/>
    </row>
    <row r="264" spans="2:16" ht="39.75" customHeight="1" thickBot="1">
      <c r="B264" s="117" t="s">
        <v>445</v>
      </c>
      <c r="C264" s="1978" t="s">
        <v>2689</v>
      </c>
      <c r="D264" s="1978"/>
      <c r="E264" s="1979"/>
      <c r="F264" s="1523" t="s">
        <v>1340</v>
      </c>
      <c r="G264" s="2127"/>
      <c r="H264" s="2132"/>
      <c r="I264" s="2133"/>
      <c r="J264" s="2133"/>
      <c r="K264" s="2133"/>
      <c r="L264" s="2133"/>
      <c r="M264" s="2133"/>
      <c r="N264" s="2134"/>
      <c r="O264" s="2797"/>
      <c r="P264" s="2052"/>
    </row>
    <row r="265" spans="2:16" ht="21.75" customHeight="1" thickBot="1">
      <c r="B265" s="1849" t="s">
        <v>1737</v>
      </c>
      <c r="C265" s="1850"/>
      <c r="D265" s="1850"/>
      <c r="E265" s="1850"/>
      <c r="F265" s="1850"/>
      <c r="G265" s="1850"/>
      <c r="H265" s="2125"/>
      <c r="I265" s="2125"/>
      <c r="J265" s="2125"/>
      <c r="K265" s="2125"/>
      <c r="L265" s="2125"/>
      <c r="M265" s="2125"/>
      <c r="N265" s="2125"/>
      <c r="O265" s="1850"/>
      <c r="P265" s="1851"/>
    </row>
    <row r="266" spans="2:16" ht="38.25" customHeight="1">
      <c r="B266" s="96" t="s">
        <v>701</v>
      </c>
      <c r="C266" s="2111" t="s">
        <v>2690</v>
      </c>
      <c r="D266" s="2111"/>
      <c r="E266" s="2111"/>
      <c r="F266" s="2111"/>
      <c r="G266" s="97" t="s">
        <v>1442</v>
      </c>
      <c r="H266" s="2112" t="s">
        <v>1521</v>
      </c>
      <c r="I266" s="4510" t="s">
        <v>5282</v>
      </c>
      <c r="J266" s="4510"/>
      <c r="K266" s="4510"/>
      <c r="L266" s="4510"/>
      <c r="M266" s="4510"/>
      <c r="N266" s="4511"/>
      <c r="O266" s="2050" t="s">
        <v>2693</v>
      </c>
      <c r="P266" s="2050" t="s">
        <v>2692</v>
      </c>
    </row>
    <row r="267" spans="2:16" ht="38.25" customHeight="1">
      <c r="B267" s="27" t="s">
        <v>435</v>
      </c>
      <c r="C267" s="1997" t="s">
        <v>2694</v>
      </c>
      <c r="D267" s="1997"/>
      <c r="E267" s="1997"/>
      <c r="F267" s="1997"/>
      <c r="G267" s="1998"/>
      <c r="H267" s="2113"/>
      <c r="I267" s="2977"/>
      <c r="J267" s="2977"/>
      <c r="K267" s="2977"/>
      <c r="L267" s="2977"/>
      <c r="M267" s="2977"/>
      <c r="N267" s="2978"/>
      <c r="O267" s="2017"/>
      <c r="P267" s="2017"/>
    </row>
    <row r="268" spans="2:16" ht="28.5" customHeight="1">
      <c r="B268" s="1490"/>
      <c r="C268" s="1489" t="s">
        <v>458</v>
      </c>
      <c r="D268" s="2043" t="s">
        <v>2635</v>
      </c>
      <c r="E268" s="2043"/>
      <c r="F268" s="2108" t="s">
        <v>2695</v>
      </c>
      <c r="G268" s="2109"/>
      <c r="H268" s="2113"/>
      <c r="I268" s="2977"/>
      <c r="J268" s="2977"/>
      <c r="K268" s="2977"/>
      <c r="L268" s="2977"/>
      <c r="M268" s="2977"/>
      <c r="N268" s="2978"/>
      <c r="O268" s="2017"/>
      <c r="P268" s="2017"/>
    </row>
    <row r="269" spans="2:16" ht="28.5" customHeight="1">
      <c r="B269" s="1490"/>
      <c r="C269" s="1491" t="s">
        <v>489</v>
      </c>
      <c r="D269" s="1997" t="s">
        <v>2696</v>
      </c>
      <c r="E269" s="1998"/>
      <c r="F269" s="2110" t="s">
        <v>1745</v>
      </c>
      <c r="G269" s="2109"/>
      <c r="H269" s="2113"/>
      <c r="I269" s="2977"/>
      <c r="J269" s="2977"/>
      <c r="K269" s="2977"/>
      <c r="L269" s="2977"/>
      <c r="M269" s="2977"/>
      <c r="N269" s="2978"/>
      <c r="O269" s="2017"/>
      <c r="P269" s="2017"/>
    </row>
    <row r="270" spans="2:16" ht="28.5" customHeight="1">
      <c r="B270" s="1490"/>
      <c r="C270" s="1491" t="s">
        <v>493</v>
      </c>
      <c r="D270" s="1997" t="s">
        <v>2697</v>
      </c>
      <c r="E270" s="1998"/>
      <c r="F270" s="2107" t="s">
        <v>1745</v>
      </c>
      <c r="G270" s="2107"/>
      <c r="H270" s="2113"/>
      <c r="I270" s="2977"/>
      <c r="J270" s="2977"/>
      <c r="K270" s="2977"/>
      <c r="L270" s="2977"/>
      <c r="M270" s="2977"/>
      <c r="N270" s="2978"/>
      <c r="O270" s="2017"/>
      <c r="P270" s="2017"/>
    </row>
    <row r="271" spans="2:16" ht="29.25" customHeight="1">
      <c r="B271" s="1494"/>
      <c r="C271" s="1491" t="s">
        <v>498</v>
      </c>
      <c r="D271" s="1997" t="s">
        <v>2698</v>
      </c>
      <c r="E271" s="1997"/>
      <c r="F271" s="2108" t="s">
        <v>1745</v>
      </c>
      <c r="G271" s="2109"/>
      <c r="H271" s="2114"/>
      <c r="I271" s="4508"/>
      <c r="J271" s="4508"/>
      <c r="K271" s="4508"/>
      <c r="L271" s="4508"/>
      <c r="M271" s="4508"/>
      <c r="N271" s="4509"/>
      <c r="O271" s="2017"/>
      <c r="P271" s="2017"/>
    </row>
    <row r="272" spans="2:16" ht="39" customHeight="1">
      <c r="B272" s="1493" t="s">
        <v>441</v>
      </c>
      <c r="C272" s="1997" t="s">
        <v>1748</v>
      </c>
      <c r="D272" s="1997"/>
      <c r="E272" s="1998"/>
      <c r="F272" s="2110" t="s">
        <v>1749</v>
      </c>
      <c r="G272" s="2109"/>
      <c r="H272" s="1634" t="s">
        <v>1521</v>
      </c>
      <c r="I272" s="2873" t="s">
        <v>5283</v>
      </c>
      <c r="J272" s="2874"/>
      <c r="K272" s="2874"/>
      <c r="L272" s="2874"/>
      <c r="M272" s="2874"/>
      <c r="N272" s="2970"/>
      <c r="O272" s="1992"/>
      <c r="P272" s="1992"/>
    </row>
    <row r="273" spans="2:16" ht="64.5" customHeight="1">
      <c r="B273" s="2096" t="s">
        <v>708</v>
      </c>
      <c r="C273" s="1855" t="s">
        <v>3061</v>
      </c>
      <c r="D273" s="1855"/>
      <c r="E273" s="1855"/>
      <c r="F273" s="1855"/>
      <c r="G273" s="2098"/>
      <c r="H273" s="2101" t="s">
        <v>2702</v>
      </c>
      <c r="I273" s="2102"/>
      <c r="J273" s="2103"/>
      <c r="K273" s="2104" t="s">
        <v>3278</v>
      </c>
      <c r="L273" s="2105"/>
      <c r="M273" s="2105"/>
      <c r="N273" s="2106"/>
      <c r="O273" s="1557" t="s">
        <v>2704</v>
      </c>
      <c r="P273" s="1516" t="s">
        <v>2704</v>
      </c>
    </row>
    <row r="274" spans="2:16" ht="129.75" customHeight="1">
      <c r="B274" s="2097"/>
      <c r="C274" s="2099"/>
      <c r="D274" s="2099"/>
      <c r="E274" s="2099"/>
      <c r="F274" s="2099"/>
      <c r="G274" s="2100"/>
      <c r="H274" s="98" t="s">
        <v>3279</v>
      </c>
      <c r="I274" s="656" t="s">
        <v>2706</v>
      </c>
      <c r="J274" s="656" t="s">
        <v>3280</v>
      </c>
      <c r="K274" s="98" t="s">
        <v>3281</v>
      </c>
      <c r="L274" s="98" t="s">
        <v>3063</v>
      </c>
      <c r="M274" s="656" t="s">
        <v>3282</v>
      </c>
      <c r="N274" s="99" t="s">
        <v>1381</v>
      </c>
      <c r="O274" s="1504" t="s">
        <v>1762</v>
      </c>
      <c r="P274" s="1504"/>
    </row>
    <row r="275" spans="2:16" ht="21" customHeight="1">
      <c r="B275" s="100" t="s">
        <v>435</v>
      </c>
      <c r="C275" s="2068" t="s">
        <v>2711</v>
      </c>
      <c r="D275" s="2068"/>
      <c r="E275" s="2068"/>
      <c r="F275" s="2068"/>
      <c r="G275" s="2068"/>
      <c r="H275" s="2068"/>
      <c r="I275" s="2068"/>
      <c r="J275" s="2068"/>
      <c r="K275" s="2068"/>
      <c r="L275" s="2068"/>
      <c r="M275" s="2068"/>
      <c r="N275" s="2085"/>
      <c r="O275" s="2088" t="s">
        <v>2712</v>
      </c>
      <c r="P275" s="2088" t="s">
        <v>2712</v>
      </c>
    </row>
    <row r="276" spans="2:16" ht="26.25" customHeight="1">
      <c r="B276" s="84" t="s">
        <v>458</v>
      </c>
      <c r="C276" s="2091" t="s">
        <v>3064</v>
      </c>
      <c r="D276" s="2091"/>
      <c r="E276" s="2091"/>
      <c r="F276" s="2091"/>
      <c r="G276" s="2092"/>
      <c r="H276" s="118">
        <v>0</v>
      </c>
      <c r="I276" s="119">
        <v>6</v>
      </c>
      <c r="J276" s="120">
        <f t="shared" ref="J276:J295" si="1">MIN(H276/I276,1)</f>
        <v>0</v>
      </c>
      <c r="K276" s="118">
        <v>200</v>
      </c>
      <c r="L276" s="118">
        <v>6345</v>
      </c>
      <c r="M276" s="121">
        <f>MIN(K276/L276,1)</f>
        <v>3.1520882584712369E-2</v>
      </c>
      <c r="N276" s="4512" t="s">
        <v>5284</v>
      </c>
      <c r="O276" s="2089"/>
      <c r="P276" s="2089"/>
    </row>
    <row r="277" spans="2:16" ht="28.5" customHeight="1">
      <c r="B277" s="84" t="s">
        <v>489</v>
      </c>
      <c r="C277" s="2091" t="s">
        <v>3065</v>
      </c>
      <c r="D277" s="2091"/>
      <c r="E277" s="2091"/>
      <c r="F277" s="2091"/>
      <c r="G277" s="2092"/>
      <c r="H277" s="101" t="s">
        <v>61</v>
      </c>
      <c r="I277" s="102" t="s">
        <v>61</v>
      </c>
      <c r="J277" s="103" t="s">
        <v>61</v>
      </c>
      <c r="K277" s="101" t="s">
        <v>61</v>
      </c>
      <c r="L277" s="102" t="s">
        <v>61</v>
      </c>
      <c r="M277" s="103" t="s">
        <v>61</v>
      </c>
      <c r="N277" s="4513"/>
      <c r="O277" s="2017" t="s">
        <v>1762</v>
      </c>
      <c r="P277" s="2017"/>
    </row>
    <row r="278" spans="2:16" ht="54.75" customHeight="1">
      <c r="B278" s="84" t="s">
        <v>493</v>
      </c>
      <c r="C278" s="2091" t="s">
        <v>5285</v>
      </c>
      <c r="D278" s="2091"/>
      <c r="E278" s="2092"/>
      <c r="F278" s="3407"/>
      <c r="G278" s="3408"/>
      <c r="H278" s="101" t="s">
        <v>61</v>
      </c>
      <c r="I278" s="102" t="s">
        <v>61</v>
      </c>
      <c r="J278" s="103" t="s">
        <v>61</v>
      </c>
      <c r="K278" s="101" t="s">
        <v>61</v>
      </c>
      <c r="L278" s="102" t="s">
        <v>61</v>
      </c>
      <c r="M278" s="103" t="s">
        <v>61</v>
      </c>
      <c r="N278" s="4513"/>
      <c r="O278" s="2017"/>
      <c r="P278" s="2017"/>
    </row>
    <row r="279" spans="2:16" ht="70.5" customHeight="1">
      <c r="B279" s="104" t="s">
        <v>441</v>
      </c>
      <c r="C279" s="2068" t="s">
        <v>3068</v>
      </c>
      <c r="D279" s="2068"/>
      <c r="E279" s="2068"/>
      <c r="F279" s="2068"/>
      <c r="G279" s="2095"/>
      <c r="H279" s="101" t="s">
        <v>61</v>
      </c>
      <c r="I279" s="102" t="s">
        <v>61</v>
      </c>
      <c r="J279" s="103" t="s">
        <v>61</v>
      </c>
      <c r="K279" s="101" t="s">
        <v>61</v>
      </c>
      <c r="L279" s="102" t="s">
        <v>61</v>
      </c>
      <c r="M279" s="103" t="s">
        <v>61</v>
      </c>
      <c r="N279" s="4514"/>
      <c r="O279" s="1992"/>
      <c r="P279" s="1992"/>
    </row>
    <row r="280" spans="2:16" ht="18" customHeight="1">
      <c r="B280" s="104" t="s">
        <v>443</v>
      </c>
      <c r="C280" s="2068" t="s">
        <v>2421</v>
      </c>
      <c r="D280" s="2068"/>
      <c r="E280" s="2068"/>
      <c r="F280" s="2068"/>
      <c r="G280" s="2068"/>
      <c r="H280" s="2068"/>
      <c r="I280" s="2068"/>
      <c r="J280" s="2068"/>
      <c r="K280" s="2068"/>
      <c r="L280" s="2068"/>
      <c r="M280" s="2068"/>
      <c r="N280" s="2085"/>
      <c r="O280" s="4343" t="s">
        <v>5286</v>
      </c>
      <c r="P280" s="4343"/>
    </row>
    <row r="281" spans="2:16" ht="24.75" customHeight="1">
      <c r="B281" s="76" t="s">
        <v>458</v>
      </c>
      <c r="C281" s="2091" t="s">
        <v>3069</v>
      </c>
      <c r="D281" s="2091"/>
      <c r="E281" s="2091"/>
      <c r="F281" s="2091"/>
      <c r="G281" s="2092"/>
      <c r="H281" s="101" t="s">
        <v>61</v>
      </c>
      <c r="I281" s="102" t="s">
        <v>61</v>
      </c>
      <c r="J281" s="103" t="s">
        <v>61</v>
      </c>
      <c r="K281" s="101" t="s">
        <v>61</v>
      </c>
      <c r="L281" s="102" t="s">
        <v>61</v>
      </c>
      <c r="M281" s="103" t="s">
        <v>61</v>
      </c>
      <c r="N281" s="4515" t="s">
        <v>5287</v>
      </c>
      <c r="O281" s="4344"/>
      <c r="P281" s="4344"/>
    </row>
    <row r="282" spans="2:16" ht="24.75" customHeight="1">
      <c r="B282" s="76" t="s">
        <v>489</v>
      </c>
      <c r="C282" s="2091" t="s">
        <v>3070</v>
      </c>
      <c r="D282" s="2091"/>
      <c r="E282" s="2091"/>
      <c r="F282" s="2091"/>
      <c r="G282" s="1518"/>
      <c r="H282" s="118">
        <v>1</v>
      </c>
      <c r="I282" s="119">
        <v>6</v>
      </c>
      <c r="J282" s="120">
        <f t="shared" si="1"/>
        <v>0.16666666666666666</v>
      </c>
      <c r="K282" s="118">
        <v>983</v>
      </c>
      <c r="L282" s="118">
        <v>6543</v>
      </c>
      <c r="M282" s="121">
        <f>MIN(K282/L282,1)</f>
        <v>0.15023689439095217</v>
      </c>
      <c r="N282" s="4516"/>
      <c r="O282" s="4344"/>
      <c r="P282" s="4344"/>
    </row>
    <row r="283" spans="2:16" ht="45.6" customHeight="1">
      <c r="B283" s="76" t="s">
        <v>493</v>
      </c>
      <c r="C283" s="2091" t="s">
        <v>3071</v>
      </c>
      <c r="D283" s="2091"/>
      <c r="E283" s="2091"/>
      <c r="F283" s="2091"/>
      <c r="G283" s="2092"/>
      <c r="H283" s="101" t="s">
        <v>61</v>
      </c>
      <c r="I283" s="102" t="s">
        <v>61</v>
      </c>
      <c r="J283" s="103" t="s">
        <v>61</v>
      </c>
      <c r="K283" s="101" t="s">
        <v>61</v>
      </c>
      <c r="L283" s="102" t="s">
        <v>61</v>
      </c>
      <c r="M283" s="103" t="s">
        <v>61</v>
      </c>
      <c r="N283" s="4516"/>
      <c r="O283" s="4344"/>
      <c r="P283" s="4344"/>
    </row>
    <row r="284" spans="2:16" ht="18" customHeight="1">
      <c r="B284" s="104" t="s">
        <v>445</v>
      </c>
      <c r="C284" s="2068" t="s">
        <v>2425</v>
      </c>
      <c r="D284" s="2068"/>
      <c r="E284" s="2068"/>
      <c r="F284" s="2068"/>
      <c r="G284" s="2068"/>
      <c r="H284" s="2068"/>
      <c r="I284" s="2068"/>
      <c r="J284" s="2068"/>
      <c r="K284" s="2068"/>
      <c r="L284" s="2068"/>
      <c r="M284" s="2068"/>
      <c r="N284" s="2085"/>
      <c r="O284" s="4344"/>
      <c r="P284" s="4344"/>
    </row>
    <row r="285" spans="2:16" ht="22.5" customHeight="1">
      <c r="B285" s="76" t="s">
        <v>458</v>
      </c>
      <c r="C285" s="2091" t="s">
        <v>3072</v>
      </c>
      <c r="D285" s="2091"/>
      <c r="E285" s="2091"/>
      <c r="F285" s="2091"/>
      <c r="G285" s="2092"/>
      <c r="H285" s="101" t="s">
        <v>61</v>
      </c>
      <c r="I285" s="102" t="s">
        <v>61</v>
      </c>
      <c r="J285" s="103" t="s">
        <v>61</v>
      </c>
      <c r="K285" s="101" t="s">
        <v>61</v>
      </c>
      <c r="L285" s="102" t="s">
        <v>61</v>
      </c>
      <c r="M285" s="103" t="s">
        <v>61</v>
      </c>
      <c r="N285" s="3628" t="s">
        <v>5288</v>
      </c>
      <c r="O285" s="4344"/>
      <c r="P285" s="4344"/>
    </row>
    <row r="286" spans="2:16" ht="22.5" customHeight="1">
      <c r="B286" s="76" t="s">
        <v>489</v>
      </c>
      <c r="C286" s="2091" t="s">
        <v>3073</v>
      </c>
      <c r="D286" s="2091"/>
      <c r="E286" s="2091"/>
      <c r="F286" s="2091"/>
      <c r="G286" s="2092"/>
      <c r="H286" s="118">
        <v>0</v>
      </c>
      <c r="I286" s="119">
        <v>6</v>
      </c>
      <c r="J286" s="120">
        <f t="shared" si="1"/>
        <v>0</v>
      </c>
      <c r="K286" s="118">
        <v>4576</v>
      </c>
      <c r="L286" s="118">
        <v>6745</v>
      </c>
      <c r="M286" s="121">
        <f>MIN(K286/L286,1)</f>
        <v>0.67842846553002223</v>
      </c>
      <c r="N286" s="3629"/>
      <c r="O286" s="4344"/>
      <c r="P286" s="4344"/>
    </row>
    <row r="287" spans="2:16" ht="24.6" customHeight="1">
      <c r="B287" s="104" t="s">
        <v>448</v>
      </c>
      <c r="C287" s="2068" t="s">
        <v>3074</v>
      </c>
      <c r="D287" s="2068"/>
      <c r="E287" s="2068"/>
      <c r="F287" s="2068"/>
      <c r="G287" s="2068"/>
      <c r="H287" s="118">
        <v>0</v>
      </c>
      <c r="I287" s="119">
        <v>6</v>
      </c>
      <c r="J287" s="120">
        <f t="shared" si="1"/>
        <v>0</v>
      </c>
      <c r="K287" s="118">
        <v>3894</v>
      </c>
      <c r="L287" s="118">
        <v>6736</v>
      </c>
      <c r="M287" s="121">
        <f>MIN(K287/L287,1)</f>
        <v>0.57808788598574823</v>
      </c>
      <c r="N287" s="357" t="s">
        <v>5289</v>
      </c>
      <c r="O287" s="4344"/>
      <c r="P287" s="4344"/>
    </row>
    <row r="288" spans="2:16" ht="22.5" customHeight="1">
      <c r="B288" s="104" t="s">
        <v>450</v>
      </c>
      <c r="C288" s="2068" t="s">
        <v>3075</v>
      </c>
      <c r="D288" s="2068"/>
      <c r="E288" s="2068"/>
      <c r="F288" s="2068"/>
      <c r="G288" s="2068"/>
      <c r="H288" s="101" t="s">
        <v>61</v>
      </c>
      <c r="I288" s="102" t="s">
        <v>61</v>
      </c>
      <c r="J288" s="103" t="s">
        <v>61</v>
      </c>
      <c r="K288" s="101" t="s">
        <v>61</v>
      </c>
      <c r="L288" s="102" t="s">
        <v>61</v>
      </c>
      <c r="M288" s="103" t="s">
        <v>61</v>
      </c>
      <c r="N288" s="595"/>
      <c r="O288" s="4344"/>
      <c r="P288" s="4344"/>
    </row>
    <row r="289" spans="2:16" ht="22.5" customHeight="1">
      <c r="B289" s="104" t="s">
        <v>453</v>
      </c>
      <c r="C289" s="2068" t="s">
        <v>2432</v>
      </c>
      <c r="D289" s="2068"/>
      <c r="E289" s="2068"/>
      <c r="F289" s="2068"/>
      <c r="G289" s="2068"/>
      <c r="H289" s="118">
        <v>0</v>
      </c>
      <c r="I289" s="119">
        <v>6</v>
      </c>
      <c r="J289" s="120">
        <f t="shared" si="1"/>
        <v>0</v>
      </c>
      <c r="K289" s="118">
        <v>98</v>
      </c>
      <c r="L289" s="118">
        <v>6479</v>
      </c>
      <c r="M289" s="121">
        <f t="shared" ref="M289:M290" si="2">MIN(K289/L289,1)</f>
        <v>1.5125791017132274E-2</v>
      </c>
      <c r="N289" s="105"/>
      <c r="O289" s="4344"/>
      <c r="P289" s="4344"/>
    </row>
    <row r="290" spans="2:16" ht="22.5" customHeight="1">
      <c r="B290" s="104" t="s">
        <v>456</v>
      </c>
      <c r="C290" s="2068" t="s">
        <v>2433</v>
      </c>
      <c r="D290" s="2068"/>
      <c r="E290" s="2068"/>
      <c r="F290" s="2068"/>
      <c r="G290" s="2068"/>
      <c r="H290" s="118">
        <v>1</v>
      </c>
      <c r="I290" s="119">
        <v>6</v>
      </c>
      <c r="J290" s="120">
        <f t="shared" si="1"/>
        <v>0.16666666666666666</v>
      </c>
      <c r="K290" s="118">
        <v>2000</v>
      </c>
      <c r="L290" s="118">
        <v>6897</v>
      </c>
      <c r="M290" s="121">
        <f t="shared" si="2"/>
        <v>0.28998115122517037</v>
      </c>
      <c r="N290" s="105"/>
      <c r="O290" s="4344"/>
      <c r="P290" s="4344"/>
    </row>
    <row r="291" spans="2:16" ht="18.75" customHeight="1">
      <c r="B291" s="104" t="s">
        <v>458</v>
      </c>
      <c r="C291" s="2068" t="s">
        <v>2434</v>
      </c>
      <c r="D291" s="2068"/>
      <c r="E291" s="2068"/>
      <c r="F291" s="2068"/>
      <c r="G291" s="2068"/>
      <c r="H291" s="2068"/>
      <c r="I291" s="2068"/>
      <c r="J291" s="2068"/>
      <c r="K291" s="2068"/>
      <c r="L291" s="2068"/>
      <c r="M291" s="2068"/>
      <c r="N291" s="2085"/>
      <c r="O291" s="4344"/>
      <c r="P291" s="4344"/>
    </row>
    <row r="292" spans="2:16" ht="22.5" customHeight="1">
      <c r="B292" s="76" t="s">
        <v>458</v>
      </c>
      <c r="C292" s="2086" t="s">
        <v>2435</v>
      </c>
      <c r="D292" s="2086"/>
      <c r="E292" s="2086"/>
      <c r="F292" s="2086"/>
      <c r="G292" s="2087"/>
      <c r="H292" s="118">
        <v>0</v>
      </c>
      <c r="I292" s="119">
        <v>6</v>
      </c>
      <c r="J292" s="120">
        <f t="shared" si="1"/>
        <v>0</v>
      </c>
      <c r="K292" s="118">
        <v>1899</v>
      </c>
      <c r="L292" s="118">
        <v>6578</v>
      </c>
      <c r="M292" s="120">
        <f>MIN(K292/L292,1)</f>
        <v>0.28868957129826694</v>
      </c>
      <c r="N292" s="2480"/>
      <c r="O292" s="4344"/>
      <c r="P292" s="4344"/>
    </row>
    <row r="293" spans="2:16" ht="22.5" customHeight="1">
      <c r="B293" s="76" t="s">
        <v>489</v>
      </c>
      <c r="C293" s="2086" t="s">
        <v>2436</v>
      </c>
      <c r="D293" s="2086"/>
      <c r="E293" s="2086"/>
      <c r="F293" s="2086"/>
      <c r="G293" s="2087"/>
      <c r="H293" s="101" t="s">
        <v>61</v>
      </c>
      <c r="I293" s="102" t="s">
        <v>61</v>
      </c>
      <c r="J293" s="103" t="s">
        <v>61</v>
      </c>
      <c r="K293" s="101" t="s">
        <v>61</v>
      </c>
      <c r="L293" s="102" t="s">
        <v>61</v>
      </c>
      <c r="M293" s="103" t="s">
        <v>61</v>
      </c>
      <c r="N293" s="2481"/>
      <c r="O293" s="4344"/>
      <c r="P293" s="4344"/>
    </row>
    <row r="294" spans="2:16" ht="22.5" customHeight="1">
      <c r="B294" s="104" t="s">
        <v>594</v>
      </c>
      <c r="C294" s="2068" t="s">
        <v>3076</v>
      </c>
      <c r="D294" s="2068"/>
      <c r="E294" s="2068"/>
      <c r="F294" s="2068"/>
      <c r="G294" s="2068"/>
      <c r="H294" s="101" t="s">
        <v>61</v>
      </c>
      <c r="I294" s="102" t="s">
        <v>61</v>
      </c>
      <c r="J294" s="103" t="s">
        <v>61</v>
      </c>
      <c r="K294" s="101" t="s">
        <v>61</v>
      </c>
      <c r="L294" s="102" t="s">
        <v>61</v>
      </c>
      <c r="M294" s="103" t="s">
        <v>61</v>
      </c>
      <c r="N294" s="595"/>
      <c r="O294" s="4344"/>
      <c r="P294" s="4344"/>
    </row>
    <row r="295" spans="2:16" ht="43.5" customHeight="1" thickBot="1">
      <c r="B295" s="27" t="s">
        <v>596</v>
      </c>
      <c r="C295" s="1997" t="s">
        <v>3285</v>
      </c>
      <c r="D295" s="1997"/>
      <c r="E295" s="1997"/>
      <c r="F295" s="1997"/>
      <c r="G295" s="1998"/>
      <c r="H295" s="127">
        <f>H276+H282+H286+H287+H289+H290+H292</f>
        <v>2</v>
      </c>
      <c r="I295" s="127">
        <f>I276+I282+I286+I287+I289+I290+I292</f>
        <v>42</v>
      </c>
      <c r="J295" s="120">
        <f t="shared" si="1"/>
        <v>4.7619047619047616E-2</v>
      </c>
      <c r="K295" s="127">
        <f>K276+K282+K286+K287+K289+K290+K292</f>
        <v>13650</v>
      </c>
      <c r="L295" s="127">
        <f>L276+L282+L286+L287+L289+L290+L292</f>
        <v>46323</v>
      </c>
      <c r="M295" s="121">
        <f>MIN(K295/L295,1)</f>
        <v>0.2946700343242018</v>
      </c>
      <c r="N295" s="105"/>
      <c r="O295" s="4345"/>
      <c r="P295" s="4345"/>
    </row>
    <row r="296" spans="2:16" ht="24" customHeight="1" thickBot="1">
      <c r="B296" s="1849" t="s">
        <v>1780</v>
      </c>
      <c r="C296" s="1850"/>
      <c r="D296" s="1850"/>
      <c r="E296" s="1850"/>
      <c r="F296" s="1850"/>
      <c r="G296" s="1850"/>
      <c r="H296" s="1850"/>
      <c r="I296" s="1850"/>
      <c r="J296" s="1850"/>
      <c r="K296" s="1850"/>
      <c r="L296" s="1850"/>
      <c r="M296" s="1850"/>
      <c r="N296" s="1850"/>
      <c r="O296" s="1850"/>
      <c r="P296" s="1851"/>
    </row>
    <row r="297" spans="2:16" ht="51" customHeight="1">
      <c r="B297" s="70" t="s">
        <v>339</v>
      </c>
      <c r="C297" s="1997" t="s">
        <v>2722</v>
      </c>
      <c r="D297" s="1997"/>
      <c r="E297" s="1997"/>
      <c r="F297" s="1997"/>
      <c r="G297" s="1998"/>
      <c r="H297" s="1999" t="s">
        <v>1442</v>
      </c>
      <c r="I297" s="2027"/>
      <c r="J297" s="2000"/>
      <c r="K297" s="108" t="s">
        <v>1521</v>
      </c>
      <c r="L297" s="4517" t="s">
        <v>5290</v>
      </c>
      <c r="M297" s="4518"/>
      <c r="N297" s="4519"/>
      <c r="O297" s="109" t="s">
        <v>1785</v>
      </c>
      <c r="P297" s="1507" t="s">
        <v>1784</v>
      </c>
    </row>
    <row r="298" spans="2:16" ht="34.5" customHeight="1">
      <c r="B298" s="110" t="s">
        <v>341</v>
      </c>
      <c r="C298" s="1997" t="s">
        <v>2724</v>
      </c>
      <c r="D298" s="1997"/>
      <c r="E298" s="1997"/>
      <c r="F298" s="1997"/>
      <c r="G298" s="1998"/>
      <c r="H298" s="1999" t="s">
        <v>1442</v>
      </c>
      <c r="I298" s="2027"/>
      <c r="J298" s="2000"/>
      <c r="K298" s="2030" t="s">
        <v>1521</v>
      </c>
      <c r="L298" s="3941" t="s">
        <v>5291</v>
      </c>
      <c r="M298" s="3942"/>
      <c r="N298" s="3943"/>
      <c r="O298" s="2017" t="s">
        <v>1785</v>
      </c>
      <c r="P298" s="1991" t="s">
        <v>2736</v>
      </c>
    </row>
    <row r="299" spans="2:16" ht="30" customHeight="1">
      <c r="B299" s="1494" t="s">
        <v>435</v>
      </c>
      <c r="C299" s="2043" t="s">
        <v>2725</v>
      </c>
      <c r="D299" s="2043"/>
      <c r="E299" s="2043"/>
      <c r="F299" s="2043"/>
      <c r="G299" s="2054"/>
      <c r="H299" s="1999" t="s">
        <v>57</v>
      </c>
      <c r="I299" s="2027"/>
      <c r="J299" s="2000"/>
      <c r="K299" s="2031"/>
      <c r="L299" s="3944"/>
      <c r="M299" s="3945"/>
      <c r="N299" s="3946"/>
      <c r="O299" s="2017"/>
      <c r="P299" s="2017"/>
    </row>
    <row r="300" spans="2:16" ht="24.75" customHeight="1">
      <c r="B300" s="1490" t="s">
        <v>441</v>
      </c>
      <c r="C300" s="1997" t="s">
        <v>2726</v>
      </c>
      <c r="D300" s="1997"/>
      <c r="E300" s="1997"/>
      <c r="F300" s="1997"/>
      <c r="G300" s="1998"/>
      <c r="H300" s="1999"/>
      <c r="I300" s="2027"/>
      <c r="J300" s="2000"/>
      <c r="K300" s="2078"/>
      <c r="L300" s="4520"/>
      <c r="M300" s="4521"/>
      <c r="N300" s="4522"/>
      <c r="O300" s="2017"/>
      <c r="P300" s="2017"/>
    </row>
    <row r="301" spans="2:16" ht="37.5" customHeight="1">
      <c r="B301" s="44" t="s">
        <v>737</v>
      </c>
      <c r="C301" s="1997" t="s">
        <v>2727</v>
      </c>
      <c r="D301" s="1997"/>
      <c r="E301" s="1997"/>
      <c r="F301" s="1997"/>
      <c r="G301" s="1998"/>
      <c r="H301" s="1999" t="s">
        <v>3842</v>
      </c>
      <c r="I301" s="2027"/>
      <c r="J301" s="2000"/>
      <c r="K301" s="1535" t="s">
        <v>1521</v>
      </c>
      <c r="L301" s="3941" t="s">
        <v>5292</v>
      </c>
      <c r="M301" s="3942"/>
      <c r="N301" s="3943"/>
      <c r="O301" s="2017"/>
      <c r="P301" s="2017"/>
    </row>
    <row r="302" spans="2:16" ht="37.5" customHeight="1">
      <c r="B302" s="110" t="s">
        <v>350</v>
      </c>
      <c r="C302" s="1997" t="s">
        <v>1796</v>
      </c>
      <c r="D302" s="1997"/>
      <c r="E302" s="1997"/>
      <c r="F302" s="1997"/>
      <c r="G302" s="1998"/>
      <c r="H302" s="1999" t="s">
        <v>1442</v>
      </c>
      <c r="I302" s="2027"/>
      <c r="J302" s="2000"/>
      <c r="K302" s="1535" t="s">
        <v>1521</v>
      </c>
      <c r="L302" s="4350" t="s">
        <v>5293</v>
      </c>
      <c r="M302" s="4351"/>
      <c r="N302" s="4352"/>
      <c r="O302" s="2017"/>
      <c r="P302" s="1992"/>
    </row>
    <row r="303" spans="2:16" ht="39" customHeight="1">
      <c r="B303" s="28" t="s">
        <v>357</v>
      </c>
      <c r="C303" s="2043" t="s">
        <v>1799</v>
      </c>
      <c r="D303" s="2043"/>
      <c r="E303" s="2043"/>
      <c r="F303" s="2043"/>
      <c r="G303" s="2054"/>
      <c r="H303" s="1999" t="s">
        <v>1442</v>
      </c>
      <c r="I303" s="2027"/>
      <c r="J303" s="2000"/>
      <c r="K303" s="2030" t="s">
        <v>1521</v>
      </c>
      <c r="L303" s="3941" t="s">
        <v>5294</v>
      </c>
      <c r="M303" s="3942"/>
      <c r="N303" s="3943"/>
      <c r="O303" s="1991" t="s">
        <v>1801</v>
      </c>
      <c r="P303" s="1991"/>
    </row>
    <row r="304" spans="2:16" ht="39" customHeight="1">
      <c r="B304" s="23" t="s">
        <v>366</v>
      </c>
      <c r="C304" s="1997" t="s">
        <v>2730</v>
      </c>
      <c r="D304" s="1997"/>
      <c r="E304" s="1997"/>
      <c r="F304" s="1997"/>
      <c r="G304" s="1998"/>
      <c r="H304" s="1999" t="s">
        <v>1804</v>
      </c>
      <c r="I304" s="2027"/>
      <c r="J304" s="2000"/>
      <c r="K304" s="2031"/>
      <c r="L304" s="3944"/>
      <c r="M304" s="3945"/>
      <c r="N304" s="3946"/>
      <c r="O304" s="2017"/>
      <c r="P304" s="2017"/>
    </row>
    <row r="305" spans="1:16" ht="39" customHeight="1">
      <c r="B305" s="1520" t="s">
        <v>742</v>
      </c>
      <c r="C305" s="1997" t="s">
        <v>1806</v>
      </c>
      <c r="D305" s="1997"/>
      <c r="E305" s="1997"/>
      <c r="F305" s="1997"/>
      <c r="G305" s="1998"/>
      <c r="H305" s="1999" t="s">
        <v>2734</v>
      </c>
      <c r="I305" s="2027"/>
      <c r="J305" s="2000"/>
      <c r="K305" s="2031"/>
      <c r="L305" s="3944"/>
      <c r="M305" s="3945"/>
      <c r="N305" s="3946"/>
      <c r="O305" s="2017"/>
      <c r="P305" s="2017"/>
    </row>
    <row r="306" spans="1:16" ht="25.5" customHeight="1">
      <c r="B306" s="1493" t="s">
        <v>435</v>
      </c>
      <c r="C306" s="1997" t="s">
        <v>1809</v>
      </c>
      <c r="D306" s="1997"/>
      <c r="E306" s="1997"/>
      <c r="F306" s="1997"/>
      <c r="G306" s="1998"/>
      <c r="H306" s="1999" t="s">
        <v>4705</v>
      </c>
      <c r="I306" s="2027"/>
      <c r="J306" s="2000"/>
      <c r="K306" s="2031"/>
      <c r="L306" s="3944"/>
      <c r="M306" s="3945"/>
      <c r="N306" s="3946"/>
      <c r="O306" s="2017"/>
      <c r="P306" s="1992"/>
    </row>
    <row r="307" spans="1:16" ht="51" customHeight="1">
      <c r="B307" s="70" t="s">
        <v>745</v>
      </c>
      <c r="C307" s="1997" t="s">
        <v>3083</v>
      </c>
      <c r="D307" s="1997"/>
      <c r="E307" s="1997"/>
      <c r="F307" s="1997"/>
      <c r="G307" s="1998"/>
      <c r="H307" s="2038" t="s">
        <v>1442</v>
      </c>
      <c r="I307" s="2039"/>
      <c r="J307" s="2040"/>
      <c r="K307" s="2031"/>
      <c r="L307" s="3944"/>
      <c r="M307" s="3945"/>
      <c r="N307" s="3946"/>
      <c r="O307" s="2051" t="s">
        <v>1785</v>
      </c>
      <c r="P307" s="2051"/>
    </row>
    <row r="308" spans="1:16" ht="40.5" customHeight="1" thickBot="1">
      <c r="B308" s="39" t="s">
        <v>435</v>
      </c>
      <c r="C308" s="1978" t="s">
        <v>2737</v>
      </c>
      <c r="D308" s="1978"/>
      <c r="E308" s="1978"/>
      <c r="F308" s="1978"/>
      <c r="G308" s="1979"/>
      <c r="H308" s="2053" t="s">
        <v>5295</v>
      </c>
      <c r="I308" s="2053"/>
      <c r="J308" s="1981"/>
      <c r="K308" s="2058"/>
      <c r="L308" s="3947"/>
      <c r="M308" s="3948"/>
      <c r="N308" s="3949"/>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2739</v>
      </c>
      <c r="D310" s="2043"/>
      <c r="E310" s="2043"/>
      <c r="F310" s="2043"/>
      <c r="G310" s="2043"/>
      <c r="H310" s="1999" t="s">
        <v>1817</v>
      </c>
      <c r="I310" s="2027"/>
      <c r="J310" s="2027"/>
      <c r="K310" s="2044" t="s">
        <v>1521</v>
      </c>
      <c r="L310" s="2482" t="s">
        <v>5296</v>
      </c>
      <c r="M310" s="2483"/>
      <c r="N310" s="2484"/>
      <c r="O310" s="2050" t="s">
        <v>1819</v>
      </c>
      <c r="P310" s="2050" t="s">
        <v>2736</v>
      </c>
    </row>
    <row r="311" spans="1:16" ht="30.75" customHeight="1">
      <c r="B311" s="1494" t="s">
        <v>435</v>
      </c>
      <c r="C311" s="2043" t="s">
        <v>2740</v>
      </c>
      <c r="D311" s="2043"/>
      <c r="E311" s="2043"/>
      <c r="F311" s="2043"/>
      <c r="G311" s="2043"/>
      <c r="H311" s="2038" t="s">
        <v>57</v>
      </c>
      <c r="I311" s="2039"/>
      <c r="J311" s="2040"/>
      <c r="K311" s="2031"/>
      <c r="L311" s="2035"/>
      <c r="M311" s="2036"/>
      <c r="N311" s="2037"/>
      <c r="O311" s="2017"/>
      <c r="P311" s="2017"/>
    </row>
    <row r="312" spans="1:16" ht="39" customHeight="1">
      <c r="B312" s="1494" t="s">
        <v>441</v>
      </c>
      <c r="C312" s="1997" t="s">
        <v>2741</v>
      </c>
      <c r="D312" s="1997"/>
      <c r="E312" s="1997"/>
      <c r="F312" s="1997"/>
      <c r="G312" s="1998"/>
      <c r="H312" s="1999" t="s">
        <v>1340</v>
      </c>
      <c r="I312" s="2027"/>
      <c r="J312" s="2000"/>
      <c r="K312" s="2031"/>
      <c r="L312" s="2035"/>
      <c r="M312" s="2036"/>
      <c r="N312" s="2037"/>
      <c r="O312" s="2017"/>
      <c r="P312" s="2017"/>
    </row>
    <row r="313" spans="1:16" ht="35.25" customHeight="1">
      <c r="B313" s="1520" t="s">
        <v>381</v>
      </c>
      <c r="C313" s="2028" t="s">
        <v>2742</v>
      </c>
      <c r="D313" s="2028"/>
      <c r="E313" s="2028"/>
      <c r="F313" s="2028"/>
      <c r="G313" s="2029"/>
      <c r="H313" s="2038" t="s">
        <v>57</v>
      </c>
      <c r="I313" s="2039"/>
      <c r="J313" s="2040"/>
      <c r="K313" s="2031"/>
      <c r="L313" s="2485"/>
      <c r="M313" s="2486"/>
      <c r="N313" s="2487"/>
      <c r="O313" s="2017"/>
      <c r="P313" s="2017"/>
    </row>
    <row r="314" spans="1:16" ht="39" customHeight="1">
      <c r="B314" s="1494" t="s">
        <v>435</v>
      </c>
      <c r="C314" s="1997" t="s">
        <v>2743</v>
      </c>
      <c r="D314" s="1997"/>
      <c r="E314" s="1997"/>
      <c r="F314" s="1997"/>
      <c r="G314" s="1998"/>
      <c r="H314" s="1999"/>
      <c r="I314" s="2027"/>
      <c r="J314" s="2000"/>
      <c r="K314" s="2030" t="s">
        <v>1521</v>
      </c>
      <c r="L314" s="3130" t="s">
        <v>5297</v>
      </c>
      <c r="M314" s="3131"/>
      <c r="N314" s="3132"/>
      <c r="O314" s="2017"/>
      <c r="P314" s="2017"/>
    </row>
    <row r="315" spans="1:16" ht="31.5" customHeight="1">
      <c r="B315" s="1490" t="s">
        <v>441</v>
      </c>
      <c r="C315" s="1997" t="s">
        <v>2745</v>
      </c>
      <c r="D315" s="1997"/>
      <c r="E315" s="1997"/>
      <c r="F315" s="1997"/>
      <c r="G315" s="1998"/>
      <c r="H315" s="2038" t="s">
        <v>1807</v>
      </c>
      <c r="I315" s="2039"/>
      <c r="J315" s="2040"/>
      <c r="K315" s="2031"/>
      <c r="L315" s="3133"/>
      <c r="M315" s="3134"/>
      <c r="N315" s="3135"/>
      <c r="O315" s="1992"/>
      <c r="P315" s="1992"/>
    </row>
    <row r="316" spans="1:16" ht="114" customHeight="1">
      <c r="B316" s="44" t="s">
        <v>389</v>
      </c>
      <c r="C316" s="1997" t="s">
        <v>1827</v>
      </c>
      <c r="D316" s="1997"/>
      <c r="E316" s="1997"/>
      <c r="F316" s="1997"/>
      <c r="G316" s="1997"/>
      <c r="H316" s="1997"/>
      <c r="I316" s="1997"/>
      <c r="J316" s="1997"/>
      <c r="K316" s="1997"/>
      <c r="L316" s="1997"/>
      <c r="M316" s="1997"/>
      <c r="N316" s="2041"/>
      <c r="O316" s="1991" t="s">
        <v>1859</v>
      </c>
      <c r="P316" s="1991" t="s">
        <v>1784</v>
      </c>
    </row>
    <row r="317" spans="1:16" ht="47.25" customHeight="1">
      <c r="A317" s="166"/>
      <c r="B317" s="111" t="s">
        <v>435</v>
      </c>
      <c r="C317" s="1830" t="s">
        <v>3288</v>
      </c>
      <c r="D317" s="1830"/>
      <c r="E317" s="1830"/>
      <c r="F317" s="1830"/>
      <c r="G317" s="1830"/>
      <c r="H317" s="1830"/>
      <c r="I317" s="1830"/>
      <c r="J317" s="1830"/>
      <c r="K317" s="1830"/>
      <c r="L317" s="4523" t="s">
        <v>5298</v>
      </c>
      <c r="M317" s="2021"/>
      <c r="N317" s="2022"/>
      <c r="O317" s="2017"/>
      <c r="P317" s="2017"/>
    </row>
    <row r="318" spans="1:16" ht="28.5" customHeight="1">
      <c r="A318" s="166"/>
      <c r="B318" s="111"/>
      <c r="C318" s="1491" t="s">
        <v>458</v>
      </c>
      <c r="D318" s="1997" t="s">
        <v>2748</v>
      </c>
      <c r="E318" s="1997"/>
      <c r="F318" s="1997"/>
      <c r="G318" s="1997"/>
      <c r="H318" s="1997"/>
      <c r="I318" s="1998"/>
      <c r="J318" s="1999" t="s">
        <v>2749</v>
      </c>
      <c r="K318" s="2000"/>
      <c r="L318" s="4524"/>
      <c r="M318" s="2023"/>
      <c r="N318" s="2024"/>
      <c r="O318" s="2017"/>
      <c r="P318" s="2017"/>
    </row>
    <row r="319" spans="1:16" ht="40.5" customHeight="1">
      <c r="A319" s="166"/>
      <c r="B319" s="111"/>
      <c r="C319" s="111" t="s">
        <v>489</v>
      </c>
      <c r="D319" s="1997" t="s">
        <v>1830</v>
      </c>
      <c r="E319" s="1997"/>
      <c r="F319" s="1997"/>
      <c r="G319" s="1997"/>
      <c r="H319" s="1830"/>
      <c r="I319" s="1831"/>
      <c r="J319" s="1999" t="s">
        <v>1817</v>
      </c>
      <c r="K319" s="2000"/>
      <c r="L319" s="4524"/>
      <c r="M319" s="2023"/>
      <c r="N319" s="2024"/>
      <c r="O319" s="2017"/>
      <c r="P319" s="2017"/>
    </row>
    <row r="320" spans="1:16" ht="28.5" customHeight="1">
      <c r="A320" s="166"/>
      <c r="B320" s="111"/>
      <c r="C320" s="111" t="s">
        <v>493</v>
      </c>
      <c r="D320" s="1997" t="s">
        <v>2750</v>
      </c>
      <c r="E320" s="1997"/>
      <c r="F320" s="1997"/>
      <c r="G320" s="1997"/>
      <c r="H320" s="1754" t="s">
        <v>5299</v>
      </c>
      <c r="I320" s="2008"/>
      <c r="J320" s="2008"/>
      <c r="K320" s="1755"/>
      <c r="L320" s="4524"/>
      <c r="M320" s="2023"/>
      <c r="N320" s="2024"/>
      <c r="O320" s="2017"/>
      <c r="P320" s="2017"/>
    </row>
    <row r="321" spans="1:17" ht="28.5" customHeight="1">
      <c r="A321" s="166"/>
      <c r="B321" s="111"/>
      <c r="C321" s="111" t="s">
        <v>498</v>
      </c>
      <c r="D321" s="1997" t="s">
        <v>2752</v>
      </c>
      <c r="E321" s="1997"/>
      <c r="F321" s="1997"/>
      <c r="G321" s="1997"/>
      <c r="H321" s="1997"/>
      <c r="I321" s="1997"/>
      <c r="J321" s="1999" t="s">
        <v>1834</v>
      </c>
      <c r="K321" s="2000"/>
      <c r="L321" s="4524"/>
      <c r="M321" s="2023"/>
      <c r="N321" s="2024"/>
      <c r="O321" s="2017"/>
      <c r="P321" s="2017"/>
      <c r="Q321" s="636"/>
    </row>
    <row r="322" spans="1:17" ht="34.5" customHeight="1">
      <c r="A322" s="166"/>
      <c r="B322" s="111" t="s">
        <v>441</v>
      </c>
      <c r="C322" s="1830" t="s">
        <v>3290</v>
      </c>
      <c r="D322" s="1830"/>
      <c r="E322" s="1830"/>
      <c r="F322" s="1830"/>
      <c r="G322" s="1830"/>
      <c r="H322" s="1830"/>
      <c r="I322" s="1830"/>
      <c r="J322" s="1830"/>
      <c r="K322" s="1831"/>
      <c r="L322" s="4524"/>
      <c r="M322" s="2023"/>
      <c r="N322" s="2024"/>
      <c r="O322" s="2017"/>
      <c r="P322" s="2017"/>
    </row>
    <row r="323" spans="1:17" ht="28.5" customHeight="1">
      <c r="A323" s="166"/>
      <c r="B323" s="111"/>
      <c r="C323" s="111" t="s">
        <v>458</v>
      </c>
      <c r="D323" s="1997" t="s">
        <v>2748</v>
      </c>
      <c r="E323" s="1997"/>
      <c r="F323" s="1997"/>
      <c r="G323" s="1997"/>
      <c r="H323" s="1997"/>
      <c r="I323" s="1998"/>
      <c r="J323" s="1999" t="s">
        <v>395</v>
      </c>
      <c r="K323" s="2000"/>
      <c r="L323" s="4524"/>
      <c r="M323" s="2023"/>
      <c r="N323" s="2024"/>
      <c r="O323" s="2017"/>
      <c r="P323" s="2017"/>
    </row>
    <row r="324" spans="1:17" ht="28.5" customHeight="1">
      <c r="A324" s="166"/>
      <c r="B324" s="111"/>
      <c r="C324" s="111" t="s">
        <v>489</v>
      </c>
      <c r="D324" s="1997" t="s">
        <v>1846</v>
      </c>
      <c r="E324" s="1997"/>
      <c r="F324" s="1997"/>
      <c r="G324" s="1997"/>
      <c r="H324" s="1997"/>
      <c r="I324" s="1998"/>
      <c r="J324" s="2012" t="s">
        <v>379</v>
      </c>
      <c r="K324" s="2000"/>
      <c r="L324" s="4524"/>
      <c r="M324" s="2023"/>
      <c r="N324" s="2024"/>
      <c r="O324" s="2017"/>
      <c r="P324" s="2017"/>
    </row>
    <row r="325" spans="1:17" ht="28.5" customHeight="1">
      <c r="A325" s="166"/>
      <c r="B325" s="111"/>
      <c r="C325" s="111" t="s">
        <v>493</v>
      </c>
      <c r="D325" s="1830" t="s">
        <v>2750</v>
      </c>
      <c r="E325" s="1830"/>
      <c r="F325" s="1830"/>
      <c r="G325" s="1830"/>
      <c r="H325" s="2014" t="s">
        <v>5300</v>
      </c>
      <c r="I325" s="2015"/>
      <c r="J325" s="2015"/>
      <c r="K325" s="2016"/>
      <c r="L325" s="4524"/>
      <c r="M325" s="2023"/>
      <c r="N325" s="2024"/>
      <c r="O325" s="2017"/>
      <c r="P325" s="2017"/>
    </row>
    <row r="326" spans="1:17" ht="28.5" customHeight="1">
      <c r="A326" s="166"/>
      <c r="B326" s="111"/>
      <c r="C326" s="111" t="s">
        <v>498</v>
      </c>
      <c r="D326" s="1997" t="s">
        <v>2755</v>
      </c>
      <c r="E326" s="1997"/>
      <c r="F326" s="1997"/>
      <c r="G326" s="1997"/>
      <c r="H326" s="1997"/>
      <c r="I326" s="1997"/>
      <c r="J326" s="1999" t="s">
        <v>1807</v>
      </c>
      <c r="K326" s="2000"/>
      <c r="L326" s="4524"/>
      <c r="M326" s="2023"/>
      <c r="N326" s="2024"/>
      <c r="O326" s="2017"/>
      <c r="P326" s="2017"/>
    </row>
    <row r="327" spans="1:17" ht="48" customHeight="1">
      <c r="A327" s="166"/>
      <c r="B327" s="111" t="s">
        <v>443</v>
      </c>
      <c r="C327" s="1997" t="s">
        <v>3292</v>
      </c>
      <c r="D327" s="1997"/>
      <c r="E327" s="1997"/>
      <c r="F327" s="1997"/>
      <c r="G327" s="1997"/>
      <c r="H327" s="1997"/>
      <c r="I327" s="1997"/>
      <c r="J327" s="1997"/>
      <c r="K327" s="1998"/>
      <c r="L327" s="4524"/>
      <c r="M327" s="2023"/>
      <c r="N327" s="2024"/>
      <c r="O327" s="2017"/>
      <c r="P327" s="2017"/>
    </row>
    <row r="328" spans="1:17" ht="28.5" customHeight="1">
      <c r="A328" s="166"/>
      <c r="B328" s="27"/>
      <c r="C328" s="111" t="s">
        <v>458</v>
      </c>
      <c r="D328" s="1997" t="s">
        <v>2748</v>
      </c>
      <c r="E328" s="1997"/>
      <c r="F328" s="1997"/>
      <c r="G328" s="1997"/>
      <c r="H328" s="1997"/>
      <c r="I328" s="1998"/>
      <c r="J328" s="1999" t="s">
        <v>2749</v>
      </c>
      <c r="K328" s="2000"/>
      <c r="L328" s="4524"/>
      <c r="M328" s="2023"/>
      <c r="N328" s="2024"/>
      <c r="O328" s="2017"/>
      <c r="P328" s="2017"/>
    </row>
    <row r="329" spans="1:17" ht="28.5" customHeight="1">
      <c r="A329" s="166"/>
      <c r="B329" s="27"/>
      <c r="C329" s="111" t="s">
        <v>489</v>
      </c>
      <c r="D329" s="1997" t="s">
        <v>1846</v>
      </c>
      <c r="E329" s="1997"/>
      <c r="F329" s="1997"/>
      <c r="G329" s="1997"/>
      <c r="H329" s="1997"/>
      <c r="I329" s="1998"/>
      <c r="J329" s="2012" t="s">
        <v>379</v>
      </c>
      <c r="K329" s="2000"/>
      <c r="L329" s="4524"/>
      <c r="M329" s="2023"/>
      <c r="N329" s="2024"/>
      <c r="O329" s="2017"/>
      <c r="P329" s="2017"/>
    </row>
    <row r="330" spans="1:17" ht="28.5" customHeight="1">
      <c r="A330" s="166"/>
      <c r="B330" s="1490"/>
      <c r="C330" s="111" t="s">
        <v>493</v>
      </c>
      <c r="D330" s="1997" t="s">
        <v>2750</v>
      </c>
      <c r="E330" s="1997"/>
      <c r="F330" s="1997"/>
      <c r="G330" s="1997"/>
      <c r="H330" s="1754" t="s">
        <v>5301</v>
      </c>
      <c r="I330" s="2008"/>
      <c r="J330" s="2008"/>
      <c r="K330" s="1755"/>
      <c r="L330" s="4524"/>
      <c r="M330" s="2023"/>
      <c r="N330" s="2024"/>
      <c r="O330" s="2017"/>
      <c r="P330" s="2017"/>
    </row>
    <row r="331" spans="1:17" ht="28.5" customHeight="1">
      <c r="A331" s="166"/>
      <c r="B331" s="27"/>
      <c r="C331" s="111" t="s">
        <v>498</v>
      </c>
      <c r="D331" s="1997" t="s">
        <v>2758</v>
      </c>
      <c r="E331" s="1997"/>
      <c r="F331" s="1997"/>
      <c r="G331" s="1997"/>
      <c r="H331" s="1997"/>
      <c r="I331" s="1997"/>
      <c r="J331" s="1999" t="s">
        <v>1834</v>
      </c>
      <c r="K331" s="2000"/>
      <c r="L331" s="4524"/>
      <c r="M331" s="2023"/>
      <c r="N331" s="2024"/>
      <c r="O331" s="2017"/>
      <c r="P331" s="2017"/>
    </row>
    <row r="332" spans="1:17" ht="39.75" customHeight="1">
      <c r="A332" s="166"/>
      <c r="B332" s="27" t="s">
        <v>445</v>
      </c>
      <c r="C332" s="1830" t="s">
        <v>3294</v>
      </c>
      <c r="D332" s="1830"/>
      <c r="E332" s="1830"/>
      <c r="F332" s="1830"/>
      <c r="G332" s="1830"/>
      <c r="H332" s="1830"/>
      <c r="I332" s="1830"/>
      <c r="J332" s="1831"/>
      <c r="K332" s="112"/>
      <c r="L332" s="4524"/>
      <c r="M332" s="2023"/>
      <c r="N332" s="2024"/>
      <c r="O332" s="2017"/>
      <c r="P332" s="2017"/>
    </row>
    <row r="333" spans="1:17" ht="28.5" customHeight="1">
      <c r="A333" s="166"/>
      <c r="B333" s="27"/>
      <c r="C333" s="111" t="s">
        <v>458</v>
      </c>
      <c r="D333" s="1997" t="s">
        <v>2748</v>
      </c>
      <c r="E333" s="1997"/>
      <c r="F333" s="1997"/>
      <c r="G333" s="1997"/>
      <c r="H333" s="1997"/>
      <c r="I333" s="1998"/>
      <c r="J333" s="1999" t="s">
        <v>2749</v>
      </c>
      <c r="K333" s="2000"/>
      <c r="L333" s="4524"/>
      <c r="M333" s="2023"/>
      <c r="N333" s="2024"/>
      <c r="O333" s="2017"/>
      <c r="P333" s="2017"/>
    </row>
    <row r="334" spans="1:17" ht="28.5" customHeight="1">
      <c r="A334" s="166"/>
      <c r="B334" s="27"/>
      <c r="C334" s="111" t="s">
        <v>489</v>
      </c>
      <c r="D334" s="1997" t="s">
        <v>1846</v>
      </c>
      <c r="E334" s="1997"/>
      <c r="F334" s="1997"/>
      <c r="G334" s="1997"/>
      <c r="H334" s="1997"/>
      <c r="I334" s="1998"/>
      <c r="J334" s="2012" t="s">
        <v>379</v>
      </c>
      <c r="K334" s="2000"/>
      <c r="L334" s="4524"/>
      <c r="M334" s="2023"/>
      <c r="N334" s="2024"/>
      <c r="O334" s="2017"/>
      <c r="P334" s="2017"/>
    </row>
    <row r="335" spans="1:17" ht="28.5" customHeight="1">
      <c r="A335" s="166"/>
      <c r="B335" s="1490"/>
      <c r="C335" s="111" t="s">
        <v>493</v>
      </c>
      <c r="D335" s="1997" t="s">
        <v>2750</v>
      </c>
      <c r="E335" s="1997"/>
      <c r="F335" s="1997"/>
      <c r="G335" s="1997"/>
      <c r="H335" s="1754" t="s">
        <v>5302</v>
      </c>
      <c r="I335" s="2008"/>
      <c r="J335" s="2008"/>
      <c r="K335" s="1755"/>
      <c r="L335" s="4524"/>
      <c r="M335" s="2023"/>
      <c r="N335" s="2024"/>
      <c r="O335" s="2017"/>
      <c r="P335" s="2017"/>
    </row>
    <row r="336" spans="1:17" ht="28.5" customHeight="1">
      <c r="A336" s="166"/>
      <c r="B336" s="27"/>
      <c r="C336" s="111" t="s">
        <v>498</v>
      </c>
      <c r="D336" s="1997" t="s">
        <v>1848</v>
      </c>
      <c r="E336" s="1997"/>
      <c r="F336" s="1997"/>
      <c r="G336" s="1997"/>
      <c r="H336" s="1997"/>
      <c r="I336" s="1997"/>
      <c r="J336" s="1999">
        <v>0</v>
      </c>
      <c r="K336" s="2000"/>
      <c r="L336" s="4524"/>
      <c r="M336" s="2023"/>
      <c r="N336" s="2024"/>
      <c r="O336" s="2017"/>
      <c r="P336" s="2017"/>
    </row>
    <row r="337" spans="1:16" ht="39.75" customHeight="1">
      <c r="A337" s="166"/>
      <c r="B337" s="27" t="s">
        <v>448</v>
      </c>
      <c r="C337" s="1997" t="s">
        <v>3296</v>
      </c>
      <c r="D337" s="1997"/>
      <c r="E337" s="1997"/>
      <c r="F337" s="1997"/>
      <c r="G337" s="1997"/>
      <c r="H337" s="1997"/>
      <c r="I337" s="1997"/>
      <c r="J337" s="1998"/>
      <c r="K337" s="112"/>
      <c r="L337" s="4524"/>
      <c r="M337" s="2023"/>
      <c r="N337" s="2024"/>
      <c r="O337" s="2017"/>
      <c r="P337" s="2017"/>
    </row>
    <row r="338" spans="1:16" ht="28.5" customHeight="1">
      <c r="A338" s="166"/>
      <c r="B338" s="27"/>
      <c r="C338" s="113" t="s">
        <v>458</v>
      </c>
      <c r="D338" s="1997" t="s">
        <v>2748</v>
      </c>
      <c r="E338" s="1997"/>
      <c r="F338" s="1997"/>
      <c r="G338" s="1997"/>
      <c r="H338" s="1997"/>
      <c r="I338" s="1998"/>
      <c r="J338" s="1999" t="s">
        <v>2749</v>
      </c>
      <c r="K338" s="2000"/>
      <c r="L338" s="4524"/>
      <c r="M338" s="2023"/>
      <c r="N338" s="2024"/>
      <c r="O338" s="2017"/>
      <c r="P338" s="2017"/>
    </row>
    <row r="339" spans="1:16" ht="28.5" customHeight="1">
      <c r="A339" s="166"/>
      <c r="B339" s="27"/>
      <c r="C339" s="111" t="s">
        <v>489</v>
      </c>
      <c r="D339" s="1997" t="s">
        <v>1846</v>
      </c>
      <c r="E339" s="1997"/>
      <c r="F339" s="1997"/>
      <c r="G339" s="1997"/>
      <c r="H339" s="1997"/>
      <c r="I339" s="1998"/>
      <c r="J339" s="2012" t="s">
        <v>379</v>
      </c>
      <c r="K339" s="2000"/>
      <c r="L339" s="4524"/>
      <c r="M339" s="2023"/>
      <c r="N339" s="2024"/>
      <c r="O339" s="2017"/>
      <c r="P339" s="2017"/>
    </row>
    <row r="340" spans="1:16" ht="28.5" customHeight="1">
      <c r="A340" s="166"/>
      <c r="B340" s="1490"/>
      <c r="C340" s="111" t="s">
        <v>493</v>
      </c>
      <c r="D340" s="1997" t="s">
        <v>2750</v>
      </c>
      <c r="E340" s="1997"/>
      <c r="F340" s="1997"/>
      <c r="G340" s="1997"/>
      <c r="H340" s="1754" t="s">
        <v>5303</v>
      </c>
      <c r="I340" s="2008"/>
      <c r="J340" s="2008"/>
      <c r="K340" s="1755"/>
      <c r="L340" s="4524"/>
      <c r="M340" s="2023"/>
      <c r="N340" s="2024"/>
      <c r="O340" s="2017"/>
      <c r="P340" s="2017"/>
    </row>
    <row r="341" spans="1:16" ht="28.5" customHeight="1">
      <c r="A341" s="166"/>
      <c r="B341" s="27"/>
      <c r="C341" s="111" t="s">
        <v>498</v>
      </c>
      <c r="D341" s="1997" t="s">
        <v>1848</v>
      </c>
      <c r="E341" s="1997"/>
      <c r="F341" s="1997"/>
      <c r="G341" s="1997"/>
      <c r="H341" s="1997"/>
      <c r="I341" s="1997"/>
      <c r="J341" s="1999">
        <v>0</v>
      </c>
      <c r="K341" s="2000"/>
      <c r="L341" s="4524"/>
      <c r="M341" s="2023"/>
      <c r="N341" s="2024"/>
      <c r="O341" s="2017"/>
      <c r="P341" s="2017"/>
    </row>
    <row r="342" spans="1:16" ht="25.5" customHeight="1">
      <c r="A342" s="166"/>
      <c r="B342" s="27" t="s">
        <v>450</v>
      </c>
      <c r="C342" s="1997" t="s">
        <v>2432</v>
      </c>
      <c r="D342" s="1997"/>
      <c r="E342" s="1997"/>
      <c r="F342" s="1997"/>
      <c r="G342" s="1997"/>
      <c r="H342" s="1997"/>
      <c r="I342" s="1997"/>
      <c r="J342" s="1998"/>
      <c r="K342" s="112"/>
      <c r="L342" s="4524"/>
      <c r="M342" s="2023"/>
      <c r="N342" s="2024"/>
      <c r="O342" s="2017"/>
      <c r="P342" s="2017"/>
    </row>
    <row r="343" spans="1:16" ht="28.5" customHeight="1">
      <c r="A343" s="166"/>
      <c r="B343" s="27"/>
      <c r="C343" s="113" t="s">
        <v>458</v>
      </c>
      <c r="D343" s="1997" t="s">
        <v>2748</v>
      </c>
      <c r="E343" s="1997"/>
      <c r="F343" s="1997"/>
      <c r="G343" s="1997"/>
      <c r="H343" s="1997"/>
      <c r="I343" s="1998"/>
      <c r="J343" s="1999" t="s">
        <v>2749</v>
      </c>
      <c r="K343" s="2000"/>
      <c r="L343" s="4524"/>
      <c r="M343" s="2023"/>
      <c r="N343" s="2024"/>
      <c r="O343" s="2017"/>
      <c r="P343" s="2017"/>
    </row>
    <row r="344" spans="1:16" ht="28.5" customHeight="1">
      <c r="A344" s="166"/>
      <c r="B344" s="27"/>
      <c r="C344" s="111" t="s">
        <v>489</v>
      </c>
      <c r="D344" s="1997" t="s">
        <v>1846</v>
      </c>
      <c r="E344" s="1997"/>
      <c r="F344" s="1997"/>
      <c r="G344" s="1997"/>
      <c r="H344" s="1997"/>
      <c r="I344" s="1998"/>
      <c r="J344" s="1999" t="s">
        <v>1817</v>
      </c>
      <c r="K344" s="2000"/>
      <c r="L344" s="4524"/>
      <c r="M344" s="2023"/>
      <c r="N344" s="2024"/>
      <c r="O344" s="2017"/>
      <c r="P344" s="2017"/>
    </row>
    <row r="345" spans="1:16" ht="28.5" customHeight="1">
      <c r="A345" s="166"/>
      <c r="B345" s="27"/>
      <c r="C345" s="111" t="s">
        <v>493</v>
      </c>
      <c r="D345" s="1997" t="s">
        <v>2750</v>
      </c>
      <c r="E345" s="1997"/>
      <c r="F345" s="1997"/>
      <c r="G345" s="1997"/>
      <c r="H345" s="2880" t="s">
        <v>5304</v>
      </c>
      <c r="I345" s="2865"/>
      <c r="J345" s="2865"/>
      <c r="K345" s="2881"/>
      <c r="L345" s="4524"/>
      <c r="M345" s="2023"/>
      <c r="N345" s="2024"/>
      <c r="O345" s="2017"/>
      <c r="P345" s="2017"/>
    </row>
    <row r="346" spans="1:16" ht="28.5" customHeight="1">
      <c r="A346" s="166"/>
      <c r="B346" s="27"/>
      <c r="C346" s="111" t="s">
        <v>498</v>
      </c>
      <c r="D346" s="1997" t="s">
        <v>2764</v>
      </c>
      <c r="E346" s="1997"/>
      <c r="F346" s="1997"/>
      <c r="G346" s="1997"/>
      <c r="H346" s="1997"/>
      <c r="I346" s="1997"/>
      <c r="J346" s="1999">
        <v>0</v>
      </c>
      <c r="K346" s="2000"/>
      <c r="L346" s="4524"/>
      <c r="M346" s="2023"/>
      <c r="N346" s="2024"/>
      <c r="O346" s="2017"/>
      <c r="P346" s="2017"/>
    </row>
    <row r="347" spans="1:16" ht="25.5" customHeight="1">
      <c r="A347" s="166"/>
      <c r="B347" s="27" t="s">
        <v>453</v>
      </c>
      <c r="C347" s="1997" t="s">
        <v>2433</v>
      </c>
      <c r="D347" s="1997"/>
      <c r="E347" s="1997"/>
      <c r="F347" s="1997"/>
      <c r="G347" s="1997"/>
      <c r="H347" s="1997"/>
      <c r="I347" s="1997"/>
      <c r="J347" s="1998"/>
      <c r="K347" s="112"/>
      <c r="L347" s="4524"/>
      <c r="M347" s="2023"/>
      <c r="N347" s="2024"/>
      <c r="O347" s="2017"/>
      <c r="P347" s="2017"/>
    </row>
    <row r="348" spans="1:16" ht="28.5" customHeight="1">
      <c r="A348" s="166"/>
      <c r="B348" s="27"/>
      <c r="C348" s="113" t="s">
        <v>458</v>
      </c>
      <c r="D348" s="1997" t="s">
        <v>2748</v>
      </c>
      <c r="E348" s="1997"/>
      <c r="F348" s="1997"/>
      <c r="G348" s="1997"/>
      <c r="H348" s="1997"/>
      <c r="I348" s="1998"/>
      <c r="J348" s="1999" t="s">
        <v>2749</v>
      </c>
      <c r="K348" s="2000"/>
      <c r="L348" s="4524"/>
      <c r="M348" s="2023"/>
      <c r="N348" s="2024"/>
      <c r="O348" s="2017"/>
      <c r="P348" s="2017"/>
    </row>
    <row r="349" spans="1:16" ht="28.5" customHeight="1">
      <c r="A349" s="166"/>
      <c r="B349" s="27"/>
      <c r="C349" s="111" t="s">
        <v>489</v>
      </c>
      <c r="D349" s="1997" t="s">
        <v>1846</v>
      </c>
      <c r="E349" s="1997"/>
      <c r="F349" s="1997"/>
      <c r="G349" s="1997"/>
      <c r="H349" s="1997"/>
      <c r="I349" s="1998"/>
      <c r="J349" s="1999">
        <v>0</v>
      </c>
      <c r="K349" s="2000"/>
      <c r="L349" s="4524"/>
      <c r="M349" s="2023"/>
      <c r="N349" s="2024"/>
      <c r="O349" s="2017"/>
      <c r="P349" s="2017"/>
    </row>
    <row r="350" spans="1:16" ht="28.5" customHeight="1">
      <c r="A350" s="166"/>
      <c r="B350" s="27"/>
      <c r="C350" s="111" t="s">
        <v>493</v>
      </c>
      <c r="D350" s="1997" t="s">
        <v>2750</v>
      </c>
      <c r="E350" s="1997"/>
      <c r="F350" s="1997"/>
      <c r="G350" s="1997"/>
      <c r="H350" s="1754" t="s">
        <v>5305</v>
      </c>
      <c r="I350" s="2008"/>
      <c r="J350" s="2008"/>
      <c r="K350" s="1755"/>
      <c r="L350" s="4524"/>
      <c r="M350" s="2023"/>
      <c r="N350" s="2024"/>
      <c r="O350" s="2017"/>
      <c r="P350" s="2017"/>
    </row>
    <row r="351" spans="1:16" ht="28.5" customHeight="1">
      <c r="A351" s="166"/>
      <c r="B351" s="27"/>
      <c r="C351" s="111" t="s">
        <v>498</v>
      </c>
      <c r="D351" s="1997" t="s">
        <v>2766</v>
      </c>
      <c r="E351" s="1997"/>
      <c r="F351" s="1997"/>
      <c r="G351" s="1997"/>
      <c r="H351" s="1997"/>
      <c r="I351" s="1997"/>
      <c r="J351" s="1999">
        <v>0</v>
      </c>
      <c r="K351" s="2000"/>
      <c r="L351" s="4524"/>
      <c r="M351" s="2023"/>
      <c r="N351" s="2024"/>
      <c r="O351" s="2017"/>
      <c r="P351" s="2017"/>
    </row>
    <row r="352" spans="1:16" ht="39.75" customHeight="1">
      <c r="A352" s="166"/>
      <c r="B352" s="1490" t="s">
        <v>456</v>
      </c>
      <c r="C352" s="1997" t="s">
        <v>3299</v>
      </c>
      <c r="D352" s="1997"/>
      <c r="E352" s="1997"/>
      <c r="F352" s="1997"/>
      <c r="G352" s="1997"/>
      <c r="H352" s="1997"/>
      <c r="I352" s="1997"/>
      <c r="J352" s="1998"/>
      <c r="K352" s="112"/>
      <c r="L352" s="4524"/>
      <c r="M352" s="2023"/>
      <c r="N352" s="2024"/>
      <c r="O352" s="2017"/>
      <c r="P352" s="2017"/>
    </row>
    <row r="353" spans="1:16" ht="28.5" customHeight="1">
      <c r="A353" s="166"/>
      <c r="B353" s="27"/>
      <c r="C353" s="113" t="s">
        <v>458</v>
      </c>
      <c r="D353" s="1997" t="s">
        <v>2748</v>
      </c>
      <c r="E353" s="1997"/>
      <c r="F353" s="1997"/>
      <c r="G353" s="1997"/>
      <c r="H353" s="1997"/>
      <c r="I353" s="1998"/>
      <c r="J353" s="1999" t="s">
        <v>395</v>
      </c>
      <c r="K353" s="2000"/>
      <c r="L353" s="4524"/>
      <c r="M353" s="2023"/>
      <c r="N353" s="2024"/>
      <c r="O353" s="2017"/>
      <c r="P353" s="2017"/>
    </row>
    <row r="354" spans="1:16" ht="28.5" customHeight="1">
      <c r="A354" s="166"/>
      <c r="B354" s="27"/>
      <c r="C354" s="111" t="s">
        <v>489</v>
      </c>
      <c r="D354" s="1997" t="s">
        <v>1846</v>
      </c>
      <c r="E354" s="1997"/>
      <c r="F354" s="1997"/>
      <c r="G354" s="1997"/>
      <c r="H354" s="1997"/>
      <c r="I354" s="1998"/>
      <c r="J354" s="2488" t="s">
        <v>1817</v>
      </c>
      <c r="K354" s="2000"/>
      <c r="L354" s="4524"/>
      <c r="M354" s="2023"/>
      <c r="N354" s="2024"/>
      <c r="O354" s="2017"/>
      <c r="P354" s="2017"/>
    </row>
    <row r="355" spans="1:16" ht="28.5" customHeight="1">
      <c r="A355" s="166"/>
      <c r="B355" s="1490"/>
      <c r="C355" s="1491" t="s">
        <v>493</v>
      </c>
      <c r="D355" s="1997" t="s">
        <v>2750</v>
      </c>
      <c r="E355" s="1997"/>
      <c r="F355" s="1997"/>
      <c r="G355" s="1997"/>
      <c r="H355" s="1754" t="s">
        <v>5306</v>
      </c>
      <c r="I355" s="2008"/>
      <c r="J355" s="2008"/>
      <c r="K355" s="1755"/>
      <c r="L355" s="4524"/>
      <c r="M355" s="2023"/>
      <c r="N355" s="2024"/>
      <c r="O355" s="2017"/>
      <c r="P355" s="2017"/>
    </row>
    <row r="356" spans="1:16" ht="28.5" customHeight="1">
      <c r="A356" s="166"/>
      <c r="B356" s="111"/>
      <c r="C356" s="111" t="s">
        <v>498</v>
      </c>
      <c r="D356" s="1997" t="s">
        <v>2769</v>
      </c>
      <c r="E356" s="1997"/>
      <c r="F356" s="1997"/>
      <c r="G356" s="1997"/>
      <c r="H356" s="1997"/>
      <c r="I356" s="1997"/>
      <c r="J356" s="1999" t="s">
        <v>1807</v>
      </c>
      <c r="K356" s="2000"/>
      <c r="L356" s="3779"/>
      <c r="M356" s="2025"/>
      <c r="N356" s="2026"/>
      <c r="O356" s="1992"/>
      <c r="P356" s="1992"/>
    </row>
    <row r="357" spans="1:16" ht="45.75" customHeight="1">
      <c r="A357" s="166"/>
      <c r="B357" s="1481" t="s">
        <v>402</v>
      </c>
      <c r="C357" s="1997" t="s">
        <v>2770</v>
      </c>
      <c r="D357" s="1997"/>
      <c r="E357" s="1997"/>
      <c r="F357" s="1997"/>
      <c r="G357" s="1997"/>
      <c r="H357" s="33" t="s">
        <v>57</v>
      </c>
      <c r="I357" s="114" t="s">
        <v>2771</v>
      </c>
      <c r="J357" s="2008" t="s">
        <v>5307</v>
      </c>
      <c r="K357" s="2008"/>
      <c r="L357" s="2008"/>
      <c r="M357" s="2008"/>
      <c r="N357" s="2009"/>
      <c r="O357" s="1507" t="s">
        <v>1859</v>
      </c>
      <c r="P357" s="1507"/>
    </row>
    <row r="358" spans="1:16" ht="89.25" customHeight="1">
      <c r="A358" s="166"/>
      <c r="B358" s="1481" t="s">
        <v>404</v>
      </c>
      <c r="C358" s="1830" t="s">
        <v>3098</v>
      </c>
      <c r="D358" s="1830"/>
      <c r="E358" s="1830"/>
      <c r="F358" s="1830"/>
      <c r="G358" s="1831"/>
      <c r="H358" s="158" t="s">
        <v>57</v>
      </c>
      <c r="I358" s="1535" t="s">
        <v>1521</v>
      </c>
      <c r="J358" s="2027" t="s">
        <v>5308</v>
      </c>
      <c r="K358" s="2027"/>
      <c r="L358" s="2027"/>
      <c r="M358" s="2027"/>
      <c r="N358" s="2433"/>
      <c r="O358" s="1991" t="s">
        <v>3100</v>
      </c>
      <c r="P358" s="1991"/>
    </row>
    <row r="359" spans="1:16" ht="40.5" customHeight="1">
      <c r="A359" s="166"/>
      <c r="B359" s="1490" t="s">
        <v>435</v>
      </c>
      <c r="C359" s="1831" t="s">
        <v>1863</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2774</v>
      </c>
      <c r="D360" s="1997"/>
      <c r="E360" s="1997"/>
      <c r="F360" s="1997"/>
      <c r="G360" s="1998"/>
      <c r="H360" s="1999" t="s">
        <v>1866</v>
      </c>
      <c r="I360" s="2000"/>
      <c r="J360" s="2001" t="s">
        <v>1521</v>
      </c>
      <c r="K360" s="2039"/>
      <c r="L360" s="2039"/>
      <c r="M360" s="2039"/>
      <c r="N360" s="2225"/>
      <c r="O360" s="1991" t="s">
        <v>3100</v>
      </c>
      <c r="P360" s="1991"/>
    </row>
    <row r="361" spans="1:16" ht="42" customHeight="1" thickBot="1">
      <c r="A361" s="166"/>
      <c r="B361" s="113" t="s">
        <v>435</v>
      </c>
      <c r="C361" s="1978" t="s">
        <v>1868</v>
      </c>
      <c r="D361" s="1978"/>
      <c r="E361" s="1978"/>
      <c r="F361" s="1978"/>
      <c r="G361" s="1979"/>
      <c r="H361" s="1980" t="s">
        <v>1869</v>
      </c>
      <c r="I361" s="1981"/>
      <c r="J361" s="2002"/>
      <c r="K361" s="3353"/>
      <c r="L361" s="3353"/>
      <c r="M361" s="3353"/>
      <c r="N361" s="3354"/>
      <c r="O361" s="2005"/>
      <c r="P361" s="2005"/>
    </row>
    <row r="362" spans="1:16" ht="95.45" customHeight="1" thickBot="1">
      <c r="B362" s="1982" t="s">
        <v>1870</v>
      </c>
      <c r="C362" s="1983"/>
      <c r="D362" s="1983"/>
      <c r="E362" s="1983"/>
      <c r="F362" s="1983"/>
      <c r="G362" s="1984"/>
      <c r="H362" s="3565" t="s">
        <v>5309</v>
      </c>
      <c r="I362" s="3566"/>
      <c r="J362" s="3566"/>
      <c r="K362" s="3566"/>
      <c r="L362" s="3566"/>
      <c r="M362" s="3566"/>
      <c r="N362" s="3566"/>
      <c r="O362" s="1987"/>
      <c r="P362" s="1988"/>
    </row>
    <row r="363" spans="1:16" ht="31.5" customHeight="1" thickBot="1">
      <c r="B363" s="2492" t="s">
        <v>2776</v>
      </c>
      <c r="C363" s="2493"/>
      <c r="D363" s="2493"/>
      <c r="E363" s="2493"/>
      <c r="F363" s="2493"/>
      <c r="G363" s="2493"/>
      <c r="H363" s="2493"/>
      <c r="I363" s="2493"/>
      <c r="J363" s="2493"/>
      <c r="K363" s="2493"/>
      <c r="L363" s="2493"/>
      <c r="M363" s="2493"/>
      <c r="N363" s="2493"/>
      <c r="O363" s="2493"/>
      <c r="P363" s="284"/>
    </row>
    <row r="366" spans="1:16" ht="19.350000000000001" customHeight="1">
      <c r="C366" s="637" t="s">
        <v>5310</v>
      </c>
    </row>
  </sheetData>
  <dataConsolidate/>
  <mergeCells count="886">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C211:G211"/>
    <mergeCell ref="H211:J211"/>
    <mergeCell ref="K211:K217"/>
    <mergeCell ref="L211:N217"/>
    <mergeCell ref="H216:J216"/>
    <mergeCell ref="C217:G217"/>
    <mergeCell ref="H217:J217"/>
    <mergeCell ref="O211:O217"/>
    <mergeCell ref="P211:P217"/>
    <mergeCell ref="C212:J212"/>
    <mergeCell ref="D213:G213"/>
    <mergeCell ref="H213:J213"/>
    <mergeCell ref="D214:G214"/>
    <mergeCell ref="H214:J214"/>
    <mergeCell ref="D215:G215"/>
    <mergeCell ref="H215:J215"/>
    <mergeCell ref="D216:G216"/>
    <mergeCell ref="P199:P210"/>
    <mergeCell ref="C200:E200"/>
    <mergeCell ref="C201:E201"/>
    <mergeCell ref="C202:E202"/>
    <mergeCell ref="G202:N202"/>
    <mergeCell ref="C203:E203"/>
    <mergeCell ref="G203:N203"/>
    <mergeCell ref="C204:E204"/>
    <mergeCell ref="G204:N204"/>
    <mergeCell ref="C210:E210"/>
    <mergeCell ref="G210:N210"/>
    <mergeCell ref="G200:N200"/>
    <mergeCell ref="G201:N201"/>
    <mergeCell ref="C198:E198"/>
    <mergeCell ref="G198:K198"/>
    <mergeCell ref="L198:N198"/>
    <mergeCell ref="C199:E199"/>
    <mergeCell ref="G199:N199"/>
    <mergeCell ref="O199:O210"/>
    <mergeCell ref="C205:E205"/>
    <mergeCell ref="G205:N205"/>
    <mergeCell ref="C206:E206"/>
    <mergeCell ref="G206:N206"/>
    <mergeCell ref="C207:E207"/>
    <mergeCell ref="G207:N207"/>
    <mergeCell ref="C208:E208"/>
    <mergeCell ref="G208:N208"/>
    <mergeCell ref="C209:E209"/>
    <mergeCell ref="G209:N209"/>
    <mergeCell ref="G196:K196"/>
    <mergeCell ref="L196:N196"/>
    <mergeCell ref="C197:E197"/>
    <mergeCell ref="G197:K197"/>
    <mergeCell ref="L197:N197"/>
    <mergeCell ref="C194:E194"/>
    <mergeCell ref="G194:K194"/>
    <mergeCell ref="L194:N194"/>
    <mergeCell ref="C195:E195"/>
    <mergeCell ref="G195:K195"/>
    <mergeCell ref="L195:N195"/>
    <mergeCell ref="C187:E187"/>
    <mergeCell ref="G187:K187"/>
    <mergeCell ref="L187:N187"/>
    <mergeCell ref="O187:O198"/>
    <mergeCell ref="P187:P198"/>
    <mergeCell ref="C188:E188"/>
    <mergeCell ref="G188:K188"/>
    <mergeCell ref="L188:N188"/>
    <mergeCell ref="C189:E189"/>
    <mergeCell ref="G189:K189"/>
    <mergeCell ref="C192:E192"/>
    <mergeCell ref="G192:K192"/>
    <mergeCell ref="L192:N192"/>
    <mergeCell ref="C193:E193"/>
    <mergeCell ref="G193:K193"/>
    <mergeCell ref="L193:N193"/>
    <mergeCell ref="L189:N189"/>
    <mergeCell ref="C190:E190"/>
    <mergeCell ref="G190:K190"/>
    <mergeCell ref="L190:N190"/>
    <mergeCell ref="C191:E191"/>
    <mergeCell ref="G191:K191"/>
    <mergeCell ref="L191:N191"/>
    <mergeCell ref="C196:E196"/>
    <mergeCell ref="P175:P186"/>
    <mergeCell ref="C176:E176"/>
    <mergeCell ref="G176:N178"/>
    <mergeCell ref="C177:E177"/>
    <mergeCell ref="C178:E178"/>
    <mergeCell ref="C179:E179"/>
    <mergeCell ref="G179:N179"/>
    <mergeCell ref="C180:E180"/>
    <mergeCell ref="G180:N180"/>
    <mergeCell ref="C181:E181"/>
    <mergeCell ref="C174:E174"/>
    <mergeCell ref="G174:K174"/>
    <mergeCell ref="L174:N174"/>
    <mergeCell ref="C175:E175"/>
    <mergeCell ref="G175:N175"/>
    <mergeCell ref="O175:O186"/>
    <mergeCell ref="G181:N181"/>
    <mergeCell ref="C182:E182"/>
    <mergeCell ref="G182:N182"/>
    <mergeCell ref="C183:E183"/>
    <mergeCell ref="G183:N183"/>
    <mergeCell ref="C184:E184"/>
    <mergeCell ref="G184:N184"/>
    <mergeCell ref="C185:E185"/>
    <mergeCell ref="G185:N185"/>
    <mergeCell ref="C186:E186"/>
    <mergeCell ref="G186:N186"/>
    <mergeCell ref="G172:K172"/>
    <mergeCell ref="L172:N172"/>
    <mergeCell ref="C173:E173"/>
    <mergeCell ref="G173:K173"/>
    <mergeCell ref="L173:N173"/>
    <mergeCell ref="C170:E170"/>
    <mergeCell ref="G170:K170"/>
    <mergeCell ref="L170:N170"/>
    <mergeCell ref="C171:E171"/>
    <mergeCell ref="G171:K171"/>
    <mergeCell ref="L171:N171"/>
    <mergeCell ref="C163:E163"/>
    <mergeCell ref="G163:K163"/>
    <mergeCell ref="L163:N163"/>
    <mergeCell ref="O163:O174"/>
    <mergeCell ref="P163:P174"/>
    <mergeCell ref="C164:E164"/>
    <mergeCell ref="G164:K164"/>
    <mergeCell ref="L164:N164"/>
    <mergeCell ref="C165:E165"/>
    <mergeCell ref="C168:E168"/>
    <mergeCell ref="G168:K168"/>
    <mergeCell ref="L168:N168"/>
    <mergeCell ref="C169:E169"/>
    <mergeCell ref="G169:K169"/>
    <mergeCell ref="L169:N169"/>
    <mergeCell ref="G165:K165"/>
    <mergeCell ref="L165:N165"/>
    <mergeCell ref="C166:E166"/>
    <mergeCell ref="G166:K166"/>
    <mergeCell ref="L166:N166"/>
    <mergeCell ref="C167:E167"/>
    <mergeCell ref="G167:K167"/>
    <mergeCell ref="L167:N167"/>
    <mergeCell ref="C172:E172"/>
    <mergeCell ref="C160:F160"/>
    <mergeCell ref="G160:I160"/>
    <mergeCell ref="J160:L160"/>
    <mergeCell ref="M160:N160"/>
    <mergeCell ref="C161:E161"/>
    <mergeCell ref="H161:I161"/>
    <mergeCell ref="J161:L161"/>
    <mergeCell ref="M161:N161"/>
    <mergeCell ref="B162:N162"/>
    <mergeCell ref="C157:F157"/>
    <mergeCell ref="G157:I157"/>
    <mergeCell ref="J157:L157"/>
    <mergeCell ref="M157:N157"/>
    <mergeCell ref="C158:F158"/>
    <mergeCell ref="G158:I158"/>
    <mergeCell ref="J158:L158"/>
    <mergeCell ref="M158:N159"/>
    <mergeCell ref="C159:F159"/>
    <mergeCell ref="G159:I159"/>
    <mergeCell ref="J159:L159"/>
    <mergeCell ref="C155:F155"/>
    <mergeCell ref="G155:I155"/>
    <mergeCell ref="J155:L155"/>
    <mergeCell ref="M155:N155"/>
    <mergeCell ref="C156:F156"/>
    <mergeCell ref="G156:I156"/>
    <mergeCell ref="J156:L156"/>
    <mergeCell ref="M156:N156"/>
    <mergeCell ref="C153:F153"/>
    <mergeCell ref="G153:I153"/>
    <mergeCell ref="J153:L153"/>
    <mergeCell ref="M153:N153"/>
    <mergeCell ref="C154:F154"/>
    <mergeCell ref="G154:I154"/>
    <mergeCell ref="J154:L154"/>
    <mergeCell ref="M154:N154"/>
    <mergeCell ref="G152:I152"/>
    <mergeCell ref="J152:L152"/>
    <mergeCell ref="M152:N152"/>
    <mergeCell ref="D149:F149"/>
    <mergeCell ref="G149:I149"/>
    <mergeCell ref="J149:L149"/>
    <mergeCell ref="M149:N149"/>
    <mergeCell ref="D150:F150"/>
    <mergeCell ref="G150:I150"/>
    <mergeCell ref="J150:L150"/>
    <mergeCell ref="O143:O144"/>
    <mergeCell ref="P143:P144"/>
    <mergeCell ref="C144:G144"/>
    <mergeCell ref="J147:L147"/>
    <mergeCell ref="M147:N147"/>
    <mergeCell ref="C148:F148"/>
    <mergeCell ref="G148:I148"/>
    <mergeCell ref="J148:L148"/>
    <mergeCell ref="M148:N148"/>
    <mergeCell ref="H144:J144"/>
    <mergeCell ref="B145:P145"/>
    <mergeCell ref="C146:F146"/>
    <mergeCell ref="G146:I146"/>
    <mergeCell ref="J146:L146"/>
    <mergeCell ref="M146:N146"/>
    <mergeCell ref="O146:O161"/>
    <mergeCell ref="P146:P161"/>
    <mergeCell ref="C147:F147"/>
    <mergeCell ref="G147:I147"/>
    <mergeCell ref="C151:F151"/>
    <mergeCell ref="G151:I151"/>
    <mergeCell ref="J151:L151"/>
    <mergeCell ref="M151:N151"/>
    <mergeCell ref="C152:F152"/>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I12:N12"/>
    <mergeCell ref="C13:E13"/>
    <mergeCell ref="G13:H13"/>
    <mergeCell ref="I13:N13"/>
    <mergeCell ref="C19:E19"/>
    <mergeCell ref="G19:H19"/>
    <mergeCell ref="I19:N19"/>
    <mergeCell ref="C20:H20"/>
    <mergeCell ref="J20:J24"/>
    <mergeCell ref="K20:N24"/>
    <mergeCell ref="C21:H21"/>
    <mergeCell ref="C22:H22"/>
    <mergeCell ref="C16:E16"/>
    <mergeCell ref="G16:H16"/>
    <mergeCell ref="I16:N16"/>
    <mergeCell ref="C17:E17"/>
    <mergeCell ref="G17:H17"/>
    <mergeCell ref="C18:E18"/>
    <mergeCell ref="G18:H18"/>
    <mergeCell ref="M1:N1"/>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4:E14"/>
    <mergeCell ref="G14:H14"/>
    <mergeCell ref="I14:N14"/>
    <mergeCell ref="C15:E15"/>
    <mergeCell ref="G15:H15"/>
    <mergeCell ref="I15:N15"/>
    <mergeCell ref="C12:E12"/>
    <mergeCell ref="G12:H12"/>
  </mergeCells>
  <conditionalFormatting sqref="I11:N11">
    <cfRule type="expression" dxfId="1787" priority="163">
      <formula>$F$17="Not applicable"</formula>
    </cfRule>
    <cfRule type="expression" dxfId="1786" priority="164">
      <formula>$F$17="Don't know"</formula>
    </cfRule>
    <cfRule type="expression" dxfId="1785" priority="165">
      <formula>$F$17="No"</formula>
    </cfRule>
  </conditionalFormatting>
  <conditionalFormatting sqref="I17:N18 I19 I12:I16">
    <cfRule type="expression" dxfId="1784" priority="160">
      <formula>$F12="Not applicable"</formula>
    </cfRule>
    <cfRule type="expression" dxfId="1783" priority="161">
      <formula>$F12="Don't know"</formula>
    </cfRule>
    <cfRule type="expression" dxfId="1782" priority="162">
      <formula>$F12="No"</formula>
    </cfRule>
  </conditionalFormatting>
  <conditionalFormatting sqref="F9:N9 I11:N11 I17:N18 I19 I12:I16">
    <cfRule type="expression" dxfId="1781" priority="159">
      <formula>$N$14="Don't know"</formula>
    </cfRule>
  </conditionalFormatting>
  <conditionalFormatting sqref="F9:N9 I11:N11 I17:N18 I19 I12:I16">
    <cfRule type="expression" dxfId="1780" priority="158">
      <formula>$N$14="Not applicable"</formula>
    </cfRule>
  </conditionalFormatting>
  <conditionalFormatting sqref="F9:N9 I11:N11 I17:N18 I19 I12:I16">
    <cfRule type="expression" dxfId="1779" priority="157">
      <formula>$N$14="No"</formula>
    </cfRule>
  </conditionalFormatting>
  <conditionalFormatting sqref="L188:M198">
    <cfRule type="expression" dxfId="1778" priority="155">
      <formula>$F$221="Don't know"</formula>
    </cfRule>
    <cfRule type="expression" dxfId="1777" priority="156">
      <formula>$F$221="No"</formula>
    </cfRule>
  </conditionalFormatting>
  <conditionalFormatting sqref="H26 G63:H64 G70:J70 G72:J72 H106 H276:I277 K276:L276 K282:L282 H282:I282 H286:I287 K286:L287 K292:L292 H292:I292 O274 J43:K43 F71 H297:H299 O310 O358 H358 H301 O297:O298 H28:H31 O277 O303 O307 F73 G116:N128 L188:N198 H304:H307 H289:I290 K289:L290 J45:K45 F77:J81">
    <cfRule type="containsBlanks" dxfId="1776" priority="154">
      <formula>LEN(TRIM(F26))=0</formula>
    </cfRule>
  </conditionalFormatting>
  <conditionalFormatting sqref="F9:N9">
    <cfRule type="containsBlanks" dxfId="1775" priority="153">
      <formula>LEN(TRIM(F9))=0</formula>
    </cfRule>
  </conditionalFormatting>
  <conditionalFormatting sqref="O60 O88:O92 O106 O113 O135 O141 O143 O218 O260 O58 O225:O227 O146:O161 J35:K36 J48:K48 J55:K55 O20:O22 O26:O27 O187 O31:O32 J50:K50 J52:K53 J57:K57">
    <cfRule type="containsBlanks" dxfId="1774" priority="152">
      <formula>LEN(TRIM(J20))=0</formula>
    </cfRule>
  </conditionalFormatting>
  <conditionalFormatting sqref="I63:J64">
    <cfRule type="containsBlanks" dxfId="1773" priority="151">
      <formula>LEN(TRIM(I63))=0</formula>
    </cfRule>
  </conditionalFormatting>
  <conditionalFormatting sqref="F243 H137:H139 K137 F201:F210 K219 H225 G147:G160 J147:J160 F219:F221 K228:K240">
    <cfRule type="containsBlanks" dxfId="1772" priority="150">
      <formula>LEN(TRIM(F137))=0</formula>
    </cfRule>
  </conditionalFormatting>
  <conditionalFormatting sqref="J27">
    <cfRule type="containsBlanks" dxfId="1771" priority="148">
      <formula>LEN(TRIM(J27))=0</formula>
    </cfRule>
  </conditionalFormatting>
  <conditionalFormatting sqref="G135">
    <cfRule type="containsBlanks" dxfId="1770" priority="149">
      <formula>LEN(TRIM(G135))=0</formula>
    </cfRule>
  </conditionalFormatting>
  <conditionalFormatting sqref="J58">
    <cfRule type="containsBlanks" dxfId="1769" priority="147">
      <formula>LEN(TRIM(J58))=0</formula>
    </cfRule>
  </conditionalFormatting>
  <conditionalFormatting sqref="J26">
    <cfRule type="containsBlanks" dxfId="1768" priority="146">
      <formula>LEN(TRIM(J26))=0</formula>
    </cfRule>
  </conditionalFormatting>
  <conditionalFormatting sqref="J60">
    <cfRule type="containsBlanks" dxfId="1767" priority="145">
      <formula>LEN(TRIM(J60))=0</formula>
    </cfRule>
  </conditionalFormatting>
  <conditionalFormatting sqref="K242">
    <cfRule type="containsBlanks" dxfId="1766" priority="135">
      <formula>LEN(TRIM(K242))=0</formula>
    </cfRule>
  </conditionalFormatting>
  <conditionalFormatting sqref="H140">
    <cfRule type="containsBlanks" dxfId="1765" priority="144">
      <formula>LEN(TRIM(H140))=0</formula>
    </cfRule>
  </conditionalFormatting>
  <conditionalFormatting sqref="H143 K137 H137:H140">
    <cfRule type="expression" dxfId="1764" priority="142">
      <formula>#REF!="Don't know"</formula>
    </cfRule>
    <cfRule type="expression" dxfId="1763" priority="143">
      <formula>#REF!="No"</formula>
    </cfRule>
  </conditionalFormatting>
  <conditionalFormatting sqref="H143">
    <cfRule type="containsBlanks" dxfId="1762" priority="141">
      <formula>LEN(TRIM(H143))=0</formula>
    </cfRule>
  </conditionalFormatting>
  <conditionalFormatting sqref="H141">
    <cfRule type="expression" dxfId="1761" priority="139">
      <formula>#REF!="Don't know"</formula>
    </cfRule>
    <cfRule type="expression" dxfId="1760" priority="140">
      <formula>#REF!="No"</formula>
    </cfRule>
  </conditionalFormatting>
  <conditionalFormatting sqref="H141">
    <cfRule type="containsBlanks" dxfId="1759" priority="138">
      <formula>LEN(TRIM(H141))=0</formula>
    </cfRule>
  </conditionalFormatting>
  <conditionalFormatting sqref="L188:M198">
    <cfRule type="expression" dxfId="1758" priority="136">
      <formula>$F$221="Don't know"</formula>
    </cfRule>
    <cfRule type="expression" dxfId="1757" priority="137">
      <formula>$F$221="No"</formula>
    </cfRule>
  </conditionalFormatting>
  <conditionalFormatting sqref="O8">
    <cfRule type="containsBlanks" dxfId="1756" priority="133">
      <formula>LEN(TRIM(O8))=0</formula>
    </cfRule>
  </conditionalFormatting>
  <conditionalFormatting sqref="H310">
    <cfRule type="containsBlanks" dxfId="1755" priority="134">
      <formula>LEN(TRIM(H310))=0</formula>
    </cfRule>
  </conditionalFormatting>
  <conditionalFormatting sqref="O67">
    <cfRule type="containsBlanks" dxfId="1754" priority="132">
      <formula>LEN(TRIM(O67))=0</formula>
    </cfRule>
  </conditionalFormatting>
  <conditionalFormatting sqref="O199">
    <cfRule type="containsBlanks" dxfId="1753" priority="131">
      <formula>LEN(TRIM(O199))=0</formula>
    </cfRule>
  </conditionalFormatting>
  <conditionalFormatting sqref="O223:O224">
    <cfRule type="containsBlanks" dxfId="1752" priority="130">
      <formula>LEN(TRIM(O223))=0</formula>
    </cfRule>
  </conditionalFormatting>
  <conditionalFormatting sqref="O252">
    <cfRule type="containsBlanks" dxfId="1751" priority="129">
      <formula>LEN(TRIM(O252))=0</formula>
    </cfRule>
  </conditionalFormatting>
  <conditionalFormatting sqref="I67">
    <cfRule type="containsBlanks" dxfId="1750" priority="128">
      <formula>LEN(TRIM(I67))=0</formula>
    </cfRule>
  </conditionalFormatting>
  <conditionalFormatting sqref="G266">
    <cfRule type="containsBlanks" dxfId="1749" priority="107">
      <formula>LEN(TRIM(G266))=0</formula>
    </cfRule>
  </conditionalFormatting>
  <conditionalFormatting sqref="F252">
    <cfRule type="containsBlanks" dxfId="1748" priority="127">
      <formula>LEN(TRIM(F252))=0</formula>
    </cfRule>
  </conditionalFormatting>
  <conditionalFormatting sqref="F260">
    <cfRule type="containsBlanks" dxfId="1747" priority="126">
      <formula>LEN(TRIM(F260))=0</formula>
    </cfRule>
  </conditionalFormatting>
  <conditionalFormatting sqref="F264">
    <cfRule type="containsBlanks" dxfId="1746" priority="125">
      <formula>LEN(TRIM(F264))=0</formula>
    </cfRule>
  </conditionalFormatting>
  <conditionalFormatting sqref="F254">
    <cfRule type="containsBlanks" dxfId="1745" priority="124">
      <formula>LEN(TRIM(F254))=0</formula>
    </cfRule>
  </conditionalFormatting>
  <conditionalFormatting sqref="F164:F174">
    <cfRule type="containsBlanks" dxfId="1744" priority="123">
      <formula>LEN(TRIM(F164))=0</formula>
    </cfRule>
  </conditionalFormatting>
  <conditionalFormatting sqref="O175">
    <cfRule type="containsBlanks" dxfId="1743" priority="122">
      <formula>LEN(TRIM(O175))=0</formula>
    </cfRule>
  </conditionalFormatting>
  <conditionalFormatting sqref="F95:F97">
    <cfRule type="containsBlanks" dxfId="1742" priority="121">
      <formula>LEN(TRIM(F95))=0</formula>
    </cfRule>
  </conditionalFormatting>
  <conditionalFormatting sqref="F99:F102">
    <cfRule type="containsBlanks" dxfId="1741" priority="120">
      <formula>LEN(TRIM(F99))=0</formula>
    </cfRule>
  </conditionalFormatting>
  <conditionalFormatting sqref="H213:H216">
    <cfRule type="expression" dxfId="1740" priority="118">
      <formula>$H$144="Don't know"</formula>
    </cfRule>
    <cfRule type="expression" dxfId="1739" priority="119">
      <formula>$H$144="no"</formula>
    </cfRule>
  </conditionalFormatting>
  <conditionalFormatting sqref="O211">
    <cfRule type="containsBlanks" dxfId="1738" priority="117">
      <formula>LEN(TRIM(O211))=0</formula>
    </cfRule>
  </conditionalFormatting>
  <conditionalFormatting sqref="H213:H216">
    <cfRule type="containsBlanks" dxfId="1737" priority="116">
      <formula>LEN(TRIM(H213))=0</formula>
    </cfRule>
  </conditionalFormatting>
  <conditionalFormatting sqref="H211">
    <cfRule type="expression" dxfId="1736" priority="114">
      <formula>#REF!="Don't know"</formula>
    </cfRule>
    <cfRule type="expression" dxfId="1735" priority="115">
      <formula>#REF!="No"</formula>
    </cfRule>
  </conditionalFormatting>
  <conditionalFormatting sqref="H211">
    <cfRule type="containsBlanks" dxfId="1734" priority="113">
      <formula>LEN(TRIM(H211))=0</formula>
    </cfRule>
  </conditionalFormatting>
  <conditionalFormatting sqref="H360:I360 H361">
    <cfRule type="containsBlanks" dxfId="1733" priority="111">
      <formula>LEN(TRIM(H360))=0</formula>
    </cfRule>
    <cfRule type="containsBlanks" priority="112">
      <formula>LEN(TRIM(H360))=0</formula>
    </cfRule>
  </conditionalFormatting>
  <conditionalFormatting sqref="F268:F272">
    <cfRule type="containsBlanks" dxfId="1732" priority="108">
      <formula>LEN(TRIM(F268))=0</formula>
    </cfRule>
  </conditionalFormatting>
  <conditionalFormatting sqref="O266">
    <cfRule type="containsBlanks" dxfId="1731" priority="110">
      <formula>LEN(TRIM(O266))=0</formula>
    </cfRule>
  </conditionalFormatting>
  <conditionalFormatting sqref="G93:J93">
    <cfRule type="containsBlanks" dxfId="1730" priority="102">
      <formula>LEN(TRIM(G93))=0</formula>
    </cfRule>
  </conditionalFormatting>
  <conditionalFormatting sqref="O163">
    <cfRule type="containsBlanks" dxfId="1729" priority="109">
      <formula>LEN(TRIM(O163))=0</formula>
    </cfRule>
  </conditionalFormatting>
  <conditionalFormatting sqref="F245:G245 F247:G247 F246 F249:G249 F248">
    <cfRule type="containsBlanks" dxfId="1728" priority="101">
      <formula>LEN(TRIM(F245))=0</formula>
    </cfRule>
  </conditionalFormatting>
  <conditionalFormatting sqref="I22">
    <cfRule type="containsBlanks" dxfId="1727" priority="103">
      <formula>LEN(TRIM(I22))=0</formula>
    </cfRule>
    <cfRule type="expression" dxfId="1726" priority="106">
      <formula>$M$14="Don't know"</formula>
    </cfRule>
  </conditionalFormatting>
  <conditionalFormatting sqref="I22">
    <cfRule type="expression" dxfId="1725" priority="105">
      <formula>$M$14="Not applicable"</formula>
    </cfRule>
  </conditionalFormatting>
  <conditionalFormatting sqref="I22">
    <cfRule type="expression" dxfId="1724" priority="104">
      <formula>$M$14="No"</formula>
    </cfRule>
  </conditionalFormatting>
  <conditionalFormatting sqref="O95">
    <cfRule type="containsBlanks" dxfId="1723" priority="84">
      <formula>LEN(TRIM(O95))=0</formula>
    </cfRule>
  </conditionalFormatting>
  <conditionalFormatting sqref="G251">
    <cfRule type="containsBlanks" dxfId="1722" priority="100">
      <formula>LEN(TRIM(G251))=0</formula>
    </cfRule>
  </conditionalFormatting>
  <conditionalFormatting sqref="O244 O251">
    <cfRule type="containsBlanks" dxfId="1721" priority="99">
      <formula>LEN(TRIM(O244))=0</formula>
    </cfRule>
  </conditionalFormatting>
  <conditionalFormatting sqref="J28">
    <cfRule type="containsBlanks" dxfId="1720" priority="92">
      <formula>LEN(TRIM(J28))=0</formula>
    </cfRule>
  </conditionalFormatting>
  <conditionalFormatting sqref="K20:N24">
    <cfRule type="containsBlanks" dxfId="1719" priority="93">
      <formula>LEN(TRIM(K20))=0</formula>
    </cfRule>
  </conditionalFormatting>
  <conditionalFormatting sqref="J318">
    <cfRule type="containsBlanks" dxfId="1718" priority="98">
      <formula>LEN(TRIM(J318))=0</formula>
    </cfRule>
  </conditionalFormatting>
  <conditionalFormatting sqref="J319">
    <cfRule type="containsBlanks" dxfId="1717" priority="97">
      <formula>LEN(TRIM(J319))=0</formula>
    </cfRule>
  </conditionalFormatting>
  <conditionalFormatting sqref="J29">
    <cfRule type="containsBlanks" dxfId="1716" priority="91">
      <formula>LEN(TRIM(J29))=0</formula>
    </cfRule>
  </conditionalFormatting>
  <conditionalFormatting sqref="O316:O357">
    <cfRule type="containsBlanks" dxfId="1715" priority="95">
      <formula>LEN(TRIM(O316))=0</formula>
    </cfRule>
  </conditionalFormatting>
  <conditionalFormatting sqref="H308:J308">
    <cfRule type="containsBlanks" dxfId="1714" priority="90">
      <formula>LEN(TRIM(H308))=0</formula>
    </cfRule>
  </conditionalFormatting>
  <conditionalFormatting sqref="H357">
    <cfRule type="containsBlanks" dxfId="1713" priority="94">
      <formula>LEN(TRIM(H357))=0</formula>
    </cfRule>
  </conditionalFormatting>
  <conditionalFormatting sqref="H312:J312">
    <cfRule type="containsBlanks" dxfId="1712" priority="89">
      <formula>LEN(TRIM(H312))=0</formula>
    </cfRule>
  </conditionalFormatting>
  <conditionalFormatting sqref="J321">
    <cfRule type="containsBlanks" dxfId="1711" priority="96">
      <formula>LEN(TRIM(J321))=0</formula>
    </cfRule>
  </conditionalFormatting>
  <conditionalFormatting sqref="F256">
    <cfRule type="containsBlanks" dxfId="1710" priority="36">
      <formula>LEN(TRIM(F256))=0</formula>
    </cfRule>
  </conditionalFormatting>
  <conditionalFormatting sqref="O77">
    <cfRule type="containsBlanks" dxfId="1709" priority="88">
      <formula>LEN(TRIM(O77))=0</formula>
    </cfRule>
  </conditionalFormatting>
  <conditionalFormatting sqref="O78">
    <cfRule type="containsBlanks" dxfId="1708" priority="87">
      <formula>LEN(TRIM(O78))=0</formula>
    </cfRule>
  </conditionalFormatting>
  <conditionalFormatting sqref="O79">
    <cfRule type="containsBlanks" dxfId="1707" priority="86">
      <formula>LEN(TRIM(O79))=0</formula>
    </cfRule>
  </conditionalFormatting>
  <conditionalFormatting sqref="O69:O74">
    <cfRule type="containsBlanks" dxfId="1706" priority="83">
      <formula>LEN(TRIM(O69))=0</formula>
    </cfRule>
  </conditionalFormatting>
  <conditionalFormatting sqref="O360">
    <cfRule type="containsBlanks" dxfId="1705" priority="82">
      <formula>LEN(TRIM(O360))=0</formula>
    </cfRule>
  </conditionalFormatting>
  <conditionalFormatting sqref="J353">
    <cfRule type="containsBlanks" dxfId="1704" priority="9">
      <formula>LEN(TRIM(J353))=0</formula>
    </cfRule>
  </conditionalFormatting>
  <conditionalFormatting sqref="H8">
    <cfRule type="containsBlanks" dxfId="1703" priority="81">
      <formula>LEN(TRIM(H8))=0</formula>
    </cfRule>
  </conditionalFormatting>
  <conditionalFormatting sqref="H8">
    <cfRule type="expression" dxfId="1702" priority="80">
      <formula>$N$14="Don't know"</formula>
    </cfRule>
  </conditionalFormatting>
  <conditionalFormatting sqref="H8">
    <cfRule type="expression" dxfId="1701" priority="79">
      <formula>$N$14="Not applicable"</formula>
    </cfRule>
  </conditionalFormatting>
  <conditionalFormatting sqref="H8">
    <cfRule type="expression" dxfId="1700" priority="78">
      <formula>$N$14="No"</formula>
    </cfRule>
  </conditionalFormatting>
  <conditionalFormatting sqref="F11:F19">
    <cfRule type="containsBlanks" dxfId="1699" priority="77">
      <formula>LEN(TRIM(F11))=0</formula>
    </cfRule>
  </conditionalFormatting>
  <conditionalFormatting sqref="F11:F19">
    <cfRule type="expression" dxfId="1698" priority="76">
      <formula>$N$14="Don't know"</formula>
    </cfRule>
  </conditionalFormatting>
  <conditionalFormatting sqref="F11:F19">
    <cfRule type="expression" dxfId="1697" priority="75">
      <formula>$N$14="Not applicable"</formula>
    </cfRule>
  </conditionalFormatting>
  <conditionalFormatting sqref="F11:F19">
    <cfRule type="expression" dxfId="1696" priority="74">
      <formula>$N$14="No"</formula>
    </cfRule>
  </conditionalFormatting>
  <conditionalFormatting sqref="I20">
    <cfRule type="containsBlanks" dxfId="1695" priority="73">
      <formula>LEN(TRIM(I20))=0</formula>
    </cfRule>
  </conditionalFormatting>
  <conditionalFormatting sqref="I20">
    <cfRule type="expression" dxfId="1694" priority="72">
      <formula>$N$14="Don't know"</formula>
    </cfRule>
  </conditionalFormatting>
  <conditionalFormatting sqref="I20">
    <cfRule type="expression" dxfId="1693" priority="71">
      <formula>$N$14="Not applicable"</formula>
    </cfRule>
  </conditionalFormatting>
  <conditionalFormatting sqref="I20">
    <cfRule type="expression" dxfId="1692" priority="70">
      <formula>$N$14="No"</formula>
    </cfRule>
  </conditionalFormatting>
  <conditionalFormatting sqref="I21">
    <cfRule type="containsBlanks" dxfId="1691" priority="69">
      <formula>LEN(TRIM(I21))=0</formula>
    </cfRule>
  </conditionalFormatting>
  <conditionalFormatting sqref="I21">
    <cfRule type="expression" dxfId="1690" priority="68">
      <formula>$N$14="Don't know"</formula>
    </cfRule>
  </conditionalFormatting>
  <conditionalFormatting sqref="I21">
    <cfRule type="expression" dxfId="1689" priority="67">
      <formula>$N$14="Not applicable"</formula>
    </cfRule>
  </conditionalFormatting>
  <conditionalFormatting sqref="I21">
    <cfRule type="expression" dxfId="1688" priority="66">
      <formula>$N$14="No"</formula>
    </cfRule>
  </conditionalFormatting>
  <conditionalFormatting sqref="I23">
    <cfRule type="containsBlanks" dxfId="1687" priority="65">
      <formula>LEN(TRIM(I23))=0</formula>
    </cfRule>
  </conditionalFormatting>
  <conditionalFormatting sqref="I23">
    <cfRule type="expression" dxfId="1686" priority="64">
      <formula>$N$14="Don't know"</formula>
    </cfRule>
  </conditionalFormatting>
  <conditionalFormatting sqref="I23">
    <cfRule type="expression" dxfId="1685" priority="63">
      <formula>$N$14="Not applicable"</formula>
    </cfRule>
  </conditionalFormatting>
  <conditionalFormatting sqref="I23">
    <cfRule type="expression" dxfId="1684" priority="62">
      <formula>$N$14="No"</formula>
    </cfRule>
  </conditionalFormatting>
  <conditionalFormatting sqref="I24">
    <cfRule type="containsBlanks" dxfId="1683" priority="61">
      <formula>LEN(TRIM(I24))=0</formula>
    </cfRule>
  </conditionalFormatting>
  <conditionalFormatting sqref="I24">
    <cfRule type="expression" dxfId="1682" priority="60">
      <formula>$N$14="Don't know"</formula>
    </cfRule>
  </conditionalFormatting>
  <conditionalFormatting sqref="I24">
    <cfRule type="expression" dxfId="1681" priority="59">
      <formula>$N$14="Not applicable"</formula>
    </cfRule>
  </conditionalFormatting>
  <conditionalFormatting sqref="I24">
    <cfRule type="expression" dxfId="1680" priority="58">
      <formula>$N$14="No"</formula>
    </cfRule>
  </conditionalFormatting>
  <conditionalFormatting sqref="F70">
    <cfRule type="containsBlanks" dxfId="1679" priority="57">
      <formula>LEN(TRIM(F70))=0</formula>
    </cfRule>
  </conditionalFormatting>
  <conditionalFormatting sqref="F70">
    <cfRule type="expression" dxfId="1678" priority="56">
      <formula>$N$14="Don't know"</formula>
    </cfRule>
  </conditionalFormatting>
  <conditionalFormatting sqref="F70">
    <cfRule type="expression" dxfId="1677" priority="55">
      <formula>$N$14="Not applicable"</formula>
    </cfRule>
  </conditionalFormatting>
  <conditionalFormatting sqref="F70">
    <cfRule type="expression" dxfId="1676" priority="54">
      <formula>$N$14="No"</formula>
    </cfRule>
  </conditionalFormatting>
  <conditionalFormatting sqref="F72">
    <cfRule type="containsBlanks" dxfId="1675" priority="53">
      <formula>LEN(TRIM(F72))=0</formula>
    </cfRule>
  </conditionalFormatting>
  <conditionalFormatting sqref="F72">
    <cfRule type="expression" dxfId="1674" priority="52">
      <formula>$N$14="Don't know"</formula>
    </cfRule>
  </conditionalFormatting>
  <conditionalFormatting sqref="F72">
    <cfRule type="expression" dxfId="1673" priority="51">
      <formula>$N$14="Not applicable"</formula>
    </cfRule>
  </conditionalFormatting>
  <conditionalFormatting sqref="F72">
    <cfRule type="expression" dxfId="1672" priority="50">
      <formula>$N$14="No"</formula>
    </cfRule>
  </conditionalFormatting>
  <conditionalFormatting sqref="J89:J92">
    <cfRule type="containsBlanks" dxfId="1671" priority="49">
      <formula>LEN(TRIM(J89))=0</formula>
    </cfRule>
  </conditionalFormatting>
  <conditionalFormatting sqref="J89:J92">
    <cfRule type="expression" dxfId="1670" priority="48">
      <formula>$N$14="Don't know"</formula>
    </cfRule>
  </conditionalFormatting>
  <conditionalFormatting sqref="J89:J92">
    <cfRule type="expression" dxfId="1669" priority="47">
      <formula>$N$14="Not applicable"</formula>
    </cfRule>
  </conditionalFormatting>
  <conditionalFormatting sqref="J89:J92">
    <cfRule type="expression" dxfId="1668" priority="46">
      <formula>$N$14="No"</formula>
    </cfRule>
  </conditionalFormatting>
  <conditionalFormatting sqref="F176:F186">
    <cfRule type="containsBlanks" dxfId="1667" priority="45">
      <formula>LEN(TRIM(F176))=0</formula>
    </cfRule>
  </conditionalFormatting>
  <conditionalFormatting sqref="F188:F198">
    <cfRule type="containsBlanks" dxfId="1666" priority="44">
      <formula>LEN(TRIM(F188))=0</formula>
    </cfRule>
  </conditionalFormatting>
  <conditionalFormatting sqref="F200">
    <cfRule type="containsBlanks" dxfId="1665" priority="43">
      <formula>LEN(TRIM(F200))=0</formula>
    </cfRule>
  </conditionalFormatting>
  <conditionalFormatting sqref="L164:M174">
    <cfRule type="expression" dxfId="1664" priority="41">
      <formula>$F$221="Don't know"</formula>
    </cfRule>
    <cfRule type="expression" dxfId="1663" priority="42">
      <formula>$F$221="No"</formula>
    </cfRule>
  </conditionalFormatting>
  <conditionalFormatting sqref="L164:N174">
    <cfRule type="containsBlanks" dxfId="1662" priority="40">
      <formula>LEN(TRIM(L164))=0</formula>
    </cfRule>
  </conditionalFormatting>
  <conditionalFormatting sqref="L164:M174">
    <cfRule type="expression" dxfId="1661" priority="38">
      <formula>$F$221="Don't know"</formula>
    </cfRule>
    <cfRule type="expression" dxfId="1660" priority="39">
      <formula>$F$221="No"</formula>
    </cfRule>
  </conditionalFormatting>
  <conditionalFormatting sqref="F223">
    <cfRule type="containsBlanks" dxfId="1659" priority="37">
      <formula>LEN(TRIM(F223))=0</formula>
    </cfRule>
  </conditionalFormatting>
  <conditionalFormatting sqref="F258">
    <cfRule type="containsBlanks" dxfId="1658" priority="35">
      <formula>LEN(TRIM(F258))=0</formula>
    </cfRule>
  </conditionalFormatting>
  <conditionalFormatting sqref="F261:F263">
    <cfRule type="containsBlanks" dxfId="1657" priority="34">
      <formula>LEN(TRIM(F261))=0</formula>
    </cfRule>
  </conditionalFormatting>
  <conditionalFormatting sqref="H302:H303">
    <cfRule type="containsBlanks" dxfId="1656" priority="33">
      <formula>LEN(TRIM(H302))=0</formula>
    </cfRule>
  </conditionalFormatting>
  <conditionalFormatting sqref="H311">
    <cfRule type="containsBlanks" dxfId="1655" priority="32">
      <formula>LEN(TRIM(H311))=0</formula>
    </cfRule>
  </conditionalFormatting>
  <conditionalFormatting sqref="H313">
    <cfRule type="containsBlanks" dxfId="1654" priority="31">
      <formula>LEN(TRIM(H313))=0</formula>
    </cfRule>
  </conditionalFormatting>
  <conditionalFormatting sqref="H315">
    <cfRule type="containsBlanks" dxfId="1653" priority="30">
      <formula>LEN(TRIM(H315))=0</formula>
    </cfRule>
  </conditionalFormatting>
  <conditionalFormatting sqref="J328">
    <cfRule type="containsBlanks" dxfId="1652" priority="29">
      <formula>LEN(TRIM(J328))=0</formula>
    </cfRule>
  </conditionalFormatting>
  <conditionalFormatting sqref="J324">
    <cfRule type="containsBlanks" dxfId="1651" priority="28">
      <formula>LEN(TRIM(J324))=0</formula>
    </cfRule>
  </conditionalFormatting>
  <conditionalFormatting sqref="J329">
    <cfRule type="containsBlanks" dxfId="1650" priority="27">
      <formula>LEN(TRIM(J329))=0</formula>
    </cfRule>
  </conditionalFormatting>
  <conditionalFormatting sqref="J334">
    <cfRule type="containsBlanks" dxfId="1649" priority="26">
      <formula>LEN(TRIM(J334))=0</formula>
    </cfRule>
  </conditionalFormatting>
  <conditionalFormatting sqref="J339">
    <cfRule type="containsBlanks" dxfId="1648" priority="25">
      <formula>LEN(TRIM(J339))=0</formula>
    </cfRule>
  </conditionalFormatting>
  <conditionalFormatting sqref="J344">
    <cfRule type="containsBlanks" dxfId="1647" priority="24">
      <formula>LEN(TRIM(J344))=0</formula>
    </cfRule>
  </conditionalFormatting>
  <conditionalFormatting sqref="J349">
    <cfRule type="containsBlanks" dxfId="1646" priority="23">
      <formula>LEN(TRIM(J349))=0</formula>
    </cfRule>
  </conditionalFormatting>
  <conditionalFormatting sqref="J354">
    <cfRule type="containsBlanks" dxfId="1645" priority="22">
      <formula>LEN(TRIM(J354))=0</formula>
    </cfRule>
  </conditionalFormatting>
  <conditionalFormatting sqref="J326">
    <cfRule type="containsBlanks" dxfId="1644" priority="21">
      <formula>LEN(TRIM(J326))=0</formula>
    </cfRule>
  </conditionalFormatting>
  <conditionalFormatting sqref="J331">
    <cfRule type="containsBlanks" dxfId="1643" priority="20">
      <formula>LEN(TRIM(J331))=0</formula>
    </cfRule>
  </conditionalFormatting>
  <conditionalFormatting sqref="J336">
    <cfRule type="containsBlanks" dxfId="1642" priority="19">
      <formula>LEN(TRIM(J336))=0</formula>
    </cfRule>
  </conditionalFormatting>
  <conditionalFormatting sqref="J341">
    <cfRule type="containsBlanks" dxfId="1641" priority="18">
      <formula>LEN(TRIM(J341))=0</formula>
    </cfRule>
  </conditionalFormatting>
  <conditionalFormatting sqref="J346">
    <cfRule type="containsBlanks" dxfId="1640" priority="17">
      <formula>LEN(TRIM(J346))=0</formula>
    </cfRule>
  </conditionalFormatting>
  <conditionalFormatting sqref="J351">
    <cfRule type="containsBlanks" dxfId="1639" priority="16">
      <formula>LEN(TRIM(J351))=0</formula>
    </cfRule>
  </conditionalFormatting>
  <conditionalFormatting sqref="J356">
    <cfRule type="containsBlanks" dxfId="1638" priority="15">
      <formula>LEN(TRIM(J356))=0</formula>
    </cfRule>
  </conditionalFormatting>
  <conditionalFormatting sqref="J323">
    <cfRule type="containsBlanks" dxfId="1637" priority="14">
      <formula>LEN(TRIM(J323))=0</formula>
    </cfRule>
  </conditionalFormatting>
  <conditionalFormatting sqref="J333">
    <cfRule type="containsBlanks" dxfId="1636" priority="13">
      <formula>LEN(TRIM(J333))=0</formula>
    </cfRule>
  </conditionalFormatting>
  <conditionalFormatting sqref="J338">
    <cfRule type="containsBlanks" dxfId="1635" priority="12">
      <formula>LEN(TRIM(J338))=0</formula>
    </cfRule>
  </conditionalFormatting>
  <conditionalFormatting sqref="J343">
    <cfRule type="containsBlanks" dxfId="1634" priority="11">
      <formula>LEN(TRIM(J343))=0</formula>
    </cfRule>
  </conditionalFormatting>
  <conditionalFormatting sqref="J348">
    <cfRule type="containsBlanks" dxfId="1633" priority="10">
      <formula>LEN(TRIM(J348))=0</formula>
    </cfRule>
  </conditionalFormatting>
  <conditionalFormatting sqref="K277:L279 H278:I279">
    <cfRule type="containsBlanks" dxfId="1632" priority="8">
      <formula>LEN(TRIM(H277))=0</formula>
    </cfRule>
  </conditionalFormatting>
  <conditionalFormatting sqref="K293:L294 H293:I294 K288:L288 K285:L285 H288:I288 H285:I285 K283:L283 K281:L281 H283:I283 H281:I281">
    <cfRule type="containsBlanks" dxfId="1631" priority="7">
      <formula>LEN(TRIM(H281))=0</formula>
    </cfRule>
  </conditionalFormatting>
  <conditionalFormatting sqref="J37:K37">
    <cfRule type="containsBlanks" dxfId="1630" priority="6">
      <formula>LEN(TRIM(J37))=0</formula>
    </cfRule>
  </conditionalFormatting>
  <conditionalFormatting sqref="J39:K39">
    <cfRule type="containsBlanks" dxfId="1629" priority="5">
      <formula>LEN(TRIM(J39))=0</formula>
    </cfRule>
  </conditionalFormatting>
  <conditionalFormatting sqref="J40:K40">
    <cfRule type="containsBlanks" dxfId="1628" priority="4">
      <formula>LEN(TRIM(J40))=0</formula>
    </cfRule>
  </conditionalFormatting>
  <conditionalFormatting sqref="J42:K42">
    <cfRule type="containsBlanks" dxfId="1627" priority="3">
      <formula>LEN(TRIM(J42))=0</formula>
    </cfRule>
  </conditionalFormatting>
  <conditionalFormatting sqref="J44:K44">
    <cfRule type="containsBlanks" dxfId="1626" priority="2">
      <formula>LEN(TRIM(J44))=0</formula>
    </cfRule>
  </conditionalFormatting>
  <conditionalFormatting sqref="J56:K56 J51:K51 J49:K49 J47:K47">
    <cfRule type="containsBlanks" dxfId="1625" priority="1">
      <formula>LEN(TRIM(J47))=0</formula>
    </cfRule>
  </conditionalFormatting>
  <dataValidations count="37">
    <dataValidation type="list" allowBlank="1" showInputMessage="1" showErrorMessage="1" sqref="J324:K324 J329:K329 J334:K334 J339:K339" xr:uid="{5FA8F75E-2ADD-4894-BDAB-757C912B1381}">
      <formula1>"0,1,'2-3,Más de 3,No sé"</formula1>
    </dataValidation>
    <dataValidation type="list" allowBlank="1" showInputMessage="1" showErrorMessage="1" sqref="H361:I361" xr:uid="{D925704E-05CB-4432-BE5A-6B5EBDA07780}">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18:K318 J323:K323 J333:K333 J338:K338 J343:K343 J348:K348 J353:K353" xr:uid="{439CE6AE-02F4-4E29-B901-06E537770A65}">
      <formula1>"Precalificados por la OMS, SRA, Precalificados por la OMS y SRA,No se registraron productos precalificados por la OMS o SRA,No sé"</formula1>
    </dataValidation>
    <dataValidation type="list" allowBlank="1" showInputMessage="1" showErrorMessage="1" sqref="J321:K321 J326:K326 J331:K331 J336:K336 J341:K341 J346:K346 J351:K351 J356:K356" xr:uid="{F2CC9728-D261-47F7-BEBB-F13FB7FE6CAA}">
      <formula1>"0,1,2 o más,No sé"</formula1>
    </dataValidation>
    <dataValidation type="list" allowBlank="1" showInputMessage="1" showErrorMessage="1" sqref="J319:K319 J354:K354 J349:K349 J344:K344" xr:uid="{8F65A61D-5874-40AD-AF52-F1D55965E02F}">
      <formula1>"0,1,2-3,Más de 3,No sé"</formula1>
    </dataValidation>
    <dataValidation type="list" allowBlank="1" showInputMessage="1" showErrorMessage="1" sqref="J328:K328" xr:uid="{AAEC3EE1-3879-4237-922F-1086E5DC9924}">
      <formula1>"Precalificados por la OMS, SRA, Precalificados por la OMS y SRA,No se registraron productos precalificados por la OMS o SRA,No sé, No aplica"</formula1>
    </dataValidation>
    <dataValidation type="list" allowBlank="1" showInputMessage="1" showErrorMessage="1" sqref="G147:L160" xr:uid="{7E6CDB7C-E724-4B72-88D3-3CCB5110BF63}">
      <formula1>"Trabajador sanitario comunitario (o equivalente),Auxiliar de enfermería,Partera auxiliar de enfermería,Enfermero,Oficial clínico,Médico,No sé,No aplica"</formula1>
    </dataValidation>
    <dataValidation type="list" allowBlank="1" showInputMessage="1" showErrorMessage="1" sqref="F95:G97" xr:uid="{FC87C027-570D-4467-BB61-33EE8C5E285B}">
      <formula1>"Sí,No,No sé,No aplica"</formula1>
    </dataValidation>
    <dataValidation type="list" allowBlank="1" showInputMessage="1" showErrorMessage="1" sqref="F77:F81" xr:uid="{1B4182A8-8F57-46C3-BA55-F3FCCF89BFF3}">
      <formula1>"En especie, En efectivo, No sé, No aplica"</formula1>
    </dataValidation>
    <dataValidation type="list" allowBlank="1" showInputMessage="1" showErrorMessage="1" sqref="H8 F11:F19 I20:I21 I23:I24 F70 F72 J89:J92 G116:N128 H139:J139 L188:N198 L164:N174 F219:J221 F223:J223 H225:J225 F254 F256 F258 F261:F264 G130:N132 H302:J303 H307:J307 H311:J311 H313:J313 H315:J315 H298:J299" xr:uid="{94DC9392-7C2B-4A3E-8724-B04AD653C62A}">
      <formula1>"Sí, No, No sé, No aplica"</formula1>
    </dataValidation>
    <dataValidation type="list" allowBlank="1" showInputMessage="1" showErrorMessage="1" sqref="H29 J29" xr:uid="{6B949F61-DC86-4569-8FA4-449342AE735B}">
      <formula1>"2015,2016,2017,2018,2019"</formula1>
    </dataValidation>
    <dataValidation type="list" allowBlank="1" showInputMessage="1" showErrorMessage="1" sqref="H304:J304" xr:uid="{1672F5C9-A303-43B9-B7BA-3882165E7D0B}">
      <formula1>"Sí; certificación de las normas ISO, Sí; precalificación de la OMS, Sí; certificación de las normas ISO y precalificación de la OMS,Ninguno, No sé, No aplica"</formula1>
    </dataValidation>
    <dataValidation type="list" allowBlank="1" showInputMessage="1" showErrorMessage="1" sqref="F248:G248" xr:uid="{3AF785B1-27B6-4138-BB0D-9F6B0C8E8F4A}">
      <formula1>"Sí: Intensa movilización/participación comunitaria,Sí: Moderada movilización/participación comunitaria,No,No sé"</formula1>
    </dataValidation>
    <dataValidation type="list" allowBlank="1" showInputMessage="1" showErrorMessage="1" sqref="F246:G246" xr:uid="{FB35D20E-E741-4318-8FD7-3FD6537D78D2}">
      <formula1>"Sí: Numerosas actividades en medios de comunicación,Sí: Algunas actividades en medios de comunicación,No,No sé"</formula1>
    </dataValidation>
    <dataValidation type="list" allowBlank="1" showInputMessage="1" showErrorMessage="1" sqref="H140:J140" xr:uid="{F240F353-3AD9-452A-99A2-FA39259D1425}">
      <formula1>"Sí, alto nivel de implementación, Sí,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90:I92" xr:uid="{09221355-58A8-4818-B47D-809FF542D130}">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2:G272" xr:uid="{06A1F76D-386B-40C6-AAC2-409F206DEA9C}">
      <formula1>"Solo impreso, Teléfono móvil/SMS,Formato electrónico,Combinación, No sé, No aplica (no hay un LMIS)"</formula1>
    </dataValidation>
    <dataValidation type="list" allowBlank="1" showInputMessage="1" showErrorMessage="1" sqref="G251" xr:uid="{D397BA24-3C6C-4E5D-B996-337B7CAFBD4E}">
      <formula1>"0 %,1-10 %,11-20 %,21-30 %,31-40 %,41-50 %,51-60 %,61-70 %,71-80 %,81-100 %,No sé,No aplica"</formula1>
    </dataValidation>
    <dataValidation type="list" allowBlank="1" showInputMessage="1" showErrorMessage="1" sqref="F249:G249 F99:G102 H213:J216" xr:uid="{35A7C7A8-0E91-463F-BD75-CE35FBC149C0}">
      <formula1>"Sí,No,No sé"</formula1>
    </dataValidation>
    <dataValidation type="list" allowBlank="1" showInputMessage="1" showErrorMessage="1" sqref="F247:G247" xr:uid="{37CDD46A-2EE3-4303-B159-4BC7F67F4440}">
      <formula1>"Sí: Numerosas actividades de promoción/educación móvil,Sí: Algunas actividades de promoción/educación móvil,No,No sé"</formula1>
    </dataValidation>
    <dataValidation type="list" allowBlank="1" showInputMessage="1" showErrorMessage="1" sqref="F245:G245" xr:uid="{269CE79F-054F-44EF-B1B8-7855F6A0D01B}">
      <formula1>"Sí: Numerosas actividades de mercadeo social,Sí: Algunas actividades de mercadeo social,No,No sé"</formula1>
    </dataValidation>
    <dataValidation allowBlank="1" showInputMessage="1" showErrorMessage="1" error="Seleccione una opción de la lista desplegable." sqref="K20:N24" xr:uid="{E1AA13C8-0420-44F1-9E78-A8ACA5575CDA}"/>
    <dataValidation type="list" allowBlank="1" showInputMessage="1" showErrorMessage="1" sqref="F271:G271" xr:uid="{AD229C0B-C31B-4368-9FE7-95DDD1C66524}">
      <formula1>"Sí: Se incluyen todos los sitios de mercadeo social, Sí: Se incluyen algunos de los sitios de mercadeo social,Ninguno, No sé, No aplica (no hay un LMIS)"</formula1>
    </dataValidation>
    <dataValidation type="list" allowBlank="1" showInputMessage="1" showErrorMessage="1" sqref="F270:G270" xr:uid="{757B7FE9-358C-47E6-ACC3-36646BF3E187}">
      <formula1>"Sí: Se incluyen todas las instalaciones de ONG, Sí: Se incluyen algunas de las instalaciones de ONG,Ninguno, No sé, No aplica (no hay un LMIS)"</formula1>
    </dataValidation>
    <dataValidation type="list" allowBlank="1" showInputMessage="1" showErrorMessage="1" sqref="F269:G269" xr:uid="{26521178-9657-4A37-9AB0-AEF6FDB02D67}">
      <formula1>"Sí: Se incluyen todas las instalaciones del sector privado, Sí: Se incluyen algunas de las instalaciones del sector privado,Ninguno, No sé, No aplica (no hay un LMIS)"</formula1>
    </dataValidation>
    <dataValidation type="list" allowBlank="1" showInputMessage="1" showErrorMessage="1" sqref="F268:G268" xr:uid="{90D9DFFE-2DD2-4D17-BD3E-0C2055736CCA}">
      <formula1>"Sí: Se incluyen todas las instalaciones del sector público, Sí: Se incluyen algunas de las instalaciones del sector público,Ninguno, No sé, No aplica (no hay un LMIS)"</formula1>
    </dataValidation>
    <dataValidation type="list" allowBlank="1" showInputMessage="1" showErrorMessage="1" sqref="H360:I360" xr:uid="{57B5067A-41FA-4820-8B89-051EE2F87A2E}">
      <formula1>"Sí (Plan de PSE con componente de FP/RH),No hay plan de PSE iniciado/desarrollado,Sí hay un plan de PSE, pero sin componentes de FP/RH,No sé"</formula1>
    </dataValidation>
    <dataValidation type="list" allowBlank="1" showInputMessage="1" showErrorMessage="1" sqref="H312:J312" xr:uid="{76A107E4-B7AD-4607-8F01-83AFBC4F9046}">
      <formula1>"0-25 %,26-50 %,51-75 %,76-100 %, No sé, No aplica"</formula1>
    </dataValidation>
    <dataValidation type="list" allowBlank="1" showInputMessage="1" showErrorMessage="1" sqref="H308:J308" xr:uid="{EBEFD9D4-C415-4B94-87C4-596C7C2E4FAF}">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0:J310" xr:uid="{E73BE4DC-7165-4399-B1FC-029E41476D6E}">
      <formula1>"0,1,2-3,Más de 3, No sé"</formula1>
    </dataValidation>
    <dataValidation type="list" allowBlank="1" showInputMessage="1" showErrorMessage="1" sqref="H301:J301" xr:uid="{595E55E3-2578-44B6-8AE6-D92D38CE42A0}">
      <formula1>"Menos de 6 meses, De 6 meses a menos de 1 año, De 1 año a 18 meses, Más de 18 meses,No sé"</formula1>
    </dataValidation>
    <dataValidation type="list" allowBlank="1" showInputMessage="1" showErrorMessage="1" sqref="H305:J306" xr:uid="{5A468ACF-03C7-409B-A015-DBFB4CA7DF64}">
      <formula1>"La mayoría fueron examinados, Algunos fueron examinados, Ninguno fue examinado, No sé, No aplica"</formula1>
    </dataValidation>
    <dataValidation type="list" allowBlank="1" showInputMessage="1" showErrorMessage="1" sqref="H161 J161:L161" xr:uid="{1A061AFB-8DEE-4BF7-A286-95AF2BA4B669}">
      <formula1>"Trabajador sanitario comunitario (o equivalente), Enfermero, Auxiliar de enfermería, Partera auxiliar de enfermería, Oficial clínico, Médico, No sabe, No corresponde"</formula1>
    </dataValidation>
    <dataValidation type="list" allowBlank="1" showInputMessage="1" showErrorMessage="1" sqref="H297:J297 H357:H358 J58 J60:K60 I67 H106 G135 H141:J141 H143:J143 F164:F174 F176:F186 F188:F198 F200:F210 H211:J211 K228:K240 F252 F260 G266" xr:uid="{067E98D5-C9D8-4269-ADD2-03DB1C7AFA36}">
      <formula1>"Sí, No, No sé"</formula1>
    </dataValidation>
    <dataValidation type="list" allowBlank="1" showInputMessage="1" showErrorMessage="1" sqref="H31:J31" xr:uid="{93B65C48-1A63-4047-BF20-86EEA31FDB87}">
      <formula1>"Menos que una vez al año,Anualmente,Bianualmente (dos veces al año),Trimestralmente,Mensualmente,Ad hoc"</formula1>
    </dataValidation>
    <dataValidation type="list" allowBlank="1" showInputMessage="1" showErrorMessage="1" sqref="H26 J26 H28 J28" xr:uid="{8E773A9E-2241-42EB-B219-31CF71B7F04A}">
      <formula1>"Enero, Febrero, Marzo, Abril, Mayo, Junio, Julio, Agosto, Septiembre, Octubre, Noviembre, Diciembre"</formula1>
    </dataValidation>
    <dataValidation type="list" allowBlank="1" showInputMessage="1" showErrorMessage="1" error="Seleccione una opción de la lista desplegable." sqref="I22" xr:uid="{45D05F3A-E25E-4BCB-986C-6C3CE10A7EC2}">
      <formula1>"0 veces, 1 vez, 2-3 veces, 4 o más veces, No sé"</formula1>
    </dataValidation>
  </dataValidations>
  <hyperlinks>
    <hyperlink ref="M1:N1" location="'All Countries Summary (2019)'!A1" display="go to summary page" xr:uid="{319182C2-A749-448E-B56E-9476791298B1}"/>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788B41A-0781-4980-A2F6-92E40F075545}">
          <x14:formula1>
            <xm:f>'\\chemonics.sharepoint.com@SSL\DavWWWRoot\sites\FO000\1300_CL\Monitoring and Evaluation\CS Indicators and Index\Validated Surveys - 2019\Validation_final\[CS Indicators Survey_2019_Peru_final.xlsx]Data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Seleccione uno de la lista desplegable." xr:uid="{F5146A3B-93C6-4749-A502-97FA55BC685D}">
          <x14:formula1>
            <xm:f>'\\chemonics.sharepoint.com@SSL\DavWWWRoot\sites\FO000\1300_CL\Monitoring and Evaluation\CS Indicators and Index\Validated Surveys - 2019\Validation_final\[CS Indicators Survey_2019_Peru_final.xlsx]Data sources for dropdown list'!#REF!</xm:f>
          </x14:formula1>
          <xm:sqref>O8:P19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24E08-4738-465D-8678-E2975571DAF5}">
  <sheetPr>
    <tabColor theme="5" tint="-0.249977111117893"/>
  </sheetPr>
  <dimension ref="A1:Q363"/>
  <sheetViews>
    <sheetView showGridLines="0" zoomScaleNormal="100" workbookViewId="0">
      <selection activeCell="H307" sqref="H307:J307"/>
    </sheetView>
  </sheetViews>
  <sheetFormatPr defaultColWidth="8.85546875" defaultRowHeight="15"/>
  <cols>
    <col min="1" max="1" width="2.140625" style="140" customWidth="1"/>
    <col min="2" max="2" width="8.85546875" style="140"/>
    <col min="3" max="3" width="3.42578125" style="140" customWidth="1"/>
    <col min="4" max="4" width="16.140625" style="140" customWidth="1"/>
    <col min="5" max="5" width="61" style="140" customWidth="1"/>
    <col min="6" max="6" width="14.42578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42578125" style="140" customWidth="1"/>
    <col min="15" max="16" width="60.42578125" style="140" customWidth="1"/>
    <col min="17" max="16384" width="8.85546875" style="140"/>
  </cols>
  <sheetData>
    <row r="1" spans="2:16" ht="67.5" customHeight="1">
      <c r="F1" s="643"/>
      <c r="G1" s="643"/>
      <c r="H1" s="643"/>
      <c r="I1" s="643"/>
      <c r="J1" s="643"/>
      <c r="K1" s="2508" t="s">
        <v>828</v>
      </c>
      <c r="L1" s="2508"/>
      <c r="M1" s="643"/>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5311</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2.25"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3605</v>
      </c>
      <c r="P8" s="2245"/>
    </row>
    <row r="9" spans="2:16" ht="21.75" customHeight="1">
      <c r="B9" s="22" t="s">
        <v>435</v>
      </c>
      <c r="C9" s="1997" t="s">
        <v>436</v>
      </c>
      <c r="D9" s="1997"/>
      <c r="E9" s="1998"/>
      <c r="F9" s="2411" t="s">
        <v>5312</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57</v>
      </c>
      <c r="G11" s="2397" t="s">
        <v>440</v>
      </c>
      <c r="H11" s="2138"/>
      <c r="I11" s="2435"/>
      <c r="J11" s="2436"/>
      <c r="K11" s="2436"/>
      <c r="L11" s="2436"/>
      <c r="M11" s="2436"/>
      <c r="N11" s="2437"/>
      <c r="O11" s="2124"/>
      <c r="P11" s="2124"/>
    </row>
    <row r="12" spans="2:16" ht="39.75" customHeight="1">
      <c r="B12" s="1490" t="s">
        <v>441</v>
      </c>
      <c r="C12" s="1997" t="s">
        <v>442</v>
      </c>
      <c r="D12" s="1997"/>
      <c r="E12" s="1998"/>
      <c r="F12" s="1622" t="s">
        <v>56</v>
      </c>
      <c r="G12" s="2397" t="s">
        <v>440</v>
      </c>
      <c r="H12" s="2138"/>
      <c r="I12" s="2773" t="s">
        <v>5313</v>
      </c>
      <c r="J12" s="2774"/>
      <c r="K12" s="2774"/>
      <c r="L12" s="2774"/>
      <c r="M12" s="2774"/>
      <c r="N12" s="2775"/>
      <c r="O12" s="2124"/>
      <c r="P12" s="2124"/>
    </row>
    <row r="13" spans="2:16" ht="31.5" customHeight="1">
      <c r="B13" s="1490" t="s">
        <v>443</v>
      </c>
      <c r="C13" s="1997" t="s">
        <v>444</v>
      </c>
      <c r="D13" s="1997"/>
      <c r="E13" s="1998"/>
      <c r="F13" s="1622" t="s">
        <v>57</v>
      </c>
      <c r="G13" s="2397" t="s">
        <v>440</v>
      </c>
      <c r="H13" s="2138"/>
      <c r="I13" s="3376"/>
      <c r="J13" s="3377"/>
      <c r="K13" s="3377"/>
      <c r="L13" s="3377"/>
      <c r="M13" s="3377"/>
      <c r="N13" s="3378"/>
      <c r="O13" s="2124"/>
      <c r="P13" s="2124"/>
    </row>
    <row r="14" spans="2:16" ht="33" customHeight="1">
      <c r="B14" s="1490" t="s">
        <v>445</v>
      </c>
      <c r="C14" s="1997" t="s">
        <v>446</v>
      </c>
      <c r="D14" s="1997"/>
      <c r="E14" s="1998"/>
      <c r="F14" s="1622" t="s">
        <v>56</v>
      </c>
      <c r="G14" s="2397" t="s">
        <v>447</v>
      </c>
      <c r="H14" s="2138"/>
      <c r="I14" s="3376" t="s">
        <v>113</v>
      </c>
      <c r="J14" s="3377"/>
      <c r="K14" s="3377"/>
      <c r="L14" s="3377"/>
      <c r="M14" s="3377"/>
      <c r="N14" s="3378"/>
      <c r="O14" s="2124"/>
      <c r="P14" s="2124"/>
    </row>
    <row r="15" spans="2:16" ht="33" customHeight="1">
      <c r="B15" s="1490" t="s">
        <v>448</v>
      </c>
      <c r="C15" s="1997" t="s">
        <v>67</v>
      </c>
      <c r="D15" s="1997"/>
      <c r="E15" s="1998"/>
      <c r="F15" s="1622" t="s">
        <v>56</v>
      </c>
      <c r="G15" s="2397" t="s">
        <v>449</v>
      </c>
      <c r="H15" s="2138"/>
      <c r="I15" s="3376" t="s">
        <v>957</v>
      </c>
      <c r="J15" s="3377"/>
      <c r="K15" s="3377"/>
      <c r="L15" s="3377"/>
      <c r="M15" s="3377"/>
      <c r="N15" s="3378"/>
      <c r="O15" s="2124"/>
      <c r="P15" s="2124"/>
    </row>
    <row r="16" spans="2:16" ht="44.25" customHeight="1">
      <c r="B16" s="1490" t="s">
        <v>450</v>
      </c>
      <c r="C16" s="1997" t="s">
        <v>451</v>
      </c>
      <c r="D16" s="1997"/>
      <c r="E16" s="1998"/>
      <c r="F16" s="1622" t="s">
        <v>56</v>
      </c>
      <c r="G16" s="2397" t="s">
        <v>452</v>
      </c>
      <c r="H16" s="2138"/>
      <c r="I16" s="1640" t="s">
        <v>5314</v>
      </c>
      <c r="J16" s="1641"/>
      <c r="K16" s="1637"/>
      <c r="L16" s="1637"/>
      <c r="M16" s="1637"/>
      <c r="N16" s="1637"/>
      <c r="O16" s="2124"/>
      <c r="P16" s="2124"/>
    </row>
    <row r="17" spans="2:16" ht="26.25" customHeight="1">
      <c r="B17" s="1490" t="s">
        <v>453</v>
      </c>
      <c r="C17" s="2043" t="s">
        <v>454</v>
      </c>
      <c r="D17" s="2043"/>
      <c r="E17" s="2043"/>
      <c r="F17" s="1622" t="s">
        <v>56</v>
      </c>
      <c r="G17" s="2397" t="s">
        <v>455</v>
      </c>
      <c r="H17" s="2138"/>
      <c r="I17" s="3376" t="s">
        <v>5315</v>
      </c>
      <c r="J17" s="3377"/>
      <c r="K17" s="3377"/>
      <c r="L17" s="3377"/>
      <c r="M17" s="3377"/>
      <c r="N17" s="3378"/>
      <c r="O17" s="2124"/>
      <c r="P17" s="2124"/>
    </row>
    <row r="18" spans="2:16" ht="32.25" customHeight="1">
      <c r="B18" s="1490" t="s">
        <v>456</v>
      </c>
      <c r="C18" s="2043" t="s">
        <v>457</v>
      </c>
      <c r="D18" s="2043"/>
      <c r="E18" s="2043"/>
      <c r="F18" s="1622" t="s">
        <v>71</v>
      </c>
      <c r="G18" s="2397" t="s">
        <v>455</v>
      </c>
      <c r="H18" s="2138"/>
      <c r="I18" s="4525"/>
      <c r="J18" s="4526"/>
      <c r="K18" s="4526"/>
      <c r="L18" s="4526"/>
      <c r="M18" s="4526"/>
      <c r="N18" s="4527"/>
      <c r="O18" s="2124"/>
      <c r="P18" s="2124"/>
    </row>
    <row r="19" spans="2:16" ht="24.75" customHeight="1">
      <c r="B19" s="1490" t="s">
        <v>458</v>
      </c>
      <c r="C19" s="2043" t="s">
        <v>459</v>
      </c>
      <c r="D19" s="2043"/>
      <c r="E19" s="2043"/>
      <c r="F19" s="1622" t="s">
        <v>57</v>
      </c>
      <c r="G19" s="2397" t="s">
        <v>455</v>
      </c>
      <c r="H19" s="2138"/>
      <c r="I19" s="3376"/>
      <c r="J19" s="3377"/>
      <c r="K19" s="3377"/>
      <c r="L19" s="3377"/>
      <c r="M19" s="3377"/>
      <c r="N19" s="3378"/>
      <c r="O19" s="2197"/>
      <c r="P19" s="2197"/>
    </row>
    <row r="20" spans="2:16" ht="24" customHeight="1">
      <c r="B20" s="23" t="s">
        <v>78</v>
      </c>
      <c r="C20" s="1997" t="s">
        <v>460</v>
      </c>
      <c r="D20" s="1997"/>
      <c r="E20" s="1997"/>
      <c r="F20" s="1997"/>
      <c r="G20" s="1997"/>
      <c r="H20" s="1997"/>
      <c r="I20" s="1522" t="s">
        <v>56</v>
      </c>
      <c r="J20" s="1993" t="s">
        <v>461</v>
      </c>
      <c r="K20" s="2170" t="s">
        <v>5316</v>
      </c>
      <c r="L20" s="2171"/>
      <c r="M20" s="2171"/>
      <c r="N20" s="2179"/>
      <c r="O20" s="25" t="s">
        <v>844</v>
      </c>
      <c r="P20" s="26"/>
    </row>
    <row r="21" spans="2:16" ht="24" customHeight="1">
      <c r="B21" s="23" t="s">
        <v>81</v>
      </c>
      <c r="C21" s="1997" t="s">
        <v>462</v>
      </c>
      <c r="D21" s="1997"/>
      <c r="E21" s="1997"/>
      <c r="F21" s="1997"/>
      <c r="G21" s="1997"/>
      <c r="H21" s="1997"/>
      <c r="I21" s="1522" t="s">
        <v>56</v>
      </c>
      <c r="J21" s="2398"/>
      <c r="K21" s="2172"/>
      <c r="L21" s="2173"/>
      <c r="M21" s="2173"/>
      <c r="N21" s="2174"/>
      <c r="O21" s="25" t="s">
        <v>845</v>
      </c>
      <c r="P21" s="26"/>
    </row>
    <row r="22" spans="2:16" ht="30" customHeight="1">
      <c r="B22" s="23" t="s">
        <v>91</v>
      </c>
      <c r="C22" s="1997" t="s">
        <v>463</v>
      </c>
      <c r="D22" s="1997"/>
      <c r="E22" s="1997"/>
      <c r="F22" s="1997"/>
      <c r="G22" s="1997"/>
      <c r="H22" s="1997"/>
      <c r="I22" s="1522" t="s">
        <v>88</v>
      </c>
      <c r="J22" s="2398"/>
      <c r="K22" s="2172"/>
      <c r="L22" s="2173"/>
      <c r="M22" s="2173"/>
      <c r="N22" s="2174"/>
      <c r="O22" s="2051" t="s">
        <v>834</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829" t="s">
        <v>5317</v>
      </c>
      <c r="M26" s="2830"/>
      <c r="N26" s="2831"/>
      <c r="O26" s="30" t="s">
        <v>1886</v>
      </c>
      <c r="P26" s="1515"/>
    </row>
    <row r="27" spans="2:16" ht="89.25" customHeight="1">
      <c r="B27" s="23" t="s">
        <v>472</v>
      </c>
      <c r="C27" s="2028" t="s">
        <v>473</v>
      </c>
      <c r="D27" s="2028"/>
      <c r="E27" s="2028"/>
      <c r="F27" s="2028"/>
      <c r="G27" s="2028"/>
      <c r="H27" s="2028"/>
      <c r="I27" s="2029"/>
      <c r="J27" s="31">
        <v>4488269</v>
      </c>
      <c r="K27" s="2113"/>
      <c r="L27" s="2832"/>
      <c r="M27" s="2833"/>
      <c r="N27" s="2834"/>
      <c r="O27" s="2051" t="s">
        <v>1886</v>
      </c>
      <c r="P27" s="2051"/>
    </row>
    <row r="28" spans="2:16" ht="19.5" customHeight="1">
      <c r="B28" s="2096" t="s">
        <v>120</v>
      </c>
      <c r="C28" s="1830" t="s">
        <v>474</v>
      </c>
      <c r="D28" s="1830"/>
      <c r="E28" s="1830"/>
      <c r="F28" s="1830"/>
      <c r="G28" s="1634" t="s">
        <v>469</v>
      </c>
      <c r="H28" s="1531" t="s">
        <v>846</v>
      </c>
      <c r="I28" s="32" t="s">
        <v>470</v>
      </c>
      <c r="J28" s="33" t="s">
        <v>847</v>
      </c>
      <c r="K28" s="2113"/>
      <c r="L28" s="2832"/>
      <c r="M28" s="2833"/>
      <c r="N28" s="2834"/>
      <c r="O28" s="2124"/>
      <c r="P28" s="2124"/>
    </row>
    <row r="29" spans="2:16" ht="19.5" customHeight="1">
      <c r="B29" s="2097"/>
      <c r="C29" s="2043"/>
      <c r="D29" s="2043"/>
      <c r="E29" s="2043"/>
      <c r="F29" s="2043"/>
      <c r="G29" s="1634" t="s">
        <v>475</v>
      </c>
      <c r="H29" s="1510">
        <v>2018</v>
      </c>
      <c r="I29" s="32" t="s">
        <v>476</v>
      </c>
      <c r="J29" s="1510">
        <v>2018</v>
      </c>
      <c r="K29" s="2113"/>
      <c r="L29" s="2832"/>
      <c r="M29" s="2833"/>
      <c r="N29" s="2834"/>
      <c r="O29" s="2124"/>
      <c r="P29" s="2124"/>
    </row>
    <row r="30" spans="2:16" ht="25.5" customHeight="1">
      <c r="B30" s="1490" t="s">
        <v>435</v>
      </c>
      <c r="C30" s="1997" t="s">
        <v>477</v>
      </c>
      <c r="D30" s="1997"/>
      <c r="E30" s="1997"/>
      <c r="F30" s="1997"/>
      <c r="G30" s="1998"/>
      <c r="H30" s="2381" t="s">
        <v>5318</v>
      </c>
      <c r="I30" s="2382"/>
      <c r="J30" s="2383"/>
      <c r="K30" s="2113"/>
      <c r="L30" s="2832"/>
      <c r="M30" s="2833"/>
      <c r="N30" s="2834"/>
      <c r="O30" s="2197"/>
      <c r="P30" s="2197"/>
    </row>
    <row r="31" spans="2:16" ht="23.25" customHeight="1">
      <c r="B31" s="1490" t="s">
        <v>441</v>
      </c>
      <c r="C31" s="1997" t="s">
        <v>478</v>
      </c>
      <c r="D31" s="1997"/>
      <c r="E31" s="1997"/>
      <c r="F31" s="1997"/>
      <c r="G31" s="1998"/>
      <c r="H31" s="2384" t="s">
        <v>852</v>
      </c>
      <c r="I31" s="2385"/>
      <c r="J31" s="2386"/>
      <c r="K31" s="2114"/>
      <c r="L31" s="2835"/>
      <c r="M31" s="2836"/>
      <c r="N31" s="2837"/>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328</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6" t="s">
        <v>61</v>
      </c>
      <c r="K35" s="36" t="s">
        <v>61</v>
      </c>
      <c r="L35" s="2361" t="s">
        <v>61</v>
      </c>
      <c r="M35" s="2362"/>
      <c r="N35" s="2363"/>
      <c r="O35" s="2380"/>
      <c r="P35" s="2380"/>
    </row>
    <row r="36" spans="2:16" ht="21" customHeight="1">
      <c r="B36" s="27"/>
      <c r="C36" s="2091" t="s">
        <v>486</v>
      </c>
      <c r="D36" s="2091"/>
      <c r="E36" s="2091"/>
      <c r="F36" s="2091"/>
      <c r="G36" s="2091"/>
      <c r="H36" s="2091"/>
      <c r="I36" s="2092"/>
      <c r="J36" s="316">
        <v>17277400</v>
      </c>
      <c r="K36" s="332">
        <v>17669436</v>
      </c>
      <c r="L36" s="2361">
        <f t="shared" ref="L36:L52" si="0">ABS(J36-K36)/J36</f>
        <v>2.2690682625858057E-2</v>
      </c>
      <c r="M36" s="2362"/>
      <c r="N36" s="2363"/>
      <c r="O36" s="2380"/>
      <c r="P36" s="2380"/>
    </row>
    <row r="37" spans="2:16" ht="31.5" customHeight="1">
      <c r="B37" s="27"/>
      <c r="C37" s="2091" t="s">
        <v>487</v>
      </c>
      <c r="D37" s="2091"/>
      <c r="E37" s="2091"/>
      <c r="F37" s="38" t="s">
        <v>488</v>
      </c>
      <c r="G37" s="1754"/>
      <c r="H37" s="2008"/>
      <c r="I37" s="1755"/>
      <c r="J37" s="36" t="s">
        <v>61</v>
      </c>
      <c r="K37" s="36"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6" t="s">
        <v>61</v>
      </c>
      <c r="L39" s="2361" t="s">
        <v>61</v>
      </c>
      <c r="M39" s="2362"/>
      <c r="N39" s="2363"/>
      <c r="O39" s="2380"/>
      <c r="P39" s="2380"/>
    </row>
    <row r="40" spans="2:16" ht="27.75" customHeight="1">
      <c r="B40" s="27"/>
      <c r="C40" s="2091" t="s">
        <v>492</v>
      </c>
      <c r="D40" s="2091"/>
      <c r="E40" s="2091"/>
      <c r="F40" s="38" t="s">
        <v>488</v>
      </c>
      <c r="G40" s="1754"/>
      <c r="H40" s="2008"/>
      <c r="I40" s="1755"/>
      <c r="J40" s="316">
        <v>1329880</v>
      </c>
      <c r="K40" s="332">
        <v>929970</v>
      </c>
      <c r="L40" s="2369">
        <f t="shared" si="0"/>
        <v>0.30071134237675579</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6" t="s">
        <v>61</v>
      </c>
      <c r="K42" s="36" t="s">
        <v>61</v>
      </c>
      <c r="L42" s="2361" t="s">
        <v>61</v>
      </c>
      <c r="M42" s="2362"/>
      <c r="N42" s="2363"/>
      <c r="O42" s="2380"/>
      <c r="P42" s="2380"/>
    </row>
    <row r="43" spans="2:16" ht="21" customHeight="1">
      <c r="B43" s="27"/>
      <c r="C43" s="2091" t="s">
        <v>495</v>
      </c>
      <c r="D43" s="2091"/>
      <c r="E43" s="2091"/>
      <c r="F43" s="2091"/>
      <c r="G43" s="2091"/>
      <c r="H43" s="2091"/>
      <c r="I43" s="2092"/>
      <c r="J43" s="316">
        <v>4121540</v>
      </c>
      <c r="K43" s="332">
        <v>3647962</v>
      </c>
      <c r="L43" s="2361">
        <f t="shared" si="0"/>
        <v>0.11490316726272219</v>
      </c>
      <c r="M43" s="2362"/>
      <c r="N43" s="2363"/>
      <c r="O43" s="2380"/>
      <c r="P43" s="2380"/>
    </row>
    <row r="44" spans="2:16" ht="21" customHeight="1">
      <c r="B44" s="27"/>
      <c r="C44" s="2091" t="s">
        <v>496</v>
      </c>
      <c r="D44" s="2091"/>
      <c r="E44" s="2091"/>
      <c r="F44" s="2091"/>
      <c r="G44" s="2091"/>
      <c r="H44" s="2091"/>
      <c r="I44" s="2092"/>
      <c r="J44" s="36" t="s">
        <v>61</v>
      </c>
      <c r="K44" s="36"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6"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6" t="s">
        <v>61</v>
      </c>
      <c r="K47" s="36" t="s">
        <v>61</v>
      </c>
      <c r="L47" s="2361" t="s">
        <v>61</v>
      </c>
      <c r="M47" s="2362"/>
      <c r="N47" s="2363"/>
      <c r="O47" s="2380"/>
      <c r="P47" s="2380"/>
    </row>
    <row r="48" spans="2:16" ht="21" customHeight="1">
      <c r="B48" s="27"/>
      <c r="C48" s="2091" t="s">
        <v>500</v>
      </c>
      <c r="D48" s="2091"/>
      <c r="E48" s="2091"/>
      <c r="F48" s="2091"/>
      <c r="G48" s="2091"/>
      <c r="H48" s="2091"/>
      <c r="I48" s="2092"/>
      <c r="J48" s="316">
        <v>113160</v>
      </c>
      <c r="K48" s="332">
        <v>12651</v>
      </c>
      <c r="L48" s="2361">
        <f t="shared" si="0"/>
        <v>0.88820254506892893</v>
      </c>
      <c r="M48" s="2362"/>
      <c r="N48" s="2363"/>
      <c r="O48" s="2380"/>
      <c r="P48" s="2380"/>
    </row>
    <row r="49" spans="2:16" ht="30" customHeight="1">
      <c r="B49" s="27"/>
      <c r="C49" s="2091" t="s">
        <v>501</v>
      </c>
      <c r="D49" s="2091"/>
      <c r="E49" s="2091"/>
      <c r="F49" s="38" t="s">
        <v>488</v>
      </c>
      <c r="G49" s="2093"/>
      <c r="H49" s="2157"/>
      <c r="I49" s="2094"/>
      <c r="J49" s="36" t="s">
        <v>61</v>
      </c>
      <c r="K49" s="36" t="s">
        <v>61</v>
      </c>
      <c r="L49" s="2361" t="s">
        <v>61</v>
      </c>
      <c r="M49" s="2362"/>
      <c r="N49" s="2363"/>
      <c r="O49" s="2380"/>
      <c r="P49" s="2380"/>
    </row>
    <row r="50" spans="2:16" ht="21" customHeight="1">
      <c r="B50" s="27" t="s">
        <v>502</v>
      </c>
      <c r="C50" s="2091" t="s">
        <v>503</v>
      </c>
      <c r="D50" s="2091"/>
      <c r="E50" s="2091"/>
      <c r="F50" s="2091"/>
      <c r="G50" s="2091"/>
      <c r="H50" s="2091"/>
      <c r="I50" s="2092"/>
      <c r="J50" s="316">
        <v>213560</v>
      </c>
      <c r="K50" s="332">
        <v>105672</v>
      </c>
      <c r="L50" s="2361">
        <f t="shared" si="0"/>
        <v>0.50518823749765873</v>
      </c>
      <c r="M50" s="2362"/>
      <c r="N50" s="2363"/>
      <c r="O50" s="2380"/>
      <c r="P50" s="2380"/>
    </row>
    <row r="51" spans="2:16" ht="21" customHeight="1">
      <c r="B51" s="27" t="s">
        <v>504</v>
      </c>
      <c r="C51" s="2091" t="s">
        <v>505</v>
      </c>
      <c r="D51" s="2091"/>
      <c r="E51" s="2091"/>
      <c r="F51" s="2091"/>
      <c r="G51" s="2091"/>
      <c r="H51" s="2091"/>
      <c r="I51" s="2092"/>
      <c r="J51" s="36" t="s">
        <v>61</v>
      </c>
      <c r="K51" s="36" t="s">
        <v>61</v>
      </c>
      <c r="L51" s="2361" t="s">
        <v>61</v>
      </c>
      <c r="M51" s="2362"/>
      <c r="N51" s="2363"/>
      <c r="O51" s="2380"/>
      <c r="P51" s="2380"/>
    </row>
    <row r="52" spans="2:16" ht="21" customHeight="1">
      <c r="B52" s="27" t="s">
        <v>506</v>
      </c>
      <c r="C52" s="2091" t="s">
        <v>131</v>
      </c>
      <c r="D52" s="2091"/>
      <c r="E52" s="2091"/>
      <c r="F52" s="2091"/>
      <c r="G52" s="2091"/>
      <c r="H52" s="2091"/>
      <c r="I52" s="2092"/>
      <c r="J52" s="316">
        <v>7727540</v>
      </c>
      <c r="K52" s="332">
        <v>17300918</v>
      </c>
      <c r="L52" s="2361">
        <f t="shared" si="0"/>
        <v>1.2388648910261222</v>
      </c>
      <c r="M52" s="2362"/>
      <c r="N52" s="2363"/>
      <c r="O52" s="2380"/>
      <c r="P52" s="2380"/>
    </row>
    <row r="53" spans="2:16" ht="21" customHeight="1">
      <c r="B53" s="27" t="s">
        <v>507</v>
      </c>
      <c r="C53" s="2091" t="s">
        <v>132</v>
      </c>
      <c r="D53" s="2091"/>
      <c r="E53" s="2091"/>
      <c r="F53" s="2091"/>
      <c r="G53" s="2091"/>
      <c r="H53" s="2091"/>
      <c r="I53" s="2092"/>
      <c r="J53" s="36" t="s">
        <v>61</v>
      </c>
      <c r="K53" s="36"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6" t="s">
        <v>61</v>
      </c>
      <c r="L55" s="2361" t="s">
        <v>61</v>
      </c>
      <c r="M55" s="2362"/>
      <c r="N55" s="2363"/>
      <c r="O55" s="2380"/>
      <c r="P55" s="2380"/>
    </row>
    <row r="56" spans="2:16" ht="21" customHeight="1">
      <c r="B56" s="27"/>
      <c r="C56" s="2091" t="s">
        <v>300</v>
      </c>
      <c r="D56" s="2091"/>
      <c r="E56" s="2091"/>
      <c r="F56" s="2091"/>
      <c r="G56" s="2091"/>
      <c r="H56" s="2091"/>
      <c r="I56" s="2092"/>
      <c r="J56" s="36" t="s">
        <v>61</v>
      </c>
      <c r="K56" s="36"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6" t="s">
        <v>61</v>
      </c>
      <c r="L57" s="2366" t="s">
        <v>61</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c r="N60" s="2360"/>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61.5" customHeight="1">
      <c r="B63" s="1490" t="s">
        <v>435</v>
      </c>
      <c r="C63" s="1997" t="s">
        <v>524</v>
      </c>
      <c r="D63" s="1997"/>
      <c r="E63" s="1997"/>
      <c r="F63" s="1998"/>
      <c r="G63" s="48">
        <v>4488269</v>
      </c>
      <c r="H63" s="116" t="s">
        <v>862</v>
      </c>
      <c r="I63" s="2317" t="s">
        <v>5319</v>
      </c>
      <c r="J63" s="2318"/>
      <c r="K63" s="2340"/>
      <c r="L63" s="2341"/>
      <c r="M63" s="2341"/>
      <c r="N63" s="2342"/>
      <c r="O63" s="2349"/>
      <c r="P63" s="2349"/>
    </row>
    <row r="64" spans="2:16" ht="54" customHeight="1">
      <c r="B64" s="1490" t="s">
        <v>441</v>
      </c>
      <c r="C64" s="1997" t="s">
        <v>525</v>
      </c>
      <c r="D64" s="1997"/>
      <c r="E64" s="1997"/>
      <c r="F64" s="1998"/>
      <c r="G64" s="48">
        <v>0</v>
      </c>
      <c r="H64" s="116" t="s">
        <v>862</v>
      </c>
      <c r="I64" s="2317" t="s">
        <v>61</v>
      </c>
      <c r="J64" s="2318"/>
      <c r="K64" s="2340"/>
      <c r="L64" s="2341"/>
      <c r="M64" s="2341"/>
      <c r="N64" s="2342"/>
      <c r="O64" s="2349"/>
      <c r="P64" s="2349"/>
    </row>
    <row r="65" spans="2:17" ht="40.5" customHeight="1" thickBot="1">
      <c r="B65" s="27" t="s">
        <v>443</v>
      </c>
      <c r="C65" s="1830" t="s">
        <v>526</v>
      </c>
      <c r="D65" s="1830"/>
      <c r="E65" s="1830"/>
      <c r="F65" s="1831"/>
      <c r="G65" s="50">
        <f>G63+G64</f>
        <v>4488269</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1893</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914</v>
      </c>
      <c r="P69" s="2051"/>
    </row>
    <row r="70" spans="2:17" ht="28.5" customHeight="1">
      <c r="B70" s="1490" t="s">
        <v>435</v>
      </c>
      <c r="C70" s="2338" t="s">
        <v>537</v>
      </c>
      <c r="D70" s="2338"/>
      <c r="E70" s="2339"/>
      <c r="F70" s="1523" t="s">
        <v>56</v>
      </c>
      <c r="G70" s="2315">
        <v>3008877</v>
      </c>
      <c r="H70" s="2316"/>
      <c r="I70" s="2317" t="s">
        <v>862</v>
      </c>
      <c r="J70" s="2318"/>
      <c r="K70" s="2340" t="s">
        <v>5320</v>
      </c>
      <c r="L70" s="2341"/>
      <c r="M70" s="2341"/>
      <c r="N70" s="2342"/>
      <c r="O70" s="2124"/>
      <c r="P70" s="2124"/>
    </row>
    <row r="71" spans="2:17" ht="31.5" customHeight="1">
      <c r="B71" s="56"/>
      <c r="C71" s="2338" t="s">
        <v>538</v>
      </c>
      <c r="D71" s="2338"/>
      <c r="E71" s="2339"/>
      <c r="F71" s="2162" t="s">
        <v>5321</v>
      </c>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t="s">
        <v>862</v>
      </c>
      <c r="J72" s="2318"/>
      <c r="K72" s="2340"/>
      <c r="L72" s="2341"/>
      <c r="M72" s="2341"/>
      <c r="N72" s="2342"/>
      <c r="O72" s="2124"/>
      <c r="P72" s="2124"/>
    </row>
    <row r="73" spans="2:17" ht="35.25" customHeight="1">
      <c r="B73" s="56"/>
      <c r="C73" s="2338" t="s">
        <v>540</v>
      </c>
      <c r="D73" s="2338"/>
      <c r="E73" s="2339"/>
      <c r="F73" s="2162" t="s">
        <v>61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3008877</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62</v>
      </c>
      <c r="G77" s="2315">
        <v>0</v>
      </c>
      <c r="H77" s="2316"/>
      <c r="I77" s="2317" t="s">
        <v>862</v>
      </c>
      <c r="J77" s="2318"/>
      <c r="K77" s="2284"/>
      <c r="L77" s="2285"/>
      <c r="M77" s="2285"/>
      <c r="N77" s="2286"/>
      <c r="O77" s="25" t="s">
        <v>328</v>
      </c>
      <c r="P77" s="26"/>
    </row>
    <row r="78" spans="2:17" s="164" customFormat="1" ht="32.25" customHeight="1">
      <c r="B78" s="1490" t="s">
        <v>441</v>
      </c>
      <c r="C78" s="1997" t="s">
        <v>67</v>
      </c>
      <c r="D78" s="1997"/>
      <c r="E78" s="1998"/>
      <c r="F78" s="1523" t="s">
        <v>62</v>
      </c>
      <c r="G78" s="2315">
        <v>0</v>
      </c>
      <c r="H78" s="2316"/>
      <c r="I78" s="2317" t="s">
        <v>862</v>
      </c>
      <c r="J78" s="2318"/>
      <c r="K78" s="2284"/>
      <c r="L78" s="2285"/>
      <c r="M78" s="2285"/>
      <c r="N78" s="2286"/>
      <c r="O78" s="25" t="s">
        <v>328</v>
      </c>
      <c r="P78" s="26"/>
    </row>
    <row r="79" spans="2:17" s="164" customFormat="1" ht="32.25" customHeight="1">
      <c r="B79" s="1490" t="s">
        <v>443</v>
      </c>
      <c r="C79" s="1997" t="s">
        <v>115</v>
      </c>
      <c r="D79" s="1997"/>
      <c r="E79" s="1998"/>
      <c r="F79" s="1523" t="s">
        <v>62</v>
      </c>
      <c r="G79" s="2315">
        <v>0</v>
      </c>
      <c r="H79" s="2316"/>
      <c r="I79" s="2317" t="s">
        <v>862</v>
      </c>
      <c r="J79" s="2318"/>
      <c r="K79" s="2284"/>
      <c r="L79" s="2285"/>
      <c r="M79" s="2285"/>
      <c r="N79" s="2286"/>
      <c r="O79" s="25" t="s">
        <v>328</v>
      </c>
      <c r="P79" s="26"/>
    </row>
    <row r="80" spans="2:17" s="164" customFormat="1" ht="32.25" customHeight="1">
      <c r="B80" s="1490" t="s">
        <v>445</v>
      </c>
      <c r="C80" s="1997" t="s">
        <v>116</v>
      </c>
      <c r="D80" s="1997"/>
      <c r="E80" s="1998"/>
      <c r="F80" s="1523" t="s">
        <v>62</v>
      </c>
      <c r="G80" s="2315">
        <v>0</v>
      </c>
      <c r="H80" s="2316"/>
      <c r="I80" s="2317" t="s">
        <v>862</v>
      </c>
      <c r="J80" s="2318"/>
      <c r="K80" s="2315"/>
      <c r="L80" s="2319"/>
      <c r="M80" s="2319"/>
      <c r="N80" s="2320"/>
      <c r="O80" s="238" t="s">
        <v>914</v>
      </c>
      <c r="P80" s="2051"/>
    </row>
    <row r="81" spans="1:16" s="164" customFormat="1" ht="32.25" customHeight="1">
      <c r="B81" s="1490" t="s">
        <v>448</v>
      </c>
      <c r="C81" s="1997" t="s">
        <v>328</v>
      </c>
      <c r="D81" s="1997"/>
      <c r="E81" s="1998"/>
      <c r="F81" s="1523" t="s">
        <v>62</v>
      </c>
      <c r="G81" s="2315">
        <v>63312</v>
      </c>
      <c r="H81" s="2316"/>
      <c r="I81" s="2317" t="s">
        <v>862</v>
      </c>
      <c r="J81" s="2318"/>
      <c r="K81" s="2284" t="s">
        <v>5322</v>
      </c>
      <c r="L81" s="2285"/>
      <c r="M81" s="2285"/>
      <c r="N81" s="2286"/>
      <c r="O81" s="1511" t="s">
        <v>867</v>
      </c>
      <c r="P81" s="2197"/>
    </row>
    <row r="82" spans="1:16" ht="53.25" customHeight="1" thickBot="1">
      <c r="B82" s="27" t="s">
        <v>450</v>
      </c>
      <c r="C82" s="1830" t="s">
        <v>549</v>
      </c>
      <c r="D82" s="1830"/>
      <c r="E82" s="1831"/>
      <c r="F82" s="61"/>
      <c r="G82" s="2307">
        <f>G77+G78+G79+G80+G81</f>
        <v>63312</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0.97939189288159034</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0.68449306402980747</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5323</v>
      </c>
      <c r="M88" s="2293"/>
      <c r="N88" s="2294"/>
      <c r="O88" s="2051" t="s">
        <v>1907</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61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56</v>
      </c>
      <c r="G96" s="2000"/>
      <c r="H96" s="2290"/>
      <c r="I96" s="2023"/>
      <c r="J96" s="2048"/>
      <c r="K96" s="2048"/>
      <c r="L96" s="2048"/>
      <c r="M96" s="2048"/>
      <c r="N96" s="2024"/>
      <c r="O96" s="2124"/>
      <c r="P96" s="2124"/>
    </row>
    <row r="97" spans="2:16" ht="20.25" customHeight="1">
      <c r="B97" s="1519"/>
      <c r="C97" s="1903" t="s">
        <v>323</v>
      </c>
      <c r="D97" s="1903"/>
      <c r="E97" s="1903"/>
      <c r="F97" s="1999" t="s">
        <v>56</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56</v>
      </c>
      <c r="G100" s="2040"/>
      <c r="H100" s="2290"/>
      <c r="I100" s="2023"/>
      <c r="J100" s="2048"/>
      <c r="K100" s="2048"/>
      <c r="L100" s="2048"/>
      <c r="M100" s="2048"/>
      <c r="N100" s="2024"/>
      <c r="O100" s="2124"/>
      <c r="P100" s="2124"/>
    </row>
    <row r="101" spans="2:16" ht="21" customHeight="1">
      <c r="B101" s="27"/>
      <c r="C101" s="1903" t="s">
        <v>327</v>
      </c>
      <c r="D101" s="1903"/>
      <c r="E101" s="2138"/>
      <c r="F101" s="2038" t="s">
        <v>56</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34.5" customHeight="1">
      <c r="B108" s="1810"/>
      <c r="C108" s="1811"/>
      <c r="D108" s="1811"/>
      <c r="E108" s="2267"/>
      <c r="F108" s="3681" t="s">
        <v>5324</v>
      </c>
      <c r="G108" s="3800"/>
      <c r="H108" s="3682"/>
      <c r="I108" s="3798">
        <f>1070800000/52</f>
        <v>20592307.692307692</v>
      </c>
      <c r="J108" s="3799"/>
      <c r="K108" s="3795" t="s">
        <v>5325</v>
      </c>
      <c r="L108" s="3796"/>
      <c r="M108" s="3796"/>
      <c r="N108" s="379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62</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62</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62</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62</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62</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62</v>
      </c>
      <c r="M121" s="2110"/>
      <c r="N121" s="2191"/>
      <c r="O121" s="2232"/>
      <c r="P121" s="2232"/>
    </row>
    <row r="122" spans="2:16" ht="24.75" customHeight="1">
      <c r="B122" s="73" t="s">
        <v>453</v>
      </c>
      <c r="C122" s="1885" t="s">
        <v>132</v>
      </c>
      <c r="D122" s="1885"/>
      <c r="E122" s="1885"/>
      <c r="F122" s="2148"/>
      <c r="G122" s="2108" t="s">
        <v>57</v>
      </c>
      <c r="H122" s="2109"/>
      <c r="I122" s="2108" t="s">
        <v>57</v>
      </c>
      <c r="J122" s="2109"/>
      <c r="K122" s="1522" t="s">
        <v>57</v>
      </c>
      <c r="L122" s="2108" t="s">
        <v>62</v>
      </c>
      <c r="M122" s="2110"/>
      <c r="N122" s="2191"/>
      <c r="O122" s="2232"/>
      <c r="P122" s="2232"/>
    </row>
    <row r="123" spans="2:16" ht="24" customHeight="1">
      <c r="B123" s="73" t="s">
        <v>456</v>
      </c>
      <c r="C123" s="1885" t="s">
        <v>592</v>
      </c>
      <c r="D123" s="1885"/>
      <c r="E123" s="1885"/>
      <c r="F123" s="2148"/>
      <c r="G123" s="2108" t="s">
        <v>57</v>
      </c>
      <c r="H123" s="2109"/>
      <c r="I123" s="2108" t="s">
        <v>57</v>
      </c>
      <c r="J123" s="2109"/>
      <c r="K123" s="1522" t="s">
        <v>57</v>
      </c>
      <c r="L123" s="2108" t="s">
        <v>62</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62</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62</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62</v>
      </c>
      <c r="M126" s="2110"/>
      <c r="N126" s="2191"/>
      <c r="O126" s="2232"/>
      <c r="P126" s="2232"/>
    </row>
    <row r="127" spans="2:16" ht="29.25" customHeight="1">
      <c r="B127" s="73" t="s">
        <v>598</v>
      </c>
      <c r="C127" s="1885" t="s">
        <v>599</v>
      </c>
      <c r="D127" s="1885"/>
      <c r="E127" s="1885"/>
      <c r="F127" s="2148"/>
      <c r="G127" s="2108" t="s">
        <v>56</v>
      </c>
      <c r="H127" s="2109"/>
      <c r="I127" s="2108" t="s">
        <v>57</v>
      </c>
      <c r="J127" s="2109"/>
      <c r="K127" s="1522" t="s">
        <v>57</v>
      </c>
      <c r="L127" s="2108" t="s">
        <v>62</v>
      </c>
      <c r="M127" s="2110"/>
      <c r="N127" s="2191"/>
      <c r="O127" s="2232"/>
      <c r="P127" s="2232"/>
    </row>
    <row r="128" spans="2:16" ht="21" customHeight="1">
      <c r="B128" s="73" t="s">
        <v>600</v>
      </c>
      <c r="C128" s="1885" t="s">
        <v>601</v>
      </c>
      <c r="D128" s="1885"/>
      <c r="E128" s="1885"/>
      <c r="F128" s="2148"/>
      <c r="G128" s="2108" t="s">
        <v>56</v>
      </c>
      <c r="H128" s="2109"/>
      <c r="I128" s="2108" t="s">
        <v>56</v>
      </c>
      <c r="J128" s="2109"/>
      <c r="K128" s="1522" t="s">
        <v>56</v>
      </c>
      <c r="L128" s="2108" t="s">
        <v>62</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t="s">
        <v>5326</v>
      </c>
      <c r="F130" s="2242"/>
      <c r="G130" s="2108" t="s">
        <v>56</v>
      </c>
      <c r="H130" s="2109"/>
      <c r="I130" s="2108" t="s">
        <v>56</v>
      </c>
      <c r="J130" s="2109"/>
      <c r="K130" s="1522" t="s">
        <v>56</v>
      </c>
      <c r="L130" s="2108" t="s">
        <v>57</v>
      </c>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10.25" customHeight="1">
      <c r="B135" s="28" t="s">
        <v>607</v>
      </c>
      <c r="C135" s="2111" t="s">
        <v>608</v>
      </c>
      <c r="D135" s="2111"/>
      <c r="E135" s="2111"/>
      <c r="F135" s="2111"/>
      <c r="G135" s="1531" t="s">
        <v>56</v>
      </c>
      <c r="H135" s="2236" t="s">
        <v>609</v>
      </c>
      <c r="I135" s="2237"/>
      <c r="J135" s="2238" t="s">
        <v>5327</v>
      </c>
      <c r="K135" s="2239"/>
      <c r="L135" s="2239"/>
      <c r="M135" s="2239"/>
      <c r="N135" s="2240"/>
      <c r="O135" s="1628" t="s">
        <v>1916</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36" customHeight="1">
      <c r="B137" s="1490" t="s">
        <v>611</v>
      </c>
      <c r="C137" s="2028" t="s">
        <v>612</v>
      </c>
      <c r="D137" s="2028"/>
      <c r="E137" s="2028"/>
      <c r="F137" s="2028"/>
      <c r="G137" s="2028"/>
      <c r="H137" s="1999" t="s">
        <v>5328</v>
      </c>
      <c r="I137" s="2027"/>
      <c r="J137" s="2027"/>
      <c r="K137" s="2169" t="s">
        <v>514</v>
      </c>
      <c r="L137" s="2230" t="s">
        <v>5329</v>
      </c>
      <c r="M137" s="2230"/>
      <c r="N137" s="2022"/>
      <c r="O137" s="2231"/>
      <c r="P137" s="2231"/>
    </row>
    <row r="138" spans="2:16" ht="19.5" customHeight="1">
      <c r="B138" s="1490" t="s">
        <v>441</v>
      </c>
      <c r="C138" s="2028" t="s">
        <v>613</v>
      </c>
      <c r="D138" s="2028"/>
      <c r="E138" s="2028"/>
      <c r="F138" s="2028"/>
      <c r="G138" s="2028"/>
      <c r="H138" s="1999" t="s">
        <v>5330</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56</v>
      </c>
      <c r="I141" s="2027"/>
      <c r="J141" s="2027"/>
      <c r="K141" s="2169"/>
      <c r="L141" s="2039"/>
      <c r="M141" s="2039"/>
      <c r="N141" s="2225"/>
      <c r="O141" s="2051" t="s">
        <v>878</v>
      </c>
      <c r="P141" s="2051"/>
    </row>
    <row r="142" spans="2:16" ht="72.75" customHeight="1">
      <c r="B142" s="76" t="s">
        <v>435</v>
      </c>
      <c r="C142" s="2028" t="s">
        <v>618</v>
      </c>
      <c r="D142" s="2028"/>
      <c r="E142" s="2028"/>
      <c r="F142" s="2028"/>
      <c r="G142" s="2029"/>
      <c r="H142" s="1999" t="s">
        <v>5331</v>
      </c>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2:16" ht="80.45" customHeight="1" thickBot="1">
      <c r="B144" s="22" t="s">
        <v>435</v>
      </c>
      <c r="C144" s="1855" t="s">
        <v>618</v>
      </c>
      <c r="D144" s="1855"/>
      <c r="E144" s="1855"/>
      <c r="F144" s="1855"/>
      <c r="G144" s="2098"/>
      <c r="H144" s="1999" t="s">
        <v>5332</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849</v>
      </c>
      <c r="P146" s="2006"/>
    </row>
    <row r="147" spans="2:16" ht="83.25" customHeight="1">
      <c r="B147" s="76" t="s">
        <v>611</v>
      </c>
      <c r="C147" s="1885" t="s">
        <v>584</v>
      </c>
      <c r="D147" s="1885"/>
      <c r="E147" s="1885"/>
      <c r="F147" s="2148"/>
      <c r="G147" s="2108" t="s">
        <v>164</v>
      </c>
      <c r="H147" s="2110"/>
      <c r="I147" s="2109"/>
      <c r="J147" s="2108" t="s">
        <v>164</v>
      </c>
      <c r="K147" s="2110"/>
      <c r="L147" s="2109"/>
      <c r="M147" s="2162" t="s">
        <v>5333</v>
      </c>
      <c r="N147" s="2196"/>
      <c r="O147" s="2165"/>
      <c r="P147" s="2165"/>
    </row>
    <row r="148" spans="2:16" ht="42" customHeight="1">
      <c r="B148" s="76" t="s">
        <v>441</v>
      </c>
      <c r="C148" s="1885" t="s">
        <v>585</v>
      </c>
      <c r="D148" s="1885"/>
      <c r="E148" s="1885"/>
      <c r="F148" s="2148"/>
      <c r="G148" s="2108" t="s">
        <v>164</v>
      </c>
      <c r="H148" s="2110"/>
      <c r="I148" s="2109"/>
      <c r="J148" s="2108" t="s">
        <v>164</v>
      </c>
      <c r="K148" s="2110"/>
      <c r="L148" s="2109"/>
      <c r="M148" s="2162" t="s">
        <v>5333</v>
      </c>
      <c r="N148" s="2196"/>
      <c r="O148" s="2165"/>
      <c r="P148" s="2165"/>
    </row>
    <row r="149" spans="2:16" ht="31.5" customHeight="1">
      <c r="B149" s="76" t="s">
        <v>443</v>
      </c>
      <c r="C149" s="79" t="s">
        <v>458</v>
      </c>
      <c r="D149" s="1885" t="s">
        <v>626</v>
      </c>
      <c r="E149" s="1885"/>
      <c r="F149" s="2148"/>
      <c r="G149" s="2108" t="s">
        <v>164</v>
      </c>
      <c r="H149" s="2110"/>
      <c r="I149" s="2109"/>
      <c r="J149" s="2108" t="s">
        <v>167</v>
      </c>
      <c r="K149" s="2110"/>
      <c r="L149" s="2109"/>
      <c r="M149" s="2162"/>
      <c r="N149" s="2196"/>
      <c r="O149" s="2165"/>
      <c r="P149" s="2165"/>
    </row>
    <row r="150" spans="2:16" ht="32.25" customHeight="1">
      <c r="B150" s="76"/>
      <c r="C150" s="1528" t="s">
        <v>489</v>
      </c>
      <c r="D150" s="1885" t="s">
        <v>627</v>
      </c>
      <c r="E150" s="1885"/>
      <c r="F150" s="2148"/>
      <c r="G150" s="2108" t="s">
        <v>164</v>
      </c>
      <c r="H150" s="2110"/>
      <c r="I150" s="2109"/>
      <c r="J150" s="2108" t="s">
        <v>167</v>
      </c>
      <c r="K150" s="2110"/>
      <c r="L150" s="2109"/>
      <c r="M150" s="1533"/>
      <c r="N150" s="1539"/>
      <c r="O150" s="2165"/>
      <c r="P150" s="2165"/>
    </row>
    <row r="151" spans="2:16" ht="41.25" customHeight="1">
      <c r="B151" s="76" t="s">
        <v>445</v>
      </c>
      <c r="C151" s="1885" t="s">
        <v>589</v>
      </c>
      <c r="D151" s="1885"/>
      <c r="E151" s="1885"/>
      <c r="F151" s="2148"/>
      <c r="G151" s="2108" t="s">
        <v>164</v>
      </c>
      <c r="H151" s="2110"/>
      <c r="I151" s="2109"/>
      <c r="J151" s="2108" t="s">
        <v>167</v>
      </c>
      <c r="K151" s="2110"/>
      <c r="L151" s="2109"/>
      <c r="M151" s="2162"/>
      <c r="N151" s="2196"/>
      <c r="O151" s="2165"/>
      <c r="P151" s="2165"/>
    </row>
    <row r="152" spans="2:16" ht="29.25" customHeight="1">
      <c r="B152" s="76" t="s">
        <v>448</v>
      </c>
      <c r="C152" s="1885" t="s">
        <v>628</v>
      </c>
      <c r="D152" s="1885"/>
      <c r="E152" s="1885"/>
      <c r="F152" s="2148"/>
      <c r="G152" s="2108" t="s">
        <v>164</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62</v>
      </c>
      <c r="H154" s="2110"/>
      <c r="I154" s="2109"/>
      <c r="J154" s="2108" t="s">
        <v>62</v>
      </c>
      <c r="K154" s="2110"/>
      <c r="L154" s="2109"/>
      <c r="M154" s="2162"/>
      <c r="N154" s="2196"/>
      <c r="O154" s="2165"/>
      <c r="P154" s="2165"/>
    </row>
    <row r="155" spans="2:16" ht="28.5" customHeight="1">
      <c r="B155" s="76" t="s">
        <v>456</v>
      </c>
      <c r="C155" s="1885" t="s">
        <v>629</v>
      </c>
      <c r="D155" s="1885"/>
      <c r="E155" s="1885"/>
      <c r="F155" s="2148"/>
      <c r="G155" s="2108" t="s">
        <v>62</v>
      </c>
      <c r="H155" s="2110"/>
      <c r="I155" s="2109"/>
      <c r="J155" s="2108" t="s">
        <v>62</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164</v>
      </c>
      <c r="H160" s="2110"/>
      <c r="I160" s="2109"/>
      <c r="J160" s="2108" t="s">
        <v>168</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9.5" customHeight="1">
      <c r="A164" s="166"/>
      <c r="B164" s="1492" t="s">
        <v>435</v>
      </c>
      <c r="C164" s="1997" t="s">
        <v>175</v>
      </c>
      <c r="D164" s="1997"/>
      <c r="E164" s="1998"/>
      <c r="F164" s="1523" t="s">
        <v>56</v>
      </c>
      <c r="G164" s="2188" t="s">
        <v>5334</v>
      </c>
      <c r="H164" s="2189"/>
      <c r="I164" s="2189"/>
      <c r="J164" s="2189"/>
      <c r="K164" s="2190"/>
      <c r="L164" s="2108" t="s">
        <v>56</v>
      </c>
      <c r="M164" s="2110"/>
      <c r="N164" s="2110"/>
      <c r="O164" s="2204"/>
      <c r="P164" s="2204"/>
    </row>
    <row r="165" spans="1:16" ht="39.6" customHeight="1">
      <c r="A165" s="166"/>
      <c r="B165" s="1492" t="s">
        <v>441</v>
      </c>
      <c r="C165" s="1997" t="s">
        <v>176</v>
      </c>
      <c r="D165" s="1997"/>
      <c r="E165" s="1998"/>
      <c r="F165" s="1523" t="s">
        <v>57</v>
      </c>
      <c r="G165" s="2188" t="s">
        <v>5335</v>
      </c>
      <c r="H165" s="2189"/>
      <c r="I165" s="2189"/>
      <c r="J165" s="2189"/>
      <c r="K165" s="2190"/>
      <c r="L165" s="2108" t="s">
        <v>56</v>
      </c>
      <c r="M165" s="2110"/>
      <c r="N165" s="2110"/>
      <c r="O165" s="2204"/>
      <c r="P165" s="2204"/>
    </row>
    <row r="166" spans="1:16" ht="19.5" customHeight="1">
      <c r="A166" s="166"/>
      <c r="B166" s="1492" t="s">
        <v>443</v>
      </c>
      <c r="C166" s="1997" t="s">
        <v>177</v>
      </c>
      <c r="D166" s="1997"/>
      <c r="E166" s="1998"/>
      <c r="F166" s="1523" t="s">
        <v>56</v>
      </c>
      <c r="G166" s="2188" t="s">
        <v>5334</v>
      </c>
      <c r="H166" s="2189"/>
      <c r="I166" s="2189"/>
      <c r="J166" s="2189"/>
      <c r="K166" s="2190"/>
      <c r="L166" s="2108" t="s">
        <v>65</v>
      </c>
      <c r="M166" s="2110"/>
      <c r="N166" s="2110"/>
      <c r="O166" s="2204"/>
      <c r="P166" s="2204"/>
    </row>
    <row r="167" spans="1:16" ht="19.5" customHeight="1">
      <c r="A167" s="166"/>
      <c r="B167" s="1492" t="s">
        <v>445</v>
      </c>
      <c r="C167" s="1997" t="s">
        <v>178</v>
      </c>
      <c r="D167" s="1997"/>
      <c r="E167" s="1998"/>
      <c r="F167" s="1523" t="s">
        <v>56</v>
      </c>
      <c r="G167" s="2188" t="s">
        <v>5334</v>
      </c>
      <c r="H167" s="2189"/>
      <c r="I167" s="2189"/>
      <c r="J167" s="2189"/>
      <c r="K167" s="2190"/>
      <c r="L167" s="2108" t="s">
        <v>65</v>
      </c>
      <c r="M167" s="2110"/>
      <c r="N167" s="2110"/>
      <c r="O167" s="2204"/>
      <c r="P167" s="2204"/>
    </row>
    <row r="168" spans="1:16" ht="19.5" customHeight="1">
      <c r="A168" s="166"/>
      <c r="B168" s="76" t="s">
        <v>448</v>
      </c>
      <c r="C168" s="1997" t="s">
        <v>179</v>
      </c>
      <c r="D168" s="1997"/>
      <c r="E168" s="1998"/>
      <c r="F168" s="1532" t="s">
        <v>56</v>
      </c>
      <c r="G168" s="2188" t="s">
        <v>5334</v>
      </c>
      <c r="H168" s="2189"/>
      <c r="I168" s="2189"/>
      <c r="J168" s="2189"/>
      <c r="K168" s="2190"/>
      <c r="L168" s="2108" t="s">
        <v>65</v>
      </c>
      <c r="M168" s="2110"/>
      <c r="N168" s="2110"/>
      <c r="O168" s="2204"/>
      <c r="P168" s="2204"/>
    </row>
    <row r="169" spans="1:16" ht="19.5" customHeight="1">
      <c r="A169" s="166"/>
      <c r="B169" s="84" t="s">
        <v>450</v>
      </c>
      <c r="C169" s="1997" t="s">
        <v>638</v>
      </c>
      <c r="D169" s="1997"/>
      <c r="E169" s="1998"/>
      <c r="F169" s="1532" t="s">
        <v>56</v>
      </c>
      <c r="G169" s="2188" t="s">
        <v>5334</v>
      </c>
      <c r="H169" s="2189"/>
      <c r="I169" s="2189"/>
      <c r="J169" s="2189"/>
      <c r="K169" s="2190"/>
      <c r="L169" s="2108" t="s">
        <v>65</v>
      </c>
      <c r="M169" s="2110"/>
      <c r="N169" s="2110"/>
      <c r="O169" s="2204"/>
      <c r="P169" s="2204"/>
    </row>
    <row r="170" spans="1:16" ht="19.5" customHeight="1">
      <c r="A170" s="166"/>
      <c r="B170" s="84" t="s">
        <v>453</v>
      </c>
      <c r="C170" s="1997" t="s">
        <v>181</v>
      </c>
      <c r="D170" s="1997"/>
      <c r="E170" s="1998"/>
      <c r="F170" s="1532" t="s">
        <v>56</v>
      </c>
      <c r="G170" s="2188" t="s">
        <v>5334</v>
      </c>
      <c r="H170" s="2189"/>
      <c r="I170" s="2189"/>
      <c r="J170" s="2189"/>
      <c r="K170" s="2190"/>
      <c r="L170" s="2108" t="s">
        <v>65</v>
      </c>
      <c r="M170" s="2110"/>
      <c r="N170" s="2110"/>
      <c r="O170" s="2204"/>
      <c r="P170" s="2204"/>
    </row>
    <row r="171" spans="1:16" ht="19.5" customHeight="1">
      <c r="A171" s="166"/>
      <c r="B171" s="84" t="s">
        <v>456</v>
      </c>
      <c r="C171" s="1997" t="s">
        <v>182</v>
      </c>
      <c r="D171" s="1997"/>
      <c r="E171" s="1998"/>
      <c r="F171" s="1532" t="s">
        <v>56</v>
      </c>
      <c r="G171" s="2188" t="s">
        <v>5334</v>
      </c>
      <c r="H171" s="2189"/>
      <c r="I171" s="2189"/>
      <c r="J171" s="2189"/>
      <c r="K171" s="2190"/>
      <c r="L171" s="2108" t="s">
        <v>65</v>
      </c>
      <c r="M171" s="2110"/>
      <c r="N171" s="2110"/>
      <c r="O171" s="2204"/>
      <c r="P171" s="2204"/>
    </row>
    <row r="172" spans="1:16" ht="19.5" customHeight="1">
      <c r="A172" s="166"/>
      <c r="B172" s="84" t="s">
        <v>458</v>
      </c>
      <c r="C172" s="1997" t="s">
        <v>183</v>
      </c>
      <c r="D172" s="1997"/>
      <c r="E172" s="1998"/>
      <c r="F172" s="1532" t="s">
        <v>56</v>
      </c>
      <c r="G172" s="2188" t="s">
        <v>5334</v>
      </c>
      <c r="H172" s="2189"/>
      <c r="I172" s="2189"/>
      <c r="J172" s="2189"/>
      <c r="K172" s="2190"/>
      <c r="L172" s="2108" t="s">
        <v>65</v>
      </c>
      <c r="M172" s="2110"/>
      <c r="N172" s="2191"/>
      <c r="O172" s="2204"/>
      <c r="P172" s="2204"/>
    </row>
    <row r="173" spans="1:16" ht="19.5" customHeight="1">
      <c r="A173" s="166"/>
      <c r="B173" s="84" t="s">
        <v>594</v>
      </c>
      <c r="C173" s="1997" t="s">
        <v>639</v>
      </c>
      <c r="D173" s="1997"/>
      <c r="E173" s="1998"/>
      <c r="F173" s="1532" t="s">
        <v>56</v>
      </c>
      <c r="G173" s="2188" t="s">
        <v>5334</v>
      </c>
      <c r="H173" s="2189"/>
      <c r="I173" s="2189"/>
      <c r="J173" s="2189"/>
      <c r="K173" s="2190"/>
      <c r="L173" s="2108" t="s">
        <v>65</v>
      </c>
      <c r="M173" s="2110"/>
      <c r="N173" s="2110"/>
      <c r="O173" s="2204"/>
      <c r="P173" s="2204"/>
    </row>
    <row r="174" spans="1:16" ht="19.5" customHeight="1">
      <c r="A174" s="166"/>
      <c r="B174" s="76" t="s">
        <v>596</v>
      </c>
      <c r="C174" s="1997" t="s">
        <v>640</v>
      </c>
      <c r="D174" s="1997"/>
      <c r="E174" s="1998"/>
      <c r="F174" s="1532" t="s">
        <v>56</v>
      </c>
      <c r="G174" s="2188" t="s">
        <v>5334</v>
      </c>
      <c r="H174" s="2189"/>
      <c r="I174" s="2189"/>
      <c r="J174" s="2189"/>
      <c r="K174" s="2190"/>
      <c r="L174" s="2108" t="s">
        <v>65</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328</v>
      </c>
      <c r="P175" s="2074"/>
    </row>
    <row r="176" spans="1:16" ht="18.75" customHeight="1">
      <c r="A176" s="166"/>
      <c r="B176" s="1492" t="s">
        <v>435</v>
      </c>
      <c r="C176" s="1997" t="s">
        <v>175</v>
      </c>
      <c r="D176" s="1997"/>
      <c r="E176" s="1998"/>
      <c r="F176" s="33" t="s">
        <v>57</v>
      </c>
      <c r="G176" s="2170" t="s">
        <v>5335</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56</v>
      </c>
      <c r="G177" s="2162" t="s">
        <v>5334</v>
      </c>
      <c r="H177" s="2163"/>
      <c r="I177" s="2163"/>
      <c r="J177" s="2163"/>
      <c r="K177" s="2163"/>
      <c r="L177" s="2163"/>
      <c r="M177" s="2163"/>
      <c r="N177" s="2196"/>
      <c r="O177" s="2124"/>
      <c r="P177" s="2081"/>
    </row>
    <row r="178" spans="1:16" ht="18.75" customHeight="1">
      <c r="A178" s="166"/>
      <c r="B178" s="1492" t="s">
        <v>443</v>
      </c>
      <c r="C178" s="1997" t="s">
        <v>177</v>
      </c>
      <c r="D178" s="1997"/>
      <c r="E178" s="1998"/>
      <c r="F178" s="33" t="s">
        <v>56</v>
      </c>
      <c r="G178" s="2162" t="s">
        <v>5334</v>
      </c>
      <c r="H178" s="2163"/>
      <c r="I178" s="2163"/>
      <c r="J178" s="2163"/>
      <c r="K178" s="2163"/>
      <c r="L178" s="2163"/>
      <c r="M178" s="2163"/>
      <c r="N178" s="2196"/>
      <c r="O178" s="2124"/>
      <c r="P178" s="2081"/>
    </row>
    <row r="179" spans="1:16" ht="18.75" customHeight="1">
      <c r="A179" s="166"/>
      <c r="B179" s="1492" t="s">
        <v>445</v>
      </c>
      <c r="C179" s="1997" t="s">
        <v>178</v>
      </c>
      <c r="D179" s="1997"/>
      <c r="E179" s="1998"/>
      <c r="F179" s="33" t="s">
        <v>56</v>
      </c>
      <c r="G179" s="2162" t="s">
        <v>5334</v>
      </c>
      <c r="H179" s="2163"/>
      <c r="I179" s="2163"/>
      <c r="J179" s="2163"/>
      <c r="K179" s="2163"/>
      <c r="L179" s="2163"/>
      <c r="M179" s="2163"/>
      <c r="N179" s="2196"/>
      <c r="O179" s="2124"/>
      <c r="P179" s="2081"/>
    </row>
    <row r="180" spans="1:16" ht="18.75" customHeight="1">
      <c r="A180" s="166"/>
      <c r="B180" s="76" t="s">
        <v>448</v>
      </c>
      <c r="C180" s="1997" t="s">
        <v>179</v>
      </c>
      <c r="D180" s="1997"/>
      <c r="E180" s="1998"/>
      <c r="F180" s="33" t="s">
        <v>56</v>
      </c>
      <c r="G180" s="2162" t="s">
        <v>5334</v>
      </c>
      <c r="H180" s="2163"/>
      <c r="I180" s="2163"/>
      <c r="J180" s="2163"/>
      <c r="K180" s="2163"/>
      <c r="L180" s="2163"/>
      <c r="M180" s="2163"/>
      <c r="N180" s="2196"/>
      <c r="O180" s="2124"/>
      <c r="P180" s="2081"/>
    </row>
    <row r="181" spans="1:16" ht="18.75" customHeight="1">
      <c r="A181" s="166"/>
      <c r="B181" s="84" t="s">
        <v>450</v>
      </c>
      <c r="C181" s="1997" t="s">
        <v>638</v>
      </c>
      <c r="D181" s="1997"/>
      <c r="E181" s="1998"/>
      <c r="F181" s="33" t="s">
        <v>56</v>
      </c>
      <c r="G181" s="2162" t="s">
        <v>5334</v>
      </c>
      <c r="H181" s="2163"/>
      <c r="I181" s="2163"/>
      <c r="J181" s="2163"/>
      <c r="K181" s="2163"/>
      <c r="L181" s="2163"/>
      <c r="M181" s="2163"/>
      <c r="N181" s="2196"/>
      <c r="O181" s="2124"/>
      <c r="P181" s="2081"/>
    </row>
    <row r="182" spans="1:16" ht="18.75" customHeight="1">
      <c r="A182" s="166"/>
      <c r="B182" s="84" t="s">
        <v>453</v>
      </c>
      <c r="C182" s="1997" t="s">
        <v>181</v>
      </c>
      <c r="D182" s="1997"/>
      <c r="E182" s="1998"/>
      <c r="F182" s="33" t="s">
        <v>56</v>
      </c>
      <c r="G182" s="2162" t="s">
        <v>5334</v>
      </c>
      <c r="H182" s="2163"/>
      <c r="I182" s="2163"/>
      <c r="J182" s="2163"/>
      <c r="K182" s="2163"/>
      <c r="L182" s="2163"/>
      <c r="M182" s="2163"/>
      <c r="N182" s="2196"/>
      <c r="O182" s="2124"/>
      <c r="P182" s="2081"/>
    </row>
    <row r="183" spans="1:16" ht="18.75" customHeight="1">
      <c r="A183" s="166"/>
      <c r="B183" s="84" t="s">
        <v>456</v>
      </c>
      <c r="C183" s="1997" t="s">
        <v>182</v>
      </c>
      <c r="D183" s="1997"/>
      <c r="E183" s="1998"/>
      <c r="F183" s="33" t="s">
        <v>56</v>
      </c>
      <c r="G183" s="2162" t="s">
        <v>5334</v>
      </c>
      <c r="H183" s="2163"/>
      <c r="I183" s="2163"/>
      <c r="J183" s="2163"/>
      <c r="K183" s="2163"/>
      <c r="L183" s="2163"/>
      <c r="M183" s="2163"/>
      <c r="N183" s="2196"/>
      <c r="O183" s="2124"/>
      <c r="P183" s="2081"/>
    </row>
    <row r="184" spans="1:16" ht="18.75" customHeight="1">
      <c r="A184" s="166"/>
      <c r="B184" s="84" t="s">
        <v>458</v>
      </c>
      <c r="C184" s="1997" t="s">
        <v>183</v>
      </c>
      <c r="D184" s="1997"/>
      <c r="E184" s="1998"/>
      <c r="F184" s="33" t="s">
        <v>56</v>
      </c>
      <c r="G184" s="2162" t="s">
        <v>5334</v>
      </c>
      <c r="H184" s="2163"/>
      <c r="I184" s="2163"/>
      <c r="J184" s="2163"/>
      <c r="K184" s="2163"/>
      <c r="L184" s="2163"/>
      <c r="M184" s="2163"/>
      <c r="N184" s="2196"/>
      <c r="O184" s="2124"/>
      <c r="P184" s="2081"/>
    </row>
    <row r="185" spans="1:16" ht="18.75" customHeight="1">
      <c r="A185" s="166"/>
      <c r="B185" s="84" t="s">
        <v>594</v>
      </c>
      <c r="C185" s="1997" t="s">
        <v>639</v>
      </c>
      <c r="D185" s="1997"/>
      <c r="E185" s="1998"/>
      <c r="F185" s="33" t="s">
        <v>56</v>
      </c>
      <c r="G185" s="2162" t="s">
        <v>5334</v>
      </c>
      <c r="H185" s="2163"/>
      <c r="I185" s="2163"/>
      <c r="J185" s="2163"/>
      <c r="K185" s="2163"/>
      <c r="L185" s="2163"/>
      <c r="M185" s="2163"/>
      <c r="N185" s="2196"/>
      <c r="O185" s="2124"/>
      <c r="P185" s="2081"/>
    </row>
    <row r="186" spans="1:16" ht="18.75" customHeight="1">
      <c r="A186" s="166"/>
      <c r="B186" s="76" t="s">
        <v>596</v>
      </c>
      <c r="C186" s="1997" t="s">
        <v>640</v>
      </c>
      <c r="D186" s="1997"/>
      <c r="E186" s="1998"/>
      <c r="F186" s="33" t="s">
        <v>56</v>
      </c>
      <c r="G186" s="2162" t="s">
        <v>5334</v>
      </c>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36.950000000000003" customHeight="1">
      <c r="A188" s="166"/>
      <c r="B188" s="1489" t="s">
        <v>435</v>
      </c>
      <c r="C188" s="1997" t="s">
        <v>175</v>
      </c>
      <c r="D188" s="1997"/>
      <c r="E188" s="1998"/>
      <c r="F188" s="1523" t="s">
        <v>56</v>
      </c>
      <c r="G188" s="2188" t="s">
        <v>5335</v>
      </c>
      <c r="H188" s="2189"/>
      <c r="I188" s="2189"/>
      <c r="J188" s="2189"/>
      <c r="K188" s="2190"/>
      <c r="L188" s="2108" t="s">
        <v>65</v>
      </c>
      <c r="M188" s="2110"/>
      <c r="N188" s="2191"/>
      <c r="O188" s="2124"/>
      <c r="P188" s="2124"/>
    </row>
    <row r="189" spans="1:16" ht="30.6" customHeight="1">
      <c r="A189" s="166"/>
      <c r="B189" s="1489" t="s">
        <v>441</v>
      </c>
      <c r="C189" s="1997" t="s">
        <v>176</v>
      </c>
      <c r="D189" s="1997"/>
      <c r="E189" s="1998"/>
      <c r="F189" s="1523" t="s">
        <v>56</v>
      </c>
      <c r="G189" s="2188" t="s">
        <v>5335</v>
      </c>
      <c r="H189" s="2189"/>
      <c r="I189" s="2189"/>
      <c r="J189" s="2189"/>
      <c r="K189" s="2190"/>
      <c r="L189" s="2108" t="s">
        <v>65</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328</v>
      </c>
      <c r="P199" s="2051"/>
    </row>
    <row r="200" spans="1:16" ht="21" customHeight="1">
      <c r="A200" s="166"/>
      <c r="B200" s="1489" t="s">
        <v>435</v>
      </c>
      <c r="C200" s="1997" t="s">
        <v>175</v>
      </c>
      <c r="D200" s="1997"/>
      <c r="E200" s="1998"/>
      <c r="F200" s="33" t="s">
        <v>56</v>
      </c>
      <c r="G200" s="2170" t="s">
        <v>5335</v>
      </c>
      <c r="H200" s="2171"/>
      <c r="I200" s="2171"/>
      <c r="J200" s="2171"/>
      <c r="K200" s="2171"/>
      <c r="L200" s="2171"/>
      <c r="M200" s="2171"/>
      <c r="N200" s="2179"/>
      <c r="O200" s="2124"/>
      <c r="P200" s="2124"/>
    </row>
    <row r="201" spans="1:16" ht="21" customHeight="1">
      <c r="A201" s="166"/>
      <c r="B201" s="1489" t="s">
        <v>441</v>
      </c>
      <c r="C201" s="1997" t="s">
        <v>176</v>
      </c>
      <c r="D201" s="1997"/>
      <c r="E201" s="1998"/>
      <c r="F201" s="33" t="s">
        <v>56</v>
      </c>
      <c r="G201" s="2170" t="s">
        <v>5335</v>
      </c>
      <c r="H201" s="2171"/>
      <c r="I201" s="2171"/>
      <c r="J201" s="2171"/>
      <c r="K201" s="2171"/>
      <c r="L201" s="2171"/>
      <c r="M201" s="2171"/>
      <c r="N201" s="2179"/>
      <c r="O201" s="2124"/>
      <c r="P201" s="2124"/>
    </row>
    <row r="202" spans="1:16" ht="21" customHeight="1">
      <c r="A202" s="166"/>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166"/>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65</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5" t="s">
        <v>57</v>
      </c>
      <c r="G219" s="2160"/>
      <c r="H219" s="2160"/>
      <c r="I219" s="2160"/>
      <c r="J219" s="2013"/>
      <c r="K219" s="2169" t="s">
        <v>514</v>
      </c>
      <c r="L219" s="2170" t="s">
        <v>5336</v>
      </c>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914</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914</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914</v>
      </c>
      <c r="P227" s="1991"/>
    </row>
    <row r="228" spans="2:16" ht="57.75" customHeight="1">
      <c r="B228" s="88" t="s">
        <v>435</v>
      </c>
      <c r="C228" s="1885" t="s">
        <v>584</v>
      </c>
      <c r="D228" s="1885"/>
      <c r="E228" s="1885"/>
      <c r="F228" s="1885"/>
      <c r="G228" s="1885"/>
      <c r="H228" s="1885"/>
      <c r="I228" s="1885"/>
      <c r="J228" s="2148"/>
      <c r="K228" s="1522" t="s">
        <v>56</v>
      </c>
      <c r="L228" s="2149" t="s">
        <v>514</v>
      </c>
      <c r="M228" s="2152" t="s">
        <v>5337</v>
      </c>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57</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1546">
        <v>2017</v>
      </c>
      <c r="L242" s="2150"/>
      <c r="M242" s="2154"/>
      <c r="N242" s="2107"/>
      <c r="O242" s="2017"/>
      <c r="P242" s="2017"/>
    </row>
    <row r="243" spans="2:16" ht="23.25" customHeight="1">
      <c r="B243" s="90" t="s">
        <v>678</v>
      </c>
      <c r="C243" s="1997" t="s">
        <v>679</v>
      </c>
      <c r="D243" s="1997"/>
      <c r="E243" s="1998"/>
      <c r="F243" s="1995" t="s">
        <v>5338</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57</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57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57</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57</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65</v>
      </c>
      <c r="H251" s="1527" t="s">
        <v>514</v>
      </c>
      <c r="I251" s="2121"/>
      <c r="J251" s="2122"/>
      <c r="K251" s="2122"/>
      <c r="L251" s="2122"/>
      <c r="M251" s="2122"/>
      <c r="N251" s="2123"/>
      <c r="O251" s="93" t="s">
        <v>914</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903</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57</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57</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t="s">
        <v>903</v>
      </c>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65</v>
      </c>
      <c r="G264" s="2127"/>
      <c r="H264" s="2132"/>
      <c r="I264" s="2133"/>
      <c r="J264" s="2133"/>
      <c r="K264" s="2133"/>
      <c r="L264" s="2133"/>
      <c r="M264" s="2133"/>
      <c r="N264" s="2134"/>
      <c r="O264" s="2052"/>
      <c r="P264" s="2052"/>
    </row>
    <row r="265" spans="2:16" s="358" customFormat="1" ht="13.5" thickBot="1">
      <c r="B265" s="4528" t="s">
        <v>700</v>
      </c>
      <c r="C265" s="4529"/>
      <c r="D265" s="4529"/>
      <c r="E265" s="4529"/>
      <c r="F265" s="4529"/>
      <c r="G265" s="4529"/>
      <c r="H265" s="4530"/>
      <c r="I265" s="4530"/>
      <c r="J265" s="4530"/>
      <c r="K265" s="4530"/>
      <c r="L265" s="4530"/>
      <c r="M265" s="4530"/>
      <c r="N265" s="4530"/>
      <c r="O265" s="4529"/>
      <c r="P265" s="4531"/>
    </row>
    <row r="266" spans="2:16" s="358" customFormat="1" ht="38.25" customHeight="1">
      <c r="B266" s="679" t="s">
        <v>701</v>
      </c>
      <c r="C266" s="4532" t="s">
        <v>702</v>
      </c>
      <c r="D266" s="4532"/>
      <c r="E266" s="4532"/>
      <c r="F266" s="4532"/>
      <c r="G266" s="680" t="s">
        <v>57</v>
      </c>
      <c r="H266" s="4533" t="s">
        <v>514</v>
      </c>
      <c r="I266" s="4536" t="s">
        <v>5339</v>
      </c>
      <c r="J266" s="4536"/>
      <c r="K266" s="4536"/>
      <c r="L266" s="4536"/>
      <c r="M266" s="4536"/>
      <c r="N266" s="4537"/>
      <c r="O266" s="4542"/>
      <c r="P266" s="4542"/>
    </row>
    <row r="267" spans="2:16" s="358" customFormat="1" ht="41.25" customHeight="1">
      <c r="B267" s="681" t="s">
        <v>435</v>
      </c>
      <c r="C267" s="4545" t="s">
        <v>703</v>
      </c>
      <c r="D267" s="4545"/>
      <c r="E267" s="4545"/>
      <c r="F267" s="4545"/>
      <c r="G267" s="4546"/>
      <c r="H267" s="4534"/>
      <c r="I267" s="4538"/>
      <c r="J267" s="4538"/>
      <c r="K267" s="4538"/>
      <c r="L267" s="4538"/>
      <c r="M267" s="4538"/>
      <c r="N267" s="4539"/>
      <c r="O267" s="4543"/>
      <c r="P267" s="4543"/>
    </row>
    <row r="268" spans="2:16" s="358" customFormat="1" ht="12.75">
      <c r="B268" s="682"/>
      <c r="C268" s="683" t="s">
        <v>458</v>
      </c>
      <c r="D268" s="4547" t="s">
        <v>652</v>
      </c>
      <c r="E268" s="4547"/>
      <c r="F268" s="4548" t="s">
        <v>262</v>
      </c>
      <c r="G268" s="4549"/>
      <c r="H268" s="4534"/>
      <c r="I268" s="4538"/>
      <c r="J268" s="4538"/>
      <c r="K268" s="4538"/>
      <c r="L268" s="4538"/>
      <c r="M268" s="4538"/>
      <c r="N268" s="4539"/>
      <c r="O268" s="4543"/>
      <c r="P268" s="4543"/>
    </row>
    <row r="269" spans="2:16" s="358" customFormat="1" ht="12.75">
      <c r="B269" s="682"/>
      <c r="C269" s="684" t="s">
        <v>489</v>
      </c>
      <c r="D269" s="4545" t="s">
        <v>704</v>
      </c>
      <c r="E269" s="4546"/>
      <c r="F269" s="4550" t="s">
        <v>262</v>
      </c>
      <c r="G269" s="4549"/>
      <c r="H269" s="4534"/>
      <c r="I269" s="4538"/>
      <c r="J269" s="4538"/>
      <c r="K269" s="4538"/>
      <c r="L269" s="4538"/>
      <c r="M269" s="4538"/>
      <c r="N269" s="4539"/>
      <c r="O269" s="4543"/>
      <c r="P269" s="4543"/>
    </row>
    <row r="270" spans="2:16" s="358" customFormat="1" ht="12.75">
      <c r="B270" s="682"/>
      <c r="C270" s="684" t="s">
        <v>493</v>
      </c>
      <c r="D270" s="4545" t="s">
        <v>705</v>
      </c>
      <c r="E270" s="4546"/>
      <c r="F270" s="4500" t="s">
        <v>262</v>
      </c>
      <c r="G270" s="4500"/>
      <c r="H270" s="4534"/>
      <c r="I270" s="4538"/>
      <c r="J270" s="4538"/>
      <c r="K270" s="4538"/>
      <c r="L270" s="4538"/>
      <c r="M270" s="4538"/>
      <c r="N270" s="4539"/>
      <c r="O270" s="4543"/>
      <c r="P270" s="4543"/>
    </row>
    <row r="271" spans="2:16" s="358" customFormat="1" ht="12.75">
      <c r="B271" s="685"/>
      <c r="C271" s="684" t="s">
        <v>498</v>
      </c>
      <c r="D271" s="4545" t="s">
        <v>706</v>
      </c>
      <c r="E271" s="4545"/>
      <c r="F271" s="4548" t="s">
        <v>262</v>
      </c>
      <c r="G271" s="4549"/>
      <c r="H271" s="4535"/>
      <c r="I271" s="4540"/>
      <c r="J271" s="4540"/>
      <c r="K271" s="4540"/>
      <c r="L271" s="4540"/>
      <c r="M271" s="4540"/>
      <c r="N271" s="4541"/>
      <c r="O271" s="4543"/>
      <c r="P271" s="4543"/>
    </row>
    <row r="272" spans="2:16" s="358" customFormat="1" ht="51" customHeight="1">
      <c r="B272" s="686" t="s">
        <v>441</v>
      </c>
      <c r="C272" s="4545" t="s">
        <v>707</v>
      </c>
      <c r="D272" s="4545"/>
      <c r="E272" s="4546"/>
      <c r="F272" s="4550" t="s">
        <v>262</v>
      </c>
      <c r="G272" s="4549"/>
      <c r="H272" s="687" t="s">
        <v>514</v>
      </c>
      <c r="I272" s="4551" t="s">
        <v>5339</v>
      </c>
      <c r="J272" s="4552"/>
      <c r="K272" s="4552"/>
      <c r="L272" s="4552"/>
      <c r="M272" s="4552"/>
      <c r="N272" s="4553"/>
      <c r="O272" s="4544"/>
      <c r="P272" s="4544"/>
    </row>
    <row r="273" spans="2:16" s="358" customFormat="1" ht="12.75">
      <c r="B273" s="4554" t="s">
        <v>708</v>
      </c>
      <c r="C273" s="4556" t="s">
        <v>5340</v>
      </c>
      <c r="D273" s="4556"/>
      <c r="E273" s="4556"/>
      <c r="F273" s="4556"/>
      <c r="G273" s="4557"/>
      <c r="H273" s="4560" t="s">
        <v>710</v>
      </c>
      <c r="I273" s="4561"/>
      <c r="J273" s="4562"/>
      <c r="K273" s="4563" t="s">
        <v>5341</v>
      </c>
      <c r="L273" s="4564"/>
      <c r="M273" s="4564"/>
      <c r="N273" s="4565"/>
      <c r="O273" s="359" t="s">
        <v>712</v>
      </c>
      <c r="P273" s="1675" t="s">
        <v>712</v>
      </c>
    </row>
    <row r="274" spans="2:16" s="358" customFormat="1" ht="107.25" customHeight="1">
      <c r="B274" s="4555"/>
      <c r="C274" s="4558"/>
      <c r="D274" s="4558"/>
      <c r="E274" s="4558"/>
      <c r="F274" s="4558"/>
      <c r="G274" s="4559"/>
      <c r="H274" s="98" t="s">
        <v>713</v>
      </c>
      <c r="I274" s="656" t="s">
        <v>714</v>
      </c>
      <c r="J274" s="656" t="s">
        <v>715</v>
      </c>
      <c r="K274" s="98" t="s">
        <v>716</v>
      </c>
      <c r="L274" s="98" t="s">
        <v>717</v>
      </c>
      <c r="M274" s="656" t="s">
        <v>5342</v>
      </c>
      <c r="N274" s="688" t="s">
        <v>471</v>
      </c>
      <c r="O274" s="1673"/>
      <c r="P274" s="1673"/>
    </row>
    <row r="275" spans="2:16" s="358" customFormat="1" ht="12.75">
      <c r="B275" s="689" t="s">
        <v>435</v>
      </c>
      <c r="C275" s="4566" t="s">
        <v>719</v>
      </c>
      <c r="D275" s="4566"/>
      <c r="E275" s="4566"/>
      <c r="F275" s="4566"/>
      <c r="G275" s="4566"/>
      <c r="H275" s="4566"/>
      <c r="I275" s="4566"/>
      <c r="J275" s="4566"/>
      <c r="K275" s="4566"/>
      <c r="L275" s="4566"/>
      <c r="M275" s="4566"/>
      <c r="N275" s="4567"/>
      <c r="O275" s="4568" t="s">
        <v>720</v>
      </c>
      <c r="P275" s="4568" t="s">
        <v>720</v>
      </c>
    </row>
    <row r="276" spans="2:16" s="358" customFormat="1" ht="22.35" customHeight="1">
      <c r="B276" s="690" t="s">
        <v>458</v>
      </c>
      <c r="C276" s="4570" t="s">
        <v>5022</v>
      </c>
      <c r="D276" s="4570"/>
      <c r="E276" s="4570"/>
      <c r="F276" s="4570"/>
      <c r="G276" s="4571"/>
      <c r="H276" s="691">
        <v>0</v>
      </c>
      <c r="I276" s="692">
        <v>12</v>
      </c>
      <c r="J276" s="360">
        <f>MIN(H276/I276,1)</f>
        <v>0</v>
      </c>
      <c r="K276" s="693" t="s">
        <v>61</v>
      </c>
      <c r="L276" s="694" t="s">
        <v>61</v>
      </c>
      <c r="M276" s="361" t="s">
        <v>61</v>
      </c>
      <c r="N276" s="362"/>
      <c r="O276" s="4569"/>
      <c r="P276" s="4569"/>
    </row>
    <row r="277" spans="2:16" s="358" customFormat="1" ht="22.35" customHeight="1">
      <c r="B277" s="690" t="s">
        <v>489</v>
      </c>
      <c r="C277" s="4570" t="s">
        <v>5343</v>
      </c>
      <c r="D277" s="4570"/>
      <c r="E277" s="4570"/>
      <c r="F277" s="4570"/>
      <c r="G277" s="4571"/>
      <c r="H277" s="693" t="s">
        <v>61</v>
      </c>
      <c r="I277" s="694" t="s">
        <v>61</v>
      </c>
      <c r="J277" s="361" t="s">
        <v>61</v>
      </c>
      <c r="K277" s="693" t="s">
        <v>61</v>
      </c>
      <c r="L277" s="694" t="s">
        <v>61</v>
      </c>
      <c r="M277" s="361" t="s">
        <v>61</v>
      </c>
      <c r="N277" s="363"/>
      <c r="O277" s="4543"/>
      <c r="P277" s="4543"/>
    </row>
    <row r="278" spans="2:16" s="358" customFormat="1" ht="29.1" customHeight="1">
      <c r="B278" s="690" t="s">
        <v>493</v>
      </c>
      <c r="C278" s="4570" t="s">
        <v>5344</v>
      </c>
      <c r="D278" s="4570"/>
      <c r="E278" s="4571"/>
      <c r="F278" s="4572"/>
      <c r="G278" s="4573"/>
      <c r="H278" s="693" t="s">
        <v>61</v>
      </c>
      <c r="I278" s="694" t="s">
        <v>61</v>
      </c>
      <c r="J278" s="361" t="s">
        <v>61</v>
      </c>
      <c r="K278" s="693" t="s">
        <v>61</v>
      </c>
      <c r="L278" s="694" t="s">
        <v>61</v>
      </c>
      <c r="M278" s="361" t="s">
        <v>61</v>
      </c>
      <c r="N278" s="363"/>
      <c r="O278" s="4543"/>
      <c r="P278" s="4543"/>
    </row>
    <row r="279" spans="2:16" s="358" customFormat="1" ht="26.25" customHeight="1">
      <c r="B279" s="695" t="s">
        <v>441</v>
      </c>
      <c r="C279" s="4566" t="s">
        <v>5345</v>
      </c>
      <c r="D279" s="4566"/>
      <c r="E279" s="4566"/>
      <c r="F279" s="4566"/>
      <c r="G279" s="4574"/>
      <c r="H279" s="693" t="s">
        <v>61</v>
      </c>
      <c r="I279" s="694" t="s">
        <v>61</v>
      </c>
      <c r="J279" s="361" t="s">
        <v>61</v>
      </c>
      <c r="K279" s="693" t="s">
        <v>61</v>
      </c>
      <c r="L279" s="694" t="s">
        <v>61</v>
      </c>
      <c r="M279" s="361" t="s">
        <v>61</v>
      </c>
      <c r="N279" s="363"/>
      <c r="O279" s="4544"/>
      <c r="P279" s="4544"/>
    </row>
    <row r="280" spans="2:16" s="358" customFormat="1" ht="12.75">
      <c r="B280" s="695" t="s">
        <v>443</v>
      </c>
      <c r="C280" s="4566" t="s">
        <v>333</v>
      </c>
      <c r="D280" s="4566"/>
      <c r="E280" s="4566"/>
      <c r="F280" s="4566"/>
      <c r="G280" s="4566"/>
      <c r="H280" s="4566"/>
      <c r="I280" s="4566"/>
      <c r="J280" s="4566"/>
      <c r="K280" s="4566"/>
      <c r="L280" s="4566"/>
      <c r="M280" s="4566"/>
      <c r="N280" s="4567"/>
      <c r="O280" s="4568"/>
      <c r="P280" s="4568"/>
    </row>
    <row r="281" spans="2:16" s="358" customFormat="1" ht="21.6" customHeight="1">
      <c r="B281" s="696" t="s">
        <v>458</v>
      </c>
      <c r="C281" s="4570" t="s">
        <v>5023</v>
      </c>
      <c r="D281" s="4570"/>
      <c r="E281" s="4570"/>
      <c r="F281" s="4570"/>
      <c r="G281" s="4571"/>
      <c r="H281" s="693" t="s">
        <v>61</v>
      </c>
      <c r="I281" s="694" t="s">
        <v>61</v>
      </c>
      <c r="J281" s="361" t="s">
        <v>61</v>
      </c>
      <c r="K281" s="693" t="s">
        <v>61</v>
      </c>
      <c r="L281" s="694" t="s">
        <v>61</v>
      </c>
      <c r="M281" s="361" t="s">
        <v>61</v>
      </c>
      <c r="N281" s="364"/>
      <c r="O281" s="4569"/>
      <c r="P281" s="4569"/>
    </row>
    <row r="282" spans="2:16" s="358" customFormat="1" ht="26.25" customHeight="1">
      <c r="B282" s="696" t="s">
        <v>489</v>
      </c>
      <c r="C282" s="4570" t="s">
        <v>5346</v>
      </c>
      <c r="D282" s="4570"/>
      <c r="E282" s="4570"/>
      <c r="F282" s="4570"/>
      <c r="G282" s="1676"/>
      <c r="H282" s="691">
        <v>0</v>
      </c>
      <c r="I282" s="692">
        <v>12</v>
      </c>
      <c r="J282" s="360">
        <f t="shared" ref="J282:J289" si="1">MIN(H282/I282,1)</f>
        <v>0</v>
      </c>
      <c r="K282" s="693" t="s">
        <v>61</v>
      </c>
      <c r="L282" s="694" t="s">
        <v>61</v>
      </c>
      <c r="M282" s="361" t="s">
        <v>61</v>
      </c>
      <c r="N282" s="364"/>
      <c r="O282" s="4569"/>
      <c r="P282" s="4569"/>
    </row>
    <row r="283" spans="2:16" s="358" customFormat="1" ht="26.25" customHeight="1">
      <c r="B283" s="696" t="s">
        <v>493</v>
      </c>
      <c r="C283" s="4570" t="s">
        <v>496</v>
      </c>
      <c r="D283" s="4570"/>
      <c r="E283" s="4570"/>
      <c r="F283" s="4570"/>
      <c r="G283" s="4571"/>
      <c r="H283" s="693" t="s">
        <v>61</v>
      </c>
      <c r="I283" s="694" t="s">
        <v>61</v>
      </c>
      <c r="J283" s="361" t="s">
        <v>61</v>
      </c>
      <c r="K283" s="693" t="s">
        <v>61</v>
      </c>
      <c r="L283" s="694" t="s">
        <v>61</v>
      </c>
      <c r="M283" s="361" t="s">
        <v>61</v>
      </c>
      <c r="N283" s="365"/>
      <c r="O283" s="4569"/>
      <c r="P283" s="4569"/>
    </row>
    <row r="284" spans="2:16" s="358" customFormat="1" ht="12.75">
      <c r="B284" s="695" t="s">
        <v>445</v>
      </c>
      <c r="C284" s="4566" t="s">
        <v>334</v>
      </c>
      <c r="D284" s="4566"/>
      <c r="E284" s="4566"/>
      <c r="F284" s="4566"/>
      <c r="G284" s="4566"/>
      <c r="H284" s="4566"/>
      <c r="I284" s="4566"/>
      <c r="J284" s="4566"/>
      <c r="K284" s="4566"/>
      <c r="L284" s="4566"/>
      <c r="M284" s="4566"/>
      <c r="N284" s="4567"/>
      <c r="O284" s="4569"/>
      <c r="P284" s="4569"/>
    </row>
    <row r="285" spans="2:16" s="358" customFormat="1" ht="20.100000000000001" customHeight="1">
      <c r="B285" s="696" t="s">
        <v>458</v>
      </c>
      <c r="C285" s="4570" t="s">
        <v>5347</v>
      </c>
      <c r="D285" s="4570"/>
      <c r="E285" s="4570"/>
      <c r="F285" s="4570"/>
      <c r="G285" s="4571"/>
      <c r="H285" s="693" t="s">
        <v>61</v>
      </c>
      <c r="I285" s="694" t="s">
        <v>61</v>
      </c>
      <c r="J285" s="361" t="s">
        <v>61</v>
      </c>
      <c r="K285" s="693" t="s">
        <v>61</v>
      </c>
      <c r="L285" s="694" t="s">
        <v>61</v>
      </c>
      <c r="M285" s="361" t="s">
        <v>61</v>
      </c>
      <c r="N285" s="366"/>
      <c r="O285" s="4569"/>
      <c r="P285" s="4569"/>
    </row>
    <row r="286" spans="2:16" s="358" customFormat="1" ht="18.600000000000001" customHeight="1">
      <c r="B286" s="696" t="s">
        <v>489</v>
      </c>
      <c r="C286" s="4570" t="s">
        <v>5348</v>
      </c>
      <c r="D286" s="4570"/>
      <c r="E286" s="4570"/>
      <c r="F286" s="4570"/>
      <c r="G286" s="4571"/>
      <c r="H286" s="691">
        <v>0</v>
      </c>
      <c r="I286" s="692">
        <v>12</v>
      </c>
      <c r="J286" s="360">
        <f t="shared" si="1"/>
        <v>0</v>
      </c>
      <c r="K286" s="693" t="s">
        <v>61</v>
      </c>
      <c r="L286" s="694" t="s">
        <v>61</v>
      </c>
      <c r="M286" s="361" t="s">
        <v>61</v>
      </c>
      <c r="N286" s="364"/>
      <c r="O286" s="4569"/>
      <c r="P286" s="4569"/>
    </row>
    <row r="287" spans="2:16" s="358" customFormat="1" ht="17.100000000000001" customHeight="1">
      <c r="B287" s="695" t="s">
        <v>448</v>
      </c>
      <c r="C287" s="4566" t="s">
        <v>5349</v>
      </c>
      <c r="D287" s="4566"/>
      <c r="E287" s="4566"/>
      <c r="F287" s="4566"/>
      <c r="G287" s="4566"/>
      <c r="H287" s="691">
        <v>0</v>
      </c>
      <c r="I287" s="692">
        <v>12</v>
      </c>
      <c r="J287" s="360">
        <f t="shared" si="1"/>
        <v>0</v>
      </c>
      <c r="K287" s="693" t="s">
        <v>61</v>
      </c>
      <c r="L287" s="694" t="s">
        <v>61</v>
      </c>
      <c r="M287" s="638" t="s">
        <v>61</v>
      </c>
      <c r="N287" s="367"/>
      <c r="O287" s="4569"/>
      <c r="P287" s="4569"/>
    </row>
    <row r="288" spans="2:16" s="358" customFormat="1" ht="17.45" customHeight="1">
      <c r="B288" s="695" t="s">
        <v>450</v>
      </c>
      <c r="C288" s="4566" t="s">
        <v>5350</v>
      </c>
      <c r="D288" s="4566"/>
      <c r="E288" s="4566"/>
      <c r="F288" s="4566"/>
      <c r="G288" s="4566"/>
      <c r="H288" s="693" t="s">
        <v>61</v>
      </c>
      <c r="I288" s="694" t="s">
        <v>61</v>
      </c>
      <c r="J288" s="361" t="s">
        <v>61</v>
      </c>
      <c r="K288" s="693" t="s">
        <v>61</v>
      </c>
      <c r="L288" s="694" t="s">
        <v>61</v>
      </c>
      <c r="M288" s="638" t="s">
        <v>61</v>
      </c>
      <c r="N288" s="367"/>
      <c r="O288" s="4569"/>
      <c r="P288" s="4569"/>
    </row>
    <row r="289" spans="2:16" s="358" customFormat="1" ht="12.75">
      <c r="B289" s="695" t="s">
        <v>453</v>
      </c>
      <c r="C289" s="4566" t="s">
        <v>131</v>
      </c>
      <c r="D289" s="4566"/>
      <c r="E289" s="4566"/>
      <c r="F289" s="4566"/>
      <c r="G289" s="4566"/>
      <c r="H289" s="691">
        <v>0</v>
      </c>
      <c r="I289" s="692">
        <v>12</v>
      </c>
      <c r="J289" s="360">
        <f t="shared" si="1"/>
        <v>0</v>
      </c>
      <c r="K289" s="693" t="s">
        <v>61</v>
      </c>
      <c r="L289" s="694" t="s">
        <v>61</v>
      </c>
      <c r="M289" s="638" t="s">
        <v>61</v>
      </c>
      <c r="N289" s="367"/>
      <c r="O289" s="4569"/>
      <c r="P289" s="4569"/>
    </row>
    <row r="290" spans="2:16" s="358" customFormat="1" ht="12.75">
      <c r="B290" s="695" t="s">
        <v>456</v>
      </c>
      <c r="C290" s="4566" t="s">
        <v>132</v>
      </c>
      <c r="D290" s="4566"/>
      <c r="E290" s="4566"/>
      <c r="F290" s="4566"/>
      <c r="G290" s="4566"/>
      <c r="H290" s="693" t="s">
        <v>61</v>
      </c>
      <c r="I290" s="694" t="s">
        <v>61</v>
      </c>
      <c r="J290" s="361" t="s">
        <v>61</v>
      </c>
      <c r="K290" s="693" t="s">
        <v>61</v>
      </c>
      <c r="L290" s="694" t="s">
        <v>61</v>
      </c>
      <c r="M290" s="638" t="s">
        <v>61</v>
      </c>
      <c r="N290" s="367"/>
      <c r="O290" s="4569"/>
      <c r="P290" s="4569"/>
    </row>
    <row r="291" spans="2:16" s="358" customFormat="1" ht="12.75">
      <c r="B291" s="695" t="s">
        <v>458</v>
      </c>
      <c r="C291" s="4566" t="s">
        <v>509</v>
      </c>
      <c r="D291" s="4566"/>
      <c r="E291" s="4566"/>
      <c r="F291" s="4566"/>
      <c r="G291" s="4566"/>
      <c r="H291" s="4566"/>
      <c r="I291" s="4566"/>
      <c r="J291" s="4566"/>
      <c r="K291" s="4566"/>
      <c r="L291" s="4566"/>
      <c r="M291" s="4566"/>
      <c r="N291" s="4567"/>
      <c r="O291" s="4569"/>
      <c r="P291" s="4569"/>
    </row>
    <row r="292" spans="2:16" s="358" customFormat="1" ht="12.75">
      <c r="B292" s="696" t="s">
        <v>458</v>
      </c>
      <c r="C292" s="4575" t="s">
        <v>299</v>
      </c>
      <c r="D292" s="4575"/>
      <c r="E292" s="4575"/>
      <c r="F292" s="4575"/>
      <c r="G292" s="4576"/>
      <c r="H292" s="693" t="s">
        <v>61</v>
      </c>
      <c r="I292" s="694" t="s">
        <v>61</v>
      </c>
      <c r="J292" s="361" t="s">
        <v>61</v>
      </c>
      <c r="K292" s="693" t="s">
        <v>61</v>
      </c>
      <c r="L292" s="694" t="s">
        <v>61</v>
      </c>
      <c r="M292" s="361" t="s">
        <v>61</v>
      </c>
      <c r="N292" s="366"/>
      <c r="O292" s="4569"/>
      <c r="P292" s="4569"/>
    </row>
    <row r="293" spans="2:16" s="358" customFormat="1" ht="12.75">
      <c r="B293" s="696" t="s">
        <v>489</v>
      </c>
      <c r="C293" s="4575" t="s">
        <v>300</v>
      </c>
      <c r="D293" s="4575"/>
      <c r="E293" s="4575"/>
      <c r="F293" s="4575"/>
      <c r="G293" s="4576"/>
      <c r="H293" s="693" t="s">
        <v>61</v>
      </c>
      <c r="I293" s="694" t="s">
        <v>61</v>
      </c>
      <c r="J293" s="361" t="s">
        <v>61</v>
      </c>
      <c r="K293" s="693" t="s">
        <v>61</v>
      </c>
      <c r="L293" s="694" t="s">
        <v>61</v>
      </c>
      <c r="M293" s="361" t="s">
        <v>61</v>
      </c>
      <c r="N293" s="364"/>
      <c r="O293" s="4569"/>
      <c r="P293" s="4569"/>
    </row>
    <row r="294" spans="2:16" s="358" customFormat="1" ht="15.6" customHeight="1">
      <c r="B294" s="695" t="s">
        <v>594</v>
      </c>
      <c r="C294" s="4566" t="s">
        <v>5024</v>
      </c>
      <c r="D294" s="4566"/>
      <c r="E294" s="4566"/>
      <c r="F294" s="4566"/>
      <c r="G294" s="4566"/>
      <c r="H294" s="691">
        <v>0</v>
      </c>
      <c r="I294" s="692">
        <v>12</v>
      </c>
      <c r="J294" s="360">
        <f>MIN(H294/I294,1)</f>
        <v>0</v>
      </c>
      <c r="K294" s="693" t="s">
        <v>61</v>
      </c>
      <c r="L294" s="694" t="s">
        <v>61</v>
      </c>
      <c r="M294" s="638" t="s">
        <v>61</v>
      </c>
      <c r="N294" s="367"/>
      <c r="O294" s="4569"/>
      <c r="P294" s="4569"/>
    </row>
    <row r="295" spans="2:16" s="358" customFormat="1" ht="28.35" customHeight="1" thickBot="1">
      <c r="B295" s="681" t="s">
        <v>596</v>
      </c>
      <c r="C295" s="4545" t="s">
        <v>5351</v>
      </c>
      <c r="D295" s="4545"/>
      <c r="E295" s="4545"/>
      <c r="F295" s="4545"/>
      <c r="G295" s="4546"/>
      <c r="H295" s="368">
        <f>SUM(H276+H282+H286+H287+H289+H294)</f>
        <v>0</v>
      </c>
      <c r="I295" s="368">
        <f>SUM(I276+I282+I286+I287+I289+I294)</f>
        <v>72</v>
      </c>
      <c r="J295" s="360">
        <f>MIN(H295/I295,1)</f>
        <v>0</v>
      </c>
      <c r="K295" s="369" t="s">
        <v>61</v>
      </c>
      <c r="L295" s="369" t="s">
        <v>61</v>
      </c>
      <c r="M295" s="370" t="s">
        <v>61</v>
      </c>
      <c r="N295" s="367"/>
      <c r="O295" s="4577"/>
      <c r="P295" s="4577"/>
    </row>
    <row r="296" spans="2:16" s="358" customFormat="1" ht="13.5" thickBot="1">
      <c r="B296" s="4528" t="s">
        <v>338</v>
      </c>
      <c r="C296" s="4529"/>
      <c r="D296" s="4529"/>
      <c r="E296" s="4529"/>
      <c r="F296" s="4529"/>
      <c r="G296" s="4529"/>
      <c r="H296" s="4529"/>
      <c r="I296" s="4529"/>
      <c r="J296" s="4529"/>
      <c r="K296" s="4529"/>
      <c r="L296" s="4529"/>
      <c r="M296" s="4529"/>
      <c r="N296" s="4529"/>
      <c r="O296" s="4529"/>
      <c r="P296" s="4531"/>
    </row>
    <row r="297" spans="2:16" s="358" customFormat="1" ht="54" customHeight="1">
      <c r="B297" s="697" t="s">
        <v>339</v>
      </c>
      <c r="C297" s="4545" t="s">
        <v>733</v>
      </c>
      <c r="D297" s="4545"/>
      <c r="E297" s="4545"/>
      <c r="F297" s="4545"/>
      <c r="G297" s="4546"/>
      <c r="H297" s="4580" t="s">
        <v>56</v>
      </c>
      <c r="I297" s="4581"/>
      <c r="J297" s="4582"/>
      <c r="K297" s="698" t="s">
        <v>514</v>
      </c>
      <c r="L297" s="4583" t="s">
        <v>5339</v>
      </c>
      <c r="M297" s="4584"/>
      <c r="N297" s="4585"/>
      <c r="O297" s="371"/>
      <c r="P297" s="1672"/>
    </row>
    <row r="298" spans="2:16" s="358" customFormat="1" ht="33" customHeight="1">
      <c r="B298" s="699" t="s">
        <v>341</v>
      </c>
      <c r="C298" s="4545" t="s">
        <v>734</v>
      </c>
      <c r="D298" s="4545"/>
      <c r="E298" s="4545"/>
      <c r="F298" s="4545"/>
      <c r="G298" s="4546"/>
      <c r="H298" s="4580" t="s">
        <v>56</v>
      </c>
      <c r="I298" s="4581"/>
      <c r="J298" s="4582"/>
      <c r="K298" s="4592" t="s">
        <v>514</v>
      </c>
      <c r="L298" s="4586" t="s">
        <v>5339</v>
      </c>
      <c r="M298" s="4587"/>
      <c r="N298" s="4588"/>
      <c r="O298" s="4543"/>
      <c r="P298" s="4578"/>
    </row>
    <row r="299" spans="2:16" s="358" customFormat="1" ht="22.5" customHeight="1">
      <c r="B299" s="685" t="s">
        <v>435</v>
      </c>
      <c r="C299" s="4547" t="s">
        <v>735</v>
      </c>
      <c r="D299" s="4547"/>
      <c r="E299" s="4547"/>
      <c r="F299" s="4547"/>
      <c r="G299" s="4579"/>
      <c r="H299" s="4580" t="s">
        <v>57</v>
      </c>
      <c r="I299" s="4581"/>
      <c r="J299" s="4582"/>
      <c r="K299" s="4593"/>
      <c r="L299" s="4595"/>
      <c r="M299" s="4596"/>
      <c r="N299" s="4597"/>
      <c r="O299" s="4543"/>
      <c r="P299" s="4543"/>
    </row>
    <row r="300" spans="2:16" s="358" customFormat="1" ht="22.5" customHeight="1">
      <c r="B300" s="682" t="s">
        <v>441</v>
      </c>
      <c r="C300" s="4545" t="s">
        <v>736</v>
      </c>
      <c r="D300" s="4545"/>
      <c r="E300" s="4545"/>
      <c r="F300" s="4545"/>
      <c r="G300" s="4546"/>
      <c r="H300" s="4580"/>
      <c r="I300" s="4581"/>
      <c r="J300" s="4582"/>
      <c r="K300" s="4594"/>
      <c r="L300" s="4598"/>
      <c r="M300" s="4599"/>
      <c r="N300" s="4600"/>
      <c r="O300" s="4543"/>
      <c r="P300" s="4543"/>
    </row>
    <row r="301" spans="2:16" s="358" customFormat="1" ht="22.5" customHeight="1">
      <c r="B301" s="700" t="s">
        <v>737</v>
      </c>
      <c r="C301" s="4545" t="s">
        <v>738</v>
      </c>
      <c r="D301" s="4545"/>
      <c r="E301" s="4545"/>
      <c r="F301" s="4545"/>
      <c r="G301" s="4546"/>
      <c r="H301" s="4580" t="s">
        <v>346</v>
      </c>
      <c r="I301" s="4581"/>
      <c r="J301" s="4582"/>
      <c r="K301" s="701" t="s">
        <v>514</v>
      </c>
      <c r="L301" s="4586" t="s">
        <v>5339</v>
      </c>
      <c r="M301" s="4587"/>
      <c r="N301" s="4588"/>
      <c r="O301" s="4543"/>
      <c r="P301" s="4543"/>
    </row>
    <row r="302" spans="2:16" s="358" customFormat="1" ht="28.5" customHeight="1">
      <c r="B302" s="699" t="s">
        <v>350</v>
      </c>
      <c r="C302" s="4545" t="s">
        <v>739</v>
      </c>
      <c r="D302" s="4545"/>
      <c r="E302" s="4545"/>
      <c r="F302" s="4545"/>
      <c r="G302" s="4546"/>
      <c r="H302" s="4580" t="s">
        <v>56</v>
      </c>
      <c r="I302" s="4581"/>
      <c r="J302" s="4582"/>
      <c r="K302" s="701" t="s">
        <v>514</v>
      </c>
      <c r="L302" s="4589" t="s">
        <v>5339</v>
      </c>
      <c r="M302" s="4590"/>
      <c r="N302" s="4591"/>
      <c r="O302" s="4543"/>
      <c r="P302" s="4544"/>
    </row>
    <row r="303" spans="2:16" s="358" customFormat="1" ht="38.25" customHeight="1">
      <c r="B303" s="702" t="s">
        <v>357</v>
      </c>
      <c r="C303" s="4547" t="s">
        <v>740</v>
      </c>
      <c r="D303" s="4547"/>
      <c r="E303" s="4547"/>
      <c r="F303" s="4547"/>
      <c r="G303" s="4579"/>
      <c r="H303" s="4609" t="s">
        <v>56</v>
      </c>
      <c r="I303" s="4610"/>
      <c r="J303" s="4611"/>
      <c r="K303" s="4592" t="s">
        <v>514</v>
      </c>
      <c r="L303" s="3941" t="s">
        <v>5352</v>
      </c>
      <c r="M303" s="3942"/>
      <c r="N303" s="3943"/>
      <c r="O303" s="4578"/>
      <c r="P303" s="4578"/>
    </row>
    <row r="304" spans="2:16" s="358" customFormat="1" ht="40.5" customHeight="1">
      <c r="B304" s="703" t="s">
        <v>366</v>
      </c>
      <c r="C304" s="4545" t="s">
        <v>741</v>
      </c>
      <c r="D304" s="4545"/>
      <c r="E304" s="4545"/>
      <c r="F304" s="4545"/>
      <c r="G304" s="4546"/>
      <c r="H304" s="4580" t="s">
        <v>349</v>
      </c>
      <c r="I304" s="4581"/>
      <c r="J304" s="4582"/>
      <c r="K304" s="4593"/>
      <c r="L304" s="3944"/>
      <c r="M304" s="3945"/>
      <c r="N304" s="3946"/>
      <c r="O304" s="4543"/>
      <c r="P304" s="4543"/>
    </row>
    <row r="305" spans="1:16" s="358" customFormat="1" ht="42" customHeight="1">
      <c r="B305" s="1674" t="s">
        <v>742</v>
      </c>
      <c r="C305" s="4545" t="s">
        <v>5353</v>
      </c>
      <c r="D305" s="4545"/>
      <c r="E305" s="4545"/>
      <c r="F305" s="4545"/>
      <c r="G305" s="4546"/>
      <c r="H305" s="4580" t="s">
        <v>353</v>
      </c>
      <c r="I305" s="4581"/>
      <c r="J305" s="4582"/>
      <c r="K305" s="4593"/>
      <c r="L305" s="3944"/>
      <c r="M305" s="3945"/>
      <c r="N305" s="3946"/>
      <c r="O305" s="4543"/>
      <c r="P305" s="4543"/>
    </row>
    <row r="306" spans="1:16" s="358" customFormat="1" ht="28.5" customHeight="1">
      <c r="B306" s="686" t="s">
        <v>435</v>
      </c>
      <c r="C306" s="4545" t="s">
        <v>744</v>
      </c>
      <c r="D306" s="4545"/>
      <c r="E306" s="4545"/>
      <c r="F306" s="4545"/>
      <c r="G306" s="4546"/>
      <c r="H306" s="4580" t="s">
        <v>353</v>
      </c>
      <c r="I306" s="4581"/>
      <c r="J306" s="4582"/>
      <c r="K306" s="4593"/>
      <c r="L306" s="3944"/>
      <c r="M306" s="3945"/>
      <c r="N306" s="3946"/>
      <c r="O306" s="4543"/>
      <c r="P306" s="4544"/>
    </row>
    <row r="307" spans="1:16" s="358" customFormat="1" ht="69.75" customHeight="1">
      <c r="B307" s="697" t="s">
        <v>745</v>
      </c>
      <c r="C307" s="4545" t="s">
        <v>746</v>
      </c>
      <c r="D307" s="4545"/>
      <c r="E307" s="4545"/>
      <c r="F307" s="4545"/>
      <c r="G307" s="4546"/>
      <c r="H307" s="4601" t="s">
        <v>57</v>
      </c>
      <c r="I307" s="4602"/>
      <c r="J307" s="4603"/>
      <c r="K307" s="4593"/>
      <c r="L307" s="3944"/>
      <c r="M307" s="3945"/>
      <c r="N307" s="3946"/>
      <c r="O307" s="4578"/>
      <c r="P307" s="4578"/>
    </row>
    <row r="308" spans="1:16" s="358" customFormat="1" ht="40.5" customHeight="1" thickBot="1">
      <c r="B308" s="704" t="s">
        <v>435</v>
      </c>
      <c r="C308" s="4605" t="s">
        <v>368</v>
      </c>
      <c r="D308" s="4605"/>
      <c r="E308" s="4605"/>
      <c r="F308" s="4605"/>
      <c r="G308" s="4606"/>
      <c r="H308" s="4607" t="s">
        <v>374</v>
      </c>
      <c r="I308" s="4607"/>
      <c r="J308" s="4608"/>
      <c r="K308" s="4612"/>
      <c r="L308" s="3947"/>
      <c r="M308" s="3948"/>
      <c r="N308" s="3949"/>
      <c r="O308" s="4604"/>
      <c r="P308" s="4604"/>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349</v>
      </c>
      <c r="I310" s="2027"/>
      <c r="J310" s="2027"/>
      <c r="K310" s="2044" t="s">
        <v>514</v>
      </c>
      <c r="L310" s="2045"/>
      <c r="M310" s="2046"/>
      <c r="N310" s="2047"/>
      <c r="O310" s="2050"/>
      <c r="P310" s="2050"/>
    </row>
    <row r="311" spans="1:16" ht="30.75" customHeight="1">
      <c r="B311" s="1494" t="s">
        <v>435</v>
      </c>
      <c r="C311" s="2043" t="s">
        <v>748</v>
      </c>
      <c r="D311" s="2043"/>
      <c r="E311" s="2043"/>
      <c r="F311" s="2043"/>
      <c r="G311" s="2043"/>
      <c r="H311" s="1999" t="s">
        <v>349</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t="s">
        <v>5354</v>
      </c>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914</v>
      </c>
      <c r="P316" s="1991"/>
    </row>
    <row r="317" spans="1:16" ht="39.75" customHeight="1">
      <c r="A317" s="166"/>
      <c r="B317" s="111" t="s">
        <v>435</v>
      </c>
      <c r="C317" s="1830" t="s">
        <v>754</v>
      </c>
      <c r="D317" s="1830"/>
      <c r="E317" s="1830"/>
      <c r="F317" s="1830"/>
      <c r="G317" s="1830"/>
      <c r="H317" s="1830"/>
      <c r="I317" s="1830"/>
      <c r="J317" s="1830"/>
      <c r="K317" s="1830"/>
      <c r="L317" s="2018" t="s">
        <v>514</v>
      </c>
      <c r="M317" s="2021" t="s">
        <v>5355</v>
      </c>
      <c r="N317" s="2022"/>
      <c r="O317" s="2017"/>
      <c r="P317" s="2017"/>
    </row>
    <row r="318" spans="1:16" ht="28.5" customHeight="1">
      <c r="A318" s="166"/>
      <c r="B318" s="111"/>
      <c r="C318" s="1491" t="s">
        <v>458</v>
      </c>
      <c r="D318" s="1997" t="s">
        <v>755</v>
      </c>
      <c r="E318" s="1997"/>
      <c r="F318" s="1997"/>
      <c r="G318" s="1997"/>
      <c r="H318" s="1997"/>
      <c r="I318" s="1998"/>
      <c r="J318" s="1999" t="s">
        <v>393</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t="s">
        <v>378</v>
      </c>
      <c r="K319" s="2000"/>
      <c r="L319" s="2019"/>
      <c r="M319" s="2023"/>
      <c r="N319" s="2024"/>
      <c r="O319" s="2017"/>
      <c r="P319" s="2017"/>
    </row>
    <row r="320" spans="1:16" ht="28.5" customHeight="1">
      <c r="A320" s="166"/>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t="s">
        <v>65</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393</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t="s">
        <v>65</v>
      </c>
      <c r="K324" s="2013"/>
      <c r="L324" s="2019"/>
      <c r="M324" s="2023"/>
      <c r="N324" s="2024"/>
      <c r="O324" s="2017"/>
      <c r="P324" s="2017"/>
    </row>
    <row r="325" spans="1:16" ht="28.5" customHeight="1">
      <c r="A325" s="166"/>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t="s">
        <v>65</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t="s">
        <v>65</v>
      </c>
      <c r="K329" s="2000"/>
      <c r="L329" s="2019"/>
      <c r="M329" s="2023"/>
      <c r="N329" s="2024"/>
      <c r="O329" s="2017"/>
      <c r="P329" s="2017"/>
    </row>
    <row r="330" spans="1:16" ht="28.5" customHeight="1">
      <c r="A330" s="166"/>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t="s">
        <v>65</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t="s">
        <v>65</v>
      </c>
      <c r="K334" s="2000"/>
      <c r="L334" s="2019"/>
      <c r="M334" s="2023"/>
      <c r="N334" s="2024"/>
      <c r="O334" s="2017"/>
      <c r="P334" s="2017"/>
    </row>
    <row r="335" spans="1:16" ht="28.5" customHeight="1">
      <c r="A335" s="166"/>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t="s">
        <v>65</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t="s">
        <v>65</v>
      </c>
      <c r="K339" s="2000"/>
      <c r="L339" s="2019"/>
      <c r="M339" s="2023"/>
      <c r="N339" s="2024"/>
      <c r="O339" s="2017"/>
      <c r="P339" s="2017"/>
    </row>
    <row r="340" spans="1:16" ht="28.5" customHeight="1">
      <c r="A340" s="166"/>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t="s">
        <v>65</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393</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t="s">
        <v>65</v>
      </c>
      <c r="K344" s="2000"/>
      <c r="L344" s="2019"/>
      <c r="M344" s="2023"/>
      <c r="N344" s="2024"/>
      <c r="O344" s="2017"/>
      <c r="P344" s="2017"/>
    </row>
    <row r="345" spans="1:16" ht="28.5" customHeight="1">
      <c r="A345" s="166"/>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t="s">
        <v>65</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t="s">
        <v>65</v>
      </c>
      <c r="K349" s="2000"/>
      <c r="L349" s="2019"/>
      <c r="M349" s="2023"/>
      <c r="N349" s="2024"/>
      <c r="O349" s="2017"/>
      <c r="P349" s="2017"/>
    </row>
    <row r="350" spans="1:16" ht="28.5" customHeight="1">
      <c r="A350" s="166"/>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t="s">
        <v>65</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t="s">
        <v>65</v>
      </c>
      <c r="K354" s="2000"/>
      <c r="L354" s="2019"/>
      <c r="M354" s="2023"/>
      <c r="N354" s="2024"/>
      <c r="O354" s="2017"/>
      <c r="P354" s="2017"/>
    </row>
    <row r="355" spans="1:16" ht="28.5" customHeight="1">
      <c r="A355" s="166"/>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t="s">
        <v>65</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t="s">
        <v>914</v>
      </c>
      <c r="P357" s="1507"/>
    </row>
    <row r="358" spans="1:16" ht="87.75" customHeight="1">
      <c r="A358" s="166"/>
      <c r="B358" s="1481" t="s">
        <v>404</v>
      </c>
      <c r="C358" s="1830" t="s">
        <v>773</v>
      </c>
      <c r="D358" s="1830"/>
      <c r="E358" s="1830"/>
      <c r="F358" s="1830"/>
      <c r="G358" s="1831"/>
      <c r="H358" s="158" t="s">
        <v>56</v>
      </c>
      <c r="I358" s="1535" t="s">
        <v>514</v>
      </c>
      <c r="J358" s="2010" t="s">
        <v>5356</v>
      </c>
      <c r="K358" s="2010"/>
      <c r="L358" s="2010"/>
      <c r="M358" s="2010"/>
      <c r="N358" s="2011"/>
      <c r="O358" s="1991" t="s">
        <v>927</v>
      </c>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411</v>
      </c>
      <c r="I360" s="2000"/>
      <c r="J360" s="2001" t="s">
        <v>514</v>
      </c>
      <c r="K360" s="2003" t="s">
        <v>5357</v>
      </c>
      <c r="L360" s="2003"/>
      <c r="M360" s="2003"/>
      <c r="N360" s="2004"/>
      <c r="O360" s="1991" t="s">
        <v>927</v>
      </c>
      <c r="P360" s="2006"/>
    </row>
    <row r="361" spans="1:16" ht="42.75" customHeight="1" thickBot="1">
      <c r="A361" s="166"/>
      <c r="B361" s="113" t="s">
        <v>435</v>
      </c>
      <c r="C361" s="1978" t="s">
        <v>776</v>
      </c>
      <c r="D361" s="1978"/>
      <c r="E361" s="1978"/>
      <c r="F361" s="1978"/>
      <c r="G361" s="1979"/>
      <c r="H361" s="1980" t="s">
        <v>419</v>
      </c>
      <c r="I361" s="1981"/>
      <c r="J361" s="2002"/>
      <c r="K361" s="1636"/>
      <c r="L361" s="1636"/>
      <c r="M361" s="1636"/>
      <c r="N361" s="1636"/>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1989" t="s">
        <v>778</v>
      </c>
      <c r="C363" s="1990"/>
      <c r="D363" s="1990"/>
      <c r="E363" s="1990"/>
      <c r="F363" s="1990"/>
      <c r="G363" s="1990"/>
      <c r="H363" s="1990"/>
      <c r="I363" s="1990"/>
      <c r="J363" s="1990"/>
      <c r="K363" s="1990"/>
      <c r="L363" s="1990"/>
      <c r="M363" s="1990"/>
      <c r="N363" s="1990"/>
      <c r="O363" s="1990"/>
      <c r="P363" s="284"/>
    </row>
  </sheetData>
  <dataConsolidate/>
  <mergeCells count="879">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G17:H17"/>
    <mergeCell ref="I17:N17"/>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O22:O24"/>
    <mergeCell ref="C20:H20"/>
    <mergeCell ref="J20:J24"/>
    <mergeCell ref="K20:N24"/>
    <mergeCell ref="C21:H21"/>
    <mergeCell ref="C22:H22"/>
    <mergeCell ref="C18:E18"/>
    <mergeCell ref="G18:H18"/>
    <mergeCell ref="I18:N18"/>
    <mergeCell ref="C19:E19"/>
    <mergeCell ref="G19:H19"/>
    <mergeCell ref="I19:N19"/>
    <mergeCell ref="B4:N4"/>
    <mergeCell ref="B5:N5"/>
    <mergeCell ref="B6:L6"/>
    <mergeCell ref="B7:P7"/>
    <mergeCell ref="C8:G8"/>
    <mergeCell ref="J8:N8"/>
    <mergeCell ref="O8:O19"/>
    <mergeCell ref="P8:P19"/>
    <mergeCell ref="C9:E9"/>
    <mergeCell ref="C15:E15"/>
    <mergeCell ref="G15:H15"/>
    <mergeCell ref="I15:N15"/>
    <mergeCell ref="C16:E16"/>
    <mergeCell ref="G16:H16"/>
    <mergeCell ref="C17:E17"/>
    <mergeCell ref="C13:E13"/>
    <mergeCell ref="G13:H13"/>
    <mergeCell ref="K1:L1"/>
    <mergeCell ref="I13:N13"/>
    <mergeCell ref="C14:E14"/>
    <mergeCell ref="G14:H14"/>
    <mergeCell ref="I14:N14"/>
    <mergeCell ref="I11:N11"/>
    <mergeCell ref="F9:N9"/>
    <mergeCell ref="C10:E10"/>
    <mergeCell ref="G10:N10"/>
    <mergeCell ref="C11:E11"/>
    <mergeCell ref="G11:H11"/>
    <mergeCell ref="C12:E12"/>
    <mergeCell ref="G12:H12"/>
    <mergeCell ref="I12:N12"/>
  </mergeCells>
  <conditionalFormatting sqref="L189:L198">
    <cfRule type="expression" dxfId="1624" priority="139">
      <formula>$F$221="Don't know"</formula>
    </cfRule>
    <cfRule type="expression" dxfId="1623" priority="140">
      <formula>$F$221="No"</formula>
    </cfRule>
  </conditionalFormatting>
  <conditionalFormatting sqref="I11">
    <cfRule type="expression" dxfId="1622" priority="136">
      <formula>$F$17="Not applicable"</formula>
    </cfRule>
    <cfRule type="expression" dxfId="1621" priority="137">
      <formula>$F$17="Don't know"</formula>
    </cfRule>
    <cfRule type="expression" dxfId="1620" priority="138">
      <formula>$F$17="No"</formula>
    </cfRule>
  </conditionalFormatting>
  <conditionalFormatting sqref="K16:N16 I12:I19">
    <cfRule type="expression" dxfId="1619" priority="133">
      <formula>$F12="Not applicable"</formula>
    </cfRule>
    <cfRule type="expression" dxfId="1618" priority="134">
      <formula>$F12="Don't know"</formula>
    </cfRule>
    <cfRule type="expression" dxfId="1617" priority="135">
      <formula>$F12="No"</formula>
    </cfRule>
  </conditionalFormatting>
  <conditionalFormatting sqref="F9:N9 F11:F19 K16:N16 I11:I19">
    <cfRule type="expression" dxfId="1616" priority="132">
      <formula>$N$14="Don't know"</formula>
    </cfRule>
  </conditionalFormatting>
  <conditionalFormatting sqref="F9:N9 F11:F19 K16:N16 I11:I19">
    <cfRule type="expression" dxfId="1615" priority="131">
      <formula>$N$14="Not applicable"</formula>
    </cfRule>
  </conditionalFormatting>
  <conditionalFormatting sqref="F9:N9 F11:F19 K16:N16 I11:I19">
    <cfRule type="expression" dxfId="1614" priority="130">
      <formula>$N$14="No"</formula>
    </cfRule>
  </conditionalFormatting>
  <conditionalFormatting sqref="L188:M188">
    <cfRule type="expression" dxfId="1613" priority="128">
      <formula>$F$221="Don't know"</formula>
    </cfRule>
    <cfRule type="expression" dxfId="1612" priority="129">
      <formula>$F$221="No"</formula>
    </cfRule>
  </conditionalFormatting>
  <conditionalFormatting sqref="H26 F70:J70 H106 F11:F19 G116:N128 J43:K43 L188:N188 F188:F198 F71:F73 H358 L189:L198 H28:H31 G63:H64 G72:J72 F77:J81">
    <cfRule type="containsBlanks" dxfId="1611" priority="127">
      <formula>LEN(TRIM(F11))=0</formula>
    </cfRule>
  </conditionalFormatting>
  <conditionalFormatting sqref="F9:N9">
    <cfRule type="containsBlanks" dxfId="1610" priority="126">
      <formula>LEN(TRIM(F9))=0</formula>
    </cfRule>
  </conditionalFormatting>
  <conditionalFormatting sqref="J35:K36 J40:K40 J48:K48 J57:K57 J50:K50 J52:K52">
    <cfRule type="containsBlanks" dxfId="1609" priority="125">
      <formula>LEN(TRIM(J35))=0</formula>
    </cfRule>
  </conditionalFormatting>
  <conditionalFormatting sqref="I63:J64">
    <cfRule type="containsBlanks" dxfId="1608" priority="124">
      <formula>LEN(TRIM(I63))=0</formula>
    </cfRule>
  </conditionalFormatting>
  <conditionalFormatting sqref="F243 H137:H139 K137 F200:F210 K219 F219:F221 H225 K228:K240 G147:G160 J147:J160">
    <cfRule type="containsBlanks" dxfId="1607" priority="123">
      <formula>LEN(TRIM(F137))=0</formula>
    </cfRule>
  </conditionalFormatting>
  <conditionalFormatting sqref="J27">
    <cfRule type="containsBlanks" dxfId="1606" priority="121">
      <formula>LEN(TRIM(J27))=0</formula>
    </cfRule>
  </conditionalFormatting>
  <conditionalFormatting sqref="G135">
    <cfRule type="containsBlanks" dxfId="1605" priority="122">
      <formula>LEN(TRIM(G135))=0</formula>
    </cfRule>
  </conditionalFormatting>
  <conditionalFormatting sqref="J58">
    <cfRule type="containsBlanks" dxfId="1604" priority="120">
      <formula>LEN(TRIM(J58))=0</formula>
    </cfRule>
  </conditionalFormatting>
  <conditionalFormatting sqref="J26">
    <cfRule type="containsBlanks" dxfId="1603" priority="119">
      <formula>LEN(TRIM(J26))=0</formula>
    </cfRule>
  </conditionalFormatting>
  <conditionalFormatting sqref="J60">
    <cfRule type="containsBlanks" dxfId="1602" priority="118">
      <formula>LEN(TRIM(J60))=0</formula>
    </cfRule>
  </conditionalFormatting>
  <conditionalFormatting sqref="F223">
    <cfRule type="containsBlanks" dxfId="1601" priority="108">
      <formula>LEN(TRIM(F223))=0</formula>
    </cfRule>
  </conditionalFormatting>
  <conditionalFormatting sqref="K242">
    <cfRule type="containsBlanks" dxfId="1600" priority="107">
      <formula>LEN(TRIM(K242))=0</formula>
    </cfRule>
  </conditionalFormatting>
  <conditionalFormatting sqref="H140">
    <cfRule type="containsBlanks" dxfId="1599" priority="117">
      <formula>LEN(TRIM(H140))=0</formula>
    </cfRule>
  </conditionalFormatting>
  <conditionalFormatting sqref="H143 K137 H137:H140">
    <cfRule type="expression" dxfId="1598" priority="115">
      <formula>#REF!="Don't know"</formula>
    </cfRule>
    <cfRule type="expression" dxfId="1597" priority="116">
      <formula>#REF!="No"</formula>
    </cfRule>
  </conditionalFormatting>
  <conditionalFormatting sqref="H143">
    <cfRule type="containsBlanks" dxfId="1596" priority="114">
      <formula>LEN(TRIM(H143))=0</formula>
    </cfRule>
  </conditionalFormatting>
  <conditionalFormatting sqref="H141">
    <cfRule type="expression" dxfId="1595" priority="112">
      <formula>#REF!="Don't know"</formula>
    </cfRule>
    <cfRule type="expression" dxfId="1594" priority="113">
      <formula>#REF!="No"</formula>
    </cfRule>
  </conditionalFormatting>
  <conditionalFormatting sqref="H141">
    <cfRule type="containsBlanks" dxfId="1593" priority="111">
      <formula>LEN(TRIM(H141))=0</formula>
    </cfRule>
  </conditionalFormatting>
  <conditionalFormatting sqref="L188:M188">
    <cfRule type="expression" dxfId="1592" priority="109">
      <formula>$F$221="Don't know"</formula>
    </cfRule>
    <cfRule type="expression" dxfId="1591" priority="110">
      <formula>$F$221="No"</formula>
    </cfRule>
  </conditionalFormatting>
  <conditionalFormatting sqref="H310:H311">
    <cfRule type="containsBlanks" dxfId="1590" priority="106">
      <formula>LEN(TRIM(H310))=0</formula>
    </cfRule>
  </conditionalFormatting>
  <conditionalFormatting sqref="I67">
    <cfRule type="containsBlanks" dxfId="1589" priority="105">
      <formula>LEN(TRIM(I67))=0</formula>
    </cfRule>
  </conditionalFormatting>
  <conditionalFormatting sqref="H313">
    <cfRule type="containsBlanks" dxfId="1588" priority="104">
      <formula>LEN(TRIM(H313))=0</formula>
    </cfRule>
  </conditionalFormatting>
  <conditionalFormatting sqref="H8">
    <cfRule type="containsBlanks" dxfId="1587" priority="103">
      <formula>LEN(TRIM(H8))=0</formula>
    </cfRule>
  </conditionalFormatting>
  <conditionalFormatting sqref="H8">
    <cfRule type="expression" dxfId="1586" priority="102">
      <formula>$N$14="Don't know"</formula>
    </cfRule>
  </conditionalFormatting>
  <conditionalFormatting sqref="H8">
    <cfRule type="expression" dxfId="1585" priority="101">
      <formula>$N$14="Not applicable"</formula>
    </cfRule>
  </conditionalFormatting>
  <conditionalFormatting sqref="H8">
    <cfRule type="expression" dxfId="1584" priority="100">
      <formula>$N$14="No"</formula>
    </cfRule>
  </conditionalFormatting>
  <conditionalFormatting sqref="F252">
    <cfRule type="containsBlanks" dxfId="1583" priority="99">
      <formula>LEN(TRIM(F252))=0</formula>
    </cfRule>
  </conditionalFormatting>
  <conditionalFormatting sqref="F260">
    <cfRule type="containsBlanks" dxfId="1582" priority="98">
      <formula>LEN(TRIM(F260))=0</formula>
    </cfRule>
  </conditionalFormatting>
  <conditionalFormatting sqref="F261:F264">
    <cfRule type="containsBlanks" dxfId="1581" priority="97">
      <formula>LEN(TRIM(F261))=0</formula>
    </cfRule>
  </conditionalFormatting>
  <conditionalFormatting sqref="F254">
    <cfRule type="containsBlanks" dxfId="1580" priority="96">
      <formula>LEN(TRIM(F254))=0</formula>
    </cfRule>
  </conditionalFormatting>
  <conditionalFormatting sqref="F256">
    <cfRule type="containsBlanks" dxfId="1579" priority="95">
      <formula>LEN(TRIM(F256))=0</formula>
    </cfRule>
  </conditionalFormatting>
  <conditionalFormatting sqref="F258">
    <cfRule type="containsBlanks" dxfId="1578" priority="94">
      <formula>LEN(TRIM(F258))=0</formula>
    </cfRule>
  </conditionalFormatting>
  <conditionalFormatting sqref="L165:L174">
    <cfRule type="expression" dxfId="1577" priority="92">
      <formula>$F$221="Don't know"</formula>
    </cfRule>
    <cfRule type="expression" dxfId="1576" priority="93">
      <formula>$F$221="No"</formula>
    </cfRule>
  </conditionalFormatting>
  <conditionalFormatting sqref="L164:M164">
    <cfRule type="expression" dxfId="1575" priority="90">
      <formula>$F$221="Don't know"</formula>
    </cfRule>
    <cfRule type="expression" dxfId="1574" priority="91">
      <formula>$F$221="No"</formula>
    </cfRule>
  </conditionalFormatting>
  <conditionalFormatting sqref="L164:N164 F164:F174 L165:L174">
    <cfRule type="containsBlanks" dxfId="1573" priority="89">
      <formula>LEN(TRIM(F164))=0</formula>
    </cfRule>
  </conditionalFormatting>
  <conditionalFormatting sqref="F176:F186">
    <cfRule type="containsBlanks" dxfId="1572" priority="88">
      <formula>LEN(TRIM(F176))=0</formula>
    </cfRule>
  </conditionalFormatting>
  <conditionalFormatting sqref="L164:M164">
    <cfRule type="expression" dxfId="1571" priority="86">
      <formula>$F$221="Don't know"</formula>
    </cfRule>
    <cfRule type="expression" dxfId="1570" priority="87">
      <formula>$F$221="No"</formula>
    </cfRule>
  </conditionalFormatting>
  <conditionalFormatting sqref="F95:F97">
    <cfRule type="containsBlanks" dxfId="1569" priority="85">
      <formula>LEN(TRIM(F95))=0</formula>
    </cfRule>
  </conditionalFormatting>
  <conditionalFormatting sqref="F99:F102">
    <cfRule type="containsBlanks" dxfId="1568" priority="84">
      <formula>LEN(TRIM(F99))=0</formula>
    </cfRule>
  </conditionalFormatting>
  <conditionalFormatting sqref="H213:H216">
    <cfRule type="expression" dxfId="1567" priority="82">
      <formula>$H$144="Don't know"</formula>
    </cfRule>
    <cfRule type="expression" dxfId="1566" priority="83">
      <formula>$H$144="no"</formula>
    </cfRule>
  </conditionalFormatting>
  <conditionalFormatting sqref="H213:H216">
    <cfRule type="containsBlanks" dxfId="1565" priority="81">
      <formula>LEN(TRIM(H213))=0</formula>
    </cfRule>
  </conditionalFormatting>
  <conditionalFormatting sqref="H211">
    <cfRule type="expression" dxfId="1564" priority="79">
      <formula>#REF!="Don't know"</formula>
    </cfRule>
    <cfRule type="expression" dxfId="1563" priority="80">
      <formula>#REF!="No"</formula>
    </cfRule>
  </conditionalFormatting>
  <conditionalFormatting sqref="H211">
    <cfRule type="containsBlanks" dxfId="1562" priority="78">
      <formula>LEN(TRIM(H211))=0</formula>
    </cfRule>
  </conditionalFormatting>
  <conditionalFormatting sqref="H360:I360 H361">
    <cfRule type="containsBlanks" dxfId="1561" priority="76">
      <formula>LEN(TRIM(H360))=0</formula>
    </cfRule>
    <cfRule type="containsBlanks" priority="77">
      <formula>LEN(TRIM(H360))=0</formula>
    </cfRule>
  </conditionalFormatting>
  <conditionalFormatting sqref="G93:J93">
    <cfRule type="containsBlanks" dxfId="1560" priority="56">
      <formula>LEN(TRIM(G93))=0</formula>
    </cfRule>
  </conditionalFormatting>
  <conditionalFormatting sqref="F245:G245 F247:G247 F246 F249:G249 F248">
    <cfRule type="containsBlanks" dxfId="1559" priority="55">
      <formula>LEN(TRIM(F245))=0</formula>
    </cfRule>
  </conditionalFormatting>
  <conditionalFormatting sqref="I20">
    <cfRule type="containsBlanks" dxfId="1558" priority="72">
      <formula>LEN(TRIM(I20))=0</formula>
    </cfRule>
    <cfRule type="expression" dxfId="1557" priority="75">
      <formula>$M$14="Don't know"</formula>
    </cfRule>
  </conditionalFormatting>
  <conditionalFormatting sqref="I20">
    <cfRule type="expression" dxfId="1556" priority="74">
      <formula>$M$14="Not applicable"</formula>
    </cfRule>
  </conditionalFormatting>
  <conditionalFormatting sqref="I20">
    <cfRule type="expression" dxfId="1555" priority="73">
      <formula>$M$14="No"</formula>
    </cfRule>
  </conditionalFormatting>
  <conditionalFormatting sqref="I21">
    <cfRule type="containsBlanks" dxfId="1554" priority="68">
      <formula>LEN(TRIM(I21))=0</formula>
    </cfRule>
    <cfRule type="expression" dxfId="1553" priority="71">
      <formula>$M$14="Don't know"</formula>
    </cfRule>
  </conditionalFormatting>
  <conditionalFormatting sqref="I21">
    <cfRule type="expression" dxfId="1552" priority="70">
      <formula>$M$14="Not applicable"</formula>
    </cfRule>
  </conditionalFormatting>
  <conditionalFormatting sqref="I21">
    <cfRule type="expression" dxfId="1551" priority="69">
      <formula>$M$14="No"</formula>
    </cfRule>
  </conditionalFormatting>
  <conditionalFormatting sqref="I22">
    <cfRule type="containsBlanks" dxfId="1550" priority="64">
      <formula>LEN(TRIM(I22))=0</formula>
    </cfRule>
    <cfRule type="expression" dxfId="1549" priority="67">
      <formula>$M$14="Don't know"</formula>
    </cfRule>
  </conditionalFormatting>
  <conditionalFormatting sqref="I22">
    <cfRule type="expression" dxfId="1548" priority="66">
      <formula>$M$14="Not applicable"</formula>
    </cfRule>
  </conditionalFormatting>
  <conditionalFormatting sqref="I22">
    <cfRule type="expression" dxfId="1547" priority="65">
      <formula>$M$14="No"</formula>
    </cfRule>
  </conditionalFormatting>
  <conditionalFormatting sqref="I23">
    <cfRule type="expression" dxfId="1546" priority="61">
      <formula>$N$14="No"</formula>
    </cfRule>
  </conditionalFormatting>
  <conditionalFormatting sqref="I23">
    <cfRule type="expression" dxfId="1545" priority="63">
      <formula>$N$14="Don't know"</formula>
    </cfRule>
  </conditionalFormatting>
  <conditionalFormatting sqref="I23">
    <cfRule type="expression" dxfId="1544" priority="62">
      <formula>$N$14="Not applicable"</formula>
    </cfRule>
  </conditionalFormatting>
  <conditionalFormatting sqref="I23">
    <cfRule type="containsBlanks" dxfId="1543" priority="60">
      <formula>LEN(TRIM(I23))=0</formula>
    </cfRule>
  </conditionalFormatting>
  <conditionalFormatting sqref="I23">
    <cfRule type="expression" dxfId="1542" priority="59">
      <formula>$N$14="Don't know"</formula>
    </cfRule>
  </conditionalFormatting>
  <conditionalFormatting sqref="I23">
    <cfRule type="expression" dxfId="1541" priority="58">
      <formula>$N$14="Not applicable"</formula>
    </cfRule>
  </conditionalFormatting>
  <conditionalFormatting sqref="I23">
    <cfRule type="expression" dxfId="1540" priority="57">
      <formula>$N$14="No"</formula>
    </cfRule>
  </conditionalFormatting>
  <conditionalFormatting sqref="G251">
    <cfRule type="containsBlanks" dxfId="1539" priority="54">
      <formula>LEN(TRIM(G251))=0</formula>
    </cfRule>
  </conditionalFormatting>
  <conditionalFormatting sqref="J354">
    <cfRule type="containsBlanks" dxfId="1538" priority="45">
      <formula>LEN(TRIM(J354))=0</formula>
    </cfRule>
  </conditionalFormatting>
  <conditionalFormatting sqref="J344">
    <cfRule type="containsBlanks" dxfId="1537" priority="47">
      <formula>LEN(TRIM(J344))=0</formula>
    </cfRule>
  </conditionalFormatting>
  <conditionalFormatting sqref="J318">
    <cfRule type="containsBlanks" dxfId="1536" priority="53">
      <formula>LEN(TRIM(J318))=0</formula>
    </cfRule>
  </conditionalFormatting>
  <conditionalFormatting sqref="J319">
    <cfRule type="containsBlanks" dxfId="1535" priority="52">
      <formula>LEN(TRIM(J319))=0</formula>
    </cfRule>
  </conditionalFormatting>
  <conditionalFormatting sqref="J324">
    <cfRule type="containsBlanks" dxfId="1534" priority="51">
      <formula>LEN(TRIM(J324))=0</formula>
    </cfRule>
  </conditionalFormatting>
  <conditionalFormatting sqref="J329">
    <cfRule type="containsBlanks" dxfId="1533" priority="50">
      <formula>LEN(TRIM(J329))=0</formula>
    </cfRule>
  </conditionalFormatting>
  <conditionalFormatting sqref="J334">
    <cfRule type="containsBlanks" dxfId="1532" priority="49">
      <formula>LEN(TRIM(J334))=0</formula>
    </cfRule>
  </conditionalFormatting>
  <conditionalFormatting sqref="J339">
    <cfRule type="containsBlanks" dxfId="1531" priority="48">
      <formula>LEN(TRIM(J339))=0</formula>
    </cfRule>
  </conditionalFormatting>
  <conditionalFormatting sqref="J349">
    <cfRule type="containsBlanks" dxfId="1530" priority="46">
      <formula>LEN(TRIM(J349))=0</formula>
    </cfRule>
  </conditionalFormatting>
  <conditionalFormatting sqref="J89:J92">
    <cfRule type="containsBlanks" dxfId="1529" priority="44">
      <formula>LEN(TRIM(J89))=0</formula>
    </cfRule>
  </conditionalFormatting>
  <conditionalFormatting sqref="J321">
    <cfRule type="containsBlanks" dxfId="1528" priority="43">
      <formula>LEN(TRIM(J321))=0</formula>
    </cfRule>
  </conditionalFormatting>
  <conditionalFormatting sqref="J326">
    <cfRule type="containsBlanks" dxfId="1527" priority="42">
      <formula>LEN(TRIM(J326))=0</formula>
    </cfRule>
  </conditionalFormatting>
  <conditionalFormatting sqref="J331">
    <cfRule type="containsBlanks" dxfId="1526" priority="41">
      <formula>LEN(TRIM(J331))=0</formula>
    </cfRule>
  </conditionalFormatting>
  <conditionalFormatting sqref="J336">
    <cfRule type="containsBlanks" dxfId="1525" priority="40">
      <formula>LEN(TRIM(J336))=0</formula>
    </cfRule>
  </conditionalFormatting>
  <conditionalFormatting sqref="J346">
    <cfRule type="containsBlanks" dxfId="1524" priority="39">
      <formula>LEN(TRIM(J346))=0</formula>
    </cfRule>
  </conditionalFormatting>
  <conditionalFormatting sqref="J351">
    <cfRule type="containsBlanks" dxfId="1523" priority="38">
      <formula>LEN(TRIM(J351))=0</formula>
    </cfRule>
  </conditionalFormatting>
  <conditionalFormatting sqref="J356">
    <cfRule type="containsBlanks" dxfId="1522" priority="37">
      <formula>LEN(TRIM(J356))=0</formula>
    </cfRule>
  </conditionalFormatting>
  <conditionalFormatting sqref="H357">
    <cfRule type="containsBlanks" dxfId="1521" priority="36">
      <formula>LEN(TRIM(H357))=0</formula>
    </cfRule>
  </conditionalFormatting>
  <conditionalFormatting sqref="K20:N24">
    <cfRule type="containsBlanks" dxfId="1520" priority="35">
      <formula>LEN(TRIM(K20))=0</formula>
    </cfRule>
  </conditionalFormatting>
  <conditionalFormatting sqref="J29">
    <cfRule type="containsBlanks" dxfId="1519" priority="33">
      <formula>LEN(TRIM(J29))=0</formula>
    </cfRule>
  </conditionalFormatting>
  <conditionalFormatting sqref="J28">
    <cfRule type="containsBlanks" dxfId="1518" priority="34">
      <formula>LEN(TRIM(J28))=0</formula>
    </cfRule>
  </conditionalFormatting>
  <conditionalFormatting sqref="J341">
    <cfRule type="containsBlanks" dxfId="1517" priority="32">
      <formula>LEN(TRIM(J341))=0</formula>
    </cfRule>
  </conditionalFormatting>
  <conditionalFormatting sqref="H312:J312">
    <cfRule type="containsBlanks" dxfId="1516" priority="31">
      <formula>LEN(TRIM(H312))=0</formula>
    </cfRule>
  </conditionalFormatting>
  <conditionalFormatting sqref="H315:J315">
    <cfRule type="containsBlanks" dxfId="1515" priority="30">
      <formula>LEN(TRIM(H315))=0</formula>
    </cfRule>
  </conditionalFormatting>
  <conditionalFormatting sqref="I24">
    <cfRule type="containsBlanks" dxfId="1514" priority="29">
      <formula>LEN(TRIM(I24))=0</formula>
    </cfRule>
  </conditionalFormatting>
  <conditionalFormatting sqref="J323">
    <cfRule type="containsBlanks" dxfId="1513" priority="28">
      <formula>LEN(TRIM(J323))=0</formula>
    </cfRule>
  </conditionalFormatting>
  <conditionalFormatting sqref="J328">
    <cfRule type="containsBlanks" dxfId="1512" priority="27">
      <formula>LEN(TRIM(J328))=0</formula>
    </cfRule>
  </conditionalFormatting>
  <conditionalFormatting sqref="J333">
    <cfRule type="containsBlanks" dxfId="1511" priority="26">
      <formula>LEN(TRIM(J333))=0</formula>
    </cfRule>
  </conditionalFormatting>
  <conditionalFormatting sqref="J338">
    <cfRule type="containsBlanks" dxfId="1510" priority="25">
      <formula>LEN(TRIM(J338))=0</formula>
    </cfRule>
  </conditionalFormatting>
  <conditionalFormatting sqref="J343">
    <cfRule type="containsBlanks" dxfId="1509" priority="24">
      <formula>LEN(TRIM(J343))=0</formula>
    </cfRule>
  </conditionalFormatting>
  <conditionalFormatting sqref="J348">
    <cfRule type="containsBlanks" dxfId="1508" priority="23">
      <formula>LEN(TRIM(J348))=0</formula>
    </cfRule>
  </conditionalFormatting>
  <conditionalFormatting sqref="J353">
    <cfRule type="containsBlanks" dxfId="1507" priority="22">
      <formula>LEN(TRIM(J353))=0</formula>
    </cfRule>
  </conditionalFormatting>
  <conditionalFormatting sqref="H276:I276 H282:I282 H286:I287 H294:I294 H289:I289">
    <cfRule type="containsBlanks" dxfId="1506" priority="21">
      <formula>LEN(TRIM(H276))=0</formula>
    </cfRule>
  </conditionalFormatting>
  <conditionalFormatting sqref="F268:F272">
    <cfRule type="containsBlanks" dxfId="1505" priority="20">
      <formula>LEN(TRIM(F268))=0</formula>
    </cfRule>
  </conditionalFormatting>
  <conditionalFormatting sqref="G266">
    <cfRule type="containsBlanks" dxfId="1504" priority="19">
      <formula>LEN(TRIM(G266))=0</formula>
    </cfRule>
  </conditionalFormatting>
  <conditionalFormatting sqref="H297:H299 H301:H307">
    <cfRule type="containsBlanks" dxfId="1503" priority="18">
      <formula>LEN(TRIM(H297))=0</formula>
    </cfRule>
  </conditionalFormatting>
  <conditionalFormatting sqref="H308:J308">
    <cfRule type="containsBlanks" dxfId="1502" priority="17">
      <formula>LEN(TRIM(H308))=0</formula>
    </cfRule>
  </conditionalFormatting>
  <conditionalFormatting sqref="J37:K37">
    <cfRule type="containsBlanks" dxfId="1501" priority="9">
      <formula>LEN(TRIM(J37))=0</formula>
    </cfRule>
  </conditionalFormatting>
  <conditionalFormatting sqref="J39:K39">
    <cfRule type="containsBlanks" dxfId="1500" priority="8">
      <formula>LEN(TRIM(J39))=0</formula>
    </cfRule>
  </conditionalFormatting>
  <conditionalFormatting sqref="J42:K42">
    <cfRule type="containsBlanks" dxfId="1499" priority="7">
      <formula>LEN(TRIM(J42))=0</formula>
    </cfRule>
  </conditionalFormatting>
  <conditionalFormatting sqref="J51:K51">
    <cfRule type="containsBlanks" dxfId="1498" priority="3">
      <formula>LEN(TRIM(J51))=0</formula>
    </cfRule>
  </conditionalFormatting>
  <conditionalFormatting sqref="J44:K45">
    <cfRule type="containsBlanks" dxfId="1497" priority="6">
      <formula>LEN(TRIM(J44))=0</formula>
    </cfRule>
  </conditionalFormatting>
  <conditionalFormatting sqref="J47:K47">
    <cfRule type="containsBlanks" dxfId="1496" priority="5">
      <formula>LEN(TRIM(J47))=0</formula>
    </cfRule>
  </conditionalFormatting>
  <conditionalFormatting sqref="J49:K49">
    <cfRule type="containsBlanks" dxfId="1495" priority="4">
      <formula>LEN(TRIM(J49))=0</formula>
    </cfRule>
  </conditionalFormatting>
  <conditionalFormatting sqref="J53:K53">
    <cfRule type="containsBlanks" dxfId="1494" priority="2">
      <formula>LEN(TRIM(J53))=0</formula>
    </cfRule>
  </conditionalFormatting>
  <conditionalFormatting sqref="J55:K56">
    <cfRule type="containsBlanks" dxfId="1493" priority="1">
      <formula>LEN(TRIM(J55))=0</formula>
    </cfRule>
  </conditionalFormatting>
  <dataValidations count="44">
    <dataValidation type="list" allowBlank="1" showInputMessage="1" showErrorMessage="1" sqref="H305:J306" xr:uid="{47FE6A1C-1370-41B0-B3C8-F1D692681CDC}">
      <formula1>"Most were tested, Some were tested, None were tested, Don't know, Not applicable"</formula1>
    </dataValidation>
    <dataValidation type="list" allowBlank="1" showInputMessage="1" showErrorMessage="1" sqref="H301:J301" xr:uid="{CAAF4695-2D00-41CC-92A8-BEECB7C9270D}">
      <formula1>"Less than 6 months, 6 months to under 1 year, 1 year to 18 months, More than 18 months,Don’t know"</formula1>
    </dataValidation>
    <dataValidation type="list" allowBlank="1" showInputMessage="1" showErrorMessage="1" sqref="H302" xr:uid="{58BEE4B6-5D5B-43F8-92C9-BFED833273B9}">
      <formula1>"Yes,No,Don’t know, Not applicable"</formula1>
    </dataValidation>
    <dataValidation type="list" allowBlank="1" showInputMessage="1" showErrorMessage="1" sqref="H308:J308" xr:uid="{1FD376B7-BC21-4687-9CE2-E9FD0F827E3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2:J302" xr:uid="{8017E92F-3E47-4664-BAE6-7DA242F524E4}">
      <formula1>"Yes,No,Don't know,Not applicable"</formula1>
    </dataValidation>
    <dataValidation type="list" allowBlank="1" showInputMessage="1" showErrorMessage="1" sqref="H304:J304" xr:uid="{FB7D060A-1B33-4967-B906-1A3A45607BCF}">
      <formula1>"Yes - ISO certified, Yes - WHO-PQ, Yes - both ISO certified and WHO-PQ,Neither, Don’t know, Not applicable"</formula1>
    </dataValidation>
    <dataValidation type="list" allowBlank="1" showInputMessage="1" showErrorMessage="1" sqref="H297:J297" xr:uid="{46F732E0-8DE1-49DE-983F-49FE1AE0ED2F}">
      <formula1>"Yes, No, Don’t know"</formula1>
    </dataValidation>
    <dataValidation type="list" allowBlank="1" showInputMessage="1" showErrorMessage="1" sqref="F268:G268" xr:uid="{EF8BEFB7-34BC-47D8-A84C-C9E20641458E}">
      <formula1>"Yes: All public sector facilities included, Yes: Some public sector facilities included,None, Don't know, Not applicable (no LMIS)"</formula1>
    </dataValidation>
    <dataValidation type="list" allowBlank="1" showInputMessage="1" showErrorMessage="1" sqref="F269:G269" xr:uid="{DAF1F79E-7FFC-496B-A6F3-40B552289A30}">
      <formula1>"Yes: All private sector facilities included, Yes: Some private sector facilities included,None, Don't know, Not applicable (no LMIS)"</formula1>
    </dataValidation>
    <dataValidation type="list" allowBlank="1" showInputMessage="1" showErrorMessage="1" sqref="F270:G270" xr:uid="{B9EA2066-FA82-49BB-9694-BC3D5EFE31DB}">
      <formula1>"Yes: All NGO facilities included, Yes: Some NGO facilities included,None, Don't know, Not applicable (no LMIS)"</formula1>
    </dataValidation>
    <dataValidation type="list" allowBlank="1" showInputMessage="1" showErrorMessage="1" sqref="F271:G271" xr:uid="{40F66B2A-E824-4347-B28D-0B13375F393E}">
      <formula1>"Yes: All social marketing sites included, Yes: Some social marketing sites included,None, Don't know, Not applicable (no LMIS)"</formula1>
    </dataValidation>
    <dataValidation type="list" allowBlank="1" showInputMessage="1" showErrorMessage="1" sqref="F272:G272" xr:uid="{B7C34C24-4A03-4225-BE71-6C3D856A2EE5}">
      <formula1>"Paper only, Mobile phone/SMS,Electronic,Combination, Don't know, Not applicable (no LMIS)"</formula1>
    </dataValidation>
    <dataValidation type="list" allowBlank="1" showInputMessage="1" showErrorMessage="1" sqref="J318:K318 J323:K323 J328:K328 J333:K333 J338:K338 J343:K343 J348:K348 J353:K353" xr:uid="{737CF721-0BC3-4020-A044-B846E43D50A5}">
      <formula1>"WHO-prequalified, SRA, Both WHO-PQ and SRA,No SRA or WHO-PQ products registered,Don’t know"</formula1>
    </dataValidation>
    <dataValidation type="list" allowBlank="1" showInputMessage="1" showErrorMessage="1" sqref="H361:I361" xr:uid="{6E2B47DB-3C3E-411E-B425-699CED6614E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 J29" xr:uid="{0A8EAB76-25B8-4E5E-BBC5-4B1AC28014CF}">
      <formula1>"2015,2016,2017,2018,2019"</formula1>
    </dataValidation>
    <dataValidation type="list" allowBlank="1" showInputMessage="1" showErrorMessage="1" sqref="J321:K321 J326:K326 J331:K331 J336:K336 J346:K346 J351:K351 J356:K356 J341:K341" xr:uid="{DC392D71-AF9A-48AE-8EDD-930A2FE50AB0}">
      <formula1>"0,1,2 or more,Don't know"</formula1>
    </dataValidation>
    <dataValidation type="list" allowBlank="1" showInputMessage="1" showErrorMessage="1" sqref="F248:G248" xr:uid="{C81056D6-7A4A-4CE8-BA01-C86C96BDE3FF}">
      <formula1>"Yes: Extensive community mobilization/engagement,Yes: Some community mobilization/engagement,No,Don't know"</formula1>
    </dataValidation>
    <dataValidation type="list" allowBlank="1" showInputMessage="1" showErrorMessage="1" sqref="F246:G246" xr:uid="{1DC2D71D-8B80-4BC9-A91B-6C83A77EFF7A}">
      <formula1>"Yes: Extensive mass media,Yes: Some mass media,No,Don't know"</formula1>
    </dataValidation>
    <dataValidation type="list" allowBlank="1" showInputMessage="1" showErrorMessage="1" sqref="G147:G160 H151:I160 H147:I149 J147:J160 K147:L149 K151:L160" xr:uid="{987F408E-C83B-411F-BA31-9C002D9515C6}">
      <formula1>"Community Health Worker (or equivalent),Auxiliary Nurse,Auxiliary Nurse Midwife,Nurse,Clinical Officer,Doctor,Don't know,Not applicable"</formula1>
    </dataValidation>
    <dataValidation type="list" allowBlank="1" showInputMessage="1" showErrorMessage="1" sqref="H140:J140" xr:uid="{20C01FBA-50E8-4CDE-9389-9EF1BF59E545}">
      <formula1>"Yes - high level of implementation, Yes - some implementation,Minimal or no implementation, Don't know, Not applicable (no strategy)"</formula1>
    </dataValidation>
    <dataValidation type="list" allowBlank="1" showInputMessage="1" showErrorMessage="1" sqref="J89:J92" xr:uid="{D8687539-A260-4D1F-AC9F-83943BDFBC4C}">
      <formula1>"Yes, No, Don't Know,Not applicable"</formula1>
    </dataValidation>
    <dataValidation type="list" allowBlank="1" showInputMessage="1" showErrorMessage="1" error="Please choose from the dropdown list." prompt="Please select from the dropdown list" sqref="G90:I92" xr:uid="{F34B1AE2-6929-4A50-BAB7-59792FD4C30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2ACAA0B5-3B32-4629-BB80-F8813867BE70}">
      <formula1>"Ministry of Finance, Ministry of Planning,Both,Neither,Don't know, Not applicable"</formula1>
    </dataValidation>
    <dataValidation type="list" allowBlank="1" showInputMessage="1" showErrorMessage="1" sqref="F99:G102" xr:uid="{E00C76BF-7C0A-4D76-8ED7-EDF20509F8F3}">
      <formula1>"Yes,No,Don't Know"</formula1>
    </dataValidation>
    <dataValidation type="list" allowBlank="1" showInputMessage="1" showErrorMessage="1" sqref="G251" xr:uid="{2297EA91-B764-4911-8831-BAF80592C008}">
      <formula1>"0%,1-10%,11-20%,21-30%,31-40%,41-50%,51-60%,61-70%,71-80%,81-100%,Don't know,Not applicable"</formula1>
    </dataValidation>
    <dataValidation type="list" allowBlank="1" showInputMessage="1" showErrorMessage="1" sqref="F249:G249 H213:J216" xr:uid="{DC7B6B2C-64C9-48F3-977F-FE71CDB0BECE}">
      <formula1>"Yes,No,Don't know"</formula1>
    </dataValidation>
    <dataValidation type="list" allowBlank="1" showInputMessage="1" showErrorMessage="1" sqref="F247:G247" xr:uid="{8F0524A2-BB89-462D-B200-1C9B58902279}">
      <formula1>"Yes: Extensive mobile outreach/education,Yes: Some mobile outreach/education,No,Don't know"</formula1>
    </dataValidation>
    <dataValidation type="list" allowBlank="1" showInputMessage="1" showErrorMessage="1" sqref="F245:G245" xr:uid="{179867C7-CF11-4AEE-B5F2-9DA557242ABD}">
      <formula1>"Yes: Extensive social marketing,Yes: Some social marketing,No,Don't know"</formula1>
    </dataValidation>
    <dataValidation allowBlank="1" showInputMessage="1" showErrorMessage="1" error="Please choose from the dropdown list." sqref="K20:N24" xr:uid="{15639B74-942B-472B-A374-AF043383705D}"/>
    <dataValidation type="list" allowBlank="1" showInputMessage="1" showErrorMessage="1" sqref="H360:I360" xr:uid="{643B4EDE-EC09-4C51-AEDD-969CCD669C54}">
      <formula1>"Yes (PSE plan with FP/RH component),No PSE plan started/developed,Yes PSE plan but no FP/RH component,Don't know"</formula1>
    </dataValidation>
    <dataValidation type="list" allowBlank="1" showInputMessage="1" showErrorMessage="1" sqref="H312:J312" xr:uid="{DCFE0177-26D8-42F5-8B27-D4EAB2EBEE97}">
      <formula1>"0-25%,26-50%,51-75%,76-100%, Don’t know, Not applicable"</formula1>
    </dataValidation>
    <dataValidation type="list" allowBlank="1" showInputMessage="1" showErrorMessage="1" sqref="F95:F97" xr:uid="{04D0804E-4778-498A-B456-C0BD8168EF05}">
      <formula1>"Yes,No,Don't Know,Not Applicable"</formula1>
    </dataValidation>
    <dataValidation type="list" allowBlank="1" showInputMessage="1" showErrorMessage="1" sqref="H310:J310" xr:uid="{2A41C4A4-9662-48BB-B0F0-938CF0DC8EDF}">
      <formula1>"0,1,2-3,More than 3, Don’t know"</formula1>
    </dataValidation>
    <dataValidation type="list" allowBlank="1" showInputMessage="1" showErrorMessage="1" sqref="J349 J354 J324 J329 J334 J339 J344 J319" xr:uid="{F96D54CB-F7B3-4DBB-9978-F517B04C9712}">
      <formula1>"0,1,2-3,More than 3,Don't know"</formula1>
    </dataValidation>
    <dataValidation type="list" allowBlank="1" showInputMessage="1" showErrorMessage="1" error="Please choose from the dropdown list." sqref="I20:I21" xr:uid="{E0D3BBAD-5104-4CD4-B78B-AFB90BBC02C8}">
      <formula1>"Yes, No, Don't know, Not applicable"</formula1>
    </dataValidation>
    <dataValidation type="list" allowBlank="1" showInputMessage="1" showErrorMessage="1" sqref="H315 H313 H311 H303 H307 H298:H299" xr:uid="{9416C04D-E54A-4BA7-A882-E6B458DB8753}">
      <formula1>"Yes, No, Don’t know, Not applicable"</formula1>
    </dataValidation>
    <dataValidation type="list" allowBlank="1" showInputMessage="1" showErrorMessage="1" sqref="H161 J161:L161" xr:uid="{2F7A8D88-A1E0-42ED-8629-C65C24ACAFC6}">
      <formula1>"Community Health Worker (or equivalent), Nurse, Auxiliary Nurse, Auxiliary Nurse Midwife, Clinical Officer, Doctor, Don't know, Not applicable"</formula1>
    </dataValidation>
    <dataValidation type="list" allowBlank="1" showInputMessage="1" showErrorMessage="1" sqref="H106" xr:uid="{F7485F52-35D5-4760-96D9-A5EC6919C9D6}">
      <formula1>"Yes, No, Don't Know"</formula1>
    </dataValidation>
    <dataValidation type="list" allowBlank="1" showInputMessage="1" showErrorMessage="1" sqref="F77:F81" xr:uid="{E28D8019-8535-428D-947C-604809369D90}">
      <formula1>"In-kind, Cash, Don't know, Not applicable"</formula1>
    </dataValidation>
    <dataValidation type="list" allowBlank="1" showInputMessage="1" showErrorMessage="1" sqref="F164:F174 J60:K60 I67 F188:F198 K228:K240 F252 G135 H143:J143 H141:J141 J58 F260 F176:F186 F200:F210 H211:J211 H357:H358 G266" xr:uid="{7622F1A0-3802-42E3-9BD0-5A75D939A058}">
      <formula1>"Yes, No, Don't know"</formula1>
    </dataValidation>
    <dataValidation type="list" allowBlank="1" showInputMessage="1" showErrorMessage="1" sqref="H31:J31" xr:uid="{ED9BE311-E328-4B34-B3A5-277A5B1AF4B3}">
      <formula1>"Less than annually,Annually,Bi-annually (twice a year),Quarterly,Monthly,Ad hoc"</formula1>
    </dataValidation>
    <dataValidation type="list" allowBlank="1" showInputMessage="1" showErrorMessage="1" sqref="H26 J26 H28 J28" xr:uid="{2473C4DA-717A-4250-96CD-B153557EFE14}">
      <formula1>"January, February, March, April, May, June, July, August, September, October, November, December"</formula1>
    </dataValidation>
    <dataValidation type="list" allowBlank="1" showInputMessage="1" showErrorMessage="1" error="Please choose from the dropdown list." sqref="I22" xr:uid="{4928F070-3427-4AAA-8BCA-3B472A01DA0A}">
      <formula1>"0 times, 1 time, 2-3 times, 4 or more times, Don't know"</formula1>
    </dataValidation>
    <dataValidation type="list" allowBlank="1" showInputMessage="1" showErrorMessage="1" sqref="F11:F17 M188:N188 H8 L164:L174 F72 F219:F221 H225 F223 I23:I24 G116:N128 G130:N132 F258 H139:J139 F19 F254 F256 F70 L188:L198 M164:N164 F261:F264" xr:uid="{84478D59-5AFF-4190-A5A7-2E87AB2EA5C0}">
      <formula1>"Yes, No, Don't know, Not applicable"</formula1>
    </dataValidation>
  </dataValidations>
  <hyperlinks>
    <hyperlink ref="K1:L1" location="'All Countries Summary (2019)'!A1" display="go to summary page" xr:uid="{EC0080E0-FC60-4EFF-9DFE-5AF5F06FD686}"/>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53BB1D-F425-4F01-AC35-15893BF7B198}">
          <x14:formula1>
            <xm:f>'\\chemonics.sharepoint.com@SSL\DavWWWRoot\sites\FO000\1300_CL\Monitoring and Evaluation\CS Indicators and Index\Validated Surveys - 2019\Validation_final\[CS Indicators Survey_2019_Philippines_final.xlsx]Data sources for dropdown list'!#REF!</xm:f>
          </x14:formula1>
          <xm:sqref>O266:P272 O277:P279 O274:P274 O297:P308 O58:P58 O106:P106 P76 O113:P115 O146:P161 P94 O69:P74 O20:P24 O26:P33 O60:P60 O67:P67 O77:P81 O88:P93 O95:P103 O135:P135 O310:P356 O357 P357:P359 O358:P360 O141:P144 O163:P264 E3</xm:sqref>
        </x14:dataValidation>
        <x14:dataValidation type="list" allowBlank="1" showInputMessage="1" showErrorMessage="1" prompt="Please select from drop-down list" xr:uid="{2AF97EE4-B382-455D-8ED6-5F3705525C22}">
          <x14:formula1>
            <xm:f>'\\chemonics.sharepoint.com@SSL\DavWWWRoot\sites\FO000\1300_CL\Monitoring and Evaluation\CS Indicators and Index\Validated Surveys - 2019\Validation_final\[CS Indicators Survey_2019_Philippines_final.xlsx]Data sources for dropdown list'!#REF!</xm:f>
          </x14:formula1>
          <xm:sqref>O8:P19</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EB55C-6905-44C7-A43A-5EFE351809B9}">
  <sheetPr>
    <tabColor theme="7" tint="0.79998168889431442"/>
  </sheetPr>
  <dimension ref="A1:Q363"/>
  <sheetViews>
    <sheetView showGridLines="0" zoomScaleNormal="100" workbookViewId="0">
      <selection activeCell="F222" sqref="F222:J222"/>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43"/>
      <c r="G1" s="643"/>
      <c r="H1" s="643"/>
      <c r="I1" s="643"/>
      <c r="J1" s="643"/>
      <c r="K1" s="643"/>
      <c r="L1" s="2508" t="s">
        <v>828</v>
      </c>
      <c r="M1" s="2508"/>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5358</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t="s">
        <v>5359</v>
      </c>
      <c r="K8" s="2409"/>
      <c r="L8" s="2409"/>
      <c r="M8" s="2409"/>
      <c r="N8" s="2410"/>
      <c r="O8" s="2245" t="s">
        <v>834</v>
      </c>
      <c r="P8" s="2245" t="s">
        <v>3605</v>
      </c>
    </row>
    <row r="9" spans="2:16" ht="21.75" customHeight="1">
      <c r="B9" s="22" t="s">
        <v>435</v>
      </c>
      <c r="C9" s="1997" t="s">
        <v>436</v>
      </c>
      <c r="D9" s="1997"/>
      <c r="E9" s="1998"/>
      <c r="F9" s="2411" t="s">
        <v>5360</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5361</v>
      </c>
      <c r="J11" s="2774"/>
      <c r="K11" s="2774"/>
      <c r="L11" s="2774"/>
      <c r="M11" s="2774"/>
      <c r="N11" s="2775"/>
      <c r="O11" s="2124"/>
      <c r="P11" s="2124"/>
    </row>
    <row r="12" spans="2:16" ht="39.75" customHeight="1">
      <c r="B12" s="1490" t="s">
        <v>441</v>
      </c>
      <c r="C12" s="1997" t="s">
        <v>442</v>
      </c>
      <c r="D12" s="1997"/>
      <c r="E12" s="1998"/>
      <c r="F12" s="1622" t="s">
        <v>56</v>
      </c>
      <c r="G12" s="2397" t="s">
        <v>440</v>
      </c>
      <c r="H12" s="2138"/>
      <c r="I12" s="2773" t="s">
        <v>5362</v>
      </c>
      <c r="J12" s="2774"/>
      <c r="K12" s="2774"/>
      <c r="L12" s="2774"/>
      <c r="M12" s="2774"/>
      <c r="N12" s="2775"/>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2773" t="s">
        <v>3110</v>
      </c>
      <c r="J14" s="2774"/>
      <c r="K14" s="2774"/>
      <c r="L14" s="2774"/>
      <c r="M14" s="2774"/>
      <c r="N14" s="2775"/>
      <c r="O14" s="2124"/>
      <c r="P14" s="2124"/>
    </row>
    <row r="15" spans="2:16" ht="33" customHeight="1">
      <c r="B15" s="1490" t="s">
        <v>448</v>
      </c>
      <c r="C15" s="1997" t="s">
        <v>67</v>
      </c>
      <c r="D15" s="1997"/>
      <c r="E15" s="1998"/>
      <c r="F15" s="1622" t="s">
        <v>56</v>
      </c>
      <c r="G15" s="2397" t="s">
        <v>449</v>
      </c>
      <c r="H15" s="2138"/>
      <c r="I15" s="1637" t="s">
        <v>839</v>
      </c>
      <c r="J15" s="1637"/>
      <c r="K15" s="1637"/>
      <c r="L15" s="1637"/>
      <c r="M15" s="1637"/>
      <c r="N15" s="1637"/>
      <c r="O15" s="2124"/>
      <c r="P15" s="2124"/>
    </row>
    <row r="16" spans="2:16" ht="44.25" customHeight="1">
      <c r="B16" s="1490" t="s">
        <v>450</v>
      </c>
      <c r="C16" s="1997" t="s">
        <v>451</v>
      </c>
      <c r="D16" s="1997"/>
      <c r="E16" s="1998"/>
      <c r="F16" s="1622" t="s">
        <v>56</v>
      </c>
      <c r="G16" s="2397" t="s">
        <v>452</v>
      </c>
      <c r="H16" s="2138"/>
      <c r="I16" s="2773" t="s">
        <v>5363</v>
      </c>
      <c r="J16" s="2774"/>
      <c r="K16" s="2774"/>
      <c r="L16" s="2774"/>
      <c r="M16" s="2774"/>
      <c r="N16" s="2775"/>
      <c r="O16" s="2124"/>
      <c r="P16" s="2124"/>
    </row>
    <row r="17" spans="2:16" ht="26.25" customHeight="1">
      <c r="B17" s="1490" t="s">
        <v>453</v>
      </c>
      <c r="C17" s="2043" t="s">
        <v>454</v>
      </c>
      <c r="D17" s="2043"/>
      <c r="E17" s="2043"/>
      <c r="F17" s="1622" t="s">
        <v>57</v>
      </c>
      <c r="G17" s="2397" t="s">
        <v>455</v>
      </c>
      <c r="H17" s="2138"/>
      <c r="I17" s="1637"/>
      <c r="J17" s="1637"/>
      <c r="K17" s="1637"/>
      <c r="L17" s="1637"/>
      <c r="M17" s="1637"/>
      <c r="N17" s="1637"/>
      <c r="O17" s="2124"/>
      <c r="P17" s="2124"/>
    </row>
    <row r="18" spans="2:16" ht="31.5" customHeight="1">
      <c r="B18" s="1490" t="s">
        <v>456</v>
      </c>
      <c r="C18" s="2043" t="s">
        <v>457</v>
      </c>
      <c r="D18" s="2043"/>
      <c r="E18" s="2043"/>
      <c r="F18" s="1622" t="s">
        <v>71</v>
      </c>
      <c r="G18" s="2397" t="s">
        <v>455</v>
      </c>
      <c r="H18" s="2138"/>
      <c r="I18" s="1639"/>
      <c r="J18" s="1639"/>
      <c r="K18" s="1639"/>
      <c r="L18" s="1639"/>
      <c r="M18" s="1639"/>
      <c r="N18" s="1639"/>
      <c r="O18" s="2124"/>
      <c r="P18" s="2124"/>
    </row>
    <row r="19" spans="2:16" ht="32.25" customHeight="1">
      <c r="B19" s="1490" t="s">
        <v>458</v>
      </c>
      <c r="C19" s="2043" t="s">
        <v>459</v>
      </c>
      <c r="D19" s="2043"/>
      <c r="E19" s="2043"/>
      <c r="F19" s="1622" t="s">
        <v>56</v>
      </c>
      <c r="G19" s="2397" t="s">
        <v>455</v>
      </c>
      <c r="H19" s="2138"/>
      <c r="I19" s="2773" t="s">
        <v>5364</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2170" t="s">
        <v>5365</v>
      </c>
      <c r="L20" s="2171"/>
      <c r="M20" s="2171"/>
      <c r="N20" s="2179"/>
      <c r="O20" s="25" t="s">
        <v>844</v>
      </c>
      <c r="P20" s="26" t="s">
        <v>844</v>
      </c>
    </row>
    <row r="21" spans="2:16" ht="24" customHeight="1">
      <c r="B21" s="23" t="s">
        <v>81</v>
      </c>
      <c r="C21" s="1997" t="s">
        <v>462</v>
      </c>
      <c r="D21" s="1997"/>
      <c r="E21" s="1997"/>
      <c r="F21" s="1997"/>
      <c r="G21" s="1997"/>
      <c r="H21" s="1997"/>
      <c r="I21" s="1522" t="s">
        <v>56</v>
      </c>
      <c r="J21" s="2398"/>
      <c r="K21" s="2172"/>
      <c r="L21" s="2173"/>
      <c r="M21" s="2173"/>
      <c r="N21" s="2174"/>
      <c r="O21" s="25" t="s">
        <v>845</v>
      </c>
      <c r="P21" s="26" t="s">
        <v>845</v>
      </c>
    </row>
    <row r="22" spans="2:16" ht="30" customHeight="1">
      <c r="B22" s="23" t="s">
        <v>91</v>
      </c>
      <c r="C22" s="1997" t="s">
        <v>463</v>
      </c>
      <c r="D22" s="1997"/>
      <c r="E22" s="1997"/>
      <c r="F22" s="1997"/>
      <c r="G22" s="1997"/>
      <c r="H22" s="1997"/>
      <c r="I22" s="1522" t="s">
        <v>88</v>
      </c>
      <c r="J22" s="2398"/>
      <c r="K22" s="2172"/>
      <c r="L22" s="2173"/>
      <c r="M22" s="2173"/>
      <c r="N22" s="2174"/>
      <c r="O22" s="2051" t="s">
        <v>834</v>
      </c>
      <c r="P22" s="2051" t="s">
        <v>834</v>
      </c>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45.7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2829" t="s">
        <v>5366</v>
      </c>
      <c r="M26" s="2830"/>
      <c r="N26" s="2831"/>
      <c r="O26" s="30" t="s">
        <v>3133</v>
      </c>
      <c r="P26" s="1515" t="s">
        <v>3133</v>
      </c>
    </row>
    <row r="27" spans="2:16" ht="74.25" customHeight="1">
      <c r="B27" s="23" t="s">
        <v>472</v>
      </c>
      <c r="C27" s="2028" t="s">
        <v>473</v>
      </c>
      <c r="D27" s="2028"/>
      <c r="E27" s="2028"/>
      <c r="F27" s="2028"/>
      <c r="G27" s="2028"/>
      <c r="H27" s="2028"/>
      <c r="I27" s="2029"/>
      <c r="J27" s="31">
        <v>3692109</v>
      </c>
      <c r="K27" s="2113"/>
      <c r="L27" s="2832"/>
      <c r="M27" s="2833"/>
      <c r="N27" s="2834"/>
      <c r="O27" s="2051" t="s">
        <v>850</v>
      </c>
      <c r="P27" s="2051" t="s">
        <v>850</v>
      </c>
    </row>
    <row r="28" spans="2:16" ht="28.5" customHeight="1">
      <c r="B28" s="2096" t="s">
        <v>120</v>
      </c>
      <c r="C28" s="1830" t="s">
        <v>474</v>
      </c>
      <c r="D28" s="1830"/>
      <c r="E28" s="1830"/>
      <c r="F28" s="1830"/>
      <c r="G28" s="1634" t="s">
        <v>469</v>
      </c>
      <c r="H28" s="1531" t="s">
        <v>1883</v>
      </c>
      <c r="I28" s="32" t="s">
        <v>470</v>
      </c>
      <c r="J28" s="33" t="s">
        <v>1884</v>
      </c>
      <c r="K28" s="2113"/>
      <c r="L28" s="2832"/>
      <c r="M28" s="2833"/>
      <c r="N28" s="2834"/>
      <c r="O28" s="2124"/>
      <c r="P28" s="2124"/>
    </row>
    <row r="29" spans="2:16" ht="21.75" customHeight="1">
      <c r="B29" s="2097"/>
      <c r="C29" s="2043"/>
      <c r="D29" s="2043"/>
      <c r="E29" s="2043"/>
      <c r="F29" s="2043"/>
      <c r="G29" s="1634" t="s">
        <v>475</v>
      </c>
      <c r="H29" s="1510">
        <v>2018</v>
      </c>
      <c r="I29" s="32" t="s">
        <v>476</v>
      </c>
      <c r="J29" s="1510">
        <v>2019</v>
      </c>
      <c r="K29" s="2113"/>
      <c r="L29" s="2832"/>
      <c r="M29" s="2833"/>
      <c r="N29" s="2834"/>
      <c r="O29" s="2124"/>
      <c r="P29" s="2124"/>
    </row>
    <row r="30" spans="2:16" ht="35.25" customHeight="1">
      <c r="B30" s="1490" t="s">
        <v>435</v>
      </c>
      <c r="C30" s="1997" t="s">
        <v>477</v>
      </c>
      <c r="D30" s="1997"/>
      <c r="E30" s="1997"/>
      <c r="F30" s="1997"/>
      <c r="G30" s="1998"/>
      <c r="H30" s="2381" t="s">
        <v>5367</v>
      </c>
      <c r="I30" s="2382"/>
      <c r="J30" s="2383"/>
      <c r="K30" s="2113"/>
      <c r="L30" s="2832"/>
      <c r="M30" s="2833"/>
      <c r="N30" s="2834"/>
      <c r="O30" s="2197"/>
      <c r="P30" s="2197"/>
    </row>
    <row r="31" spans="2:16" ht="23.25" customHeight="1">
      <c r="B31" s="1490" t="s">
        <v>441</v>
      </c>
      <c r="C31" s="1997" t="s">
        <v>478</v>
      </c>
      <c r="D31" s="1997"/>
      <c r="E31" s="1997"/>
      <c r="F31" s="1997"/>
      <c r="G31" s="1998"/>
      <c r="H31" s="2384" t="s">
        <v>852</v>
      </c>
      <c r="I31" s="2385"/>
      <c r="J31" s="2386"/>
      <c r="K31" s="2114"/>
      <c r="L31" s="2835"/>
      <c r="M31" s="2836"/>
      <c r="N31" s="2837"/>
      <c r="O31" s="1513" t="s">
        <v>1888</v>
      </c>
      <c r="P31" s="26" t="s">
        <v>1888</v>
      </c>
    </row>
    <row r="32" spans="2:16" ht="76.5" customHeight="1">
      <c r="B32" s="1490" t="s">
        <v>443</v>
      </c>
      <c r="C32" s="2028" t="s">
        <v>479</v>
      </c>
      <c r="D32" s="2028"/>
      <c r="E32" s="2028"/>
      <c r="F32" s="2028"/>
      <c r="G32" s="2028"/>
      <c r="H32" s="2028"/>
      <c r="I32" s="2028"/>
      <c r="J32" s="2028"/>
      <c r="K32" s="2028"/>
      <c r="L32" s="2028"/>
      <c r="M32" s="2028"/>
      <c r="N32" s="2372"/>
      <c r="O32" s="2074" t="s">
        <v>1889</v>
      </c>
      <c r="P32" s="2074" t="s">
        <v>1889</v>
      </c>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1022165</v>
      </c>
      <c r="K35" s="34">
        <v>1224128</v>
      </c>
      <c r="L35" s="2361">
        <f t="shared" ref="L35:L57" si="0">ABS(J35-K35)/J35</f>
        <v>0.19758356038408673</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236" t="s">
        <v>61</v>
      </c>
      <c r="K37" s="237" t="s">
        <v>61</v>
      </c>
      <c r="L37" s="2369" t="s">
        <v>61</v>
      </c>
      <c r="M37" s="2370"/>
      <c r="N37" s="2371"/>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199125</v>
      </c>
      <c r="K39" s="34">
        <v>219450</v>
      </c>
      <c r="L39" s="2369">
        <f>ABS(J39-K39)/J39</f>
        <v>0.10207156308851224</v>
      </c>
      <c r="M39" s="2370"/>
      <c r="N39" s="2371"/>
      <c r="O39" s="2380"/>
      <c r="P39" s="2380"/>
    </row>
    <row r="40" spans="2:16" ht="27.75" customHeight="1">
      <c r="B40" s="27"/>
      <c r="C40" s="2091" t="s">
        <v>492</v>
      </c>
      <c r="D40" s="2091"/>
      <c r="E40" s="2091"/>
      <c r="F40" s="38" t="s">
        <v>488</v>
      </c>
      <c r="G40" s="1754"/>
      <c r="H40" s="2008"/>
      <c r="I40" s="1755"/>
      <c r="J40" s="236" t="s">
        <v>61</v>
      </c>
      <c r="K40" s="237" t="s">
        <v>61</v>
      </c>
      <c r="L40" s="2369" t="s">
        <v>61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236" t="s">
        <v>61</v>
      </c>
      <c r="K42" s="237" t="s">
        <v>61</v>
      </c>
      <c r="L42" s="2369" t="s">
        <v>61</v>
      </c>
      <c r="M42" s="2370"/>
      <c r="N42" s="2371"/>
      <c r="O42" s="2380"/>
      <c r="P42" s="2380"/>
    </row>
    <row r="43" spans="2:16" ht="21" customHeight="1">
      <c r="B43" s="27"/>
      <c r="C43" s="2091" t="s">
        <v>495</v>
      </c>
      <c r="D43" s="2091"/>
      <c r="E43" s="2091"/>
      <c r="F43" s="2091"/>
      <c r="G43" s="2091"/>
      <c r="H43" s="2091"/>
      <c r="I43" s="2092"/>
      <c r="J43" s="34">
        <v>1083814</v>
      </c>
      <c r="K43" s="34">
        <v>1418486</v>
      </c>
      <c r="L43" s="2361">
        <f t="shared" si="0"/>
        <v>0.30879099181224823</v>
      </c>
      <c r="M43" s="2362"/>
      <c r="N43" s="2363"/>
      <c r="O43" s="2380"/>
      <c r="P43" s="2380"/>
    </row>
    <row r="44" spans="2:16" ht="21" customHeight="1">
      <c r="B44" s="27"/>
      <c r="C44" s="2091" t="s">
        <v>496</v>
      </c>
      <c r="D44" s="2091"/>
      <c r="E44" s="2091"/>
      <c r="F44" s="2091"/>
      <c r="G44" s="2091"/>
      <c r="H44" s="2091"/>
      <c r="I44" s="2092"/>
      <c r="J44" s="236" t="s">
        <v>61</v>
      </c>
      <c r="K44" s="237" t="s">
        <v>61</v>
      </c>
      <c r="L44" s="2369" t="s">
        <v>61</v>
      </c>
      <c r="M44" s="2370"/>
      <c r="N44" s="2371"/>
      <c r="O44" s="2380"/>
      <c r="P44" s="2380"/>
    </row>
    <row r="45" spans="2:16" ht="32.25" customHeight="1">
      <c r="B45" s="27"/>
      <c r="C45" s="2091" t="s">
        <v>497</v>
      </c>
      <c r="D45" s="2091"/>
      <c r="E45" s="2091"/>
      <c r="F45" s="38" t="s">
        <v>488</v>
      </c>
      <c r="G45" s="1754"/>
      <c r="H45" s="2008"/>
      <c r="I45" s="1755"/>
      <c r="J45" s="236" t="s">
        <v>61</v>
      </c>
      <c r="K45" s="237" t="s">
        <v>61</v>
      </c>
      <c r="L45" s="2369" t="s">
        <v>61</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4">
        <v>112596</v>
      </c>
      <c r="K47" s="34">
        <v>102728</v>
      </c>
      <c r="L47" s="2361">
        <f t="shared" si="0"/>
        <v>8.7640768766208396E-2</v>
      </c>
      <c r="M47" s="2362"/>
      <c r="N47" s="2363"/>
      <c r="O47" s="2380"/>
      <c r="P47" s="2380"/>
    </row>
    <row r="48" spans="2:16" ht="21" customHeight="1">
      <c r="B48" s="27"/>
      <c r="C48" s="2091" t="s">
        <v>500</v>
      </c>
      <c r="D48" s="2091"/>
      <c r="E48" s="2091"/>
      <c r="F48" s="2091"/>
      <c r="G48" s="2091"/>
      <c r="H48" s="2091"/>
      <c r="I48" s="2092"/>
      <c r="J48" s="34">
        <v>176179</v>
      </c>
      <c r="K48" s="34">
        <v>163403</v>
      </c>
      <c r="L48" s="2361">
        <f t="shared" si="0"/>
        <v>7.2517155847178161E-2</v>
      </c>
      <c r="M48" s="2362"/>
      <c r="N48" s="2363"/>
      <c r="O48" s="2380"/>
      <c r="P48" s="2380"/>
    </row>
    <row r="49" spans="2:16" ht="30" customHeight="1">
      <c r="B49" s="27"/>
      <c r="C49" s="2091" t="s">
        <v>501</v>
      </c>
      <c r="D49" s="2091"/>
      <c r="E49" s="2091"/>
      <c r="F49" s="38" t="s">
        <v>488</v>
      </c>
      <c r="G49" s="2093"/>
      <c r="H49" s="2157"/>
      <c r="I49" s="2094"/>
      <c r="J49" s="236" t="s">
        <v>61</v>
      </c>
      <c r="K49" s="237" t="s">
        <v>61</v>
      </c>
      <c r="L49" s="2369" t="s">
        <v>61</v>
      </c>
      <c r="M49" s="2370"/>
      <c r="N49" s="2371"/>
      <c r="O49" s="2380"/>
      <c r="P49" s="2380"/>
    </row>
    <row r="50" spans="2:16" ht="21" customHeight="1">
      <c r="B50" s="27" t="s">
        <v>502</v>
      </c>
      <c r="C50" s="2091" t="s">
        <v>503</v>
      </c>
      <c r="D50" s="2091"/>
      <c r="E50" s="2091"/>
      <c r="F50" s="2091"/>
      <c r="G50" s="2091"/>
      <c r="H50" s="2091"/>
      <c r="I50" s="2092"/>
      <c r="J50" s="34">
        <v>11314</v>
      </c>
      <c r="K50" s="35">
        <v>12398</v>
      </c>
      <c r="L50" s="2361">
        <f t="shared" si="0"/>
        <v>9.5810500265158208E-2</v>
      </c>
      <c r="M50" s="2362"/>
      <c r="N50" s="2363"/>
      <c r="O50" s="2380"/>
      <c r="P50" s="2380"/>
    </row>
    <row r="51" spans="2:16" ht="21" customHeight="1">
      <c r="B51" s="27" t="s">
        <v>504</v>
      </c>
      <c r="C51" s="2091" t="s">
        <v>505</v>
      </c>
      <c r="D51" s="2091"/>
      <c r="E51" s="2091"/>
      <c r="F51" s="2091"/>
      <c r="G51" s="2091"/>
      <c r="H51" s="2091"/>
      <c r="I51" s="2092"/>
      <c r="J51" s="236" t="s">
        <v>61</v>
      </c>
      <c r="K51" s="237" t="s">
        <v>61</v>
      </c>
      <c r="L51" s="2369" t="s">
        <v>61</v>
      </c>
      <c r="M51" s="2370"/>
      <c r="N51" s="2371"/>
      <c r="O51" s="2380"/>
      <c r="P51" s="2380"/>
    </row>
    <row r="52" spans="2:16" ht="21" customHeight="1">
      <c r="B52" s="27" t="s">
        <v>506</v>
      </c>
      <c r="C52" s="2091" t="s">
        <v>131</v>
      </c>
      <c r="D52" s="2091"/>
      <c r="E52" s="2091"/>
      <c r="F52" s="2091"/>
      <c r="G52" s="2091"/>
      <c r="H52" s="2091"/>
      <c r="I52" s="2092"/>
      <c r="J52" s="34">
        <v>10245645</v>
      </c>
      <c r="K52" s="34">
        <v>10125835</v>
      </c>
      <c r="L52" s="2361">
        <f t="shared" si="0"/>
        <v>1.1693748905022573E-2</v>
      </c>
      <c r="M52" s="2362"/>
      <c r="N52" s="2363"/>
      <c r="O52" s="2380"/>
      <c r="P52" s="2380"/>
    </row>
    <row r="53" spans="2:16" ht="21" customHeight="1">
      <c r="B53" s="27" t="s">
        <v>507</v>
      </c>
      <c r="C53" s="2091" t="s">
        <v>132</v>
      </c>
      <c r="D53" s="2091"/>
      <c r="E53" s="2091"/>
      <c r="F53" s="2091"/>
      <c r="G53" s="2091"/>
      <c r="H53" s="2091"/>
      <c r="I53" s="2092"/>
      <c r="J53" s="34">
        <v>6442</v>
      </c>
      <c r="K53" s="34">
        <v>3829</v>
      </c>
      <c r="L53" s="2361">
        <f t="shared" si="0"/>
        <v>0.40561937286556971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236" t="s">
        <v>61</v>
      </c>
      <c r="K55" s="237" t="s">
        <v>61</v>
      </c>
      <c r="L55" s="2369" t="s">
        <v>61</v>
      </c>
      <c r="M55" s="2370"/>
      <c r="N55" s="2371"/>
      <c r="O55" s="2380"/>
      <c r="P55" s="2380"/>
    </row>
    <row r="56" spans="2:16" ht="21" customHeight="1">
      <c r="B56" s="27"/>
      <c r="C56" s="2091" t="s">
        <v>300</v>
      </c>
      <c r="D56" s="2091"/>
      <c r="E56" s="2091"/>
      <c r="F56" s="2091"/>
      <c r="G56" s="2091"/>
      <c r="H56" s="2091"/>
      <c r="I56" s="2092"/>
      <c r="J56" s="236" t="s">
        <v>61</v>
      </c>
      <c r="K56" s="237" t="s">
        <v>61</v>
      </c>
      <c r="L56" s="2369" t="s">
        <v>61</v>
      </c>
      <c r="M56" s="2370"/>
      <c r="N56" s="2371"/>
      <c r="O56" s="2380"/>
      <c r="P56" s="2380"/>
    </row>
    <row r="57" spans="2:16" ht="21" customHeight="1" thickBot="1">
      <c r="B57" s="39" t="s">
        <v>510</v>
      </c>
      <c r="C57" s="2364" t="s">
        <v>511</v>
      </c>
      <c r="D57" s="2364"/>
      <c r="E57" s="2364"/>
      <c r="F57" s="2364"/>
      <c r="G57" s="2364"/>
      <c r="H57" s="2364"/>
      <c r="I57" s="2365"/>
      <c r="J57" s="203">
        <v>2502</v>
      </c>
      <c r="K57" s="203">
        <v>6469</v>
      </c>
      <c r="L57" s="2366">
        <f t="shared" si="0"/>
        <v>1.5855315747402079</v>
      </c>
      <c r="M57" s="2367"/>
      <c r="N57" s="2368"/>
      <c r="O57" s="2380"/>
      <c r="P57" s="2380"/>
    </row>
    <row r="58" spans="2:16" ht="51" customHeight="1" thickBot="1">
      <c r="B58" s="40" t="s">
        <v>512</v>
      </c>
      <c r="C58" s="2351" t="s">
        <v>513</v>
      </c>
      <c r="D58" s="2351"/>
      <c r="E58" s="2351"/>
      <c r="F58" s="2351"/>
      <c r="G58" s="2351"/>
      <c r="H58" s="2351"/>
      <c r="I58" s="2351"/>
      <c r="J58" s="41" t="s">
        <v>56</v>
      </c>
      <c r="K58" s="42" t="s">
        <v>514</v>
      </c>
      <c r="L58" s="2352" t="s">
        <v>5368</v>
      </c>
      <c r="M58" s="2353"/>
      <c r="N58" s="2354"/>
      <c r="O58" s="43" t="s">
        <v>3616</v>
      </c>
      <c r="P58" s="43" t="s">
        <v>3616</v>
      </c>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5369</v>
      </c>
      <c r="N60" s="2360"/>
      <c r="O60" s="1627" t="s">
        <v>3137</v>
      </c>
      <c r="P60" s="1511" t="s">
        <v>3137</v>
      </c>
    </row>
    <row r="61" spans="2:16" ht="26.25" customHeight="1">
      <c r="B61" s="2344" t="s">
        <v>518</v>
      </c>
      <c r="C61" s="2345"/>
      <c r="D61" s="2345"/>
      <c r="E61" s="2345"/>
      <c r="F61" s="2345"/>
      <c r="G61" s="2345"/>
      <c r="H61" s="2345"/>
      <c r="I61" s="2345"/>
      <c r="J61" s="2345"/>
      <c r="K61" s="2345"/>
      <c r="L61" s="2345"/>
      <c r="M61" s="2345"/>
      <c r="N61" s="2345"/>
      <c r="O61" s="2345"/>
      <c r="P61" s="2346"/>
    </row>
    <row r="62" spans="2:16" ht="45.7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47450</v>
      </c>
      <c r="H63" s="116" t="s">
        <v>5370</v>
      </c>
      <c r="I63" s="2317" t="s">
        <v>5371</v>
      </c>
      <c r="J63" s="2318"/>
      <c r="K63" s="2340" t="s">
        <v>5372</v>
      </c>
      <c r="L63" s="2341"/>
      <c r="M63" s="2341"/>
      <c r="N63" s="2342"/>
      <c r="O63" s="2349"/>
      <c r="P63" s="2349"/>
    </row>
    <row r="64" spans="2:16" ht="54" customHeight="1">
      <c r="B64" s="1490" t="s">
        <v>441</v>
      </c>
      <c r="C64" s="1997" t="s">
        <v>525</v>
      </c>
      <c r="D64" s="1997"/>
      <c r="E64" s="1997"/>
      <c r="F64" s="1998"/>
      <c r="G64" s="48">
        <v>0</v>
      </c>
      <c r="H64" s="116" t="s">
        <v>5370</v>
      </c>
      <c r="I64" s="2317" t="s">
        <v>5371</v>
      </c>
      <c r="J64" s="2318"/>
      <c r="K64" s="2340" t="s">
        <v>5373</v>
      </c>
      <c r="L64" s="2341"/>
      <c r="M64" s="2341"/>
      <c r="N64" s="2342"/>
      <c r="O64" s="2349"/>
      <c r="P64" s="2349"/>
    </row>
    <row r="65" spans="2:17" ht="54" customHeight="1" thickBot="1">
      <c r="B65" s="27" t="s">
        <v>443</v>
      </c>
      <c r="C65" s="1830" t="s">
        <v>526</v>
      </c>
      <c r="D65" s="1830"/>
      <c r="E65" s="1830"/>
      <c r="F65" s="1831"/>
      <c r="G65" s="50">
        <f>G63+G64</f>
        <v>47450</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57</v>
      </c>
      <c r="J67" s="54" t="s">
        <v>514</v>
      </c>
      <c r="K67" s="2331" t="s">
        <v>5374</v>
      </c>
      <c r="L67" s="2332"/>
      <c r="M67" s="2332"/>
      <c r="N67" s="2333"/>
      <c r="O67" s="1627" t="s">
        <v>3618</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3618</v>
      </c>
      <c r="P69" s="2051" t="s">
        <v>3618</v>
      </c>
    </row>
    <row r="70" spans="2:17" ht="37.5" customHeight="1">
      <c r="B70" s="1490" t="s">
        <v>435</v>
      </c>
      <c r="C70" s="2338" t="s">
        <v>537</v>
      </c>
      <c r="D70" s="2338"/>
      <c r="E70" s="2339"/>
      <c r="F70" s="1523" t="s">
        <v>62</v>
      </c>
      <c r="G70" s="2315">
        <v>0</v>
      </c>
      <c r="H70" s="2316"/>
      <c r="I70" s="2317" t="s">
        <v>5370</v>
      </c>
      <c r="J70" s="2318"/>
      <c r="K70" s="2340"/>
      <c r="L70" s="2341"/>
      <c r="M70" s="2341"/>
      <c r="N70" s="2342"/>
      <c r="O70" s="2124"/>
      <c r="P70" s="2124"/>
    </row>
    <row r="71" spans="2:17" ht="31.5" customHeight="1">
      <c r="B71" s="56"/>
      <c r="C71" s="2338" t="s">
        <v>538</v>
      </c>
      <c r="D71" s="2338"/>
      <c r="E71" s="2339"/>
      <c r="F71" s="2162" t="s">
        <v>5375</v>
      </c>
      <c r="G71" s="2163"/>
      <c r="H71" s="2163"/>
      <c r="I71" s="2163"/>
      <c r="J71" s="2163"/>
      <c r="K71" s="2340"/>
      <c r="L71" s="2341"/>
      <c r="M71" s="2341"/>
      <c r="N71" s="2342"/>
      <c r="O71" s="2124"/>
      <c r="P71" s="2124"/>
    </row>
    <row r="72" spans="2:17" ht="65.25" customHeight="1">
      <c r="B72" s="1490" t="s">
        <v>441</v>
      </c>
      <c r="C72" s="2338" t="s">
        <v>539</v>
      </c>
      <c r="D72" s="2338"/>
      <c r="E72" s="2339"/>
      <c r="F72" s="1523" t="s">
        <v>62</v>
      </c>
      <c r="G72" s="2315">
        <v>0</v>
      </c>
      <c r="H72" s="2316"/>
      <c r="I72" s="2317" t="s">
        <v>5370</v>
      </c>
      <c r="J72" s="2318"/>
      <c r="K72" s="2340" t="s">
        <v>5376</v>
      </c>
      <c r="L72" s="2341"/>
      <c r="M72" s="2341"/>
      <c r="N72" s="2342"/>
      <c r="O72" s="2124"/>
      <c r="P72" s="2124"/>
    </row>
    <row r="73" spans="2:17" ht="35.25" customHeight="1">
      <c r="B73" s="56"/>
      <c r="C73" s="2338" t="s">
        <v>540</v>
      </c>
      <c r="D73" s="2338"/>
      <c r="E73" s="2339"/>
      <c r="F73" s="2162" t="s">
        <v>5377</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865</v>
      </c>
      <c r="G77" s="2315">
        <v>3996062.94</v>
      </c>
      <c r="H77" s="2316"/>
      <c r="I77" s="2317" t="s">
        <v>1894</v>
      </c>
      <c r="J77" s="2318"/>
      <c r="K77" s="2284" t="s">
        <v>5378</v>
      </c>
      <c r="L77" s="2285"/>
      <c r="M77" s="2285"/>
      <c r="N77" s="2286"/>
      <c r="O77" s="25" t="s">
        <v>864</v>
      </c>
      <c r="P77" s="26"/>
    </row>
    <row r="78" spans="2:17" s="164" customFormat="1" ht="32.25" customHeight="1">
      <c r="B78" s="1490" t="s">
        <v>441</v>
      </c>
      <c r="C78" s="1997" t="s">
        <v>67</v>
      </c>
      <c r="D78" s="1997"/>
      <c r="E78" s="1998"/>
      <c r="F78" s="1523" t="s">
        <v>865</v>
      </c>
      <c r="G78" s="2315">
        <v>952602</v>
      </c>
      <c r="H78" s="2316"/>
      <c r="I78" s="2317" t="s">
        <v>1894</v>
      </c>
      <c r="J78" s="2318"/>
      <c r="K78" s="2284" t="s">
        <v>5379</v>
      </c>
      <c r="L78" s="2285"/>
      <c r="M78" s="2285"/>
      <c r="N78" s="2286"/>
      <c r="O78" s="25" t="s">
        <v>867</v>
      </c>
      <c r="P78" s="26"/>
    </row>
    <row r="79" spans="2:17" s="164" customFormat="1" ht="32.25" customHeight="1">
      <c r="B79" s="1490" t="s">
        <v>443</v>
      </c>
      <c r="C79" s="1997" t="s">
        <v>115</v>
      </c>
      <c r="D79" s="1997"/>
      <c r="E79" s="1998"/>
      <c r="F79" s="1523" t="s">
        <v>62</v>
      </c>
      <c r="G79" s="2315">
        <v>0</v>
      </c>
      <c r="H79" s="2316"/>
      <c r="I79" s="2317" t="s">
        <v>1894</v>
      </c>
      <c r="J79" s="2318"/>
      <c r="K79" s="2284"/>
      <c r="L79" s="2285"/>
      <c r="M79" s="2285"/>
      <c r="N79" s="2286"/>
      <c r="O79" s="25" t="s">
        <v>328</v>
      </c>
      <c r="P79" s="26"/>
    </row>
    <row r="80" spans="2:17" s="164" customFormat="1" ht="32.25" customHeight="1">
      <c r="B80" s="1490" t="s">
        <v>445</v>
      </c>
      <c r="C80" s="1997" t="s">
        <v>116</v>
      </c>
      <c r="D80" s="1997"/>
      <c r="E80" s="1998"/>
      <c r="F80" s="1523" t="s">
        <v>62</v>
      </c>
      <c r="G80" s="2315">
        <v>0</v>
      </c>
      <c r="H80" s="2316"/>
      <c r="I80" s="2317" t="s">
        <v>1894</v>
      </c>
      <c r="J80" s="2318"/>
      <c r="K80" s="2315"/>
      <c r="L80" s="2319"/>
      <c r="M80" s="2319"/>
      <c r="N80" s="2320"/>
      <c r="O80" s="238" t="s">
        <v>3629</v>
      </c>
      <c r="P80" s="238"/>
    </row>
    <row r="81" spans="1:16" s="164" customFormat="1" ht="32.25" customHeight="1">
      <c r="B81" s="1490" t="s">
        <v>448</v>
      </c>
      <c r="C81" s="1997" t="s">
        <v>328</v>
      </c>
      <c r="D81" s="1997"/>
      <c r="E81" s="1998"/>
      <c r="F81" s="1523" t="s">
        <v>62</v>
      </c>
      <c r="G81" s="2315">
        <v>0</v>
      </c>
      <c r="H81" s="2316"/>
      <c r="I81" s="2317" t="s">
        <v>1894</v>
      </c>
      <c r="J81" s="2318"/>
      <c r="K81" s="2284"/>
      <c r="L81" s="2285"/>
      <c r="M81" s="2285"/>
      <c r="N81" s="2286"/>
      <c r="O81" s="238" t="s">
        <v>3629</v>
      </c>
      <c r="P81" s="238"/>
    </row>
    <row r="82" spans="1:16" ht="53.25" customHeight="1" thickBot="1">
      <c r="B82" s="27" t="s">
        <v>450</v>
      </c>
      <c r="C82" s="1830" t="s">
        <v>549</v>
      </c>
      <c r="D82" s="1830"/>
      <c r="E82" s="1831"/>
      <c r="F82" s="61"/>
      <c r="G82" s="2307">
        <f>G77+G78+G79+G80+G81</f>
        <v>4948664.9399999995</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v>
      </c>
      <c r="K84" s="65" t="s">
        <v>434</v>
      </c>
      <c r="L84" s="2304"/>
      <c r="M84" s="2305"/>
      <c r="N84" s="2306"/>
      <c r="O84" s="2231"/>
      <c r="P84" s="2231"/>
    </row>
    <row r="85" spans="1:16" ht="49.5" customHeight="1">
      <c r="B85" s="66" t="s">
        <v>553</v>
      </c>
      <c r="C85" s="2302" t="s">
        <v>554</v>
      </c>
      <c r="D85" s="2302"/>
      <c r="E85" s="2302"/>
      <c r="F85" s="2302"/>
      <c r="G85" s="2302"/>
      <c r="H85" s="2302"/>
      <c r="I85" s="2303"/>
      <c r="J85" s="64" t="s">
        <v>61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1.3403355480566796</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5380</v>
      </c>
      <c r="M88" s="2293"/>
      <c r="N88" s="2294"/>
      <c r="O88" s="2051" t="s">
        <v>1906</v>
      </c>
      <c r="P88" s="2051" t="s">
        <v>1906</v>
      </c>
    </row>
    <row r="89" spans="1:16" ht="21" customHeight="1">
      <c r="B89" s="1490" t="s">
        <v>435</v>
      </c>
      <c r="C89" s="2301" t="s">
        <v>561</v>
      </c>
      <c r="D89" s="2301"/>
      <c r="E89" s="2301"/>
      <c r="F89" s="2301"/>
      <c r="G89" s="2301"/>
      <c r="H89" s="2301"/>
      <c r="I89" s="2301"/>
      <c r="J89" s="158" t="s">
        <v>62</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5381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t="s">
        <v>5382</v>
      </c>
      <c r="J95" s="2230"/>
      <c r="K95" s="2230"/>
      <c r="L95" s="2230"/>
      <c r="M95" s="2230"/>
      <c r="N95" s="2022"/>
      <c r="O95" s="2051" t="s">
        <v>1906</v>
      </c>
      <c r="P95" s="2051" t="s">
        <v>1906</v>
      </c>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57</v>
      </c>
      <c r="I106" s="2260" t="s">
        <v>514</v>
      </c>
      <c r="J106" s="2261"/>
      <c r="K106" s="4613" t="s">
        <v>5383</v>
      </c>
      <c r="L106" s="4614"/>
      <c r="M106" s="4614"/>
      <c r="N106" s="4615"/>
      <c r="O106" s="25" t="s">
        <v>3696</v>
      </c>
      <c r="P106" s="26" t="s">
        <v>3696</v>
      </c>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4323</v>
      </c>
      <c r="P113" s="2245" t="s">
        <v>4323</v>
      </c>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24"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65</v>
      </c>
      <c r="H119" s="2109"/>
      <c r="I119" s="2108" t="s">
        <v>56</v>
      </c>
      <c r="J119" s="2109"/>
      <c r="K119" s="1522" t="s">
        <v>65</v>
      </c>
      <c r="L119" s="2108" t="s">
        <v>57</v>
      </c>
      <c r="M119" s="2110"/>
      <c r="N119" s="2191"/>
      <c r="O119" s="2232"/>
      <c r="P119" s="2232"/>
    </row>
    <row r="120" spans="2:16" ht="26.25" customHeight="1">
      <c r="B120" s="73" t="s">
        <v>590</v>
      </c>
      <c r="C120" s="1885" t="s">
        <v>591</v>
      </c>
      <c r="D120" s="1885"/>
      <c r="E120" s="1885"/>
      <c r="F120" s="2148"/>
      <c r="G120" s="2108" t="s">
        <v>65</v>
      </c>
      <c r="H120" s="2109"/>
      <c r="I120" s="2108" t="s">
        <v>56</v>
      </c>
      <c r="J120" s="2109"/>
      <c r="K120" s="1522" t="s">
        <v>65</v>
      </c>
      <c r="L120" s="2108" t="s">
        <v>57</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65</v>
      </c>
      <c r="H122" s="2109"/>
      <c r="I122" s="2108" t="s">
        <v>56</v>
      </c>
      <c r="J122" s="2109"/>
      <c r="K122" s="1522" t="s">
        <v>65</v>
      </c>
      <c r="L122" s="2108" t="s">
        <v>57</v>
      </c>
      <c r="M122" s="2110"/>
      <c r="N122" s="2191"/>
      <c r="O122" s="2232"/>
      <c r="P122" s="2232"/>
    </row>
    <row r="123" spans="2:16" ht="24" customHeight="1">
      <c r="B123" s="73" t="s">
        <v>456</v>
      </c>
      <c r="C123" s="1885" t="s">
        <v>592</v>
      </c>
      <c r="D123" s="1885"/>
      <c r="E123" s="1885"/>
      <c r="F123" s="2148"/>
      <c r="G123" s="2108" t="s">
        <v>56</v>
      </c>
      <c r="H123" s="2109"/>
      <c r="I123" s="2108" t="s">
        <v>57</v>
      </c>
      <c r="J123" s="2109"/>
      <c r="K123" s="1522" t="s">
        <v>65</v>
      </c>
      <c r="L123" s="2108" t="s">
        <v>57</v>
      </c>
      <c r="M123" s="2110"/>
      <c r="N123" s="2191"/>
      <c r="O123" s="2232"/>
      <c r="P123" s="2232"/>
    </row>
    <row r="124" spans="2:16" ht="24" customHeight="1">
      <c r="B124" s="73" t="s">
        <v>458</v>
      </c>
      <c r="C124" s="1885" t="s">
        <v>593</v>
      </c>
      <c r="D124" s="1885"/>
      <c r="E124" s="1885"/>
      <c r="F124" s="2148"/>
      <c r="G124" s="2108" t="s">
        <v>65</v>
      </c>
      <c r="H124" s="2109"/>
      <c r="I124" s="2108" t="s">
        <v>56</v>
      </c>
      <c r="J124" s="2109"/>
      <c r="K124" s="1522" t="s">
        <v>65</v>
      </c>
      <c r="L124" s="2108" t="s">
        <v>57</v>
      </c>
      <c r="M124" s="2110"/>
      <c r="N124" s="2191"/>
      <c r="O124" s="2232"/>
      <c r="P124" s="2232"/>
    </row>
    <row r="125" spans="2:16" ht="24" customHeight="1">
      <c r="B125" s="73" t="s">
        <v>594</v>
      </c>
      <c r="C125" s="1885" t="s">
        <v>595</v>
      </c>
      <c r="D125" s="1885"/>
      <c r="E125" s="1885"/>
      <c r="F125" s="2148"/>
      <c r="G125" s="2108" t="s">
        <v>65</v>
      </c>
      <c r="H125" s="2109"/>
      <c r="I125" s="2108" t="s">
        <v>56</v>
      </c>
      <c r="J125" s="2109"/>
      <c r="K125" s="1522" t="s">
        <v>65</v>
      </c>
      <c r="L125" s="2108" t="s">
        <v>57</v>
      </c>
      <c r="M125" s="2110"/>
      <c r="N125" s="2191"/>
      <c r="O125" s="2232"/>
      <c r="P125" s="2232"/>
    </row>
    <row r="126" spans="2:16" ht="21" customHeight="1">
      <c r="B126" s="73" t="s">
        <v>596</v>
      </c>
      <c r="C126" s="1885" t="s">
        <v>597</v>
      </c>
      <c r="D126" s="1885"/>
      <c r="E126" s="1885"/>
      <c r="F126" s="2148"/>
      <c r="G126" s="2108" t="s">
        <v>65</v>
      </c>
      <c r="H126" s="2109"/>
      <c r="I126" s="2108" t="s">
        <v>57</v>
      </c>
      <c r="J126" s="2109"/>
      <c r="K126" s="1522" t="s">
        <v>65</v>
      </c>
      <c r="L126" s="2108" t="s">
        <v>57</v>
      </c>
      <c r="M126" s="2110"/>
      <c r="N126" s="2191"/>
      <c r="O126" s="2232"/>
      <c r="P126" s="2232"/>
    </row>
    <row r="127" spans="2:16" ht="29.25" customHeight="1">
      <c r="B127" s="73" t="s">
        <v>598</v>
      </c>
      <c r="C127" s="1885" t="s">
        <v>599</v>
      </c>
      <c r="D127" s="1885"/>
      <c r="E127" s="1885"/>
      <c r="F127" s="2148"/>
      <c r="G127" s="2108" t="s">
        <v>65</v>
      </c>
      <c r="H127" s="2109"/>
      <c r="I127" s="2108" t="s">
        <v>57</v>
      </c>
      <c r="J127" s="2109"/>
      <c r="K127" s="1522" t="s">
        <v>65</v>
      </c>
      <c r="L127" s="2108" t="s">
        <v>57</v>
      </c>
      <c r="M127" s="2110"/>
      <c r="N127" s="2191"/>
      <c r="O127" s="2232"/>
      <c r="P127" s="2232"/>
    </row>
    <row r="128" spans="2:16" ht="21" customHeight="1">
      <c r="B128" s="73" t="s">
        <v>600</v>
      </c>
      <c r="C128" s="1885" t="s">
        <v>601</v>
      </c>
      <c r="D128" s="1885"/>
      <c r="E128" s="1885"/>
      <c r="F128" s="2148"/>
      <c r="G128" s="2108" t="s">
        <v>65</v>
      </c>
      <c r="H128" s="2109"/>
      <c r="I128" s="2108" t="s">
        <v>56</v>
      </c>
      <c r="J128" s="2109"/>
      <c r="K128" s="1522" t="s">
        <v>56</v>
      </c>
      <c r="L128" s="2108" t="s">
        <v>57</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c r="F130" s="2242"/>
      <c r="G130" s="2108"/>
      <c r="H130" s="2109"/>
      <c r="I130" s="2108"/>
      <c r="J130" s="2109"/>
      <c r="K130" s="1522"/>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t="s">
        <v>5384</v>
      </c>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95.25" customHeight="1">
      <c r="B135" s="28" t="s">
        <v>607</v>
      </c>
      <c r="C135" s="2111" t="s">
        <v>608</v>
      </c>
      <c r="D135" s="2111"/>
      <c r="E135" s="2111"/>
      <c r="F135" s="2111"/>
      <c r="G135" s="1531" t="s">
        <v>56</v>
      </c>
      <c r="H135" s="2236" t="s">
        <v>609</v>
      </c>
      <c r="I135" s="2237"/>
      <c r="J135" s="2238" t="s">
        <v>5385</v>
      </c>
      <c r="K135" s="2239"/>
      <c r="L135" s="2239"/>
      <c r="M135" s="2239"/>
      <c r="N135" s="2240"/>
      <c r="O135" s="1628" t="s">
        <v>1916</v>
      </c>
      <c r="P135" s="1540" t="s">
        <v>1916</v>
      </c>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30.75" customHeight="1">
      <c r="B137" s="1490" t="s">
        <v>611</v>
      </c>
      <c r="C137" s="2028" t="s">
        <v>612</v>
      </c>
      <c r="D137" s="2028"/>
      <c r="E137" s="2028"/>
      <c r="F137" s="2028"/>
      <c r="G137" s="2028"/>
      <c r="H137" s="1999" t="s">
        <v>5386</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5387</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2:16" ht="36" customHeight="1">
      <c r="B141" s="23" t="s">
        <v>616</v>
      </c>
      <c r="C141" s="2028" t="s">
        <v>617</v>
      </c>
      <c r="D141" s="2028"/>
      <c r="E141" s="2028"/>
      <c r="F141" s="2028"/>
      <c r="G141" s="2028"/>
      <c r="H141" s="1999" t="s">
        <v>57</v>
      </c>
      <c r="I141" s="2027"/>
      <c r="J141" s="2027"/>
      <c r="K141" s="2169"/>
      <c r="L141" s="2039"/>
      <c r="M141" s="2039"/>
      <c r="N141" s="2225"/>
      <c r="O141" s="2051" t="s">
        <v>878</v>
      </c>
      <c r="P141" s="2051" t="s">
        <v>878</v>
      </c>
    </row>
    <row r="142" spans="2:16" ht="49.5"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878</v>
      </c>
      <c r="P143" s="2051" t="s">
        <v>878</v>
      </c>
    </row>
    <row r="144" spans="2:16" ht="81.75" customHeight="1" thickBot="1">
      <c r="B144" s="22" t="s">
        <v>435</v>
      </c>
      <c r="C144" s="1855" t="s">
        <v>618</v>
      </c>
      <c r="D144" s="1855"/>
      <c r="E144" s="1855"/>
      <c r="F144" s="1855"/>
      <c r="G144" s="2098"/>
      <c r="H144" s="1999" t="s">
        <v>5388</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168</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62</v>
      </c>
      <c r="H149" s="2110"/>
      <c r="I149" s="2109"/>
      <c r="J149" s="2108" t="s">
        <v>165</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165</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62</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65</v>
      </c>
      <c r="H158" s="2110"/>
      <c r="I158" s="2109"/>
      <c r="J158" s="2108" t="s">
        <v>65</v>
      </c>
      <c r="K158" s="2110"/>
      <c r="L158" s="2109"/>
      <c r="M158" s="2163"/>
      <c r="N158" s="2196"/>
      <c r="O158" s="2017"/>
      <c r="P158" s="2017"/>
    </row>
    <row r="159" spans="2:16" ht="28.5" customHeight="1">
      <c r="B159" s="22" t="s">
        <v>598</v>
      </c>
      <c r="C159" s="1885" t="s">
        <v>599</v>
      </c>
      <c r="D159" s="1885"/>
      <c r="E159" s="1885"/>
      <c r="F159" s="2148"/>
      <c r="G159" s="2108" t="s">
        <v>65</v>
      </c>
      <c r="H159" s="2110"/>
      <c r="I159" s="2109"/>
      <c r="J159" s="2108" t="s">
        <v>65</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165</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9.5" customHeight="1">
      <c r="A164" s="166"/>
      <c r="B164" s="1492" t="s">
        <v>435</v>
      </c>
      <c r="C164" s="1997" t="s">
        <v>175</v>
      </c>
      <c r="D164" s="1997"/>
      <c r="E164" s="1998"/>
      <c r="F164" s="1523" t="s">
        <v>56</v>
      </c>
      <c r="G164" s="2188" t="s">
        <v>5389</v>
      </c>
      <c r="H164" s="2189"/>
      <c r="I164" s="2189"/>
      <c r="J164" s="2189"/>
      <c r="K164" s="2190"/>
      <c r="L164" s="2108" t="s">
        <v>56</v>
      </c>
      <c r="M164" s="2110"/>
      <c r="N164" s="2110"/>
      <c r="O164" s="2204"/>
      <c r="P164" s="2204"/>
    </row>
    <row r="165" spans="1:16" ht="19.5" customHeight="1">
      <c r="A165" s="166"/>
      <c r="B165" s="1492" t="s">
        <v>441</v>
      </c>
      <c r="C165" s="1997" t="s">
        <v>176</v>
      </c>
      <c r="D165" s="1997"/>
      <c r="E165" s="1998"/>
      <c r="F165" s="1523" t="s">
        <v>56</v>
      </c>
      <c r="G165" s="2188" t="s">
        <v>5389</v>
      </c>
      <c r="H165" s="2189"/>
      <c r="I165" s="2189"/>
      <c r="J165" s="2189"/>
      <c r="K165" s="2190"/>
      <c r="L165" s="2108" t="s">
        <v>56</v>
      </c>
      <c r="M165" s="2110"/>
      <c r="N165" s="2110"/>
      <c r="O165" s="2204"/>
      <c r="P165" s="2204"/>
    </row>
    <row r="166" spans="1:16" ht="19.5" customHeight="1">
      <c r="A166" s="166"/>
      <c r="B166" s="1492" t="s">
        <v>443</v>
      </c>
      <c r="C166" s="1997" t="s">
        <v>177</v>
      </c>
      <c r="D166" s="1997"/>
      <c r="E166" s="1998"/>
      <c r="F166" s="1523" t="s">
        <v>56</v>
      </c>
      <c r="G166" s="2188" t="s">
        <v>5389</v>
      </c>
      <c r="H166" s="2189"/>
      <c r="I166" s="2189"/>
      <c r="J166" s="2189"/>
      <c r="K166" s="2190"/>
      <c r="L166" s="2108" t="s">
        <v>56</v>
      </c>
      <c r="M166" s="2110"/>
      <c r="N166" s="2110"/>
      <c r="O166" s="2204"/>
      <c r="P166" s="2204"/>
    </row>
    <row r="167" spans="1:16" ht="19.5" customHeight="1">
      <c r="A167" s="166"/>
      <c r="B167" s="1492" t="s">
        <v>445</v>
      </c>
      <c r="C167" s="1997" t="s">
        <v>178</v>
      </c>
      <c r="D167" s="1997"/>
      <c r="E167" s="1998"/>
      <c r="F167" s="1523" t="s">
        <v>56</v>
      </c>
      <c r="G167" s="2188" t="s">
        <v>5389</v>
      </c>
      <c r="H167" s="2189"/>
      <c r="I167" s="2189"/>
      <c r="J167" s="2189"/>
      <c r="K167" s="2190"/>
      <c r="L167" s="2108" t="s">
        <v>56</v>
      </c>
      <c r="M167" s="2110"/>
      <c r="N167" s="2110"/>
      <c r="O167" s="2204"/>
      <c r="P167" s="2204"/>
    </row>
    <row r="168" spans="1:16" ht="19.5" customHeight="1">
      <c r="A168" s="166"/>
      <c r="B168" s="76" t="s">
        <v>448</v>
      </c>
      <c r="C168" s="1997" t="s">
        <v>179</v>
      </c>
      <c r="D168" s="1997"/>
      <c r="E168" s="1998"/>
      <c r="F168" s="1532" t="s">
        <v>56</v>
      </c>
      <c r="G168" s="2188" t="s">
        <v>5389</v>
      </c>
      <c r="H168" s="2189"/>
      <c r="I168" s="2189"/>
      <c r="J168" s="2189"/>
      <c r="K168" s="2190"/>
      <c r="L168" s="2108" t="s">
        <v>56</v>
      </c>
      <c r="M168" s="2110"/>
      <c r="N168" s="2110"/>
      <c r="O168" s="2204"/>
      <c r="P168" s="2204"/>
    </row>
    <row r="169" spans="1:16" ht="19.5" customHeight="1">
      <c r="A169" s="166"/>
      <c r="B169" s="84" t="s">
        <v>450</v>
      </c>
      <c r="C169" s="1997" t="s">
        <v>638</v>
      </c>
      <c r="D169" s="1997"/>
      <c r="E169" s="1998"/>
      <c r="F169" s="1532" t="s">
        <v>57</v>
      </c>
      <c r="G169" s="613"/>
      <c r="H169" s="614"/>
      <c r="I169" s="614"/>
      <c r="J169" s="614"/>
      <c r="K169" s="614"/>
      <c r="L169" s="2108" t="s">
        <v>62</v>
      </c>
      <c r="M169" s="2110"/>
      <c r="N169" s="2110"/>
      <c r="O169" s="2204"/>
      <c r="P169" s="2204"/>
    </row>
    <row r="170" spans="1:16" ht="19.5" customHeight="1">
      <c r="A170" s="166"/>
      <c r="B170" s="84" t="s">
        <v>453</v>
      </c>
      <c r="C170" s="1997" t="s">
        <v>181</v>
      </c>
      <c r="D170" s="1997"/>
      <c r="E170" s="1998"/>
      <c r="F170" s="1532" t="s">
        <v>57</v>
      </c>
      <c r="G170" s="613"/>
      <c r="H170" s="614"/>
      <c r="I170" s="614"/>
      <c r="J170" s="614"/>
      <c r="K170" s="614"/>
      <c r="L170" s="2108" t="s">
        <v>62</v>
      </c>
      <c r="M170" s="2110"/>
      <c r="N170" s="2110"/>
      <c r="O170" s="2204"/>
      <c r="P170" s="2204"/>
    </row>
    <row r="171" spans="1:16" ht="19.5" customHeight="1">
      <c r="A171" s="166"/>
      <c r="B171" s="84" t="s">
        <v>456</v>
      </c>
      <c r="C171" s="1997" t="s">
        <v>182</v>
      </c>
      <c r="D171" s="1997"/>
      <c r="E171" s="1998"/>
      <c r="F171" s="1532" t="s">
        <v>57</v>
      </c>
      <c r="G171" s="613"/>
      <c r="H171" s="614"/>
      <c r="I171" s="614"/>
      <c r="J171" s="614"/>
      <c r="K171" s="614"/>
      <c r="L171" s="2108" t="s">
        <v>62</v>
      </c>
      <c r="M171" s="2110"/>
      <c r="N171" s="2110"/>
      <c r="O171" s="2204"/>
      <c r="P171" s="2204"/>
    </row>
    <row r="172" spans="1:16" ht="19.5" customHeight="1">
      <c r="A172" s="166"/>
      <c r="B172" s="84" t="s">
        <v>458</v>
      </c>
      <c r="C172" s="1997" t="s">
        <v>183</v>
      </c>
      <c r="D172" s="1997"/>
      <c r="E172" s="1998"/>
      <c r="F172" s="1532" t="s">
        <v>57</v>
      </c>
      <c r="G172" s="613"/>
      <c r="H172" s="614"/>
      <c r="I172" s="614"/>
      <c r="J172" s="614"/>
      <c r="K172" s="614"/>
      <c r="L172" s="2108" t="s">
        <v>62</v>
      </c>
      <c r="M172" s="2110"/>
      <c r="N172" s="2191"/>
      <c r="O172" s="2204"/>
      <c r="P172" s="2204"/>
    </row>
    <row r="173" spans="1:16" ht="19.5" customHeight="1">
      <c r="A173" s="166"/>
      <c r="B173" s="84" t="s">
        <v>594</v>
      </c>
      <c r="C173" s="1997" t="s">
        <v>639</v>
      </c>
      <c r="D173" s="1997"/>
      <c r="E173" s="1998"/>
      <c r="F173" s="1532" t="s">
        <v>57</v>
      </c>
      <c r="G173" s="613"/>
      <c r="H173" s="614"/>
      <c r="I173" s="614"/>
      <c r="J173" s="614"/>
      <c r="K173" s="614"/>
      <c r="L173" s="2108" t="s">
        <v>62</v>
      </c>
      <c r="M173" s="2110"/>
      <c r="N173" s="2110"/>
      <c r="O173" s="2204"/>
      <c r="P173" s="2204"/>
    </row>
    <row r="174" spans="1:16" ht="19.5" customHeight="1">
      <c r="A174" s="166"/>
      <c r="B174" s="76" t="s">
        <v>596</v>
      </c>
      <c r="C174" s="1997" t="s">
        <v>640</v>
      </c>
      <c r="D174" s="1997"/>
      <c r="E174" s="1998"/>
      <c r="F174" s="1532" t="s">
        <v>57</v>
      </c>
      <c r="G174" s="613"/>
      <c r="H174" s="614"/>
      <c r="I174" s="614"/>
      <c r="J174" s="614"/>
      <c r="K174" s="614"/>
      <c r="L174" s="2108" t="s">
        <v>62</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4753</v>
      </c>
      <c r="P175" s="2074"/>
    </row>
    <row r="176" spans="1:16" ht="18.75" customHeight="1">
      <c r="A176" s="166"/>
      <c r="B176" s="1492" t="s">
        <v>435</v>
      </c>
      <c r="C176" s="1997" t="s">
        <v>175</v>
      </c>
      <c r="D176" s="1997"/>
      <c r="E176" s="1998"/>
      <c r="F176" s="33" t="s">
        <v>56</v>
      </c>
      <c r="G176" s="2170" t="s">
        <v>5390</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56</v>
      </c>
      <c r="G177" s="2170" t="s">
        <v>5390</v>
      </c>
      <c r="H177" s="2171"/>
      <c r="I177" s="2171"/>
      <c r="J177" s="2171"/>
      <c r="K177" s="2171"/>
      <c r="L177" s="2171"/>
      <c r="M177" s="2171"/>
      <c r="N177" s="2179"/>
      <c r="O177" s="2124"/>
      <c r="P177" s="2081"/>
    </row>
    <row r="178" spans="1:16" ht="18.75" customHeight="1">
      <c r="A178" s="166"/>
      <c r="B178" s="1492" t="s">
        <v>443</v>
      </c>
      <c r="C178" s="1997" t="s">
        <v>177</v>
      </c>
      <c r="D178" s="1997"/>
      <c r="E178" s="1998"/>
      <c r="F178" s="33" t="s">
        <v>56</v>
      </c>
      <c r="G178" s="2170" t="s">
        <v>5390</v>
      </c>
      <c r="H178" s="2171"/>
      <c r="I178" s="2171"/>
      <c r="J178" s="2171"/>
      <c r="K178" s="2171"/>
      <c r="L178" s="2171"/>
      <c r="M178" s="2171"/>
      <c r="N178" s="2179"/>
      <c r="O178" s="2124"/>
      <c r="P178" s="2081"/>
    </row>
    <row r="179" spans="1:16" ht="18.75" customHeight="1">
      <c r="A179" s="166"/>
      <c r="B179" s="1492" t="s">
        <v>445</v>
      </c>
      <c r="C179" s="1997" t="s">
        <v>178</v>
      </c>
      <c r="D179" s="1997"/>
      <c r="E179" s="1998"/>
      <c r="F179" s="33" t="s">
        <v>56</v>
      </c>
      <c r="G179" s="2170" t="s">
        <v>5390</v>
      </c>
      <c r="H179" s="2171"/>
      <c r="I179" s="2171"/>
      <c r="J179" s="2171"/>
      <c r="K179" s="2171"/>
      <c r="L179" s="2171"/>
      <c r="M179" s="2171"/>
      <c r="N179" s="2179"/>
      <c r="O179" s="2124"/>
      <c r="P179" s="2081"/>
    </row>
    <row r="180" spans="1:16" ht="18.75" customHeight="1">
      <c r="A180" s="166"/>
      <c r="B180" s="76" t="s">
        <v>448</v>
      </c>
      <c r="C180" s="1997" t="s">
        <v>179</v>
      </c>
      <c r="D180" s="1997"/>
      <c r="E180" s="1998"/>
      <c r="F180" s="33" t="s">
        <v>56</v>
      </c>
      <c r="G180" s="2170" t="s">
        <v>5390</v>
      </c>
      <c r="H180" s="2171"/>
      <c r="I180" s="2171"/>
      <c r="J180" s="2171"/>
      <c r="K180" s="2171"/>
      <c r="L180" s="2171"/>
      <c r="M180" s="2171"/>
      <c r="N180" s="2179"/>
      <c r="O180" s="2124"/>
      <c r="P180" s="2081"/>
    </row>
    <row r="181" spans="1:16" ht="18.75" customHeight="1">
      <c r="A181" s="166"/>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166"/>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166"/>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166"/>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166"/>
      <c r="B185" s="84" t="s">
        <v>594</v>
      </c>
      <c r="C185" s="1997" t="s">
        <v>639</v>
      </c>
      <c r="D185" s="1997"/>
      <c r="E185" s="1998"/>
      <c r="F185" s="33" t="s">
        <v>57</v>
      </c>
      <c r="G185" s="2172"/>
      <c r="H185" s="2173"/>
      <c r="I185" s="2173"/>
      <c r="J185" s="2173"/>
      <c r="K185" s="2173"/>
      <c r="L185" s="2173"/>
      <c r="M185" s="2173"/>
      <c r="N185" s="2174"/>
      <c r="O185" s="2124"/>
      <c r="P185" s="2081"/>
    </row>
    <row r="186" spans="1:16" ht="18.75" customHeight="1">
      <c r="A186" s="166"/>
      <c r="B186" s="76" t="s">
        <v>596</v>
      </c>
      <c r="C186" s="1997" t="s">
        <v>640</v>
      </c>
      <c r="D186" s="1997"/>
      <c r="E186" s="1998"/>
      <c r="F186" s="33" t="s">
        <v>57</v>
      </c>
      <c r="G186" s="2162"/>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3148</v>
      </c>
      <c r="P187" s="2051"/>
    </row>
    <row r="188" spans="1:16" ht="20.25" customHeight="1">
      <c r="A188" s="166"/>
      <c r="B188" s="1489" t="s">
        <v>435</v>
      </c>
      <c r="C188" s="1997" t="s">
        <v>175</v>
      </c>
      <c r="D188" s="1997"/>
      <c r="E188" s="1998"/>
      <c r="F188" s="1523" t="s">
        <v>57</v>
      </c>
      <c r="G188" s="2188"/>
      <c r="H188" s="2189"/>
      <c r="I188" s="2189"/>
      <c r="J188" s="2189"/>
      <c r="K188" s="2190"/>
      <c r="L188" s="2108" t="s">
        <v>62</v>
      </c>
      <c r="M188" s="2110"/>
      <c r="N188" s="2191"/>
      <c r="O188" s="2124"/>
      <c r="P188" s="2124"/>
    </row>
    <row r="189" spans="1:16" ht="20.25" customHeight="1">
      <c r="A189" s="166"/>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4753</v>
      </c>
      <c r="P199" s="2051"/>
    </row>
    <row r="200" spans="1:16" ht="21" customHeight="1">
      <c r="A200" s="166"/>
      <c r="B200" s="1489" t="s">
        <v>435</v>
      </c>
      <c r="C200" s="1997" t="s">
        <v>175</v>
      </c>
      <c r="D200" s="1997"/>
      <c r="E200" s="1998"/>
      <c r="F200" s="33" t="s">
        <v>57</v>
      </c>
      <c r="G200" s="2170"/>
      <c r="H200" s="2171"/>
      <c r="I200" s="2171"/>
      <c r="J200" s="2171"/>
      <c r="K200" s="2171"/>
      <c r="L200" s="2171"/>
      <c r="M200" s="2171"/>
      <c r="N200" s="2179"/>
      <c r="O200" s="2124"/>
      <c r="P200" s="2124"/>
    </row>
    <row r="201" spans="1:16" ht="21" customHeight="1">
      <c r="A201" s="166"/>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166"/>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2043"/>
      <c r="G211" s="1998"/>
      <c r="H211" s="2183" t="s">
        <v>57</v>
      </c>
      <c r="I211" s="2184"/>
      <c r="J211" s="2185"/>
      <c r="K211" s="2186" t="s">
        <v>514</v>
      </c>
      <c r="L211" s="2170"/>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5391</v>
      </c>
      <c r="P218" s="2050"/>
    </row>
    <row r="219" spans="1:16" ht="21.75" customHeight="1">
      <c r="B219" s="1490" t="s">
        <v>435</v>
      </c>
      <c r="C219" s="1997" t="s">
        <v>656</v>
      </c>
      <c r="D219" s="1997"/>
      <c r="E219" s="1998"/>
      <c r="F219" s="1995" t="s">
        <v>57</v>
      </c>
      <c r="G219" s="2160"/>
      <c r="H219" s="2160"/>
      <c r="I219" s="2160"/>
      <c r="J219" s="2013"/>
      <c r="K219" s="2169" t="s">
        <v>514</v>
      </c>
      <c r="L219" s="2170" t="s">
        <v>5392</v>
      </c>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t="s">
        <v>3157</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4203</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56</v>
      </c>
      <c r="L240" s="2150"/>
      <c r="M240" s="2154"/>
      <c r="N240" s="2107"/>
      <c r="O240" s="2017"/>
      <c r="P240" s="2017"/>
    </row>
    <row r="241" spans="2:16" ht="70.5" customHeight="1">
      <c r="B241" s="88"/>
      <c r="C241" s="1997" t="s">
        <v>675</v>
      </c>
      <c r="D241" s="1997"/>
      <c r="E241" s="1998"/>
      <c r="F241" s="2093" t="s">
        <v>5393</v>
      </c>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t="s">
        <v>5394</v>
      </c>
      <c r="L242" s="2150"/>
      <c r="M242" s="2154"/>
      <c r="N242" s="2107"/>
      <c r="O242" s="2017"/>
      <c r="P242" s="2017"/>
    </row>
    <row r="243" spans="2:16" ht="23.25" customHeight="1">
      <c r="B243" s="90" t="s">
        <v>678</v>
      </c>
      <c r="C243" s="1997" t="s">
        <v>679</v>
      </c>
      <c r="D243" s="1997"/>
      <c r="E243" s="1998"/>
      <c r="F243" s="1995" t="s">
        <v>5395</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33.7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36"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34.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228</v>
      </c>
      <c r="H251" s="1527" t="s">
        <v>514</v>
      </c>
      <c r="I251" s="2121"/>
      <c r="J251" s="2122"/>
      <c r="K251" s="2122"/>
      <c r="L251" s="2122"/>
      <c r="M251" s="2122"/>
      <c r="N251" s="2123"/>
      <c r="O251" s="93" t="s">
        <v>4557</v>
      </c>
      <c r="P251" s="1504"/>
    </row>
    <row r="252" spans="2:16" ht="33" customHeight="1">
      <c r="B252" s="90" t="s">
        <v>686</v>
      </c>
      <c r="C252" s="1997" t="s">
        <v>687</v>
      </c>
      <c r="D252" s="1997"/>
      <c r="E252" s="1997"/>
      <c r="F252" s="1471" t="s">
        <v>56</v>
      </c>
      <c r="G252" s="1634" t="s">
        <v>514</v>
      </c>
      <c r="H252" s="2122" t="s">
        <v>5396</v>
      </c>
      <c r="I252" s="2122"/>
      <c r="J252" s="2122"/>
      <c r="K252" s="2122"/>
      <c r="L252" s="2122"/>
      <c r="M252" s="2122"/>
      <c r="N252" s="2123"/>
      <c r="O252" s="2135" t="s">
        <v>4558</v>
      </c>
      <c r="P252" s="2135"/>
    </row>
    <row r="253" spans="2:16" ht="27.75" customHeight="1">
      <c r="B253" s="94" t="s">
        <v>688</v>
      </c>
      <c r="C253" s="1997" t="s">
        <v>5397</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57</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t="s">
        <v>5398</v>
      </c>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57</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t="s">
        <v>5399</v>
      </c>
      <c r="I260" s="2015"/>
      <c r="J260" s="2015"/>
      <c r="K260" s="2015"/>
      <c r="L260" s="2015"/>
      <c r="M260" s="2015"/>
      <c r="N260" s="2128"/>
      <c r="O260" s="2124" t="s">
        <v>908</v>
      </c>
      <c r="P260" s="2051"/>
    </row>
    <row r="261" spans="2:16" ht="30" customHeight="1">
      <c r="B261" s="89" t="s">
        <v>435</v>
      </c>
      <c r="C261" s="1997" t="s">
        <v>696</v>
      </c>
      <c r="D261" s="1997"/>
      <c r="E261" s="1998"/>
      <c r="F261" s="1523" t="s">
        <v>57</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57</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57</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57</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9.75" customHeight="1">
      <c r="B266" s="96" t="s">
        <v>701</v>
      </c>
      <c r="C266" s="2111" t="s">
        <v>702</v>
      </c>
      <c r="D266" s="2111"/>
      <c r="E266" s="2111"/>
      <c r="F266" s="2111"/>
      <c r="G266" s="97" t="s">
        <v>56</v>
      </c>
      <c r="H266" s="2112" t="s">
        <v>514</v>
      </c>
      <c r="I266" s="2115"/>
      <c r="J266" s="2115"/>
      <c r="K266" s="2115"/>
      <c r="L266" s="2115"/>
      <c r="M266" s="2115"/>
      <c r="N266" s="2116"/>
      <c r="O266" s="2050" t="s">
        <v>1932</v>
      </c>
      <c r="P266" s="2050"/>
    </row>
    <row r="267" spans="2:16" ht="32.25"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270</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280</v>
      </c>
      <c r="G272" s="2109"/>
      <c r="H272" s="1634" t="s">
        <v>514</v>
      </c>
      <c r="I272" s="2121" t="s">
        <v>5400</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4</v>
      </c>
      <c r="J276" s="120">
        <f t="shared" ref="J276:J295" si="1">MIN(H276/I276,1)</f>
        <v>0</v>
      </c>
      <c r="K276" s="118">
        <v>12</v>
      </c>
      <c r="L276" s="118">
        <v>590</v>
      </c>
      <c r="M276" s="121">
        <f>MIN(K276/L276,1)</f>
        <v>2.0338983050847456E-2</v>
      </c>
      <c r="N276" s="122"/>
      <c r="O276" s="2089"/>
      <c r="P276" s="2089"/>
    </row>
    <row r="277" spans="2:16" ht="24.75" customHeight="1">
      <c r="B277" s="84" t="s">
        <v>489</v>
      </c>
      <c r="C277" s="2091" t="s">
        <v>722</v>
      </c>
      <c r="D277" s="2091"/>
      <c r="E277" s="2091"/>
      <c r="F277" s="2091"/>
      <c r="G277" s="2092"/>
      <c r="H277" s="118" t="s">
        <v>331</v>
      </c>
      <c r="I277" s="119" t="s">
        <v>331</v>
      </c>
      <c r="J277" s="103" t="s">
        <v>61</v>
      </c>
      <c r="K277" s="119" t="s">
        <v>331</v>
      </c>
      <c r="L277" s="119" t="s">
        <v>331</v>
      </c>
      <c r="M277" s="103" t="s">
        <v>61</v>
      </c>
      <c r="N277" s="123"/>
      <c r="O277" s="2017" t="s">
        <v>1933</v>
      </c>
      <c r="P277" s="2017"/>
    </row>
    <row r="278" spans="2:16" ht="36" customHeight="1">
      <c r="B278" s="84" t="s">
        <v>493</v>
      </c>
      <c r="C278" s="2091" t="s">
        <v>723</v>
      </c>
      <c r="D278" s="2091"/>
      <c r="E278" s="2092"/>
      <c r="F278" s="2093"/>
      <c r="G278" s="2094"/>
      <c r="H278" s="118" t="s">
        <v>331</v>
      </c>
      <c r="I278" s="118" t="s">
        <v>331</v>
      </c>
      <c r="J278" s="120"/>
      <c r="K278" s="119" t="s">
        <v>331</v>
      </c>
      <c r="L278" s="119" t="s">
        <v>331</v>
      </c>
      <c r="M278" s="121"/>
      <c r="N278" s="123" t="s">
        <v>61</v>
      </c>
      <c r="O278" s="2017"/>
      <c r="P278" s="2017"/>
    </row>
    <row r="279" spans="2:16" ht="20.25" customHeight="1">
      <c r="B279" s="104" t="s">
        <v>441</v>
      </c>
      <c r="C279" s="2068" t="s">
        <v>724</v>
      </c>
      <c r="D279" s="2068"/>
      <c r="E279" s="2068"/>
      <c r="F279" s="2068"/>
      <c r="G279" s="2095"/>
      <c r="H279" s="118">
        <v>0</v>
      </c>
      <c r="I279" s="119">
        <v>4</v>
      </c>
      <c r="J279" s="120">
        <f t="shared" si="1"/>
        <v>0</v>
      </c>
      <c r="K279" s="118">
        <v>8</v>
      </c>
      <c r="L279" s="118">
        <v>590</v>
      </c>
      <c r="M279" s="121">
        <f>MIN(K279/L279,1)</f>
        <v>1.3559322033898305E-2</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331</v>
      </c>
      <c r="I281" s="119" t="s">
        <v>331</v>
      </c>
      <c r="J281" s="103" t="s">
        <v>61</v>
      </c>
      <c r="K281" s="118" t="s">
        <v>331</v>
      </c>
      <c r="L281" s="118" t="s">
        <v>331</v>
      </c>
      <c r="M281" s="103" t="s">
        <v>61</v>
      </c>
      <c r="N281" s="124" t="s">
        <v>61</v>
      </c>
      <c r="O281" s="2089"/>
      <c r="P281" s="2089"/>
    </row>
    <row r="282" spans="2:16" ht="24.75" customHeight="1">
      <c r="B282" s="76" t="s">
        <v>489</v>
      </c>
      <c r="C282" s="2091" t="s">
        <v>726</v>
      </c>
      <c r="D282" s="2091"/>
      <c r="E282" s="2091"/>
      <c r="F282" s="2091"/>
      <c r="G282" s="1518"/>
      <c r="H282" s="118">
        <v>0</v>
      </c>
      <c r="I282" s="119">
        <v>4</v>
      </c>
      <c r="J282" s="120">
        <f t="shared" si="1"/>
        <v>0</v>
      </c>
      <c r="K282" s="118">
        <v>11</v>
      </c>
      <c r="L282" s="118">
        <v>590</v>
      </c>
      <c r="M282" s="121">
        <f>MIN(K282/L282,1)</f>
        <v>1.864406779661017E-2</v>
      </c>
      <c r="N282" s="124"/>
      <c r="O282" s="2089"/>
      <c r="P282" s="2089"/>
    </row>
    <row r="283" spans="2:16" ht="24.75" customHeight="1">
      <c r="B283" s="76" t="s">
        <v>493</v>
      </c>
      <c r="C283" s="2091" t="s">
        <v>727</v>
      </c>
      <c r="D283" s="2091"/>
      <c r="E283" s="2091"/>
      <c r="F283" s="2091"/>
      <c r="G283" s="2092"/>
      <c r="H283" s="118" t="s">
        <v>331</v>
      </c>
      <c r="I283" s="119" t="s">
        <v>331</v>
      </c>
      <c r="J283" s="103" t="s">
        <v>61</v>
      </c>
      <c r="K283" s="118" t="s">
        <v>331</v>
      </c>
      <c r="L283" s="118" t="s">
        <v>331</v>
      </c>
      <c r="M283" s="103" t="s">
        <v>61</v>
      </c>
      <c r="N283" s="125" t="s">
        <v>61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4</v>
      </c>
      <c r="J285" s="120">
        <f t="shared" si="1"/>
        <v>0</v>
      </c>
      <c r="K285" s="118">
        <v>10</v>
      </c>
      <c r="L285" s="118">
        <v>590</v>
      </c>
      <c r="M285" s="121">
        <f>MIN(K285/L285,1)</f>
        <v>1.6949152542372881E-2</v>
      </c>
      <c r="N285" s="126"/>
      <c r="O285" s="2089"/>
      <c r="P285" s="2089"/>
    </row>
    <row r="286" spans="2:16" ht="22.5" customHeight="1">
      <c r="B286" s="76" t="s">
        <v>489</v>
      </c>
      <c r="C286" s="2091" t="s">
        <v>729</v>
      </c>
      <c r="D286" s="2091"/>
      <c r="E286" s="2091"/>
      <c r="F286" s="2091"/>
      <c r="G286" s="2092"/>
      <c r="H286" s="118">
        <v>1</v>
      </c>
      <c r="I286" s="119">
        <v>4</v>
      </c>
      <c r="J286" s="120">
        <f t="shared" si="1"/>
        <v>0.25</v>
      </c>
      <c r="K286" s="118">
        <v>14</v>
      </c>
      <c r="L286" s="118">
        <v>590</v>
      </c>
      <c r="M286" s="121">
        <f>MIN(K286/L286,1)</f>
        <v>2.3728813559322035E-2</v>
      </c>
      <c r="N286" s="124"/>
      <c r="O286" s="2089"/>
      <c r="P286" s="2089"/>
    </row>
    <row r="287" spans="2:16" ht="22.5" customHeight="1">
      <c r="B287" s="104" t="s">
        <v>448</v>
      </c>
      <c r="C287" s="2068" t="s">
        <v>503</v>
      </c>
      <c r="D287" s="2068"/>
      <c r="E287" s="2068"/>
      <c r="F287" s="2068"/>
      <c r="G287" s="2068"/>
      <c r="H287" s="118">
        <v>0</v>
      </c>
      <c r="I287" s="119">
        <v>4</v>
      </c>
      <c r="J287" s="120">
        <f t="shared" si="1"/>
        <v>0</v>
      </c>
      <c r="K287" s="118">
        <v>6</v>
      </c>
      <c r="L287" s="118">
        <v>590</v>
      </c>
      <c r="M287" s="121">
        <f>MIN(K287/L287,1)</f>
        <v>1.0169491525423728E-2</v>
      </c>
      <c r="N287" s="105"/>
      <c r="O287" s="2089"/>
      <c r="P287" s="2089"/>
    </row>
    <row r="288" spans="2:16" ht="22.5" customHeight="1">
      <c r="B288" s="104" t="s">
        <v>450</v>
      </c>
      <c r="C288" s="2068" t="s">
        <v>730</v>
      </c>
      <c r="D288" s="2068"/>
      <c r="E288" s="2068"/>
      <c r="F288" s="2068"/>
      <c r="G288" s="2068"/>
      <c r="H288" s="118" t="s">
        <v>331</v>
      </c>
      <c r="I288" s="119" t="s">
        <v>331</v>
      </c>
      <c r="J288" s="103" t="s">
        <v>61</v>
      </c>
      <c r="K288" s="118" t="s">
        <v>331</v>
      </c>
      <c r="L288" s="118" t="s">
        <v>331</v>
      </c>
      <c r="M288" s="103" t="s">
        <v>61</v>
      </c>
      <c r="N288" s="105" t="s">
        <v>61</v>
      </c>
      <c r="O288" s="2089"/>
      <c r="P288" s="2089"/>
    </row>
    <row r="289" spans="2:16" ht="22.5" customHeight="1">
      <c r="B289" s="104" t="s">
        <v>453</v>
      </c>
      <c r="C289" s="2068" t="s">
        <v>131</v>
      </c>
      <c r="D289" s="2068"/>
      <c r="E289" s="2068"/>
      <c r="F289" s="2068"/>
      <c r="G289" s="2068"/>
      <c r="H289" s="118">
        <v>0</v>
      </c>
      <c r="I289" s="119">
        <v>4</v>
      </c>
      <c r="J289" s="120">
        <f t="shared" si="1"/>
        <v>0</v>
      </c>
      <c r="K289" s="118">
        <v>9</v>
      </c>
      <c r="L289" s="118">
        <v>590</v>
      </c>
      <c r="M289" s="121">
        <f t="shared" ref="M289:M294" si="2">MIN(K289/L289,1)</f>
        <v>1.5254237288135594E-2</v>
      </c>
      <c r="N289" s="105"/>
      <c r="O289" s="2089"/>
      <c r="P289" s="2089"/>
    </row>
    <row r="290" spans="2:16" ht="22.5" customHeight="1">
      <c r="B290" s="104" t="s">
        <v>456</v>
      </c>
      <c r="C290" s="2068" t="s">
        <v>132</v>
      </c>
      <c r="D290" s="2068"/>
      <c r="E290" s="2068"/>
      <c r="F290" s="2068"/>
      <c r="G290" s="2068"/>
      <c r="H290" s="118">
        <v>0</v>
      </c>
      <c r="I290" s="119">
        <v>4</v>
      </c>
      <c r="J290" s="120">
        <f t="shared" si="1"/>
        <v>0</v>
      </c>
      <c r="K290" s="118">
        <v>4</v>
      </c>
      <c r="L290" s="118">
        <v>590</v>
      </c>
      <c r="M290" s="121">
        <f t="shared" si="2"/>
        <v>6.7796610169491523E-3</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t="s">
        <v>331</v>
      </c>
      <c r="I292" s="119" t="s">
        <v>331</v>
      </c>
      <c r="J292" s="103" t="s">
        <v>61</v>
      </c>
      <c r="K292" s="118" t="s">
        <v>331</v>
      </c>
      <c r="L292" s="118" t="s">
        <v>331</v>
      </c>
      <c r="M292" s="103" t="s">
        <v>61</v>
      </c>
      <c r="N292" s="126" t="s">
        <v>61</v>
      </c>
      <c r="O292" s="2089"/>
      <c r="P292" s="2089"/>
    </row>
    <row r="293" spans="2:16" ht="22.5" customHeight="1">
      <c r="B293" s="76" t="s">
        <v>489</v>
      </c>
      <c r="C293" s="2086" t="s">
        <v>300</v>
      </c>
      <c r="D293" s="2086"/>
      <c r="E293" s="2086"/>
      <c r="F293" s="2086"/>
      <c r="G293" s="2087"/>
      <c r="H293" s="118" t="s">
        <v>331</v>
      </c>
      <c r="I293" s="119" t="s">
        <v>331</v>
      </c>
      <c r="J293" s="103" t="s">
        <v>61</v>
      </c>
      <c r="K293" s="118" t="s">
        <v>331</v>
      </c>
      <c r="L293" s="118" t="s">
        <v>331</v>
      </c>
      <c r="M293" s="103" t="s">
        <v>61</v>
      </c>
      <c r="N293" s="124" t="s">
        <v>61</v>
      </c>
      <c r="O293" s="2089"/>
      <c r="P293" s="2089"/>
    </row>
    <row r="294" spans="2:16" ht="22.5" customHeight="1">
      <c r="B294" s="104" t="s">
        <v>594</v>
      </c>
      <c r="C294" s="2068" t="s">
        <v>731</v>
      </c>
      <c r="D294" s="2068"/>
      <c r="E294" s="2068"/>
      <c r="F294" s="2068"/>
      <c r="G294" s="2068"/>
      <c r="H294" s="118">
        <v>0</v>
      </c>
      <c r="I294" s="119">
        <v>4</v>
      </c>
      <c r="J294" s="120">
        <f t="shared" si="1"/>
        <v>0</v>
      </c>
      <c r="K294" s="118">
        <v>3</v>
      </c>
      <c r="L294" s="118">
        <v>590</v>
      </c>
      <c r="M294" s="121">
        <f t="shared" si="2"/>
        <v>5.084745762711864E-3</v>
      </c>
      <c r="N294" s="105"/>
      <c r="O294" s="2089"/>
      <c r="P294" s="2089"/>
    </row>
    <row r="295" spans="2:16" ht="43.5" customHeight="1" thickBot="1">
      <c r="B295" s="27" t="s">
        <v>596</v>
      </c>
      <c r="C295" s="1997" t="s">
        <v>732</v>
      </c>
      <c r="D295" s="1997"/>
      <c r="E295" s="1997"/>
      <c r="F295" s="1997"/>
      <c r="G295" s="1998"/>
      <c r="H295" s="127">
        <f>SUM(H276+H279+H282+H285+H286+H287+H289+H290+H294)</f>
        <v>1</v>
      </c>
      <c r="I295" s="127">
        <f>SUM(I276+I279+I282+I285+I286+I287+I289+I290+I294)</f>
        <v>36</v>
      </c>
      <c r="J295" s="120">
        <f t="shared" si="1"/>
        <v>2.7777777777777776E-2</v>
      </c>
      <c r="K295" s="127">
        <f>SUM(K276+K279+K282+K285+K286+K287+K289+K290+K294)</f>
        <v>77</v>
      </c>
      <c r="L295" s="127">
        <f>SUM(L276+L279+L282+L285+L286+L287+L289+L290+L294)</f>
        <v>5310</v>
      </c>
      <c r="M295" s="121">
        <f>MIN(K295/L295,1)</f>
        <v>1.4500941619585688E-2</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5401</v>
      </c>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t="s">
        <v>5401</v>
      </c>
      <c r="M298" s="2073"/>
      <c r="N298" s="2074"/>
      <c r="O298" s="2017" t="s">
        <v>3164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t="s">
        <v>2094</v>
      </c>
      <c r="I300" s="2027"/>
      <c r="J300" s="2000"/>
      <c r="K300" s="2078"/>
      <c r="L300" s="2082"/>
      <c r="M300" s="2083"/>
      <c r="N300" s="2084"/>
      <c r="O300" s="2017"/>
      <c r="P300" s="2017"/>
    </row>
    <row r="301" spans="2:16" ht="37.5" customHeight="1">
      <c r="B301" s="44" t="s">
        <v>737</v>
      </c>
      <c r="C301" s="1997" t="s">
        <v>738</v>
      </c>
      <c r="D301" s="1997"/>
      <c r="E301" s="1997"/>
      <c r="F301" s="1997"/>
      <c r="G301" s="1998"/>
      <c r="H301" s="1999" t="s">
        <v>345</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57</v>
      </c>
      <c r="I302" s="2027"/>
      <c r="J302" s="2000"/>
      <c r="K302" s="1535" t="s">
        <v>514</v>
      </c>
      <c r="L302" s="2075" t="s">
        <v>5402</v>
      </c>
      <c r="M302" s="2076"/>
      <c r="N302" s="2077"/>
      <c r="O302" s="2017"/>
      <c r="P302" s="1992"/>
    </row>
    <row r="303" spans="2:16" ht="39" customHeight="1">
      <c r="B303" s="28" t="s">
        <v>357</v>
      </c>
      <c r="C303" s="2043" t="s">
        <v>740</v>
      </c>
      <c r="D303" s="2043"/>
      <c r="E303" s="2043"/>
      <c r="F303" s="2043"/>
      <c r="G303" s="2054"/>
      <c r="H303" s="2055" t="s">
        <v>57</v>
      </c>
      <c r="I303" s="2056"/>
      <c r="J303" s="2057"/>
      <c r="K303" s="2030" t="s">
        <v>514</v>
      </c>
      <c r="L303" s="2059" t="s">
        <v>5403</v>
      </c>
      <c r="M303" s="2060"/>
      <c r="N303" s="2061"/>
      <c r="O303" s="1991" t="s">
        <v>4359</v>
      </c>
      <c r="P303" s="1991"/>
    </row>
    <row r="304" spans="2:16" ht="39" customHeight="1">
      <c r="B304" s="23" t="s">
        <v>366</v>
      </c>
      <c r="C304" s="1997" t="s">
        <v>741</v>
      </c>
      <c r="D304" s="1997"/>
      <c r="E304" s="1997"/>
      <c r="F304" s="1997"/>
      <c r="G304" s="1998"/>
      <c r="H304" s="1999" t="s">
        <v>62</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62</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354</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t="s">
        <v>3164</v>
      </c>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t="s">
        <v>5404</v>
      </c>
      <c r="M310" s="2046"/>
      <c r="N310" s="2047"/>
      <c r="O310" s="2050" t="s">
        <v>3164</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45" customHeight="1">
      <c r="B314" s="1494" t="s">
        <v>435</v>
      </c>
      <c r="C314" s="1997" t="s">
        <v>751</v>
      </c>
      <c r="D314" s="1997"/>
      <c r="E314" s="1997"/>
      <c r="F314" s="1997"/>
      <c r="G314" s="1998"/>
      <c r="H314" s="1999" t="s">
        <v>61</v>
      </c>
      <c r="I314" s="2027"/>
      <c r="J314" s="2000"/>
      <c r="K314" s="2030" t="s">
        <v>514</v>
      </c>
      <c r="L314" s="2032" t="s">
        <v>5405</v>
      </c>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114.75"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39.75" customHeight="1">
      <c r="A317" s="166"/>
      <c r="B317" s="111" t="s">
        <v>435</v>
      </c>
      <c r="C317" s="1830" t="s">
        <v>754</v>
      </c>
      <c r="D317" s="1830"/>
      <c r="E317" s="1830"/>
      <c r="F317" s="1830"/>
      <c r="G317" s="1830"/>
      <c r="H317" s="1830"/>
      <c r="I317" s="1830"/>
      <c r="J317" s="1830"/>
      <c r="K317" s="1830"/>
      <c r="L317" s="2018" t="s">
        <v>514</v>
      </c>
      <c r="M317" s="2021" t="s">
        <v>5406</v>
      </c>
      <c r="N317" s="2022"/>
      <c r="O317" s="2017"/>
      <c r="P317" s="2017"/>
    </row>
    <row r="318" spans="1:16" ht="28.5" customHeight="1">
      <c r="A318" s="166"/>
      <c r="B318" s="111"/>
      <c r="C318" s="1491" t="s">
        <v>458</v>
      </c>
      <c r="D318" s="1997" t="s">
        <v>755</v>
      </c>
      <c r="E318" s="1997"/>
      <c r="F318" s="1997"/>
      <c r="G318" s="1997"/>
      <c r="H318" s="1997"/>
      <c r="I318" s="1998"/>
      <c r="J318" s="1999" t="s">
        <v>393</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t="s">
        <v>378</v>
      </c>
      <c r="K319" s="2000"/>
      <c r="L319" s="2019"/>
      <c r="M319" s="2023"/>
      <c r="N319" s="2024"/>
      <c r="O319" s="2017"/>
      <c r="P319" s="2017"/>
    </row>
    <row r="320" spans="1:16" ht="28.5" customHeight="1">
      <c r="A320" s="166"/>
      <c r="B320" s="111"/>
      <c r="C320" s="111" t="s">
        <v>493</v>
      </c>
      <c r="D320" s="1997" t="s">
        <v>757</v>
      </c>
      <c r="E320" s="1997"/>
      <c r="F320" s="1997"/>
      <c r="G320" s="1997"/>
      <c r="H320" s="1754" t="s">
        <v>5407</v>
      </c>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393</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5" t="s">
        <v>378</v>
      </c>
      <c r="K324" s="2013"/>
      <c r="L324" s="2019"/>
      <c r="M324" s="2023"/>
      <c r="N324" s="2024"/>
      <c r="O324" s="2017"/>
      <c r="P324" s="2017"/>
    </row>
    <row r="325" spans="1:16" ht="28.5" customHeight="1">
      <c r="A325" s="166"/>
      <c r="B325" s="111"/>
      <c r="C325" s="111" t="s">
        <v>493</v>
      </c>
      <c r="D325" s="1830" t="s">
        <v>757</v>
      </c>
      <c r="E325" s="1830"/>
      <c r="F325" s="1830"/>
      <c r="G325" s="1830"/>
      <c r="H325" s="2014" t="s">
        <v>5408</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393</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t="s">
        <v>378</v>
      </c>
      <c r="K329" s="2000"/>
      <c r="L329" s="2019"/>
      <c r="M329" s="2023"/>
      <c r="N329" s="2024"/>
      <c r="O329" s="2017"/>
      <c r="P329" s="2017"/>
    </row>
    <row r="330" spans="1:16" ht="28.5" customHeight="1">
      <c r="A330" s="166"/>
      <c r="B330" s="1490"/>
      <c r="C330" s="111" t="s">
        <v>493</v>
      </c>
      <c r="D330" s="1997" t="s">
        <v>757</v>
      </c>
      <c r="E330" s="1997"/>
      <c r="F330" s="1997"/>
      <c r="G330" s="1997"/>
      <c r="H330" s="1754" t="s">
        <v>5409</v>
      </c>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393</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v>1</v>
      </c>
      <c r="K334" s="2000"/>
      <c r="L334" s="2019"/>
      <c r="M334" s="2023"/>
      <c r="N334" s="2024"/>
      <c r="O334" s="2017"/>
      <c r="P334" s="2017"/>
    </row>
    <row r="335" spans="1:16" ht="28.5" customHeight="1">
      <c r="A335" s="166"/>
      <c r="B335" s="1490"/>
      <c r="C335" s="111" t="s">
        <v>493</v>
      </c>
      <c r="D335" s="1997" t="s">
        <v>757</v>
      </c>
      <c r="E335" s="1997"/>
      <c r="F335" s="1997"/>
      <c r="G335" s="1997"/>
      <c r="H335" s="1754" t="s">
        <v>5410</v>
      </c>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393</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v>1</v>
      </c>
      <c r="K339" s="2000"/>
      <c r="L339" s="2019"/>
      <c r="M339" s="2023"/>
      <c r="N339" s="2024"/>
      <c r="O339" s="2017"/>
      <c r="P339" s="2017"/>
    </row>
    <row r="340" spans="1:16" ht="28.5" customHeight="1">
      <c r="A340" s="166"/>
      <c r="B340" s="1490"/>
      <c r="C340" s="111" t="s">
        <v>493</v>
      </c>
      <c r="D340" s="1997" t="s">
        <v>757</v>
      </c>
      <c r="E340" s="1997"/>
      <c r="F340" s="1997"/>
      <c r="G340" s="1997"/>
      <c r="H340" s="1754" t="s">
        <v>5411</v>
      </c>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393</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t="s">
        <v>378</v>
      </c>
      <c r="K344" s="2000"/>
      <c r="L344" s="2019"/>
      <c r="M344" s="2023"/>
      <c r="N344" s="2024"/>
      <c r="O344" s="2017"/>
      <c r="P344" s="2017"/>
    </row>
    <row r="345" spans="1:16" ht="28.5" customHeight="1">
      <c r="A345" s="166"/>
      <c r="B345" s="27"/>
      <c r="C345" s="111" t="s">
        <v>493</v>
      </c>
      <c r="D345" s="1997" t="s">
        <v>757</v>
      </c>
      <c r="E345" s="1997"/>
      <c r="F345" s="1997"/>
      <c r="G345" s="1997"/>
      <c r="H345" s="1754" t="s">
        <v>5412</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393</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t="s">
        <v>378</v>
      </c>
      <c r="K349" s="4616"/>
      <c r="L349" s="2019"/>
      <c r="M349" s="2023"/>
      <c r="N349" s="2024"/>
      <c r="O349" s="2017"/>
      <c r="P349" s="2017"/>
    </row>
    <row r="350" spans="1:16" ht="28.5" customHeight="1">
      <c r="A350" s="166"/>
      <c r="B350" s="27"/>
      <c r="C350" s="111" t="s">
        <v>493</v>
      </c>
      <c r="D350" s="1997" t="s">
        <v>757</v>
      </c>
      <c r="E350" s="1997"/>
      <c r="F350" s="1997"/>
      <c r="G350" s="1997"/>
      <c r="H350" s="1754" t="s">
        <v>5413</v>
      </c>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393</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v>1</v>
      </c>
      <c r="K354" s="2000"/>
      <c r="L354" s="2019"/>
      <c r="M354" s="2023"/>
      <c r="N354" s="2024"/>
      <c r="O354" s="2017"/>
      <c r="P354" s="2017"/>
    </row>
    <row r="355" spans="1:16" ht="28.5" customHeight="1">
      <c r="A355" s="166"/>
      <c r="B355" s="1490"/>
      <c r="C355" s="1491" t="s">
        <v>493</v>
      </c>
      <c r="D355" s="1997" t="s">
        <v>757</v>
      </c>
      <c r="E355" s="1997"/>
      <c r="F355" s="1997"/>
      <c r="G355" s="1997"/>
      <c r="H355" s="1754" t="s">
        <v>5414</v>
      </c>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t="s">
        <v>3164</v>
      </c>
      <c r="P357" s="1507"/>
    </row>
    <row r="358" spans="1:16" ht="87.75" customHeight="1">
      <c r="A358" s="166"/>
      <c r="B358" s="1481" t="s">
        <v>404</v>
      </c>
      <c r="C358" s="1830" t="s">
        <v>773</v>
      </c>
      <c r="D358" s="1830"/>
      <c r="E358" s="1830"/>
      <c r="F358" s="1830"/>
      <c r="G358" s="1831"/>
      <c r="H358" s="158" t="s">
        <v>56</v>
      </c>
      <c r="I358" s="1535" t="s">
        <v>514</v>
      </c>
      <c r="J358" s="2010" t="s">
        <v>5415</v>
      </c>
      <c r="K358" s="2010"/>
      <c r="L358" s="2010"/>
      <c r="M358" s="2010"/>
      <c r="N358" s="2011"/>
      <c r="O358" s="1991" t="s">
        <v>927</v>
      </c>
      <c r="P358" s="1991"/>
    </row>
    <row r="359" spans="1:16" ht="65.25" customHeight="1">
      <c r="A359" s="166"/>
      <c r="B359" s="1490" t="s">
        <v>435</v>
      </c>
      <c r="C359" s="1831" t="s">
        <v>774</v>
      </c>
      <c r="D359" s="1993"/>
      <c r="E359" s="1993"/>
      <c r="F359" s="1993"/>
      <c r="G359" s="1993"/>
      <c r="H359" s="1994" t="s">
        <v>5416</v>
      </c>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409</v>
      </c>
      <c r="I360" s="2000"/>
      <c r="J360" s="2001" t="s">
        <v>514</v>
      </c>
      <c r="K360" s="2003" t="s">
        <v>5417</v>
      </c>
      <c r="L360" s="2003"/>
      <c r="M360" s="2003"/>
      <c r="N360" s="2004"/>
      <c r="O360" s="1991" t="s">
        <v>927</v>
      </c>
      <c r="P360" s="2006"/>
    </row>
    <row r="361" spans="1:16" ht="42.75" customHeight="1" thickBot="1">
      <c r="A361" s="166"/>
      <c r="B361" s="113" t="s">
        <v>435</v>
      </c>
      <c r="C361" s="1978" t="s">
        <v>776</v>
      </c>
      <c r="D361" s="1978"/>
      <c r="E361" s="1978"/>
      <c r="F361" s="1978"/>
      <c r="G361" s="1979"/>
      <c r="H361" s="1980" t="s">
        <v>418</v>
      </c>
      <c r="I361" s="1981"/>
      <c r="J361" s="2002"/>
      <c r="K361" s="3352" t="s">
        <v>5418</v>
      </c>
      <c r="L361" s="3353"/>
      <c r="M361" s="3353"/>
      <c r="N361" s="3354"/>
      <c r="O361" s="2005"/>
      <c r="P361" s="2007"/>
    </row>
    <row r="362" spans="1:16" ht="72" customHeight="1" thickBot="1">
      <c r="B362" s="1982" t="s">
        <v>777</v>
      </c>
      <c r="C362" s="1983"/>
      <c r="D362" s="1983"/>
      <c r="E362" s="1983"/>
      <c r="F362" s="1983"/>
      <c r="G362" s="1984"/>
      <c r="H362" s="4617" t="s">
        <v>5419</v>
      </c>
      <c r="I362" s="4618"/>
      <c r="J362" s="4618"/>
      <c r="K362" s="4618"/>
      <c r="L362" s="4618"/>
      <c r="M362" s="4618"/>
      <c r="N362" s="4618"/>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0">
    <mergeCell ref="I14:N14"/>
    <mergeCell ref="I16:N16"/>
    <mergeCell ref="I12:N12"/>
    <mergeCell ref="I11:N11"/>
    <mergeCell ref="I19:N19"/>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1492" priority="164">
      <formula>$F$221="Don't know"</formula>
    </cfRule>
    <cfRule type="expression" dxfId="1491" priority="165">
      <formula>$F$221="No"</formula>
    </cfRule>
  </conditionalFormatting>
  <conditionalFormatting sqref="I13:N13 I15:N15 I14 I17:N18 I16 I12 I19">
    <cfRule type="expression" dxfId="1490" priority="158">
      <formula>$F12="Not applicable"</formula>
    </cfRule>
    <cfRule type="expression" dxfId="1489" priority="159">
      <formula>$F12="Don't know"</formula>
    </cfRule>
    <cfRule type="expression" dxfId="1488" priority="160">
      <formula>$F12="No"</formula>
    </cfRule>
  </conditionalFormatting>
  <conditionalFormatting sqref="F9:N9 F11:F19 I15:N15 I14 I17:N18 I16 I13:N13 I12 I19">
    <cfRule type="expression" dxfId="1487" priority="157">
      <formula>$N$14="Don't know"</formula>
    </cfRule>
  </conditionalFormatting>
  <conditionalFormatting sqref="F9:N9 F11:F19 I15:N15 I14 I17:N18 I16 I13:N13 I12 I19">
    <cfRule type="expression" dxfId="1486" priority="156">
      <formula>$N$14="Not applicable"</formula>
    </cfRule>
  </conditionalFormatting>
  <conditionalFormatting sqref="F9:N9 F11:F19 I15:N15 I14 I17:N18 I16 I13:N13 I12 I19">
    <cfRule type="expression" dxfId="1485" priority="155">
      <formula>$N$14="No"</formula>
    </cfRule>
  </conditionalFormatting>
  <conditionalFormatting sqref="L188:M188">
    <cfRule type="expression" dxfId="1484" priority="153">
      <formula>$F$221="Don't know"</formula>
    </cfRule>
    <cfRule type="expression" dxfId="1483" priority="154">
      <formula>$F$221="No"</formula>
    </cfRule>
  </conditionalFormatting>
  <conditionalFormatting sqref="H26 F70:J70 H106 H276:I277 K281:L283 H281:I283 H285:I290 K285:L290 K292:L294 H292:I294 F11:F19 G116:N128 O274 J43 L188:N188 F188:F198 F71:F73 H297:H299 O310 O358 H358 H301:H307 O297:O298 L189:L198 H28:H31 O277 O303 O307 H279:I279 G63:H64 G72:J72 F77:J81 K276:L279">
    <cfRule type="containsBlanks" dxfId="1482" priority="152">
      <formula>LEN(TRIM(F11))=0</formula>
    </cfRule>
  </conditionalFormatting>
  <conditionalFormatting sqref="F9:N9">
    <cfRule type="containsBlanks" dxfId="1481" priority="151">
      <formula>LEN(TRIM(F9))=0</formula>
    </cfRule>
  </conditionalFormatting>
  <conditionalFormatting sqref="O60 O88:O92 O106 O113 O135 O141 O143 O218 O260 O58 O225:O227 O146:O161 J36:K36 J39 J57 O20:O22 O26:O27 O187 O31:O32 J50 J35 J47:J48 J52:J53">
    <cfRule type="containsBlanks" dxfId="1480" priority="150">
      <formula>LEN(TRIM(J20))=0</formula>
    </cfRule>
  </conditionalFormatting>
  <conditionalFormatting sqref="I63:J64">
    <cfRule type="containsBlanks" dxfId="1479" priority="149">
      <formula>LEN(TRIM(I63))=0</formula>
    </cfRule>
  </conditionalFormatting>
  <conditionalFormatting sqref="F243 H137:H139 K137 K219 F219:F221 H225 K228:K240 G147:G160 J147:J160 F200:F210">
    <cfRule type="containsBlanks" dxfId="1478" priority="148">
      <formula>LEN(TRIM(F137))=0</formula>
    </cfRule>
  </conditionalFormatting>
  <conditionalFormatting sqref="J27">
    <cfRule type="containsBlanks" dxfId="1477" priority="146">
      <formula>LEN(TRIM(J27))=0</formula>
    </cfRule>
  </conditionalFormatting>
  <conditionalFormatting sqref="G135">
    <cfRule type="containsBlanks" dxfId="1476" priority="147">
      <formula>LEN(TRIM(G135))=0</formula>
    </cfRule>
  </conditionalFormatting>
  <conditionalFormatting sqref="J58">
    <cfRule type="containsBlanks" dxfId="1475" priority="145">
      <formula>LEN(TRIM(J58))=0</formula>
    </cfRule>
  </conditionalFormatting>
  <conditionalFormatting sqref="J26">
    <cfRule type="containsBlanks" dxfId="1474" priority="144">
      <formula>LEN(TRIM(J26))=0</formula>
    </cfRule>
  </conditionalFormatting>
  <conditionalFormatting sqref="J60">
    <cfRule type="containsBlanks" dxfId="1473" priority="143">
      <formula>LEN(TRIM(J60))=0</formula>
    </cfRule>
  </conditionalFormatting>
  <conditionalFormatting sqref="F223">
    <cfRule type="containsBlanks" dxfId="1472" priority="133">
      <formula>LEN(TRIM(F223))=0</formula>
    </cfRule>
  </conditionalFormatting>
  <conditionalFormatting sqref="K242">
    <cfRule type="containsBlanks" dxfId="1471" priority="132">
      <formula>LEN(TRIM(K242))=0</formula>
    </cfRule>
  </conditionalFormatting>
  <conditionalFormatting sqref="H140">
    <cfRule type="containsBlanks" dxfId="1470" priority="142">
      <formula>LEN(TRIM(H140))=0</formula>
    </cfRule>
  </conditionalFormatting>
  <conditionalFormatting sqref="H143 K137 H137:H140">
    <cfRule type="expression" dxfId="1469" priority="140">
      <formula>#REF!="Don't know"</formula>
    </cfRule>
    <cfRule type="expression" dxfId="1468" priority="141">
      <formula>#REF!="No"</formula>
    </cfRule>
  </conditionalFormatting>
  <conditionalFormatting sqref="H143">
    <cfRule type="containsBlanks" dxfId="1467" priority="139">
      <formula>LEN(TRIM(H143))=0</formula>
    </cfRule>
  </conditionalFormatting>
  <conditionalFormatting sqref="H141">
    <cfRule type="expression" dxfId="1466" priority="137">
      <formula>#REF!="Don't know"</formula>
    </cfRule>
    <cfRule type="expression" dxfId="1465" priority="138">
      <formula>#REF!="No"</formula>
    </cfRule>
  </conditionalFormatting>
  <conditionalFormatting sqref="H141">
    <cfRule type="containsBlanks" dxfId="1464" priority="136">
      <formula>LEN(TRIM(H141))=0</formula>
    </cfRule>
  </conditionalFormatting>
  <conditionalFormatting sqref="L188:M188">
    <cfRule type="expression" dxfId="1463" priority="134">
      <formula>$F$221="Don't know"</formula>
    </cfRule>
    <cfRule type="expression" dxfId="1462" priority="135">
      <formula>$F$221="No"</formula>
    </cfRule>
  </conditionalFormatting>
  <conditionalFormatting sqref="O8">
    <cfRule type="containsBlanks" dxfId="1461" priority="130">
      <formula>LEN(TRIM(O8))=0</formula>
    </cfRule>
  </conditionalFormatting>
  <conditionalFormatting sqref="H310:H311">
    <cfRule type="containsBlanks" dxfId="1460" priority="131">
      <formula>LEN(TRIM(H310))=0</formula>
    </cfRule>
  </conditionalFormatting>
  <conditionalFormatting sqref="O67">
    <cfRule type="containsBlanks" dxfId="1459" priority="129">
      <formula>LEN(TRIM(O67))=0</formula>
    </cfRule>
  </conditionalFormatting>
  <conditionalFormatting sqref="O199">
    <cfRule type="containsBlanks" dxfId="1458" priority="128">
      <formula>LEN(TRIM(O199))=0</formula>
    </cfRule>
  </conditionalFormatting>
  <conditionalFormatting sqref="O223:O224">
    <cfRule type="containsBlanks" dxfId="1457" priority="127">
      <formula>LEN(TRIM(O223))=0</formula>
    </cfRule>
  </conditionalFormatting>
  <conditionalFormatting sqref="O252">
    <cfRule type="containsBlanks" dxfId="1456" priority="126">
      <formula>LEN(TRIM(O252))=0</formula>
    </cfRule>
  </conditionalFormatting>
  <conditionalFormatting sqref="I67">
    <cfRule type="containsBlanks" dxfId="1455" priority="125">
      <formula>LEN(TRIM(I67))=0</formula>
    </cfRule>
  </conditionalFormatting>
  <conditionalFormatting sqref="H313">
    <cfRule type="containsBlanks" dxfId="1454" priority="124">
      <formula>LEN(TRIM(H313))=0</formula>
    </cfRule>
  </conditionalFormatting>
  <conditionalFormatting sqref="H8">
    <cfRule type="containsBlanks" dxfId="1453" priority="123">
      <formula>LEN(TRIM(H8))=0</formula>
    </cfRule>
  </conditionalFormatting>
  <conditionalFormatting sqref="H8">
    <cfRule type="expression" dxfId="1452" priority="122">
      <formula>$N$14="Don't know"</formula>
    </cfRule>
  </conditionalFormatting>
  <conditionalFormatting sqref="H8">
    <cfRule type="expression" dxfId="1451" priority="121">
      <formula>$N$14="Not applicable"</formula>
    </cfRule>
  </conditionalFormatting>
  <conditionalFormatting sqref="H8">
    <cfRule type="expression" dxfId="1450" priority="120">
      <formula>$N$14="No"</formula>
    </cfRule>
  </conditionalFormatting>
  <conditionalFormatting sqref="F252">
    <cfRule type="containsBlanks" dxfId="1449" priority="119">
      <formula>LEN(TRIM(F252))=0</formula>
    </cfRule>
  </conditionalFormatting>
  <conditionalFormatting sqref="F260">
    <cfRule type="containsBlanks" dxfId="1448" priority="118">
      <formula>LEN(TRIM(F260))=0</formula>
    </cfRule>
  </conditionalFormatting>
  <conditionalFormatting sqref="F261:F264">
    <cfRule type="containsBlanks" dxfId="1447" priority="117">
      <formula>LEN(TRIM(F261))=0</formula>
    </cfRule>
  </conditionalFormatting>
  <conditionalFormatting sqref="F254">
    <cfRule type="containsBlanks" dxfId="1446" priority="116">
      <formula>LEN(TRIM(F254))=0</formula>
    </cfRule>
  </conditionalFormatting>
  <conditionalFormatting sqref="F256">
    <cfRule type="containsBlanks" dxfId="1445" priority="115">
      <formula>LEN(TRIM(F256))=0</formula>
    </cfRule>
  </conditionalFormatting>
  <conditionalFormatting sqref="F258">
    <cfRule type="containsBlanks" dxfId="1444" priority="114">
      <formula>LEN(TRIM(F258))=0</formula>
    </cfRule>
  </conditionalFormatting>
  <conditionalFormatting sqref="L165:L174">
    <cfRule type="expression" dxfId="1443" priority="112">
      <formula>$F$221="Don't know"</formula>
    </cfRule>
    <cfRule type="expression" dxfId="1442" priority="113">
      <formula>$F$221="No"</formula>
    </cfRule>
  </conditionalFormatting>
  <conditionalFormatting sqref="L164:M164">
    <cfRule type="expression" dxfId="1441" priority="110">
      <formula>$F$221="Don't know"</formula>
    </cfRule>
    <cfRule type="expression" dxfId="1440" priority="111">
      <formula>$F$221="No"</formula>
    </cfRule>
  </conditionalFormatting>
  <conditionalFormatting sqref="L164:N164 F164:F174 L165:L174">
    <cfRule type="containsBlanks" dxfId="1439" priority="109">
      <formula>LEN(TRIM(F164))=0</formula>
    </cfRule>
  </conditionalFormatting>
  <conditionalFormatting sqref="F176:F186">
    <cfRule type="containsBlanks" dxfId="1438" priority="108">
      <formula>LEN(TRIM(F176))=0</formula>
    </cfRule>
  </conditionalFormatting>
  <conditionalFormatting sqref="L164:M164">
    <cfRule type="expression" dxfId="1437" priority="106">
      <formula>$F$221="Don't know"</formula>
    </cfRule>
    <cfRule type="expression" dxfId="1436" priority="107">
      <formula>$F$221="No"</formula>
    </cfRule>
  </conditionalFormatting>
  <conditionalFormatting sqref="O175">
    <cfRule type="containsBlanks" dxfId="1435" priority="105">
      <formula>LEN(TRIM(O175))=0</formula>
    </cfRule>
  </conditionalFormatting>
  <conditionalFormatting sqref="F95:F97">
    <cfRule type="containsBlanks" dxfId="1434" priority="104">
      <formula>LEN(TRIM(F95))=0</formula>
    </cfRule>
  </conditionalFormatting>
  <conditionalFormatting sqref="F99:F102">
    <cfRule type="containsBlanks" dxfId="1433" priority="103">
      <formula>LEN(TRIM(F99))=0</formula>
    </cfRule>
  </conditionalFormatting>
  <conditionalFormatting sqref="H213:H216">
    <cfRule type="expression" dxfId="1432" priority="101">
      <formula>$H$144="Don't know"</formula>
    </cfRule>
    <cfRule type="expression" dxfId="1431" priority="102">
      <formula>$H$144="no"</formula>
    </cfRule>
  </conditionalFormatting>
  <conditionalFormatting sqref="O211">
    <cfRule type="containsBlanks" dxfId="1430" priority="100">
      <formula>LEN(TRIM(O211))=0</formula>
    </cfRule>
  </conditionalFormatting>
  <conditionalFormatting sqref="H213:H216">
    <cfRule type="containsBlanks" dxfId="1429" priority="99">
      <formula>LEN(TRIM(H213))=0</formula>
    </cfRule>
  </conditionalFormatting>
  <conditionalFormatting sqref="H211">
    <cfRule type="expression" dxfId="1428" priority="97">
      <formula>#REF!="Don't know"</formula>
    </cfRule>
    <cfRule type="expression" dxfId="1427" priority="98">
      <formula>#REF!="No"</formula>
    </cfRule>
  </conditionalFormatting>
  <conditionalFormatting sqref="H211">
    <cfRule type="containsBlanks" dxfId="1426" priority="96">
      <formula>LEN(TRIM(H211))=0</formula>
    </cfRule>
  </conditionalFormatting>
  <conditionalFormatting sqref="H360:I360 H361">
    <cfRule type="containsBlanks" dxfId="1425" priority="94">
      <formula>LEN(TRIM(H360))=0</formula>
    </cfRule>
    <cfRule type="containsBlanks" priority="95">
      <formula>LEN(TRIM(H360))=0</formula>
    </cfRule>
  </conditionalFormatting>
  <conditionalFormatting sqref="F268:F272">
    <cfRule type="containsBlanks" dxfId="1424" priority="91">
      <formula>LEN(TRIM(F268))=0</formula>
    </cfRule>
  </conditionalFormatting>
  <conditionalFormatting sqref="O266">
    <cfRule type="containsBlanks" dxfId="1423" priority="93">
      <formula>LEN(TRIM(O266))=0</formula>
    </cfRule>
  </conditionalFormatting>
  <conditionalFormatting sqref="G93:J93">
    <cfRule type="containsBlanks" dxfId="1422" priority="70">
      <formula>LEN(TRIM(G93))=0</formula>
    </cfRule>
  </conditionalFormatting>
  <conditionalFormatting sqref="O163">
    <cfRule type="containsBlanks" dxfId="1421" priority="92">
      <formula>LEN(TRIM(O163))=0</formula>
    </cfRule>
  </conditionalFormatting>
  <conditionalFormatting sqref="F245:G245 F247:G247 F246 F249:G249 F248">
    <cfRule type="containsBlanks" dxfId="1420" priority="69">
      <formula>LEN(TRIM(F245))=0</formula>
    </cfRule>
  </conditionalFormatting>
  <conditionalFormatting sqref="G266">
    <cfRule type="containsBlanks" dxfId="1419" priority="90">
      <formula>LEN(TRIM(G266))=0</formula>
    </cfRule>
  </conditionalFormatting>
  <conditionalFormatting sqref="I20">
    <cfRule type="containsBlanks" dxfId="1418" priority="86">
      <formula>LEN(TRIM(I20))=0</formula>
    </cfRule>
    <cfRule type="expression" dxfId="1417" priority="89">
      <formula>$M$14="Don't know"</formula>
    </cfRule>
  </conditionalFormatting>
  <conditionalFormatting sqref="I20">
    <cfRule type="expression" dxfId="1416" priority="88">
      <formula>$M$14="Not applicable"</formula>
    </cfRule>
  </conditionalFormatting>
  <conditionalFormatting sqref="I20">
    <cfRule type="expression" dxfId="1415" priority="87">
      <formula>$M$14="No"</formula>
    </cfRule>
  </conditionalFormatting>
  <conditionalFormatting sqref="I21">
    <cfRule type="containsBlanks" dxfId="1414" priority="82">
      <formula>LEN(TRIM(I21))=0</formula>
    </cfRule>
    <cfRule type="expression" dxfId="1413" priority="85">
      <formula>$M$14="Don't know"</formula>
    </cfRule>
  </conditionalFormatting>
  <conditionalFormatting sqref="I21">
    <cfRule type="expression" dxfId="1412" priority="84">
      <formula>$M$14="Not applicable"</formula>
    </cfRule>
  </conditionalFormatting>
  <conditionalFormatting sqref="I21">
    <cfRule type="expression" dxfId="1411" priority="83">
      <formula>$M$14="No"</formula>
    </cfRule>
  </conditionalFormatting>
  <conditionalFormatting sqref="I22">
    <cfRule type="containsBlanks" dxfId="1410" priority="78">
      <formula>LEN(TRIM(I22))=0</formula>
    </cfRule>
    <cfRule type="expression" dxfId="1409" priority="81">
      <formula>$M$14="Don't know"</formula>
    </cfRule>
  </conditionalFormatting>
  <conditionalFormatting sqref="I22">
    <cfRule type="expression" dxfId="1408" priority="80">
      <formula>$M$14="Not applicable"</formula>
    </cfRule>
  </conditionalFormatting>
  <conditionalFormatting sqref="I22">
    <cfRule type="expression" dxfId="1407" priority="79">
      <formula>$M$14="No"</formula>
    </cfRule>
  </conditionalFormatting>
  <conditionalFormatting sqref="I23">
    <cfRule type="expression" dxfId="1406" priority="75">
      <formula>$N$14="No"</formula>
    </cfRule>
  </conditionalFormatting>
  <conditionalFormatting sqref="I23">
    <cfRule type="expression" dxfId="1405" priority="77">
      <formula>$N$14="Don't know"</formula>
    </cfRule>
  </conditionalFormatting>
  <conditionalFormatting sqref="I23">
    <cfRule type="expression" dxfId="1404" priority="76">
      <formula>$N$14="Not applicable"</formula>
    </cfRule>
  </conditionalFormatting>
  <conditionalFormatting sqref="I23">
    <cfRule type="containsBlanks" dxfId="1403" priority="74">
      <formula>LEN(TRIM(I23))=0</formula>
    </cfRule>
  </conditionalFormatting>
  <conditionalFormatting sqref="I23">
    <cfRule type="expression" dxfId="1402" priority="73">
      <formula>$N$14="Don't know"</formula>
    </cfRule>
  </conditionalFormatting>
  <conditionalFormatting sqref="I23">
    <cfRule type="expression" dxfId="1401" priority="72">
      <formula>$N$14="Not applicable"</formula>
    </cfRule>
  </conditionalFormatting>
  <conditionalFormatting sqref="I23">
    <cfRule type="expression" dxfId="1400" priority="71">
      <formula>$N$14="No"</formula>
    </cfRule>
  </conditionalFormatting>
  <conditionalFormatting sqref="G251">
    <cfRule type="containsBlanks" dxfId="1399" priority="68">
      <formula>LEN(TRIM(G251))=0</formula>
    </cfRule>
  </conditionalFormatting>
  <conditionalFormatting sqref="O244 O251">
    <cfRule type="containsBlanks" dxfId="1398" priority="67">
      <formula>LEN(TRIM(O244))=0</formula>
    </cfRule>
  </conditionalFormatting>
  <conditionalFormatting sqref="J354">
    <cfRule type="containsBlanks" dxfId="1397" priority="58">
      <formula>LEN(TRIM(J354))=0</formula>
    </cfRule>
  </conditionalFormatting>
  <conditionalFormatting sqref="J344">
    <cfRule type="containsBlanks" dxfId="1396" priority="60">
      <formula>LEN(TRIM(J344))=0</formula>
    </cfRule>
  </conditionalFormatting>
  <conditionalFormatting sqref="J318">
    <cfRule type="containsBlanks" dxfId="1395" priority="66">
      <formula>LEN(TRIM(J318))=0</formula>
    </cfRule>
  </conditionalFormatting>
  <conditionalFormatting sqref="J319">
    <cfRule type="containsBlanks" dxfId="1394" priority="65">
      <formula>LEN(TRIM(J319))=0</formula>
    </cfRule>
  </conditionalFormatting>
  <conditionalFormatting sqref="J324">
    <cfRule type="containsBlanks" dxfId="1393" priority="64">
      <formula>LEN(TRIM(J324))=0</formula>
    </cfRule>
  </conditionalFormatting>
  <conditionalFormatting sqref="J329">
    <cfRule type="containsBlanks" dxfId="1392" priority="63">
      <formula>LEN(TRIM(J329))=0</formula>
    </cfRule>
  </conditionalFormatting>
  <conditionalFormatting sqref="J334">
    <cfRule type="containsBlanks" dxfId="1391" priority="62">
      <formula>LEN(TRIM(J334))=0</formula>
    </cfRule>
  </conditionalFormatting>
  <conditionalFormatting sqref="J339">
    <cfRule type="containsBlanks" dxfId="1390" priority="61">
      <formula>LEN(TRIM(J339))=0</formula>
    </cfRule>
  </conditionalFormatting>
  <conditionalFormatting sqref="J349">
    <cfRule type="containsBlanks" dxfId="1389" priority="59">
      <formula>LEN(TRIM(J349))=0</formula>
    </cfRule>
  </conditionalFormatting>
  <conditionalFormatting sqref="J89:J92">
    <cfRule type="containsBlanks" dxfId="1388" priority="57">
      <formula>LEN(TRIM(J89))=0</formula>
    </cfRule>
  </conditionalFormatting>
  <conditionalFormatting sqref="J321">
    <cfRule type="containsBlanks" dxfId="1387" priority="56">
      <formula>LEN(TRIM(J321))=0</formula>
    </cfRule>
  </conditionalFormatting>
  <conditionalFormatting sqref="J326">
    <cfRule type="containsBlanks" dxfId="1386" priority="55">
      <formula>LEN(TRIM(J326))=0</formula>
    </cfRule>
  </conditionalFormatting>
  <conditionalFormatting sqref="J331">
    <cfRule type="containsBlanks" dxfId="1385" priority="54">
      <formula>LEN(TRIM(J331))=0</formula>
    </cfRule>
  </conditionalFormatting>
  <conditionalFormatting sqref="J336">
    <cfRule type="containsBlanks" dxfId="1384" priority="53">
      <formula>LEN(TRIM(J336))=0</formula>
    </cfRule>
  </conditionalFormatting>
  <conditionalFormatting sqref="J346">
    <cfRule type="containsBlanks" dxfId="1383" priority="52">
      <formula>LEN(TRIM(J346))=0</formula>
    </cfRule>
  </conditionalFormatting>
  <conditionalFormatting sqref="J351">
    <cfRule type="containsBlanks" dxfId="1382" priority="51">
      <formula>LEN(TRIM(J351))=0</formula>
    </cfRule>
  </conditionalFormatting>
  <conditionalFormatting sqref="O316:O357">
    <cfRule type="containsBlanks" dxfId="1381" priority="49">
      <formula>LEN(TRIM(O316))=0</formula>
    </cfRule>
  </conditionalFormatting>
  <conditionalFormatting sqref="J356">
    <cfRule type="containsBlanks" dxfId="1380" priority="50">
      <formula>LEN(TRIM(J356))=0</formula>
    </cfRule>
  </conditionalFormatting>
  <conditionalFormatting sqref="H357">
    <cfRule type="containsBlanks" dxfId="1379" priority="48">
      <formula>LEN(TRIM(H357))=0</formula>
    </cfRule>
  </conditionalFormatting>
  <conditionalFormatting sqref="K20:N24">
    <cfRule type="containsBlanks" dxfId="1378" priority="47">
      <formula>LEN(TRIM(K20))=0</formula>
    </cfRule>
  </conditionalFormatting>
  <conditionalFormatting sqref="J29">
    <cfRule type="containsBlanks" dxfId="1377" priority="45">
      <formula>LEN(TRIM(J29))=0</formula>
    </cfRule>
  </conditionalFormatting>
  <conditionalFormatting sqref="J28">
    <cfRule type="containsBlanks" dxfId="1376" priority="46">
      <formula>LEN(TRIM(J28))=0</formula>
    </cfRule>
  </conditionalFormatting>
  <conditionalFormatting sqref="J341">
    <cfRule type="containsBlanks" dxfId="1375" priority="44">
      <formula>LEN(TRIM(J341))=0</formula>
    </cfRule>
  </conditionalFormatting>
  <conditionalFormatting sqref="H308:J308">
    <cfRule type="containsBlanks" dxfId="1374" priority="43">
      <formula>LEN(TRIM(H308))=0</formula>
    </cfRule>
  </conditionalFormatting>
  <conditionalFormatting sqref="H312:J312">
    <cfRule type="containsBlanks" dxfId="1373" priority="42">
      <formula>LEN(TRIM(H312))=0</formula>
    </cfRule>
  </conditionalFormatting>
  <conditionalFormatting sqref="H315:J315">
    <cfRule type="containsBlanks" dxfId="1372" priority="41">
      <formula>LEN(TRIM(H315))=0</formula>
    </cfRule>
  </conditionalFormatting>
  <conditionalFormatting sqref="I24">
    <cfRule type="containsBlanks" dxfId="1371" priority="40">
      <formula>LEN(TRIM(I24))=0</formula>
    </cfRule>
  </conditionalFormatting>
  <conditionalFormatting sqref="O77">
    <cfRule type="containsBlanks" dxfId="1370" priority="39">
      <formula>LEN(TRIM(O77))=0</formula>
    </cfRule>
  </conditionalFormatting>
  <conditionalFormatting sqref="O78">
    <cfRule type="containsBlanks" dxfId="1369" priority="38">
      <formula>LEN(TRIM(O78))=0</formula>
    </cfRule>
  </conditionalFormatting>
  <conditionalFormatting sqref="O79">
    <cfRule type="containsBlanks" dxfId="1368" priority="37">
      <formula>LEN(TRIM(O79))=0</formula>
    </cfRule>
  </conditionalFormatting>
  <conditionalFormatting sqref="O80:O81">
    <cfRule type="containsBlanks" dxfId="1367" priority="36">
      <formula>LEN(TRIM(O80))=0</formula>
    </cfRule>
  </conditionalFormatting>
  <conditionalFormatting sqref="O95">
    <cfRule type="containsBlanks" dxfId="1366" priority="35">
      <formula>LEN(TRIM(O95))=0</formula>
    </cfRule>
  </conditionalFormatting>
  <conditionalFormatting sqref="O69:O74">
    <cfRule type="containsBlanks" dxfId="1365" priority="34">
      <formula>LEN(TRIM(O69))=0</formula>
    </cfRule>
  </conditionalFormatting>
  <conditionalFormatting sqref="O360">
    <cfRule type="containsBlanks" dxfId="1364" priority="33">
      <formula>LEN(TRIM(O360))=0</formula>
    </cfRule>
  </conditionalFormatting>
  <conditionalFormatting sqref="J323">
    <cfRule type="containsBlanks" dxfId="1363" priority="32">
      <formula>LEN(TRIM(J323))=0</formula>
    </cfRule>
  </conditionalFormatting>
  <conditionalFormatting sqref="J328">
    <cfRule type="containsBlanks" dxfId="1362" priority="31">
      <formula>LEN(TRIM(J328))=0</formula>
    </cfRule>
  </conditionalFormatting>
  <conditionalFormatting sqref="J333">
    <cfRule type="containsBlanks" dxfId="1361" priority="30">
      <formula>LEN(TRIM(J333))=0</formula>
    </cfRule>
  </conditionalFormatting>
  <conditionalFormatting sqref="J338">
    <cfRule type="containsBlanks" dxfId="1360" priority="29">
      <formula>LEN(TRIM(J338))=0</formula>
    </cfRule>
  </conditionalFormatting>
  <conditionalFormatting sqref="J343">
    <cfRule type="containsBlanks" dxfId="1359" priority="28">
      <formula>LEN(TRIM(J343))=0</formula>
    </cfRule>
  </conditionalFormatting>
  <conditionalFormatting sqref="J348">
    <cfRule type="containsBlanks" dxfId="1358" priority="27">
      <formula>LEN(TRIM(J348))=0</formula>
    </cfRule>
  </conditionalFormatting>
  <conditionalFormatting sqref="J353">
    <cfRule type="containsBlanks" dxfId="1357" priority="26">
      <formula>LEN(TRIM(J353))=0</formula>
    </cfRule>
  </conditionalFormatting>
  <conditionalFormatting sqref="J37:K37">
    <cfRule type="containsBlanks" dxfId="1356" priority="25">
      <formula>LEN(TRIM(J37))=0</formula>
    </cfRule>
  </conditionalFormatting>
  <conditionalFormatting sqref="J40:K40">
    <cfRule type="containsBlanks" dxfId="1355" priority="24">
      <formula>LEN(TRIM(J40))=0</formula>
    </cfRule>
  </conditionalFormatting>
  <conditionalFormatting sqref="J44:K44">
    <cfRule type="containsBlanks" dxfId="1354" priority="23">
      <formula>LEN(TRIM(J44))=0</formula>
    </cfRule>
  </conditionalFormatting>
  <conditionalFormatting sqref="J42:K42">
    <cfRule type="containsBlanks" dxfId="1353" priority="22">
      <formula>LEN(TRIM(J42))=0</formula>
    </cfRule>
  </conditionalFormatting>
  <conditionalFormatting sqref="J45:K45">
    <cfRule type="containsBlanks" dxfId="1352" priority="21">
      <formula>LEN(TRIM(J45))=0</formula>
    </cfRule>
  </conditionalFormatting>
  <conditionalFormatting sqref="J49:K49">
    <cfRule type="containsBlanks" dxfId="1351" priority="20">
      <formula>LEN(TRIM(J49))=0</formula>
    </cfRule>
  </conditionalFormatting>
  <conditionalFormatting sqref="J51:K51">
    <cfRule type="containsBlanks" dxfId="1350" priority="19">
      <formula>LEN(TRIM(J51))=0</formula>
    </cfRule>
  </conditionalFormatting>
  <conditionalFormatting sqref="J55:K55">
    <cfRule type="containsBlanks" dxfId="1349" priority="18">
      <formula>LEN(TRIM(J55))=0</formula>
    </cfRule>
  </conditionalFormatting>
  <conditionalFormatting sqref="J56:K56">
    <cfRule type="containsBlanks" dxfId="1348" priority="17">
      <formula>LEN(TRIM(J56))=0</formula>
    </cfRule>
  </conditionalFormatting>
  <conditionalFormatting sqref="K35">
    <cfRule type="containsBlanks" dxfId="1347" priority="16">
      <formula>LEN(TRIM(K35))=0</formula>
    </cfRule>
  </conditionalFormatting>
  <conditionalFormatting sqref="K39">
    <cfRule type="containsBlanks" dxfId="1346" priority="15">
      <formula>LEN(TRIM(K39))=0</formula>
    </cfRule>
  </conditionalFormatting>
  <conditionalFormatting sqref="K43">
    <cfRule type="containsBlanks" dxfId="1345" priority="14">
      <formula>LEN(TRIM(K43))=0</formula>
    </cfRule>
  </conditionalFormatting>
  <conditionalFormatting sqref="K47">
    <cfRule type="containsBlanks" dxfId="1344" priority="13">
      <formula>LEN(TRIM(K47))=0</formula>
    </cfRule>
  </conditionalFormatting>
  <conditionalFormatting sqref="K48">
    <cfRule type="containsBlanks" dxfId="1343" priority="12">
      <formula>LEN(TRIM(K48))=0</formula>
    </cfRule>
  </conditionalFormatting>
  <conditionalFormatting sqref="K50">
    <cfRule type="containsBlanks" dxfId="1342" priority="11">
      <formula>LEN(TRIM(K50))=0</formula>
    </cfRule>
  </conditionalFormatting>
  <conditionalFormatting sqref="K52">
    <cfRule type="containsBlanks" dxfId="1341" priority="10">
      <formula>LEN(TRIM(K52))=0</formula>
    </cfRule>
  </conditionalFormatting>
  <conditionalFormatting sqref="K53">
    <cfRule type="containsBlanks" dxfId="1340" priority="9">
      <formula>LEN(TRIM(K53))=0</formula>
    </cfRule>
  </conditionalFormatting>
  <conditionalFormatting sqref="K57">
    <cfRule type="containsBlanks" dxfId="1339" priority="8">
      <formula>LEN(TRIM(K57))=0</formula>
    </cfRule>
  </conditionalFormatting>
  <conditionalFormatting sqref="H278:I278">
    <cfRule type="containsBlanks" dxfId="1338" priority="7">
      <formula>LEN(TRIM(H278))=0</formula>
    </cfRule>
  </conditionalFormatting>
  <conditionalFormatting sqref="I11">
    <cfRule type="expression" dxfId="1337" priority="4">
      <formula>$F11="Not applicable"</formula>
    </cfRule>
    <cfRule type="expression" dxfId="1336" priority="5">
      <formula>$F11="Don't know"</formula>
    </cfRule>
    <cfRule type="expression" dxfId="1335" priority="6">
      <formula>$F11="No"</formula>
    </cfRule>
  </conditionalFormatting>
  <conditionalFormatting sqref="I11">
    <cfRule type="expression" dxfId="1334" priority="3">
      <formula>$N$14="Don't know"</formula>
    </cfRule>
  </conditionalFormatting>
  <conditionalFormatting sqref="I11">
    <cfRule type="expression" dxfId="1333" priority="2">
      <formula>$N$14="Not applicable"</formula>
    </cfRule>
  </conditionalFormatting>
  <conditionalFormatting sqref="I11">
    <cfRule type="expression" dxfId="1332" priority="1">
      <formula>$N$14="No"</formula>
    </cfRule>
  </conditionalFormatting>
  <dataValidations count="44">
    <dataValidation type="list" allowBlank="1" showInputMessage="1" showErrorMessage="1" sqref="J318:K318 J323:K323 J328:K328 J333:K333 J338:K338 J343:K343 J348:K348 J353:K353" xr:uid="{96771B73-2CF7-4B1D-8328-BB135E09E36F}">
      <formula1>"WHO-prequalified, SRA, Both WHO-PQ and SRA,No SRA or WHO-PQ products registered,Don’t know"</formula1>
    </dataValidation>
    <dataValidation type="list" allowBlank="1" showInputMessage="1" showErrorMessage="1" sqref="H361:I361" xr:uid="{8F755685-56C2-416D-90E8-1625538621E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06086B76-7C28-4F48-B918-6B8F11D51EB4}">
      <formula1>"Yes, No, Don’t know"</formula1>
    </dataValidation>
    <dataValidation type="list" allowBlank="1" showInputMessage="1" showErrorMessage="1" sqref="H29 J29" xr:uid="{1F8D0A0B-85F0-429E-AC9B-2D27C76CD6C9}">
      <formula1>"2015,2016,2017,2018,2019"</formula1>
    </dataValidation>
    <dataValidation type="list" allowBlank="1" showInputMessage="1" showErrorMessage="1" sqref="J321:K321 J326:K326 J331:K331 J336:K336 J346:K346 J351:K351 J356:K356 J341:K341" xr:uid="{5BD36118-543E-4EC5-96D7-5622C07CD458}">
      <formula1>"0,1,2 or more,Don't know"</formula1>
    </dataValidation>
    <dataValidation type="list" allowBlank="1" showInputMessage="1" showErrorMessage="1" sqref="H304:J304" xr:uid="{BB2A5685-37AF-457C-8F51-4510E5841E7A}">
      <formula1>"Yes - ISO certified, Yes - WHO-PQ, Yes - both ISO certified and WHO-PQ,Neither, Don’t know, Not applicable"</formula1>
    </dataValidation>
    <dataValidation type="list" allowBlank="1" showInputMessage="1" showErrorMessage="1" sqref="F248:G248" xr:uid="{A29B5308-7923-4AF5-B38D-9D60E454FD05}">
      <formula1>"Yes: Extensive community mobilization/engagement,Yes: Some community mobilization/engagement,No,Don't know"</formula1>
    </dataValidation>
    <dataValidation type="list" allowBlank="1" showInputMessage="1" showErrorMessage="1" sqref="F246:G246" xr:uid="{E9AF6884-ED63-4355-A995-E359EC5A7BE3}">
      <formula1>"Yes: Extensive mass media,Yes: Some mass media,No,Don't know"</formula1>
    </dataValidation>
    <dataValidation type="list" allowBlank="1" showInputMessage="1" showErrorMessage="1" sqref="G147:G160 H151:I160 H147:I149 J147:J160 K147:L149 K151:L160" xr:uid="{D0C81D6F-28A8-4B42-ABFE-5BDBB45F4C4D}">
      <formula1>"Community Health Worker (or equivalent),Auxiliary Nurse,Auxiliary Nurse Midwife,Nurse,Clinical Officer,Doctor,Don't know,Not applicable"</formula1>
    </dataValidation>
    <dataValidation type="list" allowBlank="1" showInputMessage="1" showErrorMessage="1" sqref="H140:J140" xr:uid="{F161E8F6-B0B7-4172-B93C-B4A90E956C09}">
      <formula1>"Yes - high level of implementation, Yes - some implementation,Minimal or no implementation, Don't know, Not applicable (no strategy)"</formula1>
    </dataValidation>
    <dataValidation type="list" allowBlank="1" showInputMessage="1" showErrorMessage="1" sqref="J89:J92" xr:uid="{C4E946E0-6485-4F5C-9BD2-378CE30DA7B1}">
      <formula1>"Yes, No, Don't Know,Not applicable"</formula1>
    </dataValidation>
    <dataValidation type="list" allowBlank="1" showInputMessage="1" showErrorMessage="1" error="Please choose from the dropdown list." prompt="Please select from the dropdown list" sqref="G90:I92" xr:uid="{6F9291F6-D9FF-4986-A349-939E2E7251A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AF80FFDD-AD03-44C1-AF7B-B40C4E3A6383}">
      <formula1>"Ministry of Finance, Ministry of Planning,Both,Neither,Don't know, Not applicable"</formula1>
    </dataValidation>
    <dataValidation type="list" allowBlank="1" showInputMessage="1" showErrorMessage="1" sqref="F99:G102" xr:uid="{62B7638E-7BA5-40A4-B4D8-6927B189B0BD}">
      <formula1>"Yes,No,Don't Know"</formula1>
    </dataValidation>
    <dataValidation type="list" allowBlank="1" showInputMessage="1" showErrorMessage="1" sqref="F272:G272" xr:uid="{BAB96D2A-BD14-4AC6-BB88-5DEA5F825A77}">
      <formula1>"Paper only, Mobile phone/SMS,Electronic,Combination, Don't know, Not applicable (no LMIS)"</formula1>
    </dataValidation>
    <dataValidation type="list" allowBlank="1" showInputMessage="1" showErrorMessage="1" sqref="G251" xr:uid="{8056B54B-8C84-43E6-994F-9E6D70FB734F}">
      <formula1>"0%,1-10%,11-20%,21-30%,31-40%,41-50%,51-60%,61-70%,71-80%,81-100%,Don't know,Not applicable"</formula1>
    </dataValidation>
    <dataValidation type="list" allowBlank="1" showInputMessage="1" showErrorMessage="1" sqref="F249:G249 H213:J216" xr:uid="{72CA0C6F-973D-44DF-8751-612997FCA851}">
      <formula1>"Yes,No,Don't know"</formula1>
    </dataValidation>
    <dataValidation type="list" allowBlank="1" showInputMessage="1" showErrorMessage="1" sqref="F247:G247" xr:uid="{A8AB16BC-1765-46F1-8989-5426C5B4CEE3}">
      <formula1>"Yes: Extensive mobile outreach/education,Yes: Some mobile outreach/education,No,Don't know"</formula1>
    </dataValidation>
    <dataValidation type="list" allowBlank="1" showInputMessage="1" showErrorMessage="1" sqref="F245:G245" xr:uid="{5B5D9CA5-E5F7-44B7-8837-725569A5528B}">
      <formula1>"Yes: Extensive social marketing,Yes: Some social marketing,No,Don't know"</formula1>
    </dataValidation>
    <dataValidation allowBlank="1" showInputMessage="1" showErrorMessage="1" error="Please choose from the dropdown list." sqref="K20:N24" xr:uid="{1C3F6D85-E9C1-4830-9006-74D2B76FA86D}"/>
    <dataValidation type="list" allowBlank="1" showInputMessage="1" showErrorMessage="1" sqref="F271:G271" xr:uid="{B7F3B741-CAFC-462E-8E43-282B2ACFB97B}">
      <formula1>"Yes: All social marketing sites included, Yes: Some social marketing sites included,None, Don't know, Not applicable (no LMIS)"</formula1>
    </dataValidation>
    <dataValidation type="list" allowBlank="1" showInputMessage="1" showErrorMessage="1" sqref="F270:G270" xr:uid="{531FB7A8-26B6-4843-B921-C588A687618D}">
      <formula1>"Yes: All NGO facilities included, Yes: Some NGO facilities included,None, Don't know, Not applicable (no LMIS)"</formula1>
    </dataValidation>
    <dataValidation type="list" allowBlank="1" showInputMessage="1" showErrorMessage="1" sqref="F269:G269" xr:uid="{4C4D45FC-E5DD-4F67-8D4E-FC478A07A292}">
      <formula1>"Yes: All private sector facilities included, Yes: Some private sector facilities included,None, Don't know, Not applicable (no LMIS)"</formula1>
    </dataValidation>
    <dataValidation type="list" allowBlank="1" showInputMessage="1" showErrorMessage="1" sqref="F268:G268" xr:uid="{E0F2D494-44AA-4AA6-9302-227A4C23062A}">
      <formula1>"Yes: All public sector facilities included, Yes: Some public sector facilities included,None, Don't know, Not applicable (no LMIS)"</formula1>
    </dataValidation>
    <dataValidation type="list" allowBlank="1" showInputMessage="1" showErrorMessage="1" sqref="H360:I360" xr:uid="{6D92EEDC-5DAE-4F73-85C4-E1E01012EDEA}">
      <formula1>"Yes (PSE plan with FP/RH component),No PSE plan started/developed,Yes PSE plan but no FP/RH component,Don't know"</formula1>
    </dataValidation>
    <dataValidation type="list" allowBlank="1" showInputMessage="1" showErrorMessage="1" sqref="H312:J312" xr:uid="{2A5C085F-682B-4D1E-A47D-339280AF6AC6}">
      <formula1>"0-25%,26-50%,51-75%,76-100%, Don’t know, Not applicable"</formula1>
    </dataValidation>
    <dataValidation type="list" allowBlank="1" showInputMessage="1" showErrorMessage="1" sqref="F95:F97" xr:uid="{0B41A302-C943-4F98-BFB0-59FEC2041EB4}">
      <formula1>"Yes,No,Don't Know,Not Applicable"</formula1>
    </dataValidation>
    <dataValidation type="list" allowBlank="1" showInputMessage="1" showErrorMessage="1" sqref="H302:J302" xr:uid="{2AE4EE2C-1764-42EA-BD84-A215F037352B}">
      <formula1>"Yes,No,Don't know,Not applicable"</formula1>
    </dataValidation>
    <dataValidation type="list" allowBlank="1" showInputMessage="1" showErrorMessage="1" sqref="H308:J308" xr:uid="{D6BF1446-55AD-41C6-A44C-975CD70873C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254B8AD-A5BA-4F49-9E1E-1EB063CEA9A4}">
      <formula1>"0,1,2-3,More than 3, Don’t know"</formula1>
    </dataValidation>
    <dataValidation type="list" allowBlank="1" showInputMessage="1" showErrorMessage="1" sqref="J349 J354 J324 J329 J334 J339 J344 J319" xr:uid="{8280A783-C093-4506-B67B-42C070658F78}">
      <formula1>"0,1,2-3,More than 3,Don't know"</formula1>
    </dataValidation>
    <dataValidation type="list" allowBlank="1" showInputMessage="1" showErrorMessage="1" sqref="H302" xr:uid="{ED703969-30CE-4D70-A302-CC98673AFD28}">
      <formula1>"Yes,No,Don’t know, Not applicable"</formula1>
    </dataValidation>
    <dataValidation type="list" allowBlank="1" showInputMessage="1" showErrorMessage="1" sqref="H301:J301" xr:uid="{EF6A0E72-5AD1-4DCE-A27C-7E3C7B55DBE6}">
      <formula1>"Less than 6 months, 6 months to under 1 year, 1 year to 18 months, More than 18 months,Don’t know"</formula1>
    </dataValidation>
    <dataValidation type="list" allowBlank="1" showInputMessage="1" showErrorMessage="1" error="Please choose from the dropdown list." sqref="I20:I21" xr:uid="{003CEBAF-ECC0-42B9-AE81-58D0AF4B8F4E}">
      <formula1>"Yes, No, Don't know, Not applicable"</formula1>
    </dataValidation>
    <dataValidation type="list" allowBlank="1" showInputMessage="1" showErrorMessage="1" sqref="H305:J306" xr:uid="{ECFB4475-5FAB-4ADA-8601-C1C8AD747A90}">
      <formula1>"Most were tested, Some were tested, None were tested, Don't know, Not applicable"</formula1>
    </dataValidation>
    <dataValidation type="list" allowBlank="1" showInputMessage="1" showErrorMessage="1" sqref="H315 H303 H307 H313 H311 H298:H299" xr:uid="{3AF13BE4-3E33-44A3-96B9-6CA715F32807}">
      <formula1>"Yes, No, Don’t know, Not applicable"</formula1>
    </dataValidation>
    <dataValidation type="list" allowBlank="1" showInputMessage="1" showErrorMessage="1" sqref="H161 J161:L161" xr:uid="{D97556D0-E534-451F-9B07-563A6F3AA78B}">
      <formula1>"Community Health Worker (or equivalent), Nurse, Auxiliary Nurse, Auxiliary Nurse Midwife, Clinical Officer, Doctor, Don't know, Not applicable"</formula1>
    </dataValidation>
    <dataValidation type="list" allowBlank="1" showInputMessage="1" showErrorMessage="1" sqref="H106" xr:uid="{C7A909AA-683C-417E-A4E0-61B041450C8C}">
      <formula1>"Yes, No, Don't Know"</formula1>
    </dataValidation>
    <dataValidation type="list" allowBlank="1" showInputMessage="1" showErrorMessage="1" sqref="F77:F81" xr:uid="{7B7AB7A1-A6C5-4E67-AEBC-E538116FAFBB}">
      <formula1>"In-kind, Cash, Don't know, Not applicable"</formula1>
    </dataValidation>
    <dataValidation type="list" allowBlank="1" showInputMessage="1" showErrorMessage="1" sqref="F164:F174 J60:K60 I67 F188:F198 K228:K240 F252 G135 H143:J143 H141:J141 J58 F260 F176:F186 H357:H358 H211:J211 G266 F200:F210" xr:uid="{D9C1445B-3942-4C8A-B662-74FD88DF282B}">
      <formula1>"Yes, No, Don't know"</formula1>
    </dataValidation>
    <dataValidation type="list" allowBlank="1" showInputMessage="1" showErrorMessage="1" sqref="H31:J31" xr:uid="{8FECBB32-549A-4910-B475-5AA494F00783}">
      <formula1>"Less than annually,Annually,Bi-annually (twice a year),Quarterly,Monthly,Ad hoc"</formula1>
    </dataValidation>
    <dataValidation type="list" allowBlank="1" showInputMessage="1" showErrorMessage="1" sqref="H26 J26 H28 J28" xr:uid="{0190414A-781E-4AE1-A2CD-3751108F0682}">
      <formula1>"January, February, March, April, May, June, July, August, September, October, November, December"</formula1>
    </dataValidation>
    <dataValidation type="list" allowBlank="1" showInputMessage="1" showErrorMessage="1" error="Please choose from the dropdown list." sqref="I22" xr:uid="{5E0C0B48-5680-4584-8C19-78FF5525C85B}">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D6CA526D-D43F-4EEB-92CD-59F50F34A5CF}">
      <formula1>"Yes, No, Don't know, Not applicable"</formula1>
    </dataValidation>
  </dataValidations>
  <hyperlinks>
    <hyperlink ref="L1:M1" location="'All Countries Summary (2019)'!A1" display="go to summary page" xr:uid="{40B56323-56D7-4707-BA4F-FC18C1E7EFB5}"/>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EB9F51B-9299-46EE-BD69-E5521FD28073}">
          <x14:formula1>
            <xm:f>'\\chemonics.sharepoint.com@SSL\DavWWWRoot\sites\FO000\1300_CL\Monitoring and Evaluation\CS Indicators and Index\Validated Surveys - 2019\Validation_final\[CS Indicators Survey_2019_Rwanda_final.xlsx]Data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1C16FDAC-52F2-4D47-81BC-B81C44DB7182}">
          <x14:formula1>
            <xm:f>'\\chemonics.sharepoint.com@SSL\DavWWWRoot\sites\FO000\1300_CL\Monitoring and Evaluation\CS Indicators and Index\Validated Surveys - 2019\Validation_final\[CS Indicators Survey_2019_Rwanda_final.xlsx]Data sources for dropdown list'!#REF!</xm:f>
          </x14:formula1>
          <xm:sqref>O8:P19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811-EA9A-458C-B111-22B03F8C669B}">
  <sheetPr>
    <tabColor theme="7" tint="0.59999389629810485"/>
  </sheetPr>
  <dimension ref="A1:Q363"/>
  <sheetViews>
    <sheetView showGridLines="0" zoomScaleNormal="100" workbookViewId="0">
      <selection activeCell="L123" sqref="L123:N123"/>
    </sheetView>
  </sheetViews>
  <sheetFormatPr defaultRowHeight="15"/>
  <cols>
    <col min="1" max="1" width="2.140625" customWidth="1"/>
    <col min="2" max="2" width="5.85546875" customWidth="1"/>
    <col min="3" max="3" width="3.42578125" customWidth="1"/>
    <col min="4" max="4" width="16.140625" customWidth="1"/>
    <col min="5" max="5" width="61" customWidth="1"/>
    <col min="6" max="6" width="14.5703125" customWidth="1"/>
    <col min="7" max="7" width="20" customWidth="1"/>
    <col min="8" max="8" width="22" customWidth="1"/>
    <col min="9" max="9" width="16.42578125" customWidth="1"/>
    <col min="10" max="10" width="18.5703125" customWidth="1"/>
    <col min="11" max="11" width="19.5703125" customWidth="1"/>
    <col min="12" max="12" width="17.140625" customWidth="1"/>
    <col min="13" max="13" width="18.85546875" customWidth="1"/>
    <col min="14" max="14" width="18.5703125" customWidth="1"/>
    <col min="15" max="16" width="60.42578125" customWidth="1"/>
  </cols>
  <sheetData>
    <row r="1" spans="2:16" ht="53.25" customHeight="1">
      <c r="B1" s="140"/>
      <c r="C1" s="140"/>
      <c r="D1" s="140"/>
      <c r="E1" s="140"/>
      <c r="F1" s="643"/>
      <c r="G1" s="643"/>
      <c r="H1" s="643"/>
      <c r="I1" s="643"/>
      <c r="J1" s="643"/>
      <c r="K1" s="705"/>
      <c r="L1" s="2508" t="s">
        <v>828</v>
      </c>
      <c r="M1" s="2508"/>
      <c r="N1" s="643"/>
      <c r="O1" s="140"/>
      <c r="P1" s="140"/>
    </row>
    <row r="2" spans="2:16" ht="37.5" customHeight="1" thickBot="1">
      <c r="B2" s="141" t="s">
        <v>1938</v>
      </c>
      <c r="C2" s="6"/>
      <c r="D2" s="6"/>
      <c r="E2" s="6"/>
      <c r="F2" s="142"/>
      <c r="G2" s="143"/>
      <c r="H2" s="142"/>
      <c r="I2" s="142"/>
      <c r="J2" s="142"/>
      <c r="K2" s="616"/>
      <c r="L2" s="616"/>
      <c r="M2" s="616"/>
      <c r="N2" s="144"/>
      <c r="O2" s="140"/>
      <c r="P2" s="140"/>
    </row>
    <row r="3" spans="2:16" ht="69.599999999999994" customHeight="1" thickBot="1">
      <c r="B3" s="141"/>
      <c r="C3" s="6"/>
      <c r="D3" s="15" t="s">
        <v>1939</v>
      </c>
      <c r="E3" s="145" t="s">
        <v>5420</v>
      </c>
      <c r="F3" s="16" t="s">
        <v>1941</v>
      </c>
      <c r="G3" s="143"/>
      <c r="H3" s="142"/>
      <c r="I3" s="142"/>
      <c r="J3" s="142"/>
      <c r="K3" s="616"/>
      <c r="L3" s="616"/>
      <c r="M3" s="616"/>
      <c r="N3" s="144"/>
      <c r="O3" s="140"/>
      <c r="P3" s="140"/>
    </row>
    <row r="4" spans="2:16" ht="39" customHeight="1">
      <c r="B4" s="2403" t="s">
        <v>1942</v>
      </c>
      <c r="C4" s="2403"/>
      <c r="D4" s="2403"/>
      <c r="E4" s="2403"/>
      <c r="F4" s="2403"/>
      <c r="G4" s="2403"/>
      <c r="H4" s="2403"/>
      <c r="I4" s="2403"/>
      <c r="J4" s="2403"/>
      <c r="K4" s="2403"/>
      <c r="L4" s="2403"/>
      <c r="M4" s="2403"/>
      <c r="N4" s="2403"/>
      <c r="O4" s="140"/>
      <c r="P4" s="140"/>
    </row>
    <row r="5" spans="2:16" ht="2.25" customHeight="1" thickBot="1">
      <c r="B5" s="2430" t="s">
        <v>1943</v>
      </c>
      <c r="C5" s="2431"/>
      <c r="D5" s="2431"/>
      <c r="E5" s="2431"/>
      <c r="F5" s="2431"/>
      <c r="G5" s="2431"/>
      <c r="H5" s="2431"/>
      <c r="I5" s="2431"/>
      <c r="J5" s="2431"/>
      <c r="K5" s="2431"/>
      <c r="L5" s="2431"/>
      <c r="M5" s="2431"/>
      <c r="N5" s="2431"/>
      <c r="O5" s="140"/>
      <c r="P5" s="140"/>
    </row>
    <row r="6" spans="2:16" ht="32.25"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46.35" customHeight="1">
      <c r="B8" s="20" t="s">
        <v>1947</v>
      </c>
      <c r="C8" s="2407" t="s">
        <v>1948</v>
      </c>
      <c r="D8" s="2407"/>
      <c r="E8" s="2407"/>
      <c r="F8" s="2407"/>
      <c r="G8" s="2407"/>
      <c r="H8" s="1622" t="s">
        <v>1949</v>
      </c>
      <c r="I8" s="21" t="s">
        <v>1950</v>
      </c>
      <c r="J8" s="2408"/>
      <c r="K8" s="2409"/>
      <c r="L8" s="2409"/>
      <c r="M8" s="2409"/>
      <c r="N8" s="2410"/>
      <c r="O8" s="2245" t="s">
        <v>3352</v>
      </c>
      <c r="P8" s="2245" t="s">
        <v>1981</v>
      </c>
    </row>
    <row r="9" spans="2:16" ht="21.75" customHeight="1">
      <c r="B9" s="22" t="s">
        <v>435</v>
      </c>
      <c r="C9" s="2028" t="s">
        <v>1952</v>
      </c>
      <c r="D9" s="2028"/>
      <c r="E9" s="2029"/>
      <c r="F9" s="2411" t="s">
        <v>5421</v>
      </c>
      <c r="G9" s="2412"/>
      <c r="H9" s="2412"/>
      <c r="I9" s="2412"/>
      <c r="J9" s="2412"/>
      <c r="K9" s="2412"/>
      <c r="L9" s="2412"/>
      <c r="M9" s="2412"/>
      <c r="N9" s="2412"/>
      <c r="O9" s="2124"/>
      <c r="P9" s="2124"/>
    </row>
    <row r="10" spans="2:16" ht="42.75">
      <c r="B10" s="23" t="s">
        <v>58</v>
      </c>
      <c r="C10" s="1997" t="s">
        <v>1954</v>
      </c>
      <c r="D10" s="1997"/>
      <c r="E10" s="1998"/>
      <c r="F10" s="24" t="s">
        <v>1955</v>
      </c>
      <c r="G10" s="2413"/>
      <c r="H10" s="2413"/>
      <c r="I10" s="2413"/>
      <c r="J10" s="2413"/>
      <c r="K10" s="2413"/>
      <c r="L10" s="2413"/>
      <c r="M10" s="2413"/>
      <c r="N10" s="2414"/>
      <c r="O10" s="2124"/>
      <c r="P10" s="2124"/>
    </row>
    <row r="11" spans="2:16" ht="15" customHeight="1">
      <c r="B11" s="1494" t="s">
        <v>435</v>
      </c>
      <c r="C11" s="2043" t="s">
        <v>1956</v>
      </c>
      <c r="D11" s="2043"/>
      <c r="E11" s="2415"/>
      <c r="F11" s="1622" t="s">
        <v>1949</v>
      </c>
      <c r="G11" s="2397" t="s">
        <v>1957</v>
      </c>
      <c r="H11" s="2138"/>
      <c r="I11" s="3376" t="s">
        <v>5422</v>
      </c>
      <c r="J11" s="3377"/>
      <c r="K11" s="3377"/>
      <c r="L11" s="3377"/>
      <c r="M11" s="3377"/>
      <c r="N11" s="3378"/>
      <c r="O11" s="2124"/>
      <c r="P11" s="2124"/>
    </row>
    <row r="12" spans="2:16" ht="45" customHeight="1">
      <c r="B12" s="76" t="s">
        <v>441</v>
      </c>
      <c r="C12" s="2028" t="s">
        <v>1959</v>
      </c>
      <c r="D12" s="2028"/>
      <c r="E12" s="2029"/>
      <c r="F12" s="1622" t="s">
        <v>1949</v>
      </c>
      <c r="G12" s="2397" t="s">
        <v>1957</v>
      </c>
      <c r="H12" s="2138"/>
      <c r="I12" s="2773" t="s">
        <v>5423</v>
      </c>
      <c r="J12" s="2774"/>
      <c r="K12" s="2774"/>
      <c r="L12" s="2774"/>
      <c r="M12" s="2774"/>
      <c r="N12" s="2775"/>
      <c r="O12" s="2124"/>
      <c r="P12" s="2124"/>
    </row>
    <row r="13" spans="2:16" ht="35.25" customHeight="1">
      <c r="B13" s="88" t="s">
        <v>443</v>
      </c>
      <c r="C13" s="2028" t="s">
        <v>1961</v>
      </c>
      <c r="D13" s="2028"/>
      <c r="E13" s="2029"/>
      <c r="F13" s="1622" t="s">
        <v>1949</v>
      </c>
      <c r="G13" s="2397" t="s">
        <v>1957</v>
      </c>
      <c r="H13" s="2138"/>
      <c r="I13" s="2773" t="s">
        <v>5424</v>
      </c>
      <c r="J13" s="2774"/>
      <c r="K13" s="2774"/>
      <c r="L13" s="2774"/>
      <c r="M13" s="2774"/>
      <c r="N13" s="2775"/>
      <c r="O13" s="2124"/>
      <c r="P13" s="2124"/>
    </row>
    <row r="14" spans="2:16" ht="33" customHeight="1">
      <c r="B14" s="76" t="s">
        <v>445</v>
      </c>
      <c r="C14" s="2028" t="s">
        <v>1963</v>
      </c>
      <c r="D14" s="2028"/>
      <c r="E14" s="2029"/>
      <c r="F14" s="1622" t="s">
        <v>1949</v>
      </c>
      <c r="G14" s="2397" t="s">
        <v>1964</v>
      </c>
      <c r="H14" s="2138"/>
      <c r="I14" s="2773" t="s">
        <v>5425</v>
      </c>
      <c r="J14" s="2774"/>
      <c r="K14" s="2774"/>
      <c r="L14" s="2774"/>
      <c r="M14" s="2774"/>
      <c r="N14" s="2775"/>
      <c r="O14" s="2124"/>
      <c r="P14" s="2124"/>
    </row>
    <row r="15" spans="2:16" ht="33" customHeight="1">
      <c r="B15" s="76" t="s">
        <v>448</v>
      </c>
      <c r="C15" s="2028" t="s">
        <v>1965</v>
      </c>
      <c r="D15" s="2028"/>
      <c r="E15" s="2029"/>
      <c r="F15" s="1622" t="s">
        <v>1949</v>
      </c>
      <c r="G15" s="2397" t="s">
        <v>1966</v>
      </c>
      <c r="H15" s="2138"/>
      <c r="I15" s="2773" t="s">
        <v>957</v>
      </c>
      <c r="J15" s="2774"/>
      <c r="K15" s="2774"/>
      <c r="L15" s="2774"/>
      <c r="M15" s="2774"/>
      <c r="N15" s="2775"/>
      <c r="O15" s="2124"/>
      <c r="P15" s="2124"/>
    </row>
    <row r="16" spans="2:16" ht="54.6" customHeight="1">
      <c r="B16" s="76" t="s">
        <v>450</v>
      </c>
      <c r="C16" s="2028" t="s">
        <v>1968</v>
      </c>
      <c r="D16" s="2028"/>
      <c r="E16" s="2029"/>
      <c r="F16" s="1622" t="s">
        <v>1949</v>
      </c>
      <c r="G16" s="2397" t="s">
        <v>1969</v>
      </c>
      <c r="H16" s="2138"/>
      <c r="I16" s="2773" t="s">
        <v>5426</v>
      </c>
      <c r="J16" s="2774"/>
      <c r="K16" s="2774"/>
      <c r="L16" s="2774"/>
      <c r="M16" s="2774"/>
      <c r="N16" s="2775"/>
      <c r="O16" s="2124"/>
      <c r="P16" s="2124"/>
    </row>
    <row r="17" spans="2:16" ht="26.25" customHeight="1">
      <c r="B17" s="76" t="s">
        <v>453</v>
      </c>
      <c r="C17" s="2099" t="s">
        <v>1971</v>
      </c>
      <c r="D17" s="2099"/>
      <c r="E17" s="2099"/>
      <c r="F17" s="1622" t="s">
        <v>1949</v>
      </c>
      <c r="G17" s="2397" t="s">
        <v>1972</v>
      </c>
      <c r="H17" s="2138"/>
      <c r="I17" s="2773" t="s">
        <v>5427</v>
      </c>
      <c r="J17" s="2774"/>
      <c r="K17" s="2774"/>
      <c r="L17" s="2774"/>
      <c r="M17" s="2774"/>
      <c r="N17" s="2775"/>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24.75" customHeight="1">
      <c r="B19" s="76" t="s">
        <v>458</v>
      </c>
      <c r="C19" s="2099" t="s">
        <v>1976</v>
      </c>
      <c r="D19" s="2099"/>
      <c r="E19" s="2099"/>
      <c r="F19" s="1622" t="s">
        <v>1949</v>
      </c>
      <c r="G19" s="2397" t="s">
        <v>1972</v>
      </c>
      <c r="H19" s="2138"/>
      <c r="I19" s="2773" t="s">
        <v>5428</v>
      </c>
      <c r="J19" s="2774"/>
      <c r="K19" s="2774"/>
      <c r="L19" s="2774"/>
      <c r="M19" s="2774"/>
      <c r="N19" s="2775"/>
      <c r="O19" s="2197"/>
      <c r="P19" s="2197"/>
    </row>
    <row r="20" spans="2:16" ht="24" customHeight="1">
      <c r="B20" s="23" t="s">
        <v>78</v>
      </c>
      <c r="C20" s="1997" t="s">
        <v>1978</v>
      </c>
      <c r="D20" s="1997"/>
      <c r="E20" s="1997"/>
      <c r="F20" s="1997"/>
      <c r="G20" s="1997"/>
      <c r="H20" s="1997"/>
      <c r="I20" s="1522" t="s">
        <v>1949</v>
      </c>
      <c r="J20" s="1993" t="s">
        <v>1979</v>
      </c>
      <c r="K20" s="2465" t="s">
        <v>5429</v>
      </c>
      <c r="L20" s="2466"/>
      <c r="M20" s="2466"/>
      <c r="N20" s="2467"/>
      <c r="O20" s="25" t="s">
        <v>5430</v>
      </c>
      <c r="P20" s="26"/>
    </row>
    <row r="21" spans="2:16" ht="24" customHeight="1">
      <c r="B21" s="23" t="s">
        <v>81</v>
      </c>
      <c r="C21" s="1997" t="s">
        <v>1982</v>
      </c>
      <c r="D21" s="1997"/>
      <c r="E21" s="1997"/>
      <c r="F21" s="1997"/>
      <c r="G21" s="1997"/>
      <c r="H21" s="1997"/>
      <c r="I21" s="1522" t="s">
        <v>1949</v>
      </c>
      <c r="J21" s="2398"/>
      <c r="K21" s="2469"/>
      <c r="L21" s="2470"/>
      <c r="M21" s="2470"/>
      <c r="N21" s="2471"/>
      <c r="O21" s="25" t="s">
        <v>1981</v>
      </c>
      <c r="P21" s="26"/>
    </row>
    <row r="22" spans="2:16" ht="24" customHeight="1">
      <c r="B22" s="23" t="s">
        <v>91</v>
      </c>
      <c r="C22" s="1997" t="s">
        <v>1983</v>
      </c>
      <c r="D22" s="1997"/>
      <c r="E22" s="1997"/>
      <c r="F22" s="1997"/>
      <c r="G22" s="1997"/>
      <c r="H22" s="1997"/>
      <c r="I22" s="1522" t="s">
        <v>4107</v>
      </c>
      <c r="J22" s="2398"/>
      <c r="K22" s="2469"/>
      <c r="L22" s="2470"/>
      <c r="M22" s="2470"/>
      <c r="N22" s="2471"/>
      <c r="O22" s="2051" t="s">
        <v>3352</v>
      </c>
      <c r="P22" s="2051"/>
    </row>
    <row r="23" spans="2:16" ht="27" customHeight="1">
      <c r="B23" s="23" t="s">
        <v>464</v>
      </c>
      <c r="C23" s="1997" t="s">
        <v>1985</v>
      </c>
      <c r="D23" s="1997"/>
      <c r="E23" s="1997"/>
      <c r="F23" s="1997"/>
      <c r="G23" s="1997"/>
      <c r="H23" s="1997"/>
      <c r="I23" s="1622" t="s">
        <v>1949</v>
      </c>
      <c r="J23" s="2398"/>
      <c r="K23" s="2469"/>
      <c r="L23" s="2470"/>
      <c r="M23" s="2470"/>
      <c r="N23" s="2471"/>
      <c r="O23" s="2124"/>
      <c r="P23" s="2124"/>
    </row>
    <row r="24" spans="2:16" ht="31.5" customHeight="1" thickBot="1">
      <c r="B24" s="22" t="s">
        <v>435</v>
      </c>
      <c r="C24" s="2330" t="s">
        <v>1986</v>
      </c>
      <c r="D24" s="2330"/>
      <c r="E24" s="2330"/>
      <c r="F24" s="2330"/>
      <c r="G24" s="2330"/>
      <c r="H24" s="2330"/>
      <c r="I24" s="1622" t="s">
        <v>1949</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776" t="s">
        <v>5431</v>
      </c>
      <c r="M26" s="2777"/>
      <c r="N26" s="2778"/>
      <c r="O26" s="30" t="s">
        <v>3363</v>
      </c>
      <c r="P26" s="1515"/>
    </row>
    <row r="27" spans="2:16" ht="89.25" customHeight="1">
      <c r="B27" s="87" t="s">
        <v>472</v>
      </c>
      <c r="C27" s="2028" t="s">
        <v>1995</v>
      </c>
      <c r="D27" s="2028"/>
      <c r="E27" s="2028"/>
      <c r="F27" s="2028"/>
      <c r="G27" s="2028"/>
      <c r="H27" s="2028"/>
      <c r="I27" s="2029"/>
      <c r="J27" s="31">
        <v>3335451</v>
      </c>
      <c r="K27" s="2113"/>
      <c r="L27" s="2779"/>
      <c r="M27" s="2780"/>
      <c r="N27" s="2781"/>
      <c r="O27" s="2051" t="s">
        <v>3363</v>
      </c>
      <c r="P27" s="2051"/>
    </row>
    <row r="28" spans="2:16" ht="19.5" customHeight="1">
      <c r="B28" s="2810" t="s">
        <v>120</v>
      </c>
      <c r="C28" s="1855" t="s">
        <v>1997</v>
      </c>
      <c r="D28" s="1855"/>
      <c r="E28" s="1855"/>
      <c r="F28" s="2098"/>
      <c r="G28" s="1634" t="s">
        <v>1989</v>
      </c>
      <c r="H28" s="1531" t="s">
        <v>1990</v>
      </c>
      <c r="I28" s="32" t="s">
        <v>1991</v>
      </c>
      <c r="J28" s="33" t="s">
        <v>1992</v>
      </c>
      <c r="K28" s="2113"/>
      <c r="L28" s="2779"/>
      <c r="M28" s="2780"/>
      <c r="N28" s="2781"/>
      <c r="O28" s="2124"/>
      <c r="P28" s="2124"/>
    </row>
    <row r="29" spans="2:16" ht="19.5" customHeight="1">
      <c r="B29" s="2811"/>
      <c r="C29" s="2099"/>
      <c r="D29" s="2099"/>
      <c r="E29" s="2099"/>
      <c r="F29" s="2100"/>
      <c r="G29" s="1634" t="s">
        <v>1998</v>
      </c>
      <c r="H29" s="1510">
        <v>2018</v>
      </c>
      <c r="I29" s="32" t="s">
        <v>1999</v>
      </c>
      <c r="J29" s="1510">
        <v>2018</v>
      </c>
      <c r="K29" s="2113"/>
      <c r="L29" s="2779"/>
      <c r="M29" s="2780"/>
      <c r="N29" s="2781"/>
      <c r="O29" s="2124"/>
      <c r="P29" s="2124"/>
    </row>
    <row r="30" spans="2:16" ht="30" customHeight="1">
      <c r="B30" s="76" t="s">
        <v>435</v>
      </c>
      <c r="C30" s="2028" t="s">
        <v>2000</v>
      </c>
      <c r="D30" s="2028"/>
      <c r="E30" s="2028"/>
      <c r="F30" s="2028"/>
      <c r="G30" s="2029"/>
      <c r="H30" s="2381" t="s">
        <v>5432</v>
      </c>
      <c r="I30" s="2382"/>
      <c r="J30" s="2383"/>
      <c r="K30" s="2113"/>
      <c r="L30" s="2779"/>
      <c r="M30" s="2780"/>
      <c r="N30" s="2781"/>
      <c r="O30" s="2197"/>
      <c r="P30" s="2197"/>
    </row>
    <row r="31" spans="2:16" ht="23.25" customHeight="1">
      <c r="B31" s="76" t="s">
        <v>441</v>
      </c>
      <c r="C31" s="2028" t="s">
        <v>2002</v>
      </c>
      <c r="D31" s="2028"/>
      <c r="E31" s="2028"/>
      <c r="F31" s="2028"/>
      <c r="G31" s="2029"/>
      <c r="H31" s="2384" t="s">
        <v>2003</v>
      </c>
      <c r="I31" s="2385"/>
      <c r="J31" s="2386"/>
      <c r="K31" s="2114"/>
      <c r="L31" s="2782"/>
      <c r="M31" s="2783"/>
      <c r="N31" s="2784"/>
      <c r="O31" s="1513" t="s">
        <v>2878</v>
      </c>
      <c r="P31" s="26"/>
    </row>
    <row r="32" spans="2:16" ht="76.5" customHeight="1">
      <c r="B32" s="76" t="s">
        <v>443</v>
      </c>
      <c r="C32" s="2028" t="s">
        <v>2004</v>
      </c>
      <c r="D32" s="2028"/>
      <c r="E32" s="2028"/>
      <c r="F32" s="2028"/>
      <c r="G32" s="2028"/>
      <c r="H32" s="2028"/>
      <c r="I32" s="2028"/>
      <c r="J32" s="2028"/>
      <c r="K32" s="2028"/>
      <c r="L32" s="2028"/>
      <c r="M32" s="2028"/>
      <c r="N32" s="2372"/>
      <c r="O32" s="2074" t="s">
        <v>2005</v>
      </c>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4452" t="s">
        <v>5433</v>
      </c>
      <c r="P34" s="2379"/>
    </row>
    <row r="35" spans="2:16" ht="21" customHeight="1">
      <c r="B35" s="27"/>
      <c r="C35" s="2091" t="s">
        <v>2011</v>
      </c>
      <c r="D35" s="2091"/>
      <c r="E35" s="2091"/>
      <c r="F35" s="2091"/>
      <c r="G35" s="2091"/>
      <c r="H35" s="2091"/>
      <c r="I35" s="2092"/>
      <c r="J35" s="34">
        <v>1297969</v>
      </c>
      <c r="K35" s="35">
        <v>1260234</v>
      </c>
      <c r="L35" s="2361">
        <f>ABS(J35-K35)/J35</f>
        <v>2.9072343022059847E-2</v>
      </c>
      <c r="M35" s="2362"/>
      <c r="N35" s="2363"/>
      <c r="O35" s="4453"/>
      <c r="P35" s="2380"/>
    </row>
    <row r="36" spans="2:16" ht="21" customHeight="1">
      <c r="B36" s="27"/>
      <c r="C36" s="2091" t="s">
        <v>2012</v>
      </c>
      <c r="D36" s="2091"/>
      <c r="E36" s="2091"/>
      <c r="F36" s="2091"/>
      <c r="G36" s="2091"/>
      <c r="H36" s="2091"/>
      <c r="I36" s="2092"/>
      <c r="J36" s="36" t="s">
        <v>61</v>
      </c>
      <c r="K36" s="37" t="s">
        <v>61</v>
      </c>
      <c r="L36" s="2361" t="s">
        <v>61</v>
      </c>
      <c r="M36" s="2362"/>
      <c r="N36" s="2363"/>
      <c r="O36" s="4453"/>
      <c r="P36" s="2380"/>
    </row>
    <row r="37" spans="2:16" ht="31.5" customHeight="1">
      <c r="B37" s="27"/>
      <c r="C37" s="2091" t="s">
        <v>2013</v>
      </c>
      <c r="D37" s="2091"/>
      <c r="E37" s="2091"/>
      <c r="F37" s="38" t="s">
        <v>2014</v>
      </c>
      <c r="G37" s="1754"/>
      <c r="H37" s="2008"/>
      <c r="I37" s="1755"/>
      <c r="J37" s="36" t="s">
        <v>61</v>
      </c>
      <c r="K37" s="37" t="s">
        <v>61</v>
      </c>
      <c r="L37" s="2361" t="s">
        <v>61</v>
      </c>
      <c r="M37" s="2362"/>
      <c r="N37" s="2363"/>
      <c r="O37" s="4453"/>
      <c r="P37" s="2380"/>
    </row>
    <row r="38" spans="2:16" ht="21" customHeight="1">
      <c r="B38" s="27" t="s">
        <v>489</v>
      </c>
      <c r="C38" s="1997" t="s">
        <v>2015</v>
      </c>
      <c r="D38" s="1997"/>
      <c r="E38" s="1997"/>
      <c r="F38" s="1997"/>
      <c r="G38" s="1997"/>
      <c r="H38" s="1997"/>
      <c r="I38" s="1997"/>
      <c r="J38" s="1997"/>
      <c r="K38" s="1997"/>
      <c r="L38" s="1997"/>
      <c r="M38" s="1997"/>
      <c r="N38" s="2041"/>
      <c r="O38" s="4453"/>
      <c r="P38" s="2380"/>
    </row>
    <row r="39" spans="2:16" ht="21" customHeight="1">
      <c r="B39" s="27"/>
      <c r="C39" s="2091" t="s">
        <v>2016</v>
      </c>
      <c r="D39" s="2091"/>
      <c r="E39" s="2091"/>
      <c r="F39" s="2091"/>
      <c r="G39" s="2091"/>
      <c r="H39" s="2091"/>
      <c r="I39" s="2092"/>
      <c r="J39" s="34">
        <v>186553</v>
      </c>
      <c r="K39" s="35">
        <v>131870</v>
      </c>
      <c r="L39" s="2369">
        <f>ABS(J39-K39)/J39</f>
        <v>0.29312313390832634</v>
      </c>
      <c r="M39" s="2370"/>
      <c r="N39" s="2371"/>
      <c r="O39" s="4453"/>
      <c r="P39" s="2380"/>
    </row>
    <row r="40" spans="2:16" ht="27.75" customHeight="1">
      <c r="B40" s="27"/>
      <c r="C40" s="2091" t="s">
        <v>2017</v>
      </c>
      <c r="D40" s="2091"/>
      <c r="E40" s="2091"/>
      <c r="F40" s="38" t="s">
        <v>2014</v>
      </c>
      <c r="G40" s="1754"/>
      <c r="H40" s="2008"/>
      <c r="I40" s="1755"/>
      <c r="J40" s="36" t="s">
        <v>61</v>
      </c>
      <c r="K40" s="37" t="s">
        <v>61</v>
      </c>
      <c r="L40" s="2361" t="s">
        <v>61</v>
      </c>
      <c r="M40" s="2362"/>
      <c r="N40" s="2363"/>
      <c r="O40" s="4453"/>
      <c r="P40" s="2380"/>
    </row>
    <row r="41" spans="2:16" ht="21" customHeight="1">
      <c r="B41" s="27" t="s">
        <v>493</v>
      </c>
      <c r="C41" s="1997" t="s">
        <v>2018</v>
      </c>
      <c r="D41" s="1997"/>
      <c r="E41" s="1997"/>
      <c r="F41" s="1997"/>
      <c r="G41" s="1997"/>
      <c r="H41" s="1997"/>
      <c r="I41" s="1997"/>
      <c r="J41" s="1997"/>
      <c r="K41" s="1997"/>
      <c r="L41" s="1997"/>
      <c r="M41" s="1997"/>
      <c r="N41" s="2041"/>
      <c r="O41" s="4453"/>
      <c r="P41" s="2380"/>
    </row>
    <row r="42" spans="2:16" ht="21" customHeight="1">
      <c r="B42" s="27"/>
      <c r="C42" s="2091" t="s">
        <v>2019</v>
      </c>
      <c r="D42" s="2091"/>
      <c r="E42" s="2091"/>
      <c r="F42" s="2091"/>
      <c r="G42" s="2091"/>
      <c r="H42" s="2091"/>
      <c r="I42" s="2092"/>
      <c r="J42" s="34">
        <v>279609</v>
      </c>
      <c r="K42" s="35">
        <v>226344</v>
      </c>
      <c r="L42" s="2361">
        <f t="shared" ref="L42:L53" si="0">ABS(J42-K42)/J42</f>
        <v>0.19049815993047434</v>
      </c>
      <c r="M42" s="2362"/>
      <c r="N42" s="2363"/>
      <c r="O42" s="4453"/>
      <c r="P42" s="2380"/>
    </row>
    <row r="43" spans="2:16" ht="21" customHeight="1">
      <c r="B43" s="27"/>
      <c r="C43" s="2091" t="s">
        <v>2020</v>
      </c>
      <c r="D43" s="2091"/>
      <c r="E43" s="2091"/>
      <c r="F43" s="2091"/>
      <c r="G43" s="2091"/>
      <c r="H43" s="2091"/>
      <c r="I43" s="2092"/>
      <c r="J43" s="34">
        <v>921090</v>
      </c>
      <c r="K43" s="35">
        <v>938958</v>
      </c>
      <c r="L43" s="2361">
        <f t="shared" si="0"/>
        <v>1.9398755821906654E-2</v>
      </c>
      <c r="M43" s="2362"/>
      <c r="N43" s="2363"/>
      <c r="O43" s="4453"/>
      <c r="P43" s="2380"/>
    </row>
    <row r="44" spans="2:16" ht="21" customHeight="1">
      <c r="B44" s="27"/>
      <c r="C44" s="2091" t="s">
        <v>2021</v>
      </c>
      <c r="D44" s="2091"/>
      <c r="E44" s="2091"/>
      <c r="F44" s="2091"/>
      <c r="G44" s="2091"/>
      <c r="H44" s="2091"/>
      <c r="I44" s="2092"/>
      <c r="J44" s="36" t="s">
        <v>61</v>
      </c>
      <c r="K44" s="37" t="s">
        <v>61</v>
      </c>
      <c r="L44" s="2361" t="s">
        <v>61</v>
      </c>
      <c r="M44" s="2362"/>
      <c r="N44" s="2363"/>
      <c r="O44" s="4453"/>
      <c r="P44" s="2380"/>
    </row>
    <row r="45" spans="2:16" ht="32.25" customHeight="1">
      <c r="B45" s="27"/>
      <c r="C45" s="2091" t="s">
        <v>2022</v>
      </c>
      <c r="D45" s="2091"/>
      <c r="E45" s="2091"/>
      <c r="F45" s="38" t="s">
        <v>2014</v>
      </c>
      <c r="G45" s="1754"/>
      <c r="H45" s="2008"/>
      <c r="I45" s="1755"/>
      <c r="J45" s="36" t="s">
        <v>61</v>
      </c>
      <c r="K45" s="37" t="s">
        <v>61</v>
      </c>
      <c r="L45" s="2361" t="s">
        <v>61</v>
      </c>
      <c r="M45" s="2362"/>
      <c r="N45" s="2363"/>
      <c r="O45" s="4453"/>
      <c r="P45" s="2380"/>
    </row>
    <row r="46" spans="2:16" ht="21" customHeight="1">
      <c r="B46" s="27" t="s">
        <v>498</v>
      </c>
      <c r="C46" s="1997" t="s">
        <v>2023</v>
      </c>
      <c r="D46" s="1997"/>
      <c r="E46" s="1997"/>
      <c r="F46" s="1997"/>
      <c r="G46" s="1997"/>
      <c r="H46" s="1997"/>
      <c r="I46" s="1997"/>
      <c r="J46" s="1997"/>
      <c r="K46" s="1997"/>
      <c r="L46" s="1997"/>
      <c r="M46" s="1997"/>
      <c r="N46" s="2041"/>
      <c r="O46" s="4453"/>
      <c r="P46" s="2380"/>
    </row>
    <row r="47" spans="2:16" ht="21" customHeight="1">
      <c r="B47" s="27"/>
      <c r="C47" s="2091" t="s">
        <v>2024</v>
      </c>
      <c r="D47" s="2091"/>
      <c r="E47" s="2091"/>
      <c r="F47" s="2091"/>
      <c r="G47" s="2091"/>
      <c r="H47" s="2091"/>
      <c r="I47" s="2092"/>
      <c r="J47" s="34">
        <v>81804</v>
      </c>
      <c r="K47" s="35">
        <v>98582</v>
      </c>
      <c r="L47" s="2361">
        <f t="shared" si="0"/>
        <v>0.20509999511026356</v>
      </c>
      <c r="M47" s="2362"/>
      <c r="N47" s="2363"/>
      <c r="O47" s="4453"/>
      <c r="P47" s="2380"/>
    </row>
    <row r="48" spans="2:16" ht="21" customHeight="1">
      <c r="B48" s="27"/>
      <c r="C48" s="2091" t="s">
        <v>2025</v>
      </c>
      <c r="D48" s="2091"/>
      <c r="E48" s="2091"/>
      <c r="F48" s="2091"/>
      <c r="G48" s="2091"/>
      <c r="H48" s="2091"/>
      <c r="I48" s="2092"/>
      <c r="J48" s="34">
        <v>112680</v>
      </c>
      <c r="K48" s="35">
        <v>172920</v>
      </c>
      <c r="L48" s="2361">
        <f t="shared" si="0"/>
        <v>0.53461128860489882</v>
      </c>
      <c r="M48" s="2362"/>
      <c r="N48" s="2363"/>
      <c r="O48" s="4453"/>
      <c r="P48" s="2380"/>
    </row>
    <row r="49" spans="2:16" ht="30" customHeight="1">
      <c r="B49" s="27"/>
      <c r="C49" s="2091" t="s">
        <v>2026</v>
      </c>
      <c r="D49" s="2091"/>
      <c r="E49" s="2091"/>
      <c r="F49" s="38" t="s">
        <v>2014</v>
      </c>
      <c r="G49" s="2093"/>
      <c r="H49" s="2157"/>
      <c r="I49" s="2094"/>
      <c r="J49" s="36" t="s">
        <v>61</v>
      </c>
      <c r="K49" s="37" t="s">
        <v>61</v>
      </c>
      <c r="L49" s="2361" t="s">
        <v>61</v>
      </c>
      <c r="M49" s="2362"/>
      <c r="N49" s="2363"/>
      <c r="O49" s="4453"/>
      <c r="P49" s="2380"/>
    </row>
    <row r="50" spans="2:16" ht="21" customHeight="1">
      <c r="B50" s="27" t="s">
        <v>502</v>
      </c>
      <c r="C50" s="1997" t="s">
        <v>2027</v>
      </c>
      <c r="D50" s="1997"/>
      <c r="E50" s="1997"/>
      <c r="F50" s="1997"/>
      <c r="G50" s="1997"/>
      <c r="H50" s="1997"/>
      <c r="I50" s="1997"/>
      <c r="J50" s="34">
        <v>49607</v>
      </c>
      <c r="K50" s="35">
        <v>51595</v>
      </c>
      <c r="L50" s="2361">
        <f t="shared" si="0"/>
        <v>4.0074989416816177E-2</v>
      </c>
      <c r="M50" s="2362"/>
      <c r="N50" s="2363"/>
      <c r="O50" s="4453"/>
      <c r="P50" s="2380"/>
    </row>
    <row r="51" spans="2:16" ht="21" customHeight="1">
      <c r="B51" s="27" t="s">
        <v>504</v>
      </c>
      <c r="C51" s="1997" t="s">
        <v>2028</v>
      </c>
      <c r="D51" s="1997"/>
      <c r="E51" s="1997"/>
      <c r="F51" s="1997"/>
      <c r="G51" s="1997"/>
      <c r="H51" s="1997"/>
      <c r="I51" s="1997"/>
      <c r="J51" s="36" t="s">
        <v>61</v>
      </c>
      <c r="K51" s="37" t="s">
        <v>61</v>
      </c>
      <c r="L51" s="2361" t="s">
        <v>61</v>
      </c>
      <c r="M51" s="2362"/>
      <c r="N51" s="2363"/>
      <c r="O51" s="4453"/>
      <c r="P51" s="2380"/>
    </row>
    <row r="52" spans="2:16" ht="21" customHeight="1">
      <c r="B52" s="27" t="s">
        <v>506</v>
      </c>
      <c r="C52" s="1997" t="s">
        <v>2029</v>
      </c>
      <c r="D52" s="1997"/>
      <c r="E52" s="1997"/>
      <c r="F52" s="1997"/>
      <c r="G52" s="1997"/>
      <c r="H52" s="1997"/>
      <c r="I52" s="1997"/>
      <c r="J52" s="34">
        <v>8693842</v>
      </c>
      <c r="K52" s="35">
        <v>7774391</v>
      </c>
      <c r="L52" s="2361">
        <f t="shared" si="0"/>
        <v>0.10575888082622159</v>
      </c>
      <c r="M52" s="2362"/>
      <c r="N52" s="2363"/>
      <c r="O52" s="4453"/>
      <c r="P52" s="2380"/>
    </row>
    <row r="53" spans="2:16" ht="21" customHeight="1">
      <c r="B53" s="27" t="s">
        <v>507</v>
      </c>
      <c r="C53" s="1997" t="s">
        <v>2030</v>
      </c>
      <c r="D53" s="1997"/>
      <c r="E53" s="1997"/>
      <c r="F53" s="1997"/>
      <c r="G53" s="1997"/>
      <c r="H53" s="1997"/>
      <c r="I53" s="1997"/>
      <c r="J53" s="34">
        <v>90245</v>
      </c>
      <c r="K53" s="35">
        <v>101313</v>
      </c>
      <c r="L53" s="2361">
        <f t="shared" si="0"/>
        <v>0.12264391379023769</v>
      </c>
      <c r="M53" s="2362"/>
      <c r="N53" s="2363"/>
      <c r="O53" s="4453"/>
      <c r="P53" s="2380"/>
    </row>
    <row r="54" spans="2:16" ht="21" customHeight="1">
      <c r="B54" s="27" t="s">
        <v>508</v>
      </c>
      <c r="C54" s="1997" t="s">
        <v>2031</v>
      </c>
      <c r="D54" s="1997"/>
      <c r="E54" s="1997"/>
      <c r="F54" s="1997"/>
      <c r="G54" s="1997"/>
      <c r="H54" s="1997"/>
      <c r="I54" s="1997"/>
      <c r="J54" s="1997"/>
      <c r="K54" s="1997"/>
      <c r="L54" s="1997"/>
      <c r="M54" s="1997"/>
      <c r="N54" s="1997"/>
      <c r="O54" s="4453"/>
      <c r="P54" s="2380"/>
    </row>
    <row r="55" spans="2:16" ht="21" customHeight="1">
      <c r="B55" s="27"/>
      <c r="C55" s="2091" t="s">
        <v>2032</v>
      </c>
      <c r="D55" s="2091"/>
      <c r="E55" s="2091"/>
      <c r="F55" s="2091"/>
      <c r="G55" s="2091"/>
      <c r="H55" s="2091"/>
      <c r="I55" s="2092"/>
      <c r="J55" s="36" t="s">
        <v>61</v>
      </c>
      <c r="K55" s="37" t="s">
        <v>61</v>
      </c>
      <c r="L55" s="2361" t="s">
        <v>61</v>
      </c>
      <c r="M55" s="2362"/>
      <c r="N55" s="2363"/>
      <c r="O55" s="4453"/>
      <c r="P55" s="2380"/>
    </row>
    <row r="56" spans="2:16" ht="21" customHeight="1">
      <c r="B56" s="27"/>
      <c r="C56" s="2091" t="s">
        <v>2033</v>
      </c>
      <c r="D56" s="2091"/>
      <c r="E56" s="2091"/>
      <c r="F56" s="2091"/>
      <c r="G56" s="2091"/>
      <c r="H56" s="2091"/>
      <c r="I56" s="2092"/>
      <c r="J56" s="36" t="s">
        <v>61</v>
      </c>
      <c r="K56" s="37" t="s">
        <v>61</v>
      </c>
      <c r="L56" s="2361" t="s">
        <v>61</v>
      </c>
      <c r="M56" s="2362"/>
      <c r="N56" s="2363"/>
      <c r="O56" s="4453"/>
      <c r="P56" s="2380"/>
    </row>
    <row r="57" spans="2:16" ht="21" customHeight="1" thickBot="1">
      <c r="B57" s="39" t="s">
        <v>510</v>
      </c>
      <c r="C57" s="1997" t="s">
        <v>2034</v>
      </c>
      <c r="D57" s="1997"/>
      <c r="E57" s="1997"/>
      <c r="F57" s="1997"/>
      <c r="G57" s="1997"/>
      <c r="H57" s="1997"/>
      <c r="I57" s="1997"/>
      <c r="J57" s="36" t="s">
        <v>61</v>
      </c>
      <c r="K57" s="37" t="s">
        <v>61</v>
      </c>
      <c r="L57" s="2361" t="s">
        <v>61</v>
      </c>
      <c r="M57" s="2362"/>
      <c r="N57" s="2363"/>
      <c r="O57" s="4453"/>
      <c r="P57" s="2380"/>
    </row>
    <row r="58" spans="2:16" ht="51" customHeight="1" thickBot="1">
      <c r="B58" s="205" t="s">
        <v>512</v>
      </c>
      <c r="C58" s="2827" t="s">
        <v>2035</v>
      </c>
      <c r="D58" s="2827"/>
      <c r="E58" s="2827"/>
      <c r="F58" s="2827"/>
      <c r="G58" s="2827"/>
      <c r="H58" s="2827"/>
      <c r="I58" s="2828"/>
      <c r="J58" s="41" t="s">
        <v>1949</v>
      </c>
      <c r="K58" s="42" t="s">
        <v>2036</v>
      </c>
      <c r="L58" s="2352" t="s">
        <v>5434</v>
      </c>
      <c r="M58" s="2353"/>
      <c r="N58" s="2354"/>
      <c r="O58" s="43" t="s">
        <v>2037</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57" customHeight="1" thickBot="1">
      <c r="B60" s="181" t="s">
        <v>516</v>
      </c>
      <c r="C60" s="2330" t="s">
        <v>2039</v>
      </c>
      <c r="D60" s="2330"/>
      <c r="E60" s="2330"/>
      <c r="F60" s="2330"/>
      <c r="G60" s="2330"/>
      <c r="H60" s="2330"/>
      <c r="I60" s="2330"/>
      <c r="J60" s="2357" t="s">
        <v>1949</v>
      </c>
      <c r="K60" s="2358"/>
      <c r="L60" s="45" t="s">
        <v>2036</v>
      </c>
      <c r="M60" s="2359"/>
      <c r="N60" s="2360"/>
      <c r="O60" s="1627" t="s">
        <v>2040</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5.7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49.5" customHeight="1">
      <c r="B63" s="76" t="s">
        <v>435</v>
      </c>
      <c r="C63" s="2028" t="s">
        <v>2046</v>
      </c>
      <c r="D63" s="2028"/>
      <c r="E63" s="2028"/>
      <c r="F63" s="2029"/>
      <c r="G63" s="48">
        <v>518517</v>
      </c>
      <c r="H63" s="116" t="s">
        <v>5435</v>
      </c>
      <c r="I63" s="2317" t="s">
        <v>5436</v>
      </c>
      <c r="J63" s="2318"/>
      <c r="K63" s="2340"/>
      <c r="L63" s="2341"/>
      <c r="M63" s="2341"/>
      <c r="N63" s="2342"/>
      <c r="O63" s="2349"/>
      <c r="P63" s="2349"/>
    </row>
    <row r="64" spans="2:16" ht="57.75" customHeight="1">
      <c r="B64" s="76" t="s">
        <v>441</v>
      </c>
      <c r="C64" s="2028" t="s">
        <v>2049</v>
      </c>
      <c r="D64" s="2028"/>
      <c r="E64" s="2028"/>
      <c r="F64" s="2029"/>
      <c r="G64" s="48">
        <v>0</v>
      </c>
      <c r="H64" s="116" t="s">
        <v>330</v>
      </c>
      <c r="I64" s="2317" t="s">
        <v>330</v>
      </c>
      <c r="J64" s="2318"/>
      <c r="K64" s="2340"/>
      <c r="L64" s="2341"/>
      <c r="M64" s="2341"/>
      <c r="N64" s="2342"/>
      <c r="O64" s="2349"/>
      <c r="P64" s="2349"/>
    </row>
    <row r="65" spans="2:17" ht="54" customHeight="1" thickBot="1">
      <c r="B65" s="22" t="s">
        <v>443</v>
      </c>
      <c r="C65" s="1855" t="s">
        <v>2050</v>
      </c>
      <c r="D65" s="1855"/>
      <c r="E65" s="1855"/>
      <c r="F65" s="2098"/>
      <c r="G65" s="50">
        <f>G63+G64</f>
        <v>518517</v>
      </c>
      <c r="H65" s="51"/>
      <c r="I65" s="2309"/>
      <c r="J65" s="2310"/>
      <c r="K65" s="2309"/>
      <c r="L65" s="2311"/>
      <c r="M65" s="2311"/>
      <c r="N65" s="2312"/>
      <c r="O65" s="2350"/>
      <c r="P65" s="2350"/>
      <c r="Q65" s="52"/>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c r="L67" s="2332"/>
      <c r="M67" s="2332"/>
      <c r="N67" s="2333"/>
      <c r="O67" s="1627"/>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c r="P69" s="2051"/>
    </row>
    <row r="70" spans="2:17" ht="28.5" customHeight="1">
      <c r="B70" s="76" t="s">
        <v>435</v>
      </c>
      <c r="C70" s="2825" t="s">
        <v>2060</v>
      </c>
      <c r="D70" s="2825"/>
      <c r="E70" s="2826"/>
      <c r="F70" s="1523" t="s">
        <v>1949</v>
      </c>
      <c r="G70" s="2315">
        <v>201269</v>
      </c>
      <c r="H70" s="2316"/>
      <c r="I70" s="2317" t="s">
        <v>862</v>
      </c>
      <c r="J70" s="2318"/>
      <c r="K70" s="2340"/>
      <c r="L70" s="2341"/>
      <c r="M70" s="2341"/>
      <c r="N70" s="2342"/>
      <c r="O70" s="2124"/>
      <c r="P70" s="2124"/>
    </row>
    <row r="71" spans="2:17" ht="50.25" customHeight="1">
      <c r="B71" s="56"/>
      <c r="C71" s="2825" t="s">
        <v>2062</v>
      </c>
      <c r="D71" s="2825"/>
      <c r="E71" s="2826"/>
      <c r="F71" s="2411" t="s">
        <v>5437</v>
      </c>
      <c r="G71" s="2412"/>
      <c r="H71" s="2412"/>
      <c r="I71" s="2412"/>
      <c r="J71" s="2412"/>
      <c r="K71" s="2340"/>
      <c r="L71" s="2341"/>
      <c r="M71" s="2341"/>
      <c r="N71" s="2342"/>
      <c r="O71" s="2124"/>
      <c r="P71" s="2124"/>
    </row>
    <row r="72" spans="2:17" ht="65.25" customHeight="1">
      <c r="B72" s="76" t="s">
        <v>441</v>
      </c>
      <c r="C72" s="2825" t="s">
        <v>2064</v>
      </c>
      <c r="D72" s="2825"/>
      <c r="E72" s="2826"/>
      <c r="F72" s="1523" t="s">
        <v>2077</v>
      </c>
      <c r="G72" s="2315">
        <v>0</v>
      </c>
      <c r="H72" s="2316"/>
      <c r="I72" s="2317" t="s">
        <v>862</v>
      </c>
      <c r="J72" s="2318"/>
      <c r="K72" s="2340"/>
      <c r="L72" s="2341"/>
      <c r="M72" s="2341"/>
      <c r="N72" s="2342"/>
      <c r="O72" s="2124"/>
      <c r="P72" s="2124"/>
    </row>
    <row r="73" spans="2:17" ht="35.25" customHeight="1">
      <c r="B73" s="56"/>
      <c r="C73" s="2825" t="s">
        <v>2066</v>
      </c>
      <c r="D73" s="2825"/>
      <c r="E73" s="2826"/>
      <c r="F73" s="2162" t="s">
        <v>330</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201269</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70.5"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3" customFormat="1" ht="32.25" customHeight="1">
      <c r="B77" s="76" t="s">
        <v>435</v>
      </c>
      <c r="C77" s="2028" t="s">
        <v>113</v>
      </c>
      <c r="D77" s="2028"/>
      <c r="E77" s="2029"/>
      <c r="F77" s="1523" t="s">
        <v>2073</v>
      </c>
      <c r="G77" s="2315">
        <v>1555501.2</v>
      </c>
      <c r="H77" s="2316"/>
      <c r="I77" s="2317" t="s">
        <v>862</v>
      </c>
      <c r="J77" s="2318"/>
      <c r="K77" s="2284" t="s">
        <v>5438</v>
      </c>
      <c r="L77" s="2285"/>
      <c r="M77" s="2285"/>
      <c r="N77" s="2286"/>
      <c r="O77" s="25" t="s">
        <v>2074</v>
      </c>
      <c r="P77" s="26"/>
    </row>
    <row r="78" spans="2:17" s="13" customFormat="1" ht="32.25" customHeight="1">
      <c r="B78" s="76" t="s">
        <v>441</v>
      </c>
      <c r="C78" s="2028" t="s">
        <v>1965</v>
      </c>
      <c r="D78" s="2028"/>
      <c r="E78" s="2029"/>
      <c r="F78" s="1523" t="s">
        <v>2073</v>
      </c>
      <c r="G78" s="2315">
        <v>1261233</v>
      </c>
      <c r="H78" s="2316"/>
      <c r="I78" s="2317" t="s">
        <v>862</v>
      </c>
      <c r="J78" s="2318"/>
      <c r="K78" s="2284" t="s">
        <v>5439</v>
      </c>
      <c r="L78" s="2285"/>
      <c r="M78" s="2285"/>
      <c r="N78" s="2286"/>
      <c r="O78" s="25" t="s">
        <v>867</v>
      </c>
      <c r="P78" s="26"/>
    </row>
    <row r="79" spans="2:17" s="13" customFormat="1" ht="32.25" customHeight="1">
      <c r="B79" s="76" t="s">
        <v>443</v>
      </c>
      <c r="C79" s="2028" t="s">
        <v>2076</v>
      </c>
      <c r="D79" s="2028"/>
      <c r="E79" s="2029"/>
      <c r="F79" s="1523" t="s">
        <v>2065</v>
      </c>
      <c r="G79" s="2315">
        <v>0</v>
      </c>
      <c r="H79" s="2316"/>
      <c r="I79" s="2317" t="s">
        <v>862</v>
      </c>
      <c r="J79" s="2318"/>
      <c r="K79" s="2284"/>
      <c r="L79" s="2285"/>
      <c r="M79" s="2285"/>
      <c r="N79" s="2286"/>
      <c r="O79" s="25"/>
      <c r="P79" s="26"/>
    </row>
    <row r="80" spans="2:17" s="13" customFormat="1" ht="32.25" customHeight="1">
      <c r="B80" s="76" t="s">
        <v>445</v>
      </c>
      <c r="C80" s="2028" t="s">
        <v>2078</v>
      </c>
      <c r="D80" s="2028"/>
      <c r="E80" s="2029"/>
      <c r="F80" s="1523" t="s">
        <v>2065</v>
      </c>
      <c r="G80" s="2315">
        <v>0</v>
      </c>
      <c r="H80" s="2316"/>
      <c r="I80" s="2317" t="s">
        <v>862</v>
      </c>
      <c r="J80" s="2318"/>
      <c r="K80" s="2315"/>
      <c r="L80" s="2319"/>
      <c r="M80" s="2319"/>
      <c r="N80" s="2320"/>
      <c r="O80" s="2051"/>
      <c r="P80" s="2051"/>
    </row>
    <row r="81" spans="1:16" s="13" customFormat="1" ht="32.25" customHeight="1">
      <c r="B81" s="76" t="s">
        <v>448</v>
      </c>
      <c r="C81" s="2028" t="s">
        <v>2005</v>
      </c>
      <c r="D81" s="2028"/>
      <c r="E81" s="2029"/>
      <c r="F81" s="1523" t="s">
        <v>2065</v>
      </c>
      <c r="G81" s="2315">
        <v>0</v>
      </c>
      <c r="H81" s="2316"/>
      <c r="I81" s="2317" t="s">
        <v>862</v>
      </c>
      <c r="J81" s="2318"/>
      <c r="K81" s="2284"/>
      <c r="L81" s="2285"/>
      <c r="M81" s="2285"/>
      <c r="N81" s="2286"/>
      <c r="O81" s="2197"/>
      <c r="P81" s="2197"/>
    </row>
    <row r="82" spans="1:16" ht="53.25" customHeight="1" thickBot="1">
      <c r="B82" s="22" t="s">
        <v>450</v>
      </c>
      <c r="C82" s="1855" t="s">
        <v>2080</v>
      </c>
      <c r="D82" s="1855"/>
      <c r="E82" s="2098"/>
      <c r="F82" s="61"/>
      <c r="G82" s="2307">
        <f>G77+G78+G79+G80+G81</f>
        <v>2816734.2</v>
      </c>
      <c r="H82" s="2308"/>
      <c r="I82" s="2309"/>
      <c r="J82" s="2310"/>
      <c r="K82" s="2309"/>
      <c r="L82" s="2311"/>
      <c r="M82" s="2311"/>
      <c r="N82" s="2312"/>
      <c r="O82" s="62"/>
      <c r="P82" s="62"/>
    </row>
    <row r="83" spans="1:16" ht="59.1" customHeight="1">
      <c r="A83" s="9"/>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64">
        <f>G74/(G74+G82)</f>
        <v>6.6689458778572533E-2</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0.90482612396344608</v>
      </c>
      <c r="K86" s="65" t="s">
        <v>1950</v>
      </c>
      <c r="L86" s="2304"/>
      <c r="M86" s="2305"/>
      <c r="N86" s="2306"/>
      <c r="O86" s="2232"/>
      <c r="P86" s="2232"/>
    </row>
    <row r="87" spans="1:16" ht="34.5" customHeight="1">
      <c r="B87" s="208" t="s">
        <v>557</v>
      </c>
      <c r="C87" s="2302" t="s">
        <v>2085</v>
      </c>
      <c r="D87" s="2302"/>
      <c r="E87" s="2302"/>
      <c r="F87" s="2302"/>
      <c r="G87" s="2302"/>
      <c r="H87" s="2302"/>
      <c r="I87" s="2303"/>
      <c r="J87" s="68" t="str">
        <f>IF(J86&lt;0.99,"Funding gap","No funding gap")</f>
        <v>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c r="M88" s="2293"/>
      <c r="N88" s="2294"/>
      <c r="O88" s="2051" t="s">
        <v>3332</v>
      </c>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1949</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2065</v>
      </c>
      <c r="K92" s="2290"/>
      <c r="L92" s="2295"/>
      <c r="M92" s="2296"/>
      <c r="N92" s="2297"/>
      <c r="O92" s="2124"/>
      <c r="P92" s="2124"/>
    </row>
    <row r="93" spans="1:16" ht="21" customHeight="1">
      <c r="B93" s="1490" t="s">
        <v>448</v>
      </c>
      <c r="C93" s="1903" t="s">
        <v>2093</v>
      </c>
      <c r="D93" s="1903"/>
      <c r="E93" s="1903"/>
      <c r="F93" s="1903"/>
      <c r="G93" s="1754" t="s">
        <v>5440</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c r="J95" s="2230"/>
      <c r="K95" s="2230"/>
      <c r="L95" s="2230"/>
      <c r="M95" s="2230"/>
      <c r="N95" s="2022"/>
      <c r="O95" s="2051" t="s">
        <v>3332</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c r="L106" s="2263"/>
      <c r="M106" s="2263"/>
      <c r="N106" s="2264"/>
      <c r="O106" s="25" t="s">
        <v>5441</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5436</v>
      </c>
      <c r="G108" s="2276"/>
      <c r="H108" s="2277"/>
      <c r="I108" s="2278">
        <v>202299</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3337</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1949</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1949</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1949</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1962</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1949</v>
      </c>
      <c r="L123" s="2108" t="s">
        <v>1962</v>
      </c>
      <c r="M123" s="2110"/>
      <c r="N123" s="2191"/>
      <c r="O123" s="2232"/>
      <c r="P123" s="2232"/>
    </row>
    <row r="124" spans="2:16" ht="24" customHeight="1">
      <c r="B124" s="73" t="s">
        <v>458</v>
      </c>
      <c r="C124" s="1885" t="s">
        <v>2124</v>
      </c>
      <c r="D124" s="1885"/>
      <c r="E124" s="1885"/>
      <c r="F124" s="2148"/>
      <c r="G124" s="2108" t="s">
        <v>1962</v>
      </c>
      <c r="H124" s="2109"/>
      <c r="I124" s="2108" t="s">
        <v>1962</v>
      </c>
      <c r="J124" s="2109"/>
      <c r="K124" s="1522" t="s">
        <v>1962</v>
      </c>
      <c r="L124" s="2108" t="s">
        <v>1962</v>
      </c>
      <c r="M124" s="2110"/>
      <c r="N124" s="2191"/>
      <c r="O124" s="2232"/>
      <c r="P124" s="2232"/>
    </row>
    <row r="125" spans="2:16" ht="24" customHeight="1">
      <c r="B125" s="73" t="s">
        <v>594</v>
      </c>
      <c r="C125" s="1885" t="s">
        <v>2125</v>
      </c>
      <c r="D125" s="1885"/>
      <c r="E125" s="1885"/>
      <c r="F125" s="2148"/>
      <c r="G125" s="2108" t="s">
        <v>1962</v>
      </c>
      <c r="H125" s="2109"/>
      <c r="I125" s="2108" t="s">
        <v>1949</v>
      </c>
      <c r="J125" s="2109"/>
      <c r="K125" s="1522" t="s">
        <v>1962</v>
      </c>
      <c r="L125" s="2108" t="s">
        <v>1962</v>
      </c>
      <c r="M125" s="2110"/>
      <c r="N125" s="2191"/>
      <c r="O125" s="2232"/>
      <c r="P125" s="2232"/>
    </row>
    <row r="126" spans="2:16" ht="21" customHeight="1">
      <c r="B126" s="73" t="s">
        <v>596</v>
      </c>
      <c r="C126" s="1885" t="s">
        <v>2126</v>
      </c>
      <c r="D126" s="1885"/>
      <c r="E126" s="1885"/>
      <c r="F126" s="2148"/>
      <c r="G126" s="2108" t="s">
        <v>2077</v>
      </c>
      <c r="H126" s="2109"/>
      <c r="I126" s="2108" t="s">
        <v>2077</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1949</v>
      </c>
      <c r="H127" s="2109"/>
      <c r="I127" s="2108" t="s">
        <v>1949</v>
      </c>
      <c r="J127" s="2109"/>
      <c r="K127" s="1522" t="s">
        <v>1962</v>
      </c>
      <c r="L127" s="2108" t="s">
        <v>1962</v>
      </c>
      <c r="M127" s="2110"/>
      <c r="N127" s="2191"/>
      <c r="O127" s="2232"/>
      <c r="P127" s="2232"/>
    </row>
    <row r="128" spans="2:16" ht="21" customHeight="1">
      <c r="B128" s="73" t="s">
        <v>600</v>
      </c>
      <c r="C128" s="1885" t="s">
        <v>2128</v>
      </c>
      <c r="D128" s="1885"/>
      <c r="E128" s="1885"/>
      <c r="F128" s="2148"/>
      <c r="G128" s="2108" t="s">
        <v>1949</v>
      </c>
      <c r="H128" s="2109"/>
      <c r="I128" s="2108" t="s">
        <v>1949</v>
      </c>
      <c r="J128" s="2109"/>
      <c r="K128" s="1522" t="s">
        <v>1949</v>
      </c>
      <c r="L128" s="2108" t="s">
        <v>1962</v>
      </c>
      <c r="M128" s="2110"/>
      <c r="N128" s="2191"/>
      <c r="O128" s="2232"/>
      <c r="P128" s="2232"/>
    </row>
    <row r="129" spans="1:16" ht="32.25" customHeight="1">
      <c r="B129" s="74" t="s">
        <v>602</v>
      </c>
      <c r="C129" s="1885" t="s">
        <v>2129</v>
      </c>
      <c r="D129" s="1885"/>
      <c r="E129" s="1885"/>
      <c r="F129" s="1885"/>
      <c r="G129" s="1885"/>
      <c r="H129" s="1885"/>
      <c r="I129" s="1885"/>
      <c r="J129" s="1885"/>
      <c r="K129" s="1885"/>
      <c r="L129" s="1885"/>
      <c r="M129" s="1885"/>
      <c r="N129" s="1886"/>
      <c r="O129" s="2232"/>
      <c r="P129" s="2232"/>
    </row>
    <row r="130" spans="1:16" ht="27.75" customHeight="1">
      <c r="B130" s="75" t="s">
        <v>458</v>
      </c>
      <c r="C130" s="2241" t="s">
        <v>2130</v>
      </c>
      <c r="D130" s="2241"/>
      <c r="E130" s="2242"/>
      <c r="F130" s="2242"/>
      <c r="G130" s="2108"/>
      <c r="H130" s="2109"/>
      <c r="I130" s="2108"/>
      <c r="J130" s="2109"/>
      <c r="K130" s="1522"/>
      <c r="L130" s="2108"/>
      <c r="M130" s="2110"/>
      <c r="N130" s="2191"/>
      <c r="O130" s="2232"/>
      <c r="P130" s="2232"/>
    </row>
    <row r="131" spans="1:16" ht="27.75" customHeight="1">
      <c r="B131" s="75" t="s">
        <v>489</v>
      </c>
      <c r="C131" s="2241" t="s">
        <v>2130</v>
      </c>
      <c r="D131" s="2241"/>
      <c r="E131" s="2242"/>
      <c r="F131" s="2242"/>
      <c r="G131" s="2108"/>
      <c r="H131" s="2109"/>
      <c r="I131" s="2108"/>
      <c r="J131" s="2109"/>
      <c r="K131" s="1522"/>
      <c r="L131" s="2108"/>
      <c r="M131" s="2110"/>
      <c r="N131" s="2191"/>
      <c r="O131" s="2232"/>
      <c r="P131" s="2232"/>
    </row>
    <row r="132" spans="1:16" ht="27.75" customHeight="1">
      <c r="B132" s="75" t="s">
        <v>493</v>
      </c>
      <c r="C132" s="2241" t="s">
        <v>2130</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1:16" ht="25.5" customHeight="1" thickBot="1">
      <c r="B134" s="1894" t="s">
        <v>2133</v>
      </c>
      <c r="C134" s="1895"/>
      <c r="D134" s="1895"/>
      <c r="E134" s="1895"/>
      <c r="F134" s="1895"/>
      <c r="G134" s="1895"/>
      <c r="H134" s="1895"/>
      <c r="I134" s="1895"/>
      <c r="J134" s="1895"/>
      <c r="K134" s="1895"/>
      <c r="L134" s="1895"/>
      <c r="M134" s="1895"/>
      <c r="N134" s="1895"/>
      <c r="O134" s="1895"/>
      <c r="P134" s="1896"/>
    </row>
    <row r="135" spans="1:16" ht="122.25" customHeight="1">
      <c r="B135" s="176" t="s">
        <v>607</v>
      </c>
      <c r="C135" s="2407" t="s">
        <v>2134</v>
      </c>
      <c r="D135" s="2407"/>
      <c r="E135" s="2407"/>
      <c r="F135" s="2822"/>
      <c r="G135" s="1531" t="s">
        <v>1949</v>
      </c>
      <c r="H135" s="2236" t="s">
        <v>2135</v>
      </c>
      <c r="I135" s="2237"/>
      <c r="J135" s="2408" t="s">
        <v>5442</v>
      </c>
      <c r="K135" s="2409"/>
      <c r="L135" s="2409"/>
      <c r="M135" s="2409"/>
      <c r="N135" s="2410"/>
      <c r="O135" s="1628" t="s">
        <v>4984</v>
      </c>
      <c r="P135" s="1540"/>
    </row>
    <row r="136" spans="1:16" ht="15.75" customHeight="1">
      <c r="B136" s="2227" t="s">
        <v>2137</v>
      </c>
      <c r="C136" s="2228"/>
      <c r="D136" s="2228"/>
      <c r="E136" s="2228"/>
      <c r="F136" s="2228"/>
      <c r="G136" s="2228"/>
      <c r="H136" s="2228"/>
      <c r="I136" s="2228"/>
      <c r="J136" s="2228"/>
      <c r="K136" s="2228"/>
      <c r="L136" s="2228"/>
      <c r="M136" s="2228"/>
      <c r="N136" s="2228"/>
      <c r="O136" s="2228"/>
      <c r="P136" s="2229"/>
    </row>
    <row r="137" spans="1:16" ht="36.75" customHeight="1">
      <c r="B137" s="76" t="s">
        <v>611</v>
      </c>
      <c r="C137" s="2028" t="s">
        <v>2138</v>
      </c>
      <c r="D137" s="2028"/>
      <c r="E137" s="2028"/>
      <c r="F137" s="2028"/>
      <c r="G137" s="2028"/>
      <c r="H137" s="1999" t="s">
        <v>5443</v>
      </c>
      <c r="I137" s="2027"/>
      <c r="J137" s="2027"/>
      <c r="K137" s="2169" t="s">
        <v>2036</v>
      </c>
      <c r="L137" s="2230"/>
      <c r="M137" s="2230"/>
      <c r="N137" s="2022"/>
      <c r="O137" s="2231"/>
      <c r="P137" s="2231"/>
    </row>
    <row r="138" spans="1:16" ht="19.5" customHeight="1">
      <c r="B138" s="76" t="s">
        <v>441</v>
      </c>
      <c r="C138" s="2028" t="s">
        <v>2140</v>
      </c>
      <c r="D138" s="2028"/>
      <c r="E138" s="2028"/>
      <c r="F138" s="2028"/>
      <c r="G138" s="2028"/>
      <c r="H138" s="1999" t="s">
        <v>5444</v>
      </c>
      <c r="I138" s="2027"/>
      <c r="J138" s="2000"/>
      <c r="K138" s="2169"/>
      <c r="L138" s="2048"/>
      <c r="M138" s="2048"/>
      <c r="N138" s="2024"/>
      <c r="O138" s="2232"/>
      <c r="P138" s="2232"/>
    </row>
    <row r="139" spans="1: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1: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1:16" ht="48" customHeight="1">
      <c r="B141" s="87" t="s">
        <v>616</v>
      </c>
      <c r="C141" s="2028" t="s">
        <v>2143</v>
      </c>
      <c r="D141" s="2028"/>
      <c r="E141" s="2028"/>
      <c r="F141" s="2028"/>
      <c r="G141" s="2028"/>
      <c r="H141" s="1999" t="s">
        <v>1962</v>
      </c>
      <c r="I141" s="2027"/>
      <c r="J141" s="2027"/>
      <c r="K141" s="2169"/>
      <c r="L141" s="4258"/>
      <c r="M141" s="4259"/>
      <c r="N141" s="4260"/>
      <c r="O141" s="2051"/>
      <c r="P141" s="2051"/>
    </row>
    <row r="142" spans="1:16" ht="72.599999999999994" customHeight="1">
      <c r="B142" s="76" t="s">
        <v>435</v>
      </c>
      <c r="C142" s="2028" t="s">
        <v>2144</v>
      </c>
      <c r="D142" s="2028"/>
      <c r="E142" s="2028"/>
      <c r="F142" s="2028"/>
      <c r="G142" s="2029"/>
      <c r="H142" s="1999"/>
      <c r="I142" s="2027"/>
      <c r="J142" s="2027"/>
      <c r="K142" s="2169"/>
      <c r="L142" s="4261"/>
      <c r="M142" s="4262"/>
      <c r="N142" s="4263"/>
      <c r="O142" s="2197"/>
      <c r="P142" s="2197"/>
    </row>
    <row r="143" spans="1:16" ht="61.35" customHeight="1">
      <c r="B143" s="87" t="s">
        <v>619</v>
      </c>
      <c r="C143" s="2028" t="s">
        <v>2146</v>
      </c>
      <c r="D143" s="2028"/>
      <c r="E143" s="2028"/>
      <c r="F143" s="2028"/>
      <c r="G143" s="2028"/>
      <c r="H143" s="1999" t="s">
        <v>1949</v>
      </c>
      <c r="I143" s="2027"/>
      <c r="J143" s="2027"/>
      <c r="K143" s="2169"/>
      <c r="L143" s="4258"/>
      <c r="M143" s="4259"/>
      <c r="N143" s="4260"/>
      <c r="O143" s="2051"/>
      <c r="P143" s="2051"/>
    </row>
    <row r="144" spans="1:16" ht="80.849999999999994" customHeight="1" thickBot="1">
      <c r="A144" s="77"/>
      <c r="B144" s="22" t="s">
        <v>435</v>
      </c>
      <c r="C144" s="1855" t="s">
        <v>2144</v>
      </c>
      <c r="D144" s="1855"/>
      <c r="E144" s="1855"/>
      <c r="F144" s="1855"/>
      <c r="G144" s="2098"/>
      <c r="H144" s="1999"/>
      <c r="I144" s="2027"/>
      <c r="J144" s="2027"/>
      <c r="K144" s="2169"/>
      <c r="L144" s="4261"/>
      <c r="M144" s="4262"/>
      <c r="N144" s="4263"/>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3340</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3340</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3340</v>
      </c>
      <c r="K149" s="2110"/>
      <c r="L149" s="2109"/>
      <c r="M149" s="2162"/>
      <c r="N149" s="2196"/>
      <c r="O149" s="2165"/>
      <c r="P149" s="2165"/>
    </row>
    <row r="150" spans="2:16" ht="32.25" customHeight="1">
      <c r="B150" s="76"/>
      <c r="C150" s="1528" t="s">
        <v>489</v>
      </c>
      <c r="D150" s="1885" t="s">
        <v>2155</v>
      </c>
      <c r="E150" s="1885"/>
      <c r="F150" s="2148"/>
      <c r="G150" s="2108" t="s">
        <v>2153</v>
      </c>
      <c r="H150" s="2110"/>
      <c r="I150" s="2109"/>
      <c r="J150" s="2108" t="s">
        <v>3340</v>
      </c>
      <c r="K150" s="2110"/>
      <c r="L150" s="2109"/>
      <c r="M150" s="1533"/>
      <c r="N150" s="1539"/>
      <c r="O150" s="2165"/>
      <c r="P150" s="2165"/>
    </row>
    <row r="151" spans="2:16" ht="41.25" customHeight="1">
      <c r="B151" s="76" t="s">
        <v>445</v>
      </c>
      <c r="C151" s="1885" t="s">
        <v>2121</v>
      </c>
      <c r="D151" s="1885"/>
      <c r="E151" s="1885"/>
      <c r="F151" s="2148"/>
      <c r="G151" s="2108" t="s">
        <v>2153</v>
      </c>
      <c r="H151" s="2110"/>
      <c r="I151" s="2109"/>
      <c r="J151" s="2108" t="s">
        <v>3340</v>
      </c>
      <c r="K151" s="2110"/>
      <c r="L151" s="2109"/>
      <c r="M151" s="2162"/>
      <c r="N151" s="2196"/>
      <c r="O151" s="2165"/>
      <c r="P151" s="2165"/>
    </row>
    <row r="152" spans="2:16" ht="29.25" customHeight="1">
      <c r="B152" s="76" t="s">
        <v>448</v>
      </c>
      <c r="C152" s="1885" t="s">
        <v>2157</v>
      </c>
      <c r="D152" s="1885"/>
      <c r="E152" s="1885"/>
      <c r="F152" s="2148"/>
      <c r="G152" s="2108" t="s">
        <v>2153</v>
      </c>
      <c r="H152" s="2110"/>
      <c r="I152" s="2109"/>
      <c r="J152" s="2108" t="s">
        <v>3340</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2165"/>
      <c r="P154" s="2165"/>
    </row>
    <row r="155" spans="2:16" ht="28.5" customHeight="1">
      <c r="B155" s="76" t="s">
        <v>456</v>
      </c>
      <c r="C155" s="1885" t="s">
        <v>2158</v>
      </c>
      <c r="D155" s="1885"/>
      <c r="E155" s="1885"/>
      <c r="F155" s="2148"/>
      <c r="G155" s="2108" t="s">
        <v>2153</v>
      </c>
      <c r="H155" s="2110"/>
      <c r="I155" s="2109"/>
      <c r="J155" s="2108" t="s">
        <v>3340</v>
      </c>
      <c r="K155" s="2110"/>
      <c r="L155" s="2109"/>
      <c r="M155" s="2163"/>
      <c r="N155" s="2196"/>
      <c r="O155" s="2017"/>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3340</v>
      </c>
      <c r="H158" s="2110"/>
      <c r="I158" s="2109"/>
      <c r="J158" s="2108" t="s">
        <v>3340</v>
      </c>
      <c r="K158" s="2110"/>
      <c r="L158" s="2109"/>
      <c r="M158" s="2163"/>
      <c r="N158" s="2196"/>
      <c r="O158" s="2017"/>
      <c r="P158" s="2017"/>
    </row>
    <row r="159" spans="2:16" ht="28.5" customHeight="1">
      <c r="B159" s="22" t="s">
        <v>598</v>
      </c>
      <c r="C159" s="1885" t="s">
        <v>2127</v>
      </c>
      <c r="D159" s="1885"/>
      <c r="E159" s="1885"/>
      <c r="F159" s="2148"/>
      <c r="G159" s="2108" t="s">
        <v>3340</v>
      </c>
      <c r="H159" s="2110"/>
      <c r="I159" s="2109"/>
      <c r="J159" s="2108" t="s">
        <v>3340</v>
      </c>
      <c r="K159" s="2110"/>
      <c r="L159" s="2109"/>
      <c r="M159" s="2163"/>
      <c r="N159" s="2196"/>
      <c r="O159" s="2017"/>
      <c r="P159" s="2017"/>
    </row>
    <row r="160" spans="2:16" ht="28.5" customHeight="1">
      <c r="B160" s="22" t="s">
        <v>600</v>
      </c>
      <c r="C160" s="1885" t="s">
        <v>2128</v>
      </c>
      <c r="D160" s="1885"/>
      <c r="E160" s="1885"/>
      <c r="F160" s="2148"/>
      <c r="G160" s="2108" t="s">
        <v>2153</v>
      </c>
      <c r="H160" s="2110"/>
      <c r="I160" s="2109"/>
      <c r="J160" s="2108" t="s">
        <v>2153</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9"/>
      <c r="B163" s="1582" t="s">
        <v>633</v>
      </c>
      <c r="C163" s="2028" t="s">
        <v>2164</v>
      </c>
      <c r="D163" s="2028"/>
      <c r="E163" s="2029"/>
      <c r="F163" s="1542" t="s">
        <v>2165</v>
      </c>
      <c r="G163" s="2198" t="s">
        <v>2166</v>
      </c>
      <c r="H163" s="2199"/>
      <c r="I163" s="2199"/>
      <c r="J163" s="2199"/>
      <c r="K163" s="2200"/>
      <c r="L163" s="2201" t="s">
        <v>2167</v>
      </c>
      <c r="M163" s="2202"/>
      <c r="N163" s="2202"/>
      <c r="O163" s="2204" t="s">
        <v>2909</v>
      </c>
      <c r="P163" s="2204"/>
    </row>
    <row r="164" spans="1:16" ht="19.5" customHeight="1">
      <c r="A164" s="9"/>
      <c r="B164" s="1492" t="s">
        <v>435</v>
      </c>
      <c r="C164" s="1997" t="s">
        <v>2168</v>
      </c>
      <c r="D164" s="1997"/>
      <c r="E164" s="1998"/>
      <c r="F164" s="1523" t="s">
        <v>1949</v>
      </c>
      <c r="G164" s="2188" t="s">
        <v>5445</v>
      </c>
      <c r="H164" s="2189"/>
      <c r="I164" s="2189"/>
      <c r="J164" s="2189"/>
      <c r="K164" s="2190"/>
      <c r="L164" s="2108" t="s">
        <v>1949</v>
      </c>
      <c r="M164" s="2110"/>
      <c r="N164" s="2110"/>
      <c r="O164" s="2204"/>
      <c r="P164" s="2204"/>
    </row>
    <row r="165" spans="1:16" ht="19.5" customHeight="1">
      <c r="A165" s="9"/>
      <c r="B165" s="1492" t="s">
        <v>441</v>
      </c>
      <c r="C165" s="1997" t="s">
        <v>2170</v>
      </c>
      <c r="D165" s="1997"/>
      <c r="E165" s="1998"/>
      <c r="F165" s="1523" t="s">
        <v>1949</v>
      </c>
      <c r="G165" s="2188" t="s">
        <v>5445</v>
      </c>
      <c r="H165" s="2189"/>
      <c r="I165" s="2189"/>
      <c r="J165" s="2189"/>
      <c r="K165" s="2190"/>
      <c r="L165" s="2108" t="s">
        <v>1949</v>
      </c>
      <c r="M165" s="2110"/>
      <c r="N165" s="2110"/>
      <c r="O165" s="2204"/>
      <c r="P165" s="2204"/>
    </row>
    <row r="166" spans="1:16" ht="19.5" customHeight="1">
      <c r="A166" s="9"/>
      <c r="B166" s="1492" t="s">
        <v>443</v>
      </c>
      <c r="C166" s="1997" t="s">
        <v>2172</v>
      </c>
      <c r="D166" s="1997"/>
      <c r="E166" s="1998"/>
      <c r="F166" s="1523" t="s">
        <v>1949</v>
      </c>
      <c r="G166" s="2188" t="s">
        <v>5445</v>
      </c>
      <c r="H166" s="2189"/>
      <c r="I166" s="2189"/>
      <c r="J166" s="2189"/>
      <c r="K166" s="2190"/>
      <c r="L166" s="2108" t="s">
        <v>1949</v>
      </c>
      <c r="M166" s="2110"/>
      <c r="N166" s="2110"/>
      <c r="O166" s="2204"/>
      <c r="P166" s="2204"/>
    </row>
    <row r="167" spans="1:16" ht="19.5" customHeight="1">
      <c r="A167" s="9"/>
      <c r="B167" s="1492" t="s">
        <v>445</v>
      </c>
      <c r="C167" s="1997" t="s">
        <v>2173</v>
      </c>
      <c r="D167" s="1997"/>
      <c r="E167" s="1998"/>
      <c r="F167" s="1523" t="s">
        <v>1949</v>
      </c>
      <c r="G167" s="2188" t="s">
        <v>5445</v>
      </c>
      <c r="H167" s="2189"/>
      <c r="I167" s="2189"/>
      <c r="J167" s="2189"/>
      <c r="K167" s="2190"/>
      <c r="L167" s="2108" t="s">
        <v>1949</v>
      </c>
      <c r="M167" s="2110"/>
      <c r="N167" s="2110"/>
      <c r="O167" s="2204"/>
      <c r="P167" s="2204"/>
    </row>
    <row r="168" spans="1:16" ht="19.5" customHeight="1">
      <c r="A168" s="9"/>
      <c r="B168" s="76" t="s">
        <v>448</v>
      </c>
      <c r="C168" s="1997" t="s">
        <v>2174</v>
      </c>
      <c r="D168" s="1997"/>
      <c r="E168" s="1998"/>
      <c r="F168" s="1532" t="s">
        <v>1949</v>
      </c>
      <c r="G168" s="2188" t="s">
        <v>5445</v>
      </c>
      <c r="H168" s="2189"/>
      <c r="I168" s="2189"/>
      <c r="J168" s="2189"/>
      <c r="K168" s="2190"/>
      <c r="L168" s="2108" t="s">
        <v>1949</v>
      </c>
      <c r="M168" s="2110"/>
      <c r="N168" s="2110"/>
      <c r="O168" s="2204"/>
      <c r="P168" s="2204"/>
    </row>
    <row r="169" spans="1:16" ht="29.25" customHeight="1">
      <c r="A169" s="9"/>
      <c r="B169" s="84" t="s">
        <v>450</v>
      </c>
      <c r="C169" s="2028" t="s">
        <v>2175</v>
      </c>
      <c r="D169" s="2028"/>
      <c r="E169" s="2029"/>
      <c r="F169" s="1532" t="s">
        <v>1949</v>
      </c>
      <c r="G169" s="2188" t="s">
        <v>5446</v>
      </c>
      <c r="H169" s="2189"/>
      <c r="I169" s="2189"/>
      <c r="J169" s="2189"/>
      <c r="K169" s="2190"/>
      <c r="L169" s="2108" t="s">
        <v>1949</v>
      </c>
      <c r="M169" s="2110"/>
      <c r="N169" s="2110"/>
      <c r="O169" s="2204"/>
      <c r="P169" s="2204"/>
    </row>
    <row r="170" spans="1:16" ht="19.5" customHeight="1">
      <c r="A170" s="9"/>
      <c r="B170" s="84" t="s">
        <v>453</v>
      </c>
      <c r="C170" s="1997" t="s">
        <v>2176</v>
      </c>
      <c r="D170" s="1997"/>
      <c r="E170" s="1998"/>
      <c r="F170" s="1532" t="s">
        <v>1949</v>
      </c>
      <c r="G170" s="2188" t="s">
        <v>5445</v>
      </c>
      <c r="H170" s="2189"/>
      <c r="I170" s="2189"/>
      <c r="J170" s="2189"/>
      <c r="K170" s="2190"/>
      <c r="L170" s="2108" t="s">
        <v>1949</v>
      </c>
      <c r="M170" s="2110"/>
      <c r="N170" s="2110"/>
      <c r="O170" s="2204"/>
      <c r="P170" s="2204"/>
    </row>
    <row r="171" spans="1:16" ht="19.5" customHeight="1">
      <c r="A171" s="9"/>
      <c r="B171" s="84" t="s">
        <v>456</v>
      </c>
      <c r="C171" s="1997" t="s">
        <v>2177</v>
      </c>
      <c r="D171" s="1997"/>
      <c r="E171" s="1998"/>
      <c r="F171" s="1532" t="s">
        <v>1949</v>
      </c>
      <c r="G171" s="2188" t="s">
        <v>5447</v>
      </c>
      <c r="H171" s="2189"/>
      <c r="I171" s="2189"/>
      <c r="J171" s="2189"/>
      <c r="K171" s="2190"/>
      <c r="L171" s="2108" t="s">
        <v>1949</v>
      </c>
      <c r="M171" s="2110"/>
      <c r="N171" s="2110"/>
      <c r="O171" s="2204"/>
      <c r="P171" s="2204"/>
    </row>
    <row r="172" spans="1:16" ht="36.75" customHeight="1">
      <c r="A172" s="9"/>
      <c r="B172" s="84" t="s">
        <v>458</v>
      </c>
      <c r="C172" s="1997" t="s">
        <v>2178</v>
      </c>
      <c r="D172" s="1997"/>
      <c r="E172" s="1998"/>
      <c r="F172" s="1532" t="s">
        <v>1949</v>
      </c>
      <c r="G172" s="2188" t="s">
        <v>5448</v>
      </c>
      <c r="H172" s="2189"/>
      <c r="I172" s="2189"/>
      <c r="J172" s="2189"/>
      <c r="K172" s="2190"/>
      <c r="L172" s="2108" t="s">
        <v>1949</v>
      </c>
      <c r="M172" s="2110"/>
      <c r="N172" s="2110"/>
      <c r="O172" s="2204"/>
      <c r="P172" s="2204"/>
    </row>
    <row r="173" spans="1:16" ht="19.5" customHeight="1">
      <c r="A173" s="9"/>
      <c r="B173" s="84" t="s">
        <v>594</v>
      </c>
      <c r="C173" s="1997" t="s">
        <v>2179</v>
      </c>
      <c r="D173" s="1997"/>
      <c r="E173" s="1998"/>
      <c r="F173" s="1532" t="s">
        <v>1949</v>
      </c>
      <c r="G173" s="2188" t="s">
        <v>5449</v>
      </c>
      <c r="H173" s="2189"/>
      <c r="I173" s="2189"/>
      <c r="J173" s="2189"/>
      <c r="K173" s="2190"/>
      <c r="L173" s="2108" t="s">
        <v>1949</v>
      </c>
      <c r="M173" s="2110"/>
      <c r="N173" s="2110"/>
      <c r="O173" s="2204"/>
      <c r="P173" s="2204"/>
    </row>
    <row r="174" spans="1:16" ht="19.5" customHeight="1">
      <c r="A174" s="9"/>
      <c r="B174" s="76" t="s">
        <v>596</v>
      </c>
      <c r="C174" s="1997" t="s">
        <v>2180</v>
      </c>
      <c r="D174" s="1997"/>
      <c r="E174" s="1998"/>
      <c r="F174" s="1532" t="s">
        <v>1949</v>
      </c>
      <c r="G174" s="2188" t="s">
        <v>5449</v>
      </c>
      <c r="H174" s="2189"/>
      <c r="I174" s="2189"/>
      <c r="J174" s="2189"/>
      <c r="K174" s="2190"/>
      <c r="L174" s="2108" t="s">
        <v>1949</v>
      </c>
      <c r="M174" s="2110"/>
      <c r="N174" s="2110"/>
      <c r="O174" s="2205"/>
      <c r="P174" s="2205"/>
    </row>
    <row r="175" spans="1:16" ht="48" customHeight="1">
      <c r="A175" s="9"/>
      <c r="B175" s="1582" t="s">
        <v>192</v>
      </c>
      <c r="C175" s="2028" t="s">
        <v>2181</v>
      </c>
      <c r="D175" s="2028"/>
      <c r="E175" s="2029"/>
      <c r="F175" s="1542" t="s">
        <v>2165</v>
      </c>
      <c r="G175" s="2192" t="s">
        <v>2182</v>
      </c>
      <c r="H175" s="2193"/>
      <c r="I175" s="2193"/>
      <c r="J175" s="2193"/>
      <c r="K175" s="2193"/>
      <c r="L175" s="2193"/>
      <c r="M175" s="2193"/>
      <c r="N175" s="2194"/>
      <c r="O175" s="2051" t="s">
        <v>2188</v>
      </c>
      <c r="P175" s="2074"/>
    </row>
    <row r="176" spans="1:16" ht="18.75" customHeight="1">
      <c r="A176" s="9"/>
      <c r="B176" s="1492" t="s">
        <v>435</v>
      </c>
      <c r="C176" s="1997" t="s">
        <v>2168</v>
      </c>
      <c r="D176" s="1997"/>
      <c r="E176" s="1998"/>
      <c r="F176" s="33" t="s">
        <v>1949</v>
      </c>
      <c r="G176" s="2170" t="s">
        <v>5445</v>
      </c>
      <c r="H176" s="2171"/>
      <c r="I176" s="2171"/>
      <c r="J176" s="2171"/>
      <c r="K176" s="2171"/>
      <c r="L176" s="2171"/>
      <c r="M176" s="2171"/>
      <c r="N176" s="2179"/>
      <c r="O176" s="2124"/>
      <c r="P176" s="2081"/>
    </row>
    <row r="177" spans="1:16" ht="18.75" customHeight="1">
      <c r="A177" s="9"/>
      <c r="B177" s="1492" t="s">
        <v>441</v>
      </c>
      <c r="C177" s="1997" t="s">
        <v>2170</v>
      </c>
      <c r="D177" s="1997"/>
      <c r="E177" s="1998"/>
      <c r="F177" s="33" t="s">
        <v>1949</v>
      </c>
      <c r="G177" s="2162" t="s">
        <v>5445</v>
      </c>
      <c r="H177" s="2163"/>
      <c r="I177" s="2163"/>
      <c r="J177" s="2163"/>
      <c r="K177" s="2163"/>
      <c r="L177" s="2163"/>
      <c r="M177" s="2163"/>
      <c r="N177" s="2196"/>
      <c r="O177" s="2124"/>
      <c r="P177" s="2081"/>
    </row>
    <row r="178" spans="1:16" ht="18.75" customHeight="1">
      <c r="A178" s="9"/>
      <c r="B178" s="1492" t="s">
        <v>443</v>
      </c>
      <c r="C178" s="1997" t="s">
        <v>2172</v>
      </c>
      <c r="D178" s="1997"/>
      <c r="E178" s="1998"/>
      <c r="F178" s="33" t="s">
        <v>1949</v>
      </c>
      <c r="G178" s="2162" t="s">
        <v>5445</v>
      </c>
      <c r="H178" s="2163"/>
      <c r="I178" s="2163"/>
      <c r="J178" s="2163"/>
      <c r="K178" s="2163"/>
      <c r="L178" s="2163"/>
      <c r="M178" s="2163"/>
      <c r="N178" s="2196"/>
      <c r="O178" s="2124"/>
      <c r="P178" s="2081"/>
    </row>
    <row r="179" spans="1:16" ht="18.75" customHeight="1">
      <c r="A179" s="9"/>
      <c r="B179" s="1492" t="s">
        <v>445</v>
      </c>
      <c r="C179" s="1997" t="s">
        <v>2173</v>
      </c>
      <c r="D179" s="1997"/>
      <c r="E179" s="1998"/>
      <c r="F179" s="33" t="s">
        <v>1949</v>
      </c>
      <c r="G179" s="2162" t="s">
        <v>5445</v>
      </c>
      <c r="H179" s="2163"/>
      <c r="I179" s="2163"/>
      <c r="J179" s="2163"/>
      <c r="K179" s="2163"/>
      <c r="L179" s="2163"/>
      <c r="M179" s="2163"/>
      <c r="N179" s="2196"/>
      <c r="O179" s="2124"/>
      <c r="P179" s="2081"/>
    </row>
    <row r="180" spans="1:16" ht="18.75" customHeight="1">
      <c r="A180" s="9"/>
      <c r="B180" s="76" t="s">
        <v>448</v>
      </c>
      <c r="C180" s="1997" t="s">
        <v>2174</v>
      </c>
      <c r="D180" s="1997"/>
      <c r="E180" s="1998"/>
      <c r="F180" s="33" t="s">
        <v>1949</v>
      </c>
      <c r="G180" s="2162" t="s">
        <v>5445</v>
      </c>
      <c r="H180" s="2163"/>
      <c r="I180" s="2163"/>
      <c r="J180" s="2163"/>
      <c r="K180" s="2163"/>
      <c r="L180" s="2163"/>
      <c r="M180" s="2163"/>
      <c r="N180" s="2196"/>
      <c r="O180" s="2124"/>
      <c r="P180" s="2081"/>
    </row>
    <row r="181" spans="1:16" ht="38.25" customHeight="1">
      <c r="A181" s="9"/>
      <c r="B181" s="84" t="s">
        <v>450</v>
      </c>
      <c r="C181" s="2028" t="s">
        <v>2175</v>
      </c>
      <c r="D181" s="2028"/>
      <c r="E181" s="2029"/>
      <c r="F181" s="33" t="s">
        <v>1949</v>
      </c>
      <c r="G181" s="2170" t="s">
        <v>5446</v>
      </c>
      <c r="H181" s="2171"/>
      <c r="I181" s="2171"/>
      <c r="J181" s="2171"/>
      <c r="K181" s="2171"/>
      <c r="L181" s="2171"/>
      <c r="M181" s="2171"/>
      <c r="N181" s="2179"/>
      <c r="O181" s="2124"/>
      <c r="P181" s="2081"/>
    </row>
    <row r="182" spans="1:16" ht="18.75" customHeight="1">
      <c r="A182" s="9"/>
      <c r="B182" s="84" t="s">
        <v>453</v>
      </c>
      <c r="C182" s="1997" t="s">
        <v>2176</v>
      </c>
      <c r="D182" s="1997"/>
      <c r="E182" s="1998"/>
      <c r="F182" s="33" t="s">
        <v>1949</v>
      </c>
      <c r="G182" s="2170" t="s">
        <v>5445</v>
      </c>
      <c r="H182" s="2171"/>
      <c r="I182" s="2171"/>
      <c r="J182" s="2171"/>
      <c r="K182" s="2171"/>
      <c r="L182" s="2171"/>
      <c r="M182" s="2171"/>
      <c r="N182" s="2179"/>
      <c r="O182" s="2124"/>
      <c r="P182" s="2081"/>
    </row>
    <row r="183" spans="1:16" ht="18.75" customHeight="1">
      <c r="A183" s="9"/>
      <c r="B183" s="84" t="s">
        <v>456</v>
      </c>
      <c r="C183" s="1997" t="s">
        <v>2177</v>
      </c>
      <c r="D183" s="1997"/>
      <c r="E183" s="1998"/>
      <c r="F183" s="33" t="s">
        <v>1949</v>
      </c>
      <c r="G183" s="2172" t="s">
        <v>5447</v>
      </c>
      <c r="H183" s="2173"/>
      <c r="I183" s="2173"/>
      <c r="J183" s="2173"/>
      <c r="K183" s="2173"/>
      <c r="L183" s="2173"/>
      <c r="M183" s="2173"/>
      <c r="N183" s="2174"/>
      <c r="O183" s="2124"/>
      <c r="P183" s="2081"/>
    </row>
    <row r="184" spans="1:16" ht="18.75" customHeight="1">
      <c r="A184" s="9"/>
      <c r="B184" s="84" t="s">
        <v>458</v>
      </c>
      <c r="C184" s="1997" t="s">
        <v>2178</v>
      </c>
      <c r="D184" s="1997"/>
      <c r="E184" s="1998"/>
      <c r="F184" s="33" t="s">
        <v>1949</v>
      </c>
      <c r="G184" s="2162" t="s">
        <v>5448</v>
      </c>
      <c r="H184" s="2163"/>
      <c r="I184" s="2163"/>
      <c r="J184" s="2163"/>
      <c r="K184" s="2163"/>
      <c r="L184" s="2163"/>
      <c r="M184" s="2163"/>
      <c r="N184" s="2196"/>
      <c r="O184" s="2124"/>
      <c r="P184" s="2081"/>
    </row>
    <row r="185" spans="1:16" ht="18.75" customHeight="1">
      <c r="A185" s="9"/>
      <c r="B185" s="84" t="s">
        <v>594</v>
      </c>
      <c r="C185" s="1997" t="s">
        <v>2179</v>
      </c>
      <c r="D185" s="1997"/>
      <c r="E185" s="1998"/>
      <c r="F185" s="33" t="s">
        <v>1949</v>
      </c>
      <c r="G185" s="2172"/>
      <c r="H185" s="2173"/>
      <c r="I185" s="2173"/>
      <c r="J185" s="2173"/>
      <c r="K185" s="2173"/>
      <c r="L185" s="2173"/>
      <c r="M185" s="2173"/>
      <c r="N185" s="2174"/>
      <c r="O185" s="2124"/>
      <c r="P185" s="2081"/>
    </row>
    <row r="186" spans="1:16" ht="18.75" customHeight="1">
      <c r="A186" s="9"/>
      <c r="B186" s="76" t="s">
        <v>596</v>
      </c>
      <c r="C186" s="1997" t="s">
        <v>2180</v>
      </c>
      <c r="D186" s="1997"/>
      <c r="E186" s="1998"/>
      <c r="F186" s="33" t="s">
        <v>1949</v>
      </c>
      <c r="G186" s="2162"/>
      <c r="H186" s="2163"/>
      <c r="I186" s="2163"/>
      <c r="J186" s="2163"/>
      <c r="K186" s="2163"/>
      <c r="L186" s="2163"/>
      <c r="M186" s="2163"/>
      <c r="N186" s="2196"/>
      <c r="O186" s="2197"/>
      <c r="P186" s="2084"/>
    </row>
    <row r="187" spans="1:16" ht="62.1" customHeight="1">
      <c r="A187" s="9"/>
      <c r="B187" s="1582" t="s">
        <v>643</v>
      </c>
      <c r="C187" s="2028" t="s">
        <v>2184</v>
      </c>
      <c r="D187" s="2028"/>
      <c r="E187" s="2029"/>
      <c r="F187" s="1542" t="s">
        <v>2165</v>
      </c>
      <c r="G187" s="2198" t="s">
        <v>2166</v>
      </c>
      <c r="H187" s="2199"/>
      <c r="I187" s="2199"/>
      <c r="J187" s="2199"/>
      <c r="K187" s="2200"/>
      <c r="L187" s="2201" t="s">
        <v>2167</v>
      </c>
      <c r="M187" s="2202"/>
      <c r="N187" s="2203"/>
      <c r="O187" s="2051"/>
      <c r="P187" s="2051"/>
    </row>
    <row r="188" spans="1:16" ht="20.25" customHeight="1">
      <c r="A188" s="9"/>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9"/>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9"/>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9"/>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9"/>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36" customHeight="1">
      <c r="A193" s="9"/>
      <c r="B193" s="84" t="s">
        <v>450</v>
      </c>
      <c r="C193" s="2028" t="s">
        <v>2175</v>
      </c>
      <c r="D193" s="2028"/>
      <c r="E193" s="2029"/>
      <c r="F193" s="1532" t="s">
        <v>1962</v>
      </c>
      <c r="G193" s="613"/>
      <c r="H193" s="614"/>
      <c r="I193" s="614"/>
      <c r="J193" s="614"/>
      <c r="K193" s="614"/>
      <c r="L193" s="2108" t="s">
        <v>2065</v>
      </c>
      <c r="M193" s="2110"/>
      <c r="N193" s="2191"/>
      <c r="O193" s="2124"/>
      <c r="P193" s="2124"/>
    </row>
    <row r="194" spans="1:16" ht="20.25" customHeight="1">
      <c r="A194" s="9"/>
      <c r="B194" s="1494" t="s">
        <v>453</v>
      </c>
      <c r="C194" s="1997" t="s">
        <v>2176</v>
      </c>
      <c r="D194" s="1997"/>
      <c r="E194" s="1998"/>
      <c r="F194" s="1532" t="s">
        <v>1962</v>
      </c>
      <c r="G194" s="613"/>
      <c r="H194" s="614"/>
      <c r="I194" s="614"/>
      <c r="J194" s="614"/>
      <c r="K194" s="614"/>
      <c r="L194" s="2108" t="s">
        <v>2065</v>
      </c>
      <c r="M194" s="2110"/>
      <c r="N194" s="2191"/>
      <c r="O194" s="2124"/>
      <c r="P194" s="2124"/>
    </row>
    <row r="195" spans="1:16" ht="20.25" customHeight="1">
      <c r="A195" s="9"/>
      <c r="B195" s="1494" t="s">
        <v>456</v>
      </c>
      <c r="C195" s="1997" t="s">
        <v>2177</v>
      </c>
      <c r="D195" s="1997"/>
      <c r="E195" s="1998"/>
      <c r="F195" s="1532" t="s">
        <v>1962</v>
      </c>
      <c r="G195" s="613"/>
      <c r="H195" s="614"/>
      <c r="I195" s="614"/>
      <c r="J195" s="614"/>
      <c r="K195" s="614"/>
      <c r="L195" s="2108" t="s">
        <v>2065</v>
      </c>
      <c r="M195" s="2110"/>
      <c r="N195" s="2191"/>
      <c r="O195" s="2124"/>
      <c r="P195" s="2124"/>
    </row>
    <row r="196" spans="1:16" ht="20.25" customHeight="1">
      <c r="A196" s="9"/>
      <c r="B196" s="1494" t="s">
        <v>458</v>
      </c>
      <c r="C196" s="1997" t="s">
        <v>2178</v>
      </c>
      <c r="D196" s="1997"/>
      <c r="E196" s="1998"/>
      <c r="F196" s="1532" t="s">
        <v>1962</v>
      </c>
      <c r="G196" s="613"/>
      <c r="H196" s="614"/>
      <c r="I196" s="614"/>
      <c r="J196" s="614"/>
      <c r="K196" s="614"/>
      <c r="L196" s="2108" t="s">
        <v>2065</v>
      </c>
      <c r="M196" s="2110"/>
      <c r="N196" s="2191"/>
      <c r="O196" s="2124"/>
      <c r="P196" s="2124"/>
    </row>
    <row r="197" spans="1:16" ht="20.25" customHeight="1">
      <c r="A197" s="9"/>
      <c r="B197" s="1494" t="s">
        <v>594</v>
      </c>
      <c r="C197" s="1997" t="s">
        <v>2179</v>
      </c>
      <c r="D197" s="1997"/>
      <c r="E197" s="1998"/>
      <c r="F197" s="1532" t="s">
        <v>1962</v>
      </c>
      <c r="G197" s="613"/>
      <c r="H197" s="614"/>
      <c r="I197" s="614"/>
      <c r="J197" s="614"/>
      <c r="K197" s="614"/>
      <c r="L197" s="2108" t="s">
        <v>2065</v>
      </c>
      <c r="M197" s="2110"/>
      <c r="N197" s="2191"/>
      <c r="O197" s="2124"/>
      <c r="P197" s="2124"/>
    </row>
    <row r="198" spans="1:16" ht="20.25" customHeight="1">
      <c r="A198" s="9"/>
      <c r="B198" s="1490" t="s">
        <v>596</v>
      </c>
      <c r="C198" s="1997" t="s">
        <v>2180</v>
      </c>
      <c r="D198" s="1997"/>
      <c r="E198" s="1998"/>
      <c r="F198" s="1532" t="s">
        <v>1962</v>
      </c>
      <c r="G198" s="613"/>
      <c r="H198" s="614"/>
      <c r="I198" s="614"/>
      <c r="J198" s="614"/>
      <c r="K198" s="614"/>
      <c r="L198" s="2108" t="s">
        <v>2065</v>
      </c>
      <c r="M198" s="2110"/>
      <c r="N198" s="2191"/>
      <c r="O198" s="2197"/>
      <c r="P198" s="2197"/>
    </row>
    <row r="199" spans="1:16" ht="61.5" customHeight="1">
      <c r="A199" s="9"/>
      <c r="B199" s="210" t="s">
        <v>200</v>
      </c>
      <c r="C199" s="2028" t="s">
        <v>2186</v>
      </c>
      <c r="D199" s="2028"/>
      <c r="E199" s="2029"/>
      <c r="F199" s="1542" t="s">
        <v>2165</v>
      </c>
      <c r="G199" s="2192" t="s">
        <v>2187</v>
      </c>
      <c r="H199" s="2193"/>
      <c r="I199" s="2193"/>
      <c r="J199" s="2193"/>
      <c r="K199" s="2193"/>
      <c r="L199" s="2193"/>
      <c r="M199" s="2193"/>
      <c r="N199" s="2194"/>
      <c r="O199" s="2051"/>
      <c r="P199" s="2051"/>
    </row>
    <row r="200" spans="1:16" ht="21" customHeight="1">
      <c r="A200" s="9"/>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9"/>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9"/>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9"/>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9"/>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9"/>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9"/>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9"/>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9"/>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9"/>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9"/>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1962</v>
      </c>
      <c r="I211" s="2184"/>
      <c r="J211" s="2185"/>
      <c r="K211" s="2186" t="s">
        <v>2036</v>
      </c>
      <c r="L211" s="2170"/>
      <c r="M211" s="2171"/>
      <c r="N211" s="2179"/>
      <c r="O211" s="1991" t="s">
        <v>2286</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2077</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3954</v>
      </c>
      <c r="P218" s="2050"/>
    </row>
    <row r="219" spans="1:16" ht="21.75" customHeight="1">
      <c r="B219" s="1490" t="s">
        <v>435</v>
      </c>
      <c r="C219" s="1997" t="s">
        <v>2195</v>
      </c>
      <c r="D219" s="1997"/>
      <c r="E219" s="1998"/>
      <c r="F219" s="1995" t="s">
        <v>1949</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27.75" customHeight="1">
      <c r="B221" s="76" t="s">
        <v>443</v>
      </c>
      <c r="C221" s="2028" t="s">
        <v>2197</v>
      </c>
      <c r="D221" s="2028"/>
      <c r="E221" s="2029"/>
      <c r="F221" s="1995" t="s">
        <v>1949</v>
      </c>
      <c r="G221" s="2160"/>
      <c r="H221" s="2160"/>
      <c r="I221" s="2160"/>
      <c r="J221" s="2013"/>
      <c r="K221" s="2169"/>
      <c r="L221" s="2172"/>
      <c r="M221" s="2173"/>
      <c r="N221" s="2173"/>
      <c r="O221" s="2017"/>
      <c r="P221" s="2017"/>
    </row>
    <row r="222" spans="1:16" ht="30" customHeight="1">
      <c r="B222" s="87"/>
      <c r="C222" s="2028" t="s">
        <v>2198</v>
      </c>
      <c r="D222" s="2028"/>
      <c r="E222" s="2029"/>
      <c r="F222" s="2162" t="s">
        <v>5450</v>
      </c>
      <c r="G222" s="2163"/>
      <c r="H222" s="2163"/>
      <c r="I222" s="2163"/>
      <c r="J222" s="2164"/>
      <c r="K222" s="2169"/>
      <c r="L222" s="2172"/>
      <c r="M222" s="2173"/>
      <c r="N222" s="2173"/>
      <c r="O222" s="1992"/>
      <c r="P222" s="1992"/>
    </row>
    <row r="223" spans="1:16" ht="54" customHeight="1">
      <c r="B223" s="76" t="s">
        <v>445</v>
      </c>
      <c r="C223" s="2028" t="s">
        <v>2200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1962</v>
      </c>
      <c r="I225" s="2160"/>
      <c r="J225" s="2013"/>
      <c r="K225" s="2169"/>
      <c r="L225" s="2172"/>
      <c r="M225" s="2173"/>
      <c r="N225" s="2174"/>
      <c r="O225" s="2165"/>
      <c r="P225" s="2017"/>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1949</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1949</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1949</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1949</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1949</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t="s">
        <v>61</v>
      </c>
      <c r="L242" s="2150"/>
      <c r="M242" s="2154"/>
      <c r="N242" s="2107"/>
      <c r="O242" s="2017"/>
      <c r="P242" s="2017"/>
    </row>
    <row r="243" spans="2:16" ht="23.25" customHeight="1">
      <c r="B243" s="90" t="s">
        <v>678</v>
      </c>
      <c r="C243" s="1997" t="s">
        <v>2215</v>
      </c>
      <c r="D243" s="1997"/>
      <c r="E243" s="1998"/>
      <c r="F243" s="1995" t="s">
        <v>5451</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c r="P244" s="1991"/>
    </row>
    <row r="245" spans="2:16" ht="23.25" customHeight="1">
      <c r="B245" s="89" t="s">
        <v>435</v>
      </c>
      <c r="C245" s="1903" t="s">
        <v>2117</v>
      </c>
      <c r="D245" s="1903"/>
      <c r="E245" s="2138"/>
      <c r="F245" s="1754" t="s">
        <v>2219</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3408</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2223</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1962</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5452</v>
      </c>
      <c r="H251" s="1527" t="s">
        <v>2036</v>
      </c>
      <c r="I251" s="2121"/>
      <c r="J251" s="2122"/>
      <c r="K251" s="2122"/>
      <c r="L251" s="2122"/>
      <c r="M251" s="2122"/>
      <c r="N251" s="2123"/>
      <c r="O251" s="93"/>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t="s">
        <v>5453</v>
      </c>
      <c r="I254" s="2122"/>
      <c r="J254" s="2122"/>
      <c r="K254" s="2122"/>
      <c r="L254" s="2122"/>
      <c r="M254" s="2122"/>
      <c r="N254" s="2123"/>
      <c r="O254" s="2136"/>
      <c r="P254" s="2136"/>
    </row>
    <row r="255" spans="2:16" ht="28.5" customHeight="1">
      <c r="B255" s="22"/>
      <c r="C255" s="1505" t="s">
        <v>458</v>
      </c>
      <c r="D255" s="1997" t="s">
        <v>2233</v>
      </c>
      <c r="E255" s="1997"/>
      <c r="F255" s="2121"/>
      <c r="G255" s="2122"/>
      <c r="H255" s="2122"/>
      <c r="I255" s="2122"/>
      <c r="J255" s="2122"/>
      <c r="K255" s="2122"/>
      <c r="L255" s="2122"/>
      <c r="M255" s="2122"/>
      <c r="N255" s="2123"/>
      <c r="O255" s="2136"/>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92.1" customHeight="1">
      <c r="B258" s="22" t="s">
        <v>443</v>
      </c>
      <c r="C258" s="2028" t="s">
        <v>2237</v>
      </c>
      <c r="D258" s="2028"/>
      <c r="E258" s="2028"/>
      <c r="F258" s="33" t="s">
        <v>1949</v>
      </c>
      <c r="G258" s="1634" t="s">
        <v>2036</v>
      </c>
      <c r="H258" s="2121" t="s">
        <v>5454</v>
      </c>
      <c r="I258" s="2122"/>
      <c r="J258" s="2122"/>
      <c r="K258" s="2122"/>
      <c r="L258" s="2122"/>
      <c r="M258" s="2122"/>
      <c r="N258" s="2123"/>
      <c r="O258" s="2136"/>
      <c r="P258" s="2136"/>
    </row>
    <row r="259" spans="2:16" ht="30" customHeight="1">
      <c r="B259" s="22"/>
      <c r="C259" s="1505" t="s">
        <v>458</v>
      </c>
      <c r="D259" s="1997" t="s">
        <v>2233</v>
      </c>
      <c r="E259" s="1997"/>
      <c r="F259" s="2121"/>
      <c r="G259" s="2122"/>
      <c r="H259" s="2122"/>
      <c r="I259" s="2122"/>
      <c r="J259" s="2122"/>
      <c r="K259" s="2122"/>
      <c r="L259" s="2122"/>
      <c r="M259" s="2122"/>
      <c r="N259" s="2123"/>
      <c r="O259" s="2137"/>
      <c r="P259" s="2136"/>
    </row>
    <row r="260" spans="2:16" ht="33" customHeight="1">
      <c r="B260" s="94" t="s">
        <v>694</v>
      </c>
      <c r="C260" s="1997" t="s">
        <v>2239</v>
      </c>
      <c r="D260" s="1997"/>
      <c r="E260" s="1997"/>
      <c r="F260" s="1471" t="s">
        <v>1949</v>
      </c>
      <c r="G260" s="2126" t="s">
        <v>2036</v>
      </c>
      <c r="H260" s="2014"/>
      <c r="I260" s="2015"/>
      <c r="J260" s="2015"/>
      <c r="K260" s="2015"/>
      <c r="L260" s="2015"/>
      <c r="M260" s="2015"/>
      <c r="N260" s="2128"/>
      <c r="O260" s="2124"/>
      <c r="P260" s="2051"/>
    </row>
    <row r="261" spans="2:16" ht="30" customHeight="1">
      <c r="B261" s="89" t="s">
        <v>435</v>
      </c>
      <c r="C261" s="1997" t="s">
        <v>2240</v>
      </c>
      <c r="D261" s="1997"/>
      <c r="E261" s="1998"/>
      <c r="F261" s="1523" t="s">
        <v>2077</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1962</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2077</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2077</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t="s">
        <v>5455</v>
      </c>
      <c r="J266" s="2115"/>
      <c r="K266" s="2115"/>
      <c r="L266" s="2115"/>
      <c r="M266" s="2115"/>
      <c r="N266" s="2116"/>
      <c r="O266" s="2050" t="s">
        <v>3345</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3420</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2077</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3346</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2844</v>
      </c>
      <c r="G271" s="2109"/>
      <c r="H271" s="2114"/>
      <c r="I271" s="2119"/>
      <c r="J271" s="2119"/>
      <c r="K271" s="2119"/>
      <c r="L271" s="2119"/>
      <c r="M271" s="2119"/>
      <c r="N271" s="2120"/>
      <c r="O271" s="2017"/>
      <c r="P271" s="2017"/>
    </row>
    <row r="272" spans="2:16" ht="39" customHeight="1">
      <c r="B272" s="1480" t="s">
        <v>441</v>
      </c>
      <c r="C272" s="2028" t="s">
        <v>2254</v>
      </c>
      <c r="D272" s="2028"/>
      <c r="E272" s="2029"/>
      <c r="F272" s="2110" t="s">
        <v>2941</v>
      </c>
      <c r="G272" s="2109"/>
      <c r="H272" s="1634" t="s">
        <v>2036</v>
      </c>
      <c r="I272" s="2121"/>
      <c r="J272" s="2122"/>
      <c r="K272" s="2122"/>
      <c r="L272" s="2122"/>
      <c r="M272" s="2122"/>
      <c r="N272" s="2123"/>
      <c r="O272" s="1992"/>
      <c r="P272" s="1992"/>
    </row>
    <row r="273" spans="2:16" ht="7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4.2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2945</v>
      </c>
      <c r="P274" s="1504" t="s">
        <v>2945</v>
      </c>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12</v>
      </c>
      <c r="J276" s="120">
        <f t="shared" ref="J276:J295" si="1">MIN(H276/I276,1)</f>
        <v>0</v>
      </c>
      <c r="K276" s="101" t="s">
        <v>61</v>
      </c>
      <c r="L276" s="102" t="s">
        <v>61</v>
      </c>
      <c r="M276" s="103" t="s">
        <v>61</v>
      </c>
      <c r="N276" s="3357"/>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3358"/>
      <c r="O277" s="2017" t="s">
        <v>2945</v>
      </c>
      <c r="P277" s="2017" t="s">
        <v>2945</v>
      </c>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3358"/>
      <c r="O278" s="2017"/>
      <c r="P278" s="2017"/>
    </row>
    <row r="279" spans="2:16" ht="20.25" customHeight="1">
      <c r="B279" s="104" t="s">
        <v>441</v>
      </c>
      <c r="C279" s="2068" t="s">
        <v>2272</v>
      </c>
      <c r="D279" s="2068"/>
      <c r="E279" s="2068"/>
      <c r="F279" s="2068"/>
      <c r="G279" s="2095"/>
      <c r="H279" s="118">
        <v>0</v>
      </c>
      <c r="I279" s="119">
        <v>12</v>
      </c>
      <c r="J279" s="120">
        <f t="shared" si="1"/>
        <v>0</v>
      </c>
      <c r="K279" s="101" t="s">
        <v>61</v>
      </c>
      <c r="L279" s="102" t="s">
        <v>61</v>
      </c>
      <c r="M279" s="103" t="s">
        <v>61</v>
      </c>
      <c r="N279" s="3359"/>
      <c r="O279" s="1992"/>
      <c r="P279" s="1992"/>
    </row>
    <row r="280" spans="2:16">
      <c r="B280" s="104" t="s">
        <v>443</v>
      </c>
      <c r="C280" s="2068" t="s">
        <v>2018</v>
      </c>
      <c r="D280" s="2068"/>
      <c r="E280" s="2068"/>
      <c r="F280" s="2068"/>
      <c r="G280" s="2068"/>
      <c r="H280" s="2068"/>
      <c r="I280" s="2068"/>
      <c r="J280" s="2068"/>
      <c r="K280" s="2068"/>
      <c r="L280" s="2068"/>
      <c r="M280" s="2068"/>
      <c r="N280" s="2085"/>
      <c r="O280" s="2088" t="s">
        <v>5456</v>
      </c>
      <c r="P280" s="2088"/>
    </row>
    <row r="281" spans="2:16" ht="24.75" customHeight="1">
      <c r="B281" s="76" t="s">
        <v>458</v>
      </c>
      <c r="C281" s="2091" t="s">
        <v>2273</v>
      </c>
      <c r="D281" s="2091"/>
      <c r="E281" s="2091"/>
      <c r="F281" s="2091"/>
      <c r="G281" s="2092"/>
      <c r="H281" s="118">
        <v>0</v>
      </c>
      <c r="I281" s="119">
        <v>12</v>
      </c>
      <c r="J281" s="120">
        <f t="shared" si="1"/>
        <v>0</v>
      </c>
      <c r="K281" s="101" t="s">
        <v>61</v>
      </c>
      <c r="L281" s="102" t="s">
        <v>61</v>
      </c>
      <c r="M281" s="103" t="s">
        <v>61</v>
      </c>
      <c r="N281" s="2478"/>
      <c r="O281" s="2089"/>
      <c r="P281" s="2089"/>
    </row>
    <row r="282" spans="2:16" ht="24.75" customHeight="1">
      <c r="B282" s="76" t="s">
        <v>489</v>
      </c>
      <c r="C282" s="2091" t="s">
        <v>2275</v>
      </c>
      <c r="D282" s="2091"/>
      <c r="E282" s="2091"/>
      <c r="F282" s="2091"/>
      <c r="G282" s="1518"/>
      <c r="H282" s="118">
        <v>0</v>
      </c>
      <c r="I282" s="119">
        <v>12</v>
      </c>
      <c r="J282" s="120">
        <f t="shared" si="1"/>
        <v>0</v>
      </c>
      <c r="K282" s="101" t="s">
        <v>61</v>
      </c>
      <c r="L282" s="102" t="s">
        <v>61</v>
      </c>
      <c r="M282" s="103" t="s">
        <v>61</v>
      </c>
      <c r="N282" s="2479"/>
      <c r="O282" s="2089"/>
      <c r="P282" s="2089"/>
    </row>
    <row r="283" spans="2:16" ht="24.75" customHeight="1">
      <c r="B283" s="76" t="s">
        <v>493</v>
      </c>
      <c r="C283" s="2091" t="s">
        <v>2276</v>
      </c>
      <c r="D283" s="2091"/>
      <c r="E283" s="2091"/>
      <c r="F283" s="2091"/>
      <c r="G283" s="2092"/>
      <c r="H283" s="101" t="s">
        <v>61</v>
      </c>
      <c r="I283" s="102" t="s">
        <v>61</v>
      </c>
      <c r="J283" s="103" t="s">
        <v>61</v>
      </c>
      <c r="K283" s="101" t="s">
        <v>61</v>
      </c>
      <c r="L283" s="102" t="s">
        <v>61</v>
      </c>
      <c r="M283" s="103" t="s">
        <v>61</v>
      </c>
      <c r="N283" s="2479"/>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12</v>
      </c>
      <c r="J285" s="120">
        <f t="shared" si="1"/>
        <v>0</v>
      </c>
      <c r="K285" s="101" t="s">
        <v>61</v>
      </c>
      <c r="L285" s="102" t="s">
        <v>61</v>
      </c>
      <c r="M285" s="103" t="s">
        <v>61</v>
      </c>
      <c r="N285" s="2480"/>
      <c r="O285" s="2089"/>
      <c r="P285" s="2089"/>
    </row>
    <row r="286" spans="2:16" ht="22.5" customHeight="1">
      <c r="B286" s="76" t="s">
        <v>489</v>
      </c>
      <c r="C286" s="2091" t="s">
        <v>2279</v>
      </c>
      <c r="D286" s="2091"/>
      <c r="E286" s="2091"/>
      <c r="F286" s="2091"/>
      <c r="G286" s="2092"/>
      <c r="H286" s="118">
        <v>0</v>
      </c>
      <c r="I286" s="119">
        <v>12</v>
      </c>
      <c r="J286" s="120">
        <f t="shared" si="1"/>
        <v>0</v>
      </c>
      <c r="K286" s="101" t="s">
        <v>61</v>
      </c>
      <c r="L286" s="102" t="s">
        <v>61</v>
      </c>
      <c r="M286" s="103" t="s">
        <v>61</v>
      </c>
      <c r="N286" s="2481"/>
      <c r="O286" s="2089"/>
      <c r="P286" s="2089"/>
    </row>
    <row r="287" spans="2:16" ht="22.5" customHeight="1">
      <c r="B287" s="104" t="s">
        <v>448</v>
      </c>
      <c r="C287" s="2068" t="s">
        <v>2027</v>
      </c>
      <c r="D287" s="2068"/>
      <c r="E287" s="2068"/>
      <c r="F287" s="2068"/>
      <c r="G287" s="2068"/>
      <c r="H287" s="118">
        <v>0</v>
      </c>
      <c r="I287" s="119">
        <v>12</v>
      </c>
      <c r="J287" s="120">
        <f t="shared" si="1"/>
        <v>0</v>
      </c>
      <c r="K287" s="101" t="s">
        <v>61</v>
      </c>
      <c r="L287" s="102" t="s">
        <v>61</v>
      </c>
      <c r="M287" s="139" t="s">
        <v>61</v>
      </c>
      <c r="N287" s="105"/>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39" t="s">
        <v>61</v>
      </c>
      <c r="N288" s="105"/>
      <c r="O288" s="2089"/>
      <c r="P288" s="2089"/>
    </row>
    <row r="289" spans="2:16" ht="22.5" customHeight="1">
      <c r="B289" s="104" t="s">
        <v>453</v>
      </c>
      <c r="C289" s="2068" t="s">
        <v>2029</v>
      </c>
      <c r="D289" s="2068"/>
      <c r="E289" s="2068"/>
      <c r="F289" s="2068"/>
      <c r="G289" s="2068"/>
      <c r="H289" s="118">
        <v>0</v>
      </c>
      <c r="I289" s="119">
        <v>12</v>
      </c>
      <c r="J289" s="120">
        <f t="shared" si="1"/>
        <v>0</v>
      </c>
      <c r="K289" s="101" t="s">
        <v>61</v>
      </c>
      <c r="L289" s="102" t="s">
        <v>61</v>
      </c>
      <c r="M289" s="139" t="s">
        <v>61</v>
      </c>
      <c r="N289" s="105"/>
      <c r="O289" s="2089"/>
      <c r="P289" s="2089"/>
    </row>
    <row r="290" spans="2:16" ht="22.5" customHeight="1">
      <c r="B290" s="104" t="s">
        <v>456</v>
      </c>
      <c r="C290" s="2068" t="s">
        <v>2030</v>
      </c>
      <c r="D290" s="2068"/>
      <c r="E290" s="2068"/>
      <c r="F290" s="2068"/>
      <c r="G290" s="2068"/>
      <c r="H290" s="118">
        <v>0</v>
      </c>
      <c r="I290" s="119">
        <v>12</v>
      </c>
      <c r="J290" s="120">
        <f t="shared" si="1"/>
        <v>0</v>
      </c>
      <c r="K290" s="101" t="s">
        <v>61</v>
      </c>
      <c r="L290" s="102" t="s">
        <v>61</v>
      </c>
      <c r="M290" s="139" t="s">
        <v>61</v>
      </c>
      <c r="N290" s="10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2480"/>
      <c r="O292" s="2089"/>
      <c r="P292" s="2089"/>
    </row>
    <row r="293" spans="2:16" ht="22.5" customHeight="1">
      <c r="B293" s="76" t="s">
        <v>489</v>
      </c>
      <c r="C293" s="2086" t="s">
        <v>2033</v>
      </c>
      <c r="D293" s="2086"/>
      <c r="E293" s="2086"/>
      <c r="F293" s="2086"/>
      <c r="G293" s="2087"/>
      <c r="H293" s="118">
        <v>2</v>
      </c>
      <c r="I293" s="119">
        <v>12</v>
      </c>
      <c r="J293" s="120">
        <f t="shared" si="1"/>
        <v>0.16666666666666666</v>
      </c>
      <c r="K293" s="101" t="s">
        <v>61</v>
      </c>
      <c r="L293" s="102" t="s">
        <v>61</v>
      </c>
      <c r="M293" s="103" t="s">
        <v>61</v>
      </c>
      <c r="N293" s="2481"/>
      <c r="O293" s="2089"/>
      <c r="P293" s="2089"/>
    </row>
    <row r="294" spans="2:16" ht="22.5" customHeight="1">
      <c r="B294" s="104" t="s">
        <v>594</v>
      </c>
      <c r="C294" s="2068" t="s">
        <v>2128</v>
      </c>
      <c r="D294" s="2068"/>
      <c r="E294" s="2068"/>
      <c r="F294" s="2068"/>
      <c r="G294" s="2068"/>
      <c r="H294" s="101" t="s">
        <v>61</v>
      </c>
      <c r="I294" s="102" t="s">
        <v>61</v>
      </c>
      <c r="J294" s="103" t="s">
        <v>61</v>
      </c>
      <c r="K294" s="101" t="s">
        <v>61</v>
      </c>
      <c r="L294" s="102" t="s">
        <v>61</v>
      </c>
      <c r="M294" s="103" t="s">
        <v>61</v>
      </c>
      <c r="N294" s="595"/>
      <c r="O294" s="2089"/>
      <c r="P294" s="2089"/>
    </row>
    <row r="295" spans="2:16" ht="48" customHeight="1" thickBot="1">
      <c r="B295" s="22" t="s">
        <v>596</v>
      </c>
      <c r="C295" s="1997" t="s">
        <v>2282</v>
      </c>
      <c r="D295" s="1997"/>
      <c r="E295" s="1997"/>
      <c r="F295" s="1997"/>
      <c r="G295" s="1998"/>
      <c r="H295" s="127">
        <f>SUM(H276+H279+H281+H282+H285+H286+H287+H289+H290+H293)</f>
        <v>2</v>
      </c>
      <c r="I295" s="127">
        <f>SUM(I276+I279+I281+I282+I285+I286+I287+I289+I290+I293)</f>
        <v>120</v>
      </c>
      <c r="J295" s="120">
        <f t="shared" si="1"/>
        <v>1.6666666666666666E-2</v>
      </c>
      <c r="K295" s="235" t="s">
        <v>61</v>
      </c>
      <c r="L295" s="235" t="s">
        <v>61</v>
      </c>
      <c r="M295" s="139" t="s">
        <v>61</v>
      </c>
      <c r="N295" s="105"/>
      <c r="O295" s="2090"/>
      <c r="P295" s="2090"/>
    </row>
    <row r="296" spans="2:16" ht="24" customHeight="1" thickBot="1">
      <c r="B296" s="1849" t="s">
        <v>5457</v>
      </c>
      <c r="C296" s="1850"/>
      <c r="D296" s="1850"/>
      <c r="E296" s="1850"/>
      <c r="F296" s="1850"/>
      <c r="G296" s="1850"/>
      <c r="H296" s="1850"/>
      <c r="I296" s="1850"/>
      <c r="J296" s="1850"/>
      <c r="K296" s="1850"/>
      <c r="L296" s="1850"/>
      <c r="M296" s="1850"/>
      <c r="N296" s="1850"/>
      <c r="O296" s="1850"/>
      <c r="P296" s="1851"/>
    </row>
    <row r="297" spans="2:16" ht="44.25" customHeight="1">
      <c r="B297" s="215" t="s">
        <v>339</v>
      </c>
      <c r="C297" s="2028" t="s">
        <v>2284</v>
      </c>
      <c r="D297" s="2028"/>
      <c r="E297" s="2028"/>
      <c r="F297" s="2028"/>
      <c r="G297" s="2029"/>
      <c r="H297" s="1999" t="s">
        <v>1949</v>
      </c>
      <c r="I297" s="2027"/>
      <c r="J297" s="2000"/>
      <c r="K297" s="108" t="s">
        <v>2036</v>
      </c>
      <c r="L297" s="2069"/>
      <c r="M297" s="2070"/>
      <c r="N297" s="2071"/>
      <c r="O297" s="109" t="s">
        <v>2286</v>
      </c>
      <c r="P297" s="1507"/>
    </row>
    <row r="298" spans="2:16" ht="34.5" customHeight="1">
      <c r="B298" s="110" t="s">
        <v>341</v>
      </c>
      <c r="C298" s="1997" t="s">
        <v>2287</v>
      </c>
      <c r="D298" s="1997"/>
      <c r="E298" s="1997"/>
      <c r="F298" s="1997"/>
      <c r="G298" s="1998"/>
      <c r="H298" s="1999" t="s">
        <v>1949</v>
      </c>
      <c r="I298" s="2027"/>
      <c r="J298" s="2000"/>
      <c r="K298" s="2030" t="s">
        <v>2036</v>
      </c>
      <c r="L298" s="2072"/>
      <c r="M298" s="2073"/>
      <c r="N298" s="2074"/>
      <c r="O298" s="2017" t="s">
        <v>2288</v>
      </c>
      <c r="P298" s="1991"/>
    </row>
    <row r="299" spans="2:16" ht="37.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2847</v>
      </c>
      <c r="I301" s="2027"/>
      <c r="J301" s="2000"/>
      <c r="K301" s="1535" t="s">
        <v>2036</v>
      </c>
      <c r="L301" s="2072"/>
      <c r="M301" s="2073"/>
      <c r="N301" s="2074"/>
      <c r="O301" s="2017"/>
      <c r="P301" s="2017"/>
    </row>
    <row r="302" spans="2:16" ht="37.5" customHeight="1">
      <c r="B302" s="110" t="s">
        <v>350</v>
      </c>
      <c r="C302" s="1997" t="s">
        <v>2293</v>
      </c>
      <c r="D302" s="1997"/>
      <c r="E302" s="1997"/>
      <c r="F302" s="1997"/>
      <c r="G302" s="1998"/>
      <c r="H302" s="1999" t="s">
        <v>2077</v>
      </c>
      <c r="I302" s="2027"/>
      <c r="J302" s="2000"/>
      <c r="K302" s="1535" t="s">
        <v>2036</v>
      </c>
      <c r="L302" s="2075"/>
      <c r="M302" s="2076"/>
      <c r="N302" s="2077"/>
      <c r="O302" s="2017"/>
      <c r="P302" s="1992"/>
    </row>
    <row r="303" spans="2:16" ht="39" customHeight="1">
      <c r="B303" s="176" t="s">
        <v>357</v>
      </c>
      <c r="C303" s="2099" t="s">
        <v>2294</v>
      </c>
      <c r="D303" s="2099"/>
      <c r="E303" s="2099"/>
      <c r="F303" s="2099"/>
      <c r="G303" s="2100"/>
      <c r="H303" s="2055" t="s">
        <v>1949</v>
      </c>
      <c r="I303" s="2056"/>
      <c r="J303" s="2057"/>
      <c r="K303" s="2030" t="s">
        <v>2036</v>
      </c>
      <c r="L303" s="2059"/>
      <c r="M303" s="2060"/>
      <c r="N303" s="2061"/>
      <c r="O303" s="1991"/>
      <c r="P303" s="1991"/>
    </row>
    <row r="304" spans="2:16" ht="39" customHeight="1">
      <c r="B304" s="87" t="s">
        <v>366</v>
      </c>
      <c r="C304" s="2028" t="s">
        <v>2297</v>
      </c>
      <c r="D304" s="2028"/>
      <c r="E304" s="2028"/>
      <c r="F304" s="2028"/>
      <c r="G304" s="2029"/>
      <c r="H304" s="1999" t="s">
        <v>1975</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3429</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2950</v>
      </c>
      <c r="I306" s="2027"/>
      <c r="J306" s="2000"/>
      <c r="K306" s="2031"/>
      <c r="L306" s="2062"/>
      <c r="M306" s="2063"/>
      <c r="N306" s="2064"/>
      <c r="O306" s="2017"/>
      <c r="P306" s="1992"/>
    </row>
    <row r="307" spans="1:16" ht="34.5" customHeight="1">
      <c r="B307" s="215" t="s">
        <v>745</v>
      </c>
      <c r="C307" s="2028" t="s">
        <v>2300</v>
      </c>
      <c r="D307" s="2028"/>
      <c r="E307" s="2028"/>
      <c r="F307" s="2028"/>
      <c r="G307" s="2029"/>
      <c r="H307" s="2038" t="s">
        <v>1949</v>
      </c>
      <c r="I307" s="2039"/>
      <c r="J307" s="2040"/>
      <c r="K307" s="2031"/>
      <c r="L307" s="2062"/>
      <c r="M307" s="2063"/>
      <c r="N307" s="2064"/>
      <c r="O307" s="2051" t="s">
        <v>2288</v>
      </c>
      <c r="P307" s="2051"/>
    </row>
    <row r="308" spans="1:16" ht="32.25" customHeight="1" thickBot="1">
      <c r="B308" s="80" t="s">
        <v>435</v>
      </c>
      <c r="C308" s="2330" t="s">
        <v>2301</v>
      </c>
      <c r="D308" s="2330"/>
      <c r="E308" s="2330"/>
      <c r="F308" s="2330"/>
      <c r="G308" s="2805"/>
      <c r="H308" s="2053" t="s">
        <v>5458</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2050" t="s">
        <v>4045</v>
      </c>
      <c r="P310" s="2050"/>
    </row>
    <row r="311" spans="1:16" ht="30.75" customHeight="1">
      <c r="B311" s="84" t="s">
        <v>435</v>
      </c>
      <c r="C311" s="2099" t="s">
        <v>2306</v>
      </c>
      <c r="D311" s="2099"/>
      <c r="E311" s="2099"/>
      <c r="F311" s="2099"/>
      <c r="G311" s="2099"/>
      <c r="H311" s="1999" t="s">
        <v>2077</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2077</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2077</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11" customHeight="1">
      <c r="B316" s="181" t="s">
        <v>389</v>
      </c>
      <c r="C316" s="2028" t="s">
        <v>2312</v>
      </c>
      <c r="D316" s="2028"/>
      <c r="E316" s="2028"/>
      <c r="F316" s="2028"/>
      <c r="G316" s="2028"/>
      <c r="H316" s="2028"/>
      <c r="I316" s="2028"/>
      <c r="J316" s="2028"/>
      <c r="K316" s="2028"/>
      <c r="L316" s="2028"/>
      <c r="M316" s="2028"/>
      <c r="N316" s="2372"/>
      <c r="O316" s="1991" t="s">
        <v>2286</v>
      </c>
      <c r="P316" s="1991"/>
    </row>
    <row r="317" spans="1:16" ht="39.75" customHeight="1">
      <c r="A317" s="9"/>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9"/>
      <c r="B318" s="111"/>
      <c r="C318" s="1491" t="s">
        <v>458</v>
      </c>
      <c r="D318" s="1997" t="s">
        <v>2314</v>
      </c>
      <c r="E318" s="1997"/>
      <c r="F318" s="1997"/>
      <c r="G318" s="1997"/>
      <c r="H318" s="1997"/>
      <c r="I318" s="1998"/>
      <c r="J318" s="1999" t="s">
        <v>2325</v>
      </c>
      <c r="K318" s="2000"/>
      <c r="L318" s="2019"/>
      <c r="M318" s="2023"/>
      <c r="N318" s="2024"/>
      <c r="O318" s="2017"/>
      <c r="P318" s="2017"/>
    </row>
    <row r="319" spans="1:16" ht="28.5" customHeight="1">
      <c r="A319" s="9"/>
      <c r="B319" s="111"/>
      <c r="C319" s="111" t="s">
        <v>489</v>
      </c>
      <c r="D319" s="1997" t="s">
        <v>2315</v>
      </c>
      <c r="E319" s="1997"/>
      <c r="F319" s="1997"/>
      <c r="G319" s="1997"/>
      <c r="H319" s="1830"/>
      <c r="I319" s="1831"/>
      <c r="J319" s="1999" t="s">
        <v>2077</v>
      </c>
      <c r="K319" s="2000"/>
      <c r="L319" s="2019"/>
      <c r="M319" s="2023"/>
      <c r="N319" s="2024"/>
      <c r="O319" s="2017"/>
      <c r="P319" s="2017"/>
    </row>
    <row r="320" spans="1:16" ht="28.5" customHeight="1">
      <c r="A320" s="9"/>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9"/>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9"/>
      <c r="B323" s="111"/>
      <c r="C323" s="111" t="s">
        <v>458</v>
      </c>
      <c r="D323" s="1997" t="s">
        <v>2314</v>
      </c>
      <c r="E323" s="1997"/>
      <c r="F323" s="1997"/>
      <c r="G323" s="1997"/>
      <c r="H323" s="1997"/>
      <c r="I323" s="1998"/>
      <c r="J323" s="2021" t="s">
        <v>2325</v>
      </c>
      <c r="K323" s="2806"/>
      <c r="L323" s="2019"/>
      <c r="M323" s="2023"/>
      <c r="N323" s="2024"/>
      <c r="O323" s="2017"/>
      <c r="P323" s="2017"/>
    </row>
    <row r="324" spans="1:16" ht="28.5" customHeight="1">
      <c r="A324" s="9"/>
      <c r="B324" s="111"/>
      <c r="C324" s="111" t="s">
        <v>489</v>
      </c>
      <c r="D324" s="1997" t="s">
        <v>2315</v>
      </c>
      <c r="E324" s="1997"/>
      <c r="F324" s="1997"/>
      <c r="G324" s="1997"/>
      <c r="H324" s="1997"/>
      <c r="I324" s="1998"/>
      <c r="J324" s="1995" t="s">
        <v>2077</v>
      </c>
      <c r="K324" s="2013"/>
      <c r="L324" s="2019"/>
      <c r="M324" s="2023"/>
      <c r="N324" s="2024"/>
      <c r="O324" s="2017"/>
      <c r="P324" s="2017"/>
    </row>
    <row r="325" spans="1:16" ht="28.5" customHeight="1">
      <c r="A325" s="9"/>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9"/>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9"/>
      <c r="B328" s="27"/>
      <c r="C328" s="111" t="s">
        <v>458</v>
      </c>
      <c r="D328" s="1997" t="s">
        <v>2314</v>
      </c>
      <c r="E328" s="1997"/>
      <c r="F328" s="1997"/>
      <c r="G328" s="1997"/>
      <c r="H328" s="1997"/>
      <c r="I328" s="1998"/>
      <c r="J328" s="1999" t="s">
        <v>2325</v>
      </c>
      <c r="K328" s="2000"/>
      <c r="L328" s="2019"/>
      <c r="M328" s="2023"/>
      <c r="N328" s="2024"/>
      <c r="O328" s="2017"/>
      <c r="P328" s="2017"/>
    </row>
    <row r="329" spans="1:16" ht="28.5" customHeight="1">
      <c r="A329" s="9"/>
      <c r="B329" s="27"/>
      <c r="C329" s="111" t="s">
        <v>489</v>
      </c>
      <c r="D329" s="1997" t="s">
        <v>2315</v>
      </c>
      <c r="E329" s="1997"/>
      <c r="F329" s="1997"/>
      <c r="G329" s="1997"/>
      <c r="H329" s="1997"/>
      <c r="I329" s="1998"/>
      <c r="J329" s="1999" t="s">
        <v>2077</v>
      </c>
      <c r="K329" s="2000"/>
      <c r="L329" s="2019"/>
      <c r="M329" s="2023"/>
      <c r="N329" s="2024"/>
      <c r="O329" s="2017"/>
      <c r="P329" s="2017"/>
    </row>
    <row r="330" spans="1:16" ht="28.5" customHeight="1">
      <c r="A330" s="9"/>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9"/>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9"/>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9"/>
      <c r="B333" s="27"/>
      <c r="C333" s="111" t="s">
        <v>458</v>
      </c>
      <c r="D333" s="1997" t="s">
        <v>2314</v>
      </c>
      <c r="E333" s="1997"/>
      <c r="F333" s="1997"/>
      <c r="G333" s="1997"/>
      <c r="H333" s="1997"/>
      <c r="I333" s="1998"/>
      <c r="J333" s="1999" t="s">
        <v>2325</v>
      </c>
      <c r="K333" s="2000"/>
      <c r="L333" s="2019"/>
      <c r="M333" s="2023"/>
      <c r="N333" s="2024"/>
      <c r="O333" s="2017"/>
      <c r="P333" s="2017"/>
    </row>
    <row r="334" spans="1:16" ht="28.5" customHeight="1">
      <c r="A334" s="9"/>
      <c r="B334" s="27"/>
      <c r="C334" s="111" t="s">
        <v>489</v>
      </c>
      <c r="D334" s="1997" t="s">
        <v>2315</v>
      </c>
      <c r="E334" s="1997"/>
      <c r="F334" s="1997"/>
      <c r="G334" s="1997"/>
      <c r="H334" s="1997"/>
      <c r="I334" s="1998"/>
      <c r="J334" s="1999" t="s">
        <v>2077</v>
      </c>
      <c r="K334" s="2000"/>
      <c r="L334" s="2019"/>
      <c r="M334" s="2023"/>
      <c r="N334" s="2024"/>
      <c r="O334" s="2017"/>
      <c r="P334" s="2017"/>
    </row>
    <row r="335" spans="1:16" ht="28.5" customHeight="1">
      <c r="A335" s="9"/>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9"/>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9"/>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9"/>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9"/>
      <c r="B339" s="27"/>
      <c r="C339" s="111" t="s">
        <v>489</v>
      </c>
      <c r="D339" s="1997" t="s">
        <v>2315</v>
      </c>
      <c r="E339" s="1997"/>
      <c r="F339" s="1997"/>
      <c r="G339" s="1997"/>
      <c r="H339" s="1997"/>
      <c r="I339" s="1998"/>
      <c r="J339" s="1999" t="s">
        <v>2077</v>
      </c>
      <c r="K339" s="2000"/>
      <c r="L339" s="2019"/>
      <c r="M339" s="2023"/>
      <c r="N339" s="2024"/>
      <c r="O339" s="2017"/>
      <c r="P339" s="2017"/>
    </row>
    <row r="340" spans="1:16" ht="28.5" customHeight="1">
      <c r="A340" s="9"/>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9"/>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9"/>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9"/>
      <c r="B344" s="27"/>
      <c r="C344" s="111" t="s">
        <v>489</v>
      </c>
      <c r="D344" s="1997" t="s">
        <v>2315</v>
      </c>
      <c r="E344" s="1997"/>
      <c r="F344" s="1997"/>
      <c r="G344" s="1997"/>
      <c r="H344" s="1997"/>
      <c r="I344" s="1998"/>
      <c r="J344" s="1999" t="s">
        <v>2077</v>
      </c>
      <c r="K344" s="2000"/>
      <c r="L344" s="2019"/>
      <c r="M344" s="2023"/>
      <c r="N344" s="2024"/>
      <c r="O344" s="2017"/>
      <c r="P344" s="2017"/>
    </row>
    <row r="345" spans="1:16" ht="28.5" customHeight="1">
      <c r="A345" s="9"/>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9"/>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9"/>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9"/>
      <c r="B349" s="27"/>
      <c r="C349" s="111" t="s">
        <v>489</v>
      </c>
      <c r="D349" s="1997" t="s">
        <v>2315</v>
      </c>
      <c r="E349" s="1997"/>
      <c r="F349" s="1997"/>
      <c r="G349" s="1997"/>
      <c r="H349" s="1997"/>
      <c r="I349" s="1998"/>
      <c r="J349" s="1999" t="s">
        <v>2077</v>
      </c>
      <c r="K349" s="2000"/>
      <c r="L349" s="2019"/>
      <c r="M349" s="2023"/>
      <c r="N349" s="2024"/>
      <c r="O349" s="2017"/>
      <c r="P349" s="2017"/>
    </row>
    <row r="350" spans="1:16" ht="28.5" customHeight="1">
      <c r="A350" s="9"/>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9"/>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9"/>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9"/>
      <c r="B353" s="27"/>
      <c r="C353" s="113" t="s">
        <v>458</v>
      </c>
      <c r="D353" s="1997" t="s">
        <v>2314</v>
      </c>
      <c r="E353" s="1997"/>
      <c r="F353" s="1997"/>
      <c r="G353" s="1997"/>
      <c r="H353" s="1997"/>
      <c r="I353" s="1998"/>
      <c r="J353" s="1999" t="s">
        <v>2325</v>
      </c>
      <c r="K353" s="2000"/>
      <c r="L353" s="2019"/>
      <c r="M353" s="2023"/>
      <c r="N353" s="2024"/>
      <c r="O353" s="2017"/>
      <c r="P353" s="2017"/>
    </row>
    <row r="354" spans="1:16" ht="28.5" customHeight="1">
      <c r="A354" s="9"/>
      <c r="B354" s="27"/>
      <c r="C354" s="111" t="s">
        <v>489</v>
      </c>
      <c r="D354" s="1997" t="s">
        <v>2315</v>
      </c>
      <c r="E354" s="1997"/>
      <c r="F354" s="1997"/>
      <c r="G354" s="1997"/>
      <c r="H354" s="1997"/>
      <c r="I354" s="1998"/>
      <c r="J354" s="1999" t="s">
        <v>2077</v>
      </c>
      <c r="K354" s="2000"/>
      <c r="L354" s="2019"/>
      <c r="M354" s="2023"/>
      <c r="N354" s="2024"/>
      <c r="O354" s="2017"/>
      <c r="P354" s="2017"/>
    </row>
    <row r="355" spans="1:16" ht="28.5" customHeight="1">
      <c r="A355" s="9"/>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9"/>
      <c r="B357" s="1486" t="s">
        <v>402</v>
      </c>
      <c r="C357" s="2028" t="s">
        <v>2330</v>
      </c>
      <c r="D357" s="2028"/>
      <c r="E357" s="2028"/>
      <c r="F357" s="2028"/>
      <c r="G357" s="2028"/>
      <c r="H357" s="33" t="s">
        <v>1962</v>
      </c>
      <c r="I357" s="114" t="s">
        <v>2331</v>
      </c>
      <c r="J357" s="2008"/>
      <c r="K357" s="2008"/>
      <c r="L357" s="2008"/>
      <c r="M357" s="2008"/>
      <c r="N357" s="2009"/>
      <c r="O357" s="1507"/>
      <c r="P357" s="1507"/>
    </row>
    <row r="358" spans="1:16" ht="119.25" customHeight="1">
      <c r="A358" s="9"/>
      <c r="B358" s="1486" t="s">
        <v>404</v>
      </c>
      <c r="C358" s="1855" t="s">
        <v>2332</v>
      </c>
      <c r="D358" s="1855"/>
      <c r="E358" s="1855"/>
      <c r="F358" s="1855"/>
      <c r="G358" s="2098"/>
      <c r="H358" s="158" t="s">
        <v>2077</v>
      </c>
      <c r="I358" s="1535" t="s">
        <v>2036</v>
      </c>
      <c r="J358" s="2010"/>
      <c r="K358" s="2010"/>
      <c r="L358" s="2010"/>
      <c r="M358" s="2010"/>
      <c r="N358" s="2011"/>
      <c r="O358" s="1991"/>
      <c r="P358" s="1991"/>
    </row>
    <row r="359" spans="1:16" ht="27" customHeight="1">
      <c r="A359" s="9"/>
      <c r="B359" s="1490" t="s">
        <v>435</v>
      </c>
      <c r="C359" s="1831" t="s">
        <v>2334</v>
      </c>
      <c r="D359" s="1993"/>
      <c r="E359" s="1993"/>
      <c r="F359" s="1993"/>
      <c r="G359" s="1993"/>
      <c r="H359" s="1994"/>
      <c r="I359" s="1994"/>
      <c r="J359" s="1994"/>
      <c r="K359" s="1994"/>
      <c r="L359" s="1994"/>
      <c r="M359" s="1995"/>
      <c r="N359" s="1996"/>
      <c r="O359" s="1992"/>
      <c r="P359" s="1992"/>
    </row>
    <row r="360" spans="1:16" ht="60.75" customHeight="1" thickBot="1">
      <c r="A360" s="9"/>
      <c r="B360" s="1508" t="s">
        <v>406</v>
      </c>
      <c r="C360" s="2028" t="s">
        <v>2336</v>
      </c>
      <c r="D360" s="2028"/>
      <c r="E360" s="2028"/>
      <c r="F360" s="2028"/>
      <c r="G360" s="2029"/>
      <c r="H360" s="1999" t="s">
        <v>2077</v>
      </c>
      <c r="I360" s="2027"/>
      <c r="J360" s="217" t="s">
        <v>2036</v>
      </c>
      <c r="K360" s="2003"/>
      <c r="L360" s="2003"/>
      <c r="M360" s="2003"/>
      <c r="N360" s="2004"/>
      <c r="O360" s="218"/>
      <c r="P360" s="218"/>
    </row>
    <row r="361" spans="1:16" ht="60.75" customHeight="1" thickBot="1">
      <c r="B361" s="1490" t="s">
        <v>435</v>
      </c>
      <c r="C361" s="2330" t="s">
        <v>2337</v>
      </c>
      <c r="D361" s="2330"/>
      <c r="E361" s="2330"/>
      <c r="F361" s="2330"/>
      <c r="G361" s="2805"/>
      <c r="H361" s="1980" t="s">
        <v>2338</v>
      </c>
      <c r="I361" s="2053"/>
      <c r="J361" s="217" t="s">
        <v>2036</v>
      </c>
      <c r="K361" s="1636"/>
      <c r="L361" s="1636"/>
      <c r="M361" s="1636"/>
      <c r="N361" s="1636"/>
      <c r="O361" s="219"/>
      <c r="P361" s="220"/>
    </row>
    <row r="362" spans="1:16" ht="72"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83">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202:E202"/>
    <mergeCell ref="G202:N202"/>
    <mergeCell ref="C203:E203"/>
    <mergeCell ref="G203:N203"/>
    <mergeCell ref="C204:E204"/>
    <mergeCell ref="G204:N204"/>
    <mergeCell ref="K211:K217"/>
    <mergeCell ref="L211:N217"/>
    <mergeCell ref="O211:O217"/>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187:E187"/>
    <mergeCell ref="G187:K187"/>
    <mergeCell ref="L187:N187"/>
    <mergeCell ref="O187:O198"/>
    <mergeCell ref="C191:E191"/>
    <mergeCell ref="G191:K191"/>
    <mergeCell ref="L191:N191"/>
    <mergeCell ref="C192:E192"/>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P175:P186"/>
    <mergeCell ref="C176:E176"/>
    <mergeCell ref="G176:N176"/>
    <mergeCell ref="C177:E177"/>
    <mergeCell ref="G177:N177"/>
    <mergeCell ref="C178:E178"/>
    <mergeCell ref="G178:N178"/>
    <mergeCell ref="C179:E179"/>
    <mergeCell ref="G179:N179"/>
    <mergeCell ref="C180:E180"/>
    <mergeCell ref="C186:E186"/>
    <mergeCell ref="G186:N186"/>
    <mergeCell ref="C175:E175"/>
    <mergeCell ref="G175:N175"/>
    <mergeCell ref="O175:O186"/>
    <mergeCell ref="G180:N180"/>
    <mergeCell ref="C181:E181"/>
    <mergeCell ref="G181:N181"/>
    <mergeCell ref="C182:E182"/>
    <mergeCell ref="G182:N182"/>
    <mergeCell ref="C183:E183"/>
    <mergeCell ref="G183:N183"/>
    <mergeCell ref="C184:E184"/>
    <mergeCell ref="G184:N184"/>
    <mergeCell ref="C185:E185"/>
    <mergeCell ref="G185:N185"/>
    <mergeCell ref="L169:N169"/>
    <mergeCell ref="C170:E170"/>
    <mergeCell ref="G170:K170"/>
    <mergeCell ref="L170:N170"/>
    <mergeCell ref="C171:E171"/>
    <mergeCell ref="G171:K171"/>
    <mergeCell ref="L171:N171"/>
    <mergeCell ref="C174:E174"/>
    <mergeCell ref="G174:K174"/>
    <mergeCell ref="L174:N174"/>
    <mergeCell ref="G169:K169"/>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2:E172"/>
    <mergeCell ref="G172:K172"/>
    <mergeCell ref="L172:N172"/>
    <mergeCell ref="C173:E173"/>
    <mergeCell ref="G173:K173"/>
    <mergeCell ref="L173:N173"/>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I16:N16"/>
    <mergeCell ref="C17:E17"/>
    <mergeCell ref="G17:H17"/>
    <mergeCell ref="I17:N17"/>
    <mergeCell ref="C14:E14"/>
    <mergeCell ref="G14:H14"/>
    <mergeCell ref="I14:N14"/>
    <mergeCell ref="C15:E15"/>
    <mergeCell ref="G15:H15"/>
    <mergeCell ref="I15:N15"/>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s>
  <conditionalFormatting sqref="I11">
    <cfRule type="expression" dxfId="1331" priority="146">
      <formula>$F$17="Not applicable"</formula>
    </cfRule>
    <cfRule type="expression" dxfId="1330" priority="147">
      <formula>$F$17="Don't know"</formula>
    </cfRule>
    <cfRule type="expression" dxfId="1329" priority="148">
      <formula>$F$17="No"</formula>
    </cfRule>
  </conditionalFormatting>
  <conditionalFormatting sqref="I12:I19">
    <cfRule type="expression" dxfId="1328" priority="143">
      <formula>$F12="Not applicable"</formula>
    </cfRule>
    <cfRule type="expression" dxfId="1327" priority="144">
      <formula>$F12="Don't know"</formula>
    </cfRule>
    <cfRule type="expression" dxfId="1326" priority="145">
      <formula>$F12="No"</formula>
    </cfRule>
  </conditionalFormatting>
  <conditionalFormatting sqref="F11:F19 I11:I19">
    <cfRule type="expression" dxfId="1325" priority="142">
      <formula>$N$14="Don't know"</formula>
    </cfRule>
  </conditionalFormatting>
  <conditionalFormatting sqref="F11:F19 I11:I19">
    <cfRule type="expression" dxfId="1324" priority="141">
      <formula>$N$14="Not applicable"</formula>
    </cfRule>
  </conditionalFormatting>
  <conditionalFormatting sqref="F11:F19 I11:I19">
    <cfRule type="expression" dxfId="1323" priority="140">
      <formula>$N$14="No"</formula>
    </cfRule>
  </conditionalFormatting>
  <conditionalFormatting sqref="L188:M198">
    <cfRule type="expression" dxfId="1322" priority="138">
      <formula>$F$221="Don't know"</formula>
    </cfRule>
    <cfRule type="expression" dxfId="1321" priority="139">
      <formula>$F$221="No"</formula>
    </cfRule>
  </conditionalFormatting>
  <conditionalFormatting sqref="H26 G63:H64 F70:J70 H106 H276:I277 H281:I282 H285:I287 H293:I293 F11:F19 J42:K43 F188:F198 F72:F73 H297:H299 H358 H301:H307 H28:H31 F77:J81 G72:J72 L188:N198 H279:I279 H289:I290 G116:N128">
    <cfRule type="containsBlanks" dxfId="1320" priority="137">
      <formula>LEN(TRIM(F11))=0</formula>
    </cfRule>
  </conditionalFormatting>
  <conditionalFormatting sqref="J35:K36 J39:K39 J47:K48 J50:K50 J52:K53">
    <cfRule type="containsBlanks" dxfId="1319" priority="136">
      <formula>LEN(TRIM(J35))=0</formula>
    </cfRule>
  </conditionalFormatting>
  <conditionalFormatting sqref="I63:J64">
    <cfRule type="containsBlanks" dxfId="1318" priority="135">
      <formula>LEN(TRIM(I63))=0</formula>
    </cfRule>
  </conditionalFormatting>
  <conditionalFormatting sqref="F243 H139 K137 F200:F210 K219 F219:F221 H225 K228:K240 G147:G160 J147:J160">
    <cfRule type="containsBlanks" dxfId="1317" priority="134">
      <formula>LEN(TRIM(F137))=0</formula>
    </cfRule>
  </conditionalFormatting>
  <conditionalFormatting sqref="J27">
    <cfRule type="containsBlanks" dxfId="1316" priority="132">
      <formula>LEN(TRIM(J27))=0</formula>
    </cfRule>
  </conditionalFormatting>
  <conditionalFormatting sqref="G135">
    <cfRule type="containsBlanks" dxfId="1315" priority="133">
      <formula>LEN(TRIM(G135))=0</formula>
    </cfRule>
  </conditionalFormatting>
  <conditionalFormatting sqref="J58">
    <cfRule type="containsBlanks" dxfId="1314" priority="131">
      <formula>LEN(TRIM(J58))=0</formula>
    </cfRule>
  </conditionalFormatting>
  <conditionalFormatting sqref="J26">
    <cfRule type="containsBlanks" dxfId="1313" priority="130">
      <formula>LEN(TRIM(J26))=0</formula>
    </cfRule>
  </conditionalFormatting>
  <conditionalFormatting sqref="J60">
    <cfRule type="containsBlanks" dxfId="1312" priority="129">
      <formula>LEN(TRIM(J60))=0</formula>
    </cfRule>
  </conditionalFormatting>
  <conditionalFormatting sqref="F223">
    <cfRule type="containsBlanks" dxfId="1311" priority="119">
      <formula>LEN(TRIM(F223))=0</formula>
    </cfRule>
  </conditionalFormatting>
  <conditionalFormatting sqref="K242">
    <cfRule type="containsBlanks" dxfId="1310" priority="118">
      <formula>LEN(TRIM(K242))=0</formula>
    </cfRule>
  </conditionalFormatting>
  <conditionalFormatting sqref="H140">
    <cfRule type="containsBlanks" dxfId="1309" priority="128">
      <formula>LEN(TRIM(H140))=0</formula>
    </cfRule>
  </conditionalFormatting>
  <conditionalFormatting sqref="H143 K137 H139:H140">
    <cfRule type="expression" dxfId="1308" priority="126">
      <formula>#REF!="Don't know"</formula>
    </cfRule>
    <cfRule type="expression" dxfId="1307" priority="127">
      <formula>#REF!="No"</formula>
    </cfRule>
  </conditionalFormatting>
  <conditionalFormatting sqref="H143">
    <cfRule type="containsBlanks" dxfId="1306" priority="125">
      <formula>LEN(TRIM(H143))=0</formula>
    </cfRule>
  </conditionalFormatting>
  <conditionalFormatting sqref="H141">
    <cfRule type="expression" dxfId="1305" priority="123">
      <formula>#REF!="Don't know"</formula>
    </cfRule>
    <cfRule type="expression" dxfId="1304" priority="124">
      <formula>#REF!="No"</formula>
    </cfRule>
  </conditionalFormatting>
  <conditionalFormatting sqref="H141">
    <cfRule type="containsBlanks" dxfId="1303" priority="122">
      <formula>LEN(TRIM(H141))=0</formula>
    </cfRule>
  </conditionalFormatting>
  <conditionalFormatting sqref="L188:M198">
    <cfRule type="expression" dxfId="1302" priority="120">
      <formula>$F$221="Don't know"</formula>
    </cfRule>
    <cfRule type="expression" dxfId="1301" priority="121">
      <formula>$F$221="No"</formula>
    </cfRule>
  </conditionalFormatting>
  <conditionalFormatting sqref="H310:H311">
    <cfRule type="containsBlanks" dxfId="1300" priority="117">
      <formula>LEN(TRIM(H310))=0</formula>
    </cfRule>
  </conditionalFormatting>
  <conditionalFormatting sqref="I67">
    <cfRule type="containsBlanks" dxfId="1299" priority="116">
      <formula>LEN(TRIM(I67))=0</formula>
    </cfRule>
  </conditionalFormatting>
  <conditionalFormatting sqref="H313">
    <cfRule type="containsBlanks" dxfId="1298" priority="115">
      <formula>LEN(TRIM(H313))=0</formula>
    </cfRule>
  </conditionalFormatting>
  <conditionalFormatting sqref="H8">
    <cfRule type="containsBlanks" dxfId="1297" priority="114">
      <formula>LEN(TRIM(H8))=0</formula>
    </cfRule>
  </conditionalFormatting>
  <conditionalFormatting sqref="H8">
    <cfRule type="expression" dxfId="1296" priority="113">
      <formula>$N$14="Don't know"</formula>
    </cfRule>
  </conditionalFormatting>
  <conditionalFormatting sqref="H8">
    <cfRule type="expression" dxfId="1295" priority="112">
      <formula>$N$14="Not applicable"</formula>
    </cfRule>
  </conditionalFormatting>
  <conditionalFormatting sqref="H8">
    <cfRule type="expression" dxfId="1294" priority="111">
      <formula>$N$14="No"</formula>
    </cfRule>
  </conditionalFormatting>
  <conditionalFormatting sqref="F252">
    <cfRule type="containsBlanks" dxfId="1293" priority="110">
      <formula>LEN(TRIM(F252))=0</formula>
    </cfRule>
  </conditionalFormatting>
  <conditionalFormatting sqref="F260">
    <cfRule type="containsBlanks" dxfId="1292" priority="109">
      <formula>LEN(TRIM(F260))=0</formula>
    </cfRule>
  </conditionalFormatting>
  <conditionalFormatting sqref="F261:F264">
    <cfRule type="containsBlanks" dxfId="1291" priority="108">
      <formula>LEN(TRIM(F261))=0</formula>
    </cfRule>
  </conditionalFormatting>
  <conditionalFormatting sqref="F254">
    <cfRule type="containsBlanks" dxfId="1290" priority="107">
      <formula>LEN(TRIM(F254))=0</formula>
    </cfRule>
  </conditionalFormatting>
  <conditionalFormatting sqref="F256">
    <cfRule type="containsBlanks" dxfId="1289" priority="106">
      <formula>LEN(TRIM(F256))=0</formula>
    </cfRule>
  </conditionalFormatting>
  <conditionalFormatting sqref="F258">
    <cfRule type="containsBlanks" dxfId="1288" priority="105">
      <formula>LEN(TRIM(F258))=0</formula>
    </cfRule>
  </conditionalFormatting>
  <conditionalFormatting sqref="L165:L170">
    <cfRule type="expression" dxfId="1287" priority="103">
      <formula>$F$221="Don't know"</formula>
    </cfRule>
    <cfRule type="expression" dxfId="1286" priority="104">
      <formula>$F$221="No"</formula>
    </cfRule>
  </conditionalFormatting>
  <conditionalFormatting sqref="L164:M164">
    <cfRule type="expression" dxfId="1285" priority="101">
      <formula>$F$221="Don't know"</formula>
    </cfRule>
    <cfRule type="expression" dxfId="1284" priority="102">
      <formula>$F$221="No"</formula>
    </cfRule>
  </conditionalFormatting>
  <conditionalFormatting sqref="L164:N164 F164:F174 L165:L170">
    <cfRule type="containsBlanks" dxfId="1283" priority="100">
      <formula>LEN(TRIM(F164))=0</formula>
    </cfRule>
  </conditionalFormatting>
  <conditionalFormatting sqref="F176:F186">
    <cfRule type="containsBlanks" dxfId="1282" priority="99">
      <formula>LEN(TRIM(F176))=0</formula>
    </cfRule>
  </conditionalFormatting>
  <conditionalFormatting sqref="L164:M164">
    <cfRule type="expression" dxfId="1281" priority="97">
      <formula>$F$221="Don't know"</formula>
    </cfRule>
    <cfRule type="expression" dxfId="1280" priority="98">
      <formula>$F$221="No"</formula>
    </cfRule>
  </conditionalFormatting>
  <conditionalFormatting sqref="F95:F97">
    <cfRule type="containsBlanks" dxfId="1279" priority="96">
      <formula>LEN(TRIM(F95))=0</formula>
    </cfRule>
  </conditionalFormatting>
  <conditionalFormatting sqref="F99:F102">
    <cfRule type="containsBlanks" dxfId="1278" priority="95">
      <formula>LEN(TRIM(F99))=0</formula>
    </cfRule>
  </conditionalFormatting>
  <conditionalFormatting sqref="H213:H216">
    <cfRule type="expression" dxfId="1277" priority="93">
      <formula>$H$144="Don't know"</formula>
    </cfRule>
    <cfRule type="expression" dxfId="1276" priority="94">
      <formula>$H$144="no"</formula>
    </cfRule>
  </conditionalFormatting>
  <conditionalFormatting sqref="H213:H216">
    <cfRule type="containsBlanks" dxfId="1275" priority="92">
      <formula>LEN(TRIM(H213))=0</formula>
    </cfRule>
  </conditionalFormatting>
  <conditionalFormatting sqref="H211">
    <cfRule type="expression" dxfId="1274" priority="90">
      <formula>#REF!="Don't know"</formula>
    </cfRule>
    <cfRule type="expression" dxfId="1273" priority="91">
      <formula>#REF!="No"</formula>
    </cfRule>
  </conditionalFormatting>
  <conditionalFormatting sqref="H211">
    <cfRule type="containsBlanks" dxfId="1272" priority="89">
      <formula>LEN(TRIM(H211))=0</formula>
    </cfRule>
  </conditionalFormatting>
  <conditionalFormatting sqref="H360:I360">
    <cfRule type="containsBlanks" dxfId="1271" priority="87">
      <formula>LEN(TRIM(H360))=0</formula>
    </cfRule>
    <cfRule type="containsBlanks" priority="88">
      <formula>LEN(TRIM(H360))=0</formula>
    </cfRule>
  </conditionalFormatting>
  <conditionalFormatting sqref="F268:F272">
    <cfRule type="containsBlanks" dxfId="1270" priority="86">
      <formula>LEN(TRIM(F268))=0</formula>
    </cfRule>
  </conditionalFormatting>
  <conditionalFormatting sqref="G93:J93">
    <cfRule type="containsBlanks" dxfId="1269" priority="65">
      <formula>LEN(TRIM(G93))=0</formula>
    </cfRule>
  </conditionalFormatting>
  <conditionalFormatting sqref="F245:G245 F247:G247 F246 F249:G249 F248">
    <cfRule type="containsBlanks" dxfId="1268" priority="64">
      <formula>LEN(TRIM(F245))=0</formula>
    </cfRule>
  </conditionalFormatting>
  <conditionalFormatting sqref="G266">
    <cfRule type="containsBlanks" dxfId="1267" priority="85">
      <formula>LEN(TRIM(G266))=0</formula>
    </cfRule>
  </conditionalFormatting>
  <conditionalFormatting sqref="I20">
    <cfRule type="containsBlanks" dxfId="1266" priority="81">
      <formula>LEN(TRIM(I20))=0</formula>
    </cfRule>
    <cfRule type="expression" dxfId="1265" priority="84">
      <formula>$M$14="Don't know"</formula>
    </cfRule>
  </conditionalFormatting>
  <conditionalFormatting sqref="I20">
    <cfRule type="expression" dxfId="1264" priority="83">
      <formula>$M$14="Not applicable"</formula>
    </cfRule>
  </conditionalFormatting>
  <conditionalFormatting sqref="I20">
    <cfRule type="expression" dxfId="1263" priority="82">
      <formula>$M$14="No"</formula>
    </cfRule>
  </conditionalFormatting>
  <conditionalFormatting sqref="I21">
    <cfRule type="containsBlanks" dxfId="1262" priority="77">
      <formula>LEN(TRIM(I21))=0</formula>
    </cfRule>
    <cfRule type="expression" dxfId="1261" priority="80">
      <formula>$M$14="Don't know"</formula>
    </cfRule>
  </conditionalFormatting>
  <conditionalFormatting sqref="I21">
    <cfRule type="expression" dxfId="1260" priority="79">
      <formula>$M$14="Not applicable"</formula>
    </cfRule>
  </conditionalFormatting>
  <conditionalFormatting sqref="I21">
    <cfRule type="expression" dxfId="1259" priority="78">
      <formula>$M$14="No"</formula>
    </cfRule>
  </conditionalFormatting>
  <conditionalFormatting sqref="I22">
    <cfRule type="containsBlanks" dxfId="1258" priority="73">
      <formula>LEN(TRIM(I22))=0</formula>
    </cfRule>
    <cfRule type="expression" dxfId="1257" priority="76">
      <formula>$M$14="Don't know"</formula>
    </cfRule>
  </conditionalFormatting>
  <conditionalFormatting sqref="I22">
    <cfRule type="expression" dxfId="1256" priority="75">
      <formula>$M$14="Not applicable"</formula>
    </cfRule>
  </conditionalFormatting>
  <conditionalFormatting sqref="I22">
    <cfRule type="expression" dxfId="1255" priority="74">
      <formula>$M$14="No"</formula>
    </cfRule>
  </conditionalFormatting>
  <conditionalFormatting sqref="I23">
    <cfRule type="expression" dxfId="1254" priority="70">
      <formula>$N$14="No"</formula>
    </cfRule>
  </conditionalFormatting>
  <conditionalFormatting sqref="I23">
    <cfRule type="expression" dxfId="1253" priority="72">
      <formula>$N$14="Don't know"</formula>
    </cfRule>
  </conditionalFormatting>
  <conditionalFormatting sqref="I23">
    <cfRule type="expression" dxfId="1252" priority="71">
      <formula>$N$14="Not applicable"</formula>
    </cfRule>
  </conditionalFormatting>
  <conditionalFormatting sqref="I23">
    <cfRule type="containsBlanks" dxfId="1251" priority="69">
      <formula>LEN(TRIM(I23))=0</formula>
    </cfRule>
  </conditionalFormatting>
  <conditionalFormatting sqref="I23">
    <cfRule type="expression" dxfId="1250" priority="68">
      <formula>$N$14="Don't know"</formula>
    </cfRule>
  </conditionalFormatting>
  <conditionalFormatting sqref="I23">
    <cfRule type="expression" dxfId="1249" priority="67">
      <formula>$N$14="Not applicable"</formula>
    </cfRule>
  </conditionalFormatting>
  <conditionalFormatting sqref="I23">
    <cfRule type="expression" dxfId="1248" priority="66">
      <formula>$N$14="No"</formula>
    </cfRule>
  </conditionalFormatting>
  <conditionalFormatting sqref="G251">
    <cfRule type="containsBlanks" dxfId="1247" priority="63">
      <formula>LEN(TRIM(G251))=0</formula>
    </cfRule>
  </conditionalFormatting>
  <conditionalFormatting sqref="J354">
    <cfRule type="containsBlanks" dxfId="1246" priority="47">
      <formula>LEN(TRIM(J354))=0</formula>
    </cfRule>
  </conditionalFormatting>
  <conditionalFormatting sqref="J348">
    <cfRule type="containsBlanks" dxfId="1245" priority="50">
      <formula>LEN(TRIM(J348))=0</formula>
    </cfRule>
  </conditionalFormatting>
  <conditionalFormatting sqref="J353">
    <cfRule type="containsBlanks" dxfId="1244" priority="48">
      <formula>LEN(TRIM(J353))=0</formula>
    </cfRule>
  </conditionalFormatting>
  <conditionalFormatting sqref="J344">
    <cfRule type="containsBlanks" dxfId="1243" priority="51">
      <formula>LEN(TRIM(J344))=0</formula>
    </cfRule>
  </conditionalFormatting>
  <conditionalFormatting sqref="J318">
    <cfRule type="containsBlanks" dxfId="1242" priority="62">
      <formula>LEN(TRIM(J318))=0</formula>
    </cfRule>
  </conditionalFormatting>
  <conditionalFormatting sqref="J319">
    <cfRule type="containsBlanks" dxfId="1241" priority="61">
      <formula>LEN(TRIM(J319))=0</formula>
    </cfRule>
  </conditionalFormatting>
  <conditionalFormatting sqref="J323">
    <cfRule type="containsBlanks" dxfId="1240" priority="60">
      <formula>LEN(TRIM(J323))=0</formula>
    </cfRule>
  </conditionalFormatting>
  <conditionalFormatting sqref="J324">
    <cfRule type="containsBlanks" dxfId="1239" priority="59">
      <formula>LEN(TRIM(J324))=0</formula>
    </cfRule>
  </conditionalFormatting>
  <conditionalFormatting sqref="J328">
    <cfRule type="containsBlanks" dxfId="1238" priority="58">
      <formula>LEN(TRIM(J328))=0</formula>
    </cfRule>
  </conditionalFormatting>
  <conditionalFormatting sqref="J329">
    <cfRule type="containsBlanks" dxfId="1237" priority="57">
      <formula>LEN(TRIM(J329))=0</formula>
    </cfRule>
  </conditionalFormatting>
  <conditionalFormatting sqref="J333">
    <cfRule type="containsBlanks" dxfId="1236" priority="56">
      <formula>LEN(TRIM(J333))=0</formula>
    </cfRule>
  </conditionalFormatting>
  <conditionalFormatting sqref="J334">
    <cfRule type="containsBlanks" dxfId="1235" priority="55">
      <formula>LEN(TRIM(J334))=0</formula>
    </cfRule>
  </conditionalFormatting>
  <conditionalFormatting sqref="J338">
    <cfRule type="containsBlanks" dxfId="1234" priority="54">
      <formula>LEN(TRIM(J338))=0</formula>
    </cfRule>
  </conditionalFormatting>
  <conditionalFormatting sqref="J339">
    <cfRule type="containsBlanks" dxfId="1233" priority="53">
      <formula>LEN(TRIM(J339))=0</formula>
    </cfRule>
  </conditionalFormatting>
  <conditionalFormatting sqref="J343">
    <cfRule type="containsBlanks" dxfId="1232" priority="52">
      <formula>LEN(TRIM(J343))=0</formula>
    </cfRule>
  </conditionalFormatting>
  <conditionalFormatting sqref="J349">
    <cfRule type="containsBlanks" dxfId="1231" priority="49">
      <formula>LEN(TRIM(J349))=0</formula>
    </cfRule>
  </conditionalFormatting>
  <conditionalFormatting sqref="J89:J92">
    <cfRule type="containsBlanks" dxfId="1230" priority="46">
      <formula>LEN(TRIM(J89))=0</formula>
    </cfRule>
  </conditionalFormatting>
  <conditionalFormatting sqref="J321">
    <cfRule type="containsBlanks" dxfId="1229" priority="45">
      <formula>LEN(TRIM(J321))=0</formula>
    </cfRule>
  </conditionalFormatting>
  <conditionalFormatting sqref="J326">
    <cfRule type="containsBlanks" dxfId="1228" priority="44">
      <formula>LEN(TRIM(J326))=0</formula>
    </cfRule>
  </conditionalFormatting>
  <conditionalFormatting sqref="J331">
    <cfRule type="containsBlanks" dxfId="1227" priority="43">
      <formula>LEN(TRIM(J331))=0</formula>
    </cfRule>
  </conditionalFormatting>
  <conditionalFormatting sqref="J336">
    <cfRule type="containsBlanks" dxfId="1226" priority="42">
      <formula>LEN(TRIM(J336))=0</formula>
    </cfRule>
  </conditionalFormatting>
  <conditionalFormatting sqref="J346">
    <cfRule type="containsBlanks" dxfId="1225" priority="41">
      <formula>LEN(TRIM(J346))=0</formula>
    </cfRule>
  </conditionalFormatting>
  <conditionalFormatting sqref="J351">
    <cfRule type="containsBlanks" dxfId="1224" priority="40">
      <formula>LEN(TRIM(J351))=0</formula>
    </cfRule>
  </conditionalFormatting>
  <conditionalFormatting sqref="J356">
    <cfRule type="containsBlanks" dxfId="1223" priority="39">
      <formula>LEN(TRIM(J356))=0</formula>
    </cfRule>
  </conditionalFormatting>
  <conditionalFormatting sqref="H357">
    <cfRule type="containsBlanks" dxfId="1222" priority="38">
      <formula>LEN(TRIM(H357))=0</formula>
    </cfRule>
  </conditionalFormatting>
  <conditionalFormatting sqref="K20:N24">
    <cfRule type="containsBlanks" dxfId="1221" priority="37">
      <formula>LEN(TRIM(K20))=0</formula>
    </cfRule>
  </conditionalFormatting>
  <conditionalFormatting sqref="J29">
    <cfRule type="containsBlanks" dxfId="1220" priority="35">
      <formula>LEN(TRIM(J29))=0</formula>
    </cfRule>
  </conditionalFormatting>
  <conditionalFormatting sqref="J28">
    <cfRule type="containsBlanks" dxfId="1219" priority="36">
      <formula>LEN(TRIM(J28))=0</formula>
    </cfRule>
  </conditionalFormatting>
  <conditionalFormatting sqref="J341">
    <cfRule type="containsBlanks" dxfId="1218" priority="34">
      <formula>LEN(TRIM(J341))=0</formula>
    </cfRule>
  </conditionalFormatting>
  <conditionalFormatting sqref="H308:J308">
    <cfRule type="containsBlanks" dxfId="1217" priority="33">
      <formula>LEN(TRIM(H308))=0</formula>
    </cfRule>
  </conditionalFormatting>
  <conditionalFormatting sqref="H312:J312">
    <cfRule type="containsBlanks" dxfId="1216" priority="32">
      <formula>LEN(TRIM(H312))=0</formula>
    </cfRule>
  </conditionalFormatting>
  <conditionalFormatting sqref="H315:J315">
    <cfRule type="containsBlanks" dxfId="1215" priority="31">
      <formula>LEN(TRIM(H315))=0</formula>
    </cfRule>
  </conditionalFormatting>
  <conditionalFormatting sqref="I24">
    <cfRule type="containsBlanks" dxfId="1214" priority="30">
      <formula>LEN(TRIM(I24))=0</formula>
    </cfRule>
  </conditionalFormatting>
  <conditionalFormatting sqref="H361">
    <cfRule type="containsBlanks" dxfId="1213" priority="28">
      <formula>LEN(TRIM(H361))=0</formula>
    </cfRule>
    <cfRule type="containsBlanks" priority="29">
      <formula>LEN(TRIM(H361))=0</formula>
    </cfRule>
  </conditionalFormatting>
  <conditionalFormatting sqref="F9:N9">
    <cfRule type="expression" dxfId="1212" priority="27">
      <formula>$N$14="Don't know"</formula>
    </cfRule>
  </conditionalFormatting>
  <conditionalFormatting sqref="F9:N9">
    <cfRule type="expression" dxfId="1211" priority="26">
      <formula>$N$14="Not applicable"</formula>
    </cfRule>
  </conditionalFormatting>
  <conditionalFormatting sqref="F9:N9">
    <cfRule type="expression" dxfId="1210" priority="25">
      <formula>$N$14="No"</formula>
    </cfRule>
  </conditionalFormatting>
  <conditionalFormatting sqref="F9:N9">
    <cfRule type="containsBlanks" dxfId="1209" priority="24">
      <formula>LEN(TRIM(F9))=0</formula>
    </cfRule>
  </conditionalFormatting>
  <conditionalFormatting sqref="F71">
    <cfRule type="containsBlanks" dxfId="1208" priority="23">
      <formula>LEN(TRIM(F71))=0</formula>
    </cfRule>
  </conditionalFormatting>
  <conditionalFormatting sqref="H137">
    <cfRule type="expression" dxfId="1207" priority="21">
      <formula>$N$129="Don't know"</formula>
    </cfRule>
    <cfRule type="expression" dxfId="1206" priority="22">
      <formula>$N$129="No"</formula>
    </cfRule>
  </conditionalFormatting>
  <conditionalFormatting sqref="H137">
    <cfRule type="containsBlanks" dxfId="1205" priority="20">
      <formula>LEN(TRIM(H137))=0</formula>
    </cfRule>
  </conditionalFormatting>
  <conditionalFormatting sqref="H138">
    <cfRule type="expression" dxfId="1204" priority="18">
      <formula>$N$129="Don't know"</formula>
    </cfRule>
    <cfRule type="expression" dxfId="1203" priority="19">
      <formula>$N$129="No"</formula>
    </cfRule>
  </conditionalFormatting>
  <conditionalFormatting sqref="H138">
    <cfRule type="containsBlanks" dxfId="1202" priority="17">
      <formula>LEN(TRIM(H138))=0</formula>
    </cfRule>
  </conditionalFormatting>
  <conditionalFormatting sqref="L171">
    <cfRule type="expression" dxfId="1201" priority="15">
      <formula>$F$221="Don't know"</formula>
    </cfRule>
    <cfRule type="expression" dxfId="1200" priority="16">
      <formula>$F$221="No"</formula>
    </cfRule>
  </conditionalFormatting>
  <conditionalFormatting sqref="L171">
    <cfRule type="containsBlanks" dxfId="1199" priority="14">
      <formula>LEN(TRIM(L171))=0</formula>
    </cfRule>
  </conditionalFormatting>
  <conditionalFormatting sqref="L172">
    <cfRule type="expression" dxfId="1198" priority="12">
      <formula>$F$221="Don't know"</formula>
    </cfRule>
    <cfRule type="expression" dxfId="1197" priority="13">
      <formula>$F$221="No"</formula>
    </cfRule>
  </conditionalFormatting>
  <conditionalFormatting sqref="L172">
    <cfRule type="containsBlanks" dxfId="1196" priority="11">
      <formula>LEN(TRIM(L172))=0</formula>
    </cfRule>
  </conditionalFormatting>
  <conditionalFormatting sqref="L173">
    <cfRule type="expression" dxfId="1195" priority="9">
      <formula>$F$221="Don't know"</formula>
    </cfRule>
    <cfRule type="expression" dxfId="1194" priority="10">
      <formula>$F$221="No"</formula>
    </cfRule>
  </conditionalFormatting>
  <conditionalFormatting sqref="L173">
    <cfRule type="containsBlanks" dxfId="1193" priority="8">
      <formula>LEN(TRIM(L173))=0</formula>
    </cfRule>
  </conditionalFormatting>
  <conditionalFormatting sqref="L174">
    <cfRule type="expression" dxfId="1192" priority="6">
      <formula>$F$221="Don't know"</formula>
    </cfRule>
    <cfRule type="expression" dxfId="1191" priority="7">
      <formula>$F$221="No"</formula>
    </cfRule>
  </conditionalFormatting>
  <conditionalFormatting sqref="L174">
    <cfRule type="containsBlanks" dxfId="1190" priority="5">
      <formula>LEN(TRIM(L174))=0</formula>
    </cfRule>
  </conditionalFormatting>
  <conditionalFormatting sqref="J55:K57 J51:K51 J49:K49 J44:K45 J40:K40 J37:K37">
    <cfRule type="containsBlanks" dxfId="1189" priority="4">
      <formula>LEN(TRIM(J37))=0</formula>
    </cfRule>
  </conditionalFormatting>
  <conditionalFormatting sqref="K285:L290 K281:L283 H294:I294 H292:I292 H288:I288 H283:I283 H278:I278">
    <cfRule type="containsBlanks" dxfId="1188" priority="3">
      <formula>LEN(TRIM(H278))=0</formula>
    </cfRule>
  </conditionalFormatting>
  <conditionalFormatting sqref="K276:L279">
    <cfRule type="containsBlanks" dxfId="1187" priority="2">
      <formula>LEN(TRIM(K276))=0</formula>
    </cfRule>
  </conditionalFormatting>
  <conditionalFormatting sqref="K292:L294">
    <cfRule type="containsBlanks" dxfId="1186" priority="1">
      <formula>LEN(TRIM(K292))=0</formula>
    </cfRule>
  </conditionalFormatting>
  <dataValidations count="39">
    <dataValidation type="list" allowBlank="1" showInputMessage="1" showErrorMessage="1" sqref="H361:I361" xr:uid="{200908F9-C421-4F7F-9660-92C4D526008F}">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5F3E60A9-2659-4337-80E8-2ACF292BD6D1}">
      <formula1>"Présélectionné par l'OMS, SRA, Présélectionné par l'OMS et SRA,Aucun produit préselectionné par l'OMS ou SRA enregistré,Ne sais pas"</formula1>
    </dataValidation>
    <dataValidation type="list" allowBlank="1" showInputMessage="1" showErrorMessage="1" sqref="H29 J29" xr:uid="{4D16C3FC-EED0-4230-A867-132FAC63D044}">
      <formula1>"2015,2016,2017,2018,2019"</formula1>
    </dataValidation>
    <dataValidation type="list" allowBlank="1" showInputMessage="1" showErrorMessage="1" sqref="J321:K321 J326:K326 J331:K331 J336:K336 J346:K346 J351:K351 J356:K356 J341:K341" xr:uid="{0A708458-E627-4AB9-9CB5-AF2EDE765145}">
      <formula1>"0,1,2 ou plus,Ne sais pas"</formula1>
    </dataValidation>
    <dataValidation type="list" allowBlank="1" showInputMessage="1" showErrorMessage="1" sqref="H304:J304" xr:uid="{8DBA4C0B-43D9-451C-BE69-A2A8F449AAED}">
      <formula1>"Oui, certifié ISO, Oui, présélectioné par l'OMS, Oui, certifié ISO et présélectionné par l'OMS,Ni l'un ni l'autre, Ne sais pas, Non applicable"</formula1>
    </dataValidation>
    <dataValidation type="list" allowBlank="1" showInputMessage="1" showErrorMessage="1" sqref="F248:G248" xr:uid="{CAAA1B08-9F43-4122-8715-C28EF4C7FFD8}">
      <formula1>"Oui : Mobilisation/implication communautaire importante,Oui : Une certaine mobilisation/implication communautaire,Non,Ne sais pas"</formula1>
    </dataValidation>
    <dataValidation type="list" allowBlank="1" showInputMessage="1" showErrorMessage="1" sqref="F246:G246" xr:uid="{CEDE021B-7808-4A87-80EC-2ECA0A27A6C9}">
      <formula1>"Oui : Médias importants,Oui : Certains médias,Non,Ne sais pas"</formula1>
    </dataValidation>
    <dataValidation type="list" allowBlank="1" showInputMessage="1" showErrorMessage="1" sqref="G147:G160 H151:I160 H147:I149 J147:J160 K147:L149 K151:L160" xr:uid="{D0FB2165-1DD3-46F3-B36D-1AB0B7AAE2F8}">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2BFDBBDD-8681-4CCF-8B76-30519E8AE6C5}">
      <formula1>"Oui, un niveau élevé de mise en œuvre, Oui, une certaine mise en œuvre,Mise en œuvre minimale ou inexistante, Ne sais pas, Non applicable (aucune stratégie)"</formula1>
    </dataValidation>
    <dataValidation type="list" allowBlank="1" showInputMessage="1" showErrorMessage="1" sqref="J89:J92" xr:uid="{D282286D-83DB-48DE-A41D-3CC5CFB31383}">
      <formula1>"Oui, Non, Ne sais pas,Non applicable"</formula1>
    </dataValidation>
    <dataValidation type="list" allowBlank="1" showInputMessage="1" showErrorMessage="1" error="Choisissez une réponse dans la liste déroulante." prompt="Choisissez une réponse dans la liste déroulante." sqref="G90:I92" xr:uid="{C9F358A6-6D69-48C2-97C8-344CB3C4161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E8F4F162-D6EA-4D63-8929-4570581D7731}">
      <formula1>"Ministère des Finances, Ministère de la Planification,Les deux,Ni l'un ni l'autre,Ne sais pas, Non applicable"</formula1>
    </dataValidation>
    <dataValidation type="list" allowBlank="1" showInputMessage="1" showErrorMessage="1" sqref="F272:G272" xr:uid="{EA2BF939-5104-4458-82DE-B387BEA87CA6}">
      <formula1>"Papier uniquement, Téléphone mobile/SMS,Électronique,Combinaison, Ne sais pas, Non applicable (aucun LMIS)"</formula1>
    </dataValidation>
    <dataValidation type="list" allowBlank="1" showInputMessage="1" showErrorMessage="1" sqref="G251" xr:uid="{F94FB891-ABC0-40B8-8846-31FFB1D2FDE3}">
      <formula1>"0 %,1 à 10 %,11 à 20 %,21 à 30 %,31 à 40 %,41 à 50 %,51 à 60 %,61 à 70 %,71 à 80 %,81 à 100 %,Ne sais pas,Non applicable"</formula1>
    </dataValidation>
    <dataValidation type="list" allowBlank="1" showInputMessage="1" showErrorMessage="1" sqref="F249:G249 H213:J216 F99:G102" xr:uid="{79D03E23-81DD-4E83-955A-EEA681D14241}">
      <formula1>"Oui,Non,Ne sais pas"</formula1>
    </dataValidation>
    <dataValidation type="list" allowBlank="1" showInputMessage="1" showErrorMessage="1" sqref="F247:G247" xr:uid="{56D11028-ACC0-4841-9C44-589946444FA6}">
      <formula1>"Oui : Sensibilisation/éducation mobile importante,Oui : Une certaine sensibilisation/éducation mobile,Non,Ne sais pas"</formula1>
    </dataValidation>
    <dataValidation type="list" allowBlank="1" showInputMessage="1" showErrorMessage="1" sqref="F245:G245" xr:uid="{F7C3856B-CF83-437F-8973-BE27948B0ED5}">
      <formula1>"Oui : Marketing social important,Oui : Un certain marketing social,Non,Ne sais pas"</formula1>
    </dataValidation>
    <dataValidation allowBlank="1" showInputMessage="1" showErrorMessage="1" error="Choisissez une réponse dans la liste déroulante." sqref="K20:N24" xr:uid="{0007A468-40D3-4D74-968E-42621A41D662}"/>
    <dataValidation type="list" allowBlank="1" showInputMessage="1" showErrorMessage="1" sqref="F271:G271" xr:uid="{3D2AFAA6-E35E-4BEE-8BFC-B138D3064DBB}">
      <formula1>"Oui : Tous les sites de marketing social sont inclus, Oui : Certains sites de marketing social sont inclus,Aucun, Ne sais pas, Non applicable (aucun LMIS)"</formula1>
    </dataValidation>
    <dataValidation type="list" allowBlank="1" showInputMessage="1" showErrorMessage="1" sqref="F270:G270" xr:uid="{A5CED0D6-1B78-447D-B3F5-A0166EF9D61B}">
      <formula1>"Oui : Toutes les installations des ONG sont incluses, Oui : Certaines des installations des ONG sont incluses,Aucun, Ne sais pas, Non applicable (aucun LMIS)"</formula1>
    </dataValidation>
    <dataValidation type="list" allowBlank="1" showInputMessage="1" showErrorMessage="1" sqref="F269:G269" xr:uid="{E72DDDFB-8B47-4666-B400-7E7EE7FF0200}">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3A5C45D0-199B-43BD-84BC-17D39A6EB2C9}">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D99F5379-1B59-4BEB-989E-9DF8856F1778}">
      <formula1>"Oui (plan PSE avec composant FP/RH),Aucun plan PSE commencé/élaboré,Oui plan PSE mais aucun composant FP/RH,Ne sais pas"</formula1>
    </dataValidation>
    <dataValidation type="list" allowBlank="1" showInputMessage="1" showErrorMessage="1" sqref="H312:J312" xr:uid="{247858C5-C3FE-446C-B89C-2E96B3FC7CB4}">
      <formula1>"0 à 25 %,26 à 50 %,51 à 75 %,76 à 100 %, Ne sais pas, Non applicable"</formula1>
    </dataValidation>
    <dataValidation type="list" allowBlank="1" showInputMessage="1" showErrorMessage="1" sqref="H302:J302 F95:F97" xr:uid="{01F43206-79E4-4DC6-897E-6B01BB4056D1}">
      <formula1>"Oui,Non,Ne sais pas,Non applicable"</formula1>
    </dataValidation>
    <dataValidation type="list" allowBlank="1" showInputMessage="1" showErrorMessage="1" sqref="H308:J308" xr:uid="{5149CAE1-1C7E-4011-820A-AADE781BFCF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E94158BE-70CC-4266-A9DF-FFAF69E733CE}">
      <formula1>"0,1,2 à 3,Plus de 3, Ne sais pas"</formula1>
    </dataValidation>
    <dataValidation type="list" allowBlank="1" showInputMessage="1" showErrorMessage="1" sqref="J349 J354 J324 J329 J334 J339 J344 J319" xr:uid="{8701CD5B-0C24-43F5-8B80-18562D1B3B0F}">
      <formula1>"0,1,2 à 3,Plus de 3,Ne sais pas"</formula1>
    </dataValidation>
    <dataValidation type="list" allowBlank="1" showInputMessage="1" showErrorMessage="1" sqref="H302" xr:uid="{DDC64852-294C-429F-922E-8A2DCF6C1CF6}">
      <formula1>"Oui,Non,Ne sais pas, Non applicable"</formula1>
    </dataValidation>
    <dataValidation type="list" allowBlank="1" showInputMessage="1" showErrorMessage="1" sqref="H301:J301" xr:uid="{7DE2F49B-BE4C-4576-8E01-1058D6910A84}">
      <formula1>"Moins de 6 mois, De 6 mois à moins d'1 an, D'1 an à 18 mois, Plus de 18 mois,Ne sais pas"</formula1>
    </dataValidation>
    <dataValidation type="list" allowBlank="1" showInputMessage="1" showErrorMessage="1" error="Choisissez une réponse dans la liste déroulante." sqref="I20:I21" xr:uid="{3A302514-D2D4-4E51-9EA4-D2E4909CBD3F}">
      <formula1>"Oui, Non, Ne sais pas, Non applicable"</formula1>
    </dataValidation>
    <dataValidation type="list" allowBlank="1" showInputMessage="1" showErrorMessage="1" sqref="H305:J306" xr:uid="{4ACDE5AC-E17A-442C-A8A5-B6E62C3C4846}">
      <formula1>"La plupart ont été testés, Certains ont été testés, Aucun n'a été testé, Ne sais pas, Non applicable"</formula1>
    </dataValidation>
    <dataValidation type="list" allowBlank="1" showInputMessage="1" showErrorMessage="1" sqref="H161 J161:L161" xr:uid="{04AFFBCE-F660-4AE8-A803-FF5EC5ED4882}">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D87CD8-D3D6-4A8C-8996-9302D896D32A}">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0C10AA36-EEAE-4B77-AD52-3CF606A1556F}">
      <formula1>"Oui, Non, Ne sais pas"</formula1>
    </dataValidation>
    <dataValidation type="list" allowBlank="1" showInputMessage="1" showErrorMessage="1" sqref="H31:J31" xr:uid="{D341749E-6F5B-41C4-9C6A-C4DBDD4E5764}">
      <formula1>"Moins d'une fois par an,Une fois par an,Deux fois par an,Une fois par trimestre,Une fois par mois,Ad hoc"</formula1>
    </dataValidation>
    <dataValidation type="list" allowBlank="1" showInputMessage="1" showErrorMessage="1" sqref="H26 J26 H28 J28" xr:uid="{34BBA905-A246-4F6B-B7C5-FA28CF1023C8}">
      <formula1>"Janvier, Février, Mars, Avril, Mai, Juin, juillet, Août, Septembre, Octobre, Novembre, Décembre"</formula1>
    </dataValidation>
    <dataValidation type="list" allowBlank="1" showInputMessage="1" showErrorMessage="1" error="Choisissez une réponse dans la liste déroulante." sqref="I22" xr:uid="{3838E907-78B2-4DA1-9560-03A338489B76}">
      <formula1>"0 fois, 1 fois, 2 à 3 fois, 4 fois ou plus, Ne sais pas"</formula1>
    </dataValidation>
    <dataValidation type="list" allowBlank="1" showInputMessage="1" showErrorMessage="1" sqref="F261:F264 H8 H311 F72 F219:F221 H225 F223 I23:I24 L188:N198 G130:N132 F258 H139:J139 F19 F254 F256 F70 L164:L174 M164:N164 F11:F17 H298:H299 H315 H303 H307 H313 G116:N128" xr:uid="{DDD41F88-8917-46B1-B555-85219AFDDA8D}">
      <formula1>"Oui, Non, Ne sais pas, Non applicable"</formula1>
    </dataValidation>
  </dataValidations>
  <hyperlinks>
    <hyperlink ref="L1:M1" location="'All Countries Summary (2019)'!A1" display="go to summary page" xr:uid="{A8BEB480-36E1-4A52-806F-A328D308DA6E}"/>
  </hyperlinks>
  <pageMargins left="0.25" right="0.25" top="0.75" bottom="0.75" header="0.3" footer="0.3"/>
  <pageSetup paperSize="141" scale="75"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4BA2571-2535-46CF-AAEF-DF53E739222A}">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99E85796-C64B-4EF7-9F00-02854A0096B9}">
          <x14:formula1>
            <xm:f>'\\chemonics.sharepoint.com@SSL\DavWWWRoot\sites\FO000\1300_CL\Monitoring and Evaluation\CS Indicators and Index\Validated Surveys - 2019\Validation_final\[CS Indicators Survey_2019_Senegal_Final.xlsx]Data sources for dropdown list'!#REF!</xm:f>
          </x14:formula1>
          <xm:sqref>O8:P19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6231-A220-4E9E-ABAF-1976D7A8AC66}">
  <sheetPr>
    <tabColor theme="7" tint="0.39997558519241921"/>
  </sheetPr>
  <dimension ref="A1:Q364"/>
  <sheetViews>
    <sheetView showGridLines="0" zoomScaleNormal="100" workbookViewId="0">
      <selection activeCell="N1" sqref="N1"/>
    </sheetView>
  </sheetViews>
  <sheetFormatPr defaultColWidth="9" defaultRowHeight="15"/>
  <cols>
    <col min="1" max="1" width="2.140625" style="372" customWidth="1"/>
    <col min="2" max="2" width="9" style="372"/>
    <col min="3" max="3" width="3.42578125" style="372" customWidth="1"/>
    <col min="4" max="4" width="16.140625" style="372" customWidth="1"/>
    <col min="5" max="5" width="61" style="372" customWidth="1"/>
    <col min="6" max="6" width="14.5703125" style="372" customWidth="1"/>
    <col min="7" max="7" width="20" style="372" customWidth="1"/>
    <col min="8" max="8" width="18.42578125" style="372" customWidth="1"/>
    <col min="9" max="9" width="16.42578125" style="372" customWidth="1"/>
    <col min="10" max="10" width="18.140625" style="372" customWidth="1"/>
    <col min="11" max="11" width="19.5703125" style="372" customWidth="1"/>
    <col min="12" max="12" width="17.140625" style="372" customWidth="1"/>
    <col min="13" max="13" width="17.42578125" style="372" customWidth="1"/>
    <col min="14" max="14" width="18.5703125" style="372" customWidth="1"/>
    <col min="15" max="16" width="60.42578125" style="372" customWidth="1"/>
    <col min="17" max="256" width="10" style="372" customWidth="1"/>
    <col min="257" max="16384" width="9" style="372"/>
  </cols>
  <sheetData>
    <row r="1" spans="2:16" ht="67.5" customHeight="1">
      <c r="F1" s="669"/>
      <c r="G1" s="669"/>
      <c r="H1" s="669"/>
      <c r="I1" s="669"/>
      <c r="J1" s="669"/>
      <c r="K1" s="669"/>
      <c r="L1" s="2508" t="s">
        <v>828</v>
      </c>
      <c r="M1" s="2508"/>
      <c r="N1" s="669"/>
    </row>
    <row r="2" spans="2:16" ht="37.5" customHeight="1" thickBot="1">
      <c r="B2" s="373" t="s">
        <v>425</v>
      </c>
      <c r="C2" s="706"/>
      <c r="D2" s="706"/>
      <c r="E2" s="706"/>
      <c r="F2" s="707"/>
      <c r="G2" s="708"/>
      <c r="H2" s="707"/>
      <c r="I2" s="707"/>
      <c r="J2" s="707"/>
      <c r="K2" s="709"/>
      <c r="L2" s="709"/>
      <c r="M2" s="709"/>
      <c r="N2" s="374"/>
    </row>
    <row r="3" spans="2:16" ht="36.75" customHeight="1" thickBot="1">
      <c r="B3" s="373"/>
      <c r="C3" s="706"/>
      <c r="D3" s="375" t="s">
        <v>426</v>
      </c>
      <c r="E3" s="376" t="s">
        <v>45</v>
      </c>
      <c r="F3" s="710" t="s">
        <v>427</v>
      </c>
      <c r="G3" s="708"/>
      <c r="H3" s="707"/>
      <c r="I3" s="707"/>
      <c r="J3" s="707"/>
      <c r="K3" s="709"/>
      <c r="L3" s="709"/>
      <c r="M3" s="709"/>
      <c r="N3" s="374"/>
    </row>
    <row r="4" spans="2:16" ht="39" customHeight="1">
      <c r="B4" s="4619" t="s">
        <v>428</v>
      </c>
      <c r="C4" s="4619"/>
      <c r="D4" s="4619"/>
      <c r="E4" s="4619"/>
      <c r="F4" s="4619"/>
      <c r="G4" s="4619"/>
      <c r="H4" s="4619"/>
      <c r="I4" s="4619"/>
      <c r="J4" s="4619"/>
      <c r="K4" s="4619"/>
      <c r="L4" s="4619"/>
      <c r="M4" s="4619"/>
      <c r="N4" s="4619"/>
    </row>
    <row r="5" spans="2:16" ht="2.25" customHeight="1" thickBot="1">
      <c r="B5" s="4620" t="s">
        <v>830</v>
      </c>
      <c r="C5" s="4621"/>
      <c r="D5" s="4621"/>
      <c r="E5" s="4621"/>
      <c r="F5" s="4621"/>
      <c r="G5" s="4621"/>
      <c r="H5" s="4621"/>
      <c r="I5" s="4621"/>
      <c r="J5" s="4621"/>
      <c r="K5" s="4621"/>
      <c r="L5" s="4621"/>
      <c r="M5" s="4621"/>
      <c r="N5" s="4621"/>
    </row>
    <row r="6" spans="2:16" ht="21" customHeight="1" thickBot="1">
      <c r="B6" s="4622"/>
      <c r="C6" s="4622"/>
      <c r="D6" s="4622"/>
      <c r="E6" s="4622"/>
      <c r="F6" s="4622"/>
      <c r="G6" s="4622"/>
      <c r="H6" s="4622"/>
      <c r="I6" s="4622"/>
      <c r="J6" s="4622"/>
      <c r="K6" s="4622"/>
      <c r="L6" s="4622"/>
      <c r="M6" s="377"/>
      <c r="N6" s="1677"/>
      <c r="O6" s="378" t="s">
        <v>430</v>
      </c>
      <c r="P6" s="379" t="s">
        <v>831</v>
      </c>
    </row>
    <row r="7" spans="2:16" ht="23.25" customHeight="1" thickBot="1">
      <c r="B7" s="4623" t="s">
        <v>53</v>
      </c>
      <c r="C7" s="4624"/>
      <c r="D7" s="4624"/>
      <c r="E7" s="4624"/>
      <c r="F7" s="4624"/>
      <c r="G7" s="4624"/>
      <c r="H7" s="4624"/>
      <c r="I7" s="4624"/>
      <c r="J7" s="4624"/>
      <c r="K7" s="4624"/>
      <c r="L7" s="4624"/>
      <c r="M7" s="4624"/>
      <c r="N7" s="4624"/>
      <c r="O7" s="4624"/>
      <c r="P7" s="4625"/>
    </row>
    <row r="8" spans="2:16" ht="42" customHeight="1">
      <c r="B8" s="380" t="s">
        <v>1947</v>
      </c>
      <c r="C8" s="4626" t="s">
        <v>433</v>
      </c>
      <c r="D8" s="4626"/>
      <c r="E8" s="4626"/>
      <c r="F8" s="4626"/>
      <c r="G8" s="4626"/>
      <c r="H8" s="381" t="s">
        <v>56</v>
      </c>
      <c r="I8" s="382" t="s">
        <v>434</v>
      </c>
      <c r="J8" s="4627"/>
      <c r="K8" s="4628"/>
      <c r="L8" s="4628"/>
      <c r="M8" s="4628"/>
      <c r="N8" s="4629"/>
      <c r="O8" s="4630"/>
      <c r="P8" s="4630"/>
    </row>
    <row r="9" spans="2:16" ht="21.75" customHeight="1">
      <c r="B9" s="383" t="s">
        <v>435</v>
      </c>
      <c r="C9" s="4633" t="s">
        <v>436</v>
      </c>
      <c r="D9" s="4633"/>
      <c r="E9" s="4634"/>
      <c r="F9" s="4637" t="s">
        <v>5459</v>
      </c>
      <c r="G9" s="4638"/>
      <c r="H9" s="4638"/>
      <c r="I9" s="4638"/>
      <c r="J9" s="4638"/>
      <c r="K9" s="4638"/>
      <c r="L9" s="4638"/>
      <c r="M9" s="4638"/>
      <c r="N9" s="4638"/>
      <c r="O9" s="4631"/>
      <c r="P9" s="4631"/>
    </row>
    <row r="10" spans="2:16" ht="29.25" customHeight="1">
      <c r="B10" s="384" t="s">
        <v>58</v>
      </c>
      <c r="C10" s="4633" t="s">
        <v>437</v>
      </c>
      <c r="D10" s="4633"/>
      <c r="E10" s="4634"/>
      <c r="F10" s="385" t="s">
        <v>438</v>
      </c>
      <c r="G10" s="4639"/>
      <c r="H10" s="4639"/>
      <c r="I10" s="4639"/>
      <c r="J10" s="4639"/>
      <c r="K10" s="4639"/>
      <c r="L10" s="4639"/>
      <c r="M10" s="4639"/>
      <c r="N10" s="4640"/>
      <c r="O10" s="4631"/>
      <c r="P10" s="4631"/>
    </row>
    <row r="11" spans="2:16" ht="31.5" customHeight="1">
      <c r="B11" s="386" t="s">
        <v>435</v>
      </c>
      <c r="C11" s="4641" t="s">
        <v>439</v>
      </c>
      <c r="D11" s="4641"/>
      <c r="E11" s="4642"/>
      <c r="F11" s="381" t="s">
        <v>56</v>
      </c>
      <c r="G11" s="4635" t="s">
        <v>440</v>
      </c>
      <c r="H11" s="4636"/>
      <c r="I11" s="387"/>
      <c r="J11" s="387"/>
      <c r="K11" s="387"/>
      <c r="L11" s="387"/>
      <c r="M11" s="387"/>
      <c r="N11" s="387"/>
      <c r="O11" s="4631"/>
      <c r="P11" s="4631"/>
    </row>
    <row r="12" spans="2:16" ht="39.75" customHeight="1">
      <c r="B12" s="388" t="s">
        <v>441</v>
      </c>
      <c r="C12" s="4633" t="s">
        <v>442</v>
      </c>
      <c r="D12" s="4633"/>
      <c r="E12" s="4634"/>
      <c r="F12" s="381" t="s">
        <v>56</v>
      </c>
      <c r="G12" s="4635" t="s">
        <v>440</v>
      </c>
      <c r="H12" s="4636"/>
      <c r="I12" s="387"/>
      <c r="J12" s="387"/>
      <c r="K12" s="387"/>
      <c r="L12" s="387"/>
      <c r="M12" s="387"/>
      <c r="N12" s="387"/>
      <c r="O12" s="4631"/>
      <c r="P12" s="4631"/>
    </row>
    <row r="13" spans="2:16" ht="31.5" customHeight="1">
      <c r="B13" s="388" t="s">
        <v>443</v>
      </c>
      <c r="C13" s="4633" t="s">
        <v>444</v>
      </c>
      <c r="D13" s="4633"/>
      <c r="E13" s="4634"/>
      <c r="F13" s="381" t="s">
        <v>57</v>
      </c>
      <c r="G13" s="4635" t="s">
        <v>440</v>
      </c>
      <c r="H13" s="4636"/>
      <c r="I13" s="387"/>
      <c r="J13" s="387"/>
      <c r="K13" s="387"/>
      <c r="L13" s="387"/>
      <c r="M13" s="387"/>
      <c r="N13" s="387"/>
      <c r="O13" s="4631"/>
      <c r="P13" s="4631"/>
    </row>
    <row r="14" spans="2:16" ht="33" customHeight="1">
      <c r="B14" s="388" t="s">
        <v>445</v>
      </c>
      <c r="C14" s="4633" t="s">
        <v>446</v>
      </c>
      <c r="D14" s="4633"/>
      <c r="E14" s="4634"/>
      <c r="F14" s="381" t="s">
        <v>56</v>
      </c>
      <c r="G14" s="4635" t="s">
        <v>447</v>
      </c>
      <c r="H14" s="4636"/>
      <c r="I14" s="387"/>
      <c r="J14" s="387"/>
      <c r="K14" s="387"/>
      <c r="L14" s="387"/>
      <c r="M14" s="387"/>
      <c r="N14" s="387"/>
      <c r="O14" s="4631"/>
      <c r="P14" s="4631"/>
    </row>
    <row r="15" spans="2:16" ht="33" customHeight="1">
      <c r="B15" s="388" t="s">
        <v>448</v>
      </c>
      <c r="C15" s="4633" t="s">
        <v>67</v>
      </c>
      <c r="D15" s="4633"/>
      <c r="E15" s="4634"/>
      <c r="F15" s="381" t="s">
        <v>56</v>
      </c>
      <c r="G15" s="4635" t="s">
        <v>449</v>
      </c>
      <c r="H15" s="4636"/>
      <c r="I15" s="387"/>
      <c r="J15" s="387"/>
      <c r="K15" s="387"/>
      <c r="L15" s="387"/>
      <c r="M15" s="387"/>
      <c r="N15" s="387"/>
      <c r="O15" s="4631"/>
      <c r="P15" s="4631"/>
    </row>
    <row r="16" spans="2:16" ht="44.25" customHeight="1">
      <c r="B16" s="388" t="s">
        <v>450</v>
      </c>
      <c r="C16" s="4633" t="s">
        <v>451</v>
      </c>
      <c r="D16" s="4633"/>
      <c r="E16" s="4634"/>
      <c r="F16" s="381" t="s">
        <v>56</v>
      </c>
      <c r="G16" s="4635" t="s">
        <v>452</v>
      </c>
      <c r="H16" s="4636"/>
      <c r="I16" s="387"/>
      <c r="J16" s="387"/>
      <c r="K16" s="387"/>
      <c r="L16" s="387"/>
      <c r="M16" s="387"/>
      <c r="N16" s="387"/>
      <c r="O16" s="4631"/>
      <c r="P16" s="4631"/>
    </row>
    <row r="17" spans="2:16" ht="26.25" customHeight="1">
      <c r="B17" s="388" t="s">
        <v>453</v>
      </c>
      <c r="C17" s="4641" t="s">
        <v>454</v>
      </c>
      <c r="D17" s="4641"/>
      <c r="E17" s="4641"/>
      <c r="F17" s="381" t="s">
        <v>56</v>
      </c>
      <c r="G17" s="4635" t="s">
        <v>455</v>
      </c>
      <c r="H17" s="4636"/>
      <c r="I17" s="387"/>
      <c r="J17" s="387"/>
      <c r="K17" s="387"/>
      <c r="L17" s="387"/>
      <c r="M17" s="387"/>
      <c r="N17" s="387"/>
      <c r="O17" s="4631"/>
      <c r="P17" s="4631"/>
    </row>
    <row r="18" spans="2:16" ht="26.25" customHeight="1">
      <c r="B18" s="388" t="s">
        <v>456</v>
      </c>
      <c r="C18" s="4641" t="s">
        <v>457</v>
      </c>
      <c r="D18" s="4641"/>
      <c r="E18" s="4641"/>
      <c r="F18" s="381" t="s">
        <v>65</v>
      </c>
      <c r="G18" s="4635" t="s">
        <v>455</v>
      </c>
      <c r="H18" s="4636"/>
      <c r="I18" s="387"/>
      <c r="J18" s="387"/>
      <c r="K18" s="387"/>
      <c r="L18" s="387"/>
      <c r="M18" s="387"/>
      <c r="N18" s="387"/>
      <c r="O18" s="4631"/>
      <c r="P18" s="4631"/>
    </row>
    <row r="19" spans="2:16" ht="24.75" customHeight="1">
      <c r="B19" s="388" t="s">
        <v>458</v>
      </c>
      <c r="C19" s="4641" t="s">
        <v>459</v>
      </c>
      <c r="D19" s="4641"/>
      <c r="E19" s="4641"/>
      <c r="F19" s="381" t="s">
        <v>65</v>
      </c>
      <c r="G19" s="4635" t="s">
        <v>455</v>
      </c>
      <c r="H19" s="4636"/>
      <c r="I19" s="387"/>
      <c r="J19" s="387"/>
      <c r="K19" s="387"/>
      <c r="L19" s="387"/>
      <c r="M19" s="387"/>
      <c r="N19" s="387"/>
      <c r="O19" s="4632"/>
      <c r="P19" s="4632"/>
    </row>
    <row r="20" spans="2:16" ht="24" customHeight="1">
      <c r="B20" s="384" t="s">
        <v>78</v>
      </c>
      <c r="C20" s="4633" t="s">
        <v>460</v>
      </c>
      <c r="D20" s="4633"/>
      <c r="E20" s="4633"/>
      <c r="F20" s="4633"/>
      <c r="G20" s="4633"/>
      <c r="H20" s="4633"/>
      <c r="I20" s="1696" t="s">
        <v>57</v>
      </c>
      <c r="J20" s="4643" t="s">
        <v>461</v>
      </c>
      <c r="K20" s="4645"/>
      <c r="L20" s="4646"/>
      <c r="M20" s="4646"/>
      <c r="N20" s="4647"/>
      <c r="O20" s="389"/>
      <c r="P20" s="390"/>
    </row>
    <row r="21" spans="2:16" ht="24" customHeight="1">
      <c r="B21" s="384" t="s">
        <v>81</v>
      </c>
      <c r="C21" s="4633" t="s">
        <v>462</v>
      </c>
      <c r="D21" s="4633"/>
      <c r="E21" s="4633"/>
      <c r="F21" s="4633"/>
      <c r="G21" s="4633"/>
      <c r="H21" s="4633"/>
      <c r="I21" s="1696" t="s">
        <v>56</v>
      </c>
      <c r="J21" s="4644"/>
      <c r="K21" s="4648"/>
      <c r="L21" s="4649"/>
      <c r="M21" s="4649"/>
      <c r="N21" s="4650"/>
      <c r="O21" s="389"/>
      <c r="P21" s="390"/>
    </row>
    <row r="22" spans="2:16" ht="24" customHeight="1">
      <c r="B22" s="384" t="s">
        <v>91</v>
      </c>
      <c r="C22" s="4633" t="s">
        <v>463</v>
      </c>
      <c r="D22" s="4633"/>
      <c r="E22" s="4633"/>
      <c r="F22" s="4633"/>
      <c r="G22" s="4633"/>
      <c r="H22" s="4633"/>
      <c r="I22" s="1696" t="s">
        <v>87</v>
      </c>
      <c r="J22" s="4644"/>
      <c r="K22" s="4648"/>
      <c r="L22" s="4649"/>
      <c r="M22" s="4649"/>
      <c r="N22" s="4650"/>
      <c r="O22" s="4654"/>
      <c r="P22" s="4654"/>
    </row>
    <row r="23" spans="2:16" ht="27" customHeight="1">
      <c r="B23" s="384" t="s">
        <v>464</v>
      </c>
      <c r="C23" s="4633" t="s">
        <v>465</v>
      </c>
      <c r="D23" s="4633"/>
      <c r="E23" s="4633"/>
      <c r="F23" s="4633"/>
      <c r="G23" s="4633"/>
      <c r="H23" s="4633"/>
      <c r="I23" s="381" t="s">
        <v>56</v>
      </c>
      <c r="J23" s="4644"/>
      <c r="K23" s="4648"/>
      <c r="L23" s="4649"/>
      <c r="M23" s="4649"/>
      <c r="N23" s="4650"/>
      <c r="O23" s="4631"/>
      <c r="P23" s="4631"/>
    </row>
    <row r="24" spans="2:16" ht="31.5" customHeight="1" thickBot="1">
      <c r="B24" s="391" t="s">
        <v>435</v>
      </c>
      <c r="C24" s="4665" t="s">
        <v>466</v>
      </c>
      <c r="D24" s="4665"/>
      <c r="E24" s="4665"/>
      <c r="F24" s="4665"/>
      <c r="G24" s="4665"/>
      <c r="H24" s="4665"/>
      <c r="I24" s="381" t="s">
        <v>56</v>
      </c>
      <c r="J24" s="4644"/>
      <c r="K24" s="4651"/>
      <c r="L24" s="4652"/>
      <c r="M24" s="4652"/>
      <c r="N24" s="4653"/>
      <c r="O24" s="4664"/>
      <c r="P24" s="4664"/>
    </row>
    <row r="25" spans="2:16" ht="24.75" customHeight="1" thickBot="1">
      <c r="B25" s="4623" t="s">
        <v>467</v>
      </c>
      <c r="C25" s="4624"/>
      <c r="D25" s="4624"/>
      <c r="E25" s="4624"/>
      <c r="F25" s="4624"/>
      <c r="G25" s="4624"/>
      <c r="H25" s="4624"/>
      <c r="I25" s="4624"/>
      <c r="J25" s="4624"/>
      <c r="K25" s="4624"/>
      <c r="L25" s="4624"/>
      <c r="M25" s="4624"/>
      <c r="N25" s="4624"/>
      <c r="O25" s="4624"/>
      <c r="P25" s="4625"/>
    </row>
    <row r="26" spans="2:16" ht="24" customHeight="1">
      <c r="B26" s="392" t="s">
        <v>98</v>
      </c>
      <c r="C26" s="4666" t="s">
        <v>468</v>
      </c>
      <c r="D26" s="4666"/>
      <c r="E26" s="4666"/>
      <c r="F26" s="4667"/>
      <c r="G26" s="393" t="s">
        <v>469</v>
      </c>
      <c r="H26" s="394" t="s">
        <v>846</v>
      </c>
      <c r="I26" s="1684" t="s">
        <v>470</v>
      </c>
      <c r="J26" s="394" t="s">
        <v>847</v>
      </c>
      <c r="K26" s="4668" t="s">
        <v>471</v>
      </c>
      <c r="L26" s="4671"/>
      <c r="M26" s="4672"/>
      <c r="N26" s="4673"/>
      <c r="O26" s="395"/>
      <c r="P26" s="1685"/>
    </row>
    <row r="27" spans="2:16" ht="89.25" customHeight="1">
      <c r="B27" s="384" t="s">
        <v>472</v>
      </c>
      <c r="C27" s="4680" t="s">
        <v>473</v>
      </c>
      <c r="D27" s="4680"/>
      <c r="E27" s="4680"/>
      <c r="F27" s="4680"/>
      <c r="G27" s="4680"/>
      <c r="H27" s="4680"/>
      <c r="I27" s="4681"/>
      <c r="J27" s="396">
        <v>1684731.1267674353</v>
      </c>
      <c r="K27" s="4669"/>
      <c r="L27" s="4674"/>
      <c r="M27" s="4675"/>
      <c r="N27" s="4676"/>
      <c r="O27" s="4654"/>
      <c r="P27" s="4654"/>
    </row>
    <row r="28" spans="2:16" ht="19.5" customHeight="1">
      <c r="B28" s="4655" t="s">
        <v>120</v>
      </c>
      <c r="C28" s="4657" t="s">
        <v>474</v>
      </c>
      <c r="D28" s="4657"/>
      <c r="E28" s="4657"/>
      <c r="F28" s="4657"/>
      <c r="G28" s="397" t="s">
        <v>469</v>
      </c>
      <c r="H28" s="1707" t="s">
        <v>846</v>
      </c>
      <c r="I28" s="398" t="s">
        <v>470</v>
      </c>
      <c r="J28" s="399" t="s">
        <v>847</v>
      </c>
      <c r="K28" s="4669"/>
      <c r="L28" s="4674"/>
      <c r="M28" s="4675"/>
      <c r="N28" s="4676"/>
      <c r="O28" s="4631"/>
      <c r="P28" s="4631"/>
    </row>
    <row r="29" spans="2:16" ht="19.5" customHeight="1">
      <c r="B29" s="4656"/>
      <c r="C29" s="4641"/>
      <c r="D29" s="4641"/>
      <c r="E29" s="4641"/>
      <c r="F29" s="4641"/>
      <c r="G29" s="397" t="s">
        <v>475</v>
      </c>
      <c r="H29" s="1695">
        <v>2018</v>
      </c>
      <c r="I29" s="398" t="s">
        <v>476</v>
      </c>
      <c r="J29" s="1695">
        <v>2018</v>
      </c>
      <c r="K29" s="4669"/>
      <c r="L29" s="4674"/>
      <c r="M29" s="4675"/>
      <c r="N29" s="4676"/>
      <c r="O29" s="4631"/>
      <c r="P29" s="4631"/>
    </row>
    <row r="30" spans="2:16" ht="25.5" customHeight="1">
      <c r="B30" s="388" t="s">
        <v>435</v>
      </c>
      <c r="C30" s="4633" t="s">
        <v>477</v>
      </c>
      <c r="D30" s="4633"/>
      <c r="E30" s="4633"/>
      <c r="F30" s="4633"/>
      <c r="G30" s="4634"/>
      <c r="H30" s="4658" t="s">
        <v>5460</v>
      </c>
      <c r="I30" s="4659"/>
      <c r="J30" s="4660"/>
      <c r="K30" s="4669"/>
      <c r="L30" s="4674"/>
      <c r="M30" s="4675"/>
      <c r="N30" s="4676"/>
      <c r="O30" s="4632"/>
      <c r="P30" s="4632"/>
    </row>
    <row r="31" spans="2:16" ht="23.25" customHeight="1">
      <c r="B31" s="388" t="s">
        <v>441</v>
      </c>
      <c r="C31" s="4633" t="s">
        <v>478</v>
      </c>
      <c r="D31" s="4633"/>
      <c r="E31" s="4633"/>
      <c r="F31" s="4633"/>
      <c r="G31" s="4634"/>
      <c r="H31" s="4661" t="s">
        <v>3116</v>
      </c>
      <c r="I31" s="4662"/>
      <c r="J31" s="4663"/>
      <c r="K31" s="4670"/>
      <c r="L31" s="4677"/>
      <c r="M31" s="4678"/>
      <c r="N31" s="4679"/>
      <c r="O31" s="1709"/>
      <c r="P31" s="390"/>
    </row>
    <row r="32" spans="2:16" ht="76.5" customHeight="1">
      <c r="B32" s="388" t="s">
        <v>443</v>
      </c>
      <c r="C32" s="4680" t="s">
        <v>479</v>
      </c>
      <c r="D32" s="4680"/>
      <c r="E32" s="4680"/>
      <c r="F32" s="4680"/>
      <c r="G32" s="4680"/>
      <c r="H32" s="4680"/>
      <c r="I32" s="4680"/>
      <c r="J32" s="4680"/>
      <c r="K32" s="4680"/>
      <c r="L32" s="4680"/>
      <c r="M32" s="4680"/>
      <c r="N32" s="4682"/>
      <c r="O32" s="4683"/>
      <c r="P32" s="4683"/>
    </row>
    <row r="33" spans="2:16" ht="39.75" customHeight="1">
      <c r="B33" s="4685" t="s">
        <v>480</v>
      </c>
      <c r="C33" s="4686"/>
      <c r="D33" s="4686"/>
      <c r="E33" s="4686"/>
      <c r="F33" s="4686"/>
      <c r="G33" s="4686"/>
      <c r="H33" s="4686"/>
      <c r="I33" s="4687"/>
      <c r="J33" s="1686" t="s">
        <v>481</v>
      </c>
      <c r="K33" s="1686" t="s">
        <v>482</v>
      </c>
      <c r="L33" s="4688" t="s">
        <v>483</v>
      </c>
      <c r="M33" s="4689"/>
      <c r="N33" s="4690"/>
      <c r="O33" s="4684"/>
      <c r="P33" s="4684"/>
    </row>
    <row r="34" spans="2:16" ht="24.75" customHeight="1">
      <c r="B34" s="391" t="s">
        <v>458</v>
      </c>
      <c r="C34" s="4633" t="s">
        <v>484</v>
      </c>
      <c r="D34" s="4633"/>
      <c r="E34" s="4633"/>
      <c r="F34" s="4633"/>
      <c r="G34" s="4633"/>
      <c r="H34" s="4633"/>
      <c r="I34" s="4633"/>
      <c r="J34" s="4633"/>
      <c r="K34" s="4633"/>
      <c r="L34" s="4633"/>
      <c r="M34" s="4633"/>
      <c r="N34" s="4691"/>
      <c r="O34" s="4692"/>
      <c r="P34" s="4692"/>
    </row>
    <row r="35" spans="2:16" ht="21" customHeight="1">
      <c r="B35" s="391"/>
      <c r="C35" s="4694" t="s">
        <v>485</v>
      </c>
      <c r="D35" s="4694"/>
      <c r="E35" s="4694"/>
      <c r="F35" s="4694"/>
      <c r="G35" s="4694"/>
      <c r="H35" s="4694"/>
      <c r="I35" s="4695"/>
      <c r="J35" s="640" t="s">
        <v>61</v>
      </c>
      <c r="K35" s="641" t="s">
        <v>61</v>
      </c>
      <c r="L35" s="4696" t="s">
        <v>61</v>
      </c>
      <c r="M35" s="4697"/>
      <c r="N35" s="4698"/>
      <c r="O35" s="4693"/>
      <c r="P35" s="4693"/>
    </row>
    <row r="36" spans="2:16" ht="21" customHeight="1">
      <c r="B36" s="391"/>
      <c r="C36" s="4694" t="s">
        <v>486</v>
      </c>
      <c r="D36" s="4694"/>
      <c r="E36" s="4694"/>
      <c r="F36" s="4694"/>
      <c r="G36" s="4694"/>
      <c r="H36" s="4694"/>
      <c r="I36" s="4695"/>
      <c r="J36" s="640" t="s">
        <v>61</v>
      </c>
      <c r="K36" s="641" t="s">
        <v>61</v>
      </c>
      <c r="L36" s="4696" t="s">
        <v>61</v>
      </c>
      <c r="M36" s="4697"/>
      <c r="N36" s="4698"/>
      <c r="O36" s="4693"/>
      <c r="P36" s="4693"/>
    </row>
    <row r="37" spans="2:16" ht="31.5" customHeight="1">
      <c r="B37" s="391"/>
      <c r="C37" s="4694" t="s">
        <v>487</v>
      </c>
      <c r="D37" s="4694"/>
      <c r="E37" s="4694"/>
      <c r="F37" s="400" t="s">
        <v>488</v>
      </c>
      <c r="G37" s="4699"/>
      <c r="H37" s="4700"/>
      <c r="I37" s="4701"/>
      <c r="J37" s="640" t="s">
        <v>61</v>
      </c>
      <c r="K37" s="641" t="s">
        <v>61</v>
      </c>
      <c r="L37" s="4696" t="s">
        <v>61</v>
      </c>
      <c r="M37" s="4697"/>
      <c r="N37" s="4698"/>
      <c r="O37" s="4693"/>
      <c r="P37" s="4693"/>
    </row>
    <row r="38" spans="2:16" ht="21" customHeight="1">
      <c r="B38" s="391" t="s">
        <v>489</v>
      </c>
      <c r="C38" s="4633" t="s">
        <v>490</v>
      </c>
      <c r="D38" s="4633"/>
      <c r="E38" s="4633"/>
      <c r="F38" s="4633"/>
      <c r="G38" s="4633"/>
      <c r="H38" s="4633"/>
      <c r="I38" s="4633"/>
      <c r="J38" s="4633"/>
      <c r="K38" s="4633"/>
      <c r="L38" s="4633"/>
      <c r="M38" s="4633"/>
      <c r="N38" s="4691"/>
      <c r="O38" s="4693"/>
      <c r="P38" s="4693"/>
    </row>
    <row r="39" spans="2:16" ht="21" customHeight="1">
      <c r="B39" s="391"/>
      <c r="C39" s="4694" t="s">
        <v>491</v>
      </c>
      <c r="D39" s="4694"/>
      <c r="E39" s="4694"/>
      <c r="F39" s="4694"/>
      <c r="G39" s="4694"/>
      <c r="H39" s="4694"/>
      <c r="I39" s="4695"/>
      <c r="J39" s="640" t="s">
        <v>61</v>
      </c>
      <c r="K39" s="641" t="s">
        <v>61</v>
      </c>
      <c r="L39" s="4696" t="s">
        <v>61</v>
      </c>
      <c r="M39" s="4697"/>
      <c r="N39" s="4698"/>
      <c r="O39" s="4693"/>
      <c r="P39" s="4693"/>
    </row>
    <row r="40" spans="2:16" ht="27.75" customHeight="1">
      <c r="B40" s="391"/>
      <c r="C40" s="4694" t="s">
        <v>492</v>
      </c>
      <c r="D40" s="4694"/>
      <c r="E40" s="4694"/>
      <c r="F40" s="400" t="s">
        <v>488</v>
      </c>
      <c r="G40" s="4699"/>
      <c r="H40" s="4700"/>
      <c r="I40" s="4701"/>
      <c r="J40" s="640" t="s">
        <v>61</v>
      </c>
      <c r="K40" s="641" t="s">
        <v>61</v>
      </c>
      <c r="L40" s="4696" t="s">
        <v>61</v>
      </c>
      <c r="M40" s="4697"/>
      <c r="N40" s="4698"/>
      <c r="O40" s="4693"/>
      <c r="P40" s="4693"/>
    </row>
    <row r="41" spans="2:16" ht="21" customHeight="1">
      <c r="B41" s="391" t="s">
        <v>493</v>
      </c>
      <c r="C41" s="4633" t="s">
        <v>333</v>
      </c>
      <c r="D41" s="4633"/>
      <c r="E41" s="4633"/>
      <c r="F41" s="4633"/>
      <c r="G41" s="4633"/>
      <c r="H41" s="4633"/>
      <c r="I41" s="4633"/>
      <c r="J41" s="4633"/>
      <c r="K41" s="4633"/>
      <c r="L41" s="4633"/>
      <c r="M41" s="4633"/>
      <c r="N41" s="4691"/>
      <c r="O41" s="4693"/>
      <c r="P41" s="4693"/>
    </row>
    <row r="42" spans="2:16" ht="21" customHeight="1">
      <c r="B42" s="391"/>
      <c r="C42" s="4694" t="s">
        <v>494</v>
      </c>
      <c r="D42" s="4694"/>
      <c r="E42" s="4694"/>
      <c r="F42" s="4694"/>
      <c r="G42" s="4694"/>
      <c r="H42" s="4694"/>
      <c r="I42" s="4695"/>
      <c r="J42" s="640" t="s">
        <v>61</v>
      </c>
      <c r="K42" s="641" t="s">
        <v>61</v>
      </c>
      <c r="L42" s="4696" t="s">
        <v>61</v>
      </c>
      <c r="M42" s="4697"/>
      <c r="N42" s="4698"/>
      <c r="O42" s="4693"/>
      <c r="P42" s="4693"/>
    </row>
    <row r="43" spans="2:16" ht="21" customHeight="1">
      <c r="B43" s="391"/>
      <c r="C43" s="4694" t="s">
        <v>495</v>
      </c>
      <c r="D43" s="4694"/>
      <c r="E43" s="4694"/>
      <c r="F43" s="4694"/>
      <c r="G43" s="4694"/>
      <c r="H43" s="4694"/>
      <c r="I43" s="4695"/>
      <c r="J43" s="640" t="s">
        <v>61</v>
      </c>
      <c r="K43" s="641" t="s">
        <v>61</v>
      </c>
      <c r="L43" s="4696" t="s">
        <v>61</v>
      </c>
      <c r="M43" s="4697"/>
      <c r="N43" s="4698"/>
      <c r="O43" s="4693"/>
      <c r="P43" s="4693"/>
    </row>
    <row r="44" spans="2:16" ht="21" customHeight="1">
      <c r="B44" s="391"/>
      <c r="C44" s="4694" t="s">
        <v>496</v>
      </c>
      <c r="D44" s="4694"/>
      <c r="E44" s="4694"/>
      <c r="F44" s="4694"/>
      <c r="G44" s="4694"/>
      <c r="H44" s="4694"/>
      <c r="I44" s="4695"/>
      <c r="J44" s="640" t="s">
        <v>61</v>
      </c>
      <c r="K44" s="641" t="s">
        <v>61</v>
      </c>
      <c r="L44" s="4696" t="s">
        <v>61</v>
      </c>
      <c r="M44" s="4697"/>
      <c r="N44" s="4698"/>
      <c r="O44" s="4693"/>
      <c r="P44" s="4693"/>
    </row>
    <row r="45" spans="2:16" ht="32.25" customHeight="1">
      <c r="B45" s="391"/>
      <c r="C45" s="4694" t="s">
        <v>497</v>
      </c>
      <c r="D45" s="4694"/>
      <c r="E45" s="4694"/>
      <c r="F45" s="400" t="s">
        <v>488</v>
      </c>
      <c r="G45" s="4699"/>
      <c r="H45" s="4700"/>
      <c r="I45" s="4701"/>
      <c r="J45" s="640" t="s">
        <v>61</v>
      </c>
      <c r="K45" s="641" t="s">
        <v>61</v>
      </c>
      <c r="L45" s="4696" t="s">
        <v>61</v>
      </c>
      <c r="M45" s="4697"/>
      <c r="N45" s="4698"/>
      <c r="O45" s="4693"/>
      <c r="P45" s="4693"/>
    </row>
    <row r="46" spans="2:16" ht="21" customHeight="1">
      <c r="B46" s="391" t="s">
        <v>498</v>
      </c>
      <c r="C46" s="4633" t="s">
        <v>334</v>
      </c>
      <c r="D46" s="4633"/>
      <c r="E46" s="4633"/>
      <c r="F46" s="4633"/>
      <c r="G46" s="4633"/>
      <c r="H46" s="4633"/>
      <c r="I46" s="4633"/>
      <c r="J46" s="4633"/>
      <c r="K46" s="4633"/>
      <c r="L46" s="4633"/>
      <c r="M46" s="4633"/>
      <c r="N46" s="4691"/>
      <c r="O46" s="4693"/>
      <c r="P46" s="4693"/>
    </row>
    <row r="47" spans="2:16" ht="21" customHeight="1">
      <c r="B47" s="391"/>
      <c r="C47" s="4694" t="s">
        <v>499</v>
      </c>
      <c r="D47" s="4694"/>
      <c r="E47" s="4694"/>
      <c r="F47" s="4694"/>
      <c r="G47" s="4694"/>
      <c r="H47" s="4694"/>
      <c r="I47" s="4695"/>
      <c r="J47" s="640" t="s">
        <v>61</v>
      </c>
      <c r="K47" s="641" t="s">
        <v>61</v>
      </c>
      <c r="L47" s="4696" t="s">
        <v>61</v>
      </c>
      <c r="M47" s="4697"/>
      <c r="N47" s="4698"/>
      <c r="O47" s="4693"/>
      <c r="P47" s="4693"/>
    </row>
    <row r="48" spans="2:16" ht="21" customHeight="1">
      <c r="B48" s="391"/>
      <c r="C48" s="4694" t="s">
        <v>500</v>
      </c>
      <c r="D48" s="4694"/>
      <c r="E48" s="4694"/>
      <c r="F48" s="4694"/>
      <c r="G48" s="4694"/>
      <c r="H48" s="4694"/>
      <c r="I48" s="4695"/>
      <c r="J48" s="640" t="s">
        <v>61</v>
      </c>
      <c r="K48" s="641" t="s">
        <v>61</v>
      </c>
      <c r="L48" s="4696" t="s">
        <v>61</v>
      </c>
      <c r="M48" s="4697"/>
      <c r="N48" s="4698"/>
      <c r="O48" s="4693"/>
      <c r="P48" s="4693"/>
    </row>
    <row r="49" spans="2:16" ht="30" customHeight="1">
      <c r="B49" s="391"/>
      <c r="C49" s="4694" t="s">
        <v>501</v>
      </c>
      <c r="D49" s="4694"/>
      <c r="E49" s="4694"/>
      <c r="F49" s="400" t="s">
        <v>488</v>
      </c>
      <c r="G49" s="4702"/>
      <c r="H49" s="4703"/>
      <c r="I49" s="4704"/>
      <c r="J49" s="640" t="s">
        <v>61</v>
      </c>
      <c r="K49" s="641" t="s">
        <v>61</v>
      </c>
      <c r="L49" s="4696" t="s">
        <v>61</v>
      </c>
      <c r="M49" s="4697"/>
      <c r="N49" s="4698"/>
      <c r="O49" s="4693"/>
      <c r="P49" s="4693"/>
    </row>
    <row r="50" spans="2:16" ht="21" customHeight="1">
      <c r="B50" s="391" t="s">
        <v>502</v>
      </c>
      <c r="C50" s="4694" t="s">
        <v>503</v>
      </c>
      <c r="D50" s="4694"/>
      <c r="E50" s="4694"/>
      <c r="F50" s="4694"/>
      <c r="G50" s="4694"/>
      <c r="H50" s="4694"/>
      <c r="I50" s="4695"/>
      <c r="J50" s="640" t="s">
        <v>61</v>
      </c>
      <c r="K50" s="641" t="s">
        <v>61</v>
      </c>
      <c r="L50" s="4696" t="s">
        <v>61</v>
      </c>
      <c r="M50" s="4697"/>
      <c r="N50" s="4698"/>
      <c r="O50" s="4693"/>
      <c r="P50" s="4693"/>
    </row>
    <row r="51" spans="2:16" ht="21" customHeight="1">
      <c r="B51" s="391" t="s">
        <v>504</v>
      </c>
      <c r="C51" s="4694" t="s">
        <v>505</v>
      </c>
      <c r="D51" s="4694"/>
      <c r="E51" s="4694"/>
      <c r="F51" s="4694"/>
      <c r="G51" s="4694"/>
      <c r="H51" s="4694"/>
      <c r="I51" s="4695"/>
      <c r="J51" s="640" t="s">
        <v>61</v>
      </c>
      <c r="K51" s="641" t="s">
        <v>61</v>
      </c>
      <c r="L51" s="4696" t="s">
        <v>61</v>
      </c>
      <c r="M51" s="4697"/>
      <c r="N51" s="4698"/>
      <c r="O51" s="4693"/>
      <c r="P51" s="4693"/>
    </row>
    <row r="52" spans="2:16" ht="21" customHeight="1">
      <c r="B52" s="391" t="s">
        <v>506</v>
      </c>
      <c r="C52" s="4694" t="s">
        <v>131</v>
      </c>
      <c r="D52" s="4694"/>
      <c r="E52" s="4694"/>
      <c r="F52" s="4694"/>
      <c r="G52" s="4694"/>
      <c r="H52" s="4694"/>
      <c r="I52" s="4695"/>
      <c r="J52" s="640" t="s">
        <v>61</v>
      </c>
      <c r="K52" s="641" t="s">
        <v>61</v>
      </c>
      <c r="L52" s="4696" t="s">
        <v>61</v>
      </c>
      <c r="M52" s="4697"/>
      <c r="N52" s="4698"/>
      <c r="O52" s="4693"/>
      <c r="P52" s="4693"/>
    </row>
    <row r="53" spans="2:16" ht="21" customHeight="1">
      <c r="B53" s="391" t="s">
        <v>507</v>
      </c>
      <c r="C53" s="4694" t="s">
        <v>132</v>
      </c>
      <c r="D53" s="4694"/>
      <c r="E53" s="4694"/>
      <c r="F53" s="4694"/>
      <c r="G53" s="4694"/>
      <c r="H53" s="4694"/>
      <c r="I53" s="4695"/>
      <c r="J53" s="640" t="s">
        <v>61</v>
      </c>
      <c r="K53" s="641" t="s">
        <v>61</v>
      </c>
      <c r="L53" s="4696" t="s">
        <v>61</v>
      </c>
      <c r="M53" s="4697"/>
      <c r="N53" s="4698"/>
      <c r="O53" s="4693"/>
      <c r="P53" s="4693"/>
    </row>
    <row r="54" spans="2:16" ht="21" customHeight="1">
      <c r="B54" s="391" t="s">
        <v>508</v>
      </c>
      <c r="C54" s="4633" t="s">
        <v>509</v>
      </c>
      <c r="D54" s="4633"/>
      <c r="E54" s="4633"/>
      <c r="F54" s="4633"/>
      <c r="G54" s="4633"/>
      <c r="H54" s="4633"/>
      <c r="I54" s="4633"/>
      <c r="J54" s="4633"/>
      <c r="K54" s="4633"/>
      <c r="L54" s="4633"/>
      <c r="M54" s="4633"/>
      <c r="N54" s="4691"/>
      <c r="O54" s="4693"/>
      <c r="P54" s="4693"/>
    </row>
    <row r="55" spans="2:16" ht="21" customHeight="1">
      <c r="B55" s="391"/>
      <c r="C55" s="4694" t="s">
        <v>299</v>
      </c>
      <c r="D55" s="4694"/>
      <c r="E55" s="4694"/>
      <c r="F55" s="4694"/>
      <c r="G55" s="4694"/>
      <c r="H55" s="4694"/>
      <c r="I55" s="4695"/>
      <c r="J55" s="640" t="s">
        <v>61</v>
      </c>
      <c r="K55" s="641" t="s">
        <v>61</v>
      </c>
      <c r="L55" s="4696" t="s">
        <v>61</v>
      </c>
      <c r="M55" s="4697"/>
      <c r="N55" s="4698"/>
      <c r="O55" s="4693"/>
      <c r="P55" s="4693"/>
    </row>
    <row r="56" spans="2:16" ht="21" customHeight="1">
      <c r="B56" s="391"/>
      <c r="C56" s="4694" t="s">
        <v>300</v>
      </c>
      <c r="D56" s="4694"/>
      <c r="E56" s="4694"/>
      <c r="F56" s="4694"/>
      <c r="G56" s="4694"/>
      <c r="H56" s="4694"/>
      <c r="I56" s="4695"/>
      <c r="J56" s="640" t="s">
        <v>61</v>
      </c>
      <c r="K56" s="641" t="s">
        <v>61</v>
      </c>
      <c r="L56" s="4696" t="s">
        <v>61</v>
      </c>
      <c r="M56" s="4697"/>
      <c r="N56" s="4698"/>
      <c r="O56" s="4693"/>
      <c r="P56" s="4693"/>
    </row>
    <row r="57" spans="2:16" ht="21" customHeight="1" thickBot="1">
      <c r="B57" s="401" t="s">
        <v>510</v>
      </c>
      <c r="C57" s="4717" t="s">
        <v>511</v>
      </c>
      <c r="D57" s="4717"/>
      <c r="E57" s="4717"/>
      <c r="F57" s="4717"/>
      <c r="G57" s="4717"/>
      <c r="H57" s="4717"/>
      <c r="I57" s="4718"/>
      <c r="J57" s="640" t="s">
        <v>61</v>
      </c>
      <c r="K57" s="641" t="s">
        <v>61</v>
      </c>
      <c r="L57" s="4696" t="s">
        <v>61</v>
      </c>
      <c r="M57" s="4697"/>
      <c r="N57" s="4698"/>
      <c r="O57" s="4693"/>
      <c r="P57" s="4693"/>
    </row>
    <row r="58" spans="2:16" ht="51" customHeight="1" thickBot="1">
      <c r="B58" s="402" t="s">
        <v>512</v>
      </c>
      <c r="C58" s="4705" t="s">
        <v>513</v>
      </c>
      <c r="D58" s="4705"/>
      <c r="E58" s="4705"/>
      <c r="F58" s="4705"/>
      <c r="G58" s="4705"/>
      <c r="H58" s="4705"/>
      <c r="I58" s="4705"/>
      <c r="J58" s="403" t="s">
        <v>57</v>
      </c>
      <c r="K58" s="404" t="s">
        <v>514</v>
      </c>
      <c r="L58" s="4706"/>
      <c r="M58" s="4707"/>
      <c r="N58" s="4708"/>
      <c r="O58" s="405"/>
      <c r="P58" s="405"/>
    </row>
    <row r="59" spans="2:16" ht="46.5" customHeight="1">
      <c r="B59" s="4709" t="s">
        <v>515</v>
      </c>
      <c r="C59" s="4710"/>
      <c r="D59" s="4710"/>
      <c r="E59" s="4710"/>
      <c r="F59" s="4710"/>
      <c r="G59" s="4710"/>
      <c r="H59" s="4710"/>
      <c r="I59" s="4710"/>
      <c r="J59" s="4710"/>
      <c r="K59" s="4710"/>
      <c r="L59" s="4710"/>
      <c r="M59" s="4710"/>
      <c r="N59" s="4710"/>
      <c r="O59" s="4710"/>
      <c r="P59" s="4711"/>
    </row>
    <row r="60" spans="2:16" ht="57" customHeight="1" thickBot="1">
      <c r="B60" s="406" t="s">
        <v>516</v>
      </c>
      <c r="C60" s="4712" t="s">
        <v>517</v>
      </c>
      <c r="D60" s="4712"/>
      <c r="E60" s="4712"/>
      <c r="F60" s="4712"/>
      <c r="G60" s="4712"/>
      <c r="H60" s="4712"/>
      <c r="I60" s="4712"/>
      <c r="J60" s="4713" t="s">
        <v>57</v>
      </c>
      <c r="K60" s="4714"/>
      <c r="L60" s="407" t="s">
        <v>514</v>
      </c>
      <c r="M60" s="4715"/>
      <c r="N60" s="4716"/>
      <c r="O60" s="408"/>
      <c r="P60" s="1680"/>
    </row>
    <row r="61" spans="2:16" ht="26.25" customHeight="1">
      <c r="B61" s="4719" t="s">
        <v>518</v>
      </c>
      <c r="C61" s="4720"/>
      <c r="D61" s="4720"/>
      <c r="E61" s="4720"/>
      <c r="F61" s="4720"/>
      <c r="G61" s="4720"/>
      <c r="H61" s="4720"/>
      <c r="I61" s="4720"/>
      <c r="J61" s="4720"/>
      <c r="K61" s="4720"/>
      <c r="L61" s="4720"/>
      <c r="M61" s="4720"/>
      <c r="N61" s="4720"/>
      <c r="O61" s="4720"/>
      <c r="P61" s="4721"/>
    </row>
    <row r="62" spans="2:16" ht="38.25" customHeight="1">
      <c r="B62" s="406" t="s">
        <v>519</v>
      </c>
      <c r="C62" s="4722" t="s">
        <v>520</v>
      </c>
      <c r="D62" s="4722"/>
      <c r="E62" s="4722"/>
      <c r="F62" s="4723"/>
      <c r="G62" s="409" t="s">
        <v>521</v>
      </c>
      <c r="H62" s="410" t="s">
        <v>522</v>
      </c>
      <c r="I62" s="4724" t="s">
        <v>523</v>
      </c>
      <c r="J62" s="4725"/>
      <c r="K62" s="4724" t="s">
        <v>471</v>
      </c>
      <c r="L62" s="4726"/>
      <c r="M62" s="4726"/>
      <c r="N62" s="4727"/>
      <c r="O62" s="4728"/>
      <c r="P62" s="4728"/>
    </row>
    <row r="63" spans="2:16" ht="49.5" customHeight="1">
      <c r="B63" s="388" t="s">
        <v>435</v>
      </c>
      <c r="C63" s="4633" t="s">
        <v>524</v>
      </c>
      <c r="D63" s="4633"/>
      <c r="E63" s="4633"/>
      <c r="F63" s="4634"/>
      <c r="G63" s="411">
        <v>0</v>
      </c>
      <c r="H63" s="412" t="s">
        <v>331</v>
      </c>
      <c r="I63" s="4731" t="s">
        <v>331</v>
      </c>
      <c r="J63" s="4732"/>
      <c r="K63" s="4733"/>
      <c r="L63" s="4734"/>
      <c r="M63" s="4734"/>
      <c r="N63" s="4735"/>
      <c r="O63" s="4729"/>
      <c r="P63" s="4729"/>
    </row>
    <row r="64" spans="2:16" ht="54" customHeight="1">
      <c r="B64" s="388" t="s">
        <v>441</v>
      </c>
      <c r="C64" s="4633" t="s">
        <v>525</v>
      </c>
      <c r="D64" s="4633"/>
      <c r="E64" s="4633"/>
      <c r="F64" s="4634"/>
      <c r="G64" s="411">
        <v>0</v>
      </c>
      <c r="H64" s="412" t="s">
        <v>331</v>
      </c>
      <c r="I64" s="4731" t="s">
        <v>5461</v>
      </c>
      <c r="J64" s="4732"/>
      <c r="K64" s="4733"/>
      <c r="L64" s="4734"/>
      <c r="M64" s="4734"/>
      <c r="N64" s="4735"/>
      <c r="O64" s="4729"/>
      <c r="P64" s="4729"/>
    </row>
    <row r="65" spans="2:17" ht="54" customHeight="1" thickBot="1">
      <c r="B65" s="391" t="s">
        <v>443</v>
      </c>
      <c r="C65" s="4657" t="s">
        <v>526</v>
      </c>
      <c r="D65" s="4657"/>
      <c r="E65" s="4657"/>
      <c r="F65" s="4742"/>
      <c r="G65" s="413">
        <f>G63+G64</f>
        <v>0</v>
      </c>
      <c r="H65" s="414"/>
      <c r="I65" s="4743"/>
      <c r="J65" s="4744"/>
      <c r="K65" s="4743"/>
      <c r="L65" s="4745"/>
      <c r="M65" s="4745"/>
      <c r="N65" s="4746"/>
      <c r="O65" s="4730"/>
      <c r="P65" s="4730"/>
      <c r="Q65" s="415"/>
    </row>
    <row r="66" spans="2:17" ht="57.75" customHeight="1">
      <c r="B66" s="4747" t="s">
        <v>527</v>
      </c>
      <c r="C66" s="4748"/>
      <c r="D66" s="4748"/>
      <c r="E66" s="4748"/>
      <c r="F66" s="4748"/>
      <c r="G66" s="4748"/>
      <c r="H66" s="4748"/>
      <c r="I66" s="4748"/>
      <c r="J66" s="4748"/>
      <c r="K66" s="4748"/>
      <c r="L66" s="4748"/>
      <c r="M66" s="4748"/>
      <c r="N66" s="4748"/>
      <c r="O66" s="4748"/>
      <c r="P66" s="4749"/>
    </row>
    <row r="67" spans="2:17" ht="72.75" customHeight="1" thickBot="1">
      <c r="B67" s="416" t="s">
        <v>528</v>
      </c>
      <c r="C67" s="4712" t="s">
        <v>529</v>
      </c>
      <c r="D67" s="4712"/>
      <c r="E67" s="4712"/>
      <c r="F67" s="4712"/>
      <c r="G67" s="4712"/>
      <c r="H67" s="4712"/>
      <c r="I67" s="1689" t="s">
        <v>57</v>
      </c>
      <c r="J67" s="417" t="s">
        <v>514</v>
      </c>
      <c r="K67" s="4755"/>
      <c r="L67" s="4756"/>
      <c r="M67" s="4756"/>
      <c r="N67" s="4757"/>
      <c r="O67" s="408"/>
      <c r="P67" s="1680"/>
    </row>
    <row r="68" spans="2:17" ht="21.75" customHeight="1">
      <c r="B68" s="4758" t="s">
        <v>530</v>
      </c>
      <c r="C68" s="4759"/>
      <c r="D68" s="4759"/>
      <c r="E68" s="4759"/>
      <c r="F68" s="4759"/>
      <c r="G68" s="4759"/>
      <c r="H68" s="4759"/>
      <c r="I68" s="4759"/>
      <c r="J68" s="4759"/>
      <c r="K68" s="4759"/>
      <c r="L68" s="4759"/>
      <c r="M68" s="4759"/>
      <c r="N68" s="4759"/>
      <c r="O68" s="4759"/>
      <c r="P68" s="4760"/>
    </row>
    <row r="69" spans="2:17" ht="56.25" customHeight="1">
      <c r="B69" s="392" t="s">
        <v>531</v>
      </c>
      <c r="C69" s="4761" t="s">
        <v>532</v>
      </c>
      <c r="D69" s="4761"/>
      <c r="E69" s="4762"/>
      <c r="F69" s="418" t="s">
        <v>533</v>
      </c>
      <c r="G69" s="4763" t="s">
        <v>534</v>
      </c>
      <c r="H69" s="4764"/>
      <c r="I69" s="4763" t="s">
        <v>535</v>
      </c>
      <c r="J69" s="4764"/>
      <c r="K69" s="4724" t="s">
        <v>536</v>
      </c>
      <c r="L69" s="4726"/>
      <c r="M69" s="4726"/>
      <c r="N69" s="4727"/>
      <c r="O69" s="4654"/>
      <c r="P69" s="4654"/>
    </row>
    <row r="70" spans="2:17" ht="28.5" customHeight="1">
      <c r="B70" s="388" t="s">
        <v>435</v>
      </c>
      <c r="C70" s="4736" t="s">
        <v>537</v>
      </c>
      <c r="D70" s="4736"/>
      <c r="E70" s="4737"/>
      <c r="F70" s="1697" t="s">
        <v>5462</v>
      </c>
      <c r="G70" s="4750">
        <v>0</v>
      </c>
      <c r="H70" s="4751"/>
      <c r="I70" s="4731" t="s">
        <v>3138</v>
      </c>
      <c r="J70" s="4732"/>
      <c r="K70" s="4733"/>
      <c r="L70" s="4734"/>
      <c r="M70" s="4734"/>
      <c r="N70" s="4735"/>
      <c r="O70" s="4631"/>
      <c r="P70" s="4631"/>
    </row>
    <row r="71" spans="2:17" ht="31.5" customHeight="1">
      <c r="B71" s="419"/>
      <c r="C71" s="4736" t="s">
        <v>538</v>
      </c>
      <c r="D71" s="4736"/>
      <c r="E71" s="4737"/>
      <c r="F71" s="4738" t="s">
        <v>331</v>
      </c>
      <c r="G71" s="4739"/>
      <c r="H71" s="4739"/>
      <c r="I71" s="4739"/>
      <c r="J71" s="4739"/>
      <c r="K71" s="4733"/>
      <c r="L71" s="4734"/>
      <c r="M71" s="4734"/>
      <c r="N71" s="4735"/>
      <c r="O71" s="4631"/>
      <c r="P71" s="4631"/>
    </row>
    <row r="72" spans="2:17" ht="65.25" customHeight="1">
      <c r="B72" s="388" t="s">
        <v>441</v>
      </c>
      <c r="C72" s="4736" t="s">
        <v>539</v>
      </c>
      <c r="D72" s="4736"/>
      <c r="E72" s="4737"/>
      <c r="F72" s="1697" t="s">
        <v>5462</v>
      </c>
      <c r="G72" s="4750">
        <v>0</v>
      </c>
      <c r="H72" s="4751"/>
      <c r="I72" s="4731" t="s">
        <v>3138</v>
      </c>
      <c r="J72" s="4732"/>
      <c r="K72" s="4733"/>
      <c r="L72" s="4734"/>
      <c r="M72" s="4734"/>
      <c r="N72" s="4735"/>
      <c r="O72" s="4631"/>
      <c r="P72" s="4631"/>
    </row>
    <row r="73" spans="2:17" ht="35.25" customHeight="1">
      <c r="B73" s="419"/>
      <c r="C73" s="4736" t="s">
        <v>540</v>
      </c>
      <c r="D73" s="4736"/>
      <c r="E73" s="4737"/>
      <c r="F73" s="4738" t="s">
        <v>331</v>
      </c>
      <c r="G73" s="4739"/>
      <c r="H73" s="4739"/>
      <c r="I73" s="4739"/>
      <c r="J73" s="4739"/>
      <c r="K73" s="4733"/>
      <c r="L73" s="4734"/>
      <c r="M73" s="4734"/>
      <c r="N73" s="4735"/>
      <c r="O73" s="4631"/>
      <c r="P73" s="4631"/>
    </row>
    <row r="74" spans="2:17" ht="51" customHeight="1" thickBot="1">
      <c r="B74" s="401" t="s">
        <v>443</v>
      </c>
      <c r="C74" s="4740" t="s">
        <v>541</v>
      </c>
      <c r="D74" s="4740"/>
      <c r="E74" s="4741"/>
      <c r="F74" s="420"/>
      <c r="G74" s="4765">
        <f>G70+G72</f>
        <v>0</v>
      </c>
      <c r="H74" s="4766"/>
      <c r="I74" s="4743"/>
      <c r="J74" s="4744"/>
      <c r="K74" s="4743"/>
      <c r="L74" s="4745"/>
      <c r="M74" s="4745"/>
      <c r="N74" s="4746"/>
      <c r="O74" s="4664"/>
      <c r="P74" s="4664"/>
    </row>
    <row r="75" spans="2:17" ht="56.25" customHeight="1">
      <c r="B75" s="4767" t="s">
        <v>542</v>
      </c>
      <c r="C75" s="4768"/>
      <c r="D75" s="4768"/>
      <c r="E75" s="4768"/>
      <c r="F75" s="4768"/>
      <c r="G75" s="4768"/>
      <c r="H75" s="4768"/>
      <c r="I75" s="4768"/>
      <c r="J75" s="4768"/>
      <c r="K75" s="4768"/>
      <c r="L75" s="4768"/>
      <c r="M75" s="4768"/>
      <c r="N75" s="4768"/>
      <c r="O75" s="4768"/>
      <c r="P75" s="4769"/>
    </row>
    <row r="76" spans="2:17" ht="54" customHeight="1">
      <c r="B76" s="392" t="s">
        <v>543</v>
      </c>
      <c r="C76" s="4761" t="s">
        <v>544</v>
      </c>
      <c r="D76" s="4641"/>
      <c r="E76" s="4770"/>
      <c r="F76" s="421" t="s">
        <v>545</v>
      </c>
      <c r="G76" s="4771" t="s">
        <v>546</v>
      </c>
      <c r="H76" s="4764"/>
      <c r="I76" s="4763" t="s">
        <v>547</v>
      </c>
      <c r="J76" s="4764"/>
      <c r="K76" s="4724" t="s">
        <v>548</v>
      </c>
      <c r="L76" s="4726"/>
      <c r="M76" s="4726"/>
      <c r="N76" s="4727"/>
      <c r="O76" s="422"/>
      <c r="P76" s="423"/>
    </row>
    <row r="77" spans="2:17" ht="32.25" customHeight="1">
      <c r="B77" s="388" t="s">
        <v>435</v>
      </c>
      <c r="C77" s="4633" t="s">
        <v>113</v>
      </c>
      <c r="D77" s="4633"/>
      <c r="E77" s="4634"/>
      <c r="F77" s="1697" t="s">
        <v>62</v>
      </c>
      <c r="G77" s="4750">
        <v>0</v>
      </c>
      <c r="H77" s="4751"/>
      <c r="I77" s="4731" t="s">
        <v>3138</v>
      </c>
      <c r="J77" s="4732"/>
      <c r="K77" s="4752"/>
      <c r="L77" s="4753"/>
      <c r="M77" s="4753"/>
      <c r="N77" s="4754"/>
      <c r="O77" s="389" t="s">
        <v>864</v>
      </c>
      <c r="P77" s="390"/>
    </row>
    <row r="78" spans="2:17" ht="45.75" customHeight="1">
      <c r="B78" s="388" t="s">
        <v>441</v>
      </c>
      <c r="C78" s="4633" t="s">
        <v>67</v>
      </c>
      <c r="D78" s="4633"/>
      <c r="E78" s="4634"/>
      <c r="F78" s="1697" t="s">
        <v>865</v>
      </c>
      <c r="G78" s="4750">
        <v>2329784</v>
      </c>
      <c r="H78" s="4751"/>
      <c r="I78" s="4731" t="s">
        <v>3138</v>
      </c>
      <c r="J78" s="4732"/>
      <c r="K78" s="4752" t="s">
        <v>4736</v>
      </c>
      <c r="L78" s="4753"/>
      <c r="M78" s="4753"/>
      <c r="N78" s="4754"/>
      <c r="O78" s="389" t="s">
        <v>867</v>
      </c>
      <c r="P78" s="390"/>
    </row>
    <row r="79" spans="2:17" ht="32.25" customHeight="1">
      <c r="B79" s="388" t="s">
        <v>443</v>
      </c>
      <c r="C79" s="4633" t="s">
        <v>115</v>
      </c>
      <c r="D79" s="4633"/>
      <c r="E79" s="4634"/>
      <c r="F79" s="1697" t="s">
        <v>62</v>
      </c>
      <c r="G79" s="4750">
        <v>0</v>
      </c>
      <c r="H79" s="4751"/>
      <c r="I79" s="4731" t="s">
        <v>3138</v>
      </c>
      <c r="J79" s="4732"/>
      <c r="K79" s="4752"/>
      <c r="L79" s="4753"/>
      <c r="M79" s="4753"/>
      <c r="N79" s="4754"/>
      <c r="O79" s="389"/>
      <c r="P79" s="390"/>
    </row>
    <row r="80" spans="2:17" ht="32.25" customHeight="1">
      <c r="B80" s="388" t="s">
        <v>445</v>
      </c>
      <c r="C80" s="4633" t="s">
        <v>116</v>
      </c>
      <c r="D80" s="4633"/>
      <c r="E80" s="4634"/>
      <c r="F80" s="1697" t="s">
        <v>62</v>
      </c>
      <c r="G80" s="4750">
        <v>0</v>
      </c>
      <c r="H80" s="4751"/>
      <c r="I80" s="4731" t="s">
        <v>3138</v>
      </c>
      <c r="J80" s="4732"/>
      <c r="K80" s="4750"/>
      <c r="L80" s="4772"/>
      <c r="M80" s="4772"/>
      <c r="N80" s="4773"/>
      <c r="O80" s="424"/>
      <c r="P80" s="4654"/>
    </row>
    <row r="81" spans="1:16" ht="32.25" customHeight="1">
      <c r="B81" s="388" t="s">
        <v>448</v>
      </c>
      <c r="C81" s="4633" t="s">
        <v>328</v>
      </c>
      <c r="D81" s="4633"/>
      <c r="E81" s="4634"/>
      <c r="F81" s="1697" t="s">
        <v>865</v>
      </c>
      <c r="G81" s="4750">
        <v>104484</v>
      </c>
      <c r="H81" s="4751"/>
      <c r="I81" s="4731" t="s">
        <v>3138</v>
      </c>
      <c r="J81" s="4732"/>
      <c r="K81" s="4752" t="s">
        <v>5463</v>
      </c>
      <c r="L81" s="4753"/>
      <c r="M81" s="4753"/>
      <c r="N81" s="4754"/>
      <c r="O81" s="1680" t="s">
        <v>867</v>
      </c>
      <c r="P81" s="4632"/>
    </row>
    <row r="82" spans="1:16" ht="53.25" customHeight="1" thickBot="1">
      <c r="B82" s="391" t="s">
        <v>450</v>
      </c>
      <c r="C82" s="4657" t="s">
        <v>549</v>
      </c>
      <c r="D82" s="4657"/>
      <c r="E82" s="4742"/>
      <c r="F82" s="425"/>
      <c r="G82" s="4765">
        <f>G77+G78+G79+G80+G81</f>
        <v>2434268</v>
      </c>
      <c r="H82" s="4766"/>
      <c r="I82" s="4743"/>
      <c r="J82" s="4744"/>
      <c r="K82" s="4743"/>
      <c r="L82" s="4745"/>
      <c r="M82" s="4745"/>
      <c r="N82" s="4746"/>
      <c r="O82" s="426"/>
      <c r="P82" s="426"/>
    </row>
    <row r="83" spans="1:16" ht="54.75" customHeight="1">
      <c r="A83" s="427"/>
      <c r="B83" s="4774" t="s">
        <v>868</v>
      </c>
      <c r="C83" s="4775"/>
      <c r="D83" s="4775"/>
      <c r="E83" s="4775"/>
      <c r="F83" s="4775"/>
      <c r="G83" s="4775"/>
      <c r="H83" s="4775"/>
      <c r="I83" s="4775"/>
      <c r="J83" s="4775"/>
      <c r="K83" s="4775"/>
      <c r="L83" s="4775"/>
      <c r="M83" s="4775"/>
      <c r="N83" s="4775"/>
      <c r="O83" s="4775"/>
      <c r="P83" s="4776"/>
    </row>
    <row r="84" spans="1:16" ht="64.5" customHeight="1">
      <c r="B84" s="428" t="s">
        <v>551</v>
      </c>
      <c r="C84" s="4777" t="s">
        <v>552</v>
      </c>
      <c r="D84" s="4777"/>
      <c r="E84" s="4777"/>
      <c r="F84" s="4777"/>
      <c r="G84" s="4777"/>
      <c r="H84" s="4777"/>
      <c r="I84" s="4778"/>
      <c r="J84" s="429">
        <f>G74/(G74+G82)</f>
        <v>0</v>
      </c>
      <c r="K84" s="430" t="s">
        <v>434</v>
      </c>
      <c r="L84" s="4779"/>
      <c r="M84" s="4780"/>
      <c r="N84" s="4781"/>
      <c r="O84" s="4782"/>
      <c r="P84" s="4782"/>
    </row>
    <row r="85" spans="1:16" ht="49.5" customHeight="1">
      <c r="B85" s="431" t="s">
        <v>553</v>
      </c>
      <c r="C85" s="4777" t="s">
        <v>554</v>
      </c>
      <c r="D85" s="4777"/>
      <c r="E85" s="4777"/>
      <c r="F85" s="4777"/>
      <c r="G85" s="4777"/>
      <c r="H85" s="4777"/>
      <c r="I85" s="4778"/>
      <c r="J85" s="432" t="s">
        <v>61</v>
      </c>
      <c r="K85" s="430" t="s">
        <v>514</v>
      </c>
      <c r="L85" s="4779"/>
      <c r="M85" s="4780"/>
      <c r="N85" s="4781"/>
      <c r="O85" s="4783"/>
      <c r="P85" s="4783"/>
    </row>
    <row r="86" spans="1:16" ht="50.25" customHeight="1">
      <c r="B86" s="431" t="s">
        <v>555</v>
      </c>
      <c r="C86" s="4680" t="s">
        <v>556</v>
      </c>
      <c r="D86" s="4680"/>
      <c r="E86" s="4680"/>
      <c r="F86" s="4680"/>
      <c r="G86" s="4680"/>
      <c r="H86" s="4680"/>
      <c r="I86" s="4681"/>
      <c r="J86" s="429">
        <f>(G74+G82)/J27</f>
        <v>1.4448999969928333</v>
      </c>
      <c r="K86" s="430" t="s">
        <v>434</v>
      </c>
      <c r="L86" s="4779"/>
      <c r="M86" s="4780"/>
      <c r="N86" s="4781"/>
      <c r="O86" s="4783"/>
      <c r="P86" s="4783"/>
    </row>
    <row r="87" spans="1:16" ht="34.5" customHeight="1">
      <c r="B87" s="433" t="s">
        <v>557</v>
      </c>
      <c r="C87" s="4777" t="s">
        <v>558</v>
      </c>
      <c r="D87" s="4777"/>
      <c r="E87" s="4777"/>
      <c r="F87" s="4777"/>
      <c r="G87" s="4777"/>
      <c r="H87" s="4777"/>
      <c r="I87" s="4778"/>
      <c r="J87" s="434" t="str">
        <f>IF(J86&lt;0.99,"Funding gap","No funding gap")</f>
        <v>No funding gap</v>
      </c>
      <c r="K87" s="1693" t="s">
        <v>514</v>
      </c>
      <c r="L87" s="4779"/>
      <c r="M87" s="4780"/>
      <c r="N87" s="4781"/>
      <c r="O87" s="4784"/>
      <c r="P87" s="4784"/>
    </row>
    <row r="88" spans="1:16" ht="39" customHeight="1">
      <c r="B88" s="384" t="s">
        <v>559</v>
      </c>
      <c r="C88" s="4633" t="s">
        <v>560</v>
      </c>
      <c r="D88" s="4633"/>
      <c r="E88" s="4633"/>
      <c r="F88" s="4633"/>
      <c r="G88" s="4633"/>
      <c r="H88" s="4633"/>
      <c r="I88" s="4633"/>
      <c r="J88" s="4634"/>
      <c r="K88" s="4785" t="s">
        <v>514</v>
      </c>
      <c r="L88" s="4788"/>
      <c r="M88" s="4789"/>
      <c r="N88" s="4790"/>
      <c r="O88" s="4654"/>
      <c r="P88" s="4654"/>
    </row>
    <row r="89" spans="1:16" ht="21" customHeight="1">
      <c r="B89" s="388" t="s">
        <v>435</v>
      </c>
      <c r="C89" s="4797" t="s">
        <v>561</v>
      </c>
      <c r="D89" s="4797"/>
      <c r="E89" s="4797"/>
      <c r="F89" s="4797"/>
      <c r="G89" s="4797"/>
      <c r="H89" s="4797"/>
      <c r="I89" s="4797"/>
      <c r="J89" s="435" t="s">
        <v>62</v>
      </c>
      <c r="K89" s="4786"/>
      <c r="L89" s="4791"/>
      <c r="M89" s="4792"/>
      <c r="N89" s="4793"/>
      <c r="O89" s="4631"/>
      <c r="P89" s="4631"/>
    </row>
    <row r="90" spans="1:16" ht="21" customHeight="1">
      <c r="B90" s="388" t="s">
        <v>441</v>
      </c>
      <c r="C90" s="4797" t="s">
        <v>562</v>
      </c>
      <c r="D90" s="4797"/>
      <c r="E90" s="4797"/>
      <c r="F90" s="4797"/>
      <c r="G90" s="4797"/>
      <c r="H90" s="4797"/>
      <c r="I90" s="4797"/>
      <c r="J90" s="435" t="s">
        <v>62</v>
      </c>
      <c r="K90" s="4786"/>
      <c r="L90" s="4791"/>
      <c r="M90" s="4792"/>
      <c r="N90" s="4793"/>
      <c r="O90" s="4631"/>
      <c r="P90" s="4631"/>
    </row>
    <row r="91" spans="1:16" ht="21" customHeight="1">
      <c r="B91" s="388" t="s">
        <v>443</v>
      </c>
      <c r="C91" s="4797" t="s">
        <v>563</v>
      </c>
      <c r="D91" s="4797"/>
      <c r="E91" s="4797"/>
      <c r="F91" s="4797"/>
      <c r="G91" s="4797"/>
      <c r="H91" s="4797"/>
      <c r="I91" s="4797"/>
      <c r="J91" s="435" t="s">
        <v>62</v>
      </c>
      <c r="K91" s="4786"/>
      <c r="L91" s="4791"/>
      <c r="M91" s="4792"/>
      <c r="N91" s="4793"/>
      <c r="O91" s="4631"/>
      <c r="P91" s="4631"/>
    </row>
    <row r="92" spans="1:16" ht="21" customHeight="1">
      <c r="B92" s="388" t="s">
        <v>445</v>
      </c>
      <c r="C92" s="4797" t="s">
        <v>328</v>
      </c>
      <c r="D92" s="4797"/>
      <c r="E92" s="4797"/>
      <c r="F92" s="4797"/>
      <c r="G92" s="4797"/>
      <c r="H92" s="4797"/>
      <c r="I92" s="4797"/>
      <c r="J92" s="435" t="s">
        <v>62</v>
      </c>
      <c r="K92" s="4786"/>
      <c r="L92" s="4791"/>
      <c r="M92" s="4792"/>
      <c r="N92" s="4793"/>
      <c r="O92" s="4631"/>
      <c r="P92" s="4631"/>
    </row>
    <row r="93" spans="1:16" ht="21" customHeight="1">
      <c r="B93" s="388" t="s">
        <v>448</v>
      </c>
      <c r="C93" s="4798" t="s">
        <v>564</v>
      </c>
      <c r="D93" s="4798"/>
      <c r="E93" s="4798"/>
      <c r="F93" s="4798"/>
      <c r="G93" s="4699" t="s">
        <v>62</v>
      </c>
      <c r="H93" s="4700"/>
      <c r="I93" s="4700"/>
      <c r="J93" s="4701"/>
      <c r="K93" s="4787"/>
      <c r="L93" s="4794"/>
      <c r="M93" s="4795"/>
      <c r="N93" s="4796"/>
      <c r="O93" s="4632"/>
      <c r="P93" s="4632"/>
    </row>
    <row r="94" spans="1:16" ht="35.25" customHeight="1">
      <c r="B94" s="1681" t="s">
        <v>565</v>
      </c>
      <c r="C94" s="4633" t="s">
        <v>566</v>
      </c>
      <c r="D94" s="4633"/>
      <c r="E94" s="4633"/>
      <c r="F94" s="4633"/>
      <c r="G94" s="4633"/>
      <c r="H94" s="4633"/>
      <c r="I94" s="4633"/>
      <c r="J94" s="4633"/>
      <c r="K94" s="4633"/>
      <c r="L94" s="4633"/>
      <c r="M94" s="4633"/>
      <c r="N94" s="4691"/>
      <c r="O94" s="1692"/>
      <c r="P94" s="436"/>
    </row>
    <row r="95" spans="1:16" ht="20.25" customHeight="1">
      <c r="B95" s="1681"/>
      <c r="C95" s="4798" t="s">
        <v>320</v>
      </c>
      <c r="D95" s="4798"/>
      <c r="E95" s="4798"/>
      <c r="F95" s="4799" t="s">
        <v>321</v>
      </c>
      <c r="G95" s="4800"/>
      <c r="H95" s="4785" t="s">
        <v>514</v>
      </c>
      <c r="I95" s="4801"/>
      <c r="J95" s="4802"/>
      <c r="K95" s="4802"/>
      <c r="L95" s="4802"/>
      <c r="M95" s="4802"/>
      <c r="N95" s="4803"/>
      <c r="O95" s="4654"/>
      <c r="P95" s="4654"/>
    </row>
    <row r="96" spans="1:16" ht="20.25" customHeight="1">
      <c r="B96" s="1681"/>
      <c r="C96" s="4798" t="s">
        <v>567</v>
      </c>
      <c r="D96" s="4798"/>
      <c r="E96" s="4798"/>
      <c r="F96" s="4810" t="s">
        <v>321</v>
      </c>
      <c r="G96" s="4811"/>
      <c r="H96" s="4786"/>
      <c r="I96" s="4804"/>
      <c r="J96" s="4805"/>
      <c r="K96" s="4805"/>
      <c r="L96" s="4805"/>
      <c r="M96" s="4805"/>
      <c r="N96" s="4806"/>
      <c r="O96" s="4631"/>
      <c r="P96" s="4631"/>
    </row>
    <row r="97" spans="2:16" ht="20.25" customHeight="1">
      <c r="B97" s="1681"/>
      <c r="C97" s="4798" t="s">
        <v>323</v>
      </c>
      <c r="D97" s="4798"/>
      <c r="E97" s="4798"/>
      <c r="F97" s="4810" t="s">
        <v>321</v>
      </c>
      <c r="G97" s="4811"/>
      <c r="H97" s="4786"/>
      <c r="I97" s="4804"/>
      <c r="J97" s="4805"/>
      <c r="K97" s="4805"/>
      <c r="L97" s="4805"/>
      <c r="M97" s="4805"/>
      <c r="N97" s="4806"/>
      <c r="O97" s="4631"/>
      <c r="P97" s="4631"/>
    </row>
    <row r="98" spans="2:16" ht="34.5" customHeight="1">
      <c r="B98" s="391" t="s">
        <v>435</v>
      </c>
      <c r="C98" s="4680" t="s">
        <v>568</v>
      </c>
      <c r="D98" s="4680"/>
      <c r="E98" s="4680"/>
      <c r="F98" s="4680"/>
      <c r="G98" s="4681"/>
      <c r="H98" s="4786"/>
      <c r="I98" s="4804"/>
      <c r="J98" s="4805"/>
      <c r="K98" s="4805"/>
      <c r="L98" s="4805"/>
      <c r="M98" s="4805"/>
      <c r="N98" s="4806"/>
      <c r="O98" s="4631"/>
      <c r="P98" s="4631"/>
    </row>
    <row r="99" spans="2:16" ht="21" customHeight="1">
      <c r="B99" s="391"/>
      <c r="C99" s="4798" t="s">
        <v>320</v>
      </c>
      <c r="D99" s="4798"/>
      <c r="E99" s="4636"/>
      <c r="F99" s="4799" t="s">
        <v>57</v>
      </c>
      <c r="G99" s="4800"/>
      <c r="H99" s="4786"/>
      <c r="I99" s="4804"/>
      <c r="J99" s="4805"/>
      <c r="K99" s="4805"/>
      <c r="L99" s="4805"/>
      <c r="M99" s="4805"/>
      <c r="N99" s="4806"/>
      <c r="O99" s="4631"/>
      <c r="P99" s="4631"/>
    </row>
    <row r="100" spans="2:16" ht="21" customHeight="1">
      <c r="B100" s="391"/>
      <c r="C100" s="4798" t="s">
        <v>567</v>
      </c>
      <c r="D100" s="4798"/>
      <c r="E100" s="4636"/>
      <c r="F100" s="4799" t="s">
        <v>57</v>
      </c>
      <c r="G100" s="4800"/>
      <c r="H100" s="4786"/>
      <c r="I100" s="4804"/>
      <c r="J100" s="4805"/>
      <c r="K100" s="4805"/>
      <c r="L100" s="4805"/>
      <c r="M100" s="4805"/>
      <c r="N100" s="4806"/>
      <c r="O100" s="4631"/>
      <c r="P100" s="4631"/>
    </row>
    <row r="101" spans="2:16" ht="21" customHeight="1">
      <c r="B101" s="391"/>
      <c r="C101" s="4798" t="s">
        <v>327</v>
      </c>
      <c r="D101" s="4798"/>
      <c r="E101" s="4636"/>
      <c r="F101" s="4799" t="s">
        <v>57</v>
      </c>
      <c r="G101" s="4800"/>
      <c r="H101" s="4786"/>
      <c r="I101" s="4804"/>
      <c r="J101" s="4805"/>
      <c r="K101" s="4805"/>
      <c r="L101" s="4805"/>
      <c r="M101" s="4805"/>
      <c r="N101" s="4806"/>
      <c r="O101" s="4631"/>
      <c r="P101" s="4631"/>
    </row>
    <row r="102" spans="2:16" ht="21" customHeight="1">
      <c r="B102" s="391"/>
      <c r="C102" s="4798" t="s">
        <v>328</v>
      </c>
      <c r="D102" s="4798"/>
      <c r="E102" s="4636"/>
      <c r="F102" s="4799" t="s">
        <v>57</v>
      </c>
      <c r="G102" s="4800"/>
      <c r="H102" s="4786"/>
      <c r="I102" s="4804"/>
      <c r="J102" s="4805"/>
      <c r="K102" s="4805"/>
      <c r="L102" s="4805"/>
      <c r="M102" s="4805"/>
      <c r="N102" s="4806"/>
      <c r="O102" s="4631"/>
      <c r="P102" s="4631"/>
    </row>
    <row r="103" spans="2:16" ht="26.25" customHeight="1">
      <c r="B103" s="391"/>
      <c r="C103" s="4798" t="s">
        <v>569</v>
      </c>
      <c r="D103" s="4798"/>
      <c r="E103" s="4636"/>
      <c r="F103" s="4810"/>
      <c r="G103" s="4811"/>
      <c r="H103" s="4787"/>
      <c r="I103" s="4807"/>
      <c r="J103" s="4808"/>
      <c r="K103" s="4808"/>
      <c r="L103" s="4808"/>
      <c r="M103" s="4808"/>
      <c r="N103" s="4809"/>
      <c r="O103" s="4632"/>
      <c r="P103" s="4632"/>
    </row>
    <row r="104" spans="2:16" ht="44.25" customHeight="1">
      <c r="B104" s="437" t="s">
        <v>570</v>
      </c>
      <c r="C104" s="4657" t="s">
        <v>571</v>
      </c>
      <c r="D104" s="4657"/>
      <c r="E104" s="4742"/>
      <c r="F104" s="4837"/>
      <c r="G104" s="4838"/>
      <c r="H104" s="4838"/>
      <c r="I104" s="4838"/>
      <c r="J104" s="4838"/>
      <c r="K104" s="4838"/>
      <c r="L104" s="4838"/>
      <c r="M104" s="4838"/>
      <c r="N104" s="4838"/>
      <c r="O104" s="4817"/>
      <c r="P104" s="4818"/>
    </row>
    <row r="105" spans="2:16" ht="42" customHeight="1">
      <c r="B105" s="4819" t="s">
        <v>572</v>
      </c>
      <c r="C105" s="4820"/>
      <c r="D105" s="4820"/>
      <c r="E105" s="4820"/>
      <c r="F105" s="4820"/>
      <c r="G105" s="4820"/>
      <c r="H105" s="4820"/>
      <c r="I105" s="4820"/>
      <c r="J105" s="4820"/>
      <c r="K105" s="4820"/>
      <c r="L105" s="4820"/>
      <c r="M105" s="4820"/>
      <c r="N105" s="4820"/>
      <c r="O105" s="4820"/>
      <c r="P105" s="4821"/>
    </row>
    <row r="106" spans="2:16" ht="39.75" customHeight="1">
      <c r="B106" s="384" t="s">
        <v>573</v>
      </c>
      <c r="C106" s="4633" t="s">
        <v>574</v>
      </c>
      <c r="D106" s="4633"/>
      <c r="E106" s="4633"/>
      <c r="F106" s="4633"/>
      <c r="G106" s="4634"/>
      <c r="H106" s="438" t="s">
        <v>57</v>
      </c>
      <c r="I106" s="4822" t="s">
        <v>514</v>
      </c>
      <c r="J106" s="4823"/>
      <c r="K106" s="4824"/>
      <c r="L106" s="4825"/>
      <c r="M106" s="4825"/>
      <c r="N106" s="4826"/>
      <c r="O106" s="389"/>
      <c r="P106" s="390"/>
    </row>
    <row r="107" spans="2:16" ht="20.25" customHeight="1">
      <c r="B107" s="4827" t="s">
        <v>575</v>
      </c>
      <c r="C107" s="4828"/>
      <c r="D107" s="4828"/>
      <c r="E107" s="4829"/>
      <c r="F107" s="4724" t="s">
        <v>576</v>
      </c>
      <c r="G107" s="4726"/>
      <c r="H107" s="4725"/>
      <c r="I107" s="4724" t="s">
        <v>577</v>
      </c>
      <c r="J107" s="4726"/>
      <c r="K107" s="4724" t="s">
        <v>471</v>
      </c>
      <c r="L107" s="4726"/>
      <c r="M107" s="4726"/>
      <c r="N107" s="4727"/>
      <c r="O107" s="4782"/>
      <c r="P107" s="4782"/>
    </row>
    <row r="108" spans="2:16" ht="21" customHeight="1">
      <c r="B108" s="4830"/>
      <c r="C108" s="4831"/>
      <c r="D108" s="4831"/>
      <c r="E108" s="4832"/>
      <c r="F108" s="4812"/>
      <c r="G108" s="4813"/>
      <c r="H108" s="4814"/>
      <c r="I108" s="4815"/>
      <c r="J108" s="4816"/>
      <c r="K108" s="4812"/>
      <c r="L108" s="4813"/>
      <c r="M108" s="4813"/>
      <c r="N108" s="4814"/>
      <c r="O108" s="4783"/>
      <c r="P108" s="4783"/>
    </row>
    <row r="109" spans="2:16" ht="21" customHeight="1">
      <c r="B109" s="4830"/>
      <c r="C109" s="4831"/>
      <c r="D109" s="4831"/>
      <c r="E109" s="4832"/>
      <c r="F109" s="4812"/>
      <c r="G109" s="4813"/>
      <c r="H109" s="4814"/>
      <c r="I109" s="4815"/>
      <c r="J109" s="4816"/>
      <c r="K109" s="4812"/>
      <c r="L109" s="4813"/>
      <c r="M109" s="4813"/>
      <c r="N109" s="4814"/>
      <c r="O109" s="4783"/>
      <c r="P109" s="4783"/>
    </row>
    <row r="110" spans="2:16" ht="21" customHeight="1">
      <c r="B110" s="4830"/>
      <c r="C110" s="4831"/>
      <c r="D110" s="4831"/>
      <c r="E110" s="4832"/>
      <c r="F110" s="4812"/>
      <c r="G110" s="4813"/>
      <c r="H110" s="4814"/>
      <c r="I110" s="4815"/>
      <c r="J110" s="4816"/>
      <c r="K110" s="4812"/>
      <c r="L110" s="4813"/>
      <c r="M110" s="4813"/>
      <c r="N110" s="4814"/>
      <c r="O110" s="4783"/>
      <c r="P110" s="4783"/>
    </row>
    <row r="111" spans="2:16" ht="21.75" customHeight="1" thickBot="1">
      <c r="B111" s="4833"/>
      <c r="C111" s="4834"/>
      <c r="D111" s="4834"/>
      <c r="E111" s="4835"/>
      <c r="F111" s="4849"/>
      <c r="G111" s="4850"/>
      <c r="H111" s="4851"/>
      <c r="I111" s="4852"/>
      <c r="J111" s="4853"/>
      <c r="K111" s="4752"/>
      <c r="L111" s="4753"/>
      <c r="M111" s="4753"/>
      <c r="N111" s="4754"/>
      <c r="O111" s="4836"/>
      <c r="P111" s="4836"/>
    </row>
    <row r="112" spans="2:16" ht="26.25" customHeight="1" thickBot="1">
      <c r="B112" s="4623" t="s">
        <v>122</v>
      </c>
      <c r="C112" s="4624"/>
      <c r="D112" s="4624"/>
      <c r="E112" s="4624"/>
      <c r="F112" s="4624"/>
      <c r="G112" s="4624"/>
      <c r="H112" s="4624"/>
      <c r="I112" s="4624"/>
      <c r="J112" s="4624"/>
      <c r="K112" s="4624"/>
      <c r="L112" s="4624"/>
      <c r="M112" s="4624"/>
      <c r="N112" s="4624"/>
      <c r="O112" s="4624"/>
      <c r="P112" s="4625"/>
    </row>
    <row r="113" spans="2:16" ht="39.75" customHeight="1">
      <c r="B113" s="439" t="s">
        <v>578</v>
      </c>
      <c r="C113" s="4854" t="s">
        <v>579</v>
      </c>
      <c r="D113" s="4854"/>
      <c r="E113" s="4854"/>
      <c r="F113" s="4854"/>
      <c r="G113" s="4854"/>
      <c r="H113" s="4854"/>
      <c r="I113" s="4854"/>
      <c r="J113" s="4854"/>
      <c r="K113" s="4854"/>
      <c r="L113" s="4854"/>
      <c r="M113" s="4854"/>
      <c r="N113" s="4854"/>
      <c r="O113" s="4630"/>
      <c r="P113" s="4630"/>
    </row>
    <row r="114" spans="2:16" ht="20.25" customHeight="1">
      <c r="B114" s="4855" t="s">
        <v>580</v>
      </c>
      <c r="C114" s="4856"/>
      <c r="D114" s="4856"/>
      <c r="E114" s="4856"/>
      <c r="F114" s="4857"/>
      <c r="G114" s="4861" t="s">
        <v>581</v>
      </c>
      <c r="H114" s="4861"/>
      <c r="I114" s="4861"/>
      <c r="J114" s="4861"/>
      <c r="K114" s="4861"/>
      <c r="L114" s="4843"/>
      <c r="M114" s="4843"/>
      <c r="N114" s="4843"/>
      <c r="O114" s="4631"/>
      <c r="P114" s="4631"/>
    </row>
    <row r="115" spans="2:16" ht="33.75" customHeight="1">
      <c r="B115" s="4858"/>
      <c r="C115" s="4859"/>
      <c r="D115" s="4859"/>
      <c r="E115" s="4859"/>
      <c r="F115" s="4860"/>
      <c r="G115" s="4843" t="s">
        <v>125</v>
      </c>
      <c r="H115" s="4844"/>
      <c r="I115" s="4843" t="s">
        <v>141</v>
      </c>
      <c r="J115" s="4844"/>
      <c r="K115" s="1699" t="s">
        <v>582</v>
      </c>
      <c r="L115" s="4845" t="s">
        <v>583</v>
      </c>
      <c r="M115" s="4845"/>
      <c r="N115" s="4846"/>
      <c r="O115" s="4632"/>
      <c r="P115" s="4632"/>
    </row>
    <row r="116" spans="2:16" ht="81" customHeight="1">
      <c r="B116" s="440" t="s">
        <v>435</v>
      </c>
      <c r="C116" s="4847" t="s">
        <v>584</v>
      </c>
      <c r="D116" s="4847"/>
      <c r="E116" s="4847"/>
      <c r="F116" s="4848"/>
      <c r="G116" s="4839" t="s">
        <v>65</v>
      </c>
      <c r="H116" s="4840"/>
      <c r="I116" s="4839" t="s">
        <v>56</v>
      </c>
      <c r="J116" s="4840"/>
      <c r="K116" s="1696" t="s">
        <v>56</v>
      </c>
      <c r="L116" s="4839" t="s">
        <v>65</v>
      </c>
      <c r="M116" s="4841"/>
      <c r="N116" s="4842"/>
      <c r="O116" s="4782"/>
      <c r="P116" s="4782"/>
    </row>
    <row r="117" spans="2:16" ht="42" customHeight="1">
      <c r="B117" s="440" t="s">
        <v>441</v>
      </c>
      <c r="C117" s="4847" t="s">
        <v>585</v>
      </c>
      <c r="D117" s="4847"/>
      <c r="E117" s="4847"/>
      <c r="F117" s="4848"/>
      <c r="G117" s="4839" t="s">
        <v>65</v>
      </c>
      <c r="H117" s="4840"/>
      <c r="I117" s="4839" t="s">
        <v>56</v>
      </c>
      <c r="J117" s="4840"/>
      <c r="K117" s="1696" t="s">
        <v>56</v>
      </c>
      <c r="L117" s="4839" t="s">
        <v>65</v>
      </c>
      <c r="M117" s="4841"/>
      <c r="N117" s="4842"/>
      <c r="O117" s="4783"/>
      <c r="P117" s="4783"/>
    </row>
    <row r="118" spans="2:16" ht="54.75" customHeight="1">
      <c r="B118" s="440" t="s">
        <v>586</v>
      </c>
      <c r="C118" s="4847" t="s">
        <v>587</v>
      </c>
      <c r="D118" s="4847"/>
      <c r="E118" s="4847"/>
      <c r="F118" s="4848"/>
      <c r="G118" s="4839" t="s">
        <v>65</v>
      </c>
      <c r="H118" s="4840"/>
      <c r="I118" s="4839" t="s">
        <v>56</v>
      </c>
      <c r="J118" s="4840"/>
      <c r="K118" s="1696" t="s">
        <v>56</v>
      </c>
      <c r="L118" s="4839" t="s">
        <v>65</v>
      </c>
      <c r="M118" s="4841"/>
      <c r="N118" s="4842"/>
      <c r="O118" s="4783"/>
      <c r="P118" s="4783"/>
    </row>
    <row r="119" spans="2:16" ht="42.75" customHeight="1">
      <c r="B119" s="440" t="s">
        <v>588</v>
      </c>
      <c r="C119" s="4847" t="s">
        <v>589</v>
      </c>
      <c r="D119" s="4847"/>
      <c r="E119" s="4847"/>
      <c r="F119" s="4848"/>
      <c r="G119" s="4839" t="s">
        <v>65</v>
      </c>
      <c r="H119" s="4840"/>
      <c r="I119" s="4839" t="s">
        <v>56</v>
      </c>
      <c r="J119" s="4840"/>
      <c r="K119" s="1696" t="s">
        <v>56</v>
      </c>
      <c r="L119" s="4839" t="s">
        <v>65</v>
      </c>
      <c r="M119" s="4841"/>
      <c r="N119" s="4842"/>
      <c r="O119" s="4783"/>
      <c r="P119" s="4783"/>
    </row>
    <row r="120" spans="2:16" ht="26.25" customHeight="1">
      <c r="B120" s="440" t="s">
        <v>590</v>
      </c>
      <c r="C120" s="4847" t="s">
        <v>591</v>
      </c>
      <c r="D120" s="4847"/>
      <c r="E120" s="4847"/>
      <c r="F120" s="4848"/>
      <c r="G120" s="4839" t="s">
        <v>65</v>
      </c>
      <c r="H120" s="4840"/>
      <c r="I120" s="4839" t="s">
        <v>56</v>
      </c>
      <c r="J120" s="4840"/>
      <c r="K120" s="1696" t="s">
        <v>65</v>
      </c>
      <c r="L120" s="4839" t="s">
        <v>65</v>
      </c>
      <c r="M120" s="4841"/>
      <c r="N120" s="4842"/>
      <c r="O120" s="4783"/>
      <c r="P120" s="4783"/>
    </row>
    <row r="121" spans="2:16" ht="24.75" customHeight="1">
      <c r="B121" s="440" t="s">
        <v>450</v>
      </c>
      <c r="C121" s="4847" t="s">
        <v>131</v>
      </c>
      <c r="D121" s="4847"/>
      <c r="E121" s="4847"/>
      <c r="F121" s="4848"/>
      <c r="G121" s="4839" t="s">
        <v>65</v>
      </c>
      <c r="H121" s="4840"/>
      <c r="I121" s="4839" t="s">
        <v>56</v>
      </c>
      <c r="J121" s="4840"/>
      <c r="K121" s="1696" t="s">
        <v>56</v>
      </c>
      <c r="L121" s="4839" t="s">
        <v>56</v>
      </c>
      <c r="M121" s="4841"/>
      <c r="N121" s="4842"/>
      <c r="O121" s="4783"/>
      <c r="P121" s="4783"/>
    </row>
    <row r="122" spans="2:16" ht="24.75" customHeight="1">
      <c r="B122" s="440" t="s">
        <v>453</v>
      </c>
      <c r="C122" s="4847" t="s">
        <v>132</v>
      </c>
      <c r="D122" s="4847"/>
      <c r="E122" s="4847"/>
      <c r="F122" s="4848"/>
      <c r="G122" s="4839" t="s">
        <v>65</v>
      </c>
      <c r="H122" s="4840"/>
      <c r="I122" s="4839" t="s">
        <v>56</v>
      </c>
      <c r="J122" s="4840"/>
      <c r="K122" s="1696" t="s">
        <v>56</v>
      </c>
      <c r="L122" s="4839" t="s">
        <v>56</v>
      </c>
      <c r="M122" s="4841"/>
      <c r="N122" s="4842"/>
      <c r="O122" s="4783"/>
      <c r="P122" s="4783"/>
    </row>
    <row r="123" spans="2:16" ht="24" customHeight="1">
      <c r="B123" s="440" t="s">
        <v>456</v>
      </c>
      <c r="C123" s="4847" t="s">
        <v>592</v>
      </c>
      <c r="D123" s="4847"/>
      <c r="E123" s="4847"/>
      <c r="F123" s="4848"/>
      <c r="G123" s="4839" t="s">
        <v>65</v>
      </c>
      <c r="H123" s="4840"/>
      <c r="I123" s="4839" t="s">
        <v>56</v>
      </c>
      <c r="J123" s="4840"/>
      <c r="K123" s="1696" t="s">
        <v>56</v>
      </c>
      <c r="L123" s="4839" t="s">
        <v>65</v>
      </c>
      <c r="M123" s="4841"/>
      <c r="N123" s="4842"/>
      <c r="O123" s="4783"/>
      <c r="P123" s="4783"/>
    </row>
    <row r="124" spans="2:16" ht="24" customHeight="1">
      <c r="B124" s="440" t="s">
        <v>458</v>
      </c>
      <c r="C124" s="4847" t="s">
        <v>593</v>
      </c>
      <c r="D124" s="4847"/>
      <c r="E124" s="4847"/>
      <c r="F124" s="4848"/>
      <c r="G124" s="4839" t="s">
        <v>65</v>
      </c>
      <c r="H124" s="4840"/>
      <c r="I124" s="4839" t="s">
        <v>65</v>
      </c>
      <c r="J124" s="4840"/>
      <c r="K124" s="1696" t="s">
        <v>65</v>
      </c>
      <c r="L124" s="4839" t="s">
        <v>65</v>
      </c>
      <c r="M124" s="4841"/>
      <c r="N124" s="4842"/>
      <c r="O124" s="4783"/>
      <c r="P124" s="4783"/>
    </row>
    <row r="125" spans="2:16" ht="24" customHeight="1">
      <c r="B125" s="440" t="s">
        <v>594</v>
      </c>
      <c r="C125" s="4847" t="s">
        <v>595</v>
      </c>
      <c r="D125" s="4847"/>
      <c r="E125" s="4847"/>
      <c r="F125" s="4848"/>
      <c r="G125" s="4839" t="s">
        <v>65</v>
      </c>
      <c r="H125" s="4840"/>
      <c r="I125" s="4839" t="s">
        <v>65</v>
      </c>
      <c r="J125" s="4840"/>
      <c r="K125" s="1696" t="s">
        <v>65</v>
      </c>
      <c r="L125" s="4839" t="s">
        <v>65</v>
      </c>
      <c r="M125" s="4841"/>
      <c r="N125" s="4842"/>
      <c r="O125" s="4783"/>
      <c r="P125" s="4783"/>
    </row>
    <row r="126" spans="2:16" ht="21" customHeight="1">
      <c r="B126" s="440" t="s">
        <v>596</v>
      </c>
      <c r="C126" s="4847" t="s">
        <v>597</v>
      </c>
      <c r="D126" s="4847"/>
      <c r="E126" s="4847"/>
      <c r="F126" s="4848"/>
      <c r="G126" s="4839" t="s">
        <v>65</v>
      </c>
      <c r="H126" s="4840"/>
      <c r="I126" s="4839" t="s">
        <v>57</v>
      </c>
      <c r="J126" s="4840"/>
      <c r="K126" s="1696" t="s">
        <v>65</v>
      </c>
      <c r="L126" s="4839" t="s">
        <v>65</v>
      </c>
      <c r="M126" s="4841"/>
      <c r="N126" s="4842"/>
      <c r="O126" s="4783"/>
      <c r="P126" s="4783"/>
    </row>
    <row r="127" spans="2:16" ht="29.25" customHeight="1">
      <c r="B127" s="440" t="s">
        <v>598</v>
      </c>
      <c r="C127" s="4847" t="s">
        <v>599</v>
      </c>
      <c r="D127" s="4847"/>
      <c r="E127" s="4847"/>
      <c r="F127" s="4848"/>
      <c r="G127" s="4839" t="s">
        <v>65</v>
      </c>
      <c r="H127" s="4840"/>
      <c r="I127" s="4839" t="s">
        <v>57</v>
      </c>
      <c r="J127" s="4840"/>
      <c r="K127" s="1696" t="s">
        <v>65</v>
      </c>
      <c r="L127" s="4839" t="s">
        <v>65</v>
      </c>
      <c r="M127" s="4841"/>
      <c r="N127" s="4842"/>
      <c r="O127" s="4783"/>
      <c r="P127" s="4783"/>
    </row>
    <row r="128" spans="2:16" ht="21" customHeight="1">
      <c r="B128" s="440" t="s">
        <v>600</v>
      </c>
      <c r="C128" s="4847" t="s">
        <v>601</v>
      </c>
      <c r="D128" s="4847"/>
      <c r="E128" s="4847"/>
      <c r="F128" s="4848"/>
      <c r="G128" s="4839" t="s">
        <v>65</v>
      </c>
      <c r="H128" s="4840"/>
      <c r="I128" s="4839" t="s">
        <v>65</v>
      </c>
      <c r="J128" s="4840"/>
      <c r="K128" s="1696" t="s">
        <v>65</v>
      </c>
      <c r="L128" s="4839" t="s">
        <v>65</v>
      </c>
      <c r="M128" s="4841"/>
      <c r="N128" s="4842"/>
      <c r="O128" s="4783"/>
      <c r="P128" s="4783"/>
    </row>
    <row r="129" spans="1:16" ht="32.25" customHeight="1">
      <c r="B129" s="441" t="s">
        <v>602</v>
      </c>
      <c r="C129" s="4847" t="s">
        <v>603</v>
      </c>
      <c r="D129" s="4847"/>
      <c r="E129" s="4847"/>
      <c r="F129" s="4847"/>
      <c r="G129" s="4847"/>
      <c r="H129" s="4847"/>
      <c r="I129" s="4847"/>
      <c r="J129" s="4847"/>
      <c r="K129" s="4847"/>
      <c r="L129" s="4847"/>
      <c r="M129" s="4847"/>
      <c r="N129" s="4862"/>
      <c r="O129" s="4783"/>
      <c r="P129" s="4783"/>
    </row>
    <row r="130" spans="1:16" ht="27.75" customHeight="1">
      <c r="B130" s="442" t="s">
        <v>458</v>
      </c>
      <c r="C130" s="4863" t="s">
        <v>604</v>
      </c>
      <c r="D130" s="4863"/>
      <c r="E130" s="4864"/>
      <c r="F130" s="4864"/>
      <c r="G130" s="4839"/>
      <c r="H130" s="4840"/>
      <c r="I130" s="4839"/>
      <c r="J130" s="4840"/>
      <c r="K130" s="1696"/>
      <c r="L130" s="4839"/>
      <c r="M130" s="4841"/>
      <c r="N130" s="4842"/>
      <c r="O130" s="4783"/>
      <c r="P130" s="4783"/>
    </row>
    <row r="131" spans="1:16" ht="27.75" customHeight="1">
      <c r="B131" s="442" t="s">
        <v>489</v>
      </c>
      <c r="C131" s="4863" t="s">
        <v>604</v>
      </c>
      <c r="D131" s="4863"/>
      <c r="E131" s="4864"/>
      <c r="F131" s="4864"/>
      <c r="G131" s="4839"/>
      <c r="H131" s="4840"/>
      <c r="I131" s="4839"/>
      <c r="J131" s="4840"/>
      <c r="K131" s="1696"/>
      <c r="L131" s="4839"/>
      <c r="M131" s="4841"/>
      <c r="N131" s="4842"/>
      <c r="O131" s="4783"/>
      <c r="P131" s="4783"/>
    </row>
    <row r="132" spans="1:16" ht="27.75" customHeight="1">
      <c r="B132" s="442" t="s">
        <v>493</v>
      </c>
      <c r="C132" s="4863" t="s">
        <v>604</v>
      </c>
      <c r="D132" s="4863"/>
      <c r="E132" s="4864"/>
      <c r="F132" s="4864"/>
      <c r="G132" s="4839"/>
      <c r="H132" s="4840"/>
      <c r="I132" s="4839"/>
      <c r="J132" s="4840"/>
      <c r="K132" s="1696"/>
      <c r="L132" s="4839"/>
      <c r="M132" s="4841"/>
      <c r="N132" s="4842"/>
      <c r="O132" s="4783"/>
      <c r="P132" s="4783"/>
    </row>
    <row r="133" spans="1:16" ht="39.75" customHeight="1" thickBot="1">
      <c r="B133" s="437" t="s">
        <v>605</v>
      </c>
      <c r="C133" s="4665" t="s">
        <v>606</v>
      </c>
      <c r="D133" s="4665"/>
      <c r="E133" s="4665"/>
      <c r="F133" s="4865"/>
      <c r="G133" s="4802"/>
      <c r="H133" s="4802"/>
      <c r="I133" s="4802"/>
      <c r="J133" s="4802"/>
      <c r="K133" s="4802"/>
      <c r="L133" s="4802"/>
      <c r="M133" s="4802"/>
      <c r="N133" s="4802"/>
      <c r="O133" s="4836"/>
      <c r="P133" s="4836"/>
    </row>
    <row r="134" spans="1:16" ht="25.5" customHeight="1" thickBot="1">
      <c r="B134" s="4866" t="s">
        <v>155</v>
      </c>
      <c r="C134" s="4867"/>
      <c r="D134" s="4867"/>
      <c r="E134" s="4867"/>
      <c r="F134" s="4867"/>
      <c r="G134" s="4867"/>
      <c r="H134" s="4867"/>
      <c r="I134" s="4867"/>
      <c r="J134" s="4867"/>
      <c r="K134" s="4867"/>
      <c r="L134" s="4867"/>
      <c r="M134" s="4867"/>
      <c r="N134" s="4867"/>
      <c r="O134" s="4867"/>
      <c r="P134" s="4868"/>
    </row>
    <row r="135" spans="1:16" ht="98.25" customHeight="1">
      <c r="B135" s="392" t="s">
        <v>607</v>
      </c>
      <c r="C135" s="4666" t="s">
        <v>608</v>
      </c>
      <c r="D135" s="4666"/>
      <c r="E135" s="4666"/>
      <c r="F135" s="4666"/>
      <c r="G135" s="1707" t="s">
        <v>56</v>
      </c>
      <c r="H135" s="4869" t="s">
        <v>609</v>
      </c>
      <c r="I135" s="4870"/>
      <c r="J135" s="4871" t="s">
        <v>5464</v>
      </c>
      <c r="K135" s="4872"/>
      <c r="L135" s="4872"/>
      <c r="M135" s="4872"/>
      <c r="N135" s="4873"/>
      <c r="O135" s="443"/>
      <c r="P135" s="1678"/>
    </row>
    <row r="136" spans="1:16" ht="15.75" customHeight="1">
      <c r="B136" s="4882" t="s">
        <v>610</v>
      </c>
      <c r="C136" s="4883"/>
      <c r="D136" s="4883"/>
      <c r="E136" s="4883"/>
      <c r="F136" s="4883"/>
      <c r="G136" s="4883"/>
      <c r="H136" s="4883"/>
      <c r="I136" s="4883"/>
      <c r="J136" s="4883"/>
      <c r="K136" s="4883"/>
      <c r="L136" s="4883"/>
      <c r="M136" s="4883"/>
      <c r="N136" s="4883"/>
      <c r="O136" s="4883"/>
      <c r="P136" s="4884"/>
    </row>
    <row r="137" spans="1:16" ht="19.5" customHeight="1">
      <c r="B137" s="388" t="s">
        <v>611</v>
      </c>
      <c r="C137" s="4680" t="s">
        <v>612</v>
      </c>
      <c r="D137" s="4680"/>
      <c r="E137" s="4680"/>
      <c r="F137" s="4680"/>
      <c r="G137" s="4680"/>
      <c r="H137" s="4810" t="s">
        <v>5465</v>
      </c>
      <c r="I137" s="4874"/>
      <c r="J137" s="4874"/>
      <c r="K137" s="4885" t="s">
        <v>514</v>
      </c>
      <c r="L137" s="4802" t="s">
        <v>5466</v>
      </c>
      <c r="M137" s="4802"/>
      <c r="N137" s="4803"/>
      <c r="O137" s="4782"/>
      <c r="P137" s="4782"/>
    </row>
    <row r="138" spans="1:16" ht="19.5" customHeight="1">
      <c r="B138" s="388" t="s">
        <v>441</v>
      </c>
      <c r="C138" s="4680" t="s">
        <v>613</v>
      </c>
      <c r="D138" s="4680"/>
      <c r="E138" s="4680"/>
      <c r="F138" s="4680"/>
      <c r="G138" s="4680"/>
      <c r="H138" s="4810" t="s">
        <v>5467</v>
      </c>
      <c r="I138" s="4874"/>
      <c r="J138" s="4874"/>
      <c r="K138" s="4885"/>
      <c r="L138" s="4805"/>
      <c r="M138" s="4805"/>
      <c r="N138" s="4806"/>
      <c r="O138" s="4783"/>
      <c r="P138" s="4783"/>
    </row>
    <row r="139" spans="1:16" ht="19.5" customHeight="1">
      <c r="B139" s="388" t="s">
        <v>443</v>
      </c>
      <c r="C139" s="4680" t="s">
        <v>614</v>
      </c>
      <c r="D139" s="4680"/>
      <c r="E139" s="4680"/>
      <c r="F139" s="4680"/>
      <c r="G139" s="4680"/>
      <c r="H139" s="4810" t="s">
        <v>56</v>
      </c>
      <c r="I139" s="4874"/>
      <c r="J139" s="4874"/>
      <c r="K139" s="4885"/>
      <c r="L139" s="4808"/>
      <c r="M139" s="4808"/>
      <c r="N139" s="4809"/>
      <c r="O139" s="4783"/>
      <c r="P139" s="4783"/>
    </row>
    <row r="140" spans="1:16" ht="34.5" customHeight="1">
      <c r="B140" s="388" t="s">
        <v>445</v>
      </c>
      <c r="C140" s="4680" t="s">
        <v>615</v>
      </c>
      <c r="D140" s="4680"/>
      <c r="E140" s="4680"/>
      <c r="F140" s="4680"/>
      <c r="G140" s="4681"/>
      <c r="H140" s="4810" t="s">
        <v>3637</v>
      </c>
      <c r="I140" s="4874"/>
      <c r="J140" s="4874"/>
      <c r="K140" s="4885"/>
      <c r="L140" s="4875"/>
      <c r="M140" s="4876"/>
      <c r="N140" s="4877"/>
      <c r="O140" s="4784"/>
      <c r="P140" s="4784"/>
    </row>
    <row r="141" spans="1:16" ht="36.75" customHeight="1">
      <c r="B141" s="384" t="s">
        <v>616</v>
      </c>
      <c r="C141" s="4680" t="s">
        <v>617</v>
      </c>
      <c r="D141" s="4680"/>
      <c r="E141" s="4680"/>
      <c r="F141" s="4680"/>
      <c r="G141" s="4680"/>
      <c r="H141" s="4810" t="s">
        <v>57</v>
      </c>
      <c r="I141" s="4874"/>
      <c r="J141" s="4874"/>
      <c r="K141" s="4885"/>
      <c r="L141" s="4878"/>
      <c r="M141" s="4878"/>
      <c r="N141" s="4879"/>
      <c r="O141" s="4654"/>
      <c r="P141" s="4654"/>
    </row>
    <row r="142" spans="1:16" ht="72.599999999999994" customHeight="1">
      <c r="B142" s="444" t="s">
        <v>435</v>
      </c>
      <c r="C142" s="4680" t="s">
        <v>618</v>
      </c>
      <c r="D142" s="4680"/>
      <c r="E142" s="4680"/>
      <c r="F142" s="4680"/>
      <c r="G142" s="4681"/>
      <c r="H142" s="4810"/>
      <c r="I142" s="4874"/>
      <c r="J142" s="4874"/>
      <c r="K142" s="4885"/>
      <c r="L142" s="4880"/>
      <c r="M142" s="4880"/>
      <c r="N142" s="4881"/>
      <c r="O142" s="4632"/>
      <c r="P142" s="4632"/>
    </row>
    <row r="143" spans="1:16" ht="62.25" customHeight="1">
      <c r="B143" s="384" t="s">
        <v>619</v>
      </c>
      <c r="C143" s="4680" t="s">
        <v>620</v>
      </c>
      <c r="D143" s="4680"/>
      <c r="E143" s="4680"/>
      <c r="F143" s="4680"/>
      <c r="G143" s="4680"/>
      <c r="H143" s="4810" t="s">
        <v>65</v>
      </c>
      <c r="I143" s="4874"/>
      <c r="J143" s="4874"/>
      <c r="K143" s="4885"/>
      <c r="L143" s="4886"/>
      <c r="M143" s="4886"/>
      <c r="N143" s="4887"/>
      <c r="O143" s="4654"/>
      <c r="P143" s="4654"/>
    </row>
    <row r="144" spans="1:16" ht="80.45" customHeight="1" thickBot="1">
      <c r="A144" s="445"/>
      <c r="B144" s="383" t="s">
        <v>435</v>
      </c>
      <c r="C144" s="4890" t="s">
        <v>618</v>
      </c>
      <c r="D144" s="4890"/>
      <c r="E144" s="4890"/>
      <c r="F144" s="4890"/>
      <c r="G144" s="4891"/>
      <c r="H144" s="4810"/>
      <c r="I144" s="4874"/>
      <c r="J144" s="4874"/>
      <c r="K144" s="4885"/>
      <c r="L144" s="4888"/>
      <c r="M144" s="4888"/>
      <c r="N144" s="4889"/>
      <c r="O144" s="4631"/>
      <c r="P144" s="4631"/>
    </row>
    <row r="145" spans="2:16" ht="49.5" customHeight="1">
      <c r="B145" s="4774" t="s">
        <v>621</v>
      </c>
      <c r="C145" s="4775"/>
      <c r="D145" s="4775"/>
      <c r="E145" s="4775"/>
      <c r="F145" s="4775"/>
      <c r="G145" s="4775"/>
      <c r="H145" s="4775"/>
      <c r="I145" s="4775"/>
      <c r="J145" s="4775"/>
      <c r="K145" s="4710"/>
      <c r="L145" s="4775"/>
      <c r="M145" s="4775"/>
      <c r="N145" s="4775"/>
      <c r="O145" s="4775"/>
      <c r="P145" s="4776"/>
    </row>
    <row r="146" spans="2:16" ht="31.5" customHeight="1">
      <c r="B146" s="446" t="s">
        <v>622</v>
      </c>
      <c r="C146" s="4892" t="s">
        <v>623</v>
      </c>
      <c r="D146" s="4892"/>
      <c r="E146" s="4892"/>
      <c r="F146" s="4893"/>
      <c r="G146" s="4894" t="s">
        <v>624</v>
      </c>
      <c r="H146" s="4895"/>
      <c r="I146" s="4896"/>
      <c r="J146" s="4894" t="s">
        <v>625</v>
      </c>
      <c r="K146" s="4895"/>
      <c r="L146" s="4896"/>
      <c r="M146" s="4897" t="s">
        <v>471</v>
      </c>
      <c r="N146" s="4898"/>
      <c r="O146" s="4899"/>
      <c r="P146" s="4899"/>
    </row>
    <row r="147" spans="2:16" ht="83.25" customHeight="1">
      <c r="B147" s="444" t="s">
        <v>611</v>
      </c>
      <c r="C147" s="4847" t="s">
        <v>584</v>
      </c>
      <c r="D147" s="4847"/>
      <c r="E147" s="4847"/>
      <c r="F147" s="4848"/>
      <c r="G147" s="4839" t="s">
        <v>164</v>
      </c>
      <c r="H147" s="4841"/>
      <c r="I147" s="4840"/>
      <c r="J147" s="4839" t="s">
        <v>65</v>
      </c>
      <c r="K147" s="4841"/>
      <c r="L147" s="4840"/>
      <c r="M147" s="4738"/>
      <c r="N147" s="4902"/>
      <c r="O147" s="4900"/>
      <c r="P147" s="4900"/>
    </row>
    <row r="148" spans="2:16" ht="42" customHeight="1">
      <c r="B148" s="444" t="s">
        <v>441</v>
      </c>
      <c r="C148" s="4847" t="s">
        <v>585</v>
      </c>
      <c r="D148" s="4847"/>
      <c r="E148" s="4847"/>
      <c r="F148" s="4848"/>
      <c r="G148" s="4839" t="s">
        <v>65</v>
      </c>
      <c r="H148" s="4841"/>
      <c r="I148" s="4840"/>
      <c r="J148" s="4839" t="s">
        <v>65</v>
      </c>
      <c r="K148" s="4841"/>
      <c r="L148" s="4840"/>
      <c r="M148" s="4738"/>
      <c r="N148" s="4902"/>
      <c r="O148" s="4900"/>
      <c r="P148" s="4900"/>
    </row>
    <row r="149" spans="2:16" ht="31.5" customHeight="1">
      <c r="B149" s="444" t="s">
        <v>443</v>
      </c>
      <c r="C149" s="447" t="s">
        <v>458</v>
      </c>
      <c r="D149" s="4847" t="s">
        <v>626</v>
      </c>
      <c r="E149" s="4847"/>
      <c r="F149" s="4848"/>
      <c r="G149" s="4839" t="s">
        <v>65</v>
      </c>
      <c r="H149" s="4841"/>
      <c r="I149" s="4840"/>
      <c r="J149" s="4839" t="s">
        <v>65</v>
      </c>
      <c r="K149" s="4841"/>
      <c r="L149" s="4840"/>
      <c r="M149" s="4738"/>
      <c r="N149" s="4902"/>
      <c r="O149" s="4900"/>
      <c r="P149" s="4900"/>
    </row>
    <row r="150" spans="2:16" ht="32.25" customHeight="1">
      <c r="B150" s="444"/>
      <c r="C150" s="1698" t="s">
        <v>489</v>
      </c>
      <c r="D150" s="4847" t="s">
        <v>627</v>
      </c>
      <c r="E150" s="4847"/>
      <c r="F150" s="4848"/>
      <c r="G150" s="4839" t="s">
        <v>65</v>
      </c>
      <c r="H150" s="4841"/>
      <c r="I150" s="4840"/>
      <c r="J150" s="4839" t="s">
        <v>65</v>
      </c>
      <c r="K150" s="4841"/>
      <c r="L150" s="4840"/>
      <c r="M150" s="1691"/>
      <c r="N150" s="1705"/>
      <c r="O150" s="4900"/>
      <c r="P150" s="4900"/>
    </row>
    <row r="151" spans="2:16" ht="41.25" customHeight="1">
      <c r="B151" s="444" t="s">
        <v>445</v>
      </c>
      <c r="C151" s="4847" t="s">
        <v>589</v>
      </c>
      <c r="D151" s="4847"/>
      <c r="E151" s="4847"/>
      <c r="F151" s="4848"/>
      <c r="G151" s="4839" t="s">
        <v>65</v>
      </c>
      <c r="H151" s="4841"/>
      <c r="I151" s="4840"/>
      <c r="J151" s="4839" t="s">
        <v>65</v>
      </c>
      <c r="K151" s="4841"/>
      <c r="L151" s="4840"/>
      <c r="M151" s="4738"/>
      <c r="N151" s="4902"/>
      <c r="O151" s="4900"/>
      <c r="P151" s="4900"/>
    </row>
    <row r="152" spans="2:16" ht="29.25" customHeight="1">
      <c r="B152" s="444" t="s">
        <v>448</v>
      </c>
      <c r="C152" s="4847" t="s">
        <v>628</v>
      </c>
      <c r="D152" s="4847"/>
      <c r="E152" s="4847"/>
      <c r="F152" s="4848"/>
      <c r="G152" s="4839" t="s">
        <v>65</v>
      </c>
      <c r="H152" s="4841"/>
      <c r="I152" s="4840"/>
      <c r="J152" s="4839" t="s">
        <v>65</v>
      </c>
      <c r="K152" s="4841"/>
      <c r="L152" s="4840"/>
      <c r="M152" s="4738"/>
      <c r="N152" s="4902"/>
      <c r="O152" s="4900"/>
      <c r="P152" s="4900"/>
    </row>
    <row r="153" spans="2:16" ht="28.5" customHeight="1">
      <c r="B153" s="444" t="s">
        <v>450</v>
      </c>
      <c r="C153" s="4847" t="s">
        <v>131</v>
      </c>
      <c r="D153" s="4847"/>
      <c r="E153" s="4847"/>
      <c r="F153" s="4848"/>
      <c r="G153" s="4839" t="s">
        <v>65</v>
      </c>
      <c r="H153" s="4841"/>
      <c r="I153" s="4840"/>
      <c r="J153" s="4839" t="s">
        <v>65</v>
      </c>
      <c r="K153" s="4841"/>
      <c r="L153" s="4840"/>
      <c r="M153" s="4738"/>
      <c r="N153" s="4902"/>
      <c r="O153" s="4900"/>
      <c r="P153" s="4900"/>
    </row>
    <row r="154" spans="2:16" ht="28.5" customHeight="1">
      <c r="B154" s="444" t="s">
        <v>453</v>
      </c>
      <c r="C154" s="4847" t="s">
        <v>132</v>
      </c>
      <c r="D154" s="4847"/>
      <c r="E154" s="4847"/>
      <c r="F154" s="4848"/>
      <c r="G154" s="4839" t="s">
        <v>65</v>
      </c>
      <c r="H154" s="4841"/>
      <c r="I154" s="4840"/>
      <c r="J154" s="4839" t="s">
        <v>65</v>
      </c>
      <c r="K154" s="4841"/>
      <c r="L154" s="4840"/>
      <c r="M154" s="4738"/>
      <c r="N154" s="4902"/>
      <c r="O154" s="4900"/>
      <c r="P154" s="4900"/>
    </row>
    <row r="155" spans="2:16" ht="28.5" customHeight="1">
      <c r="B155" s="444" t="s">
        <v>456</v>
      </c>
      <c r="C155" s="4847" t="s">
        <v>629</v>
      </c>
      <c r="D155" s="4847"/>
      <c r="E155" s="4847"/>
      <c r="F155" s="4848"/>
      <c r="G155" s="4839" t="s">
        <v>65</v>
      </c>
      <c r="H155" s="4841"/>
      <c r="I155" s="4840"/>
      <c r="J155" s="4839" t="s">
        <v>65</v>
      </c>
      <c r="K155" s="4841"/>
      <c r="L155" s="4840"/>
      <c r="M155" s="4739"/>
      <c r="N155" s="4902"/>
      <c r="O155" s="4901"/>
      <c r="P155" s="4901"/>
    </row>
    <row r="156" spans="2:16" ht="28.5" customHeight="1">
      <c r="B156" s="444" t="s">
        <v>458</v>
      </c>
      <c r="C156" s="4847" t="s">
        <v>593</v>
      </c>
      <c r="D156" s="4847"/>
      <c r="E156" s="4847"/>
      <c r="F156" s="4848"/>
      <c r="G156" s="4839" t="s">
        <v>167</v>
      </c>
      <c r="H156" s="4841"/>
      <c r="I156" s="4840"/>
      <c r="J156" s="4839" t="s">
        <v>65</v>
      </c>
      <c r="K156" s="4841"/>
      <c r="L156" s="4840"/>
      <c r="M156" s="4739"/>
      <c r="N156" s="4902"/>
      <c r="O156" s="4901"/>
      <c r="P156" s="4901"/>
    </row>
    <row r="157" spans="2:16" ht="28.5" customHeight="1">
      <c r="B157" s="383" t="s">
        <v>594</v>
      </c>
      <c r="C157" s="4847" t="s">
        <v>595</v>
      </c>
      <c r="D157" s="4847"/>
      <c r="E157" s="4847"/>
      <c r="F157" s="4848"/>
      <c r="G157" s="4839" t="s">
        <v>167</v>
      </c>
      <c r="H157" s="4841"/>
      <c r="I157" s="4840"/>
      <c r="J157" s="4839" t="s">
        <v>65</v>
      </c>
      <c r="K157" s="4841"/>
      <c r="L157" s="4840"/>
      <c r="M157" s="4739"/>
      <c r="N157" s="4902"/>
      <c r="O157" s="4901"/>
      <c r="P157" s="4901"/>
    </row>
    <row r="158" spans="2:16" ht="28.5" customHeight="1">
      <c r="B158" s="383" t="s">
        <v>596</v>
      </c>
      <c r="C158" s="4847" t="s">
        <v>597</v>
      </c>
      <c r="D158" s="4847"/>
      <c r="E158" s="4847"/>
      <c r="F158" s="4848"/>
      <c r="G158" s="4839" t="s">
        <v>65</v>
      </c>
      <c r="H158" s="4841"/>
      <c r="I158" s="4840"/>
      <c r="J158" s="4839" t="s">
        <v>65</v>
      </c>
      <c r="K158" s="4841"/>
      <c r="L158" s="4840"/>
      <c r="M158" s="4739"/>
      <c r="N158" s="4902"/>
      <c r="O158" s="4901"/>
      <c r="P158" s="4901"/>
    </row>
    <row r="159" spans="2:16" ht="28.5" customHeight="1">
      <c r="B159" s="383" t="s">
        <v>598</v>
      </c>
      <c r="C159" s="4847" t="s">
        <v>599</v>
      </c>
      <c r="D159" s="4847"/>
      <c r="E159" s="4847"/>
      <c r="F159" s="4848"/>
      <c r="G159" s="4839" t="s">
        <v>65</v>
      </c>
      <c r="H159" s="4841"/>
      <c r="I159" s="4840"/>
      <c r="J159" s="4839" t="s">
        <v>65</v>
      </c>
      <c r="K159" s="4841"/>
      <c r="L159" s="4840"/>
      <c r="M159" s="4739"/>
      <c r="N159" s="4902"/>
      <c r="O159" s="4901"/>
      <c r="P159" s="4901"/>
    </row>
    <row r="160" spans="2:16" ht="28.5" customHeight="1">
      <c r="B160" s="383" t="s">
        <v>600</v>
      </c>
      <c r="C160" s="4847" t="s">
        <v>601</v>
      </c>
      <c r="D160" s="4847"/>
      <c r="E160" s="4847"/>
      <c r="F160" s="4848"/>
      <c r="G160" s="4839" t="s">
        <v>65</v>
      </c>
      <c r="H160" s="4841"/>
      <c r="I160" s="4840"/>
      <c r="J160" s="4839" t="s">
        <v>65</v>
      </c>
      <c r="K160" s="4841"/>
      <c r="L160" s="4840"/>
      <c r="M160" s="4739"/>
      <c r="N160" s="4902"/>
      <c r="O160" s="4901"/>
      <c r="P160" s="4901"/>
    </row>
    <row r="161" spans="1:16" ht="42.75" customHeight="1" thickBot="1">
      <c r="B161" s="448" t="s">
        <v>602</v>
      </c>
      <c r="C161" s="4903" t="s">
        <v>630</v>
      </c>
      <c r="D161" s="4903"/>
      <c r="E161" s="4903"/>
      <c r="F161" s="449" t="s">
        <v>631</v>
      </c>
      <c r="G161" s="450"/>
      <c r="H161" s="4849"/>
      <c r="I161" s="4904"/>
      <c r="J161" s="4849"/>
      <c r="K161" s="4905"/>
      <c r="L161" s="4904"/>
      <c r="M161" s="4906"/>
      <c r="N161" s="4907"/>
      <c r="O161" s="4901"/>
      <c r="P161" s="4901"/>
    </row>
    <row r="162" spans="1:16" ht="43.5" customHeight="1">
      <c r="B162" s="4908" t="s">
        <v>632</v>
      </c>
      <c r="C162" s="4909"/>
      <c r="D162" s="4909"/>
      <c r="E162" s="4909"/>
      <c r="F162" s="4909"/>
      <c r="G162" s="4909"/>
      <c r="H162" s="4909"/>
      <c r="I162" s="4909"/>
      <c r="J162" s="4909"/>
      <c r="K162" s="4909"/>
      <c r="L162" s="4909"/>
      <c r="M162" s="4909"/>
      <c r="N162" s="4909"/>
      <c r="O162" s="451"/>
      <c r="P162" s="451"/>
    </row>
    <row r="163" spans="1:16" ht="49.5" customHeight="1">
      <c r="A163" s="427"/>
      <c r="B163" s="1690" t="s">
        <v>633</v>
      </c>
      <c r="C163" s="4680" t="s">
        <v>634</v>
      </c>
      <c r="D163" s="4680"/>
      <c r="E163" s="4681"/>
      <c r="F163" s="1703" t="s">
        <v>635</v>
      </c>
      <c r="G163" s="4910" t="s">
        <v>636</v>
      </c>
      <c r="H163" s="4911"/>
      <c r="I163" s="4911"/>
      <c r="J163" s="4911"/>
      <c r="K163" s="4912"/>
      <c r="L163" s="4913" t="s">
        <v>637</v>
      </c>
      <c r="M163" s="4914"/>
      <c r="N163" s="4914"/>
      <c r="O163" s="4919"/>
      <c r="P163" s="4919"/>
    </row>
    <row r="164" spans="1:16" ht="36" customHeight="1">
      <c r="A164" s="427"/>
      <c r="B164" s="452" t="s">
        <v>435</v>
      </c>
      <c r="C164" s="4633" t="s">
        <v>175</v>
      </c>
      <c r="D164" s="4633"/>
      <c r="E164" s="4634"/>
      <c r="F164" s="1697" t="s">
        <v>56</v>
      </c>
      <c r="G164" s="4915" t="s">
        <v>5468</v>
      </c>
      <c r="H164" s="4916"/>
      <c r="I164" s="4916"/>
      <c r="J164" s="4916"/>
      <c r="K164" s="4917"/>
      <c r="L164" s="4839" t="s">
        <v>56</v>
      </c>
      <c r="M164" s="4841"/>
      <c r="N164" s="4841"/>
      <c r="O164" s="4919"/>
      <c r="P164" s="4919"/>
    </row>
    <row r="165" spans="1:16" ht="19.5" customHeight="1">
      <c r="A165" s="427"/>
      <c r="B165" s="452" t="s">
        <v>441</v>
      </c>
      <c r="C165" s="4633" t="s">
        <v>176</v>
      </c>
      <c r="D165" s="4633"/>
      <c r="E165" s="4634"/>
      <c r="F165" s="1697" t="s">
        <v>56</v>
      </c>
      <c r="G165" s="4915"/>
      <c r="H165" s="4916"/>
      <c r="I165" s="4916"/>
      <c r="J165" s="4916"/>
      <c r="K165" s="4917"/>
      <c r="L165" s="4839" t="s">
        <v>56</v>
      </c>
      <c r="M165" s="4841"/>
      <c r="N165" s="4841"/>
      <c r="O165" s="4919"/>
      <c r="P165" s="4919"/>
    </row>
    <row r="166" spans="1:16" ht="19.5" customHeight="1">
      <c r="A166" s="427"/>
      <c r="B166" s="452" t="s">
        <v>443</v>
      </c>
      <c r="C166" s="4633" t="s">
        <v>177</v>
      </c>
      <c r="D166" s="4633"/>
      <c r="E166" s="4634"/>
      <c r="F166" s="1697" t="s">
        <v>56</v>
      </c>
      <c r="G166" s="4915"/>
      <c r="H166" s="4916"/>
      <c r="I166" s="4916"/>
      <c r="J166" s="4916"/>
      <c r="K166" s="4917"/>
      <c r="L166" s="4839" t="s">
        <v>56</v>
      </c>
      <c r="M166" s="4841"/>
      <c r="N166" s="4841"/>
      <c r="O166" s="4919"/>
      <c r="P166" s="4919"/>
    </row>
    <row r="167" spans="1:16" ht="19.5" customHeight="1">
      <c r="A167" s="427"/>
      <c r="B167" s="452" t="s">
        <v>445</v>
      </c>
      <c r="C167" s="4633" t="s">
        <v>178</v>
      </c>
      <c r="D167" s="4633"/>
      <c r="E167" s="4634"/>
      <c r="F167" s="1697" t="s">
        <v>56</v>
      </c>
      <c r="G167" s="4915"/>
      <c r="H167" s="4916"/>
      <c r="I167" s="4916"/>
      <c r="J167" s="4916"/>
      <c r="K167" s="4917"/>
      <c r="L167" s="4839" t="s">
        <v>56</v>
      </c>
      <c r="M167" s="4841"/>
      <c r="N167" s="4841"/>
      <c r="O167" s="4919"/>
      <c r="P167" s="4919"/>
    </row>
    <row r="168" spans="1:16" ht="19.5" customHeight="1">
      <c r="A168" s="427"/>
      <c r="B168" s="444" t="s">
        <v>448</v>
      </c>
      <c r="C168" s="4633" t="s">
        <v>179</v>
      </c>
      <c r="D168" s="4633"/>
      <c r="E168" s="4634"/>
      <c r="F168" s="1701" t="s">
        <v>56</v>
      </c>
      <c r="G168" s="4915"/>
      <c r="H168" s="4916"/>
      <c r="I168" s="4916"/>
      <c r="J168" s="4916"/>
      <c r="K168" s="4917"/>
      <c r="L168" s="4839" t="s">
        <v>56</v>
      </c>
      <c r="M168" s="4841"/>
      <c r="N168" s="4841"/>
      <c r="O168" s="4919"/>
      <c r="P168" s="4919"/>
    </row>
    <row r="169" spans="1:16" ht="19.5" customHeight="1">
      <c r="A169" s="427"/>
      <c r="B169" s="453" t="s">
        <v>450</v>
      </c>
      <c r="C169" s="4633" t="s">
        <v>638</v>
      </c>
      <c r="D169" s="4633"/>
      <c r="E169" s="4634"/>
      <c r="F169" s="1701" t="s">
        <v>56</v>
      </c>
      <c r="G169" s="454"/>
      <c r="H169" s="455"/>
      <c r="I169" s="455"/>
      <c r="J169" s="455"/>
      <c r="K169" s="455"/>
      <c r="L169" s="4839" t="s">
        <v>56</v>
      </c>
      <c r="M169" s="4841"/>
      <c r="N169" s="4841"/>
      <c r="O169" s="4919"/>
      <c r="P169" s="4919"/>
    </row>
    <row r="170" spans="1:16" ht="19.5" customHeight="1">
      <c r="A170" s="427"/>
      <c r="B170" s="453" t="s">
        <v>453</v>
      </c>
      <c r="C170" s="4633" t="s">
        <v>181</v>
      </c>
      <c r="D170" s="4633"/>
      <c r="E170" s="4634"/>
      <c r="F170" s="1701" t="s">
        <v>56</v>
      </c>
      <c r="G170" s="454"/>
      <c r="H170" s="455"/>
      <c r="I170" s="455"/>
      <c r="J170" s="455"/>
      <c r="K170" s="455"/>
      <c r="L170" s="4839" t="s">
        <v>56</v>
      </c>
      <c r="M170" s="4841"/>
      <c r="N170" s="4841"/>
      <c r="O170" s="4919"/>
      <c r="P170" s="4919"/>
    </row>
    <row r="171" spans="1:16" ht="19.5" customHeight="1">
      <c r="A171" s="427"/>
      <c r="B171" s="453" t="s">
        <v>456</v>
      </c>
      <c r="C171" s="4633" t="s">
        <v>182</v>
      </c>
      <c r="D171" s="4633"/>
      <c r="E171" s="4634"/>
      <c r="F171" s="1701" t="s">
        <v>56</v>
      </c>
      <c r="G171" s="454"/>
      <c r="H171" s="455"/>
      <c r="I171" s="455"/>
      <c r="J171" s="455"/>
      <c r="K171" s="455"/>
      <c r="L171" s="4839" t="s">
        <v>56</v>
      </c>
      <c r="M171" s="4841"/>
      <c r="N171" s="4841"/>
      <c r="O171" s="4919"/>
      <c r="P171" s="4919"/>
    </row>
    <row r="172" spans="1:16" ht="19.5" customHeight="1">
      <c r="A172" s="427"/>
      <c r="B172" s="453" t="s">
        <v>458</v>
      </c>
      <c r="C172" s="4633" t="s">
        <v>183</v>
      </c>
      <c r="D172" s="4633"/>
      <c r="E172" s="4634"/>
      <c r="F172" s="1701" t="s">
        <v>56</v>
      </c>
      <c r="G172" s="454"/>
      <c r="H172" s="455"/>
      <c r="I172" s="455"/>
      <c r="J172" s="455"/>
      <c r="K172" s="455"/>
      <c r="L172" s="4839" t="s">
        <v>56</v>
      </c>
      <c r="M172" s="4841"/>
      <c r="N172" s="4842"/>
      <c r="O172" s="4919"/>
      <c r="P172" s="4919"/>
    </row>
    <row r="173" spans="1:16" ht="19.5" customHeight="1">
      <c r="A173" s="427"/>
      <c r="B173" s="453" t="s">
        <v>594</v>
      </c>
      <c r="C173" s="4633" t="s">
        <v>639</v>
      </c>
      <c r="D173" s="4633"/>
      <c r="E173" s="4634"/>
      <c r="F173" s="1701" t="s">
        <v>56</v>
      </c>
      <c r="G173" s="454"/>
      <c r="H173" s="455"/>
      <c r="I173" s="455"/>
      <c r="J173" s="455"/>
      <c r="K173" s="455"/>
      <c r="L173" s="4839" t="s">
        <v>56</v>
      </c>
      <c r="M173" s="4841"/>
      <c r="N173" s="4841"/>
      <c r="O173" s="4919"/>
      <c r="P173" s="4919"/>
    </row>
    <row r="174" spans="1:16" ht="19.5" customHeight="1">
      <c r="A174" s="427"/>
      <c r="B174" s="444" t="s">
        <v>596</v>
      </c>
      <c r="C174" s="4633" t="s">
        <v>640</v>
      </c>
      <c r="D174" s="4633"/>
      <c r="E174" s="4634"/>
      <c r="F174" s="1701" t="s">
        <v>56</v>
      </c>
      <c r="G174" s="454"/>
      <c r="H174" s="455"/>
      <c r="I174" s="455"/>
      <c r="J174" s="455"/>
      <c r="K174" s="455"/>
      <c r="L174" s="4839" t="s">
        <v>56</v>
      </c>
      <c r="M174" s="4841"/>
      <c r="N174" s="4841"/>
      <c r="O174" s="4920"/>
      <c r="P174" s="4920"/>
    </row>
    <row r="175" spans="1:16" ht="48" customHeight="1">
      <c r="A175" s="427"/>
      <c r="B175" s="1690" t="s">
        <v>192</v>
      </c>
      <c r="C175" s="4680" t="s">
        <v>641</v>
      </c>
      <c r="D175" s="4680"/>
      <c r="E175" s="4681"/>
      <c r="F175" s="1703" t="s">
        <v>635</v>
      </c>
      <c r="G175" s="4921" t="s">
        <v>642</v>
      </c>
      <c r="H175" s="4922"/>
      <c r="I175" s="4922"/>
      <c r="J175" s="4922"/>
      <c r="K175" s="4922"/>
      <c r="L175" s="4922"/>
      <c r="M175" s="4922"/>
      <c r="N175" s="4923"/>
      <c r="O175" s="4654"/>
      <c r="P175" s="4683"/>
    </row>
    <row r="176" spans="1:16" ht="18.75" customHeight="1">
      <c r="A176" s="427"/>
      <c r="B176" s="452" t="s">
        <v>435</v>
      </c>
      <c r="C176" s="4633" t="s">
        <v>175</v>
      </c>
      <c r="D176" s="4633"/>
      <c r="E176" s="4634"/>
      <c r="F176" s="399" t="s">
        <v>65</v>
      </c>
      <c r="G176" s="4645"/>
      <c r="H176" s="4646"/>
      <c r="I176" s="4646"/>
      <c r="J176" s="4646"/>
      <c r="K176" s="4646"/>
      <c r="L176" s="4646"/>
      <c r="M176" s="4646"/>
      <c r="N176" s="4647"/>
      <c r="O176" s="4631"/>
      <c r="P176" s="4918"/>
    </row>
    <row r="177" spans="1:16" ht="18.75" customHeight="1">
      <c r="A177" s="427"/>
      <c r="B177" s="452" t="s">
        <v>441</v>
      </c>
      <c r="C177" s="4633" t="s">
        <v>176</v>
      </c>
      <c r="D177" s="4633"/>
      <c r="E177" s="4634"/>
      <c r="F177" s="399" t="s">
        <v>65</v>
      </c>
      <c r="G177" s="4738"/>
      <c r="H177" s="4739"/>
      <c r="I177" s="4739"/>
      <c r="J177" s="4739"/>
      <c r="K177" s="4739"/>
      <c r="L177" s="4739"/>
      <c r="M177" s="4739"/>
      <c r="N177" s="4902"/>
      <c r="O177" s="4631"/>
      <c r="P177" s="4918"/>
    </row>
    <row r="178" spans="1:16" ht="18.75" customHeight="1">
      <c r="A178" s="427"/>
      <c r="B178" s="452" t="s">
        <v>443</v>
      </c>
      <c r="C178" s="4633" t="s">
        <v>177</v>
      </c>
      <c r="D178" s="4633"/>
      <c r="E178" s="4634"/>
      <c r="F178" s="399" t="s">
        <v>65</v>
      </c>
      <c r="G178" s="4738"/>
      <c r="H178" s="4739"/>
      <c r="I178" s="4739"/>
      <c r="J178" s="4739"/>
      <c r="K178" s="4739"/>
      <c r="L178" s="4739"/>
      <c r="M178" s="4739"/>
      <c r="N178" s="4902"/>
      <c r="O178" s="4631"/>
      <c r="P178" s="4918"/>
    </row>
    <row r="179" spans="1:16" ht="18.75" customHeight="1">
      <c r="A179" s="427"/>
      <c r="B179" s="452" t="s">
        <v>445</v>
      </c>
      <c r="C179" s="4633" t="s">
        <v>178</v>
      </c>
      <c r="D179" s="4633"/>
      <c r="E179" s="4634"/>
      <c r="F179" s="399" t="s">
        <v>65</v>
      </c>
      <c r="G179" s="4738"/>
      <c r="H179" s="4739"/>
      <c r="I179" s="4739"/>
      <c r="J179" s="4739"/>
      <c r="K179" s="4739"/>
      <c r="L179" s="4739"/>
      <c r="M179" s="4739"/>
      <c r="N179" s="4902"/>
      <c r="O179" s="4631"/>
      <c r="P179" s="4918"/>
    </row>
    <row r="180" spans="1:16" ht="18.75" customHeight="1">
      <c r="A180" s="427"/>
      <c r="B180" s="444" t="s">
        <v>448</v>
      </c>
      <c r="C180" s="4633" t="s">
        <v>179</v>
      </c>
      <c r="D180" s="4633"/>
      <c r="E180" s="4634"/>
      <c r="F180" s="399" t="s">
        <v>65</v>
      </c>
      <c r="G180" s="4738"/>
      <c r="H180" s="4739"/>
      <c r="I180" s="4739"/>
      <c r="J180" s="4739"/>
      <c r="K180" s="4739"/>
      <c r="L180" s="4739"/>
      <c r="M180" s="4739"/>
      <c r="N180" s="4902"/>
      <c r="O180" s="4631"/>
      <c r="P180" s="4918"/>
    </row>
    <row r="181" spans="1:16" ht="18.75" customHeight="1">
      <c r="A181" s="427"/>
      <c r="B181" s="453" t="s">
        <v>450</v>
      </c>
      <c r="C181" s="4633" t="s">
        <v>638</v>
      </c>
      <c r="D181" s="4633"/>
      <c r="E181" s="4634"/>
      <c r="F181" s="399" t="s">
        <v>65</v>
      </c>
      <c r="G181" s="4645"/>
      <c r="H181" s="4646"/>
      <c r="I181" s="4646"/>
      <c r="J181" s="4646"/>
      <c r="K181" s="4646"/>
      <c r="L181" s="4646"/>
      <c r="M181" s="4646"/>
      <c r="N181" s="4647"/>
      <c r="O181" s="4631"/>
      <c r="P181" s="4918"/>
    </row>
    <row r="182" spans="1:16" ht="18.75" customHeight="1">
      <c r="A182" s="427"/>
      <c r="B182" s="453" t="s">
        <v>453</v>
      </c>
      <c r="C182" s="4633" t="s">
        <v>181</v>
      </c>
      <c r="D182" s="4633"/>
      <c r="E182" s="4634"/>
      <c r="F182" s="399" t="s">
        <v>65</v>
      </c>
      <c r="G182" s="4738"/>
      <c r="H182" s="4739"/>
      <c r="I182" s="4739"/>
      <c r="J182" s="4739"/>
      <c r="K182" s="4739"/>
      <c r="L182" s="4739"/>
      <c r="M182" s="4739"/>
      <c r="N182" s="4902"/>
      <c r="O182" s="4631"/>
      <c r="P182" s="4918"/>
    </row>
    <row r="183" spans="1:16" ht="18.75" customHeight="1">
      <c r="A183" s="427"/>
      <c r="B183" s="453" t="s">
        <v>456</v>
      </c>
      <c r="C183" s="4633" t="s">
        <v>182</v>
      </c>
      <c r="D183" s="4633"/>
      <c r="E183" s="4634"/>
      <c r="F183" s="399" t="s">
        <v>65</v>
      </c>
      <c r="G183" s="4648"/>
      <c r="H183" s="4649"/>
      <c r="I183" s="4649"/>
      <c r="J183" s="4649"/>
      <c r="K183" s="4649"/>
      <c r="L183" s="4649"/>
      <c r="M183" s="4649"/>
      <c r="N183" s="4650"/>
      <c r="O183" s="4631"/>
      <c r="P183" s="4918"/>
    </row>
    <row r="184" spans="1:16" ht="18.75" customHeight="1">
      <c r="A184" s="427"/>
      <c r="B184" s="453" t="s">
        <v>458</v>
      </c>
      <c r="C184" s="4633" t="s">
        <v>183</v>
      </c>
      <c r="D184" s="4633"/>
      <c r="E184" s="4634"/>
      <c r="F184" s="399" t="s">
        <v>65</v>
      </c>
      <c r="G184" s="4738"/>
      <c r="H184" s="4739"/>
      <c r="I184" s="4739"/>
      <c r="J184" s="4739"/>
      <c r="K184" s="4739"/>
      <c r="L184" s="4739"/>
      <c r="M184" s="4739"/>
      <c r="N184" s="4902"/>
      <c r="O184" s="4631"/>
      <c r="P184" s="4918"/>
    </row>
    <row r="185" spans="1:16" ht="18.75" customHeight="1">
      <c r="A185" s="427"/>
      <c r="B185" s="453" t="s">
        <v>594</v>
      </c>
      <c r="C185" s="4633" t="s">
        <v>639</v>
      </c>
      <c r="D185" s="4633"/>
      <c r="E185" s="4634"/>
      <c r="F185" s="399" t="s">
        <v>65</v>
      </c>
      <c r="G185" s="4648"/>
      <c r="H185" s="4649"/>
      <c r="I185" s="4649"/>
      <c r="J185" s="4649"/>
      <c r="K185" s="4649"/>
      <c r="L185" s="4649"/>
      <c r="M185" s="4649"/>
      <c r="N185" s="4650"/>
      <c r="O185" s="4631"/>
      <c r="P185" s="4918"/>
    </row>
    <row r="186" spans="1:16" ht="18.75" customHeight="1">
      <c r="A186" s="427"/>
      <c r="B186" s="444" t="s">
        <v>596</v>
      </c>
      <c r="C186" s="4633" t="s">
        <v>640</v>
      </c>
      <c r="D186" s="4633"/>
      <c r="E186" s="4634"/>
      <c r="F186" s="399" t="s">
        <v>65</v>
      </c>
      <c r="G186" s="4738"/>
      <c r="H186" s="4739"/>
      <c r="I186" s="4739"/>
      <c r="J186" s="4739"/>
      <c r="K186" s="4739"/>
      <c r="L186" s="4739"/>
      <c r="M186" s="4739"/>
      <c r="N186" s="4902"/>
      <c r="O186" s="4632"/>
      <c r="P186" s="4684"/>
    </row>
    <row r="187" spans="1:16" ht="47.25" customHeight="1">
      <c r="A187" s="427"/>
      <c r="B187" s="1690" t="s">
        <v>643</v>
      </c>
      <c r="C187" s="4680" t="s">
        <v>644</v>
      </c>
      <c r="D187" s="4680"/>
      <c r="E187" s="4681"/>
      <c r="F187" s="1703" t="s">
        <v>635</v>
      </c>
      <c r="G187" s="4910" t="s">
        <v>645</v>
      </c>
      <c r="H187" s="4911"/>
      <c r="I187" s="4911"/>
      <c r="J187" s="4911"/>
      <c r="K187" s="4912"/>
      <c r="L187" s="4913" t="s">
        <v>637</v>
      </c>
      <c r="M187" s="4914"/>
      <c r="N187" s="4924"/>
      <c r="O187" s="4654"/>
      <c r="P187" s="4654"/>
    </row>
    <row r="188" spans="1:16" ht="20.25" customHeight="1">
      <c r="A188" s="427"/>
      <c r="B188" s="456" t="s">
        <v>435</v>
      </c>
      <c r="C188" s="4633" t="s">
        <v>175</v>
      </c>
      <c r="D188" s="4633"/>
      <c r="E188" s="4634"/>
      <c r="F188" s="1697" t="s">
        <v>57</v>
      </c>
      <c r="G188" s="4915"/>
      <c r="H188" s="4916"/>
      <c r="I188" s="4916"/>
      <c r="J188" s="4916"/>
      <c r="K188" s="4917"/>
      <c r="L188" s="4839" t="s">
        <v>62</v>
      </c>
      <c r="M188" s="4841"/>
      <c r="N188" s="4842"/>
      <c r="O188" s="4631"/>
      <c r="P188" s="4631"/>
    </row>
    <row r="189" spans="1:16" ht="20.25" customHeight="1">
      <c r="A189" s="427"/>
      <c r="B189" s="456" t="s">
        <v>441</v>
      </c>
      <c r="C189" s="4633" t="s">
        <v>176</v>
      </c>
      <c r="D189" s="4633"/>
      <c r="E189" s="4634"/>
      <c r="F189" s="1697" t="s">
        <v>57</v>
      </c>
      <c r="G189" s="4915"/>
      <c r="H189" s="4916"/>
      <c r="I189" s="4916"/>
      <c r="J189" s="4916"/>
      <c r="K189" s="4917"/>
      <c r="L189" s="4839" t="s">
        <v>62</v>
      </c>
      <c r="M189" s="4841"/>
      <c r="N189" s="4842"/>
      <c r="O189" s="4631"/>
      <c r="P189" s="4631"/>
    </row>
    <row r="190" spans="1:16" ht="20.25" customHeight="1">
      <c r="A190" s="427"/>
      <c r="B190" s="456" t="s">
        <v>443</v>
      </c>
      <c r="C190" s="4633" t="s">
        <v>177</v>
      </c>
      <c r="D190" s="4633"/>
      <c r="E190" s="4634"/>
      <c r="F190" s="1697" t="s">
        <v>57</v>
      </c>
      <c r="G190" s="4915"/>
      <c r="H190" s="4916"/>
      <c r="I190" s="4916"/>
      <c r="J190" s="4916"/>
      <c r="K190" s="4917"/>
      <c r="L190" s="4839" t="s">
        <v>62</v>
      </c>
      <c r="M190" s="4841"/>
      <c r="N190" s="4842"/>
      <c r="O190" s="4631"/>
      <c r="P190" s="4631"/>
    </row>
    <row r="191" spans="1:16" ht="20.25" customHeight="1">
      <c r="A191" s="427"/>
      <c r="B191" s="456" t="s">
        <v>445</v>
      </c>
      <c r="C191" s="4633" t="s">
        <v>178</v>
      </c>
      <c r="D191" s="4633"/>
      <c r="E191" s="4634"/>
      <c r="F191" s="1697" t="s">
        <v>57</v>
      </c>
      <c r="G191" s="4915"/>
      <c r="H191" s="4916"/>
      <c r="I191" s="4916"/>
      <c r="J191" s="4916"/>
      <c r="K191" s="4917"/>
      <c r="L191" s="4839" t="s">
        <v>62</v>
      </c>
      <c r="M191" s="4841"/>
      <c r="N191" s="4842"/>
      <c r="O191" s="4631"/>
      <c r="P191" s="4631"/>
    </row>
    <row r="192" spans="1:16" ht="20.25" customHeight="1">
      <c r="A192" s="427"/>
      <c r="B192" s="456" t="s">
        <v>448</v>
      </c>
      <c r="C192" s="4633" t="s">
        <v>179</v>
      </c>
      <c r="D192" s="4633"/>
      <c r="E192" s="4634"/>
      <c r="F192" s="1701" t="s">
        <v>57</v>
      </c>
      <c r="G192" s="4915"/>
      <c r="H192" s="4916"/>
      <c r="I192" s="4916"/>
      <c r="J192" s="4916"/>
      <c r="K192" s="4917"/>
      <c r="L192" s="4839" t="s">
        <v>62</v>
      </c>
      <c r="M192" s="4841"/>
      <c r="N192" s="4842"/>
      <c r="O192" s="4631"/>
      <c r="P192" s="4631"/>
    </row>
    <row r="193" spans="1:16" ht="20.25" customHeight="1">
      <c r="A193" s="427"/>
      <c r="B193" s="386" t="s">
        <v>450</v>
      </c>
      <c r="C193" s="4633" t="s">
        <v>638</v>
      </c>
      <c r="D193" s="4633"/>
      <c r="E193" s="4634"/>
      <c r="F193" s="1701" t="s">
        <v>57</v>
      </c>
      <c r="G193" s="454"/>
      <c r="H193" s="455"/>
      <c r="I193" s="455"/>
      <c r="J193" s="455"/>
      <c r="K193" s="455"/>
      <c r="L193" s="4839" t="s">
        <v>62</v>
      </c>
      <c r="M193" s="4841"/>
      <c r="N193" s="4842"/>
      <c r="O193" s="4631"/>
      <c r="P193" s="4631"/>
    </row>
    <row r="194" spans="1:16" ht="20.25" customHeight="1">
      <c r="A194" s="427"/>
      <c r="B194" s="386" t="s">
        <v>453</v>
      </c>
      <c r="C194" s="4633" t="s">
        <v>181</v>
      </c>
      <c r="D194" s="4633"/>
      <c r="E194" s="4634"/>
      <c r="F194" s="1701" t="s">
        <v>57</v>
      </c>
      <c r="G194" s="454"/>
      <c r="H194" s="455"/>
      <c r="I194" s="455"/>
      <c r="J194" s="455"/>
      <c r="K194" s="455"/>
      <c r="L194" s="4839" t="s">
        <v>62</v>
      </c>
      <c r="M194" s="4841"/>
      <c r="N194" s="4842"/>
      <c r="O194" s="4631"/>
      <c r="P194" s="4631"/>
    </row>
    <row r="195" spans="1:16" ht="20.25" customHeight="1">
      <c r="A195" s="427"/>
      <c r="B195" s="386" t="s">
        <v>456</v>
      </c>
      <c r="C195" s="4633" t="s">
        <v>182</v>
      </c>
      <c r="D195" s="4633"/>
      <c r="E195" s="4634"/>
      <c r="F195" s="1701" t="s">
        <v>57</v>
      </c>
      <c r="G195" s="454"/>
      <c r="H195" s="455"/>
      <c r="I195" s="455"/>
      <c r="J195" s="455"/>
      <c r="K195" s="455"/>
      <c r="L195" s="4839" t="s">
        <v>62</v>
      </c>
      <c r="M195" s="4841"/>
      <c r="N195" s="4842"/>
      <c r="O195" s="4631"/>
      <c r="P195" s="4631"/>
    </row>
    <row r="196" spans="1:16" ht="20.25" customHeight="1">
      <c r="A196" s="427"/>
      <c r="B196" s="386" t="s">
        <v>458</v>
      </c>
      <c r="C196" s="4633" t="s">
        <v>183</v>
      </c>
      <c r="D196" s="4633"/>
      <c r="E196" s="4634"/>
      <c r="F196" s="1701" t="s">
        <v>57</v>
      </c>
      <c r="G196" s="454"/>
      <c r="H196" s="455"/>
      <c r="I196" s="455"/>
      <c r="J196" s="455"/>
      <c r="K196" s="455"/>
      <c r="L196" s="4839" t="s">
        <v>62</v>
      </c>
      <c r="M196" s="4841"/>
      <c r="N196" s="4842"/>
      <c r="O196" s="4631"/>
      <c r="P196" s="4631"/>
    </row>
    <row r="197" spans="1:16" ht="20.25" customHeight="1">
      <c r="A197" s="427"/>
      <c r="B197" s="386" t="s">
        <v>594</v>
      </c>
      <c r="C197" s="4633" t="s">
        <v>639</v>
      </c>
      <c r="D197" s="4633"/>
      <c r="E197" s="4634"/>
      <c r="F197" s="1701" t="s">
        <v>57</v>
      </c>
      <c r="G197" s="454"/>
      <c r="H197" s="455"/>
      <c r="I197" s="455"/>
      <c r="J197" s="455"/>
      <c r="K197" s="455"/>
      <c r="L197" s="4839" t="s">
        <v>62</v>
      </c>
      <c r="M197" s="4841"/>
      <c r="N197" s="4842"/>
      <c r="O197" s="4631"/>
      <c r="P197" s="4631"/>
    </row>
    <row r="198" spans="1:16" ht="20.25" customHeight="1">
      <c r="A198" s="427"/>
      <c r="B198" s="388" t="s">
        <v>596</v>
      </c>
      <c r="C198" s="4633" t="s">
        <v>640</v>
      </c>
      <c r="D198" s="4633"/>
      <c r="E198" s="4634"/>
      <c r="F198" s="1701" t="s">
        <v>57</v>
      </c>
      <c r="G198" s="454"/>
      <c r="H198" s="455"/>
      <c r="I198" s="455"/>
      <c r="J198" s="455"/>
      <c r="K198" s="455"/>
      <c r="L198" s="4839" t="s">
        <v>62</v>
      </c>
      <c r="M198" s="4841"/>
      <c r="N198" s="4842"/>
      <c r="O198" s="4632"/>
      <c r="P198" s="4632"/>
    </row>
    <row r="199" spans="1:16" ht="61.5" customHeight="1">
      <c r="A199" s="427"/>
      <c r="B199" s="457" t="s">
        <v>200</v>
      </c>
      <c r="C199" s="4680" t="s">
        <v>646</v>
      </c>
      <c r="D199" s="4680"/>
      <c r="E199" s="4681"/>
      <c r="F199" s="1703" t="s">
        <v>635</v>
      </c>
      <c r="G199" s="4921" t="s">
        <v>647</v>
      </c>
      <c r="H199" s="4922"/>
      <c r="I199" s="4922"/>
      <c r="J199" s="4922"/>
      <c r="K199" s="4922"/>
      <c r="L199" s="4922"/>
      <c r="M199" s="4922"/>
      <c r="N199" s="4923"/>
      <c r="O199" s="4654"/>
      <c r="P199" s="4654"/>
    </row>
    <row r="200" spans="1:16" ht="21" customHeight="1">
      <c r="A200" s="427"/>
      <c r="B200" s="456" t="s">
        <v>435</v>
      </c>
      <c r="C200" s="4633" t="s">
        <v>175</v>
      </c>
      <c r="D200" s="4633"/>
      <c r="E200" s="4634"/>
      <c r="F200" s="399" t="s">
        <v>57</v>
      </c>
      <c r="G200" s="4645"/>
      <c r="H200" s="4646"/>
      <c r="I200" s="4646"/>
      <c r="J200" s="4646"/>
      <c r="K200" s="4646"/>
      <c r="L200" s="4646"/>
      <c r="M200" s="4646"/>
      <c r="N200" s="4647"/>
      <c r="O200" s="4631"/>
      <c r="P200" s="4631"/>
    </row>
    <row r="201" spans="1:16" ht="21" customHeight="1">
      <c r="A201" s="427"/>
      <c r="B201" s="456" t="s">
        <v>441</v>
      </c>
      <c r="C201" s="4633" t="s">
        <v>176</v>
      </c>
      <c r="D201" s="4633"/>
      <c r="E201" s="4634"/>
      <c r="F201" s="399" t="s">
        <v>57</v>
      </c>
      <c r="G201" s="4738"/>
      <c r="H201" s="4739"/>
      <c r="I201" s="4739"/>
      <c r="J201" s="4739"/>
      <c r="K201" s="4739"/>
      <c r="L201" s="4739"/>
      <c r="M201" s="4739"/>
      <c r="N201" s="4902"/>
      <c r="O201" s="4631"/>
      <c r="P201" s="4631"/>
    </row>
    <row r="202" spans="1:16" ht="21" customHeight="1">
      <c r="A202" s="427"/>
      <c r="B202" s="456" t="s">
        <v>443</v>
      </c>
      <c r="C202" s="4633" t="s">
        <v>177</v>
      </c>
      <c r="D202" s="4633"/>
      <c r="E202" s="4634"/>
      <c r="F202" s="399" t="s">
        <v>57</v>
      </c>
      <c r="G202" s="4738"/>
      <c r="H202" s="4739"/>
      <c r="I202" s="4739"/>
      <c r="J202" s="4739"/>
      <c r="K202" s="4739"/>
      <c r="L202" s="4739"/>
      <c r="M202" s="4739"/>
      <c r="N202" s="4902"/>
      <c r="O202" s="4631"/>
      <c r="P202" s="4631"/>
    </row>
    <row r="203" spans="1:16" ht="21" customHeight="1">
      <c r="A203" s="427"/>
      <c r="B203" s="456" t="s">
        <v>445</v>
      </c>
      <c r="C203" s="4633" t="s">
        <v>178</v>
      </c>
      <c r="D203" s="4633"/>
      <c r="E203" s="4634"/>
      <c r="F203" s="399" t="s">
        <v>57</v>
      </c>
      <c r="G203" s="4738"/>
      <c r="H203" s="4739"/>
      <c r="I203" s="4739"/>
      <c r="J203" s="4739"/>
      <c r="K203" s="4739"/>
      <c r="L203" s="4739"/>
      <c r="M203" s="4739"/>
      <c r="N203" s="4902"/>
      <c r="O203" s="4631"/>
      <c r="P203" s="4631"/>
    </row>
    <row r="204" spans="1:16" ht="21" customHeight="1">
      <c r="A204" s="427"/>
      <c r="B204" s="388" t="s">
        <v>448</v>
      </c>
      <c r="C204" s="4633" t="s">
        <v>179</v>
      </c>
      <c r="D204" s="4633"/>
      <c r="E204" s="4634"/>
      <c r="F204" s="399" t="s">
        <v>57</v>
      </c>
      <c r="G204" s="4738"/>
      <c r="H204" s="4739"/>
      <c r="I204" s="4739"/>
      <c r="J204" s="4739"/>
      <c r="K204" s="4739"/>
      <c r="L204" s="4739"/>
      <c r="M204" s="4739"/>
      <c r="N204" s="4902"/>
      <c r="O204" s="4918"/>
      <c r="P204" s="4631"/>
    </row>
    <row r="205" spans="1:16" ht="21" customHeight="1">
      <c r="A205" s="427"/>
      <c r="B205" s="386" t="s">
        <v>450</v>
      </c>
      <c r="C205" s="4633" t="s">
        <v>638</v>
      </c>
      <c r="D205" s="4633"/>
      <c r="E205" s="4634"/>
      <c r="F205" s="399" t="s">
        <v>57</v>
      </c>
      <c r="G205" s="4645"/>
      <c r="H205" s="4646"/>
      <c r="I205" s="4646"/>
      <c r="J205" s="4646"/>
      <c r="K205" s="4646"/>
      <c r="L205" s="4646"/>
      <c r="M205" s="4646"/>
      <c r="N205" s="4647"/>
      <c r="O205" s="4918"/>
      <c r="P205" s="4631"/>
    </row>
    <row r="206" spans="1:16" ht="21" customHeight="1">
      <c r="A206" s="427"/>
      <c r="B206" s="386" t="s">
        <v>453</v>
      </c>
      <c r="C206" s="4633" t="s">
        <v>181</v>
      </c>
      <c r="D206" s="4633"/>
      <c r="E206" s="4634"/>
      <c r="F206" s="399" t="s">
        <v>57</v>
      </c>
      <c r="G206" s="4738"/>
      <c r="H206" s="4739"/>
      <c r="I206" s="4739"/>
      <c r="J206" s="4739"/>
      <c r="K206" s="4739"/>
      <c r="L206" s="4739"/>
      <c r="M206" s="4739"/>
      <c r="N206" s="4902"/>
      <c r="O206" s="4918"/>
      <c r="P206" s="4631"/>
    </row>
    <row r="207" spans="1:16" ht="21" customHeight="1">
      <c r="A207" s="427"/>
      <c r="B207" s="386" t="s">
        <v>456</v>
      </c>
      <c r="C207" s="4633" t="s">
        <v>182</v>
      </c>
      <c r="D207" s="4633"/>
      <c r="E207" s="4634"/>
      <c r="F207" s="399" t="s">
        <v>57</v>
      </c>
      <c r="G207" s="4648"/>
      <c r="H207" s="4649"/>
      <c r="I207" s="4649"/>
      <c r="J207" s="4649"/>
      <c r="K207" s="4649"/>
      <c r="L207" s="4649"/>
      <c r="M207" s="4649"/>
      <c r="N207" s="4650"/>
      <c r="O207" s="4918"/>
      <c r="P207" s="4631"/>
    </row>
    <row r="208" spans="1:16" ht="21" customHeight="1">
      <c r="A208" s="427"/>
      <c r="B208" s="386" t="s">
        <v>458</v>
      </c>
      <c r="C208" s="4633" t="s">
        <v>183</v>
      </c>
      <c r="D208" s="4633"/>
      <c r="E208" s="4634"/>
      <c r="F208" s="399" t="s">
        <v>57</v>
      </c>
      <c r="G208" s="4738"/>
      <c r="H208" s="4739"/>
      <c r="I208" s="4739"/>
      <c r="J208" s="4739"/>
      <c r="K208" s="4739"/>
      <c r="L208" s="4739"/>
      <c r="M208" s="4739"/>
      <c r="N208" s="4902"/>
      <c r="O208" s="4918"/>
      <c r="P208" s="4631"/>
    </row>
    <row r="209" spans="1:16" ht="21" customHeight="1">
      <c r="A209" s="427"/>
      <c r="B209" s="386" t="s">
        <v>594</v>
      </c>
      <c r="C209" s="4633" t="s">
        <v>639</v>
      </c>
      <c r="D209" s="4633"/>
      <c r="E209" s="4634"/>
      <c r="F209" s="399" t="s">
        <v>57</v>
      </c>
      <c r="G209" s="4648"/>
      <c r="H209" s="4649"/>
      <c r="I209" s="4649"/>
      <c r="J209" s="4649"/>
      <c r="K209" s="4649"/>
      <c r="L209" s="4649"/>
      <c r="M209" s="4649"/>
      <c r="N209" s="4650"/>
      <c r="O209" s="4918"/>
      <c r="P209" s="4631"/>
    </row>
    <row r="210" spans="1:16" ht="21" customHeight="1" thickBot="1">
      <c r="A210" s="427"/>
      <c r="B210" s="401" t="s">
        <v>596</v>
      </c>
      <c r="C210" s="4665" t="s">
        <v>640</v>
      </c>
      <c r="D210" s="4665"/>
      <c r="E210" s="4865"/>
      <c r="F210" s="458" t="s">
        <v>57</v>
      </c>
      <c r="G210" s="4930"/>
      <c r="H210" s="4906"/>
      <c r="I210" s="4906"/>
      <c r="J210" s="4906"/>
      <c r="K210" s="4906"/>
      <c r="L210" s="4906"/>
      <c r="M210" s="4906"/>
      <c r="N210" s="4907"/>
      <c r="O210" s="4929"/>
      <c r="P210" s="4631"/>
    </row>
    <row r="211" spans="1:16" ht="34.5" customHeight="1">
      <c r="B211" s="384" t="s">
        <v>648</v>
      </c>
      <c r="C211" s="4633" t="s">
        <v>649</v>
      </c>
      <c r="D211" s="4633"/>
      <c r="E211" s="4633"/>
      <c r="F211" s="4633"/>
      <c r="G211" s="4634"/>
      <c r="H211" s="4933" t="s">
        <v>57</v>
      </c>
      <c r="I211" s="4934"/>
      <c r="J211" s="4935"/>
      <c r="K211" s="4936" t="s">
        <v>514</v>
      </c>
      <c r="L211" s="4645" t="s">
        <v>5469</v>
      </c>
      <c r="M211" s="4646"/>
      <c r="N211" s="4647"/>
      <c r="O211" s="4925"/>
      <c r="P211" s="4925"/>
    </row>
    <row r="212" spans="1:16" ht="25.5" customHeight="1">
      <c r="B212" s="388" t="s">
        <v>435</v>
      </c>
      <c r="C212" s="4633" t="s">
        <v>650</v>
      </c>
      <c r="D212" s="4633"/>
      <c r="E212" s="4633"/>
      <c r="F212" s="4633"/>
      <c r="G212" s="4633"/>
      <c r="H212" s="4633"/>
      <c r="I212" s="4633"/>
      <c r="J212" s="4634"/>
      <c r="K212" s="4937"/>
      <c r="L212" s="4648"/>
      <c r="M212" s="4649"/>
      <c r="N212" s="4650"/>
      <c r="O212" s="4901"/>
      <c r="P212" s="4901"/>
    </row>
    <row r="213" spans="1:16" ht="20.25" customHeight="1">
      <c r="B213" s="388"/>
      <c r="C213" s="1690" t="s">
        <v>651</v>
      </c>
      <c r="D213" s="4927" t="s">
        <v>652</v>
      </c>
      <c r="E213" s="4927"/>
      <c r="F213" s="4927"/>
      <c r="G213" s="4928"/>
      <c r="H213" s="4839" t="s">
        <v>57</v>
      </c>
      <c r="I213" s="4841"/>
      <c r="J213" s="4840"/>
      <c r="K213" s="4937"/>
      <c r="L213" s="4648"/>
      <c r="M213" s="4649"/>
      <c r="N213" s="4650"/>
      <c r="O213" s="4901"/>
      <c r="P213" s="4901"/>
    </row>
    <row r="214" spans="1:16" ht="20.25" customHeight="1">
      <c r="B214" s="388"/>
      <c r="C214" s="1690" t="s">
        <v>489</v>
      </c>
      <c r="D214" s="4633" t="s">
        <v>148</v>
      </c>
      <c r="E214" s="4633"/>
      <c r="F214" s="4633"/>
      <c r="G214" s="4634"/>
      <c r="H214" s="4839" t="s">
        <v>57</v>
      </c>
      <c r="I214" s="4841"/>
      <c r="J214" s="4840"/>
      <c r="K214" s="4937"/>
      <c r="L214" s="4648"/>
      <c r="M214" s="4649"/>
      <c r="N214" s="4650"/>
      <c r="O214" s="4901"/>
      <c r="P214" s="4901"/>
    </row>
    <row r="215" spans="1:16" ht="20.25" customHeight="1">
      <c r="B215" s="388"/>
      <c r="C215" s="1690" t="s">
        <v>493</v>
      </c>
      <c r="D215" s="4633" t="s">
        <v>151</v>
      </c>
      <c r="E215" s="4633"/>
      <c r="F215" s="4633"/>
      <c r="G215" s="4634"/>
      <c r="H215" s="4839" t="s">
        <v>57</v>
      </c>
      <c r="I215" s="4841"/>
      <c r="J215" s="4840"/>
      <c r="K215" s="4937"/>
      <c r="L215" s="4648"/>
      <c r="M215" s="4649"/>
      <c r="N215" s="4650"/>
      <c r="O215" s="4901"/>
      <c r="P215" s="4901"/>
    </row>
    <row r="216" spans="1:16" ht="20.25" customHeight="1">
      <c r="B216" s="388"/>
      <c r="C216" s="1690" t="s">
        <v>498</v>
      </c>
      <c r="D216" s="4633" t="s">
        <v>125</v>
      </c>
      <c r="E216" s="4633"/>
      <c r="F216" s="4633"/>
      <c r="G216" s="4634"/>
      <c r="H216" s="4839" t="s">
        <v>57</v>
      </c>
      <c r="I216" s="4841"/>
      <c r="J216" s="4840"/>
      <c r="K216" s="4937"/>
      <c r="L216" s="4648"/>
      <c r="M216" s="4649"/>
      <c r="N216" s="4650"/>
      <c r="O216" s="4901"/>
      <c r="P216" s="4901"/>
    </row>
    <row r="217" spans="1:16" ht="23.25" customHeight="1" thickBot="1">
      <c r="B217" s="388" t="s">
        <v>441</v>
      </c>
      <c r="C217" s="4657" t="s">
        <v>653</v>
      </c>
      <c r="D217" s="4657"/>
      <c r="E217" s="4657"/>
      <c r="F217" s="4657"/>
      <c r="G217" s="4742"/>
      <c r="H217" s="4931">
        <v>0</v>
      </c>
      <c r="I217" s="4886"/>
      <c r="J217" s="4932"/>
      <c r="K217" s="4937"/>
      <c r="L217" s="4648"/>
      <c r="M217" s="4649"/>
      <c r="N217" s="4650"/>
      <c r="O217" s="4926"/>
      <c r="P217" s="4926"/>
    </row>
    <row r="218" spans="1:16" ht="27" customHeight="1">
      <c r="B218" s="1682" t="s">
        <v>654</v>
      </c>
      <c r="C218" s="4633" t="s">
        <v>655</v>
      </c>
      <c r="D218" s="4633"/>
      <c r="E218" s="4633"/>
      <c r="F218" s="4633"/>
      <c r="G218" s="4633"/>
      <c r="H218" s="4633"/>
      <c r="I218" s="4633"/>
      <c r="J218" s="4633"/>
      <c r="K218" s="4633"/>
      <c r="L218" s="4633"/>
      <c r="M218" s="4633"/>
      <c r="N218" s="4691"/>
      <c r="O218" s="4925"/>
      <c r="P218" s="4938"/>
    </row>
    <row r="219" spans="1:16" ht="21.75" customHeight="1">
      <c r="B219" s="388" t="s">
        <v>435</v>
      </c>
      <c r="C219" s="4633" t="s">
        <v>656</v>
      </c>
      <c r="D219" s="4633"/>
      <c r="E219" s="4634"/>
      <c r="F219" s="4939" t="s">
        <v>56</v>
      </c>
      <c r="G219" s="4940"/>
      <c r="H219" s="4940"/>
      <c r="I219" s="4940"/>
      <c r="J219" s="4941"/>
      <c r="K219" s="4885" t="s">
        <v>514</v>
      </c>
      <c r="L219" s="4645"/>
      <c r="M219" s="4646"/>
      <c r="N219" s="4646"/>
      <c r="O219" s="4901"/>
      <c r="P219" s="4901"/>
    </row>
    <row r="220" spans="1:16" ht="21.75" customHeight="1">
      <c r="B220" s="388" t="s">
        <v>441</v>
      </c>
      <c r="C220" s="4633" t="s">
        <v>657</v>
      </c>
      <c r="D220" s="4633"/>
      <c r="E220" s="4634"/>
      <c r="F220" s="4939" t="s">
        <v>56</v>
      </c>
      <c r="G220" s="4940"/>
      <c r="H220" s="4940"/>
      <c r="I220" s="4940"/>
      <c r="J220" s="4941"/>
      <c r="K220" s="4885"/>
      <c r="L220" s="4648"/>
      <c r="M220" s="4649"/>
      <c r="N220" s="4649"/>
      <c r="O220" s="4901"/>
      <c r="P220" s="4901"/>
    </row>
    <row r="221" spans="1:16" ht="21.75" customHeight="1">
      <c r="B221" s="388" t="s">
        <v>443</v>
      </c>
      <c r="C221" s="4633" t="s">
        <v>658</v>
      </c>
      <c r="D221" s="4633"/>
      <c r="E221" s="4634"/>
      <c r="F221" s="4939" t="s">
        <v>62</v>
      </c>
      <c r="G221" s="4940"/>
      <c r="H221" s="4940"/>
      <c r="I221" s="4940"/>
      <c r="J221" s="4941"/>
      <c r="K221" s="4885"/>
      <c r="L221" s="4648"/>
      <c r="M221" s="4649"/>
      <c r="N221" s="4649"/>
      <c r="O221" s="4901"/>
      <c r="P221" s="4901"/>
    </row>
    <row r="222" spans="1:16" ht="33" customHeight="1">
      <c r="B222" s="384"/>
      <c r="C222" s="4633" t="s">
        <v>659</v>
      </c>
      <c r="D222" s="4633"/>
      <c r="E222" s="4634"/>
      <c r="F222" s="4738"/>
      <c r="G222" s="4739"/>
      <c r="H222" s="4739"/>
      <c r="I222" s="4739"/>
      <c r="J222" s="4945"/>
      <c r="K222" s="4885"/>
      <c r="L222" s="4648"/>
      <c r="M222" s="4649"/>
      <c r="N222" s="4649"/>
      <c r="O222" s="4926"/>
      <c r="P222" s="4926"/>
    </row>
    <row r="223" spans="1:16" ht="33" customHeight="1">
      <c r="B223" s="388" t="s">
        <v>445</v>
      </c>
      <c r="C223" s="4680" t="s">
        <v>660</v>
      </c>
      <c r="D223" s="4680"/>
      <c r="E223" s="4681"/>
      <c r="F223" s="4939" t="s">
        <v>57</v>
      </c>
      <c r="G223" s="4940"/>
      <c r="H223" s="4940"/>
      <c r="I223" s="4940"/>
      <c r="J223" s="4941"/>
      <c r="K223" s="4885"/>
      <c r="L223" s="4648"/>
      <c r="M223" s="4649"/>
      <c r="N223" s="4650"/>
      <c r="O223" s="4899"/>
      <c r="P223" s="4925"/>
    </row>
    <row r="224" spans="1:16" ht="33" customHeight="1">
      <c r="B224" s="459"/>
      <c r="C224" s="4633" t="s">
        <v>661</v>
      </c>
      <c r="D224" s="4633"/>
      <c r="E224" s="4634"/>
      <c r="F224" s="4738"/>
      <c r="G224" s="4739"/>
      <c r="H224" s="4739"/>
      <c r="I224" s="4739"/>
      <c r="J224" s="4945"/>
      <c r="K224" s="4885"/>
      <c r="L224" s="4648"/>
      <c r="M224" s="4649"/>
      <c r="N224" s="4650"/>
      <c r="O224" s="4946"/>
      <c r="P224" s="4926"/>
    </row>
    <row r="225" spans="2:16" ht="36.75" customHeight="1">
      <c r="B225" s="1681" t="s">
        <v>662</v>
      </c>
      <c r="C225" s="4947" t="s">
        <v>663</v>
      </c>
      <c r="D225" s="4947"/>
      <c r="E225" s="4947"/>
      <c r="F225" s="4947"/>
      <c r="G225" s="4947"/>
      <c r="H225" s="4939" t="s">
        <v>57</v>
      </c>
      <c r="I225" s="4940"/>
      <c r="J225" s="4941"/>
      <c r="K225" s="4885"/>
      <c r="L225" s="4648"/>
      <c r="M225" s="4649"/>
      <c r="N225" s="4650"/>
      <c r="O225" s="4900"/>
      <c r="P225" s="4901"/>
    </row>
    <row r="226" spans="2:16" ht="27" customHeight="1">
      <c r="B226" s="383" t="s">
        <v>435</v>
      </c>
      <c r="C226" s="4680" t="s">
        <v>664</v>
      </c>
      <c r="D226" s="4680"/>
      <c r="E226" s="4680"/>
      <c r="F226" s="4680"/>
      <c r="G226" s="4680"/>
      <c r="H226" s="4948"/>
      <c r="I226" s="4949"/>
      <c r="J226" s="4950"/>
      <c r="K226" s="4885"/>
      <c r="L226" s="4942"/>
      <c r="M226" s="4943"/>
      <c r="N226" s="4944"/>
      <c r="O226" s="4946"/>
      <c r="P226" s="4926"/>
    </row>
    <row r="227" spans="2:16" ht="24" customHeight="1">
      <c r="B227" s="459" t="s">
        <v>665</v>
      </c>
      <c r="C227" s="4680" t="s">
        <v>666</v>
      </c>
      <c r="D227" s="4680"/>
      <c r="E227" s="4680"/>
      <c r="F227" s="4680"/>
      <c r="G227" s="4680"/>
      <c r="H227" s="4951"/>
      <c r="I227" s="4951"/>
      <c r="J227" s="4951"/>
      <c r="K227" s="4951"/>
      <c r="L227" s="4951"/>
      <c r="M227" s="4951"/>
      <c r="N227" s="4951"/>
      <c r="O227" s="4925" t="s">
        <v>897</v>
      </c>
      <c r="P227" s="4925"/>
    </row>
    <row r="228" spans="2:16" ht="57.75" customHeight="1">
      <c r="B228" s="460" t="s">
        <v>435</v>
      </c>
      <c r="C228" s="4847" t="s">
        <v>584</v>
      </c>
      <c r="D228" s="4847"/>
      <c r="E228" s="4847"/>
      <c r="F228" s="4847"/>
      <c r="G228" s="4847"/>
      <c r="H228" s="4847"/>
      <c r="I228" s="4847"/>
      <c r="J228" s="4848"/>
      <c r="K228" s="1696" t="s">
        <v>56</v>
      </c>
      <c r="L228" s="4952" t="s">
        <v>514</v>
      </c>
      <c r="M228" s="4931"/>
      <c r="N228" s="4886"/>
      <c r="O228" s="4901"/>
      <c r="P228" s="4901"/>
    </row>
    <row r="229" spans="2:16" ht="31.5" customHeight="1">
      <c r="B229" s="460" t="s">
        <v>441</v>
      </c>
      <c r="C229" s="4847" t="s">
        <v>585</v>
      </c>
      <c r="D229" s="4847"/>
      <c r="E229" s="4847"/>
      <c r="F229" s="4847"/>
      <c r="G229" s="4847"/>
      <c r="H229" s="4847"/>
      <c r="I229" s="4847"/>
      <c r="J229" s="4848"/>
      <c r="K229" s="1696" t="s">
        <v>56</v>
      </c>
      <c r="L229" s="4953"/>
      <c r="M229" s="4955"/>
      <c r="N229" s="4956"/>
      <c r="O229" s="4901"/>
      <c r="P229" s="4901"/>
    </row>
    <row r="230" spans="2:16" ht="42.75" customHeight="1">
      <c r="B230" s="460" t="s">
        <v>443</v>
      </c>
      <c r="C230" s="4847" t="s">
        <v>667</v>
      </c>
      <c r="D230" s="4847"/>
      <c r="E230" s="4847"/>
      <c r="F230" s="4847"/>
      <c r="G230" s="4847"/>
      <c r="H230" s="4847"/>
      <c r="I230" s="4847"/>
      <c r="J230" s="4848"/>
      <c r="K230" s="1696" t="s">
        <v>56</v>
      </c>
      <c r="L230" s="4953"/>
      <c r="M230" s="4955"/>
      <c r="N230" s="4956"/>
      <c r="O230" s="4901"/>
      <c r="P230" s="4901"/>
    </row>
    <row r="231" spans="2:16" ht="21.75" customHeight="1">
      <c r="B231" s="460" t="s">
        <v>445</v>
      </c>
      <c r="C231" s="4847" t="s">
        <v>668</v>
      </c>
      <c r="D231" s="4847"/>
      <c r="E231" s="4847"/>
      <c r="F231" s="4847"/>
      <c r="G231" s="4847"/>
      <c r="H231" s="4847"/>
      <c r="I231" s="4847"/>
      <c r="J231" s="4848"/>
      <c r="K231" s="1696" t="s">
        <v>56</v>
      </c>
      <c r="L231" s="4953"/>
      <c r="M231" s="4955"/>
      <c r="N231" s="4956"/>
      <c r="O231" s="4901"/>
      <c r="P231" s="4901"/>
    </row>
    <row r="232" spans="2:16" ht="21.75" customHeight="1">
      <c r="B232" s="460" t="s">
        <v>448</v>
      </c>
      <c r="C232" s="4847" t="s">
        <v>669</v>
      </c>
      <c r="D232" s="4847"/>
      <c r="E232" s="4847"/>
      <c r="F232" s="4847"/>
      <c r="G232" s="4847"/>
      <c r="H232" s="4847"/>
      <c r="I232" s="4847"/>
      <c r="J232" s="4848"/>
      <c r="K232" s="1696" t="s">
        <v>56</v>
      </c>
      <c r="L232" s="4953"/>
      <c r="M232" s="4955"/>
      <c r="N232" s="4956"/>
      <c r="O232" s="4901"/>
      <c r="P232" s="4901"/>
    </row>
    <row r="233" spans="2:16" ht="21.75" customHeight="1">
      <c r="B233" s="460" t="s">
        <v>450</v>
      </c>
      <c r="C233" s="4847" t="s">
        <v>670</v>
      </c>
      <c r="D233" s="4847"/>
      <c r="E233" s="4847"/>
      <c r="F233" s="4847"/>
      <c r="G233" s="4847"/>
      <c r="H233" s="4847"/>
      <c r="I233" s="4847"/>
      <c r="J233" s="4848"/>
      <c r="K233" s="1696" t="s">
        <v>57</v>
      </c>
      <c r="L233" s="4953"/>
      <c r="M233" s="4955"/>
      <c r="N233" s="4956"/>
      <c r="O233" s="4901"/>
      <c r="P233" s="4901"/>
    </row>
    <row r="234" spans="2:16" ht="21.75" customHeight="1">
      <c r="B234" s="460" t="s">
        <v>453</v>
      </c>
      <c r="C234" s="4847" t="s">
        <v>131</v>
      </c>
      <c r="D234" s="4847"/>
      <c r="E234" s="4847"/>
      <c r="F234" s="4847"/>
      <c r="G234" s="4847"/>
      <c r="H234" s="4847"/>
      <c r="I234" s="4847"/>
      <c r="J234" s="4848"/>
      <c r="K234" s="1696" t="s">
        <v>56</v>
      </c>
      <c r="L234" s="4953"/>
      <c r="M234" s="4955"/>
      <c r="N234" s="4956"/>
      <c r="O234" s="4901"/>
      <c r="P234" s="4901"/>
    </row>
    <row r="235" spans="2:16" ht="21.75" customHeight="1">
      <c r="B235" s="460" t="s">
        <v>456</v>
      </c>
      <c r="C235" s="4847" t="s">
        <v>132</v>
      </c>
      <c r="D235" s="4847"/>
      <c r="E235" s="4847"/>
      <c r="F235" s="4847"/>
      <c r="G235" s="4847"/>
      <c r="H235" s="4847"/>
      <c r="I235" s="4847"/>
      <c r="J235" s="4848"/>
      <c r="K235" s="1696" t="s">
        <v>56</v>
      </c>
      <c r="L235" s="4953"/>
      <c r="M235" s="4955"/>
      <c r="N235" s="4956"/>
      <c r="O235" s="4901"/>
      <c r="P235" s="4901"/>
    </row>
    <row r="236" spans="2:16" ht="21.75" customHeight="1">
      <c r="B236" s="460" t="s">
        <v>458</v>
      </c>
      <c r="C236" s="4847" t="s">
        <v>671</v>
      </c>
      <c r="D236" s="4847"/>
      <c r="E236" s="4847"/>
      <c r="F236" s="4847"/>
      <c r="G236" s="4847"/>
      <c r="H236" s="4847"/>
      <c r="I236" s="4847"/>
      <c r="J236" s="4848"/>
      <c r="K236" s="1696" t="s">
        <v>56</v>
      </c>
      <c r="L236" s="4953"/>
      <c r="M236" s="4955"/>
      <c r="N236" s="4956"/>
      <c r="O236" s="4901"/>
      <c r="P236" s="4901"/>
    </row>
    <row r="237" spans="2:16" ht="21.75" customHeight="1">
      <c r="B237" s="460" t="s">
        <v>594</v>
      </c>
      <c r="C237" s="4847" t="s">
        <v>597</v>
      </c>
      <c r="D237" s="4847"/>
      <c r="E237" s="4847"/>
      <c r="F237" s="4847"/>
      <c r="G237" s="4847"/>
      <c r="H237" s="4847"/>
      <c r="I237" s="4847"/>
      <c r="J237" s="4848"/>
      <c r="K237" s="1696" t="s">
        <v>56</v>
      </c>
      <c r="L237" s="4953"/>
      <c r="M237" s="4955"/>
      <c r="N237" s="4956"/>
      <c r="O237" s="4901"/>
      <c r="P237" s="4901"/>
    </row>
    <row r="238" spans="2:16" ht="21.75" customHeight="1">
      <c r="B238" s="460" t="s">
        <v>596</v>
      </c>
      <c r="C238" s="4847" t="s">
        <v>672</v>
      </c>
      <c r="D238" s="4847"/>
      <c r="E238" s="4847"/>
      <c r="F238" s="4847"/>
      <c r="G238" s="4847"/>
      <c r="H238" s="4847"/>
      <c r="I238" s="4847"/>
      <c r="J238" s="4848"/>
      <c r="K238" s="1696" t="s">
        <v>57</v>
      </c>
      <c r="L238" s="4953"/>
      <c r="M238" s="4955"/>
      <c r="N238" s="4956"/>
      <c r="O238" s="4901"/>
      <c r="P238" s="4901"/>
    </row>
    <row r="239" spans="2:16" ht="21.75" customHeight="1">
      <c r="B239" s="460" t="s">
        <v>673</v>
      </c>
      <c r="C239" s="4847" t="s">
        <v>601</v>
      </c>
      <c r="D239" s="4847"/>
      <c r="E239" s="4847"/>
      <c r="F239" s="4847"/>
      <c r="G239" s="4847"/>
      <c r="H239" s="4847"/>
      <c r="I239" s="4847"/>
      <c r="J239" s="4848"/>
      <c r="K239" s="1696" t="s">
        <v>57</v>
      </c>
      <c r="L239" s="4953"/>
      <c r="M239" s="4955"/>
      <c r="N239" s="4956"/>
      <c r="O239" s="4901"/>
      <c r="P239" s="4901"/>
    </row>
    <row r="240" spans="2:16" ht="24" customHeight="1">
      <c r="B240" s="461" t="s">
        <v>600</v>
      </c>
      <c r="C240" s="4633" t="s">
        <v>674</v>
      </c>
      <c r="D240" s="4633"/>
      <c r="E240" s="4633"/>
      <c r="F240" s="4633"/>
      <c r="G240" s="4633"/>
      <c r="H240" s="4633"/>
      <c r="I240" s="4633"/>
      <c r="J240" s="4634"/>
      <c r="K240" s="1696" t="s">
        <v>57</v>
      </c>
      <c r="L240" s="4953"/>
      <c r="M240" s="4955"/>
      <c r="N240" s="4956"/>
      <c r="O240" s="4901"/>
      <c r="P240" s="4901"/>
    </row>
    <row r="241" spans="2:16" ht="27" customHeight="1">
      <c r="B241" s="460"/>
      <c r="C241" s="4633" t="s">
        <v>675</v>
      </c>
      <c r="D241" s="4633"/>
      <c r="E241" s="4634"/>
      <c r="F241" s="4702"/>
      <c r="G241" s="4703"/>
      <c r="H241" s="4703"/>
      <c r="I241" s="4703"/>
      <c r="J241" s="4703"/>
      <c r="K241" s="4703"/>
      <c r="L241" s="4953"/>
      <c r="M241" s="4955"/>
      <c r="N241" s="4956"/>
      <c r="O241" s="4901"/>
      <c r="P241" s="4901"/>
    </row>
    <row r="242" spans="2:16" ht="23.25" customHeight="1">
      <c r="B242" s="462" t="s">
        <v>676</v>
      </c>
      <c r="C242" s="4927" t="s">
        <v>677</v>
      </c>
      <c r="D242" s="4927"/>
      <c r="E242" s="4927"/>
      <c r="F242" s="4927"/>
      <c r="G242" s="4927"/>
      <c r="H242" s="4927"/>
      <c r="I242" s="4927"/>
      <c r="J242" s="4928"/>
      <c r="K242" s="1710">
        <v>2018</v>
      </c>
      <c r="L242" s="4953"/>
      <c r="M242" s="4955"/>
      <c r="N242" s="4956"/>
      <c r="O242" s="4901"/>
      <c r="P242" s="4901"/>
    </row>
    <row r="243" spans="2:16" ht="23.25" customHeight="1">
      <c r="B243" s="462" t="s">
        <v>678</v>
      </c>
      <c r="C243" s="4633" t="s">
        <v>679</v>
      </c>
      <c r="D243" s="4633"/>
      <c r="E243" s="4634"/>
      <c r="F243" s="4810" t="s">
        <v>5043</v>
      </c>
      <c r="G243" s="4874"/>
      <c r="H243" s="4874"/>
      <c r="I243" s="4874"/>
      <c r="J243" s="4874"/>
      <c r="K243" s="4874"/>
      <c r="L243" s="4954"/>
      <c r="M243" s="4957"/>
      <c r="N243" s="4888"/>
      <c r="O243" s="4926"/>
      <c r="P243" s="4901"/>
    </row>
    <row r="244" spans="2:16" ht="23.25" customHeight="1">
      <c r="B244" s="462" t="s">
        <v>680</v>
      </c>
      <c r="C244" s="4633" t="s">
        <v>681</v>
      </c>
      <c r="D244" s="4633"/>
      <c r="E244" s="4633"/>
      <c r="F244" s="4633"/>
      <c r="G244" s="4633"/>
      <c r="H244" s="4633"/>
      <c r="I244" s="4633"/>
      <c r="J244" s="4633"/>
      <c r="K244" s="4633"/>
      <c r="L244" s="4633"/>
      <c r="M244" s="4633"/>
      <c r="N244" s="4691"/>
      <c r="O244" s="4925"/>
      <c r="P244" s="4925"/>
    </row>
    <row r="245" spans="2:16" ht="23.25" customHeight="1">
      <c r="B245" s="461" t="s">
        <v>435</v>
      </c>
      <c r="C245" s="4798" t="s">
        <v>209</v>
      </c>
      <c r="D245" s="4798"/>
      <c r="E245" s="4636"/>
      <c r="F245" s="4699" t="s">
        <v>214</v>
      </c>
      <c r="G245" s="4701"/>
      <c r="H245" s="4828" t="s">
        <v>514</v>
      </c>
      <c r="I245" s="4963"/>
      <c r="J245" s="4964"/>
      <c r="K245" s="4964"/>
      <c r="L245" s="4964"/>
      <c r="M245" s="4964"/>
      <c r="N245" s="4965"/>
      <c r="O245" s="4901"/>
      <c r="P245" s="4901"/>
    </row>
    <row r="246" spans="2:16" ht="23.25" customHeight="1">
      <c r="B246" s="461" t="s">
        <v>441</v>
      </c>
      <c r="C246" s="4798" t="s">
        <v>215</v>
      </c>
      <c r="D246" s="4798"/>
      <c r="E246" s="4636"/>
      <c r="F246" s="4699" t="s">
        <v>216</v>
      </c>
      <c r="G246" s="4701"/>
      <c r="H246" s="4831"/>
      <c r="I246" s="4966"/>
      <c r="J246" s="4967"/>
      <c r="K246" s="4967"/>
      <c r="L246" s="4967"/>
      <c r="M246" s="4967"/>
      <c r="N246" s="4968"/>
      <c r="O246" s="4901"/>
      <c r="P246" s="4901"/>
    </row>
    <row r="247" spans="2:16" ht="28.5" customHeight="1">
      <c r="B247" s="461" t="s">
        <v>443</v>
      </c>
      <c r="C247" s="4798" t="s">
        <v>218</v>
      </c>
      <c r="D247" s="4798"/>
      <c r="E247" s="4636"/>
      <c r="F247" s="4699" t="s">
        <v>220</v>
      </c>
      <c r="G247" s="4701"/>
      <c r="H247" s="4831"/>
      <c r="I247" s="4966"/>
      <c r="J247" s="4967"/>
      <c r="K247" s="4967"/>
      <c r="L247" s="4967"/>
      <c r="M247" s="4967"/>
      <c r="N247" s="4968"/>
      <c r="O247" s="4901"/>
      <c r="P247" s="4901"/>
    </row>
    <row r="248" spans="2:16" ht="28.5" customHeight="1">
      <c r="B248" s="461" t="s">
        <v>445</v>
      </c>
      <c r="C248" s="4798" t="s">
        <v>221</v>
      </c>
      <c r="D248" s="4798"/>
      <c r="E248" s="4636"/>
      <c r="F248" s="4699" t="s">
        <v>222</v>
      </c>
      <c r="G248" s="4701"/>
      <c r="H248" s="4831"/>
      <c r="I248" s="4966"/>
      <c r="J248" s="4967"/>
      <c r="K248" s="4967"/>
      <c r="L248" s="4967"/>
      <c r="M248" s="4967"/>
      <c r="N248" s="4968"/>
      <c r="O248" s="4901"/>
      <c r="P248" s="4901"/>
    </row>
    <row r="249" spans="2:16" ht="23.25" customHeight="1">
      <c r="B249" s="461" t="s">
        <v>448</v>
      </c>
      <c r="C249" s="4798" t="s">
        <v>682</v>
      </c>
      <c r="D249" s="4798"/>
      <c r="E249" s="4636"/>
      <c r="F249" s="4699" t="s">
        <v>56</v>
      </c>
      <c r="G249" s="4701"/>
      <c r="H249" s="4831"/>
      <c r="I249" s="4966"/>
      <c r="J249" s="4967"/>
      <c r="K249" s="4967"/>
      <c r="L249" s="4967"/>
      <c r="M249" s="4967"/>
      <c r="N249" s="4968"/>
      <c r="O249" s="4901"/>
      <c r="P249" s="4901"/>
    </row>
    <row r="250" spans="2:16" ht="23.25" customHeight="1">
      <c r="B250" s="462"/>
      <c r="C250" s="4798" t="s">
        <v>683</v>
      </c>
      <c r="D250" s="4798"/>
      <c r="E250" s="4636"/>
      <c r="F250" s="4699"/>
      <c r="G250" s="4701"/>
      <c r="H250" s="4892"/>
      <c r="I250" s="4969"/>
      <c r="J250" s="4970"/>
      <c r="K250" s="4970"/>
      <c r="L250" s="4970"/>
      <c r="M250" s="4970"/>
      <c r="N250" s="4971"/>
      <c r="O250" s="4901"/>
      <c r="P250" s="4926"/>
    </row>
    <row r="251" spans="2:16" ht="52.5" customHeight="1">
      <c r="B251" s="462" t="s">
        <v>684</v>
      </c>
      <c r="C251" s="4633" t="s">
        <v>685</v>
      </c>
      <c r="D251" s="4633"/>
      <c r="E251" s="4633"/>
      <c r="F251" s="4633"/>
      <c r="G251" s="463" t="s">
        <v>232</v>
      </c>
      <c r="H251" s="1702" t="s">
        <v>514</v>
      </c>
      <c r="I251" s="4958" t="s">
        <v>5470</v>
      </c>
      <c r="J251" s="4959"/>
      <c r="K251" s="4959"/>
      <c r="L251" s="4959"/>
      <c r="M251" s="4959"/>
      <c r="N251" s="4960"/>
      <c r="O251" s="464" t="s">
        <v>914</v>
      </c>
      <c r="P251" s="1706"/>
    </row>
    <row r="252" spans="2:16" ht="33" customHeight="1">
      <c r="B252" s="462" t="s">
        <v>686</v>
      </c>
      <c r="C252" s="4633" t="s">
        <v>687</v>
      </c>
      <c r="D252" s="4633"/>
      <c r="E252" s="4633"/>
      <c r="F252" s="1688" t="s">
        <v>56</v>
      </c>
      <c r="G252" s="397" t="s">
        <v>514</v>
      </c>
      <c r="H252" s="4961"/>
      <c r="I252" s="4961"/>
      <c r="J252" s="4961"/>
      <c r="K252" s="4961"/>
      <c r="L252" s="4961"/>
      <c r="M252" s="4961"/>
      <c r="N252" s="4962"/>
      <c r="O252" s="4985"/>
      <c r="P252" s="4985"/>
    </row>
    <row r="253" spans="2:16" ht="26.25" customHeight="1">
      <c r="B253" s="465" t="s">
        <v>688</v>
      </c>
      <c r="C253" s="4633" t="s">
        <v>689</v>
      </c>
      <c r="D253" s="4633"/>
      <c r="E253" s="4633"/>
      <c r="F253" s="4633"/>
      <c r="G253" s="4633"/>
      <c r="H253" s="4633"/>
      <c r="I253" s="4633"/>
      <c r="J253" s="4633"/>
      <c r="K253" s="4633"/>
      <c r="L253" s="4633"/>
      <c r="M253" s="4633"/>
      <c r="N253" s="4633"/>
      <c r="O253" s="4986"/>
      <c r="P253" s="4986"/>
    </row>
    <row r="254" spans="2:16" ht="27" customHeight="1">
      <c r="B254" s="466" t="s">
        <v>435</v>
      </c>
      <c r="C254" s="4633" t="s">
        <v>690</v>
      </c>
      <c r="D254" s="4633"/>
      <c r="E254" s="4634"/>
      <c r="F254" s="399" t="s">
        <v>56</v>
      </c>
      <c r="G254" s="397" t="s">
        <v>514</v>
      </c>
      <c r="H254" s="4958"/>
      <c r="I254" s="4959"/>
      <c r="J254" s="4959"/>
      <c r="K254" s="4959"/>
      <c r="L254" s="4959"/>
      <c r="M254" s="4959"/>
      <c r="N254" s="4960"/>
      <c r="O254" s="4986"/>
      <c r="P254" s="4986"/>
    </row>
    <row r="255" spans="2:16" ht="28.5" customHeight="1">
      <c r="B255" s="383"/>
      <c r="C255" s="1679" t="s">
        <v>458</v>
      </c>
      <c r="D255" s="4633" t="s">
        <v>691</v>
      </c>
      <c r="E255" s="4633"/>
      <c r="F255" s="4958" t="s">
        <v>5471</v>
      </c>
      <c r="G255" s="4959"/>
      <c r="H255" s="4959"/>
      <c r="I255" s="4959"/>
      <c r="J255" s="4959"/>
      <c r="K255" s="4959"/>
      <c r="L255" s="4959"/>
      <c r="M255" s="4959"/>
      <c r="N255" s="4960"/>
      <c r="O255" s="4986"/>
      <c r="P255" s="4986"/>
    </row>
    <row r="256" spans="2:16" ht="27" customHeight="1">
      <c r="B256" s="391" t="s">
        <v>441</v>
      </c>
      <c r="C256" s="4633" t="s">
        <v>692</v>
      </c>
      <c r="D256" s="4633"/>
      <c r="E256" s="4633"/>
      <c r="F256" s="399" t="s">
        <v>56</v>
      </c>
      <c r="G256" s="397" t="s">
        <v>514</v>
      </c>
      <c r="H256" s="4958"/>
      <c r="I256" s="4959"/>
      <c r="J256" s="4959"/>
      <c r="K256" s="4959"/>
      <c r="L256" s="4959"/>
      <c r="M256" s="4959"/>
      <c r="N256" s="4960"/>
      <c r="O256" s="4986"/>
      <c r="P256" s="4986"/>
    </row>
    <row r="257" spans="2:16" ht="30" customHeight="1">
      <c r="B257" s="383"/>
      <c r="C257" s="1679" t="s">
        <v>458</v>
      </c>
      <c r="D257" s="4633" t="s">
        <v>691</v>
      </c>
      <c r="E257" s="4633"/>
      <c r="F257" s="4958" t="s">
        <v>5472</v>
      </c>
      <c r="G257" s="4959"/>
      <c r="H257" s="4959"/>
      <c r="I257" s="4959"/>
      <c r="J257" s="4959"/>
      <c r="K257" s="4959"/>
      <c r="L257" s="4959"/>
      <c r="M257" s="4959"/>
      <c r="N257" s="4960"/>
      <c r="O257" s="4986"/>
      <c r="P257" s="4986"/>
    </row>
    <row r="258" spans="2:16" ht="57.75" customHeight="1">
      <c r="B258" s="391" t="s">
        <v>443</v>
      </c>
      <c r="C258" s="4680" t="s">
        <v>693</v>
      </c>
      <c r="D258" s="4680"/>
      <c r="E258" s="4680"/>
      <c r="F258" s="399" t="s">
        <v>56</v>
      </c>
      <c r="G258" s="397" t="s">
        <v>514</v>
      </c>
      <c r="H258" s="4958"/>
      <c r="I258" s="4959"/>
      <c r="J258" s="4959"/>
      <c r="K258" s="4959"/>
      <c r="L258" s="4959"/>
      <c r="M258" s="4959"/>
      <c r="N258" s="4960"/>
      <c r="O258" s="4986"/>
      <c r="P258" s="4986"/>
    </row>
    <row r="259" spans="2:16" ht="33.75" customHeight="1">
      <c r="B259" s="383"/>
      <c r="C259" s="1679" t="s">
        <v>458</v>
      </c>
      <c r="D259" s="4633" t="s">
        <v>691</v>
      </c>
      <c r="E259" s="4633"/>
      <c r="F259" s="4973" t="s">
        <v>5473</v>
      </c>
      <c r="G259" s="4961"/>
      <c r="H259" s="4961"/>
      <c r="I259" s="4961"/>
      <c r="J259" s="4961"/>
      <c r="K259" s="4961"/>
      <c r="L259" s="4961"/>
      <c r="M259" s="4961"/>
      <c r="N259" s="4962"/>
      <c r="O259" s="4987"/>
      <c r="P259" s="4986"/>
    </row>
    <row r="260" spans="2:16" ht="33" customHeight="1">
      <c r="B260" s="465" t="s">
        <v>694</v>
      </c>
      <c r="C260" s="4633" t="s">
        <v>695</v>
      </c>
      <c r="D260" s="4633"/>
      <c r="E260" s="4633"/>
      <c r="F260" s="1688" t="s">
        <v>56</v>
      </c>
      <c r="G260" s="4974" t="s">
        <v>514</v>
      </c>
      <c r="H260" s="4976" t="s">
        <v>5474</v>
      </c>
      <c r="I260" s="4977"/>
      <c r="J260" s="4977"/>
      <c r="K260" s="4977"/>
      <c r="L260" s="4977"/>
      <c r="M260" s="4977"/>
      <c r="N260" s="4978"/>
      <c r="O260" s="4631"/>
      <c r="P260" s="4654"/>
    </row>
    <row r="261" spans="2:16" ht="30" customHeight="1">
      <c r="B261" s="461" t="s">
        <v>435</v>
      </c>
      <c r="C261" s="4633" t="s">
        <v>696</v>
      </c>
      <c r="D261" s="4633"/>
      <c r="E261" s="4634"/>
      <c r="F261" s="1697" t="s">
        <v>56</v>
      </c>
      <c r="G261" s="4669"/>
      <c r="H261" s="4979"/>
      <c r="I261" s="4980"/>
      <c r="J261" s="4980"/>
      <c r="K261" s="4980"/>
      <c r="L261" s="4980"/>
      <c r="M261" s="4980"/>
      <c r="N261" s="4981"/>
      <c r="O261" s="4631"/>
      <c r="P261" s="4631"/>
    </row>
    <row r="262" spans="2:16" ht="30" customHeight="1">
      <c r="B262" s="461" t="s">
        <v>441</v>
      </c>
      <c r="C262" s="4633" t="s">
        <v>697</v>
      </c>
      <c r="D262" s="4633"/>
      <c r="E262" s="4634"/>
      <c r="F262" s="1697" t="s">
        <v>57</v>
      </c>
      <c r="G262" s="4669"/>
      <c r="H262" s="4979"/>
      <c r="I262" s="4980"/>
      <c r="J262" s="4980"/>
      <c r="K262" s="4980"/>
      <c r="L262" s="4980"/>
      <c r="M262" s="4980"/>
      <c r="N262" s="4981"/>
      <c r="O262" s="4631"/>
      <c r="P262" s="4631"/>
    </row>
    <row r="263" spans="2:16" ht="30" customHeight="1">
      <c r="B263" s="461" t="s">
        <v>443</v>
      </c>
      <c r="C263" s="4633" t="s">
        <v>698</v>
      </c>
      <c r="D263" s="4633"/>
      <c r="E263" s="4634"/>
      <c r="F263" s="1697" t="s">
        <v>57</v>
      </c>
      <c r="G263" s="4669"/>
      <c r="H263" s="4979"/>
      <c r="I263" s="4980"/>
      <c r="J263" s="4980"/>
      <c r="K263" s="4980"/>
      <c r="L263" s="4980"/>
      <c r="M263" s="4980"/>
      <c r="N263" s="4981"/>
      <c r="O263" s="4631"/>
      <c r="P263" s="4631"/>
    </row>
    <row r="264" spans="2:16" ht="42" customHeight="1" thickBot="1">
      <c r="B264" s="467" t="s">
        <v>445</v>
      </c>
      <c r="C264" s="4665" t="s">
        <v>699</v>
      </c>
      <c r="D264" s="4665"/>
      <c r="E264" s="4865"/>
      <c r="F264" s="1697" t="s">
        <v>56</v>
      </c>
      <c r="G264" s="4975"/>
      <c r="H264" s="4982"/>
      <c r="I264" s="4983"/>
      <c r="J264" s="4983"/>
      <c r="K264" s="4983"/>
      <c r="L264" s="4983"/>
      <c r="M264" s="4983"/>
      <c r="N264" s="4984"/>
      <c r="O264" s="4664"/>
      <c r="P264" s="4664"/>
    </row>
    <row r="265" spans="2:16" ht="21.75" customHeight="1" thickBot="1">
      <c r="B265" s="4623" t="s">
        <v>700</v>
      </c>
      <c r="C265" s="4624"/>
      <c r="D265" s="4624"/>
      <c r="E265" s="4624"/>
      <c r="F265" s="4624"/>
      <c r="G265" s="4624"/>
      <c r="H265" s="4972"/>
      <c r="I265" s="4972"/>
      <c r="J265" s="4972"/>
      <c r="K265" s="4972"/>
      <c r="L265" s="4972"/>
      <c r="M265" s="4972"/>
      <c r="N265" s="4972"/>
      <c r="O265" s="4624"/>
      <c r="P265" s="4625"/>
    </row>
    <row r="266" spans="2:16" ht="33.75" customHeight="1">
      <c r="B266" s="468" t="s">
        <v>701</v>
      </c>
      <c r="C266" s="4666" t="s">
        <v>702</v>
      </c>
      <c r="D266" s="4666"/>
      <c r="E266" s="4666"/>
      <c r="F266" s="4666"/>
      <c r="G266" s="469" t="s">
        <v>56</v>
      </c>
      <c r="H266" s="4668" t="s">
        <v>514</v>
      </c>
      <c r="I266" s="4988"/>
      <c r="J266" s="4988"/>
      <c r="K266" s="4988"/>
      <c r="L266" s="4988"/>
      <c r="M266" s="4988"/>
      <c r="N266" s="4989"/>
      <c r="O266" s="4938" t="s">
        <v>1932</v>
      </c>
      <c r="P266" s="4938" t="s">
        <v>3160</v>
      </c>
    </row>
    <row r="267" spans="2:16" ht="27" customHeight="1">
      <c r="B267" s="391" t="s">
        <v>435</v>
      </c>
      <c r="C267" s="4633" t="s">
        <v>703</v>
      </c>
      <c r="D267" s="4633"/>
      <c r="E267" s="4633"/>
      <c r="F267" s="4633"/>
      <c r="G267" s="4634"/>
      <c r="H267" s="4669"/>
      <c r="I267" s="4967"/>
      <c r="J267" s="4967"/>
      <c r="K267" s="4967"/>
      <c r="L267" s="4967"/>
      <c r="M267" s="4967"/>
      <c r="N267" s="4968"/>
      <c r="O267" s="4901"/>
      <c r="P267" s="4901"/>
    </row>
    <row r="268" spans="2:16" ht="28.5" customHeight="1">
      <c r="B268" s="388"/>
      <c r="C268" s="456" t="s">
        <v>458</v>
      </c>
      <c r="D268" s="4641" t="s">
        <v>652</v>
      </c>
      <c r="E268" s="4641"/>
      <c r="F268" s="4839" t="s">
        <v>263</v>
      </c>
      <c r="G268" s="4840"/>
      <c r="H268" s="4669"/>
      <c r="I268" s="4967"/>
      <c r="J268" s="4967"/>
      <c r="K268" s="4967"/>
      <c r="L268" s="4967"/>
      <c r="M268" s="4967"/>
      <c r="N268" s="4968"/>
      <c r="O268" s="4901"/>
      <c r="P268" s="4901"/>
    </row>
    <row r="269" spans="2:16" ht="28.5" customHeight="1">
      <c r="B269" s="388"/>
      <c r="C269" s="1694" t="s">
        <v>489</v>
      </c>
      <c r="D269" s="4633" t="s">
        <v>704</v>
      </c>
      <c r="E269" s="4634"/>
      <c r="F269" s="4841" t="s">
        <v>265</v>
      </c>
      <c r="G269" s="4840"/>
      <c r="H269" s="4669"/>
      <c r="I269" s="4967"/>
      <c r="J269" s="4967"/>
      <c r="K269" s="4967"/>
      <c r="L269" s="4967"/>
      <c r="M269" s="4967"/>
      <c r="N269" s="4968"/>
      <c r="O269" s="4901"/>
      <c r="P269" s="4901"/>
    </row>
    <row r="270" spans="2:16" ht="28.5" customHeight="1">
      <c r="B270" s="388"/>
      <c r="C270" s="1694" t="s">
        <v>493</v>
      </c>
      <c r="D270" s="4633" t="s">
        <v>705</v>
      </c>
      <c r="E270" s="4634"/>
      <c r="F270" s="4956" t="s">
        <v>212</v>
      </c>
      <c r="G270" s="4956"/>
      <c r="H270" s="4669"/>
      <c r="I270" s="4967"/>
      <c r="J270" s="4967"/>
      <c r="K270" s="4967"/>
      <c r="L270" s="4967"/>
      <c r="M270" s="4967"/>
      <c r="N270" s="4968"/>
      <c r="O270" s="4901"/>
      <c r="P270" s="4901"/>
    </row>
    <row r="271" spans="2:16" ht="29.25" customHeight="1">
      <c r="B271" s="386"/>
      <c r="C271" s="1694" t="s">
        <v>498</v>
      </c>
      <c r="D271" s="4633" t="s">
        <v>706</v>
      </c>
      <c r="E271" s="4633"/>
      <c r="F271" s="4839" t="s">
        <v>212</v>
      </c>
      <c r="G271" s="4840"/>
      <c r="H271" s="4670"/>
      <c r="I271" s="4970"/>
      <c r="J271" s="4970"/>
      <c r="K271" s="4970"/>
      <c r="L271" s="4970"/>
      <c r="M271" s="4970"/>
      <c r="N271" s="4971"/>
      <c r="O271" s="4901"/>
      <c r="P271" s="4901"/>
    </row>
    <row r="272" spans="2:16" ht="39" customHeight="1">
      <c r="B272" s="470" t="s">
        <v>441</v>
      </c>
      <c r="C272" s="4633" t="s">
        <v>707</v>
      </c>
      <c r="D272" s="4633"/>
      <c r="E272" s="4634"/>
      <c r="F272" s="4841" t="s">
        <v>282</v>
      </c>
      <c r="G272" s="4840"/>
      <c r="H272" s="397" t="s">
        <v>514</v>
      </c>
      <c r="I272" s="4958"/>
      <c r="J272" s="4959"/>
      <c r="K272" s="4959"/>
      <c r="L272" s="4959"/>
      <c r="M272" s="4959"/>
      <c r="N272" s="4960"/>
      <c r="O272" s="4926"/>
      <c r="P272" s="4926"/>
    </row>
    <row r="273" spans="2:16" ht="45" customHeight="1">
      <c r="B273" s="4655" t="s">
        <v>708</v>
      </c>
      <c r="C273" s="4890" t="s">
        <v>709</v>
      </c>
      <c r="D273" s="4890"/>
      <c r="E273" s="4890"/>
      <c r="F273" s="4890"/>
      <c r="G273" s="4891"/>
      <c r="H273" s="4991" t="s">
        <v>710</v>
      </c>
      <c r="I273" s="4992"/>
      <c r="J273" s="4993"/>
      <c r="K273" s="4994" t="s">
        <v>711</v>
      </c>
      <c r="L273" s="4995"/>
      <c r="M273" s="4995"/>
      <c r="N273" s="4996"/>
      <c r="O273" s="471" t="s">
        <v>712</v>
      </c>
      <c r="P273" s="1708" t="s">
        <v>712</v>
      </c>
    </row>
    <row r="274" spans="2:16" ht="99.75" customHeight="1">
      <c r="B274" s="4656"/>
      <c r="C274" s="4951"/>
      <c r="D274" s="4951"/>
      <c r="E274" s="4951"/>
      <c r="F274" s="4951"/>
      <c r="G274" s="4990"/>
      <c r="H274" s="711" t="s">
        <v>713</v>
      </c>
      <c r="I274" s="712" t="s">
        <v>714</v>
      </c>
      <c r="J274" s="712" t="s">
        <v>715</v>
      </c>
      <c r="K274" s="711" t="s">
        <v>716</v>
      </c>
      <c r="L274" s="711" t="s">
        <v>717</v>
      </c>
      <c r="M274" s="712" t="s">
        <v>718</v>
      </c>
      <c r="N274" s="472" t="s">
        <v>471</v>
      </c>
      <c r="O274" s="1706"/>
      <c r="P274" s="1706"/>
    </row>
    <row r="275" spans="2:16" ht="21" customHeight="1">
      <c r="B275" s="473" t="s">
        <v>435</v>
      </c>
      <c r="C275" s="4997" t="s">
        <v>719</v>
      </c>
      <c r="D275" s="4997"/>
      <c r="E275" s="4997"/>
      <c r="F275" s="4997"/>
      <c r="G275" s="4997"/>
      <c r="H275" s="4997"/>
      <c r="I275" s="4997"/>
      <c r="J275" s="4997"/>
      <c r="K275" s="4997"/>
      <c r="L275" s="4997"/>
      <c r="M275" s="4997"/>
      <c r="N275" s="4998"/>
      <c r="O275" s="4999" t="s">
        <v>720</v>
      </c>
      <c r="P275" s="4999" t="s">
        <v>720</v>
      </c>
    </row>
    <row r="276" spans="2:16" ht="24.75" customHeight="1">
      <c r="B276" s="453" t="s">
        <v>458</v>
      </c>
      <c r="C276" s="4694" t="s">
        <v>721</v>
      </c>
      <c r="D276" s="4694"/>
      <c r="E276" s="4694"/>
      <c r="F276" s="4694"/>
      <c r="G276" s="4695"/>
      <c r="H276" s="474">
        <v>0</v>
      </c>
      <c r="I276" s="475">
        <v>8</v>
      </c>
      <c r="J276" s="476">
        <f t="shared" ref="J276:J295" si="0">MIN(H276/I276,1)</f>
        <v>0</v>
      </c>
      <c r="K276" s="474">
        <v>239</v>
      </c>
      <c r="L276" s="474">
        <v>829</v>
      </c>
      <c r="M276" s="477">
        <f>MIN(K276/L276,1)</f>
        <v>0.28829915560916769</v>
      </c>
      <c r="N276" s="478"/>
      <c r="O276" s="5000"/>
      <c r="P276" s="5000"/>
    </row>
    <row r="277" spans="2:16" ht="24.75" customHeight="1">
      <c r="B277" s="453" t="s">
        <v>489</v>
      </c>
      <c r="C277" s="4694" t="s">
        <v>722</v>
      </c>
      <c r="D277" s="4694"/>
      <c r="E277" s="4694"/>
      <c r="F277" s="4694"/>
      <c r="G277" s="4695"/>
      <c r="H277" s="479" t="s">
        <v>61</v>
      </c>
      <c r="I277" s="480" t="s">
        <v>61</v>
      </c>
      <c r="J277" s="481" t="s">
        <v>61</v>
      </c>
      <c r="K277" s="479" t="s">
        <v>61</v>
      </c>
      <c r="L277" s="480" t="s">
        <v>61</v>
      </c>
      <c r="M277" s="481" t="s">
        <v>61</v>
      </c>
      <c r="N277" s="482" t="s">
        <v>61</v>
      </c>
      <c r="O277" s="4901"/>
      <c r="P277" s="4901"/>
    </row>
    <row r="278" spans="2:16" ht="36" customHeight="1">
      <c r="B278" s="453" t="s">
        <v>493</v>
      </c>
      <c r="C278" s="4694" t="s">
        <v>723</v>
      </c>
      <c r="D278" s="4694"/>
      <c r="E278" s="4695"/>
      <c r="F278" s="4702"/>
      <c r="G278" s="4704"/>
      <c r="H278" s="474"/>
      <c r="I278" s="475"/>
      <c r="J278" s="476"/>
      <c r="K278" s="479" t="s">
        <v>61</v>
      </c>
      <c r="L278" s="480" t="s">
        <v>61</v>
      </c>
      <c r="M278" s="481" t="s">
        <v>61</v>
      </c>
      <c r="N278" s="482" t="s">
        <v>61</v>
      </c>
      <c r="O278" s="4901"/>
      <c r="P278" s="4901"/>
    </row>
    <row r="279" spans="2:16" ht="20.25" customHeight="1">
      <c r="B279" s="483" t="s">
        <v>441</v>
      </c>
      <c r="C279" s="4997" t="s">
        <v>724</v>
      </c>
      <c r="D279" s="4997"/>
      <c r="E279" s="4997"/>
      <c r="F279" s="4997"/>
      <c r="G279" s="5001"/>
      <c r="H279" s="474">
        <v>0</v>
      </c>
      <c r="I279" s="475">
        <v>8</v>
      </c>
      <c r="J279" s="476">
        <f t="shared" si="0"/>
        <v>0</v>
      </c>
      <c r="K279" s="474">
        <v>344</v>
      </c>
      <c r="L279" s="474">
        <v>733</v>
      </c>
      <c r="M279" s="477">
        <f>MIN(K279/L279,1)</f>
        <v>0.46930422919508868</v>
      </c>
      <c r="N279" s="482"/>
      <c r="O279" s="4926"/>
      <c r="P279" s="4926"/>
    </row>
    <row r="280" spans="2:16">
      <c r="B280" s="483" t="s">
        <v>443</v>
      </c>
      <c r="C280" s="4997" t="s">
        <v>333</v>
      </c>
      <c r="D280" s="4997"/>
      <c r="E280" s="4997"/>
      <c r="F280" s="4997"/>
      <c r="G280" s="4997"/>
      <c r="H280" s="4997"/>
      <c r="I280" s="4997"/>
      <c r="J280" s="4997"/>
      <c r="K280" s="4997"/>
      <c r="L280" s="4997"/>
      <c r="M280" s="4997"/>
      <c r="N280" s="4998"/>
      <c r="O280" s="4999"/>
      <c r="P280" s="4999"/>
    </row>
    <row r="281" spans="2:16" ht="79.5" customHeight="1">
      <c r="B281" s="444" t="s">
        <v>458</v>
      </c>
      <c r="C281" s="4694" t="s">
        <v>725</v>
      </c>
      <c r="D281" s="4694"/>
      <c r="E281" s="4694"/>
      <c r="F281" s="4694"/>
      <c r="G281" s="4695"/>
      <c r="H281" s="474">
        <v>0</v>
      </c>
      <c r="I281" s="475">
        <v>8</v>
      </c>
      <c r="J281" s="476">
        <f t="shared" si="0"/>
        <v>0</v>
      </c>
      <c r="K281" s="479" t="s">
        <v>61</v>
      </c>
      <c r="L281" s="480" t="s">
        <v>61</v>
      </c>
      <c r="M281" s="481" t="s">
        <v>61</v>
      </c>
      <c r="N281" s="484" t="s">
        <v>5475</v>
      </c>
      <c r="O281" s="5000"/>
      <c r="P281" s="5000"/>
    </row>
    <row r="282" spans="2:16" ht="24.75" customHeight="1">
      <c r="B282" s="444" t="s">
        <v>489</v>
      </c>
      <c r="C282" s="4694" t="s">
        <v>726</v>
      </c>
      <c r="D282" s="4694"/>
      <c r="E282" s="4694"/>
      <c r="F282" s="4694"/>
      <c r="G282" s="1687"/>
      <c r="H282" s="474">
        <v>1</v>
      </c>
      <c r="I282" s="475">
        <v>8</v>
      </c>
      <c r="J282" s="476">
        <f t="shared" si="0"/>
        <v>0.125</v>
      </c>
      <c r="K282" s="474">
        <v>311</v>
      </c>
      <c r="L282" s="474">
        <v>818</v>
      </c>
      <c r="M282" s="477">
        <f>MIN(K282/L282,1)</f>
        <v>0.38019559902200489</v>
      </c>
      <c r="N282" s="485"/>
      <c r="O282" s="5000"/>
      <c r="P282" s="5000"/>
    </row>
    <row r="283" spans="2:16" ht="60.75" customHeight="1">
      <c r="B283" s="444" t="s">
        <v>493</v>
      </c>
      <c r="C283" s="4694" t="s">
        <v>727</v>
      </c>
      <c r="D283" s="4694"/>
      <c r="E283" s="4694"/>
      <c r="F283" s="4694"/>
      <c r="G283" s="4695"/>
      <c r="H283" s="474">
        <v>0</v>
      </c>
      <c r="I283" s="475">
        <v>8</v>
      </c>
      <c r="J283" s="476">
        <f t="shared" si="0"/>
        <v>0</v>
      </c>
      <c r="K283" s="479" t="s">
        <v>61</v>
      </c>
      <c r="L283" s="480" t="s">
        <v>61</v>
      </c>
      <c r="M283" s="481" t="s">
        <v>61</v>
      </c>
      <c r="N283" s="486" t="s">
        <v>5476</v>
      </c>
      <c r="O283" s="5000"/>
      <c r="P283" s="5000"/>
    </row>
    <row r="284" spans="2:16" ht="18" customHeight="1">
      <c r="B284" s="483" t="s">
        <v>445</v>
      </c>
      <c r="C284" s="4997" t="s">
        <v>334</v>
      </c>
      <c r="D284" s="4997"/>
      <c r="E284" s="4997"/>
      <c r="F284" s="4997"/>
      <c r="G284" s="4997"/>
      <c r="H284" s="4997"/>
      <c r="I284" s="4997"/>
      <c r="J284" s="4997"/>
      <c r="K284" s="4997"/>
      <c r="L284" s="4997"/>
      <c r="M284" s="4997"/>
      <c r="N284" s="4998"/>
      <c r="O284" s="5000"/>
      <c r="P284" s="5000"/>
    </row>
    <row r="285" spans="2:16" ht="22.5" customHeight="1">
      <c r="B285" s="444" t="s">
        <v>458</v>
      </c>
      <c r="C285" s="4694" t="s">
        <v>728</v>
      </c>
      <c r="D285" s="4694"/>
      <c r="E285" s="4694"/>
      <c r="F285" s="4694"/>
      <c r="G285" s="4695"/>
      <c r="H285" s="474">
        <v>0</v>
      </c>
      <c r="I285" s="475">
        <v>8</v>
      </c>
      <c r="J285" s="476">
        <f t="shared" si="0"/>
        <v>0</v>
      </c>
      <c r="K285" s="474">
        <v>272</v>
      </c>
      <c r="L285" s="474">
        <v>772</v>
      </c>
      <c r="M285" s="477">
        <f>MIN(K285/L285,1)</f>
        <v>0.35233160621761656</v>
      </c>
      <c r="N285" s="487"/>
      <c r="O285" s="5000"/>
      <c r="P285" s="5000"/>
    </row>
    <row r="286" spans="2:16" ht="22.5" customHeight="1">
      <c r="B286" s="444" t="s">
        <v>489</v>
      </c>
      <c r="C286" s="4694" t="s">
        <v>729</v>
      </c>
      <c r="D286" s="4694"/>
      <c r="E286" s="4694"/>
      <c r="F286" s="4694"/>
      <c r="G286" s="4695"/>
      <c r="H286" s="479" t="s">
        <v>61</v>
      </c>
      <c r="I286" s="480" t="s">
        <v>61</v>
      </c>
      <c r="J286" s="481" t="s">
        <v>61</v>
      </c>
      <c r="K286" s="479" t="s">
        <v>61</v>
      </c>
      <c r="L286" s="480" t="s">
        <v>61</v>
      </c>
      <c r="M286" s="481" t="s">
        <v>61</v>
      </c>
      <c r="N286" s="485" t="s">
        <v>61</v>
      </c>
      <c r="O286" s="5000"/>
      <c r="P286" s="5000"/>
    </row>
    <row r="287" spans="2:16" ht="22.5" customHeight="1">
      <c r="B287" s="483" t="s">
        <v>448</v>
      </c>
      <c r="C287" s="4997" t="s">
        <v>503</v>
      </c>
      <c r="D287" s="4997"/>
      <c r="E287" s="4997"/>
      <c r="F287" s="4997"/>
      <c r="G287" s="4997"/>
      <c r="H287" s="474">
        <v>0</v>
      </c>
      <c r="I287" s="475">
        <v>8</v>
      </c>
      <c r="J287" s="476">
        <f t="shared" si="0"/>
        <v>0</v>
      </c>
      <c r="K287" s="474">
        <v>375</v>
      </c>
      <c r="L287" s="474">
        <v>404</v>
      </c>
      <c r="M287" s="477">
        <f>MIN(K287/L287,1)</f>
        <v>0.92821782178217827</v>
      </c>
      <c r="N287" s="488"/>
      <c r="O287" s="5000"/>
      <c r="P287" s="5000"/>
    </row>
    <row r="288" spans="2:16" ht="22.5" customHeight="1">
      <c r="B288" s="483" t="s">
        <v>450</v>
      </c>
      <c r="C288" s="4997" t="s">
        <v>730</v>
      </c>
      <c r="D288" s="4997"/>
      <c r="E288" s="4997"/>
      <c r="F288" s="4997"/>
      <c r="G288" s="4997"/>
      <c r="H288" s="479" t="s">
        <v>61</v>
      </c>
      <c r="I288" s="480" t="s">
        <v>61</v>
      </c>
      <c r="J288" s="481" t="s">
        <v>61</v>
      </c>
      <c r="K288" s="479" t="s">
        <v>61</v>
      </c>
      <c r="L288" s="480" t="s">
        <v>61</v>
      </c>
      <c r="M288" s="481" t="s">
        <v>61</v>
      </c>
      <c r="N288" s="639" t="s">
        <v>61</v>
      </c>
      <c r="O288" s="5000"/>
      <c r="P288" s="5000"/>
    </row>
    <row r="289" spans="2:16" ht="22.5" customHeight="1">
      <c r="B289" s="483" t="s">
        <v>453</v>
      </c>
      <c r="C289" s="4997" t="s">
        <v>131</v>
      </c>
      <c r="D289" s="4997"/>
      <c r="E289" s="4997"/>
      <c r="F289" s="4997"/>
      <c r="G289" s="4997"/>
      <c r="H289" s="474">
        <v>0</v>
      </c>
      <c r="I289" s="475">
        <v>8</v>
      </c>
      <c r="J289" s="476">
        <f t="shared" si="0"/>
        <v>0</v>
      </c>
      <c r="K289" s="474">
        <v>218</v>
      </c>
      <c r="L289" s="474">
        <v>898</v>
      </c>
      <c r="M289" s="477">
        <f t="shared" ref="M289:M290" si="1">MIN(K289/L289,1)</f>
        <v>0.24276169265033407</v>
      </c>
      <c r="N289" s="488"/>
      <c r="O289" s="5000"/>
      <c r="P289" s="5000"/>
    </row>
    <row r="290" spans="2:16" ht="22.5" customHeight="1">
      <c r="B290" s="483" t="s">
        <v>456</v>
      </c>
      <c r="C290" s="4997" t="s">
        <v>132</v>
      </c>
      <c r="D290" s="4997"/>
      <c r="E290" s="4997"/>
      <c r="F290" s="4997"/>
      <c r="G290" s="4997"/>
      <c r="H290" s="474">
        <v>0</v>
      </c>
      <c r="I290" s="475">
        <v>8</v>
      </c>
      <c r="J290" s="476">
        <f t="shared" si="0"/>
        <v>0</v>
      </c>
      <c r="K290" s="474">
        <v>493</v>
      </c>
      <c r="L290" s="474">
        <v>559</v>
      </c>
      <c r="M290" s="477">
        <f t="shared" si="1"/>
        <v>0.88193202146690519</v>
      </c>
      <c r="N290" s="488"/>
      <c r="O290" s="5000"/>
      <c r="P290" s="5000"/>
    </row>
    <row r="291" spans="2:16" ht="18.75" customHeight="1">
      <c r="B291" s="483" t="s">
        <v>458</v>
      </c>
      <c r="C291" s="4997" t="s">
        <v>509</v>
      </c>
      <c r="D291" s="4997"/>
      <c r="E291" s="4997"/>
      <c r="F291" s="4997"/>
      <c r="G291" s="4997"/>
      <c r="H291" s="4997"/>
      <c r="I291" s="4997"/>
      <c r="J291" s="4997"/>
      <c r="K291" s="4997"/>
      <c r="L291" s="4997"/>
      <c r="M291" s="4997"/>
      <c r="N291" s="4998"/>
      <c r="O291" s="5000"/>
      <c r="P291" s="5000"/>
    </row>
    <row r="292" spans="2:16" ht="49.5" customHeight="1">
      <c r="B292" s="444" t="s">
        <v>458</v>
      </c>
      <c r="C292" s="5002" t="s">
        <v>299</v>
      </c>
      <c r="D292" s="5002"/>
      <c r="E292" s="5002"/>
      <c r="F292" s="5002"/>
      <c r="G292" s="5003"/>
      <c r="H292" s="474">
        <v>0</v>
      </c>
      <c r="I292" s="475">
        <v>8</v>
      </c>
      <c r="J292" s="476">
        <f t="shared" si="0"/>
        <v>0</v>
      </c>
      <c r="K292" s="479" t="s">
        <v>61</v>
      </c>
      <c r="L292" s="480" t="s">
        <v>61</v>
      </c>
      <c r="M292" s="481" t="s">
        <v>61</v>
      </c>
      <c r="N292" s="489" t="s">
        <v>5477</v>
      </c>
      <c r="O292" s="5000"/>
      <c r="P292" s="5000"/>
    </row>
    <row r="293" spans="2:16" ht="22.5" customHeight="1">
      <c r="B293" s="444" t="s">
        <v>489</v>
      </c>
      <c r="C293" s="5002" t="s">
        <v>300</v>
      </c>
      <c r="D293" s="5002"/>
      <c r="E293" s="5002"/>
      <c r="F293" s="5002"/>
      <c r="G293" s="5003"/>
      <c r="H293" s="474">
        <v>0</v>
      </c>
      <c r="I293" s="475">
        <v>8</v>
      </c>
      <c r="J293" s="476">
        <f t="shared" si="0"/>
        <v>0</v>
      </c>
      <c r="K293" s="474">
        <v>451</v>
      </c>
      <c r="L293" s="474">
        <v>688</v>
      </c>
      <c r="M293" s="477">
        <f>MIN(K293/L293,1)</f>
        <v>0.65552325581395354</v>
      </c>
      <c r="N293" s="485"/>
      <c r="O293" s="5000"/>
      <c r="P293" s="5000"/>
    </row>
    <row r="294" spans="2:16" ht="22.5" customHeight="1">
      <c r="B294" s="483" t="s">
        <v>594</v>
      </c>
      <c r="C294" s="4997" t="s">
        <v>731</v>
      </c>
      <c r="D294" s="4997"/>
      <c r="E294" s="4997"/>
      <c r="F294" s="4997"/>
      <c r="G294" s="4997"/>
      <c r="H294" s="479" t="s">
        <v>61</v>
      </c>
      <c r="I294" s="480" t="s">
        <v>61</v>
      </c>
      <c r="J294" s="481" t="s">
        <v>61</v>
      </c>
      <c r="K294" s="479" t="s">
        <v>61</v>
      </c>
      <c r="L294" s="480" t="s">
        <v>61</v>
      </c>
      <c r="M294" s="481" t="s">
        <v>61</v>
      </c>
      <c r="N294" s="639" t="s">
        <v>61</v>
      </c>
      <c r="O294" s="5000"/>
      <c r="P294" s="5000"/>
    </row>
    <row r="295" spans="2:16" ht="43.5" customHeight="1" thickBot="1">
      <c r="B295" s="391" t="s">
        <v>596</v>
      </c>
      <c r="C295" s="4633" t="s">
        <v>732</v>
      </c>
      <c r="D295" s="4633"/>
      <c r="E295" s="4633"/>
      <c r="F295" s="4633"/>
      <c r="G295" s="4634"/>
      <c r="H295" s="490">
        <f>SUM(H276+H279+H281+H282+H283+H285+H287+H289+H290+H292+H293)</f>
        <v>1</v>
      </c>
      <c r="I295" s="490">
        <f>SUM(I276+I279+I281+I282+I283+I285+I287+I289+I290+I292+I293)</f>
        <v>88</v>
      </c>
      <c r="J295" s="476">
        <f t="shared" si="0"/>
        <v>1.1363636363636364E-2</v>
      </c>
      <c r="K295" s="490">
        <f>SUM(K276+K279+K282+K285+K287+K289+K290+K293)</f>
        <v>2703</v>
      </c>
      <c r="L295" s="490">
        <f>SUM(L276+L279+L282+L285+L287+L289+L290+L293)</f>
        <v>5701</v>
      </c>
      <c r="M295" s="477">
        <f>MIN(K295/L295,1)</f>
        <v>0.47412734607963514</v>
      </c>
      <c r="N295" s="488"/>
      <c r="O295" s="5004"/>
      <c r="P295" s="5004"/>
    </row>
    <row r="296" spans="2:16" ht="24" customHeight="1" thickBot="1">
      <c r="B296" s="4623" t="s">
        <v>338</v>
      </c>
      <c r="C296" s="4624"/>
      <c r="D296" s="4624"/>
      <c r="E296" s="4624"/>
      <c r="F296" s="4624"/>
      <c r="G296" s="4624"/>
      <c r="H296" s="4624"/>
      <c r="I296" s="4624"/>
      <c r="J296" s="4624"/>
      <c r="K296" s="4624"/>
      <c r="L296" s="4624"/>
      <c r="M296" s="4624"/>
      <c r="N296" s="4624"/>
      <c r="O296" s="4624"/>
      <c r="P296" s="4625"/>
    </row>
    <row r="297" spans="2:16" ht="44.25" customHeight="1">
      <c r="B297" s="437" t="s">
        <v>339</v>
      </c>
      <c r="C297" s="4633" t="s">
        <v>733</v>
      </c>
      <c r="D297" s="4633"/>
      <c r="E297" s="4633"/>
      <c r="F297" s="4633"/>
      <c r="G297" s="4634"/>
      <c r="H297" s="4810" t="s">
        <v>56</v>
      </c>
      <c r="I297" s="4874"/>
      <c r="J297" s="4811"/>
      <c r="K297" s="491" t="s">
        <v>514</v>
      </c>
      <c r="L297" s="5005"/>
      <c r="M297" s="5006"/>
      <c r="N297" s="5007"/>
      <c r="O297" s="492" t="s">
        <v>3163</v>
      </c>
      <c r="P297" s="1704"/>
    </row>
    <row r="298" spans="2:16" ht="34.5" customHeight="1">
      <c r="B298" s="493" t="s">
        <v>341</v>
      </c>
      <c r="C298" s="4633" t="s">
        <v>734</v>
      </c>
      <c r="D298" s="4633"/>
      <c r="E298" s="4633"/>
      <c r="F298" s="4633"/>
      <c r="G298" s="4634"/>
      <c r="H298" s="4810" t="s">
        <v>56</v>
      </c>
      <c r="I298" s="4874"/>
      <c r="J298" s="4811"/>
      <c r="K298" s="5013" t="s">
        <v>514</v>
      </c>
      <c r="L298" s="5008"/>
      <c r="M298" s="5009"/>
      <c r="N298" s="4683"/>
      <c r="O298" s="4901" t="s">
        <v>3664</v>
      </c>
      <c r="P298" s="4925"/>
    </row>
    <row r="299" spans="2:16" ht="37.5" customHeight="1">
      <c r="B299" s="386" t="s">
        <v>435</v>
      </c>
      <c r="C299" s="4641" t="s">
        <v>735</v>
      </c>
      <c r="D299" s="4641"/>
      <c r="E299" s="4641"/>
      <c r="F299" s="4641"/>
      <c r="G299" s="4770"/>
      <c r="H299" s="4810" t="s">
        <v>56</v>
      </c>
      <c r="I299" s="4874"/>
      <c r="J299" s="4811"/>
      <c r="K299" s="5014"/>
      <c r="L299" s="5016"/>
      <c r="M299" s="5017"/>
      <c r="N299" s="4918"/>
      <c r="O299" s="4901"/>
      <c r="P299" s="4901"/>
    </row>
    <row r="300" spans="2:16" ht="47.25" customHeight="1">
      <c r="B300" s="388" t="s">
        <v>441</v>
      </c>
      <c r="C300" s="4633" t="s">
        <v>736</v>
      </c>
      <c r="D300" s="4633"/>
      <c r="E300" s="4633"/>
      <c r="F300" s="4633"/>
      <c r="G300" s="4634"/>
      <c r="H300" s="4810" t="s">
        <v>5478</v>
      </c>
      <c r="I300" s="4874"/>
      <c r="J300" s="4811"/>
      <c r="K300" s="5015"/>
      <c r="L300" s="5018"/>
      <c r="M300" s="5019"/>
      <c r="N300" s="4684"/>
      <c r="O300" s="4901"/>
      <c r="P300" s="4901"/>
    </row>
    <row r="301" spans="2:16" ht="37.5" customHeight="1">
      <c r="B301" s="406" t="s">
        <v>737</v>
      </c>
      <c r="C301" s="4633" t="s">
        <v>738</v>
      </c>
      <c r="D301" s="4633"/>
      <c r="E301" s="4633"/>
      <c r="F301" s="4633"/>
      <c r="G301" s="4634"/>
      <c r="H301" s="4810" t="s">
        <v>345</v>
      </c>
      <c r="I301" s="4874"/>
      <c r="J301" s="4811"/>
      <c r="K301" s="1700" t="s">
        <v>514</v>
      </c>
      <c r="L301" s="5008"/>
      <c r="M301" s="5009"/>
      <c r="N301" s="4683"/>
      <c r="O301" s="4901"/>
      <c r="P301" s="4901"/>
    </row>
    <row r="302" spans="2:16" ht="37.5" customHeight="1">
      <c r="B302" s="493" t="s">
        <v>350</v>
      </c>
      <c r="C302" s="4633" t="s">
        <v>739</v>
      </c>
      <c r="D302" s="4633"/>
      <c r="E302" s="4633"/>
      <c r="F302" s="4633"/>
      <c r="G302" s="4634"/>
      <c r="H302" s="4810" t="s">
        <v>56</v>
      </c>
      <c r="I302" s="4874"/>
      <c r="J302" s="4811"/>
      <c r="K302" s="1700" t="s">
        <v>514</v>
      </c>
      <c r="L302" s="5010"/>
      <c r="M302" s="5011"/>
      <c r="N302" s="5012"/>
      <c r="O302" s="4901"/>
      <c r="P302" s="4926"/>
    </row>
    <row r="303" spans="2:16" ht="39" customHeight="1">
      <c r="B303" s="392" t="s">
        <v>357</v>
      </c>
      <c r="C303" s="4641" t="s">
        <v>740</v>
      </c>
      <c r="D303" s="4641"/>
      <c r="E303" s="4641"/>
      <c r="F303" s="4641"/>
      <c r="G303" s="4770"/>
      <c r="H303" s="5022" t="s">
        <v>56</v>
      </c>
      <c r="I303" s="4880"/>
      <c r="J303" s="5023"/>
      <c r="K303" s="5013" t="s">
        <v>514</v>
      </c>
      <c r="L303" s="5025" t="s">
        <v>5479</v>
      </c>
      <c r="M303" s="5026"/>
      <c r="N303" s="5027"/>
      <c r="O303" s="4925" t="s">
        <v>3665</v>
      </c>
      <c r="P303" s="4925"/>
    </row>
    <row r="304" spans="2:16" ht="39" customHeight="1">
      <c r="B304" s="384" t="s">
        <v>366</v>
      </c>
      <c r="C304" s="4633" t="s">
        <v>741</v>
      </c>
      <c r="D304" s="4633"/>
      <c r="E304" s="4633"/>
      <c r="F304" s="4633"/>
      <c r="G304" s="4634"/>
      <c r="H304" s="4810" t="s">
        <v>71</v>
      </c>
      <c r="I304" s="4874"/>
      <c r="J304" s="4811"/>
      <c r="K304" s="5014"/>
      <c r="L304" s="5028"/>
      <c r="M304" s="5029"/>
      <c r="N304" s="5030"/>
      <c r="O304" s="4901"/>
      <c r="P304" s="4901"/>
    </row>
    <row r="305" spans="1:16" ht="39" customHeight="1">
      <c r="B305" s="1682" t="s">
        <v>742</v>
      </c>
      <c r="C305" s="4633" t="s">
        <v>743</v>
      </c>
      <c r="D305" s="4633"/>
      <c r="E305" s="4633"/>
      <c r="F305" s="4633"/>
      <c r="G305" s="4634"/>
      <c r="H305" s="4810" t="s">
        <v>355</v>
      </c>
      <c r="I305" s="4874"/>
      <c r="J305" s="4811"/>
      <c r="K305" s="5014"/>
      <c r="L305" s="5028"/>
      <c r="M305" s="5029"/>
      <c r="N305" s="5030"/>
      <c r="O305" s="4901"/>
      <c r="P305" s="4901"/>
    </row>
    <row r="306" spans="1:16" ht="39" customHeight="1">
      <c r="B306" s="470" t="s">
        <v>435</v>
      </c>
      <c r="C306" s="4633" t="s">
        <v>744</v>
      </c>
      <c r="D306" s="4633"/>
      <c r="E306" s="4633"/>
      <c r="F306" s="4633"/>
      <c r="G306" s="4634"/>
      <c r="H306" s="4810" t="s">
        <v>353</v>
      </c>
      <c r="I306" s="4874"/>
      <c r="J306" s="4811"/>
      <c r="K306" s="5014"/>
      <c r="L306" s="5028"/>
      <c r="M306" s="5029"/>
      <c r="N306" s="5030"/>
      <c r="O306" s="4901"/>
      <c r="P306" s="4926"/>
    </row>
    <row r="307" spans="1:16" ht="51" customHeight="1">
      <c r="B307" s="437" t="s">
        <v>745</v>
      </c>
      <c r="C307" s="4633" t="s">
        <v>746</v>
      </c>
      <c r="D307" s="4633"/>
      <c r="E307" s="4633"/>
      <c r="F307" s="4633"/>
      <c r="G307" s="4634"/>
      <c r="H307" s="4799" t="s">
        <v>56</v>
      </c>
      <c r="I307" s="4878"/>
      <c r="J307" s="4800"/>
      <c r="K307" s="5014"/>
      <c r="L307" s="5028"/>
      <c r="M307" s="5029"/>
      <c r="N307" s="5030"/>
      <c r="O307" s="4654" t="s">
        <v>3664</v>
      </c>
      <c r="P307" s="4654"/>
    </row>
    <row r="308" spans="1:16" ht="32.25" customHeight="1" thickBot="1">
      <c r="B308" s="401" t="s">
        <v>435</v>
      </c>
      <c r="C308" s="4665" t="s">
        <v>368</v>
      </c>
      <c r="D308" s="4665"/>
      <c r="E308" s="4665"/>
      <c r="F308" s="4665"/>
      <c r="G308" s="4865"/>
      <c r="H308" s="5020" t="s">
        <v>373</v>
      </c>
      <c r="I308" s="5020"/>
      <c r="J308" s="5021"/>
      <c r="K308" s="5024"/>
      <c r="L308" s="5031"/>
      <c r="M308" s="5032"/>
      <c r="N308" s="5033"/>
      <c r="O308" s="4664"/>
      <c r="P308" s="4664"/>
    </row>
    <row r="309" spans="1:16" ht="21.75" customHeight="1" thickBot="1">
      <c r="B309" s="4623" t="s">
        <v>375</v>
      </c>
      <c r="C309" s="4624"/>
      <c r="D309" s="4624"/>
      <c r="E309" s="4624"/>
      <c r="F309" s="4624"/>
      <c r="G309" s="4624"/>
      <c r="H309" s="4624"/>
      <c r="I309" s="4624"/>
      <c r="J309" s="4624"/>
      <c r="K309" s="5034"/>
      <c r="L309" s="4624"/>
      <c r="M309" s="4624"/>
      <c r="N309" s="4624"/>
      <c r="O309" s="4624"/>
      <c r="P309" s="4625"/>
    </row>
    <row r="310" spans="1:16" ht="28.5" customHeight="1">
      <c r="B310" s="1682" t="s">
        <v>376</v>
      </c>
      <c r="C310" s="4641" t="s">
        <v>747</v>
      </c>
      <c r="D310" s="4641"/>
      <c r="E310" s="4641"/>
      <c r="F310" s="4641"/>
      <c r="G310" s="4641"/>
      <c r="H310" s="4810" t="s">
        <v>378</v>
      </c>
      <c r="I310" s="4874"/>
      <c r="J310" s="4874"/>
      <c r="K310" s="5035" t="s">
        <v>514</v>
      </c>
      <c r="L310" s="5036" t="s">
        <v>5480</v>
      </c>
      <c r="M310" s="5037"/>
      <c r="N310" s="5038"/>
      <c r="O310" s="4938" t="s">
        <v>3165</v>
      </c>
      <c r="P310" s="4938"/>
    </row>
    <row r="311" spans="1:16" ht="30.75" customHeight="1">
      <c r="B311" s="386" t="s">
        <v>435</v>
      </c>
      <c r="C311" s="4641" t="s">
        <v>748</v>
      </c>
      <c r="D311" s="4641"/>
      <c r="E311" s="4641"/>
      <c r="F311" s="4641"/>
      <c r="G311" s="4641"/>
      <c r="H311" s="4810" t="s">
        <v>57</v>
      </c>
      <c r="I311" s="4874"/>
      <c r="J311" s="4811"/>
      <c r="K311" s="5014"/>
      <c r="L311" s="4804"/>
      <c r="M311" s="4805"/>
      <c r="N311" s="4806"/>
      <c r="O311" s="4901"/>
      <c r="P311" s="4901"/>
    </row>
    <row r="312" spans="1:16" ht="39" customHeight="1">
      <c r="B312" s="386" t="s">
        <v>441</v>
      </c>
      <c r="C312" s="4633" t="s">
        <v>749</v>
      </c>
      <c r="D312" s="4633"/>
      <c r="E312" s="4633"/>
      <c r="F312" s="4633"/>
      <c r="G312" s="4634"/>
      <c r="H312" s="4810" t="s">
        <v>62</v>
      </c>
      <c r="I312" s="4874"/>
      <c r="J312" s="4811"/>
      <c r="K312" s="5014"/>
      <c r="L312" s="4804"/>
      <c r="M312" s="4805"/>
      <c r="N312" s="4806"/>
      <c r="O312" s="4901"/>
      <c r="P312" s="4901"/>
    </row>
    <row r="313" spans="1:16" ht="35.25" customHeight="1">
      <c r="B313" s="1682" t="s">
        <v>381</v>
      </c>
      <c r="C313" s="4680" t="s">
        <v>750</v>
      </c>
      <c r="D313" s="4680"/>
      <c r="E313" s="4680"/>
      <c r="F313" s="4680"/>
      <c r="G313" s="4681"/>
      <c r="H313" s="4810" t="s">
        <v>349</v>
      </c>
      <c r="I313" s="4874"/>
      <c r="J313" s="4811"/>
      <c r="K313" s="5014"/>
      <c r="L313" s="4807"/>
      <c r="M313" s="4808"/>
      <c r="N313" s="4809"/>
      <c r="O313" s="4901"/>
      <c r="P313" s="4901"/>
    </row>
    <row r="314" spans="1:16" ht="39" customHeight="1">
      <c r="B314" s="386" t="s">
        <v>435</v>
      </c>
      <c r="C314" s="4633" t="s">
        <v>751</v>
      </c>
      <c r="D314" s="4633"/>
      <c r="E314" s="4633"/>
      <c r="F314" s="4633"/>
      <c r="G314" s="4634"/>
      <c r="H314" s="4810" t="s">
        <v>61</v>
      </c>
      <c r="I314" s="4874"/>
      <c r="J314" s="4811"/>
      <c r="K314" s="5013" t="s">
        <v>514</v>
      </c>
      <c r="L314" s="4837"/>
      <c r="M314" s="4838"/>
      <c r="N314" s="5044"/>
      <c r="O314" s="4901"/>
      <c r="P314" s="4901"/>
    </row>
    <row r="315" spans="1:16" ht="31.5" customHeight="1">
      <c r="B315" s="388" t="s">
        <v>441</v>
      </c>
      <c r="C315" s="4633" t="s">
        <v>752</v>
      </c>
      <c r="D315" s="4633"/>
      <c r="E315" s="4633"/>
      <c r="F315" s="4633"/>
      <c r="G315" s="4634"/>
      <c r="H315" s="4799" t="s">
        <v>349</v>
      </c>
      <c r="I315" s="4878"/>
      <c r="J315" s="4800"/>
      <c r="K315" s="5014"/>
      <c r="L315" s="5045"/>
      <c r="M315" s="5046"/>
      <c r="N315" s="5047"/>
      <c r="O315" s="4926"/>
      <c r="P315" s="4926"/>
    </row>
    <row r="316" spans="1:16" ht="96" customHeight="1">
      <c r="B316" s="406" t="s">
        <v>389</v>
      </c>
      <c r="C316" s="4633" t="s">
        <v>753</v>
      </c>
      <c r="D316" s="4633"/>
      <c r="E316" s="4633"/>
      <c r="F316" s="4633"/>
      <c r="G316" s="4633"/>
      <c r="H316" s="4633"/>
      <c r="I316" s="4633"/>
      <c r="J316" s="4633"/>
      <c r="K316" s="4633"/>
      <c r="L316" s="4633"/>
      <c r="M316" s="4633"/>
      <c r="N316" s="4691"/>
      <c r="O316" s="4925" t="s">
        <v>3163</v>
      </c>
      <c r="P316" s="4925"/>
    </row>
    <row r="317" spans="1:16" ht="39.75" customHeight="1">
      <c r="A317" s="427"/>
      <c r="B317" s="494" t="s">
        <v>435</v>
      </c>
      <c r="C317" s="4657" t="s">
        <v>754</v>
      </c>
      <c r="D317" s="4657"/>
      <c r="E317" s="4657"/>
      <c r="F317" s="4657"/>
      <c r="G317" s="4657"/>
      <c r="H317" s="4657"/>
      <c r="I317" s="4657"/>
      <c r="J317" s="4657"/>
      <c r="K317" s="4657"/>
      <c r="L317" s="5039" t="s">
        <v>514</v>
      </c>
      <c r="M317" s="4801"/>
      <c r="N317" s="4803"/>
      <c r="O317" s="4901"/>
      <c r="P317" s="4901"/>
    </row>
    <row r="318" spans="1:16" ht="28.5" customHeight="1">
      <c r="A318" s="427"/>
      <c r="B318" s="494"/>
      <c r="C318" s="1694" t="s">
        <v>458</v>
      </c>
      <c r="D318" s="4633" t="s">
        <v>755</v>
      </c>
      <c r="E318" s="4633"/>
      <c r="F318" s="4633"/>
      <c r="G318" s="4633"/>
      <c r="H318" s="4633"/>
      <c r="I318" s="4634"/>
      <c r="J318" s="4810" t="s">
        <v>393</v>
      </c>
      <c r="K318" s="4811"/>
      <c r="L318" s="5040"/>
      <c r="M318" s="4804"/>
      <c r="N318" s="4806"/>
      <c r="O318" s="4901"/>
      <c r="P318" s="4901"/>
    </row>
    <row r="319" spans="1:16" ht="28.5" customHeight="1">
      <c r="A319" s="427"/>
      <c r="B319" s="494"/>
      <c r="C319" s="494" t="s">
        <v>489</v>
      </c>
      <c r="D319" s="4633" t="s">
        <v>756</v>
      </c>
      <c r="E319" s="4633"/>
      <c r="F319" s="4633"/>
      <c r="G319" s="4633"/>
      <c r="H319" s="4657"/>
      <c r="I319" s="4742"/>
      <c r="J319" s="5042" t="s">
        <v>379</v>
      </c>
      <c r="K319" s="5043"/>
      <c r="L319" s="5040"/>
      <c r="M319" s="4804"/>
      <c r="N319" s="4806"/>
      <c r="O319" s="4901"/>
      <c r="P319" s="4901"/>
    </row>
    <row r="320" spans="1:16" ht="28.5" customHeight="1">
      <c r="A320" s="427"/>
      <c r="B320" s="494"/>
      <c r="C320" s="494" t="s">
        <v>493</v>
      </c>
      <c r="D320" s="4633" t="s">
        <v>757</v>
      </c>
      <c r="E320" s="4633"/>
      <c r="F320" s="4633"/>
      <c r="G320" s="4633"/>
      <c r="H320" s="4699" t="s">
        <v>5481</v>
      </c>
      <c r="I320" s="4700"/>
      <c r="J320" s="4700"/>
      <c r="K320" s="4701"/>
      <c r="L320" s="5040"/>
      <c r="M320" s="4804"/>
      <c r="N320" s="4806"/>
      <c r="O320" s="4901"/>
      <c r="P320" s="4901"/>
    </row>
    <row r="321" spans="1:16" ht="28.5" customHeight="1">
      <c r="A321" s="427"/>
      <c r="B321" s="494"/>
      <c r="C321" s="494" t="s">
        <v>498</v>
      </c>
      <c r="D321" s="4633" t="s">
        <v>758</v>
      </c>
      <c r="E321" s="4633"/>
      <c r="F321" s="4633"/>
      <c r="G321" s="4633"/>
      <c r="H321" s="4633"/>
      <c r="I321" s="4633"/>
      <c r="J321" s="4810">
        <v>0</v>
      </c>
      <c r="K321" s="4811"/>
      <c r="L321" s="5040"/>
      <c r="M321" s="4804"/>
      <c r="N321" s="4806"/>
      <c r="O321" s="4901"/>
      <c r="P321" s="4901"/>
    </row>
    <row r="322" spans="1:16" ht="34.5" customHeight="1">
      <c r="A322" s="427"/>
      <c r="B322" s="494" t="s">
        <v>441</v>
      </c>
      <c r="C322" s="4657" t="s">
        <v>759</v>
      </c>
      <c r="D322" s="4657"/>
      <c r="E322" s="4657"/>
      <c r="F322" s="4657"/>
      <c r="G322" s="4657"/>
      <c r="H322" s="4657"/>
      <c r="I322" s="4657"/>
      <c r="J322" s="4657"/>
      <c r="K322" s="4742"/>
      <c r="L322" s="5040"/>
      <c r="M322" s="4804"/>
      <c r="N322" s="4806"/>
      <c r="O322" s="4901"/>
      <c r="P322" s="4901"/>
    </row>
    <row r="323" spans="1:16" ht="28.5" customHeight="1">
      <c r="A323" s="427"/>
      <c r="B323" s="494"/>
      <c r="C323" s="494" t="s">
        <v>458</v>
      </c>
      <c r="D323" s="4633" t="s">
        <v>755</v>
      </c>
      <c r="E323" s="4633"/>
      <c r="F323" s="4633"/>
      <c r="G323" s="4633"/>
      <c r="H323" s="4633"/>
      <c r="I323" s="4634"/>
      <c r="J323" s="4810" t="s">
        <v>393</v>
      </c>
      <c r="K323" s="4811"/>
      <c r="L323" s="5040"/>
      <c r="M323" s="4804"/>
      <c r="N323" s="4806"/>
      <c r="O323" s="4901"/>
      <c r="P323" s="4901"/>
    </row>
    <row r="324" spans="1:16" ht="28.5" customHeight="1">
      <c r="A324" s="427"/>
      <c r="B324" s="494"/>
      <c r="C324" s="494" t="s">
        <v>489</v>
      </c>
      <c r="D324" s="4633" t="s">
        <v>760</v>
      </c>
      <c r="E324" s="4633"/>
      <c r="F324" s="4633"/>
      <c r="G324" s="4633"/>
      <c r="H324" s="4633"/>
      <c r="I324" s="4634"/>
      <c r="J324" s="4939">
        <v>1</v>
      </c>
      <c r="K324" s="4941"/>
      <c r="L324" s="5040"/>
      <c r="M324" s="4804"/>
      <c r="N324" s="4806"/>
      <c r="O324" s="4901"/>
      <c r="P324" s="4901"/>
    </row>
    <row r="325" spans="1:16" ht="28.5" customHeight="1">
      <c r="A325" s="427"/>
      <c r="B325" s="494"/>
      <c r="C325" s="494" t="s">
        <v>493</v>
      </c>
      <c r="D325" s="4657" t="s">
        <v>757</v>
      </c>
      <c r="E325" s="4657"/>
      <c r="F325" s="4657"/>
      <c r="G325" s="4657"/>
      <c r="H325" s="4976" t="s">
        <v>3117</v>
      </c>
      <c r="I325" s="4977"/>
      <c r="J325" s="4977"/>
      <c r="K325" s="5048"/>
      <c r="L325" s="5040"/>
      <c r="M325" s="4804"/>
      <c r="N325" s="4806"/>
      <c r="O325" s="4901"/>
      <c r="P325" s="4901"/>
    </row>
    <row r="326" spans="1:16" ht="28.5" customHeight="1">
      <c r="A326" s="427"/>
      <c r="B326" s="494"/>
      <c r="C326" s="494" t="s">
        <v>498</v>
      </c>
      <c r="D326" s="4633" t="s">
        <v>761</v>
      </c>
      <c r="E326" s="4633"/>
      <c r="F326" s="4633"/>
      <c r="G326" s="4633"/>
      <c r="H326" s="4633"/>
      <c r="I326" s="4633"/>
      <c r="J326" s="4810">
        <v>0</v>
      </c>
      <c r="K326" s="4811"/>
      <c r="L326" s="5040"/>
      <c r="M326" s="4804"/>
      <c r="N326" s="4806"/>
      <c r="O326" s="4901"/>
      <c r="P326" s="4901"/>
    </row>
    <row r="327" spans="1:16" ht="39.75" customHeight="1">
      <c r="A327" s="427"/>
      <c r="B327" s="494" t="s">
        <v>443</v>
      </c>
      <c r="C327" s="4633" t="s">
        <v>762</v>
      </c>
      <c r="D327" s="4633"/>
      <c r="E327" s="4633"/>
      <c r="F327" s="4633"/>
      <c r="G327" s="4633"/>
      <c r="H327" s="4633"/>
      <c r="I327" s="4633"/>
      <c r="J327" s="4633"/>
      <c r="K327" s="4634"/>
      <c r="L327" s="5040"/>
      <c r="M327" s="4804"/>
      <c r="N327" s="4806"/>
      <c r="O327" s="4901"/>
      <c r="P327" s="4901"/>
    </row>
    <row r="328" spans="1:16" ht="28.5" customHeight="1">
      <c r="A328" s="427"/>
      <c r="B328" s="391"/>
      <c r="C328" s="494" t="s">
        <v>458</v>
      </c>
      <c r="D328" s="4633" t="s">
        <v>755</v>
      </c>
      <c r="E328" s="4633"/>
      <c r="F328" s="4633"/>
      <c r="G328" s="4633"/>
      <c r="H328" s="4633"/>
      <c r="I328" s="4634"/>
      <c r="J328" s="4810" t="s">
        <v>393</v>
      </c>
      <c r="K328" s="4811"/>
      <c r="L328" s="5040"/>
      <c r="M328" s="4804"/>
      <c r="N328" s="4806"/>
      <c r="O328" s="4901"/>
      <c r="P328" s="4901"/>
    </row>
    <row r="329" spans="1:16" ht="28.5" customHeight="1">
      <c r="A329" s="427"/>
      <c r="B329" s="391"/>
      <c r="C329" s="494" t="s">
        <v>489</v>
      </c>
      <c r="D329" s="4633" t="s">
        <v>760</v>
      </c>
      <c r="E329" s="4633"/>
      <c r="F329" s="4633"/>
      <c r="G329" s="4633"/>
      <c r="H329" s="4633"/>
      <c r="I329" s="4634"/>
      <c r="J329" s="5042" t="s">
        <v>380</v>
      </c>
      <c r="K329" s="5043"/>
      <c r="L329" s="5040"/>
      <c r="M329" s="4804"/>
      <c r="N329" s="4806"/>
      <c r="O329" s="4901"/>
      <c r="P329" s="4901"/>
    </row>
    <row r="330" spans="1:16" ht="28.5" customHeight="1">
      <c r="A330" s="427"/>
      <c r="B330" s="388"/>
      <c r="C330" s="494" t="s">
        <v>493</v>
      </c>
      <c r="D330" s="4633" t="s">
        <v>757</v>
      </c>
      <c r="E330" s="4633"/>
      <c r="F330" s="4633"/>
      <c r="G330" s="4633"/>
      <c r="H330" s="4699" t="s">
        <v>5482</v>
      </c>
      <c r="I330" s="4700"/>
      <c r="J330" s="4700"/>
      <c r="K330" s="4701"/>
      <c r="L330" s="5040"/>
      <c r="M330" s="4804"/>
      <c r="N330" s="4806"/>
      <c r="O330" s="4901"/>
      <c r="P330" s="4901"/>
    </row>
    <row r="331" spans="1:16" ht="28.5" customHeight="1">
      <c r="A331" s="427"/>
      <c r="B331" s="391"/>
      <c r="C331" s="494" t="s">
        <v>498</v>
      </c>
      <c r="D331" s="4633" t="s">
        <v>763</v>
      </c>
      <c r="E331" s="4633"/>
      <c r="F331" s="4633"/>
      <c r="G331" s="4633"/>
      <c r="H331" s="4633"/>
      <c r="I331" s="4633"/>
      <c r="J331" s="4810">
        <v>0</v>
      </c>
      <c r="K331" s="4811"/>
      <c r="L331" s="5040"/>
      <c r="M331" s="4804"/>
      <c r="N331" s="4806"/>
      <c r="O331" s="4901"/>
      <c r="P331" s="4901"/>
    </row>
    <row r="332" spans="1:16" ht="39.75" customHeight="1">
      <c r="A332" s="427"/>
      <c r="B332" s="391" t="s">
        <v>445</v>
      </c>
      <c r="C332" s="4657" t="s">
        <v>764</v>
      </c>
      <c r="D332" s="4657"/>
      <c r="E332" s="4657"/>
      <c r="F332" s="4657"/>
      <c r="G332" s="4657"/>
      <c r="H332" s="4657"/>
      <c r="I332" s="4657"/>
      <c r="J332" s="4742"/>
      <c r="K332" s="495"/>
      <c r="L332" s="5040"/>
      <c r="M332" s="4804"/>
      <c r="N332" s="4806"/>
      <c r="O332" s="4901"/>
      <c r="P332" s="4901"/>
    </row>
    <row r="333" spans="1:16" ht="28.5" customHeight="1">
      <c r="A333" s="427"/>
      <c r="B333" s="391"/>
      <c r="C333" s="494" t="s">
        <v>458</v>
      </c>
      <c r="D333" s="4633" t="s">
        <v>755</v>
      </c>
      <c r="E333" s="4633"/>
      <c r="F333" s="4633"/>
      <c r="G333" s="4633"/>
      <c r="H333" s="4633"/>
      <c r="I333" s="4634"/>
      <c r="J333" s="4810" t="s">
        <v>393</v>
      </c>
      <c r="K333" s="4811"/>
      <c r="L333" s="5040"/>
      <c r="M333" s="4804"/>
      <c r="N333" s="4806"/>
      <c r="O333" s="4901"/>
      <c r="P333" s="4901"/>
    </row>
    <row r="334" spans="1:16" ht="28.5" customHeight="1">
      <c r="A334" s="427"/>
      <c r="B334" s="391"/>
      <c r="C334" s="494" t="s">
        <v>489</v>
      </c>
      <c r="D334" s="4633" t="s">
        <v>760</v>
      </c>
      <c r="E334" s="4633"/>
      <c r="F334" s="4633"/>
      <c r="G334" s="4633"/>
      <c r="H334" s="4633"/>
      <c r="I334" s="4634"/>
      <c r="J334" s="5042" t="s">
        <v>379</v>
      </c>
      <c r="K334" s="5043"/>
      <c r="L334" s="5040"/>
      <c r="M334" s="4804"/>
      <c r="N334" s="4806"/>
      <c r="O334" s="4901"/>
      <c r="P334" s="4901"/>
    </row>
    <row r="335" spans="1:16" ht="28.5" customHeight="1">
      <c r="A335" s="427"/>
      <c r="B335" s="388"/>
      <c r="C335" s="494" t="s">
        <v>493</v>
      </c>
      <c r="D335" s="4633" t="s">
        <v>757</v>
      </c>
      <c r="E335" s="4633"/>
      <c r="F335" s="4633"/>
      <c r="G335" s="4633"/>
      <c r="H335" s="4699" t="s">
        <v>5483</v>
      </c>
      <c r="I335" s="4700"/>
      <c r="J335" s="4700"/>
      <c r="K335" s="4701"/>
      <c r="L335" s="5040"/>
      <c r="M335" s="4804"/>
      <c r="N335" s="4806"/>
      <c r="O335" s="4901"/>
      <c r="P335" s="4901"/>
    </row>
    <row r="336" spans="1:16" ht="28.5" customHeight="1">
      <c r="A336" s="427"/>
      <c r="B336" s="391"/>
      <c r="C336" s="494" t="s">
        <v>498</v>
      </c>
      <c r="D336" s="4633" t="s">
        <v>765</v>
      </c>
      <c r="E336" s="4633"/>
      <c r="F336" s="4633"/>
      <c r="G336" s="4633"/>
      <c r="H336" s="4633"/>
      <c r="I336" s="4633"/>
      <c r="J336" s="4810">
        <v>0</v>
      </c>
      <c r="K336" s="4811"/>
      <c r="L336" s="5040"/>
      <c r="M336" s="4804"/>
      <c r="N336" s="4806"/>
      <c r="O336" s="4901"/>
      <c r="P336" s="4901"/>
    </row>
    <row r="337" spans="1:16" ht="39.75" customHeight="1">
      <c r="A337" s="427"/>
      <c r="B337" s="391" t="s">
        <v>448</v>
      </c>
      <c r="C337" s="4633" t="s">
        <v>766</v>
      </c>
      <c r="D337" s="4633"/>
      <c r="E337" s="4633"/>
      <c r="F337" s="4633"/>
      <c r="G337" s="4633"/>
      <c r="H337" s="4633"/>
      <c r="I337" s="4633"/>
      <c r="J337" s="4634"/>
      <c r="K337" s="495"/>
      <c r="L337" s="5040"/>
      <c r="M337" s="4804"/>
      <c r="N337" s="4806"/>
      <c r="O337" s="4901"/>
      <c r="P337" s="4901"/>
    </row>
    <row r="338" spans="1:16" ht="28.5" customHeight="1">
      <c r="A338" s="427"/>
      <c r="B338" s="391"/>
      <c r="C338" s="496" t="s">
        <v>458</v>
      </c>
      <c r="D338" s="4633" t="s">
        <v>755</v>
      </c>
      <c r="E338" s="4633"/>
      <c r="F338" s="4633"/>
      <c r="G338" s="4633"/>
      <c r="H338" s="4633"/>
      <c r="I338" s="4634"/>
      <c r="J338" s="4810" t="s">
        <v>394</v>
      </c>
      <c r="K338" s="4811"/>
      <c r="L338" s="5040"/>
      <c r="M338" s="4804"/>
      <c r="N338" s="4806"/>
      <c r="O338" s="4901"/>
      <c r="P338" s="4901"/>
    </row>
    <row r="339" spans="1:16" ht="28.5" customHeight="1">
      <c r="A339" s="427"/>
      <c r="B339" s="391"/>
      <c r="C339" s="494" t="s">
        <v>489</v>
      </c>
      <c r="D339" s="4633" t="s">
        <v>760</v>
      </c>
      <c r="E339" s="4633"/>
      <c r="F339" s="4633"/>
      <c r="G339" s="4633"/>
      <c r="H339" s="4633"/>
      <c r="I339" s="4634"/>
      <c r="J339" s="4810">
        <v>0</v>
      </c>
      <c r="K339" s="4811"/>
      <c r="L339" s="5040"/>
      <c r="M339" s="4804"/>
      <c r="N339" s="4806"/>
      <c r="O339" s="4901"/>
      <c r="P339" s="4901"/>
    </row>
    <row r="340" spans="1:16" ht="28.5" customHeight="1">
      <c r="A340" s="427"/>
      <c r="B340" s="388"/>
      <c r="C340" s="494" t="s">
        <v>493</v>
      </c>
      <c r="D340" s="4633" t="s">
        <v>757</v>
      </c>
      <c r="E340" s="4633"/>
      <c r="F340" s="4633"/>
      <c r="G340" s="4633"/>
      <c r="H340" s="4699"/>
      <c r="I340" s="4700"/>
      <c r="J340" s="4700"/>
      <c r="K340" s="4701"/>
      <c r="L340" s="5040"/>
      <c r="M340" s="4804"/>
      <c r="N340" s="4806"/>
      <c r="O340" s="4901"/>
      <c r="P340" s="4901"/>
    </row>
    <row r="341" spans="1:16" ht="28.5" customHeight="1">
      <c r="A341" s="427"/>
      <c r="B341" s="391"/>
      <c r="C341" s="494" t="s">
        <v>498</v>
      </c>
      <c r="D341" s="4633" t="s">
        <v>765</v>
      </c>
      <c r="E341" s="4633"/>
      <c r="F341" s="4633"/>
      <c r="G341" s="4633"/>
      <c r="H341" s="4633"/>
      <c r="I341" s="4633"/>
      <c r="J341" s="4810">
        <v>0</v>
      </c>
      <c r="K341" s="4811"/>
      <c r="L341" s="5040"/>
      <c r="M341" s="4804"/>
      <c r="N341" s="4806"/>
      <c r="O341" s="4901"/>
      <c r="P341" s="4901"/>
    </row>
    <row r="342" spans="1:16" ht="25.5" customHeight="1">
      <c r="A342" s="427"/>
      <c r="B342" s="391" t="s">
        <v>450</v>
      </c>
      <c r="C342" s="4633" t="s">
        <v>131</v>
      </c>
      <c r="D342" s="4633"/>
      <c r="E342" s="4633"/>
      <c r="F342" s="4633"/>
      <c r="G342" s="4633"/>
      <c r="H342" s="4633"/>
      <c r="I342" s="4633"/>
      <c r="J342" s="4634"/>
      <c r="K342" s="495"/>
      <c r="L342" s="5040"/>
      <c r="M342" s="4804"/>
      <c r="N342" s="4806"/>
      <c r="O342" s="4901"/>
      <c r="P342" s="4901"/>
    </row>
    <row r="343" spans="1:16" ht="28.5" customHeight="1">
      <c r="A343" s="427"/>
      <c r="B343" s="391"/>
      <c r="C343" s="496" t="s">
        <v>458</v>
      </c>
      <c r="D343" s="4633" t="s">
        <v>755</v>
      </c>
      <c r="E343" s="4633"/>
      <c r="F343" s="4633"/>
      <c r="G343" s="4633"/>
      <c r="H343" s="4633"/>
      <c r="I343" s="4634"/>
      <c r="J343" s="4810" t="s">
        <v>393</v>
      </c>
      <c r="K343" s="4811"/>
      <c r="L343" s="5040"/>
      <c r="M343" s="4804"/>
      <c r="N343" s="4806"/>
      <c r="O343" s="4901"/>
      <c r="P343" s="4901"/>
    </row>
    <row r="344" spans="1:16" ht="28.5" customHeight="1">
      <c r="A344" s="427"/>
      <c r="B344" s="391"/>
      <c r="C344" s="494" t="s">
        <v>489</v>
      </c>
      <c r="D344" s="4633" t="s">
        <v>760</v>
      </c>
      <c r="E344" s="4633"/>
      <c r="F344" s="4633"/>
      <c r="G344" s="4633"/>
      <c r="H344" s="4633"/>
      <c r="I344" s="4634"/>
      <c r="J344" s="5042" t="s">
        <v>379</v>
      </c>
      <c r="K344" s="5043"/>
      <c r="L344" s="5040"/>
      <c r="M344" s="4804"/>
      <c r="N344" s="4806"/>
      <c r="O344" s="4901"/>
      <c r="P344" s="4901"/>
    </row>
    <row r="345" spans="1:16" ht="28.5" customHeight="1">
      <c r="A345" s="427"/>
      <c r="B345" s="391"/>
      <c r="C345" s="494" t="s">
        <v>493</v>
      </c>
      <c r="D345" s="4633" t="s">
        <v>757</v>
      </c>
      <c r="E345" s="4633"/>
      <c r="F345" s="4633"/>
      <c r="G345" s="4633"/>
      <c r="H345" s="4699" t="s">
        <v>5484</v>
      </c>
      <c r="I345" s="4700"/>
      <c r="J345" s="4700"/>
      <c r="K345" s="4701"/>
      <c r="L345" s="5040"/>
      <c r="M345" s="4804"/>
      <c r="N345" s="4806"/>
      <c r="O345" s="4901"/>
      <c r="P345" s="4901"/>
    </row>
    <row r="346" spans="1:16" ht="28.5" customHeight="1">
      <c r="A346" s="427"/>
      <c r="B346" s="391"/>
      <c r="C346" s="494" t="s">
        <v>498</v>
      </c>
      <c r="D346" s="4633" t="s">
        <v>767</v>
      </c>
      <c r="E346" s="4633"/>
      <c r="F346" s="4633"/>
      <c r="G346" s="4633"/>
      <c r="H346" s="4633"/>
      <c r="I346" s="4633"/>
      <c r="J346" s="4810">
        <v>0</v>
      </c>
      <c r="K346" s="4811"/>
      <c r="L346" s="5040"/>
      <c r="M346" s="4804"/>
      <c r="N346" s="4806"/>
      <c r="O346" s="4901"/>
      <c r="P346" s="4901"/>
    </row>
    <row r="347" spans="1:16" ht="25.5" customHeight="1">
      <c r="A347" s="427"/>
      <c r="B347" s="391" t="s">
        <v>453</v>
      </c>
      <c r="C347" s="4633" t="s">
        <v>132</v>
      </c>
      <c r="D347" s="4633"/>
      <c r="E347" s="4633"/>
      <c r="F347" s="4633"/>
      <c r="G347" s="4633"/>
      <c r="H347" s="4633"/>
      <c r="I347" s="4633"/>
      <c r="J347" s="4634"/>
      <c r="K347" s="495"/>
      <c r="L347" s="5040"/>
      <c r="M347" s="4804"/>
      <c r="N347" s="4806"/>
      <c r="O347" s="4901"/>
      <c r="P347" s="4901"/>
    </row>
    <row r="348" spans="1:16" ht="28.5" customHeight="1">
      <c r="A348" s="427"/>
      <c r="B348" s="391"/>
      <c r="C348" s="496" t="s">
        <v>458</v>
      </c>
      <c r="D348" s="4633" t="s">
        <v>755</v>
      </c>
      <c r="E348" s="4633"/>
      <c r="F348" s="4633"/>
      <c r="G348" s="4633"/>
      <c r="H348" s="4633"/>
      <c r="I348" s="4634"/>
      <c r="J348" s="4810" t="s">
        <v>394</v>
      </c>
      <c r="K348" s="4811"/>
      <c r="L348" s="5040"/>
      <c r="M348" s="4804"/>
      <c r="N348" s="4806"/>
      <c r="O348" s="4901"/>
      <c r="P348" s="4901"/>
    </row>
    <row r="349" spans="1:16" ht="28.5" customHeight="1">
      <c r="A349" s="427"/>
      <c r="B349" s="391"/>
      <c r="C349" s="494" t="s">
        <v>489</v>
      </c>
      <c r="D349" s="4633" t="s">
        <v>760</v>
      </c>
      <c r="E349" s="4633"/>
      <c r="F349" s="4633"/>
      <c r="G349" s="4633"/>
      <c r="H349" s="4633"/>
      <c r="I349" s="4634"/>
      <c r="J349" s="4810">
        <v>0</v>
      </c>
      <c r="K349" s="4811"/>
      <c r="L349" s="5040"/>
      <c r="M349" s="4804"/>
      <c r="N349" s="4806"/>
      <c r="O349" s="4901"/>
      <c r="P349" s="4901"/>
    </row>
    <row r="350" spans="1:16" ht="28.5" customHeight="1">
      <c r="A350" s="427"/>
      <c r="B350" s="391"/>
      <c r="C350" s="494" t="s">
        <v>493</v>
      </c>
      <c r="D350" s="4633" t="s">
        <v>757</v>
      </c>
      <c r="E350" s="4633"/>
      <c r="F350" s="4633"/>
      <c r="G350" s="4633"/>
      <c r="H350" s="4699"/>
      <c r="I350" s="4700"/>
      <c r="J350" s="4700"/>
      <c r="K350" s="4701"/>
      <c r="L350" s="5040"/>
      <c r="M350" s="4804"/>
      <c r="N350" s="4806"/>
      <c r="O350" s="4901"/>
      <c r="P350" s="4901"/>
    </row>
    <row r="351" spans="1:16" ht="28.5" customHeight="1">
      <c r="A351" s="427"/>
      <c r="B351" s="391"/>
      <c r="C351" s="494" t="s">
        <v>498</v>
      </c>
      <c r="D351" s="4633" t="s">
        <v>768</v>
      </c>
      <c r="E351" s="4633"/>
      <c r="F351" s="4633"/>
      <c r="G351" s="4633"/>
      <c r="H351" s="4633"/>
      <c r="I351" s="4633"/>
      <c r="J351" s="4810">
        <v>0</v>
      </c>
      <c r="K351" s="4811"/>
      <c r="L351" s="5040"/>
      <c r="M351" s="4804"/>
      <c r="N351" s="4806"/>
      <c r="O351" s="4901"/>
      <c r="P351" s="4901"/>
    </row>
    <row r="352" spans="1:16" ht="39.75" customHeight="1">
      <c r="A352" s="427"/>
      <c r="B352" s="388" t="s">
        <v>456</v>
      </c>
      <c r="C352" s="4633" t="s">
        <v>769</v>
      </c>
      <c r="D352" s="4633"/>
      <c r="E352" s="4633"/>
      <c r="F352" s="4633"/>
      <c r="G352" s="4633"/>
      <c r="H352" s="4633"/>
      <c r="I352" s="4633"/>
      <c r="J352" s="4634"/>
      <c r="K352" s="495"/>
      <c r="L352" s="5040"/>
      <c r="M352" s="4804"/>
      <c r="N352" s="4806"/>
      <c r="O352" s="4901"/>
      <c r="P352" s="4901"/>
    </row>
    <row r="353" spans="1:16" ht="28.5" customHeight="1">
      <c r="A353" s="427"/>
      <c r="B353" s="391"/>
      <c r="C353" s="496" t="s">
        <v>458</v>
      </c>
      <c r="D353" s="4633" t="s">
        <v>755</v>
      </c>
      <c r="E353" s="4633"/>
      <c r="F353" s="4633"/>
      <c r="G353" s="4633"/>
      <c r="H353" s="4633"/>
      <c r="I353" s="4634"/>
      <c r="J353" s="4810" t="s">
        <v>393</v>
      </c>
      <c r="K353" s="4811"/>
      <c r="L353" s="5040"/>
      <c r="M353" s="4804"/>
      <c r="N353" s="4806"/>
      <c r="O353" s="4901"/>
      <c r="P353" s="4901"/>
    </row>
    <row r="354" spans="1:16" ht="28.5" customHeight="1">
      <c r="A354" s="427"/>
      <c r="B354" s="391"/>
      <c r="C354" s="494" t="s">
        <v>489</v>
      </c>
      <c r="D354" s="4633" t="s">
        <v>760</v>
      </c>
      <c r="E354" s="4633"/>
      <c r="F354" s="4633"/>
      <c r="G354" s="4633"/>
      <c r="H354" s="4633"/>
      <c r="I354" s="4634"/>
      <c r="J354" s="4810">
        <v>1</v>
      </c>
      <c r="K354" s="4811"/>
      <c r="L354" s="5040"/>
      <c r="M354" s="4804"/>
      <c r="N354" s="4806"/>
      <c r="O354" s="4901"/>
      <c r="P354" s="4901"/>
    </row>
    <row r="355" spans="1:16" ht="28.5" customHeight="1">
      <c r="A355" s="427"/>
      <c r="B355" s="388"/>
      <c r="C355" s="1694" t="s">
        <v>493</v>
      </c>
      <c r="D355" s="4633" t="s">
        <v>757</v>
      </c>
      <c r="E355" s="4633"/>
      <c r="F355" s="4633"/>
      <c r="G355" s="4633"/>
      <c r="H355" s="4699" t="s">
        <v>5485</v>
      </c>
      <c r="I355" s="4700"/>
      <c r="J355" s="4700"/>
      <c r="K355" s="4701"/>
      <c r="L355" s="5040"/>
      <c r="M355" s="4804"/>
      <c r="N355" s="4806"/>
      <c r="O355" s="4901"/>
      <c r="P355" s="4901"/>
    </row>
    <row r="356" spans="1:16" ht="28.5" customHeight="1">
      <c r="A356" s="427"/>
      <c r="B356" s="494"/>
      <c r="C356" s="494" t="s">
        <v>498</v>
      </c>
      <c r="D356" s="4633" t="s">
        <v>770</v>
      </c>
      <c r="E356" s="4633"/>
      <c r="F356" s="4633"/>
      <c r="G356" s="4633"/>
      <c r="H356" s="4633"/>
      <c r="I356" s="4633"/>
      <c r="J356" s="4810">
        <v>0</v>
      </c>
      <c r="K356" s="4811"/>
      <c r="L356" s="5041"/>
      <c r="M356" s="4807"/>
      <c r="N356" s="4809"/>
      <c r="O356" s="4926"/>
      <c r="P356" s="4926"/>
    </row>
    <row r="357" spans="1:16" ht="42.75" customHeight="1">
      <c r="A357" s="427"/>
      <c r="B357" s="1683" t="s">
        <v>402</v>
      </c>
      <c r="C357" s="4633" t="s">
        <v>771</v>
      </c>
      <c r="D357" s="4633"/>
      <c r="E357" s="4633"/>
      <c r="F357" s="4633"/>
      <c r="G357" s="4633"/>
      <c r="H357" s="399" t="s">
        <v>57</v>
      </c>
      <c r="I357" s="497" t="s">
        <v>772</v>
      </c>
      <c r="J357" s="4700"/>
      <c r="K357" s="4700"/>
      <c r="L357" s="4700"/>
      <c r="M357" s="4700"/>
      <c r="N357" s="5049"/>
      <c r="O357" s="1704"/>
      <c r="P357" s="1704"/>
    </row>
    <row r="358" spans="1:16" ht="87.75" customHeight="1">
      <c r="A358" s="427"/>
      <c r="B358" s="1683" t="s">
        <v>404</v>
      </c>
      <c r="C358" s="4657" t="s">
        <v>773</v>
      </c>
      <c r="D358" s="4657"/>
      <c r="E358" s="4657"/>
      <c r="F358" s="4657"/>
      <c r="G358" s="4742"/>
      <c r="H358" s="435" t="s">
        <v>65</v>
      </c>
      <c r="I358" s="1700" t="s">
        <v>514</v>
      </c>
      <c r="J358" s="5050"/>
      <c r="K358" s="5050"/>
      <c r="L358" s="5050"/>
      <c r="M358" s="5050"/>
      <c r="N358" s="5051"/>
      <c r="O358" s="4925"/>
      <c r="P358" s="4925"/>
    </row>
    <row r="359" spans="1:16" ht="65.25" customHeight="1">
      <c r="A359" s="427"/>
      <c r="B359" s="388" t="s">
        <v>435</v>
      </c>
      <c r="C359" s="4742" t="s">
        <v>774</v>
      </c>
      <c r="D359" s="4643"/>
      <c r="E359" s="4643"/>
      <c r="F359" s="4643"/>
      <c r="G359" s="4643"/>
      <c r="H359" s="5062"/>
      <c r="I359" s="5062"/>
      <c r="J359" s="5062"/>
      <c r="K359" s="5062"/>
      <c r="L359" s="5062"/>
      <c r="M359" s="4939"/>
      <c r="N359" s="5063"/>
      <c r="O359" s="4926"/>
      <c r="P359" s="4926"/>
    </row>
    <row r="360" spans="1:16" ht="37.5" customHeight="1">
      <c r="A360" s="427"/>
      <c r="B360" s="1679" t="s">
        <v>406</v>
      </c>
      <c r="C360" s="4633" t="s">
        <v>775</v>
      </c>
      <c r="D360" s="4633"/>
      <c r="E360" s="4633"/>
      <c r="F360" s="4633"/>
      <c r="G360" s="4634"/>
      <c r="H360" s="4810" t="s">
        <v>65</v>
      </c>
      <c r="I360" s="4811"/>
      <c r="J360" s="5064" t="s">
        <v>514</v>
      </c>
      <c r="K360" s="5066"/>
      <c r="L360" s="5066"/>
      <c r="M360" s="5066"/>
      <c r="N360" s="5067"/>
      <c r="O360" s="4925"/>
      <c r="P360" s="4899"/>
    </row>
    <row r="361" spans="1:16" ht="42.75" customHeight="1" thickBot="1">
      <c r="A361" s="427"/>
      <c r="B361" s="496" t="s">
        <v>435</v>
      </c>
      <c r="C361" s="4665" t="s">
        <v>776</v>
      </c>
      <c r="D361" s="4665"/>
      <c r="E361" s="4665"/>
      <c r="F361" s="4665"/>
      <c r="G361" s="4865"/>
      <c r="H361" s="5052" t="s">
        <v>349</v>
      </c>
      <c r="I361" s="5021"/>
      <c r="J361" s="5065"/>
      <c r="K361" s="498"/>
      <c r="L361" s="498"/>
      <c r="M361" s="498"/>
      <c r="N361" s="498"/>
      <c r="O361" s="5068"/>
      <c r="P361" s="5069"/>
    </row>
    <row r="362" spans="1:16" ht="48" customHeight="1" thickBot="1">
      <c r="B362" s="5053" t="s">
        <v>777</v>
      </c>
      <c r="C362" s="5054"/>
      <c r="D362" s="5054"/>
      <c r="E362" s="5054"/>
      <c r="F362" s="5054"/>
      <c r="G362" s="5055"/>
      <c r="H362" s="5056"/>
      <c r="I362" s="5057"/>
      <c r="J362" s="5057"/>
      <c r="K362" s="5057"/>
      <c r="L362" s="5057"/>
      <c r="M362" s="5057"/>
      <c r="N362" s="5057"/>
      <c r="O362" s="5058"/>
      <c r="P362" s="5059"/>
    </row>
    <row r="363" spans="1:16" ht="31.5" customHeight="1" thickBot="1">
      <c r="B363" s="5060" t="s">
        <v>778</v>
      </c>
      <c r="C363" s="5061"/>
      <c r="D363" s="5061"/>
      <c r="E363" s="5061"/>
      <c r="F363" s="5061"/>
      <c r="G363" s="5061"/>
      <c r="H363" s="5061"/>
      <c r="I363" s="5061"/>
      <c r="J363" s="5061"/>
      <c r="K363" s="5061"/>
      <c r="L363" s="5061"/>
      <c r="M363" s="5061"/>
      <c r="N363" s="5061"/>
      <c r="O363" s="5061"/>
      <c r="P363" s="499"/>
    </row>
    <row r="364" spans="1:16">
      <c r="B364" s="445"/>
      <c r="C364" s="445"/>
      <c r="D364" s="445"/>
      <c r="E364" s="445"/>
    </row>
  </sheetData>
  <mergeCells count="86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G164:K164"/>
    <mergeCell ref="L164:N164"/>
    <mergeCell ref="C165:E165"/>
    <mergeCell ref="G165:K165"/>
    <mergeCell ref="L165:N165"/>
    <mergeCell ref="C179:E179"/>
    <mergeCell ref="G179:N179"/>
    <mergeCell ref="C180:E180"/>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J333">
    <cfRule type="containsBlanks" dxfId="1185" priority="22">
      <formula>LEN(TRIM(J333))=0</formula>
    </cfRule>
  </conditionalFormatting>
  <conditionalFormatting sqref="F268:F272">
    <cfRule type="containsBlanks" dxfId="1184" priority="77">
      <formula>LEN(TRIM(F268))=0</formula>
    </cfRule>
  </conditionalFormatting>
  <conditionalFormatting sqref="J343">
    <cfRule type="containsBlanks" dxfId="1183" priority="20">
      <formula>LEN(TRIM(J343))=0</formula>
    </cfRule>
  </conditionalFormatting>
  <conditionalFormatting sqref="J58">
    <cfRule type="containsBlanks" dxfId="1182" priority="123">
      <formula>LEN(TRIM(J58))=0</formula>
    </cfRule>
  </conditionalFormatting>
  <conditionalFormatting sqref="G251">
    <cfRule type="containsBlanks" dxfId="1181" priority="54">
      <formula>LEN(TRIM(G251))=0</formula>
    </cfRule>
  </conditionalFormatting>
  <conditionalFormatting sqref="I67">
    <cfRule type="containsBlanks" dxfId="1180" priority="108">
      <formula>LEN(TRIM(I67))=0</formula>
    </cfRule>
  </conditionalFormatting>
  <conditionalFormatting sqref="I21">
    <cfRule type="containsBlanks" dxfId="1179" priority="68">
      <formula>LEN(TRIM(I21))=0</formula>
    </cfRule>
    <cfRule type="expression" dxfId="1178" priority="69">
      <formula>$M$14="No"</formula>
    </cfRule>
    <cfRule type="expression" dxfId="1177" priority="70">
      <formula>$M$14="Not applicable"</formula>
    </cfRule>
    <cfRule type="expression" dxfId="1176" priority="71">
      <formula>$M$14="Don't know"</formula>
    </cfRule>
  </conditionalFormatting>
  <conditionalFormatting sqref="I20">
    <cfRule type="containsBlanks" dxfId="1175" priority="72">
      <formula>LEN(TRIM(I20))=0</formula>
    </cfRule>
    <cfRule type="expression" dxfId="1174" priority="73">
      <formula>$M$14="No"</formula>
    </cfRule>
    <cfRule type="expression" dxfId="1173" priority="74">
      <formula>$M$14="Not applicable"</formula>
    </cfRule>
    <cfRule type="expression" dxfId="1172" priority="75">
      <formula>$M$14="Don't know"</formula>
    </cfRule>
  </conditionalFormatting>
  <conditionalFormatting sqref="H8">
    <cfRule type="expression" dxfId="1171" priority="103">
      <formula>$N$14="No"</formula>
    </cfRule>
    <cfRule type="expression" dxfId="1170" priority="104">
      <formula>$N$14="Not applicable"</formula>
    </cfRule>
    <cfRule type="expression" dxfId="1169" priority="105">
      <formula>$N$14="Don't know"</formula>
    </cfRule>
    <cfRule type="containsBlanks" dxfId="1168" priority="106">
      <formula>LEN(TRIM(H8))=0</formula>
    </cfRule>
  </conditionalFormatting>
  <conditionalFormatting sqref="I11:N11">
    <cfRule type="expression" dxfId="1167" priority="139">
      <formula>$F$17="Not applicable"</formula>
    </cfRule>
    <cfRule type="expression" dxfId="1166" priority="140">
      <formula>$F$17="Don't know"</formula>
    </cfRule>
    <cfRule type="expression" dxfId="1165" priority="141">
      <formula>$F$17="No"</formula>
    </cfRule>
  </conditionalFormatting>
  <conditionalFormatting sqref="H141">
    <cfRule type="containsBlanks" dxfId="1164" priority="114">
      <formula>LEN(TRIM(H141))=0</formula>
    </cfRule>
    <cfRule type="expression" dxfId="1163" priority="115">
      <formula>#REF!="Don't know"</formula>
    </cfRule>
    <cfRule type="expression" dxfId="1162" priority="116">
      <formula>#REF!="No"</formula>
    </cfRule>
  </conditionalFormatting>
  <conditionalFormatting sqref="I23">
    <cfRule type="expression" dxfId="1161" priority="57">
      <formula>$N$14="No"</formula>
    </cfRule>
    <cfRule type="expression" dxfId="1160" priority="58">
      <formula>$N$14="Not applicable"</formula>
    </cfRule>
    <cfRule type="expression" dxfId="1159" priority="59">
      <formula>$N$14="Don't know"</formula>
    </cfRule>
    <cfRule type="containsBlanks" dxfId="1158" priority="60">
      <formula>LEN(TRIM(I23))=0</formula>
    </cfRule>
    <cfRule type="expression" dxfId="1157" priority="61">
      <formula>$N$14="No"</formula>
    </cfRule>
    <cfRule type="expression" dxfId="1156" priority="62">
      <formula>$N$14="Not applicable"</formula>
    </cfRule>
    <cfRule type="expression" dxfId="1155" priority="63">
      <formula>$N$14="Don't know"</formula>
    </cfRule>
  </conditionalFormatting>
  <conditionalFormatting sqref="O81">
    <cfRule type="containsBlanks" dxfId="1154" priority="25">
      <formula>LEN(TRIM(O81))=0</formula>
    </cfRule>
  </conditionalFormatting>
  <conditionalFormatting sqref="H140">
    <cfRule type="containsBlanks" dxfId="1153" priority="120">
      <formula>LEN(TRIM(H140))=0</formula>
    </cfRule>
  </conditionalFormatting>
  <conditionalFormatting sqref="H213:H216">
    <cfRule type="containsBlanks" dxfId="1152" priority="84">
      <formula>LEN(TRIM(H213))=0</formula>
    </cfRule>
    <cfRule type="expression" dxfId="1151" priority="85">
      <formula>$H$144="Don't know"</formula>
    </cfRule>
    <cfRule type="expression" dxfId="1150" priority="86">
      <formula>$H$144="no"</formula>
    </cfRule>
  </conditionalFormatting>
  <conditionalFormatting sqref="J29">
    <cfRule type="containsBlanks" dxfId="1149" priority="32">
      <formula>LEN(TRIM(J29))=0</formula>
    </cfRule>
  </conditionalFormatting>
  <conditionalFormatting sqref="J329">
    <cfRule type="containsBlanks" dxfId="1148" priority="49">
      <formula>LEN(TRIM(J329))=0</formula>
    </cfRule>
  </conditionalFormatting>
  <conditionalFormatting sqref="J346">
    <cfRule type="containsBlanks" dxfId="1147" priority="38">
      <formula>LEN(TRIM(J346))=0</formula>
    </cfRule>
  </conditionalFormatting>
  <conditionalFormatting sqref="I22">
    <cfRule type="containsBlanks" dxfId="1146" priority="64">
      <formula>LEN(TRIM(I22))=0</formula>
    </cfRule>
    <cfRule type="expression" dxfId="1145" priority="65">
      <formula>$M$14="No"</formula>
    </cfRule>
    <cfRule type="expression" dxfId="1144" priority="66">
      <formula>$M$14="Not applicable"</formula>
    </cfRule>
    <cfRule type="expression" dxfId="1143" priority="67">
      <formula>$M$14="Don't know"</formula>
    </cfRule>
  </conditionalFormatting>
  <conditionalFormatting sqref="H313">
    <cfRule type="containsBlanks" dxfId="1142" priority="107">
      <formula>LEN(TRIM(H313))=0</formula>
    </cfRule>
  </conditionalFormatting>
  <conditionalFormatting sqref="L164:M164">
    <cfRule type="expression" dxfId="1141" priority="89">
      <formula>$F$221="Don't know"</formula>
    </cfRule>
    <cfRule type="expression" dxfId="1140" priority="90">
      <formula>$F$221="No"</formula>
    </cfRule>
    <cfRule type="expression" dxfId="1139" priority="93">
      <formula>$F$221="Don't know"</formula>
    </cfRule>
    <cfRule type="expression" dxfId="1138" priority="94">
      <formula>$F$221="No"</formula>
    </cfRule>
  </conditionalFormatting>
  <conditionalFormatting sqref="L188:M198">
    <cfRule type="expression" dxfId="1137" priority="112">
      <formula>$F$221="Don't know"</formula>
    </cfRule>
    <cfRule type="expression" dxfId="1136" priority="113">
      <formula>$F$221="No"</formula>
    </cfRule>
    <cfRule type="expression" dxfId="1135" priority="131">
      <formula>$F$221="Don't know"</formula>
    </cfRule>
    <cfRule type="expression" dxfId="1134" priority="132">
      <formula>$F$221="No"</formula>
    </cfRule>
  </conditionalFormatting>
  <conditionalFormatting sqref="F260">
    <cfRule type="containsBlanks" dxfId="1133" priority="101">
      <formula>LEN(TRIM(F260))=0</formula>
    </cfRule>
  </conditionalFormatting>
  <conditionalFormatting sqref="J321">
    <cfRule type="containsBlanks" dxfId="1132" priority="42">
      <formula>LEN(TRIM(J321))=0</formula>
    </cfRule>
  </conditionalFormatting>
  <conditionalFormatting sqref="H357">
    <cfRule type="containsBlanks" dxfId="1131" priority="34">
      <formula>LEN(TRIM(H357))=0</formula>
    </cfRule>
  </conditionalFormatting>
  <conditionalFormatting sqref="J334">
    <cfRule type="containsBlanks" dxfId="1130" priority="48">
      <formula>LEN(TRIM(J334))=0</formula>
    </cfRule>
  </conditionalFormatting>
  <conditionalFormatting sqref="F245:G245 F247:G247 F246 F249:G249 F248">
    <cfRule type="containsBlanks" dxfId="1129" priority="55">
      <formula>LEN(TRIM(F245))=0</formula>
    </cfRule>
  </conditionalFormatting>
  <conditionalFormatting sqref="J324">
    <cfRule type="containsBlanks" dxfId="1128" priority="50">
      <formula>LEN(TRIM(J324))=0</formula>
    </cfRule>
  </conditionalFormatting>
  <conditionalFormatting sqref="O266">
    <cfRule type="containsBlanks" dxfId="1127" priority="78">
      <formula>LEN(TRIM(O266))=0</formula>
    </cfRule>
  </conditionalFormatting>
  <conditionalFormatting sqref="J348">
    <cfRule type="containsBlanks" dxfId="1126" priority="19">
      <formula>LEN(TRIM(J348))=0</formula>
    </cfRule>
  </conditionalFormatting>
  <conditionalFormatting sqref="L165:L174">
    <cfRule type="expression" dxfId="1125" priority="95">
      <formula>$F$221="Don't know"</formula>
    </cfRule>
    <cfRule type="expression" dxfId="1124" priority="96">
      <formula>$F$221="No"</formula>
    </cfRule>
  </conditionalFormatting>
  <conditionalFormatting sqref="J323">
    <cfRule type="containsBlanks" dxfId="1123" priority="24">
      <formula>LEN(TRIM(J323))=0</formula>
    </cfRule>
  </conditionalFormatting>
  <conditionalFormatting sqref="J341">
    <cfRule type="containsBlanks" dxfId="1122" priority="31">
      <formula>LEN(TRIM(J341))=0</formula>
    </cfRule>
  </conditionalFormatting>
  <conditionalFormatting sqref="F223">
    <cfRule type="containsBlanks" dxfId="1121" priority="111">
      <formula>LEN(TRIM(F223))=0</formula>
    </cfRule>
  </conditionalFormatting>
  <conditionalFormatting sqref="H360:I360 H361">
    <cfRule type="containsBlanks" dxfId="1120" priority="79">
      <formula>LEN(TRIM(H360))=0</formula>
    </cfRule>
    <cfRule type="containsBlanks" priority="80">
      <formula>LEN(TRIM(H360))=0</formula>
    </cfRule>
  </conditionalFormatting>
  <conditionalFormatting sqref="F254">
    <cfRule type="containsBlanks" dxfId="1119" priority="99">
      <formula>LEN(TRIM(F254))=0</formula>
    </cfRule>
  </conditionalFormatting>
  <conditionalFormatting sqref="H308:J308">
    <cfRule type="containsBlanks" dxfId="1118" priority="30">
      <formula>LEN(TRIM(H308))=0</formula>
    </cfRule>
  </conditionalFormatting>
  <conditionalFormatting sqref="F258">
    <cfRule type="containsBlanks" dxfId="1117" priority="97">
      <formula>LEN(TRIM(F258))=0</formula>
    </cfRule>
  </conditionalFormatting>
  <conditionalFormatting sqref="J331">
    <cfRule type="containsBlanks" dxfId="1116" priority="40">
      <formula>LEN(TRIM(J331))=0</formula>
    </cfRule>
  </conditionalFormatting>
  <conditionalFormatting sqref="F261:F264">
    <cfRule type="containsBlanks" dxfId="1115" priority="100">
      <formula>LEN(TRIM(F261))=0</formula>
    </cfRule>
  </conditionalFormatting>
  <conditionalFormatting sqref="J353">
    <cfRule type="containsBlanks" dxfId="1114" priority="18">
      <formula>LEN(TRIM(J353))=0</formula>
    </cfRule>
  </conditionalFormatting>
  <conditionalFormatting sqref="K242">
    <cfRule type="containsBlanks" dxfId="1113" priority="110">
      <formula>LEN(TRIM(K242))=0</formula>
    </cfRule>
  </conditionalFormatting>
  <conditionalFormatting sqref="H211">
    <cfRule type="containsBlanks" dxfId="1112" priority="81">
      <formula>LEN(TRIM(H211))=0</formula>
    </cfRule>
    <cfRule type="expression" dxfId="1111" priority="82">
      <formula>#REF!="Don't know"</formula>
    </cfRule>
    <cfRule type="expression" dxfId="1110" priority="83">
      <formula>#REF!="No"</formula>
    </cfRule>
  </conditionalFormatting>
  <conditionalFormatting sqref="J356">
    <cfRule type="containsBlanks" dxfId="1109" priority="36">
      <formula>LEN(TRIM(J356))=0</formula>
    </cfRule>
  </conditionalFormatting>
  <conditionalFormatting sqref="I24">
    <cfRule type="containsBlanks" dxfId="1108" priority="27">
      <formula>LEN(TRIM(I24))=0</formula>
    </cfRule>
  </conditionalFormatting>
  <conditionalFormatting sqref="J28">
    <cfRule type="containsBlanks" dxfId="1107" priority="33">
      <formula>LEN(TRIM(J28))=0</formula>
    </cfRule>
  </conditionalFormatting>
  <conditionalFormatting sqref="F176:F186">
    <cfRule type="containsBlanks" dxfId="1106" priority="91">
      <formula>LEN(TRIM(F176))=0</formula>
    </cfRule>
  </conditionalFormatting>
  <conditionalFormatting sqref="J354">
    <cfRule type="containsBlanks" dxfId="1105" priority="44">
      <formula>LEN(TRIM(J354))=0</formula>
    </cfRule>
  </conditionalFormatting>
  <conditionalFormatting sqref="G135">
    <cfRule type="containsBlanks" dxfId="1104" priority="125">
      <formula>LEN(TRIM(G135))=0</formula>
    </cfRule>
  </conditionalFormatting>
  <conditionalFormatting sqref="F95:F97">
    <cfRule type="containsBlanks" dxfId="1103" priority="88">
      <formula>LEN(TRIM(F95))=0</formula>
    </cfRule>
  </conditionalFormatting>
  <conditionalFormatting sqref="L164:N164 F164:F174 L165:L174">
    <cfRule type="containsBlanks" dxfId="1102" priority="92">
      <formula>LEN(TRIM(F164))=0</formula>
    </cfRule>
  </conditionalFormatting>
  <conditionalFormatting sqref="J349">
    <cfRule type="containsBlanks" dxfId="1101" priority="45">
      <formula>LEN(TRIM(J349))=0</formula>
    </cfRule>
  </conditionalFormatting>
  <conditionalFormatting sqref="F9:N9">
    <cfRule type="containsBlanks" dxfId="1100" priority="129">
      <formula>LEN(TRIM(F9))=0</formula>
    </cfRule>
  </conditionalFormatting>
  <conditionalFormatting sqref="G266">
    <cfRule type="containsBlanks" dxfId="1099" priority="76">
      <formula>LEN(TRIM(G266))=0</formula>
    </cfRule>
  </conditionalFormatting>
  <conditionalFormatting sqref="F243 H137:H139 K137 F200:F210 K219 F219:F221 H225 K228:K240 J147:J160 G147:G160">
    <cfRule type="containsBlanks" dxfId="1098" priority="126">
      <formula>LEN(TRIM(F137))=0</formula>
    </cfRule>
  </conditionalFormatting>
  <conditionalFormatting sqref="J326">
    <cfRule type="containsBlanks" dxfId="1097" priority="41">
      <formula>LEN(TRIM(J326))=0</formula>
    </cfRule>
  </conditionalFormatting>
  <conditionalFormatting sqref="J336">
    <cfRule type="containsBlanks" dxfId="1096" priority="39">
      <formula>LEN(TRIM(J336))=0</formula>
    </cfRule>
  </conditionalFormatting>
  <conditionalFormatting sqref="H143 K137 H137:H140">
    <cfRule type="expression" dxfId="1095" priority="118">
      <formula>#REF!="Don't know"</formula>
    </cfRule>
    <cfRule type="expression" dxfId="1094" priority="119">
      <formula>#REF!="No"</formula>
    </cfRule>
  </conditionalFormatting>
  <conditionalFormatting sqref="H310:H311">
    <cfRule type="containsBlanks" dxfId="1093" priority="109">
      <formula>LEN(TRIM(H310))=0</formula>
    </cfRule>
  </conditionalFormatting>
  <conditionalFormatting sqref="O251">
    <cfRule type="containsBlanks" dxfId="1092" priority="53">
      <formula>LEN(TRIM(O251))=0</formula>
    </cfRule>
  </conditionalFormatting>
  <conditionalFormatting sqref="I63:J64">
    <cfRule type="containsBlanks" dxfId="1091" priority="127">
      <formula>LEN(TRIM(I63))=0</formula>
    </cfRule>
  </conditionalFormatting>
  <conditionalFormatting sqref="J344">
    <cfRule type="containsBlanks" dxfId="1090" priority="46">
      <formula>LEN(TRIM(J344))=0</formula>
    </cfRule>
  </conditionalFormatting>
  <conditionalFormatting sqref="F252">
    <cfRule type="containsBlanks" dxfId="1089" priority="102">
      <formula>LEN(TRIM(F252))=0</formula>
    </cfRule>
  </conditionalFormatting>
  <conditionalFormatting sqref="J27">
    <cfRule type="containsBlanks" dxfId="1088" priority="124">
      <formula>LEN(TRIM(J27))=0</formula>
    </cfRule>
  </conditionalFormatting>
  <conditionalFormatting sqref="F9:N9 F11:F19 I11:N19">
    <cfRule type="expression" dxfId="1087" priority="133">
      <formula>$N$14="No"</formula>
    </cfRule>
    <cfRule type="expression" dxfId="1086" priority="134">
      <formula>$N$14="Not applicable"</formula>
    </cfRule>
    <cfRule type="expression" dxfId="1085" priority="135">
      <formula>$N$14="Don't know"</formula>
    </cfRule>
  </conditionalFormatting>
  <conditionalFormatting sqref="O316:O356">
    <cfRule type="containsBlanks" dxfId="1084" priority="35">
      <formula>LEN(TRIM(O316))=0</formula>
    </cfRule>
  </conditionalFormatting>
  <conditionalFormatting sqref="J89:J92">
    <cfRule type="containsBlanks" dxfId="1083" priority="43">
      <formula>LEN(TRIM(J89))=0</formula>
    </cfRule>
  </conditionalFormatting>
  <conditionalFormatting sqref="J339">
    <cfRule type="containsBlanks" dxfId="1082" priority="47">
      <formula>LEN(TRIM(J339))=0</formula>
    </cfRule>
  </conditionalFormatting>
  <conditionalFormatting sqref="G93:J93">
    <cfRule type="containsBlanks" dxfId="1081" priority="56">
      <formula>LEN(TRIM(G93))=0</formula>
    </cfRule>
  </conditionalFormatting>
  <conditionalFormatting sqref="I12:N19">
    <cfRule type="expression" dxfId="1080" priority="136">
      <formula>$F12="Not applicable"</formula>
    </cfRule>
    <cfRule type="expression" dxfId="1079" priority="137">
      <formula>$F12="Don't know"</formula>
    </cfRule>
    <cfRule type="expression" dxfId="1078" priority="138">
      <formula>$F12="No"</formula>
    </cfRule>
  </conditionalFormatting>
  <conditionalFormatting sqref="J351">
    <cfRule type="containsBlanks" dxfId="1077" priority="37">
      <formula>LEN(TRIM(J351))=0</formula>
    </cfRule>
  </conditionalFormatting>
  <conditionalFormatting sqref="J328">
    <cfRule type="containsBlanks" dxfId="1076" priority="23">
      <formula>LEN(TRIM(J328))=0</formula>
    </cfRule>
  </conditionalFormatting>
  <conditionalFormatting sqref="J60">
    <cfRule type="containsBlanks" dxfId="1075" priority="121">
      <formula>LEN(TRIM(J60))=0</formula>
    </cfRule>
  </conditionalFormatting>
  <conditionalFormatting sqref="O227 J35:K36">
    <cfRule type="containsBlanks" dxfId="1074" priority="128">
      <formula>LEN(TRIM(J35))=0</formula>
    </cfRule>
  </conditionalFormatting>
  <conditionalFormatting sqref="J26">
    <cfRule type="containsBlanks" dxfId="1073" priority="122">
      <formula>LEN(TRIM(J26))=0</formula>
    </cfRule>
  </conditionalFormatting>
  <conditionalFormatting sqref="J319">
    <cfRule type="containsBlanks" dxfId="1072" priority="51">
      <formula>LEN(TRIM(J319))=0</formula>
    </cfRule>
  </conditionalFormatting>
  <conditionalFormatting sqref="H315:J315">
    <cfRule type="containsBlanks" dxfId="1071" priority="28">
      <formula>LEN(TRIM(H315))=0</formula>
    </cfRule>
  </conditionalFormatting>
  <conditionalFormatting sqref="H143">
    <cfRule type="containsBlanks" dxfId="1070" priority="117">
      <formula>LEN(TRIM(H143))=0</formula>
    </cfRule>
  </conditionalFormatting>
  <conditionalFormatting sqref="J318">
    <cfRule type="containsBlanks" dxfId="1069" priority="52">
      <formula>LEN(TRIM(J318))=0</formula>
    </cfRule>
  </conditionalFormatting>
  <conditionalFormatting sqref="H312:J312">
    <cfRule type="containsBlanks" dxfId="1068" priority="29">
      <formula>LEN(TRIM(H312))=0</formula>
    </cfRule>
  </conditionalFormatting>
  <conditionalFormatting sqref="F99:F102">
    <cfRule type="containsBlanks" dxfId="1067" priority="87">
      <formula>LEN(TRIM(F99))=0</formula>
    </cfRule>
  </conditionalFormatting>
  <conditionalFormatting sqref="J338">
    <cfRule type="containsBlanks" dxfId="1066" priority="21">
      <formula>LEN(TRIM(J338))=0</formula>
    </cfRule>
  </conditionalFormatting>
  <conditionalFormatting sqref="H26 G63:H64 F70:J70 H106 H276:I277 K276:L276 K282:L282 H281:I283 H285:I285 K285:L285 K293:L293 H292:I293 F11:F19 F188:F198 F71:F73 H297:H299 O310 H358 H301:H307 O297:O298 H28:H31 O303 O307 H279:I279 G72:J72 F77:J81 L188:N198 K279:L279 K287:L287 K289:L290 H287:I287 H289:I290 G116:N128">
    <cfRule type="containsBlanks" dxfId="1065" priority="130">
      <formula>LEN(TRIM(F11))=0</formula>
    </cfRule>
  </conditionalFormatting>
  <conditionalFormatting sqref="F256">
    <cfRule type="containsBlanks" dxfId="1064" priority="98">
      <formula>LEN(TRIM(F256))=0</formula>
    </cfRule>
  </conditionalFormatting>
  <conditionalFormatting sqref="O78">
    <cfRule type="containsBlanks" dxfId="1063" priority="26">
      <formula>LEN(TRIM(O78))=0</formula>
    </cfRule>
  </conditionalFormatting>
  <conditionalFormatting sqref="K277:L277">
    <cfRule type="containsBlanks" dxfId="1062" priority="17">
      <formula>LEN(TRIM(K277))=0</formula>
    </cfRule>
  </conditionalFormatting>
  <conditionalFormatting sqref="K278:L278">
    <cfRule type="containsBlanks" dxfId="1061" priority="16">
      <formula>LEN(TRIM(K278))=0</formula>
    </cfRule>
  </conditionalFormatting>
  <conditionalFormatting sqref="K281:L281">
    <cfRule type="containsBlanks" dxfId="1060" priority="15">
      <formula>LEN(TRIM(K281))=0</formula>
    </cfRule>
  </conditionalFormatting>
  <conditionalFormatting sqref="K283:L283">
    <cfRule type="containsBlanks" dxfId="1059" priority="14">
      <formula>LEN(TRIM(K283))=0</formula>
    </cfRule>
  </conditionalFormatting>
  <conditionalFormatting sqref="K286:L286">
    <cfRule type="containsBlanks" dxfId="1058" priority="13">
      <formula>LEN(TRIM(K286))=0</formula>
    </cfRule>
  </conditionalFormatting>
  <conditionalFormatting sqref="K288:L288">
    <cfRule type="containsBlanks" dxfId="1057" priority="12">
      <formula>LEN(TRIM(K288))=0</formula>
    </cfRule>
  </conditionalFormatting>
  <conditionalFormatting sqref="K292:L292">
    <cfRule type="containsBlanks" dxfId="1056" priority="11">
      <formula>LEN(TRIM(K292))=0</formula>
    </cfRule>
  </conditionalFormatting>
  <conditionalFormatting sqref="K294:L294">
    <cfRule type="containsBlanks" dxfId="1055" priority="10">
      <formula>LEN(TRIM(K294))=0</formula>
    </cfRule>
  </conditionalFormatting>
  <conditionalFormatting sqref="H286:I286">
    <cfRule type="containsBlanks" dxfId="1054" priority="9">
      <formula>LEN(TRIM(H286))=0</formula>
    </cfRule>
  </conditionalFormatting>
  <conditionalFormatting sqref="H288:I288">
    <cfRule type="containsBlanks" dxfId="1053" priority="8">
      <formula>LEN(TRIM(H288))=0</formula>
    </cfRule>
  </conditionalFormatting>
  <conditionalFormatting sqref="H294:I294">
    <cfRule type="containsBlanks" dxfId="1052" priority="7">
      <formula>LEN(TRIM(H294))=0</formula>
    </cfRule>
  </conditionalFormatting>
  <conditionalFormatting sqref="J37:K37">
    <cfRule type="containsBlanks" dxfId="1051" priority="6">
      <formula>LEN(TRIM(J37))=0</formula>
    </cfRule>
  </conditionalFormatting>
  <conditionalFormatting sqref="J39:K40">
    <cfRule type="containsBlanks" dxfId="1050" priority="5">
      <formula>LEN(TRIM(J39))=0</formula>
    </cfRule>
  </conditionalFormatting>
  <conditionalFormatting sqref="J42:K45">
    <cfRule type="containsBlanks" dxfId="1049" priority="4">
      <formula>LEN(TRIM(J42))=0</formula>
    </cfRule>
  </conditionalFormatting>
  <conditionalFormatting sqref="J47:K53">
    <cfRule type="containsBlanks" dxfId="1048" priority="3">
      <formula>LEN(TRIM(J47))=0</formula>
    </cfRule>
  </conditionalFormatting>
  <conditionalFormatting sqref="J55:K56">
    <cfRule type="containsBlanks" dxfId="1047" priority="2">
      <formula>LEN(TRIM(J55))=0</formula>
    </cfRule>
  </conditionalFormatting>
  <conditionalFormatting sqref="J57:K57">
    <cfRule type="containsBlanks" dxfId="1046" priority="1">
      <formula>LEN(TRIM(J57))=0</formula>
    </cfRule>
  </conditionalFormatting>
  <dataValidations disablePrompts="1" count="44">
    <dataValidation type="list" allowBlank="1" showInputMessage="1" showErrorMessage="1" sqref="F245:G245" xr:uid="{49598119-0004-44EC-8444-37E8579E9106}">
      <formula1>"Yes: Extensive social marketing,Yes: Some social marketing,No,Don't know"</formula1>
    </dataValidation>
    <dataValidation type="list" allowBlank="1" showInputMessage="1" showErrorMessage="1" sqref="H140:J140" xr:uid="{CF95CD58-8127-43EE-BDC7-C5F3BD128EE1}">
      <formula1>"Yes - high level of implementation, Yes - some implementation,Minimal or no implementation, Don't know, Not applicable (no strategy)"</formula1>
    </dataValidation>
    <dataValidation type="list" allowBlank="1" showInputMessage="1" showErrorMessage="1" sqref="F247:G247" xr:uid="{AE45E1F0-03C2-4EC3-A40C-AACAB20E39EF}">
      <formula1>"Yes: Extensive mobile outreach/education,Yes: Some mobile outreach/education,No,Don't know"</formula1>
    </dataValidation>
    <dataValidation type="list" allowBlank="1" showInputMessage="1" showErrorMessage="1" sqref="H305:J306" xr:uid="{5377BFAB-65E3-41A8-A735-B2799E57719A}">
      <formula1>"Most were tested, Some were tested, None were tested, Don't know, Not applicable"</formula1>
    </dataValidation>
    <dataValidation type="list" allowBlank="1" showInputMessage="1" showErrorMessage="1" error="Please choose from the dropdown list." sqref="I22" xr:uid="{FE313AB7-8F5C-40B0-B5B1-5724B261E21C}">
      <formula1>"0 times, 1 time, 2-3 times, 4 or more times, Don't know"</formula1>
    </dataValidation>
    <dataValidation type="list" allowBlank="1" showInputMessage="1" showErrorMessage="1" sqref="H361:I361" xr:uid="{55A645DC-F41A-4918-94AD-6755E930B25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08:J308" xr:uid="{CC415317-0A14-40F1-B0DB-9FC9999750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G147:L160" xr:uid="{2FAE9045-4A53-441E-83B1-00F8AAEC3F3F}">
      <formula1>"Community Health Worker (or equivalent),Auxiliary Nurse,Auxiliary Nurse Midwife,Nurse,Clinical Officer,Doctor,Don't know,Not applicable"</formula1>
    </dataValidation>
    <dataValidation type="list" allowBlank="1" showInputMessage="1" showErrorMessage="1" sqref="F249:G249 H213:J216" xr:uid="{8575364D-7D15-4EA0-82C3-F77EA03522D0}">
      <formula1>"Yes,No,Don't know"</formula1>
    </dataValidation>
    <dataValidation type="list" allowBlank="1" showInputMessage="1" showErrorMessage="1" sqref="F99:G102" xr:uid="{0E962CC4-9C94-4A30-9BA1-BA0FA898C2D5}">
      <formula1>"Yes,No,Don't Know"</formula1>
    </dataValidation>
    <dataValidation type="list" allowBlank="1" showInputMessage="1" showErrorMessage="1" sqref="F272:G272" xr:uid="{B6E5586B-6C1F-4E01-87C4-3573F386D4D1}">
      <formula1>"Paper only, Mobile phone/SMS,Electronic,Combination, Don't know, Not applicable (no LMIS)"</formula1>
    </dataValidation>
    <dataValidation type="list" allowBlank="1" showInputMessage="1" showErrorMessage="1" sqref="F271:G271" xr:uid="{8A5445A4-4439-4D9D-A888-CA44D0BCDA09}">
      <formula1>"Yes: All social marketing sites included, Yes: Some social marketing sites included,None, Don't know, Not applicable (no LMIS)"</formula1>
    </dataValidation>
    <dataValidation type="list" allowBlank="1" showInputMessage="1" showErrorMessage="1" sqref="H312:J312" xr:uid="{B6A01387-95F7-485D-A7E4-8AB41BD1E962}">
      <formula1>"0-25%,26-50%,51-75%,76-100%, Don’t know, Not applicable"</formula1>
    </dataValidation>
    <dataValidation type="list" allowBlank="1" showInputMessage="1" showErrorMessage="1" sqref="H302:J302" xr:uid="{3E83471B-054A-4753-9966-FCEBA758F374}">
      <formula1>"Yes,No,Don't know,Not applicable"</formula1>
    </dataValidation>
    <dataValidation type="list" allowBlank="1" showInputMessage="1" showErrorMessage="1" sqref="F269:G269" xr:uid="{EB505F37-19A6-4352-AFE6-804097A35DCB}">
      <formula1>"Yes: All private sector facilities included, Yes: Some private sector facilities included,None, Don't know, Not applicable (no LMIS)"</formula1>
    </dataValidation>
    <dataValidation type="list" allowBlank="1" showInputMessage="1" showErrorMessage="1" sqref="H29 J29" xr:uid="{ABD83DF9-4EF7-4B2D-A294-FDBDF7BE5669}">
      <formula1>"2015,2016,2017,2018,2019"</formula1>
    </dataValidation>
    <dataValidation type="list" allowBlank="1" showInputMessage="1" showErrorMessage="1" sqref="J89:J92" xr:uid="{C1F2900A-95A5-4881-B6FC-F39E13779C09}">
      <formula1>"Yes, No, Don't Know,Not applicable"</formula1>
    </dataValidation>
    <dataValidation type="list" allowBlank="1" showInputMessage="1" showErrorMessage="1" error="Please choose from the dropdown list." sqref="I20:I21" xr:uid="{7F01D22A-311D-4E1B-8B19-3D67B8175AD5}">
      <formula1>"Yes, No, Don't know, Not applicable"</formula1>
    </dataValidation>
    <dataValidation type="list" allowBlank="1" showInputMessage="1" showErrorMessage="1" sqref="F18" xr:uid="{8AAFC917-D5B3-4242-9E80-DEA0C8A57756}">
      <formula1>"Ministry of Finance, Ministry of Planning,Both,Neither,Don't know, Not applicable"</formula1>
    </dataValidation>
    <dataValidation type="list" allowBlank="1" showInputMessage="1" showErrorMessage="1" error="Please choose from the dropdown list." prompt="Please select from the dropdown list" sqref="G90:I92" xr:uid="{357D2A18-259A-4C09-8D43-B1E9F5BE9E7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allowBlank="1" showInputMessage="1" showErrorMessage="1" error="Please choose from the dropdown list." sqref="K20:N24" xr:uid="{FDCB7198-9AAC-474B-BA6F-4C8622AAF16C}"/>
    <dataValidation type="list" allowBlank="1" showInputMessage="1" showErrorMessage="1" sqref="H298:H299 H311 H313 H307 H303 H315" xr:uid="{CB85C70B-BAC1-4F7E-9FFF-3EE6B0C735C2}">
      <formula1>"Yes, No, Don’t know, Not applicable"</formula1>
    </dataValidation>
    <dataValidation type="list" allowBlank="1" showInputMessage="1" showErrorMessage="1" sqref="H106" xr:uid="{7ECF9191-A764-445B-97A7-26A355E65820}">
      <formula1>"Yes, No, Don't Know"</formula1>
    </dataValidation>
    <dataValidation type="list" allowBlank="1" showInputMessage="1" showErrorMessage="1" sqref="H302" xr:uid="{D874D3D6-1B7E-4F82-BA19-360547E907E0}">
      <formula1>"Yes,No,Don’t know, Not applicable"</formula1>
    </dataValidation>
    <dataValidation type="list" allowBlank="1" showInputMessage="1" showErrorMessage="1" sqref="F77:F81" xr:uid="{F3A131B6-6BBB-458E-97BC-AA97FE7B8994}">
      <formula1>"In-kind, Cash, Don't know, Not applicable"</formula1>
    </dataValidation>
    <dataValidation type="list" allowBlank="1" showInputMessage="1" showErrorMessage="1" sqref="J161:L161 H161" xr:uid="{00B60BC4-9E2B-4507-819C-B11632C5466B}">
      <formula1>"Community Health Worker (or equivalent), Nurse, Auxiliary Nurse, Auxiliary Nurse Midwife, Clinical Officer, Doctor, Don't know, Not applicable"</formula1>
    </dataValidation>
    <dataValidation type="list" allowBlank="1" showInputMessage="1" showErrorMessage="1" sqref="H26 H28 J28 J26" xr:uid="{F6CF259B-A646-49A6-92F9-B0347662548A}">
      <formula1>"January, February, March, April, May, June, July, August, September, October, November, December"</formula1>
    </dataValidation>
    <dataValidation type="list" allowBlank="1" showInputMessage="1" showErrorMessage="1" sqref="H301:J301" xr:uid="{F823B580-B64B-41E8-8C64-78542AC5F37A}">
      <formula1>"Less than 6 months, 6 months to under 1 year, 1 year to 18 months, More than 18 months,Don’t know"</formula1>
    </dataValidation>
    <dataValidation type="list" allowBlank="1" showInputMessage="1" showErrorMessage="1" sqref="H143:J143 F252 H211:J211 G266 J60:K60 F164:F174 K228:K240 F188:F198 G135 F260 F200:F210 H357:H358 I67 H141:J141 J58 F176:F186" xr:uid="{9240CF17-8F13-4ECB-AF61-F37387A86FFC}">
      <formula1>"Yes, No, Don't know"</formula1>
    </dataValidation>
    <dataValidation type="list" allowBlank="1" showInputMessage="1" showErrorMessage="1" sqref="H31:J31" xr:uid="{FA9C1AE1-23DA-41E6-ABF4-092D47C8F49E}">
      <formula1>"Less than annually,Annually,Bi-annually (twice a year),Quarterly,Monthly,Ad hoc"</formula1>
    </dataValidation>
    <dataValidation type="list" allowBlank="1" showInputMessage="1" showErrorMessage="1" sqref="H297:J297" xr:uid="{61D00A4B-D3AC-4949-8CC3-E0D18D10B274}">
      <formula1>"Yes, No, Don’t know"</formula1>
    </dataValidation>
    <dataValidation type="list" allowBlank="1" showInputMessage="1" showErrorMessage="1" sqref="H304:J304" xr:uid="{F5F74E2C-E795-4673-BB67-96C81EAA9661}">
      <formula1>"Yes - ISO certified, Yes - WHO-PQ, Yes - both ISO certified and WHO-PQ,Neither, Don’t know, Not applicable"</formula1>
    </dataValidation>
    <dataValidation type="list" allowBlank="1" showInputMessage="1" showErrorMessage="1" sqref="J341:K341 J356:K356 J321:K321 J336:K336 J331:K331 J346:K346 J326:K326 J351:K351" xr:uid="{DC6AAC46-A141-4E4E-B823-7E77403D85D6}">
      <formula1>"0,1,2 or more,Don't know"</formula1>
    </dataValidation>
    <dataValidation type="list" allowBlank="1" showInputMessage="1" showErrorMessage="1" sqref="J318:K318 J353:K353 J323:K323 J343:K343 J333:K333 J328:K328 J348:K348 J338:K338" xr:uid="{9A0B89E1-6301-42AD-B183-6088EB00DF06}">
      <formula1>"WHO-prequalified, SRA, Both WHO-PQ and SRA,No SRA or WHO-PQ products registered,Don’t know"</formula1>
    </dataValidation>
    <dataValidation type="list" allowBlank="1" showInputMessage="1" showErrorMessage="1" sqref="F248:G248" xr:uid="{36CF980B-56CC-49B8-B809-2EB08FADB21B}">
      <formula1>"Yes: Extensive community mobilization/engagement,Yes: Some community mobilization/engagement,No,Don't know"</formula1>
    </dataValidation>
    <dataValidation type="list" allowBlank="1" showInputMessage="1" showErrorMessage="1" sqref="F246:G246" xr:uid="{9151422D-C5F2-4A06-BB39-118351CC1F4A}">
      <formula1>"Yes: Extensive mass media,Yes: Some mass media,No,Don't know"</formula1>
    </dataValidation>
    <dataValidation type="list" allowBlank="1" showInputMessage="1" showErrorMessage="1" sqref="G251" xr:uid="{C0965D43-C5B9-4A94-B969-4E28E359ECC3}">
      <formula1>"0%,1-10%,11-20%,21-30%,31-40%,41-50%,51-60%,61-70%,71-80%,81-100%,Don't know,Not applicable"</formula1>
    </dataValidation>
    <dataValidation type="list" allowBlank="1" showInputMessage="1" showErrorMessage="1" sqref="F270:G270" xr:uid="{27F11FD5-1A23-40BD-BA0E-D0687F4AE88B}">
      <formula1>"Yes: All NGO facilities included, Yes: Some NGO facilities included,None, Don't know, Not applicable (no LMIS)"</formula1>
    </dataValidation>
    <dataValidation type="list" allowBlank="1" showInputMessage="1" showErrorMessage="1" sqref="H310:J310" xr:uid="{61641DFF-5FA6-490A-B3FE-B6813A17D8BF}">
      <formula1>"0,1,2-3,More than 3, Don’t know"</formula1>
    </dataValidation>
    <dataValidation type="list" allowBlank="1" showInputMessage="1" showErrorMessage="1" sqref="F95:F97" xr:uid="{44CDB9BE-B58F-47A3-A1D8-DE8842F93728}">
      <formula1>"Yes,No,Don't Know,Not Applicable"</formula1>
    </dataValidation>
    <dataValidation type="list" allowBlank="1" showInputMessage="1" showErrorMessage="1" sqref="H360:I360" xr:uid="{8A2804C0-8CE1-442B-A212-CA6982ACD271}">
      <formula1>"Yes (PSE plan with FP/RH component),No PSE plan started/developed,Yes PSE plan but no FP/RH component,Don't know"</formula1>
    </dataValidation>
    <dataValidation type="list" allowBlank="1" showInputMessage="1" showErrorMessage="1" sqref="J329 J324 J349 J319 J339 J334 J344 J354" xr:uid="{4B1983CF-C3A1-4206-9DA9-BAF2ACC925E0}">
      <formula1>"0,1,2-3,More than 3,Don't know"</formula1>
    </dataValidation>
    <dataValidation type="list" allowBlank="1" showInputMessage="1" showErrorMessage="1" sqref="F268:G268" xr:uid="{65068312-1F72-4D8F-B515-F3D46B481CB4}">
      <formula1>"Yes: All public sector facilities included, Yes: Some public sector facilities included,None, Don't know, Not applicable (no LMIS)"</formula1>
    </dataValidation>
    <dataValidation type="list" allowBlank="1" showInputMessage="1" showErrorMessage="1" sqref="F72 F254 F223 F256 F219:F221 I23:I24 H225 M164:N164 F261:F264 H139:J139 F11:F17 L188:N198 H8 F70 F19 F258 G130:N132 L164:L174 G116:N128" xr:uid="{D7F5C42B-ACB4-4D11-87E2-B993B13BF5AE}">
      <formula1>"Yes, No, Don't know, Not applicable"</formula1>
    </dataValidation>
  </dataValidations>
  <hyperlinks>
    <hyperlink ref="L1:M1" location="'All Countries Summary (2019)'!A1" display="go to summary page" xr:uid="{F544315E-2DE3-4FDD-8D0D-11B16658A11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5ECA8B9-78B8-4765-8A6A-0950088C8569}">
          <x14:formula1>
            <xm:f>'\\chemonics.sharepoint.com@SSL\DavWWWRoot\sites\FO000\1300_CL\Monitoring and Evaluation\CS Indicators and Index\Validated Surveys - 2019\Validation_final\[CS Indicators Survey_2019_Sierra_Leone_Final.xlsx]Data sources for dropdown list'!#REF!</xm:f>
          </x14:formula1>
          <xm:sqref>E3 O58:P58 P94 O106:P106 O113:P115 P76 O135:P135 O88:P93 O95:P103 O60:P60 O67:P67 O310:P356 O274:P274 O358:P360 O69:P74 O277:P279 O20:P24 P357:P359 O357 O297:P308 O77:P81 O146:P161 O26:P33 O141:P144 O266:P272 O163:P264</xm:sqref>
        </x14:dataValidation>
        <x14:dataValidation type="list" allowBlank="1" showInputMessage="1" showErrorMessage="1" prompt="Please select from drop-down list" xr:uid="{3CD2991F-C8FF-47B0-A7E8-FE8E6C3473A9}">
          <x14:formula1>
            <xm:f>'\\chemonics.sharepoint.com@SSL\DavWWWRoot\sites\FO000\1300_CL\Monitoring and Evaluation\CS Indicators and Index\Validated Surveys - 2019\Validation_final\[CS Indicators Survey_2019_Sierra_Leone_Final.xlsx]Data sources for dropdown list'!#REF!</xm:f>
          </x14:formula1>
          <xm:sqref>O8:P19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3F869-8A22-4D8C-8D26-5D585351E3EC}">
  <sheetPr>
    <tabColor theme="7" tint="-0.249977111117893"/>
  </sheetPr>
  <dimension ref="A1:Q363"/>
  <sheetViews>
    <sheetView showGridLines="0" zoomScaleNormal="100" workbookViewId="0">
      <selection activeCell="N1" sqref="N1"/>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46</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t="s">
        <v>5486</v>
      </c>
      <c r="K8" s="2409"/>
      <c r="L8" s="2409"/>
      <c r="M8" s="2409"/>
      <c r="N8" s="2410"/>
      <c r="O8" s="2245" t="s">
        <v>834</v>
      </c>
      <c r="P8" s="2245" t="s">
        <v>3605</v>
      </c>
    </row>
    <row r="9" spans="2:16" ht="21.75" customHeight="1">
      <c r="B9" s="22" t="s">
        <v>435</v>
      </c>
      <c r="C9" s="1997" t="s">
        <v>436</v>
      </c>
      <c r="D9" s="1997"/>
      <c r="E9" s="1998"/>
      <c r="F9" s="2411" t="s">
        <v>5487</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5488</v>
      </c>
      <c r="J11" s="1637"/>
      <c r="K11" s="1637"/>
      <c r="L11" s="1637"/>
      <c r="M11" s="1637"/>
      <c r="N11" s="1637"/>
      <c r="O11" s="2124"/>
      <c r="P11" s="2124"/>
    </row>
    <row r="12" spans="2:16" ht="39.75" customHeight="1">
      <c r="B12" s="1490" t="s">
        <v>441</v>
      </c>
      <c r="C12" s="1997" t="s">
        <v>442</v>
      </c>
      <c r="D12" s="1997"/>
      <c r="E12" s="1998"/>
      <c r="F12" s="1622" t="s">
        <v>56</v>
      </c>
      <c r="G12" s="2397" t="s">
        <v>440</v>
      </c>
      <c r="H12" s="2138"/>
      <c r="I12" s="1641" t="s">
        <v>5489</v>
      </c>
      <c r="J12" s="1637"/>
      <c r="K12" s="1637"/>
      <c r="L12" s="1637"/>
      <c r="M12" s="1637"/>
      <c r="N12" s="1637"/>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37" t="s">
        <v>5490</v>
      </c>
      <c r="J14" s="1637"/>
      <c r="K14" s="1637"/>
      <c r="L14" s="1637"/>
      <c r="M14" s="1637"/>
      <c r="N14" s="1637"/>
      <c r="O14" s="2124"/>
      <c r="P14" s="2124"/>
    </row>
    <row r="15" spans="2:16" ht="33" customHeight="1">
      <c r="B15" s="1490" t="s">
        <v>448</v>
      </c>
      <c r="C15" s="1997" t="s">
        <v>67</v>
      </c>
      <c r="D15" s="1997"/>
      <c r="E15" s="1998"/>
      <c r="F15" s="1622" t="s">
        <v>56</v>
      </c>
      <c r="G15" s="2397" t="s">
        <v>449</v>
      </c>
      <c r="H15" s="2138"/>
      <c r="I15" s="1637" t="s">
        <v>957</v>
      </c>
      <c r="J15" s="1637"/>
      <c r="K15" s="1637"/>
      <c r="L15" s="1637"/>
      <c r="M15" s="1637"/>
      <c r="N15" s="1637"/>
      <c r="O15" s="2124"/>
      <c r="P15" s="2124"/>
    </row>
    <row r="16" spans="2:16" ht="44.25" customHeight="1">
      <c r="B16" s="1490" t="s">
        <v>450</v>
      </c>
      <c r="C16" s="1997" t="s">
        <v>451</v>
      </c>
      <c r="D16" s="1997"/>
      <c r="E16" s="1998"/>
      <c r="F16" s="1622" t="s">
        <v>56</v>
      </c>
      <c r="G16" s="2397" t="s">
        <v>452</v>
      </c>
      <c r="H16" s="2138"/>
      <c r="I16" s="1641" t="s">
        <v>5491</v>
      </c>
      <c r="J16" s="1637"/>
      <c r="K16" s="1637"/>
      <c r="L16" s="1637"/>
      <c r="M16" s="1637"/>
      <c r="N16" s="1637"/>
      <c r="O16" s="2124"/>
      <c r="P16" s="2124"/>
    </row>
    <row r="17" spans="2:16" ht="26.25" customHeight="1">
      <c r="B17" s="1490" t="s">
        <v>453</v>
      </c>
      <c r="C17" s="2043" t="s">
        <v>454</v>
      </c>
      <c r="D17" s="2043"/>
      <c r="E17" s="2043"/>
      <c r="F17" s="1622" t="s">
        <v>56</v>
      </c>
      <c r="G17" s="2397" t="s">
        <v>455</v>
      </c>
      <c r="H17" s="2138"/>
      <c r="I17" s="1641" t="s">
        <v>5492</v>
      </c>
      <c r="J17" s="1637"/>
      <c r="K17" s="1637"/>
      <c r="L17" s="1637"/>
      <c r="M17" s="1637"/>
      <c r="N17" s="1637"/>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30.75" customHeight="1">
      <c r="B19" s="1490" t="s">
        <v>458</v>
      </c>
      <c r="C19" s="2043" t="s">
        <v>459</v>
      </c>
      <c r="D19" s="2043"/>
      <c r="E19" s="2043"/>
      <c r="F19" s="1622" t="s">
        <v>57</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56</v>
      </c>
      <c r="J20" s="1993" t="s">
        <v>461</v>
      </c>
      <c r="K20" s="2170" t="s">
        <v>5493</v>
      </c>
      <c r="L20" s="2171"/>
      <c r="M20" s="2171"/>
      <c r="N20" s="2179"/>
      <c r="O20" s="25" t="s">
        <v>4295</v>
      </c>
      <c r="P20" s="26"/>
    </row>
    <row r="21" spans="2:16" ht="24" customHeight="1">
      <c r="B21" s="23" t="s">
        <v>81</v>
      </c>
      <c r="C21" s="1997" t="s">
        <v>462</v>
      </c>
      <c r="D21" s="1997"/>
      <c r="E21" s="1997"/>
      <c r="F21" s="1997"/>
      <c r="G21" s="1997"/>
      <c r="H21" s="1997"/>
      <c r="I21" s="1522" t="s">
        <v>56</v>
      </c>
      <c r="J21" s="2398"/>
      <c r="K21" s="2172"/>
      <c r="L21" s="2173"/>
      <c r="M21" s="2173"/>
      <c r="N21" s="2174"/>
      <c r="O21" s="25" t="s">
        <v>845</v>
      </c>
      <c r="P21" s="26"/>
    </row>
    <row r="22" spans="2:16" ht="24" customHeight="1">
      <c r="B22" s="23" t="s">
        <v>91</v>
      </c>
      <c r="C22" s="1997" t="s">
        <v>463</v>
      </c>
      <c r="D22" s="1997"/>
      <c r="E22" s="1997"/>
      <c r="F22" s="1997"/>
      <c r="G22" s="1997"/>
      <c r="H22" s="1997"/>
      <c r="I22" s="1522" t="s">
        <v>88</v>
      </c>
      <c r="J22" s="2398"/>
      <c r="K22" s="2172"/>
      <c r="L22" s="2173"/>
      <c r="M22" s="2173"/>
      <c r="N22" s="2174"/>
      <c r="O22" s="2051" t="s">
        <v>834</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3838" t="s">
        <v>5494</v>
      </c>
      <c r="M26" s="3839"/>
      <c r="N26" s="3840"/>
      <c r="O26" s="30" t="s">
        <v>3613</v>
      </c>
      <c r="P26" s="1515" t="s">
        <v>3613</v>
      </c>
    </row>
    <row r="27" spans="2:16" ht="89.25" customHeight="1">
      <c r="B27" s="23" t="s">
        <v>472</v>
      </c>
      <c r="C27" s="2028" t="s">
        <v>473</v>
      </c>
      <c r="D27" s="2028"/>
      <c r="E27" s="2028"/>
      <c r="F27" s="2028"/>
      <c r="G27" s="2028"/>
      <c r="H27" s="2028"/>
      <c r="I27" s="2029"/>
      <c r="J27" s="31">
        <v>894425</v>
      </c>
      <c r="K27" s="2113"/>
      <c r="L27" s="3841"/>
      <c r="M27" s="3842"/>
      <c r="N27" s="3843"/>
      <c r="O27" s="2051" t="s">
        <v>850</v>
      </c>
      <c r="P27" s="2051"/>
    </row>
    <row r="28" spans="2:16" ht="19.5" customHeight="1">
      <c r="B28" s="2096" t="s">
        <v>120</v>
      </c>
      <c r="C28" s="1830" t="s">
        <v>474</v>
      </c>
      <c r="D28" s="1830"/>
      <c r="E28" s="1830"/>
      <c r="F28" s="1830"/>
      <c r="G28" s="1634" t="s">
        <v>469</v>
      </c>
      <c r="H28" s="1531" t="s">
        <v>846</v>
      </c>
      <c r="I28" s="32" t="s">
        <v>470</v>
      </c>
      <c r="J28" s="33" t="s">
        <v>847</v>
      </c>
      <c r="K28" s="2113"/>
      <c r="L28" s="3841"/>
      <c r="M28" s="3842"/>
      <c r="N28" s="3843"/>
      <c r="O28" s="2124"/>
      <c r="P28" s="2124"/>
    </row>
    <row r="29" spans="2:16" ht="19.5" customHeight="1">
      <c r="B29" s="2097"/>
      <c r="C29" s="2043"/>
      <c r="D29" s="2043"/>
      <c r="E29" s="2043"/>
      <c r="F29" s="2043"/>
      <c r="G29" s="1634" t="s">
        <v>475</v>
      </c>
      <c r="H29" s="1510">
        <v>2018</v>
      </c>
      <c r="I29" s="32" t="s">
        <v>476</v>
      </c>
      <c r="J29" s="1510">
        <v>2018</v>
      </c>
      <c r="K29" s="2113"/>
      <c r="L29" s="3841"/>
      <c r="M29" s="3842"/>
      <c r="N29" s="3843"/>
      <c r="O29" s="2124"/>
      <c r="P29" s="2124"/>
    </row>
    <row r="30" spans="2:16" ht="25.5" customHeight="1">
      <c r="B30" s="1490" t="s">
        <v>435</v>
      </c>
      <c r="C30" s="1997" t="s">
        <v>477</v>
      </c>
      <c r="D30" s="1997"/>
      <c r="E30" s="1997"/>
      <c r="F30" s="1997"/>
      <c r="G30" s="1998"/>
      <c r="H30" s="2381" t="s">
        <v>4099</v>
      </c>
      <c r="I30" s="2382"/>
      <c r="J30" s="2383"/>
      <c r="K30" s="2113"/>
      <c r="L30" s="3841"/>
      <c r="M30" s="3842"/>
      <c r="N30" s="3843"/>
      <c r="O30" s="2197"/>
      <c r="P30" s="2197"/>
    </row>
    <row r="31" spans="2:16" ht="23.25" customHeight="1">
      <c r="B31" s="1490" t="s">
        <v>441</v>
      </c>
      <c r="C31" s="1997" t="s">
        <v>478</v>
      </c>
      <c r="D31" s="1997"/>
      <c r="E31" s="1997"/>
      <c r="F31" s="1997"/>
      <c r="G31" s="1998"/>
      <c r="H31" s="2384" t="s">
        <v>3116</v>
      </c>
      <c r="I31" s="2385"/>
      <c r="J31" s="2386"/>
      <c r="K31" s="2114"/>
      <c r="L31" s="3844"/>
      <c r="M31" s="3845"/>
      <c r="N31" s="3846"/>
      <c r="O31" s="1513" t="s">
        <v>914</v>
      </c>
      <c r="P31" s="26"/>
    </row>
    <row r="32" spans="2:16" ht="76.5" customHeight="1">
      <c r="B32" s="1490" t="s">
        <v>443</v>
      </c>
      <c r="C32" s="2028" t="s">
        <v>479</v>
      </c>
      <c r="D32" s="2028"/>
      <c r="E32" s="2028"/>
      <c r="F32" s="2028"/>
      <c r="G32" s="2028"/>
      <c r="H32" s="2028"/>
      <c r="I32" s="2028"/>
      <c r="J32" s="2028"/>
      <c r="K32" s="2028"/>
      <c r="L32" s="2028"/>
      <c r="M32" s="2028"/>
      <c r="N32" s="2372"/>
      <c r="O32" s="2074" t="s">
        <v>328</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5070" t="s">
        <v>5495</v>
      </c>
      <c r="P34" s="2379"/>
    </row>
    <row r="35" spans="2:16" ht="21" customHeight="1">
      <c r="B35" s="27"/>
      <c r="C35" s="2091" t="s">
        <v>485</v>
      </c>
      <c r="D35" s="2091"/>
      <c r="E35" s="2091"/>
      <c r="F35" s="2091"/>
      <c r="G35" s="2091"/>
      <c r="H35" s="2091"/>
      <c r="I35" s="2092"/>
      <c r="J35" s="118" t="s">
        <v>331</v>
      </c>
      <c r="K35" s="35">
        <v>759</v>
      </c>
      <c r="L35" s="2361" t="s">
        <v>61</v>
      </c>
      <c r="M35" s="2362"/>
      <c r="N35" s="2363"/>
      <c r="O35" s="3316"/>
      <c r="P35" s="2380"/>
    </row>
    <row r="36" spans="2:16" ht="21" customHeight="1">
      <c r="B36" s="27"/>
      <c r="C36" s="2091" t="s">
        <v>486</v>
      </c>
      <c r="D36" s="2091"/>
      <c r="E36" s="2091"/>
      <c r="F36" s="2091"/>
      <c r="G36" s="2091"/>
      <c r="H36" s="2091"/>
      <c r="I36" s="2092"/>
      <c r="J36" s="34" t="s">
        <v>331</v>
      </c>
      <c r="K36" s="35" t="s">
        <v>331</v>
      </c>
      <c r="L36" s="2361" t="s">
        <v>61</v>
      </c>
      <c r="M36" s="2362"/>
      <c r="N36" s="2363"/>
      <c r="O36" s="3316"/>
      <c r="P36" s="2380"/>
    </row>
    <row r="37" spans="2:16" ht="31.5" customHeight="1">
      <c r="B37" s="27"/>
      <c r="C37" s="2091" t="s">
        <v>487</v>
      </c>
      <c r="D37" s="2091"/>
      <c r="E37" s="2091"/>
      <c r="F37" s="38" t="s">
        <v>488</v>
      </c>
      <c r="G37" s="1754"/>
      <c r="H37" s="2008"/>
      <c r="I37" s="1755"/>
      <c r="J37" s="34" t="s">
        <v>331</v>
      </c>
      <c r="K37" s="35" t="s">
        <v>331</v>
      </c>
      <c r="L37" s="2361" t="s">
        <v>61</v>
      </c>
      <c r="M37" s="2362"/>
      <c r="N37" s="2363"/>
      <c r="O37" s="3316"/>
      <c r="P37" s="2380"/>
    </row>
    <row r="38" spans="2:16" ht="21" customHeight="1">
      <c r="B38" s="27" t="s">
        <v>489</v>
      </c>
      <c r="C38" s="1997" t="s">
        <v>490</v>
      </c>
      <c r="D38" s="1997"/>
      <c r="E38" s="1997"/>
      <c r="F38" s="1997"/>
      <c r="G38" s="1997"/>
      <c r="H38" s="1997"/>
      <c r="I38" s="1997"/>
      <c r="J38" s="1997"/>
      <c r="K38" s="1997"/>
      <c r="L38" s="1997"/>
      <c r="M38" s="1997"/>
      <c r="N38" s="2041"/>
      <c r="O38" s="3316"/>
      <c r="P38" s="2380"/>
    </row>
    <row r="39" spans="2:16" ht="21" customHeight="1">
      <c r="B39" s="27"/>
      <c r="C39" s="2091" t="s">
        <v>491</v>
      </c>
      <c r="D39" s="2091"/>
      <c r="E39" s="2091"/>
      <c r="F39" s="2091"/>
      <c r="G39" s="2091"/>
      <c r="H39" s="2091"/>
      <c r="I39" s="2092"/>
      <c r="J39" s="118" t="s">
        <v>331</v>
      </c>
      <c r="K39" s="35">
        <v>151806</v>
      </c>
      <c r="L39" s="2361" t="s">
        <v>61</v>
      </c>
      <c r="M39" s="2362"/>
      <c r="N39" s="2363"/>
      <c r="O39" s="3316"/>
      <c r="P39" s="2380"/>
    </row>
    <row r="40" spans="2:16" ht="27.75" customHeight="1">
      <c r="B40" s="27"/>
      <c r="C40" s="2091" t="s">
        <v>492</v>
      </c>
      <c r="D40" s="2091"/>
      <c r="E40" s="2091"/>
      <c r="F40" s="38" t="s">
        <v>488</v>
      </c>
      <c r="G40" s="1754"/>
      <c r="H40" s="2008"/>
      <c r="I40" s="1755"/>
      <c r="J40" s="34" t="s">
        <v>331</v>
      </c>
      <c r="K40" s="35" t="s">
        <v>331</v>
      </c>
      <c r="L40" s="2361" t="s">
        <v>61</v>
      </c>
      <c r="M40" s="2362"/>
      <c r="N40" s="2363"/>
      <c r="O40" s="3316"/>
      <c r="P40" s="2380"/>
    </row>
    <row r="41" spans="2:16" ht="21" customHeight="1">
      <c r="B41" s="27" t="s">
        <v>493</v>
      </c>
      <c r="C41" s="1997" t="s">
        <v>333</v>
      </c>
      <c r="D41" s="1997"/>
      <c r="E41" s="1997"/>
      <c r="F41" s="1997"/>
      <c r="G41" s="1997"/>
      <c r="H41" s="1997"/>
      <c r="I41" s="1997"/>
      <c r="J41" s="1997"/>
      <c r="K41" s="1997"/>
      <c r="L41" s="1997"/>
      <c r="M41" s="1997"/>
      <c r="N41" s="2041"/>
      <c r="O41" s="3316"/>
      <c r="P41" s="2380"/>
    </row>
    <row r="42" spans="2:16" ht="21" customHeight="1">
      <c r="B42" s="27"/>
      <c r="C42" s="2091" t="s">
        <v>494</v>
      </c>
      <c r="D42" s="2091"/>
      <c r="E42" s="2091"/>
      <c r="F42" s="2091"/>
      <c r="G42" s="2091"/>
      <c r="H42" s="2091"/>
      <c r="I42" s="2092"/>
      <c r="J42" s="118" t="s">
        <v>331</v>
      </c>
      <c r="K42" s="35">
        <v>207468</v>
      </c>
      <c r="L42" s="2361" t="s">
        <v>61</v>
      </c>
      <c r="M42" s="2362"/>
      <c r="N42" s="2363"/>
      <c r="O42" s="3316"/>
      <c r="P42" s="2380"/>
    </row>
    <row r="43" spans="2:16" ht="21" customHeight="1">
      <c r="B43" s="27"/>
      <c r="C43" s="2091" t="s">
        <v>495</v>
      </c>
      <c r="D43" s="2091"/>
      <c r="E43" s="2091"/>
      <c r="F43" s="2091"/>
      <c r="G43" s="2091"/>
      <c r="H43" s="2091"/>
      <c r="I43" s="2092"/>
      <c r="J43" s="118" t="s">
        <v>331</v>
      </c>
      <c r="K43" s="35">
        <v>207468</v>
      </c>
      <c r="L43" s="2361" t="s">
        <v>61</v>
      </c>
      <c r="M43" s="2362"/>
      <c r="N43" s="2363"/>
      <c r="O43" s="3316"/>
      <c r="P43" s="2380"/>
    </row>
    <row r="44" spans="2:16" ht="21" customHeight="1">
      <c r="B44" s="27"/>
      <c r="C44" s="2091" t="s">
        <v>496</v>
      </c>
      <c r="D44" s="2091"/>
      <c r="E44" s="2091"/>
      <c r="F44" s="2091"/>
      <c r="G44" s="2091"/>
      <c r="H44" s="2091"/>
      <c r="I44" s="2092"/>
      <c r="J44" s="34" t="s">
        <v>331</v>
      </c>
      <c r="K44" s="35" t="s">
        <v>331</v>
      </c>
      <c r="L44" s="2361" t="s">
        <v>61</v>
      </c>
      <c r="M44" s="2362"/>
      <c r="N44" s="2363"/>
      <c r="O44" s="3316"/>
      <c r="P44" s="2380"/>
    </row>
    <row r="45" spans="2:16" ht="32.25" customHeight="1">
      <c r="B45" s="27"/>
      <c r="C45" s="2091" t="s">
        <v>497</v>
      </c>
      <c r="D45" s="2091"/>
      <c r="E45" s="2091"/>
      <c r="F45" s="38" t="s">
        <v>488</v>
      </c>
      <c r="G45" s="1754"/>
      <c r="H45" s="2008"/>
      <c r="I45" s="1755"/>
      <c r="J45" s="34" t="s">
        <v>331</v>
      </c>
      <c r="K45" s="35" t="s">
        <v>331</v>
      </c>
      <c r="L45" s="2361" t="s">
        <v>61</v>
      </c>
      <c r="M45" s="2362"/>
      <c r="N45" s="2363"/>
      <c r="O45" s="3316"/>
      <c r="P45" s="2380"/>
    </row>
    <row r="46" spans="2:16" ht="21" customHeight="1">
      <c r="B46" s="27" t="s">
        <v>498</v>
      </c>
      <c r="C46" s="1997" t="s">
        <v>334</v>
      </c>
      <c r="D46" s="1997"/>
      <c r="E46" s="1997"/>
      <c r="F46" s="1997"/>
      <c r="G46" s="1997"/>
      <c r="H46" s="1997"/>
      <c r="I46" s="1997"/>
      <c r="J46" s="1997"/>
      <c r="K46" s="1997"/>
      <c r="L46" s="1997"/>
      <c r="M46" s="1997"/>
      <c r="N46" s="2041"/>
      <c r="O46" s="3316"/>
      <c r="P46" s="2380"/>
    </row>
    <row r="47" spans="2:16" ht="21" customHeight="1">
      <c r="B47" s="27"/>
      <c r="C47" s="2091" t="s">
        <v>499</v>
      </c>
      <c r="D47" s="2091"/>
      <c r="E47" s="2091"/>
      <c r="F47" s="2091"/>
      <c r="G47" s="2091"/>
      <c r="H47" s="2091"/>
      <c r="I47" s="2092"/>
      <c r="J47" s="118" t="s">
        <v>331</v>
      </c>
      <c r="K47" s="332">
        <v>3036</v>
      </c>
      <c r="L47" s="2361" t="s">
        <v>61</v>
      </c>
      <c r="M47" s="2362"/>
      <c r="N47" s="2363"/>
      <c r="O47" s="3316"/>
      <c r="P47" s="2380"/>
    </row>
    <row r="48" spans="2:16" ht="21" customHeight="1">
      <c r="B48" s="27"/>
      <c r="C48" s="2091" t="s">
        <v>500</v>
      </c>
      <c r="D48" s="2091"/>
      <c r="E48" s="2091"/>
      <c r="F48" s="2091"/>
      <c r="G48" s="2091"/>
      <c r="H48" s="2091"/>
      <c r="I48" s="2092"/>
      <c r="J48" s="118" t="s">
        <v>331</v>
      </c>
      <c r="K48" s="332">
        <v>7530</v>
      </c>
      <c r="L48" s="2361" t="s">
        <v>61</v>
      </c>
      <c r="M48" s="2362"/>
      <c r="N48" s="2363"/>
      <c r="O48" s="3316"/>
      <c r="P48" s="2380"/>
    </row>
    <row r="49" spans="2:16" ht="30" customHeight="1">
      <c r="B49" s="27"/>
      <c r="C49" s="2091" t="s">
        <v>501</v>
      </c>
      <c r="D49" s="2091"/>
      <c r="E49" s="2091"/>
      <c r="F49" s="38" t="s">
        <v>488</v>
      </c>
      <c r="G49" s="2093"/>
      <c r="H49" s="2157"/>
      <c r="I49" s="2094"/>
      <c r="J49" s="34" t="s">
        <v>331</v>
      </c>
      <c r="K49" s="332" t="s">
        <v>331</v>
      </c>
      <c r="L49" s="2361" t="s">
        <v>61</v>
      </c>
      <c r="M49" s="2362"/>
      <c r="N49" s="2363"/>
      <c r="O49" s="3316"/>
      <c r="P49" s="2380"/>
    </row>
    <row r="50" spans="2:16" ht="21" customHeight="1">
      <c r="B50" s="27" t="s">
        <v>502</v>
      </c>
      <c r="C50" s="2091" t="s">
        <v>503</v>
      </c>
      <c r="D50" s="2091"/>
      <c r="E50" s="2091"/>
      <c r="F50" s="2091"/>
      <c r="G50" s="2091"/>
      <c r="H50" s="2091"/>
      <c r="I50" s="2092"/>
      <c r="J50" s="118" t="s">
        <v>331</v>
      </c>
      <c r="K50" s="332">
        <v>1100</v>
      </c>
      <c r="L50" s="2361" t="s">
        <v>61</v>
      </c>
      <c r="M50" s="2362"/>
      <c r="N50" s="2363"/>
      <c r="O50" s="3316"/>
      <c r="P50" s="2380"/>
    </row>
    <row r="51" spans="2:16" ht="21" customHeight="1">
      <c r="B51" s="27" t="s">
        <v>504</v>
      </c>
      <c r="C51" s="2091" t="s">
        <v>505</v>
      </c>
      <c r="D51" s="2091"/>
      <c r="E51" s="2091"/>
      <c r="F51" s="2091"/>
      <c r="G51" s="2091"/>
      <c r="H51" s="2091"/>
      <c r="I51" s="2092"/>
      <c r="J51" s="34" t="s">
        <v>331</v>
      </c>
      <c r="K51" s="35" t="s">
        <v>331</v>
      </c>
      <c r="L51" s="2361" t="s">
        <v>61</v>
      </c>
      <c r="M51" s="2362"/>
      <c r="N51" s="2363"/>
      <c r="O51" s="3316"/>
      <c r="P51" s="2380"/>
    </row>
    <row r="52" spans="2:16" ht="21" customHeight="1">
      <c r="B52" s="27" t="s">
        <v>506</v>
      </c>
      <c r="C52" s="2091" t="s">
        <v>131</v>
      </c>
      <c r="D52" s="2091"/>
      <c r="E52" s="2091"/>
      <c r="F52" s="2091"/>
      <c r="G52" s="2091"/>
      <c r="H52" s="2091"/>
      <c r="I52" s="2092"/>
      <c r="J52" s="118" t="s">
        <v>331</v>
      </c>
      <c r="K52" s="332">
        <v>6174568</v>
      </c>
      <c r="L52" s="2361" t="s">
        <v>61</v>
      </c>
      <c r="M52" s="2362"/>
      <c r="N52" s="2363"/>
      <c r="O52" s="3316"/>
      <c r="P52" s="2380"/>
    </row>
    <row r="53" spans="2:16" ht="21" customHeight="1">
      <c r="B53" s="27" t="s">
        <v>507</v>
      </c>
      <c r="C53" s="2091" t="s">
        <v>132</v>
      </c>
      <c r="D53" s="2091"/>
      <c r="E53" s="2091"/>
      <c r="F53" s="2091"/>
      <c r="G53" s="2091"/>
      <c r="H53" s="2091"/>
      <c r="I53" s="2092"/>
      <c r="J53" s="118" t="s">
        <v>331</v>
      </c>
      <c r="K53" s="332">
        <v>1000</v>
      </c>
      <c r="L53" s="2361" t="s">
        <v>61</v>
      </c>
      <c r="M53" s="2362"/>
      <c r="N53" s="2363"/>
      <c r="O53" s="3316"/>
      <c r="P53" s="2380"/>
    </row>
    <row r="54" spans="2:16" ht="21" customHeight="1">
      <c r="B54" s="27" t="s">
        <v>508</v>
      </c>
      <c r="C54" s="1997" t="s">
        <v>509</v>
      </c>
      <c r="D54" s="1997"/>
      <c r="E54" s="1997"/>
      <c r="F54" s="1997"/>
      <c r="G54" s="1997"/>
      <c r="H54" s="1997"/>
      <c r="I54" s="1997"/>
      <c r="J54" s="1997"/>
      <c r="K54" s="1997"/>
      <c r="L54" s="1997"/>
      <c r="M54" s="1997"/>
      <c r="N54" s="2041"/>
      <c r="O54" s="3316"/>
      <c r="P54" s="2380"/>
    </row>
    <row r="55" spans="2:16" ht="21" customHeight="1">
      <c r="B55" s="27"/>
      <c r="C55" s="2091" t="s">
        <v>299</v>
      </c>
      <c r="D55" s="2091"/>
      <c r="E55" s="2091"/>
      <c r="F55" s="2091"/>
      <c r="G55" s="2091"/>
      <c r="H55" s="2091"/>
      <c r="I55" s="2092"/>
      <c r="J55" s="118" t="s">
        <v>331</v>
      </c>
      <c r="K55" s="500">
        <v>91139</v>
      </c>
      <c r="L55" s="2361" t="s">
        <v>61</v>
      </c>
      <c r="M55" s="2362"/>
      <c r="N55" s="2363"/>
      <c r="O55" s="3316"/>
      <c r="P55" s="2380"/>
    </row>
    <row r="56" spans="2:16" ht="21" customHeight="1">
      <c r="B56" s="27"/>
      <c r="C56" s="2091" t="s">
        <v>300</v>
      </c>
      <c r="D56" s="2091"/>
      <c r="E56" s="2091"/>
      <c r="F56" s="2091"/>
      <c r="G56" s="2091"/>
      <c r="H56" s="2091"/>
      <c r="I56" s="2092"/>
      <c r="J56" s="34" t="s">
        <v>331</v>
      </c>
      <c r="K56" s="35" t="s">
        <v>331</v>
      </c>
      <c r="L56" s="2361" t="s">
        <v>61</v>
      </c>
      <c r="M56" s="2362"/>
      <c r="N56" s="2363"/>
      <c r="O56" s="3316"/>
      <c r="P56" s="2380"/>
    </row>
    <row r="57" spans="2:16" ht="21" customHeight="1" thickBot="1">
      <c r="B57" s="39" t="s">
        <v>510</v>
      </c>
      <c r="C57" s="2364" t="s">
        <v>511</v>
      </c>
      <c r="D57" s="2364"/>
      <c r="E57" s="2364"/>
      <c r="F57" s="2364"/>
      <c r="G57" s="2364"/>
      <c r="H57" s="2364"/>
      <c r="I57" s="2365"/>
      <c r="J57" s="203" t="s">
        <v>331</v>
      </c>
      <c r="K57" s="204" t="s">
        <v>331</v>
      </c>
      <c r="L57" s="2366" t="s">
        <v>61</v>
      </c>
      <c r="M57" s="2367"/>
      <c r="N57" s="2368"/>
      <c r="O57" s="3316"/>
      <c r="P57" s="2380"/>
    </row>
    <row r="58" spans="2:16" ht="51" customHeight="1" thickBot="1">
      <c r="B58" s="40" t="s">
        <v>512</v>
      </c>
      <c r="C58" s="2351" t="s">
        <v>513</v>
      </c>
      <c r="D58" s="2351"/>
      <c r="E58" s="2351"/>
      <c r="F58" s="2351"/>
      <c r="G58" s="2351"/>
      <c r="H58" s="2351"/>
      <c r="I58" s="2351"/>
      <c r="J58" s="41" t="s">
        <v>57</v>
      </c>
      <c r="K58" s="42" t="s">
        <v>514</v>
      </c>
      <c r="L58" s="2352"/>
      <c r="M58" s="2353"/>
      <c r="N58" s="2354"/>
      <c r="O58" s="43" t="s">
        <v>3616</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57</v>
      </c>
      <c r="K60" s="2358"/>
      <c r="L60" s="45" t="s">
        <v>514</v>
      </c>
      <c r="M60" s="2359" t="s">
        <v>5496</v>
      </c>
      <c r="N60" s="2360"/>
      <c r="O60" s="1627" t="s">
        <v>5497</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0</v>
      </c>
      <c r="H63" s="116" t="s">
        <v>5498</v>
      </c>
      <c r="I63" s="2317" t="s">
        <v>5499</v>
      </c>
      <c r="J63" s="2318"/>
      <c r="K63" s="2340" t="s">
        <v>5500</v>
      </c>
      <c r="L63" s="2341"/>
      <c r="M63" s="2341"/>
      <c r="N63" s="2342"/>
      <c r="O63" s="2349"/>
      <c r="P63" s="2349"/>
    </row>
    <row r="64" spans="2:16" ht="54" customHeight="1">
      <c r="B64" s="1490" t="s">
        <v>441</v>
      </c>
      <c r="C64" s="1997" t="s">
        <v>525</v>
      </c>
      <c r="D64" s="1997"/>
      <c r="E64" s="1997"/>
      <c r="F64" s="1998"/>
      <c r="G64" s="48">
        <v>0</v>
      </c>
      <c r="H64" s="116" t="s">
        <v>5498</v>
      </c>
      <c r="I64" s="2317" t="s">
        <v>331</v>
      </c>
      <c r="J64" s="2318"/>
      <c r="K64" s="2340" t="s">
        <v>5501</v>
      </c>
      <c r="L64" s="2341"/>
      <c r="M64" s="2341"/>
      <c r="N64" s="2342"/>
      <c r="O64" s="2349"/>
      <c r="P64" s="2349"/>
    </row>
    <row r="65" spans="2:17" ht="54" customHeight="1" thickBot="1">
      <c r="B65" s="27" t="s">
        <v>443</v>
      </c>
      <c r="C65" s="1830" t="s">
        <v>526</v>
      </c>
      <c r="D65" s="1830"/>
      <c r="E65" s="1830"/>
      <c r="F65" s="1831"/>
      <c r="G65" s="50">
        <f>G63+G64</f>
        <v>0</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57</v>
      </c>
      <c r="J67" s="54" t="s">
        <v>514</v>
      </c>
      <c r="K67" s="2331" t="s">
        <v>5500</v>
      </c>
      <c r="L67" s="2332"/>
      <c r="M67" s="2332"/>
      <c r="N67" s="2333"/>
      <c r="O67" s="1627" t="s">
        <v>5497</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5502</v>
      </c>
      <c r="P69" s="2051"/>
    </row>
    <row r="70" spans="2:17" ht="28.5" customHeight="1">
      <c r="B70" s="1490" t="s">
        <v>435</v>
      </c>
      <c r="C70" s="2338" t="s">
        <v>537</v>
      </c>
      <c r="D70" s="2338"/>
      <c r="E70" s="2339"/>
      <c r="F70" s="1523" t="s">
        <v>57</v>
      </c>
      <c r="G70" s="2315">
        <v>0</v>
      </c>
      <c r="H70" s="2316"/>
      <c r="I70" s="2317" t="s">
        <v>331</v>
      </c>
      <c r="J70" s="2318"/>
      <c r="K70" s="2340"/>
      <c r="L70" s="2341"/>
      <c r="M70" s="2341"/>
      <c r="N70" s="2342"/>
      <c r="O70" s="2124"/>
      <c r="P70" s="2124"/>
    </row>
    <row r="71" spans="2:17" ht="31.5" customHeight="1">
      <c r="B71" s="56"/>
      <c r="C71" s="2338" t="s">
        <v>538</v>
      </c>
      <c r="D71" s="2338"/>
      <c r="E71" s="2339"/>
      <c r="F71" s="2162" t="s">
        <v>331</v>
      </c>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t="s">
        <v>331</v>
      </c>
      <c r="J72" s="2318"/>
      <c r="K72" s="2340"/>
      <c r="L72" s="2341"/>
      <c r="M72" s="2341"/>
      <c r="N72" s="2342"/>
      <c r="O72" s="2124"/>
      <c r="P72" s="2124"/>
    </row>
    <row r="73" spans="2:17" ht="35.25" customHeight="1">
      <c r="B73" s="56"/>
      <c r="C73" s="2338" t="s">
        <v>540</v>
      </c>
      <c r="D73" s="2338"/>
      <c r="E73" s="2339"/>
      <c r="F73" s="2162" t="s">
        <v>331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62</v>
      </c>
      <c r="G77" s="2315">
        <v>0</v>
      </c>
      <c r="H77" s="2316"/>
      <c r="I77" s="2317" t="s">
        <v>857</v>
      </c>
      <c r="J77" s="2318"/>
      <c r="K77" s="2284"/>
      <c r="L77" s="2285"/>
      <c r="M77" s="2285"/>
      <c r="N77" s="2286"/>
      <c r="O77" s="25" t="s">
        <v>864</v>
      </c>
      <c r="P77" s="26"/>
    </row>
    <row r="78" spans="2:17" s="13" customFormat="1" ht="32.25" customHeight="1">
      <c r="B78" s="1490" t="s">
        <v>441</v>
      </c>
      <c r="C78" s="1997" t="s">
        <v>67</v>
      </c>
      <c r="D78" s="1997"/>
      <c r="E78" s="1998"/>
      <c r="F78" s="1523" t="s">
        <v>865</v>
      </c>
      <c r="G78" s="2315">
        <v>1106821</v>
      </c>
      <c r="H78" s="2316"/>
      <c r="I78" s="2317" t="s">
        <v>862</v>
      </c>
      <c r="J78" s="2318"/>
      <c r="K78" s="2284" t="s">
        <v>5503</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862</v>
      </c>
      <c r="J79" s="2318"/>
      <c r="K79" s="2284"/>
      <c r="L79" s="2285"/>
      <c r="M79" s="2285"/>
      <c r="N79" s="2286"/>
      <c r="O79" s="25"/>
      <c r="P79" s="26"/>
    </row>
    <row r="80" spans="2:17" s="13" customFormat="1" ht="32.25" customHeight="1">
      <c r="B80" s="1490" t="s">
        <v>445</v>
      </c>
      <c r="C80" s="1997" t="s">
        <v>116</v>
      </c>
      <c r="D80" s="1997"/>
      <c r="E80" s="1998"/>
      <c r="F80" s="1523" t="s">
        <v>62</v>
      </c>
      <c r="G80" s="2315">
        <v>0</v>
      </c>
      <c r="H80" s="2316"/>
      <c r="I80" s="2317" t="s">
        <v>862</v>
      </c>
      <c r="J80" s="2318"/>
      <c r="K80" s="2315"/>
      <c r="L80" s="2319"/>
      <c r="M80" s="2319"/>
      <c r="N80" s="2320"/>
      <c r="O80" s="238"/>
      <c r="P80" s="238"/>
    </row>
    <row r="81" spans="1:16" s="13" customFormat="1" ht="32.25" customHeight="1">
      <c r="B81" s="1490" t="s">
        <v>448</v>
      </c>
      <c r="C81" s="1997" t="s">
        <v>328</v>
      </c>
      <c r="D81" s="1997"/>
      <c r="E81" s="1998"/>
      <c r="F81" s="1523" t="s">
        <v>62</v>
      </c>
      <c r="G81" s="2315">
        <v>0</v>
      </c>
      <c r="H81" s="2316"/>
      <c r="I81" s="2317" t="s">
        <v>862</v>
      </c>
      <c r="J81" s="2318"/>
      <c r="K81" s="2284"/>
      <c r="L81" s="2285"/>
      <c r="M81" s="2285"/>
      <c r="N81" s="2286"/>
      <c r="O81" s="1511" t="s">
        <v>867</v>
      </c>
      <c r="P81" s="501"/>
    </row>
    <row r="82" spans="1:16" ht="53.25" customHeight="1" thickBot="1">
      <c r="B82" s="27" t="s">
        <v>450</v>
      </c>
      <c r="C82" s="1830" t="s">
        <v>549</v>
      </c>
      <c r="D82" s="1830"/>
      <c r="E82" s="1831"/>
      <c r="F82" s="61"/>
      <c r="G82" s="2307">
        <f>G77+G78+G79+G80+G81</f>
        <v>1106821</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v>
      </c>
      <c r="K84" s="65" t="s">
        <v>434</v>
      </c>
      <c r="L84" s="2304"/>
      <c r="M84" s="2305"/>
      <c r="N84" s="2306"/>
      <c r="O84" s="2231"/>
      <c r="P84" s="2231"/>
    </row>
    <row r="85" spans="1:16" ht="49.5" customHeight="1">
      <c r="B85" s="66" t="s">
        <v>553</v>
      </c>
      <c r="C85" s="2302" t="s">
        <v>554</v>
      </c>
      <c r="D85" s="2302"/>
      <c r="E85" s="2302"/>
      <c r="F85" s="2302"/>
      <c r="G85" s="2302"/>
      <c r="H85" s="2302"/>
      <c r="I85" s="2303"/>
      <c r="J85" s="64" t="s">
        <v>61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1.2374665287754703</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5500</v>
      </c>
      <c r="M88" s="2293"/>
      <c r="N88" s="2294"/>
      <c r="O88" s="2051" t="s">
        <v>914</v>
      </c>
      <c r="P88" s="2051" t="s">
        <v>914</v>
      </c>
    </row>
    <row r="89" spans="1:16" ht="21" customHeight="1">
      <c r="B89" s="1490" t="s">
        <v>435</v>
      </c>
      <c r="C89" s="2301" t="s">
        <v>561</v>
      </c>
      <c r="D89" s="2301"/>
      <c r="E89" s="2301"/>
      <c r="F89" s="2301"/>
      <c r="G89" s="2301"/>
      <c r="H89" s="2301"/>
      <c r="I89" s="2301"/>
      <c r="J89" s="158" t="s">
        <v>62</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57</v>
      </c>
      <c r="G95" s="2040"/>
      <c r="H95" s="2289" t="s">
        <v>514</v>
      </c>
      <c r="I95" s="2021" t="s">
        <v>5504</v>
      </c>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57</v>
      </c>
      <c r="I106" s="2260" t="s">
        <v>514</v>
      </c>
      <c r="J106" s="2261"/>
      <c r="K106" s="2262"/>
      <c r="L106" s="2263"/>
      <c r="M106" s="2263"/>
      <c r="N106" s="2264"/>
      <c r="O106" s="25" t="s">
        <v>3696</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t="s">
        <v>4323</v>
      </c>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57</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57</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57</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57</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57</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57</v>
      </c>
      <c r="M121" s="2110"/>
      <c r="N121" s="2191"/>
      <c r="O121" s="2232"/>
      <c r="P121" s="2232"/>
    </row>
    <row r="122" spans="2:16" ht="24.75" customHeight="1">
      <c r="B122" s="73" t="s">
        <v>453</v>
      </c>
      <c r="C122" s="1885" t="s">
        <v>132</v>
      </c>
      <c r="D122" s="1885"/>
      <c r="E122" s="1885"/>
      <c r="F122" s="2148"/>
      <c r="G122" s="2108" t="s">
        <v>57</v>
      </c>
      <c r="H122" s="2109"/>
      <c r="I122" s="2108" t="s">
        <v>57</v>
      </c>
      <c r="J122" s="2109"/>
      <c r="K122" s="1522" t="s">
        <v>57</v>
      </c>
      <c r="L122" s="2108" t="s">
        <v>57</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57</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57</v>
      </c>
      <c r="M125" s="2110"/>
      <c r="N125" s="2191"/>
      <c r="O125" s="2232"/>
      <c r="P125" s="2232"/>
    </row>
    <row r="126" spans="2:16" ht="21" customHeight="1">
      <c r="B126" s="73" t="s">
        <v>596</v>
      </c>
      <c r="C126" s="1885" t="s">
        <v>597</v>
      </c>
      <c r="D126" s="1885"/>
      <c r="E126" s="1885"/>
      <c r="F126" s="2148"/>
      <c r="G126" s="2108" t="s">
        <v>57</v>
      </c>
      <c r="H126" s="2109"/>
      <c r="I126" s="2108" t="s">
        <v>56</v>
      </c>
      <c r="J126" s="2109"/>
      <c r="K126" s="1522" t="s">
        <v>56</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57</v>
      </c>
      <c r="H128" s="2109"/>
      <c r="I128" s="2108" t="s">
        <v>57</v>
      </c>
      <c r="J128" s="2109"/>
      <c r="K128" s="1522" t="s">
        <v>57</v>
      </c>
      <c r="L128" s="2108" t="s">
        <v>57</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t="s">
        <v>56</v>
      </c>
      <c r="H135" s="2236" t="s">
        <v>609</v>
      </c>
      <c r="I135" s="2237"/>
      <c r="J135" s="2238" t="s">
        <v>5505</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31.5" customHeight="1">
      <c r="B137" s="1490" t="s">
        <v>611</v>
      </c>
      <c r="C137" s="2028" t="s">
        <v>612</v>
      </c>
      <c r="D137" s="2028"/>
      <c r="E137" s="2028"/>
      <c r="F137" s="2028"/>
      <c r="G137" s="2028"/>
      <c r="H137" s="1999" t="s">
        <v>5506</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5507</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5508</v>
      </c>
      <c r="I140" s="2027"/>
      <c r="J140" s="2027"/>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t="s">
        <v>878</v>
      </c>
      <c r="P141" s="2051"/>
    </row>
    <row r="142" spans="1:16" ht="48"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1:16" ht="80.45" customHeight="1" thickBot="1">
      <c r="A144" s="77"/>
      <c r="B144" s="22" t="s">
        <v>435</v>
      </c>
      <c r="C144" s="1855" t="s">
        <v>618</v>
      </c>
      <c r="D144" s="1855"/>
      <c r="E144" s="1855"/>
      <c r="F144" s="1855"/>
      <c r="G144" s="2098"/>
      <c r="H144" s="1999" t="s">
        <v>5509</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163</v>
      </c>
      <c r="H147" s="2110"/>
      <c r="I147" s="2109"/>
      <c r="J147" s="2108" t="s">
        <v>163</v>
      </c>
      <c r="K147" s="2110"/>
      <c r="L147" s="2109"/>
      <c r="M147" s="2162"/>
      <c r="N147" s="2196"/>
      <c r="O147" s="2165"/>
      <c r="P147" s="2165"/>
    </row>
    <row r="148" spans="2:16" ht="42" customHeight="1">
      <c r="B148" s="76" t="s">
        <v>441</v>
      </c>
      <c r="C148" s="1885" t="s">
        <v>585</v>
      </c>
      <c r="D148" s="1885"/>
      <c r="E148" s="1885"/>
      <c r="F148" s="2148"/>
      <c r="G148" s="2108" t="s">
        <v>163</v>
      </c>
      <c r="H148" s="2110"/>
      <c r="I148" s="2109"/>
      <c r="J148" s="2108" t="s">
        <v>163</v>
      </c>
      <c r="K148" s="2110"/>
      <c r="L148" s="2109"/>
      <c r="M148" s="2162"/>
      <c r="N148" s="2196"/>
      <c r="O148" s="2165"/>
      <c r="P148" s="2165"/>
    </row>
    <row r="149" spans="2:16" ht="31.5" customHeight="1">
      <c r="B149" s="76" t="s">
        <v>443</v>
      </c>
      <c r="C149" s="79" t="s">
        <v>458</v>
      </c>
      <c r="D149" s="1885" t="s">
        <v>626</v>
      </c>
      <c r="E149" s="1885"/>
      <c r="F149" s="2148"/>
      <c r="G149" s="2108" t="s">
        <v>165</v>
      </c>
      <c r="H149" s="2110"/>
      <c r="I149" s="2109"/>
      <c r="J149" s="2108" t="s">
        <v>165</v>
      </c>
      <c r="K149" s="2110"/>
      <c r="L149" s="2109"/>
      <c r="M149" s="2162"/>
      <c r="N149" s="2196"/>
      <c r="O149" s="2165"/>
      <c r="P149" s="2165"/>
    </row>
    <row r="150" spans="2:16" ht="32.25" customHeight="1">
      <c r="B150" s="76"/>
      <c r="C150" s="1528" t="s">
        <v>489</v>
      </c>
      <c r="D150" s="1885" t="s">
        <v>627</v>
      </c>
      <c r="E150" s="1885"/>
      <c r="F150" s="2148"/>
      <c r="G150" s="2108" t="s">
        <v>165</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166</v>
      </c>
      <c r="H151" s="2110"/>
      <c r="I151" s="2109"/>
      <c r="J151" s="2108" t="s">
        <v>166</v>
      </c>
      <c r="K151" s="2110"/>
      <c r="L151" s="2109"/>
      <c r="M151" s="2162"/>
      <c r="N151" s="2196"/>
      <c r="O151" s="2165"/>
      <c r="P151" s="2165"/>
    </row>
    <row r="152" spans="2:16" ht="29.25" customHeight="1">
      <c r="B152" s="76" t="s">
        <v>448</v>
      </c>
      <c r="C152" s="1885" t="s">
        <v>628</v>
      </c>
      <c r="D152" s="1885"/>
      <c r="E152" s="1885"/>
      <c r="F152" s="2148"/>
      <c r="G152" s="2108" t="s">
        <v>166</v>
      </c>
      <c r="H152" s="2110"/>
      <c r="I152" s="2109"/>
      <c r="J152" s="2108" t="s">
        <v>166</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163</v>
      </c>
      <c r="K153" s="2110"/>
      <c r="L153" s="2109"/>
      <c r="M153" s="2162"/>
      <c r="N153" s="2196"/>
      <c r="O153" s="2165"/>
      <c r="P153" s="2165"/>
    </row>
    <row r="154" spans="2:16" ht="28.5" customHeight="1">
      <c r="B154" s="76" t="s">
        <v>453</v>
      </c>
      <c r="C154" s="1885" t="s">
        <v>132</v>
      </c>
      <c r="D154" s="1885"/>
      <c r="E154" s="1885"/>
      <c r="F154" s="2148"/>
      <c r="G154" s="2108" t="s">
        <v>62</v>
      </c>
      <c r="H154" s="2110"/>
      <c r="I154" s="2109"/>
      <c r="J154" s="2108" t="s">
        <v>62</v>
      </c>
      <c r="K154" s="2110"/>
      <c r="L154" s="2109"/>
      <c r="M154" s="2162"/>
      <c r="N154" s="2196"/>
      <c r="O154" s="2165"/>
      <c r="P154" s="2165"/>
    </row>
    <row r="155" spans="2:16" ht="28.5" customHeight="1">
      <c r="B155" s="76" t="s">
        <v>456</v>
      </c>
      <c r="C155" s="1885" t="s">
        <v>629</v>
      </c>
      <c r="D155" s="1885"/>
      <c r="E155" s="1885"/>
      <c r="F155" s="2148"/>
      <c r="G155" s="2108" t="s">
        <v>163</v>
      </c>
      <c r="H155" s="2110"/>
      <c r="I155" s="2109"/>
      <c r="J155" s="2108" t="s">
        <v>163</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65</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t="s">
        <v>882</v>
      </c>
    </row>
    <row r="164" spans="1:16" ht="19.5" customHeight="1">
      <c r="A164" s="9"/>
      <c r="B164" s="1492" t="s">
        <v>435</v>
      </c>
      <c r="C164" s="1997" t="s">
        <v>175</v>
      </c>
      <c r="D164" s="1997"/>
      <c r="E164" s="1998"/>
      <c r="F164" s="1523" t="s">
        <v>57</v>
      </c>
      <c r="G164" s="2188"/>
      <c r="H164" s="2189"/>
      <c r="I164" s="2189"/>
      <c r="J164" s="2189"/>
      <c r="K164" s="2190"/>
      <c r="L164" s="2108" t="s">
        <v>62</v>
      </c>
      <c r="M164" s="2110"/>
      <c r="N164" s="2110"/>
      <c r="O164" s="2204"/>
      <c r="P164" s="2204"/>
    </row>
    <row r="165" spans="1:16" ht="42" customHeight="1">
      <c r="A165" s="9"/>
      <c r="B165" s="1492" t="s">
        <v>441</v>
      </c>
      <c r="C165" s="1997" t="s">
        <v>176</v>
      </c>
      <c r="D165" s="1997"/>
      <c r="E165" s="1998"/>
      <c r="F165" s="1523" t="s">
        <v>56</v>
      </c>
      <c r="G165" s="2188" t="s">
        <v>5510</v>
      </c>
      <c r="H165" s="2189"/>
      <c r="I165" s="2189"/>
      <c r="J165" s="2189"/>
      <c r="K165" s="2190"/>
      <c r="L165" s="2108" t="s">
        <v>57</v>
      </c>
      <c r="M165" s="2110"/>
      <c r="N165" s="2110"/>
      <c r="O165" s="2204"/>
      <c r="P165" s="2204"/>
    </row>
    <row r="166" spans="1:16" ht="19.5" customHeight="1">
      <c r="A166" s="9"/>
      <c r="B166" s="1492" t="s">
        <v>443</v>
      </c>
      <c r="C166" s="1997" t="s">
        <v>177</v>
      </c>
      <c r="D166" s="1997"/>
      <c r="E166" s="1998"/>
      <c r="F166" s="1523" t="s">
        <v>57</v>
      </c>
      <c r="G166" s="2188"/>
      <c r="H166" s="2189"/>
      <c r="I166" s="2189"/>
      <c r="J166" s="2189"/>
      <c r="K166" s="2190"/>
      <c r="L166" s="2108" t="s">
        <v>62</v>
      </c>
      <c r="M166" s="2110"/>
      <c r="N166" s="2110"/>
      <c r="O166" s="2204"/>
      <c r="P166" s="2204"/>
    </row>
    <row r="167" spans="1:16" ht="31.5" customHeight="1">
      <c r="A167" s="9"/>
      <c r="B167" s="1492" t="s">
        <v>445</v>
      </c>
      <c r="C167" s="1997" t="s">
        <v>178</v>
      </c>
      <c r="D167" s="1997"/>
      <c r="E167" s="1998"/>
      <c r="F167" s="1523" t="s">
        <v>56</v>
      </c>
      <c r="G167" s="2188" t="s">
        <v>5511</v>
      </c>
      <c r="H167" s="2189"/>
      <c r="I167" s="2189"/>
      <c r="J167" s="2189"/>
      <c r="K167" s="2190"/>
      <c r="L167" s="2108" t="s">
        <v>57</v>
      </c>
      <c r="M167" s="2110"/>
      <c r="N167" s="2110"/>
      <c r="O167" s="2204"/>
      <c r="P167" s="2204"/>
    </row>
    <row r="168" spans="1:16" ht="31.5" customHeight="1">
      <c r="A168" s="9"/>
      <c r="B168" s="76" t="s">
        <v>448</v>
      </c>
      <c r="C168" s="1997" t="s">
        <v>179</v>
      </c>
      <c r="D168" s="1997"/>
      <c r="E168" s="1998"/>
      <c r="F168" s="1532" t="s">
        <v>56</v>
      </c>
      <c r="G168" s="2188" t="s">
        <v>5511</v>
      </c>
      <c r="H168" s="2189"/>
      <c r="I168" s="2189"/>
      <c r="J168" s="2189"/>
      <c r="K168" s="2190"/>
      <c r="L168" s="2108" t="s">
        <v>57</v>
      </c>
      <c r="M168" s="2110"/>
      <c r="N168" s="2110"/>
      <c r="O168" s="2204"/>
      <c r="P168" s="2204"/>
    </row>
    <row r="169" spans="1:16" ht="31.5" customHeight="1">
      <c r="A169" s="9"/>
      <c r="B169" s="84" t="s">
        <v>450</v>
      </c>
      <c r="C169" s="1997" t="s">
        <v>638</v>
      </c>
      <c r="D169" s="1997"/>
      <c r="E169" s="1998"/>
      <c r="F169" s="1532" t="s">
        <v>56</v>
      </c>
      <c r="G169" s="2188" t="s">
        <v>5511</v>
      </c>
      <c r="H169" s="2189"/>
      <c r="I169" s="2189"/>
      <c r="J169" s="2189"/>
      <c r="K169" s="2190"/>
      <c r="L169" s="2108" t="s">
        <v>57</v>
      </c>
      <c r="M169" s="2110"/>
      <c r="N169" s="2110"/>
      <c r="O169" s="2204"/>
      <c r="P169" s="2204"/>
    </row>
    <row r="170" spans="1:16" ht="31.5" customHeight="1">
      <c r="A170" s="9"/>
      <c r="B170" s="84" t="s">
        <v>453</v>
      </c>
      <c r="C170" s="1997" t="s">
        <v>181</v>
      </c>
      <c r="D170" s="1997"/>
      <c r="E170" s="1998"/>
      <c r="F170" s="1532" t="s">
        <v>56</v>
      </c>
      <c r="G170" s="2188" t="s">
        <v>5511</v>
      </c>
      <c r="H170" s="2189"/>
      <c r="I170" s="2189"/>
      <c r="J170" s="2189"/>
      <c r="K170" s="2190"/>
      <c r="L170" s="2108" t="s">
        <v>57</v>
      </c>
      <c r="M170" s="2110"/>
      <c r="N170" s="2110"/>
      <c r="O170" s="2204"/>
      <c r="P170" s="2204"/>
    </row>
    <row r="171" spans="1:16" ht="31.5" customHeight="1">
      <c r="A171" s="9"/>
      <c r="B171" s="84" t="s">
        <v>456</v>
      </c>
      <c r="C171" s="1997" t="s">
        <v>182</v>
      </c>
      <c r="D171" s="1997"/>
      <c r="E171" s="1998"/>
      <c r="F171" s="1532" t="s">
        <v>56</v>
      </c>
      <c r="G171" s="2188" t="s">
        <v>5511</v>
      </c>
      <c r="H171" s="2189"/>
      <c r="I171" s="2189"/>
      <c r="J171" s="2189"/>
      <c r="K171" s="2190"/>
      <c r="L171" s="2108" t="s">
        <v>57</v>
      </c>
      <c r="M171" s="2110"/>
      <c r="N171" s="2110"/>
      <c r="O171" s="2204"/>
      <c r="P171" s="2204"/>
    </row>
    <row r="172" spans="1:16" ht="31.5" customHeight="1">
      <c r="A172" s="9"/>
      <c r="B172" s="84" t="s">
        <v>458</v>
      </c>
      <c r="C172" s="1997" t="s">
        <v>183</v>
      </c>
      <c r="D172" s="1997"/>
      <c r="E172" s="1998"/>
      <c r="F172" s="1532" t="s">
        <v>56</v>
      </c>
      <c r="G172" s="2188" t="s">
        <v>5511</v>
      </c>
      <c r="H172" s="2189"/>
      <c r="I172" s="2189"/>
      <c r="J172" s="2189"/>
      <c r="K172" s="2190"/>
      <c r="L172" s="2108" t="s">
        <v>57</v>
      </c>
      <c r="M172" s="2110"/>
      <c r="N172" s="2110"/>
      <c r="O172" s="2204"/>
      <c r="P172" s="2204"/>
    </row>
    <row r="173" spans="1:16" ht="31.5" customHeight="1">
      <c r="A173" s="9"/>
      <c r="B173" s="84" t="s">
        <v>594</v>
      </c>
      <c r="C173" s="1997" t="s">
        <v>639</v>
      </c>
      <c r="D173" s="1997"/>
      <c r="E173" s="1998"/>
      <c r="F173" s="1532" t="s">
        <v>56</v>
      </c>
      <c r="G173" s="2188" t="s">
        <v>5511</v>
      </c>
      <c r="H173" s="2189"/>
      <c r="I173" s="2189"/>
      <c r="J173" s="2189"/>
      <c r="K173" s="2190"/>
      <c r="L173" s="2108" t="s">
        <v>57</v>
      </c>
      <c r="M173" s="2110"/>
      <c r="N173" s="2110"/>
      <c r="O173" s="2204"/>
      <c r="P173" s="2204"/>
    </row>
    <row r="174" spans="1:16" ht="19.5" customHeight="1">
      <c r="A174" s="9"/>
      <c r="B174" s="76" t="s">
        <v>596</v>
      </c>
      <c r="C174" s="1997" t="s">
        <v>640</v>
      </c>
      <c r="D174" s="1997"/>
      <c r="E174" s="1998"/>
      <c r="F174" s="1532" t="s">
        <v>65</v>
      </c>
      <c r="G174" s="2188"/>
      <c r="H174" s="2189"/>
      <c r="I174" s="2189"/>
      <c r="J174" s="2189"/>
      <c r="K174" s="2190"/>
      <c r="L174" s="2108" t="s">
        <v>62</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t="s">
        <v>5512</v>
      </c>
    </row>
    <row r="176" spans="1:16" ht="18.75" customHeight="1">
      <c r="A176" s="9"/>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57</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882</v>
      </c>
      <c r="P187" s="2051"/>
    </row>
    <row r="188" spans="1:16" ht="20.25" customHeight="1">
      <c r="A188" s="9"/>
      <c r="B188" s="1489" t="s">
        <v>435</v>
      </c>
      <c r="C188" s="1997" t="s">
        <v>175</v>
      </c>
      <c r="D188" s="1997"/>
      <c r="E188" s="1998"/>
      <c r="F188" s="1523" t="s">
        <v>57</v>
      </c>
      <c r="G188" s="2188"/>
      <c r="H188" s="2189"/>
      <c r="I188" s="2189"/>
      <c r="J188" s="2189"/>
      <c r="K188" s="2190"/>
      <c r="L188" s="2108" t="s">
        <v>62</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23"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23" t="s">
        <v>57</v>
      </c>
      <c r="G193" s="2188"/>
      <c r="H193" s="2189"/>
      <c r="I193" s="2189"/>
      <c r="J193" s="2189"/>
      <c r="K193" s="2190"/>
      <c r="L193" s="2108" t="s">
        <v>62</v>
      </c>
      <c r="M193" s="2110"/>
      <c r="N193" s="2191"/>
      <c r="O193" s="2124"/>
      <c r="P193" s="2124"/>
    </row>
    <row r="194" spans="1:16" ht="20.25" customHeight="1">
      <c r="A194" s="9"/>
      <c r="B194" s="1494" t="s">
        <v>453</v>
      </c>
      <c r="C194" s="1997" t="s">
        <v>181</v>
      </c>
      <c r="D194" s="1997"/>
      <c r="E194" s="1998"/>
      <c r="F194" s="1523" t="s">
        <v>57</v>
      </c>
      <c r="G194" s="2188"/>
      <c r="H194" s="2189"/>
      <c r="I194" s="2189"/>
      <c r="J194" s="2189"/>
      <c r="K194" s="2190"/>
      <c r="L194" s="2108" t="s">
        <v>62</v>
      </c>
      <c r="M194" s="2110"/>
      <c r="N194" s="2191"/>
      <c r="O194" s="2124"/>
      <c r="P194" s="2124"/>
    </row>
    <row r="195" spans="1:16" ht="20.25" customHeight="1">
      <c r="A195" s="9"/>
      <c r="B195" s="1494" t="s">
        <v>456</v>
      </c>
      <c r="C195" s="1997" t="s">
        <v>182</v>
      </c>
      <c r="D195" s="1997"/>
      <c r="E195" s="1998"/>
      <c r="F195" s="1523" t="s">
        <v>57</v>
      </c>
      <c r="G195" s="2188"/>
      <c r="H195" s="2189"/>
      <c r="I195" s="2189"/>
      <c r="J195" s="2189"/>
      <c r="K195" s="2190"/>
      <c r="L195" s="2108" t="s">
        <v>62</v>
      </c>
      <c r="M195" s="2110"/>
      <c r="N195" s="2191"/>
      <c r="O195" s="2124"/>
      <c r="P195" s="2124"/>
    </row>
    <row r="196" spans="1:16" ht="20.25" customHeight="1">
      <c r="A196" s="9"/>
      <c r="B196" s="1494" t="s">
        <v>458</v>
      </c>
      <c r="C196" s="1997" t="s">
        <v>183</v>
      </c>
      <c r="D196" s="1997"/>
      <c r="E196" s="1998"/>
      <c r="F196" s="1523" t="s">
        <v>57</v>
      </c>
      <c r="G196" s="2188"/>
      <c r="H196" s="2189"/>
      <c r="I196" s="2189"/>
      <c r="J196" s="2189"/>
      <c r="K196" s="2190"/>
      <c r="L196" s="2108" t="s">
        <v>62</v>
      </c>
      <c r="M196" s="2110"/>
      <c r="N196" s="2191"/>
      <c r="O196" s="2124"/>
      <c r="P196" s="2124"/>
    </row>
    <row r="197" spans="1:16" ht="20.25" customHeight="1">
      <c r="A197" s="9"/>
      <c r="B197" s="1494" t="s">
        <v>594</v>
      </c>
      <c r="C197" s="1997" t="s">
        <v>639</v>
      </c>
      <c r="D197" s="1997"/>
      <c r="E197" s="1998"/>
      <c r="F197" s="1523" t="s">
        <v>57</v>
      </c>
      <c r="G197" s="2188"/>
      <c r="H197" s="2189"/>
      <c r="I197" s="2189"/>
      <c r="J197" s="2189"/>
      <c r="K197" s="2190"/>
      <c r="L197" s="2108" t="s">
        <v>62</v>
      </c>
      <c r="M197" s="2110"/>
      <c r="N197" s="2191"/>
      <c r="O197" s="2124"/>
      <c r="P197" s="2124"/>
    </row>
    <row r="198" spans="1:16" ht="20.25" customHeight="1">
      <c r="A198" s="9"/>
      <c r="B198" s="1490" t="s">
        <v>596</v>
      </c>
      <c r="C198" s="1997" t="s">
        <v>640</v>
      </c>
      <c r="D198" s="1997"/>
      <c r="E198" s="1998"/>
      <c r="F198" s="1523" t="s">
        <v>65</v>
      </c>
      <c r="G198" s="2188"/>
      <c r="H198" s="2189"/>
      <c r="I198" s="2189"/>
      <c r="J198" s="2189"/>
      <c r="K198" s="2190"/>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44.45" customHeight="1">
      <c r="A200" s="9"/>
      <c r="B200" s="1489" t="s">
        <v>435</v>
      </c>
      <c r="C200" s="1997" t="s">
        <v>175</v>
      </c>
      <c r="D200" s="1997"/>
      <c r="E200" s="1998"/>
      <c r="F200" s="33" t="s">
        <v>56</v>
      </c>
      <c r="G200" s="2170" t="s">
        <v>5513</v>
      </c>
      <c r="H200" s="2171"/>
      <c r="I200" s="2171"/>
      <c r="J200" s="2171"/>
      <c r="K200" s="2171"/>
      <c r="L200" s="2171"/>
      <c r="M200" s="2171"/>
      <c r="N200" s="2179"/>
      <c r="O200" s="2124"/>
      <c r="P200" s="2124"/>
    </row>
    <row r="201" spans="1:16" ht="21" customHeight="1">
      <c r="A201" s="9"/>
      <c r="B201" s="1489" t="s">
        <v>441</v>
      </c>
      <c r="C201" s="1997" t="s">
        <v>176</v>
      </c>
      <c r="D201" s="1997"/>
      <c r="E201" s="1998"/>
      <c r="F201" s="33" t="s">
        <v>57</v>
      </c>
      <c r="G201" s="2162"/>
      <c r="H201" s="2163"/>
      <c r="I201" s="2163"/>
      <c r="J201" s="2163"/>
      <c r="K201" s="2163"/>
      <c r="L201" s="2163"/>
      <c r="M201" s="2163"/>
      <c r="N201" s="2196"/>
      <c r="O201" s="2124"/>
      <c r="P201" s="2124"/>
    </row>
    <row r="202" spans="1:16" ht="33" customHeight="1">
      <c r="A202" s="9"/>
      <c r="B202" s="1489" t="s">
        <v>443</v>
      </c>
      <c r="C202" s="1997" t="s">
        <v>177</v>
      </c>
      <c r="D202" s="1997"/>
      <c r="E202" s="1998"/>
      <c r="F202" s="33" t="s">
        <v>56</v>
      </c>
      <c r="G202" s="2170" t="s">
        <v>5513</v>
      </c>
      <c r="H202" s="2171"/>
      <c r="I202" s="2171"/>
      <c r="J202" s="2171"/>
      <c r="K202" s="2171"/>
      <c r="L202" s="2171"/>
      <c r="M202" s="2171"/>
      <c r="N202" s="2179"/>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33" t="s">
        <v>65</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c r="M211" s="2171"/>
      <c r="N211" s="2179"/>
      <c r="O211" s="1991" t="s">
        <v>3163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4269</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43374</v>
      </c>
      <c r="L242" s="2150"/>
      <c r="M242" s="2154"/>
      <c r="N242" s="2107"/>
      <c r="O242" s="2017"/>
      <c r="P242" s="2017"/>
    </row>
    <row r="243" spans="2:16" ht="23.25" customHeight="1">
      <c r="B243" s="90" t="s">
        <v>678</v>
      </c>
      <c r="C243" s="1997" t="s">
        <v>679</v>
      </c>
      <c r="D243" s="1997"/>
      <c r="E243" s="1998"/>
      <c r="F243" s="1995" t="s">
        <v>5514</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57</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57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57</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42.6" customHeight="1">
      <c r="B250" s="90"/>
      <c r="C250" s="1903" t="s">
        <v>683</v>
      </c>
      <c r="D250" s="1903"/>
      <c r="E250" s="2138"/>
      <c r="F250" s="1754" t="s">
        <v>5515</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233</v>
      </c>
      <c r="H251" s="1527" t="s">
        <v>514</v>
      </c>
      <c r="I251" s="2121"/>
      <c r="J251" s="2122"/>
      <c r="K251" s="2122"/>
      <c r="L251" s="2122"/>
      <c r="M251" s="2122"/>
      <c r="N251" s="2123"/>
      <c r="O251" s="93" t="s">
        <v>4557</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36" customHeight="1">
      <c r="B255" s="22"/>
      <c r="C255" s="1505" t="s">
        <v>458</v>
      </c>
      <c r="D255" s="1997" t="s">
        <v>691</v>
      </c>
      <c r="E255" s="1997"/>
      <c r="F255" s="2121" t="s">
        <v>5516</v>
      </c>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57</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c r="I260" s="2015"/>
      <c r="J260" s="2015"/>
      <c r="K260" s="2015"/>
      <c r="L260" s="2015"/>
      <c r="M260" s="2015"/>
      <c r="N260" s="2128"/>
      <c r="O260" s="2124" t="s">
        <v>908</v>
      </c>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57</v>
      </c>
      <c r="H266" s="2112" t="s">
        <v>514</v>
      </c>
      <c r="I266" s="2115"/>
      <c r="J266" s="2115"/>
      <c r="K266" s="2115"/>
      <c r="L266" s="2115"/>
      <c r="M266" s="2115"/>
      <c r="N266" s="2116"/>
      <c r="O266" s="2050" t="s">
        <v>910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262</v>
      </c>
      <c r="G268" s="2109"/>
      <c r="H268" s="2113"/>
      <c r="I268" s="2117"/>
      <c r="J268" s="2117"/>
      <c r="K268" s="2117"/>
      <c r="L268" s="2117"/>
      <c r="M268" s="2117"/>
      <c r="N268" s="2118"/>
      <c r="O268" s="2017"/>
      <c r="P268" s="2017"/>
    </row>
    <row r="269" spans="2:16" ht="28.5" customHeight="1">
      <c r="B269" s="1490"/>
      <c r="C269" s="1491" t="s">
        <v>489</v>
      </c>
      <c r="D269" s="1997" t="s">
        <v>704</v>
      </c>
      <c r="E269" s="1998"/>
      <c r="F269" s="2108" t="s">
        <v>262</v>
      </c>
      <c r="G269" s="2109"/>
      <c r="H269" s="2113"/>
      <c r="I269" s="2117"/>
      <c r="J269" s="2117"/>
      <c r="K269" s="2117"/>
      <c r="L269" s="2117"/>
      <c r="M269" s="2117"/>
      <c r="N269" s="2118"/>
      <c r="O269" s="2017"/>
      <c r="P269" s="2017"/>
    </row>
    <row r="270" spans="2:16" ht="28.5" customHeight="1">
      <c r="B270" s="1490"/>
      <c r="C270" s="1491" t="s">
        <v>493</v>
      </c>
      <c r="D270" s="1997" t="s">
        <v>705</v>
      </c>
      <c r="E270" s="1998"/>
      <c r="F270" s="2108" t="s">
        <v>262</v>
      </c>
      <c r="G270" s="2109"/>
      <c r="H270" s="2113"/>
      <c r="I270" s="2117"/>
      <c r="J270" s="2117"/>
      <c r="K270" s="2117"/>
      <c r="L270" s="2117"/>
      <c r="M270" s="2117"/>
      <c r="N270" s="2118"/>
      <c r="O270" s="2017"/>
      <c r="P270" s="2017"/>
    </row>
    <row r="271" spans="2:16" ht="29.25" customHeight="1">
      <c r="B271" s="1494"/>
      <c r="C271" s="1491" t="s">
        <v>498</v>
      </c>
      <c r="D271" s="1997" t="s">
        <v>706</v>
      </c>
      <c r="E271" s="1997"/>
      <c r="F271" s="2108" t="s">
        <v>262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262</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6.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4</v>
      </c>
      <c r="J276" s="120">
        <f t="shared" ref="J276:J295" si="0">MIN(H276/I276,1)</f>
        <v>0</v>
      </c>
      <c r="K276" s="118" t="s">
        <v>331</v>
      </c>
      <c r="L276" s="118" t="s">
        <v>331</v>
      </c>
      <c r="M276" s="502" t="s">
        <v>61</v>
      </c>
      <c r="N276" s="122"/>
      <c r="O276" s="2089"/>
      <c r="P276" s="2089"/>
    </row>
    <row r="277" spans="2:16" ht="24.75" customHeight="1">
      <c r="B277" s="84" t="s">
        <v>489</v>
      </c>
      <c r="C277" s="2091" t="s">
        <v>722</v>
      </c>
      <c r="D277" s="2091"/>
      <c r="E277" s="2091"/>
      <c r="F277" s="2091"/>
      <c r="G277" s="2092"/>
      <c r="H277" s="118" t="s">
        <v>331</v>
      </c>
      <c r="I277" s="119" t="s">
        <v>331</v>
      </c>
      <c r="J277" s="502" t="s">
        <v>61</v>
      </c>
      <c r="K277" s="118" t="s">
        <v>331</v>
      </c>
      <c r="L277" s="118" t="s">
        <v>331</v>
      </c>
      <c r="M277" s="502" t="s">
        <v>61</v>
      </c>
      <c r="N277" s="123"/>
      <c r="O277" s="2017" t="s">
        <v>914</v>
      </c>
      <c r="P277" s="2017"/>
    </row>
    <row r="278" spans="2:16" ht="36" customHeight="1">
      <c r="B278" s="84" t="s">
        <v>493</v>
      </c>
      <c r="C278" s="2091" t="s">
        <v>723</v>
      </c>
      <c r="D278" s="2091"/>
      <c r="E278" s="2092"/>
      <c r="F278" s="2093"/>
      <c r="G278" s="2094"/>
      <c r="H278" s="118"/>
      <c r="I278" s="119"/>
      <c r="J278" s="502" t="s">
        <v>61</v>
      </c>
      <c r="K278" s="118" t="s">
        <v>331</v>
      </c>
      <c r="L278" s="118" t="s">
        <v>331</v>
      </c>
      <c r="M278" s="502" t="s">
        <v>61</v>
      </c>
      <c r="N278" s="123"/>
      <c r="O278" s="2017"/>
      <c r="P278" s="2017"/>
    </row>
    <row r="279" spans="2:16" ht="20.25" customHeight="1">
      <c r="B279" s="104" t="s">
        <v>441</v>
      </c>
      <c r="C279" s="2068" t="s">
        <v>724</v>
      </c>
      <c r="D279" s="2068"/>
      <c r="E279" s="2068"/>
      <c r="F279" s="2068"/>
      <c r="G279" s="2095"/>
      <c r="H279" s="118">
        <v>0</v>
      </c>
      <c r="I279" s="119">
        <v>4</v>
      </c>
      <c r="J279" s="120">
        <f t="shared" si="0"/>
        <v>0</v>
      </c>
      <c r="K279" s="118" t="s">
        <v>331</v>
      </c>
      <c r="L279" s="118" t="s">
        <v>331</v>
      </c>
      <c r="M279" s="502" t="s">
        <v>61</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v>0</v>
      </c>
      <c r="I281" s="119">
        <v>4</v>
      </c>
      <c r="J281" s="120">
        <f t="shared" si="0"/>
        <v>0</v>
      </c>
      <c r="K281" s="118" t="s">
        <v>331</v>
      </c>
      <c r="L281" s="118" t="s">
        <v>331</v>
      </c>
      <c r="M281" s="502" t="s">
        <v>61</v>
      </c>
      <c r="N281" s="124"/>
      <c r="O281" s="2089"/>
      <c r="P281" s="2089"/>
    </row>
    <row r="282" spans="2:16" ht="24.75" customHeight="1">
      <c r="B282" s="76" t="s">
        <v>489</v>
      </c>
      <c r="C282" s="2091" t="s">
        <v>726</v>
      </c>
      <c r="D282" s="2091"/>
      <c r="E282" s="2091"/>
      <c r="F282" s="2091"/>
      <c r="G282" s="1518"/>
      <c r="H282" s="118">
        <v>0</v>
      </c>
      <c r="I282" s="119">
        <v>4</v>
      </c>
      <c r="J282" s="120">
        <f t="shared" si="0"/>
        <v>0</v>
      </c>
      <c r="K282" s="118" t="s">
        <v>331</v>
      </c>
      <c r="L282" s="118" t="s">
        <v>331</v>
      </c>
      <c r="M282" s="502" t="s">
        <v>61</v>
      </c>
      <c r="N282" s="124"/>
      <c r="O282" s="2089"/>
      <c r="P282" s="2089"/>
    </row>
    <row r="283" spans="2:16" ht="24.75" customHeight="1">
      <c r="B283" s="76" t="s">
        <v>493</v>
      </c>
      <c r="C283" s="2091" t="s">
        <v>727</v>
      </c>
      <c r="D283" s="2091"/>
      <c r="E283" s="2091"/>
      <c r="F283" s="2091"/>
      <c r="G283" s="2092"/>
      <c r="H283" s="118" t="s">
        <v>331</v>
      </c>
      <c r="I283" s="119" t="s">
        <v>331</v>
      </c>
      <c r="J283" s="502" t="s">
        <v>61</v>
      </c>
      <c r="K283" s="118" t="s">
        <v>331</v>
      </c>
      <c r="L283" s="118" t="s">
        <v>331</v>
      </c>
      <c r="M283" s="502"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4</v>
      </c>
      <c r="J285" s="120">
        <f t="shared" si="0"/>
        <v>0</v>
      </c>
      <c r="K285" s="118" t="s">
        <v>331</v>
      </c>
      <c r="L285" s="118" t="s">
        <v>331</v>
      </c>
      <c r="M285" s="502" t="s">
        <v>61</v>
      </c>
      <c r="N285" s="126"/>
      <c r="O285" s="2089"/>
      <c r="P285" s="2089"/>
    </row>
    <row r="286" spans="2:16" ht="22.5" customHeight="1">
      <c r="B286" s="76" t="s">
        <v>489</v>
      </c>
      <c r="C286" s="2091" t="s">
        <v>729</v>
      </c>
      <c r="D286" s="2091"/>
      <c r="E286" s="2091"/>
      <c r="F286" s="2091"/>
      <c r="G286" s="2092"/>
      <c r="H286" s="118">
        <v>0</v>
      </c>
      <c r="I286" s="119">
        <v>4</v>
      </c>
      <c r="J286" s="120">
        <f t="shared" si="0"/>
        <v>0</v>
      </c>
      <c r="K286" s="118" t="s">
        <v>331</v>
      </c>
      <c r="L286" s="118" t="s">
        <v>331</v>
      </c>
      <c r="M286" s="502" t="s">
        <v>61</v>
      </c>
      <c r="N286" s="124"/>
      <c r="O286" s="2089"/>
      <c r="P286" s="2089"/>
    </row>
    <row r="287" spans="2:16" ht="22.5" customHeight="1">
      <c r="B287" s="104" t="s">
        <v>448</v>
      </c>
      <c r="C287" s="2068" t="s">
        <v>503</v>
      </c>
      <c r="D287" s="2068"/>
      <c r="E287" s="2068"/>
      <c r="F287" s="2068"/>
      <c r="G287" s="2068"/>
      <c r="H287" s="118">
        <v>0</v>
      </c>
      <c r="I287" s="119">
        <v>4</v>
      </c>
      <c r="J287" s="120">
        <f t="shared" si="0"/>
        <v>0</v>
      </c>
      <c r="K287" s="118" t="s">
        <v>331</v>
      </c>
      <c r="L287" s="118" t="s">
        <v>331</v>
      </c>
      <c r="M287" s="642" t="s">
        <v>61</v>
      </c>
      <c r="N287" s="105"/>
      <c r="O287" s="2089"/>
      <c r="P287" s="2089"/>
    </row>
    <row r="288" spans="2:16" ht="22.5" customHeight="1">
      <c r="B288" s="104" t="s">
        <v>450</v>
      </c>
      <c r="C288" s="2068" t="s">
        <v>730</v>
      </c>
      <c r="D288" s="2068"/>
      <c r="E288" s="2068"/>
      <c r="F288" s="2068"/>
      <c r="G288" s="2068"/>
      <c r="H288" s="118" t="s">
        <v>331</v>
      </c>
      <c r="I288" s="119" t="s">
        <v>331</v>
      </c>
      <c r="J288" s="502" t="s">
        <v>61</v>
      </c>
      <c r="K288" s="118" t="s">
        <v>331</v>
      </c>
      <c r="L288" s="118" t="s">
        <v>331</v>
      </c>
      <c r="M288" s="642" t="s">
        <v>61</v>
      </c>
      <c r="N288" s="105"/>
      <c r="O288" s="2089"/>
      <c r="P288" s="2089"/>
    </row>
    <row r="289" spans="2:16" ht="22.5" customHeight="1">
      <c r="B289" s="104" t="s">
        <v>453</v>
      </c>
      <c r="C289" s="2068" t="s">
        <v>131</v>
      </c>
      <c r="D289" s="2068"/>
      <c r="E289" s="2068"/>
      <c r="F289" s="2068"/>
      <c r="G289" s="2068"/>
      <c r="H289" s="118">
        <v>1</v>
      </c>
      <c r="I289" s="119">
        <v>4</v>
      </c>
      <c r="J289" s="120">
        <f t="shared" si="0"/>
        <v>0.25</v>
      </c>
      <c r="K289" s="118" t="s">
        <v>331</v>
      </c>
      <c r="L289" s="118" t="s">
        <v>331</v>
      </c>
      <c r="M289" s="642" t="s">
        <v>61</v>
      </c>
      <c r="N289" s="105"/>
      <c r="O289" s="2089"/>
      <c r="P289" s="2089"/>
    </row>
    <row r="290" spans="2:16" ht="22.5" customHeight="1">
      <c r="B290" s="104" t="s">
        <v>456</v>
      </c>
      <c r="C290" s="2068" t="s">
        <v>132</v>
      </c>
      <c r="D290" s="2068"/>
      <c r="E290" s="2068"/>
      <c r="F290" s="2068"/>
      <c r="G290" s="2068"/>
      <c r="H290" s="118">
        <v>0</v>
      </c>
      <c r="I290" s="119">
        <v>4</v>
      </c>
      <c r="J290" s="120">
        <f t="shared" si="0"/>
        <v>0</v>
      </c>
      <c r="K290" s="118" t="s">
        <v>331</v>
      </c>
      <c r="L290" s="118" t="s">
        <v>331</v>
      </c>
      <c r="M290" s="642"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1</v>
      </c>
      <c r="I292" s="119">
        <v>4</v>
      </c>
      <c r="J292" s="120">
        <f t="shared" si="0"/>
        <v>0.25</v>
      </c>
      <c r="K292" s="118" t="s">
        <v>331</v>
      </c>
      <c r="L292" s="118" t="s">
        <v>331</v>
      </c>
      <c r="M292" s="502" t="s">
        <v>61</v>
      </c>
      <c r="N292" s="126"/>
      <c r="O292" s="2089"/>
      <c r="P292" s="2089"/>
    </row>
    <row r="293" spans="2:16" ht="22.5" customHeight="1">
      <c r="B293" s="76" t="s">
        <v>489</v>
      </c>
      <c r="C293" s="2086" t="s">
        <v>300</v>
      </c>
      <c r="D293" s="2086"/>
      <c r="E293" s="2086"/>
      <c r="F293" s="2086"/>
      <c r="G293" s="2087"/>
      <c r="H293" s="118" t="s">
        <v>331</v>
      </c>
      <c r="I293" s="119" t="s">
        <v>331</v>
      </c>
      <c r="J293" s="502" t="s">
        <v>61</v>
      </c>
      <c r="K293" s="118" t="s">
        <v>331</v>
      </c>
      <c r="L293" s="118" t="s">
        <v>331</v>
      </c>
      <c r="M293" s="502" t="s">
        <v>61</v>
      </c>
      <c r="N293" s="124"/>
      <c r="O293" s="2089"/>
      <c r="P293" s="2089"/>
    </row>
    <row r="294" spans="2:16" ht="22.5" customHeight="1">
      <c r="B294" s="104" t="s">
        <v>594</v>
      </c>
      <c r="C294" s="2068" t="s">
        <v>731</v>
      </c>
      <c r="D294" s="2068"/>
      <c r="E294" s="2068"/>
      <c r="F294" s="2068"/>
      <c r="G294" s="2068"/>
      <c r="H294" s="118" t="s">
        <v>331</v>
      </c>
      <c r="I294" s="119" t="s">
        <v>331</v>
      </c>
      <c r="J294" s="502" t="s">
        <v>61</v>
      </c>
      <c r="K294" s="118" t="s">
        <v>331</v>
      </c>
      <c r="L294" s="118" t="s">
        <v>331</v>
      </c>
      <c r="M294" s="642" t="s">
        <v>61</v>
      </c>
      <c r="N294" s="105"/>
      <c r="O294" s="2089"/>
      <c r="P294" s="2089"/>
    </row>
    <row r="295" spans="2:16" ht="43.5" customHeight="1" thickBot="1">
      <c r="B295" s="27" t="s">
        <v>596</v>
      </c>
      <c r="C295" s="1997" t="s">
        <v>732</v>
      </c>
      <c r="D295" s="1997"/>
      <c r="E295" s="1997"/>
      <c r="F295" s="1997"/>
      <c r="G295" s="1998"/>
      <c r="H295" s="127">
        <f>SUM(H276+H279+H281+H282+H285+H286+H287+H289+H290+H292)</f>
        <v>2</v>
      </c>
      <c r="I295" s="127">
        <f>SUM(I276+I279+I281+I282+I285+I286+I287+I289+I290+I292)</f>
        <v>40</v>
      </c>
      <c r="J295" s="120">
        <f t="shared" si="0"/>
        <v>0.05</v>
      </c>
      <c r="K295" s="127" t="s">
        <v>61</v>
      </c>
      <c r="L295" s="235" t="s">
        <v>61</v>
      </c>
      <c r="M295" s="278" t="s">
        <v>61</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57</v>
      </c>
      <c r="I297" s="2027"/>
      <c r="J297" s="2000"/>
      <c r="K297" s="108" t="s">
        <v>514</v>
      </c>
      <c r="L297" s="2069"/>
      <c r="M297" s="2070"/>
      <c r="N297" s="2071"/>
      <c r="O297" s="109" t="s">
        <v>3163</v>
      </c>
      <c r="P297" s="1507"/>
    </row>
    <row r="298" spans="2:16" ht="34.5" customHeight="1">
      <c r="B298" s="110" t="s">
        <v>341</v>
      </c>
      <c r="C298" s="1997" t="s">
        <v>734</v>
      </c>
      <c r="D298" s="1997"/>
      <c r="E298" s="1997"/>
      <c r="F298" s="1997"/>
      <c r="G298" s="1998"/>
      <c r="H298" s="1999" t="s">
        <v>62</v>
      </c>
      <c r="I298" s="2027"/>
      <c r="J298" s="2000"/>
      <c r="K298" s="2030" t="s">
        <v>514</v>
      </c>
      <c r="L298" s="2072"/>
      <c r="M298" s="2073"/>
      <c r="N298" s="2074"/>
      <c r="O298" s="2017" t="s">
        <v>3664</v>
      </c>
      <c r="P298" s="1991"/>
    </row>
    <row r="299" spans="2:16" ht="37.5" customHeight="1">
      <c r="B299" s="1494" t="s">
        <v>435</v>
      </c>
      <c r="C299" s="2043" t="s">
        <v>735</v>
      </c>
      <c r="D299" s="2043"/>
      <c r="E299" s="2043"/>
      <c r="F299" s="2043"/>
      <c r="G299" s="2054"/>
      <c r="H299" s="1999" t="s">
        <v>62</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349</v>
      </c>
      <c r="I301" s="2027"/>
      <c r="J301" s="2000"/>
      <c r="K301" s="1535" t="s">
        <v>514</v>
      </c>
      <c r="L301" s="2072" t="s">
        <v>5517</v>
      </c>
      <c r="M301" s="2073"/>
      <c r="N301" s="2074"/>
      <c r="O301" s="2017"/>
      <c r="P301" s="2017"/>
    </row>
    <row r="302" spans="2:16" ht="37.5" customHeight="1">
      <c r="B302" s="110" t="s">
        <v>350</v>
      </c>
      <c r="C302" s="1997" t="s">
        <v>739</v>
      </c>
      <c r="D302" s="1997"/>
      <c r="E302" s="1997"/>
      <c r="F302" s="1997"/>
      <c r="G302" s="1998"/>
      <c r="H302" s="1999" t="s">
        <v>57</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57</v>
      </c>
      <c r="I303" s="2056"/>
      <c r="J303" s="2057"/>
      <c r="K303" s="2030" t="s">
        <v>514</v>
      </c>
      <c r="L303" s="2059"/>
      <c r="M303" s="2060"/>
      <c r="N303" s="2061"/>
      <c r="O303" s="1991" t="s">
        <v>914</v>
      </c>
      <c r="P303" s="1991"/>
    </row>
    <row r="304" spans="2:16" ht="39" customHeight="1">
      <c r="B304" s="23" t="s">
        <v>366</v>
      </c>
      <c r="C304" s="1997" t="s">
        <v>741</v>
      </c>
      <c r="D304" s="1997"/>
      <c r="E304" s="1997"/>
      <c r="F304" s="1997"/>
      <c r="G304" s="1998"/>
      <c r="H304" s="1999" t="s">
        <v>62</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62</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62</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349</v>
      </c>
      <c r="I310" s="2027"/>
      <c r="J310" s="2027"/>
      <c r="K310" s="2044" t="s">
        <v>514</v>
      </c>
      <c r="L310" s="2045"/>
      <c r="M310" s="2046"/>
      <c r="N310" s="2047"/>
      <c r="O310" s="2050" t="s">
        <v>917</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57</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62</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56</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39.75" customHeight="1">
      <c r="A317" s="9"/>
      <c r="B317" s="111" t="s">
        <v>435</v>
      </c>
      <c r="C317" s="1830" t="s">
        <v>754</v>
      </c>
      <c r="D317" s="1830"/>
      <c r="E317" s="1830"/>
      <c r="F317" s="1830"/>
      <c r="G317" s="1830"/>
      <c r="H317" s="1830"/>
      <c r="I317" s="1830"/>
      <c r="J317" s="1830"/>
      <c r="K317" s="1830"/>
      <c r="L317" s="2018" t="s">
        <v>514</v>
      </c>
      <c r="M317" s="2021" t="s">
        <v>5518</v>
      </c>
      <c r="N317" s="2022"/>
      <c r="O317" s="2017"/>
      <c r="P317" s="2017"/>
    </row>
    <row r="318" spans="1:16" ht="28.5" customHeight="1">
      <c r="A318" s="9"/>
      <c r="B318" s="111"/>
      <c r="C318" s="1491" t="s">
        <v>458</v>
      </c>
      <c r="D318" s="1997" t="s">
        <v>755</v>
      </c>
      <c r="E318" s="1997"/>
      <c r="F318" s="1997"/>
      <c r="G318" s="1997"/>
      <c r="H318" s="1997"/>
      <c r="I318" s="1998"/>
      <c r="J318" s="1999" t="s">
        <v>394</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v>0</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394</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1999">
        <v>0</v>
      </c>
      <c r="K324" s="2000"/>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394</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1999">
        <v>0</v>
      </c>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997" t="s">
        <v>764</v>
      </c>
      <c r="D332" s="1997"/>
      <c r="E332" s="1997"/>
      <c r="F332" s="1997"/>
      <c r="G332" s="1997"/>
      <c r="H332" s="1997"/>
      <c r="I332" s="1997"/>
      <c r="J332" s="1997"/>
      <c r="K332" s="1998"/>
      <c r="L332" s="2019"/>
      <c r="M332" s="2023"/>
      <c r="N332" s="2024"/>
      <c r="O332" s="2017"/>
      <c r="P332" s="2017"/>
    </row>
    <row r="333" spans="1:16" ht="28.5" customHeight="1">
      <c r="A333" s="9"/>
      <c r="B333" s="27"/>
      <c r="C333" s="111" t="s">
        <v>458</v>
      </c>
      <c r="D333" s="1997" t="s">
        <v>755</v>
      </c>
      <c r="E333" s="1997"/>
      <c r="F333" s="1997"/>
      <c r="G333" s="1997"/>
      <c r="H333" s="1997"/>
      <c r="I333" s="1998"/>
      <c r="J333" s="1999" t="s">
        <v>394</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7"/>
      <c r="K337" s="1998"/>
      <c r="L337" s="2019"/>
      <c r="M337" s="2023"/>
      <c r="N337" s="2024"/>
      <c r="O337" s="2017"/>
      <c r="P337" s="2017"/>
    </row>
    <row r="338" spans="1:16" ht="28.5" customHeight="1">
      <c r="A338" s="9"/>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7"/>
      <c r="K342" s="1998"/>
      <c r="L342" s="2019"/>
      <c r="M342" s="2023"/>
      <c r="N342" s="2024"/>
      <c r="O342" s="2017"/>
      <c r="P342" s="2017"/>
    </row>
    <row r="343" spans="1:16" ht="28.5" customHeight="1">
      <c r="A343" s="9"/>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7"/>
      <c r="K347" s="1998"/>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7"/>
      <c r="K352" s="1998"/>
      <c r="L352" s="2019"/>
      <c r="M352" s="2023"/>
      <c r="N352" s="2024"/>
      <c r="O352" s="2017"/>
      <c r="P352" s="2017"/>
    </row>
    <row r="353" spans="1:16" ht="28.5" customHeight="1">
      <c r="A353" s="9"/>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v>0</v>
      </c>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t="s">
        <v>3673</v>
      </c>
      <c r="P357" s="1507"/>
    </row>
    <row r="358" spans="1:16" ht="87.75" customHeight="1">
      <c r="A358" s="9"/>
      <c r="B358" s="1481" t="s">
        <v>404</v>
      </c>
      <c r="C358" s="1830" t="s">
        <v>773</v>
      </c>
      <c r="D358" s="1830"/>
      <c r="E358" s="1830"/>
      <c r="F358" s="1830"/>
      <c r="G358" s="1831"/>
      <c r="H358" s="158" t="s">
        <v>57</v>
      </c>
      <c r="I358" s="1535" t="s">
        <v>514</v>
      </c>
      <c r="J358" s="2010"/>
      <c r="K358" s="2010"/>
      <c r="L358" s="2010"/>
      <c r="M358" s="2010"/>
      <c r="N358" s="2011"/>
      <c r="O358" s="1991" t="s">
        <v>927</v>
      </c>
      <c r="P358" s="1991"/>
    </row>
    <row r="359" spans="1:16" ht="65.25" customHeight="1">
      <c r="A359" s="9"/>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410</v>
      </c>
      <c r="I360" s="2000"/>
      <c r="J360" s="2001" t="s">
        <v>514</v>
      </c>
      <c r="K360" s="2003"/>
      <c r="L360" s="2003"/>
      <c r="M360" s="2003"/>
      <c r="N360" s="2004"/>
      <c r="O360" s="1991" t="s">
        <v>927</v>
      </c>
      <c r="P360" s="2006"/>
    </row>
    <row r="361" spans="1:16" ht="42.75" customHeight="1" thickBot="1">
      <c r="A361" s="9"/>
      <c r="B361" s="113" t="s">
        <v>435</v>
      </c>
      <c r="C361" s="1978" t="s">
        <v>776</v>
      </c>
      <c r="D361" s="1978"/>
      <c r="E361" s="1978"/>
      <c r="F361" s="1978"/>
      <c r="G361" s="1979"/>
      <c r="H361" s="1980" t="s">
        <v>419</v>
      </c>
      <c r="I361" s="1981"/>
      <c r="J361" s="2002"/>
      <c r="K361" s="1636"/>
      <c r="L361" s="1636"/>
      <c r="M361" s="1636"/>
      <c r="N361" s="1636"/>
      <c r="O361" s="2005"/>
      <c r="P361" s="2007"/>
    </row>
    <row r="362" spans="1:16" ht="54.75"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K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K347"/>
    <mergeCell ref="D348:I348"/>
    <mergeCell ref="J348:K348"/>
    <mergeCell ref="D341:I341"/>
    <mergeCell ref="J341:K341"/>
    <mergeCell ref="C342:K342"/>
    <mergeCell ref="D343:I343"/>
    <mergeCell ref="J343:K343"/>
    <mergeCell ref="D344:I344"/>
    <mergeCell ref="J344:K344"/>
    <mergeCell ref="C337:K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K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5:N205"/>
    <mergeCell ref="C209:E209"/>
    <mergeCell ref="G209:N209"/>
    <mergeCell ref="C210:E210"/>
    <mergeCell ref="G210:N210"/>
    <mergeCell ref="C211:G211"/>
    <mergeCell ref="H211:J211"/>
    <mergeCell ref="K211:K217"/>
    <mergeCell ref="L211:N217"/>
    <mergeCell ref="H216:J216"/>
    <mergeCell ref="C217:G217"/>
    <mergeCell ref="C205:E205"/>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C81:E81"/>
    <mergeCell ref="G81:H81"/>
    <mergeCell ref="I81:J81"/>
    <mergeCell ref="K81:N81"/>
    <mergeCell ref="C82:E82"/>
    <mergeCell ref="G82:H82"/>
    <mergeCell ref="I82:J82"/>
    <mergeCell ref="K82:N82"/>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I18:N18"/>
    <mergeCell ref="L1:M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I11:N11">
    <cfRule type="expression" dxfId="1045" priority="136">
      <formula>$F$17="Not applicable"</formula>
    </cfRule>
    <cfRule type="expression" dxfId="1044" priority="137">
      <formula>$F$17="Don't know"</formula>
    </cfRule>
    <cfRule type="expression" dxfId="1043" priority="138">
      <formula>$F$17="No"</formula>
    </cfRule>
  </conditionalFormatting>
  <conditionalFormatting sqref="I12:N17 I19:N19 I18">
    <cfRule type="expression" dxfId="1042" priority="133">
      <formula>$F12="Not applicable"</formula>
    </cfRule>
    <cfRule type="expression" dxfId="1041" priority="134">
      <formula>$F12="Don't know"</formula>
    </cfRule>
    <cfRule type="expression" dxfId="1040" priority="135">
      <formula>$F12="No"</formula>
    </cfRule>
  </conditionalFormatting>
  <conditionalFormatting sqref="F9:N9 F11:F19 I11:N17 I19:N19 I18">
    <cfRule type="expression" dxfId="1039" priority="132">
      <formula>$N$14="Don't know"</formula>
    </cfRule>
  </conditionalFormatting>
  <conditionalFormatting sqref="F9:N9 F11:F19 I11:N17 I19:N19 I18">
    <cfRule type="expression" dxfId="1038" priority="131">
      <formula>$N$14="Not applicable"</formula>
    </cfRule>
  </conditionalFormatting>
  <conditionalFormatting sqref="F9:N9 F11:F19 I11:N17 I19:N19 I18">
    <cfRule type="expression" dxfId="1037" priority="130">
      <formula>$N$14="No"</formula>
    </cfRule>
  </conditionalFormatting>
  <conditionalFormatting sqref="L188:M198">
    <cfRule type="expression" dxfId="1036" priority="128">
      <formula>$F$221="Don't know"</formula>
    </cfRule>
    <cfRule type="expression" dxfId="1035" priority="129">
      <formula>$F$221="No"</formula>
    </cfRule>
  </conditionalFormatting>
  <conditionalFormatting sqref="H26 F70:J70 F72:J72 H106 H276:I277 F11:F19 O274 J42:K45 F71 F73 H297:H299 O310 O358 H358 H301:H307 O297:O298 H28:H31 O277 O303 O307 H279:I279 G116:N128 F188:F198 L188:N198 H281:I283 H285:I290 H292:I294 K276:L279 K281:L283 K285:L290 K292:L294 G63:H64 F77:J81">
    <cfRule type="containsBlanks" dxfId="1034" priority="127">
      <formula>LEN(TRIM(F11))=0</formula>
    </cfRule>
  </conditionalFormatting>
  <conditionalFormatting sqref="F9:N9">
    <cfRule type="containsBlanks" dxfId="1033" priority="126">
      <formula>LEN(TRIM(F9))=0</formula>
    </cfRule>
  </conditionalFormatting>
  <conditionalFormatting sqref="O60 O88:O92 O106 O113 O135 O141 O143 O218 O260 O58 O225:O227 O146:O161 J35:K37 J39:K40 J47:K53 J55:K57 O20:O22 O26:O27 O187 O31:O32">
    <cfRule type="containsBlanks" dxfId="1032" priority="125">
      <formula>LEN(TRIM(J20))=0</formula>
    </cfRule>
  </conditionalFormatting>
  <conditionalFormatting sqref="I63:J64">
    <cfRule type="containsBlanks" dxfId="1031" priority="124">
      <formula>LEN(TRIM(I63))=0</formula>
    </cfRule>
  </conditionalFormatting>
  <conditionalFormatting sqref="F243 H137:H139 K137 K219 F219:F221 H225 K228:K240 G147:G160 J147 F200:F210">
    <cfRule type="containsBlanks" dxfId="1030" priority="123">
      <formula>LEN(TRIM(F137))=0</formula>
    </cfRule>
  </conditionalFormatting>
  <conditionalFormatting sqref="J27">
    <cfRule type="containsBlanks" dxfId="1029" priority="121">
      <formula>LEN(TRIM(J27))=0</formula>
    </cfRule>
  </conditionalFormatting>
  <conditionalFormatting sqref="G135">
    <cfRule type="containsBlanks" dxfId="1028" priority="122">
      <formula>LEN(TRIM(G135))=0</formula>
    </cfRule>
  </conditionalFormatting>
  <conditionalFormatting sqref="J58">
    <cfRule type="containsBlanks" dxfId="1027" priority="120">
      <formula>LEN(TRIM(J58))=0</formula>
    </cfRule>
  </conditionalFormatting>
  <conditionalFormatting sqref="J26">
    <cfRule type="containsBlanks" dxfId="1026" priority="119">
      <formula>LEN(TRIM(J26))=0</formula>
    </cfRule>
  </conditionalFormatting>
  <conditionalFormatting sqref="J60">
    <cfRule type="containsBlanks" dxfId="1025" priority="118">
      <formula>LEN(TRIM(J60))=0</formula>
    </cfRule>
  </conditionalFormatting>
  <conditionalFormatting sqref="F223">
    <cfRule type="containsBlanks" dxfId="1024" priority="108">
      <formula>LEN(TRIM(F223))=0</formula>
    </cfRule>
  </conditionalFormatting>
  <conditionalFormatting sqref="K242">
    <cfRule type="containsBlanks" dxfId="1023" priority="107">
      <formula>LEN(TRIM(K242))=0</formula>
    </cfRule>
  </conditionalFormatting>
  <conditionalFormatting sqref="H140">
    <cfRule type="containsBlanks" dxfId="1022" priority="117">
      <formula>LEN(TRIM(H140))=0</formula>
    </cfRule>
  </conditionalFormatting>
  <conditionalFormatting sqref="H143 K137 H137:H140">
    <cfRule type="expression" dxfId="1021" priority="115">
      <formula>#REF!="Don't know"</formula>
    </cfRule>
    <cfRule type="expression" dxfId="1020" priority="116">
      <formula>#REF!="No"</formula>
    </cfRule>
  </conditionalFormatting>
  <conditionalFormatting sqref="H143">
    <cfRule type="containsBlanks" dxfId="1019" priority="114">
      <formula>LEN(TRIM(H143))=0</formula>
    </cfRule>
  </conditionalFormatting>
  <conditionalFormatting sqref="H141">
    <cfRule type="expression" dxfId="1018" priority="112">
      <formula>#REF!="Don't know"</formula>
    </cfRule>
    <cfRule type="expression" dxfId="1017" priority="113">
      <formula>#REF!="No"</formula>
    </cfRule>
  </conditionalFormatting>
  <conditionalFormatting sqref="H141">
    <cfRule type="containsBlanks" dxfId="1016" priority="111">
      <formula>LEN(TRIM(H141))=0</formula>
    </cfRule>
  </conditionalFormatting>
  <conditionalFormatting sqref="L188:M198">
    <cfRule type="expression" dxfId="1015" priority="109">
      <formula>$F$221="Don't know"</formula>
    </cfRule>
    <cfRule type="expression" dxfId="1014" priority="110">
      <formula>$F$221="No"</formula>
    </cfRule>
  </conditionalFormatting>
  <conditionalFormatting sqref="O8">
    <cfRule type="containsBlanks" dxfId="1013" priority="105">
      <formula>LEN(TRIM(O8))=0</formula>
    </cfRule>
  </conditionalFormatting>
  <conditionalFormatting sqref="H310:H311">
    <cfRule type="containsBlanks" dxfId="1012" priority="106">
      <formula>LEN(TRIM(H310))=0</formula>
    </cfRule>
  </conditionalFormatting>
  <conditionalFormatting sqref="O67">
    <cfRule type="containsBlanks" dxfId="1011" priority="104">
      <formula>LEN(TRIM(O67))=0</formula>
    </cfRule>
  </conditionalFormatting>
  <conditionalFormatting sqref="O199">
    <cfRule type="containsBlanks" dxfId="1010" priority="103">
      <formula>LEN(TRIM(O199))=0</formula>
    </cfRule>
  </conditionalFormatting>
  <conditionalFormatting sqref="O223:O224">
    <cfRule type="containsBlanks" dxfId="1009" priority="102">
      <formula>LEN(TRIM(O223))=0</formula>
    </cfRule>
  </conditionalFormatting>
  <conditionalFormatting sqref="O252">
    <cfRule type="containsBlanks" dxfId="1008" priority="101">
      <formula>LEN(TRIM(O252))=0</formula>
    </cfRule>
  </conditionalFormatting>
  <conditionalFormatting sqref="I67">
    <cfRule type="containsBlanks" dxfId="1007" priority="100">
      <formula>LEN(TRIM(I67))=0</formula>
    </cfRule>
  </conditionalFormatting>
  <conditionalFormatting sqref="H313">
    <cfRule type="containsBlanks" dxfId="1006" priority="99">
      <formula>LEN(TRIM(H313))=0</formula>
    </cfRule>
  </conditionalFormatting>
  <conditionalFormatting sqref="H8">
    <cfRule type="containsBlanks" dxfId="1005" priority="98">
      <formula>LEN(TRIM(H8))=0</formula>
    </cfRule>
  </conditionalFormatting>
  <conditionalFormatting sqref="H8">
    <cfRule type="expression" dxfId="1004" priority="97">
      <formula>$N$14="Don't know"</formula>
    </cfRule>
  </conditionalFormatting>
  <conditionalFormatting sqref="H8">
    <cfRule type="expression" dxfId="1003" priority="96">
      <formula>$N$14="Not applicable"</formula>
    </cfRule>
  </conditionalFormatting>
  <conditionalFormatting sqref="H8">
    <cfRule type="expression" dxfId="1002" priority="95">
      <formula>$N$14="No"</formula>
    </cfRule>
  </conditionalFormatting>
  <conditionalFormatting sqref="F252">
    <cfRule type="containsBlanks" dxfId="1001" priority="94">
      <formula>LEN(TRIM(F252))=0</formula>
    </cfRule>
  </conditionalFormatting>
  <conditionalFormatting sqref="F260">
    <cfRule type="containsBlanks" dxfId="1000" priority="93">
      <formula>LEN(TRIM(F260))=0</formula>
    </cfRule>
  </conditionalFormatting>
  <conditionalFormatting sqref="F261:F264">
    <cfRule type="containsBlanks" dxfId="999" priority="92">
      <formula>LEN(TRIM(F261))=0</formula>
    </cfRule>
  </conditionalFormatting>
  <conditionalFormatting sqref="F254">
    <cfRule type="containsBlanks" dxfId="998" priority="91">
      <formula>LEN(TRIM(F254))=0</formula>
    </cfRule>
  </conditionalFormatting>
  <conditionalFormatting sqref="F256">
    <cfRule type="containsBlanks" dxfId="997" priority="90">
      <formula>LEN(TRIM(F256))=0</formula>
    </cfRule>
  </conditionalFormatting>
  <conditionalFormatting sqref="F258">
    <cfRule type="containsBlanks" dxfId="996" priority="89">
      <formula>LEN(TRIM(F258))=0</formula>
    </cfRule>
  </conditionalFormatting>
  <conditionalFormatting sqref="L174">
    <cfRule type="expression" dxfId="995" priority="87">
      <formula>$F$221="Don't know"</formula>
    </cfRule>
    <cfRule type="expression" dxfId="994" priority="88">
      <formula>$F$221="No"</formula>
    </cfRule>
  </conditionalFormatting>
  <conditionalFormatting sqref="L164:M173">
    <cfRule type="expression" dxfId="993" priority="85">
      <formula>$F$221="Don't know"</formula>
    </cfRule>
    <cfRule type="expression" dxfId="992" priority="86">
      <formula>$F$221="No"</formula>
    </cfRule>
  </conditionalFormatting>
  <conditionalFormatting sqref="F164:F174 L174 L164:N173">
    <cfRule type="containsBlanks" dxfId="991" priority="84">
      <formula>LEN(TRIM(F164))=0</formula>
    </cfRule>
  </conditionalFormatting>
  <conditionalFormatting sqref="F176:F186">
    <cfRule type="containsBlanks" dxfId="990" priority="83">
      <formula>LEN(TRIM(F176))=0</formula>
    </cfRule>
  </conditionalFormatting>
  <conditionalFormatting sqref="L164:M173">
    <cfRule type="expression" dxfId="989" priority="81">
      <formula>$F$221="Don't know"</formula>
    </cfRule>
    <cfRule type="expression" dxfId="988" priority="82">
      <formula>$F$221="No"</formula>
    </cfRule>
  </conditionalFormatting>
  <conditionalFormatting sqref="O175">
    <cfRule type="containsBlanks" dxfId="987" priority="80">
      <formula>LEN(TRIM(O175))=0</formula>
    </cfRule>
  </conditionalFormatting>
  <conditionalFormatting sqref="F95:F97">
    <cfRule type="containsBlanks" dxfId="986" priority="79">
      <formula>LEN(TRIM(F95))=0</formula>
    </cfRule>
  </conditionalFormatting>
  <conditionalFormatting sqref="F99:F102">
    <cfRule type="containsBlanks" dxfId="985" priority="78">
      <formula>LEN(TRIM(F99))=0</formula>
    </cfRule>
  </conditionalFormatting>
  <conditionalFormatting sqref="H213:H216">
    <cfRule type="expression" dxfId="984" priority="76">
      <formula>$H$144="Don't know"</formula>
    </cfRule>
    <cfRule type="expression" dxfId="983" priority="77">
      <formula>$H$144="no"</formula>
    </cfRule>
  </conditionalFormatting>
  <conditionalFormatting sqref="O211">
    <cfRule type="containsBlanks" dxfId="982" priority="75">
      <formula>LEN(TRIM(O211))=0</formula>
    </cfRule>
  </conditionalFormatting>
  <conditionalFormatting sqref="H213:H216">
    <cfRule type="containsBlanks" dxfId="981" priority="74">
      <formula>LEN(TRIM(H213))=0</formula>
    </cfRule>
  </conditionalFormatting>
  <conditionalFormatting sqref="H211">
    <cfRule type="expression" dxfId="980" priority="72">
      <formula>#REF!="Don't know"</formula>
    </cfRule>
    <cfRule type="expression" dxfId="979" priority="73">
      <formula>#REF!="No"</formula>
    </cfRule>
  </conditionalFormatting>
  <conditionalFormatting sqref="H211">
    <cfRule type="containsBlanks" dxfId="978" priority="71">
      <formula>LEN(TRIM(H211))=0</formula>
    </cfRule>
  </conditionalFormatting>
  <conditionalFormatting sqref="H360:I360 H361">
    <cfRule type="containsBlanks" dxfId="977" priority="69">
      <formula>LEN(TRIM(H360))=0</formula>
    </cfRule>
    <cfRule type="containsBlanks" priority="70">
      <formula>LEN(TRIM(H360))=0</formula>
    </cfRule>
  </conditionalFormatting>
  <conditionalFormatting sqref="F268:F272">
    <cfRule type="containsBlanks" dxfId="976" priority="66">
      <formula>LEN(TRIM(F268))=0</formula>
    </cfRule>
  </conditionalFormatting>
  <conditionalFormatting sqref="O266">
    <cfRule type="containsBlanks" dxfId="975" priority="68">
      <formula>LEN(TRIM(O266))=0</formula>
    </cfRule>
  </conditionalFormatting>
  <conditionalFormatting sqref="G93:J93">
    <cfRule type="containsBlanks" dxfId="974" priority="45">
      <formula>LEN(TRIM(G93))=0</formula>
    </cfRule>
  </conditionalFormatting>
  <conditionalFormatting sqref="O163">
    <cfRule type="containsBlanks" dxfId="973" priority="67">
      <formula>LEN(TRIM(O163))=0</formula>
    </cfRule>
  </conditionalFormatting>
  <conditionalFormatting sqref="F245:G245 F247:G247 F246 F249:G249 F248">
    <cfRule type="containsBlanks" dxfId="972" priority="44">
      <formula>LEN(TRIM(F245))=0</formula>
    </cfRule>
  </conditionalFormatting>
  <conditionalFormatting sqref="G266">
    <cfRule type="containsBlanks" dxfId="971" priority="65">
      <formula>LEN(TRIM(G266))=0</formula>
    </cfRule>
  </conditionalFormatting>
  <conditionalFormatting sqref="I20">
    <cfRule type="containsBlanks" dxfId="970" priority="61">
      <formula>LEN(TRIM(I20))=0</formula>
    </cfRule>
    <cfRule type="expression" dxfId="969" priority="64">
      <formula>$M$14="Don't know"</formula>
    </cfRule>
  </conditionalFormatting>
  <conditionalFormatting sqref="I20">
    <cfRule type="expression" dxfId="968" priority="63">
      <formula>$M$14="Not applicable"</formula>
    </cfRule>
  </conditionalFormatting>
  <conditionalFormatting sqref="I20">
    <cfRule type="expression" dxfId="967" priority="62">
      <formula>$M$14="No"</formula>
    </cfRule>
  </conditionalFormatting>
  <conditionalFormatting sqref="I21">
    <cfRule type="containsBlanks" dxfId="966" priority="57">
      <formula>LEN(TRIM(I21))=0</formula>
    </cfRule>
    <cfRule type="expression" dxfId="965" priority="60">
      <formula>$M$14="Don't know"</formula>
    </cfRule>
  </conditionalFormatting>
  <conditionalFormatting sqref="I21">
    <cfRule type="expression" dxfId="964" priority="59">
      <formula>$M$14="Not applicable"</formula>
    </cfRule>
  </conditionalFormatting>
  <conditionalFormatting sqref="I21">
    <cfRule type="expression" dxfId="963" priority="58">
      <formula>$M$14="No"</formula>
    </cfRule>
  </conditionalFormatting>
  <conditionalFormatting sqref="I22">
    <cfRule type="containsBlanks" dxfId="962" priority="53">
      <formula>LEN(TRIM(I22))=0</formula>
    </cfRule>
    <cfRule type="expression" dxfId="961" priority="56">
      <formula>$M$14="Don't know"</formula>
    </cfRule>
  </conditionalFormatting>
  <conditionalFormatting sqref="I22">
    <cfRule type="expression" dxfId="960" priority="55">
      <formula>$M$14="Not applicable"</formula>
    </cfRule>
  </conditionalFormatting>
  <conditionalFormatting sqref="I22">
    <cfRule type="expression" dxfId="959" priority="54">
      <formula>$M$14="No"</formula>
    </cfRule>
  </conditionalFormatting>
  <conditionalFormatting sqref="I23">
    <cfRule type="expression" dxfId="958" priority="50">
      <formula>$N$14="No"</formula>
    </cfRule>
  </conditionalFormatting>
  <conditionalFormatting sqref="I23">
    <cfRule type="expression" dxfId="957" priority="52">
      <formula>$N$14="Don't know"</formula>
    </cfRule>
  </conditionalFormatting>
  <conditionalFormatting sqref="I23">
    <cfRule type="expression" dxfId="956" priority="51">
      <formula>$N$14="Not applicable"</formula>
    </cfRule>
  </conditionalFormatting>
  <conditionalFormatting sqref="I23">
    <cfRule type="containsBlanks" dxfId="955" priority="49">
      <formula>LEN(TRIM(I23))=0</formula>
    </cfRule>
  </conditionalFormatting>
  <conditionalFormatting sqref="I23">
    <cfRule type="expression" dxfId="954" priority="48">
      <formula>$N$14="Don't know"</formula>
    </cfRule>
  </conditionalFormatting>
  <conditionalFormatting sqref="I23">
    <cfRule type="expression" dxfId="953" priority="47">
      <formula>$N$14="Not applicable"</formula>
    </cfRule>
  </conditionalFormatting>
  <conditionalFormatting sqref="I23">
    <cfRule type="expression" dxfId="952" priority="46">
      <formula>$N$14="No"</formula>
    </cfRule>
  </conditionalFormatting>
  <conditionalFormatting sqref="G251">
    <cfRule type="containsBlanks" dxfId="951" priority="43">
      <formula>LEN(TRIM(G251))=0</formula>
    </cfRule>
  </conditionalFormatting>
  <conditionalFormatting sqref="O244 O251">
    <cfRule type="containsBlanks" dxfId="950" priority="42">
      <formula>LEN(TRIM(O244))=0</formula>
    </cfRule>
  </conditionalFormatting>
  <conditionalFormatting sqref="J318">
    <cfRule type="containsBlanks" dxfId="949" priority="41">
      <formula>LEN(TRIM(J318))=0</formula>
    </cfRule>
  </conditionalFormatting>
  <conditionalFormatting sqref="J319">
    <cfRule type="containsBlanks" dxfId="948" priority="40">
      <formula>LEN(TRIM(J319))=0</formula>
    </cfRule>
  </conditionalFormatting>
  <conditionalFormatting sqref="J89:J92">
    <cfRule type="containsBlanks" dxfId="947" priority="39">
      <formula>LEN(TRIM(J89))=0</formula>
    </cfRule>
  </conditionalFormatting>
  <conditionalFormatting sqref="J321">
    <cfRule type="containsBlanks" dxfId="946" priority="38">
      <formula>LEN(TRIM(J321))=0</formula>
    </cfRule>
  </conditionalFormatting>
  <conditionalFormatting sqref="J326">
    <cfRule type="containsBlanks" dxfId="945" priority="37">
      <formula>LEN(TRIM(J326))=0</formula>
    </cfRule>
  </conditionalFormatting>
  <conditionalFormatting sqref="J331">
    <cfRule type="containsBlanks" dxfId="944" priority="36">
      <formula>LEN(TRIM(J331))=0</formula>
    </cfRule>
  </conditionalFormatting>
  <conditionalFormatting sqref="J336">
    <cfRule type="containsBlanks" dxfId="943" priority="35">
      <formula>LEN(TRIM(J336))=0</formula>
    </cfRule>
  </conditionalFormatting>
  <conditionalFormatting sqref="J346">
    <cfRule type="containsBlanks" dxfId="942" priority="34">
      <formula>LEN(TRIM(J346))=0</formula>
    </cfRule>
  </conditionalFormatting>
  <conditionalFormatting sqref="J351">
    <cfRule type="containsBlanks" dxfId="941" priority="33">
      <formula>LEN(TRIM(J351))=0</formula>
    </cfRule>
  </conditionalFormatting>
  <conditionalFormatting sqref="O316:O357">
    <cfRule type="containsBlanks" dxfId="940" priority="31">
      <formula>LEN(TRIM(O316))=0</formula>
    </cfRule>
  </conditionalFormatting>
  <conditionalFormatting sqref="J356">
    <cfRule type="containsBlanks" dxfId="939" priority="32">
      <formula>LEN(TRIM(J356))=0</formula>
    </cfRule>
  </conditionalFormatting>
  <conditionalFormatting sqref="H357">
    <cfRule type="containsBlanks" dxfId="938" priority="30">
      <formula>LEN(TRIM(H357))=0</formula>
    </cfRule>
  </conditionalFormatting>
  <conditionalFormatting sqref="K20:N24">
    <cfRule type="containsBlanks" dxfId="937" priority="29">
      <formula>LEN(TRIM(K20))=0</formula>
    </cfRule>
  </conditionalFormatting>
  <conditionalFormatting sqref="J29">
    <cfRule type="containsBlanks" dxfId="936" priority="27">
      <formula>LEN(TRIM(J29))=0</formula>
    </cfRule>
  </conditionalFormatting>
  <conditionalFormatting sqref="J28">
    <cfRule type="containsBlanks" dxfId="935" priority="28">
      <formula>LEN(TRIM(J28))=0</formula>
    </cfRule>
  </conditionalFormatting>
  <conditionalFormatting sqref="J341">
    <cfRule type="containsBlanks" dxfId="934" priority="26">
      <formula>LEN(TRIM(J341))=0</formula>
    </cfRule>
  </conditionalFormatting>
  <conditionalFormatting sqref="H308:J308">
    <cfRule type="containsBlanks" dxfId="933" priority="25">
      <formula>LEN(TRIM(H308))=0</formula>
    </cfRule>
  </conditionalFormatting>
  <conditionalFormatting sqref="H312:J312">
    <cfRule type="containsBlanks" dxfId="932" priority="24">
      <formula>LEN(TRIM(H312))=0</formula>
    </cfRule>
  </conditionalFormatting>
  <conditionalFormatting sqref="H315:J315">
    <cfRule type="containsBlanks" dxfId="931" priority="23">
      <formula>LEN(TRIM(H315))=0</formula>
    </cfRule>
  </conditionalFormatting>
  <conditionalFormatting sqref="I24">
    <cfRule type="containsBlanks" dxfId="930" priority="22">
      <formula>LEN(TRIM(I24))=0</formula>
    </cfRule>
  </conditionalFormatting>
  <conditionalFormatting sqref="O77">
    <cfRule type="containsBlanks" dxfId="929" priority="21">
      <formula>LEN(TRIM(O77))=0</formula>
    </cfRule>
  </conditionalFormatting>
  <conditionalFormatting sqref="O78">
    <cfRule type="containsBlanks" dxfId="928" priority="20">
      <formula>LEN(TRIM(O78))=0</formula>
    </cfRule>
  </conditionalFormatting>
  <conditionalFormatting sqref="O81">
    <cfRule type="containsBlanks" dxfId="927" priority="19">
      <formula>LEN(TRIM(O81))=0</formula>
    </cfRule>
  </conditionalFormatting>
  <conditionalFormatting sqref="O95">
    <cfRule type="containsBlanks" dxfId="926" priority="18">
      <formula>LEN(TRIM(O95))=0</formula>
    </cfRule>
  </conditionalFormatting>
  <conditionalFormatting sqref="O69:O74">
    <cfRule type="containsBlanks" dxfId="925" priority="17">
      <formula>LEN(TRIM(O69))=0</formula>
    </cfRule>
  </conditionalFormatting>
  <conditionalFormatting sqref="O360">
    <cfRule type="containsBlanks" dxfId="924" priority="16">
      <formula>LEN(TRIM(O360))=0</formula>
    </cfRule>
  </conditionalFormatting>
  <conditionalFormatting sqref="J148:J160">
    <cfRule type="containsBlanks" dxfId="923" priority="15">
      <formula>LEN(TRIM(J148))=0</formula>
    </cfRule>
  </conditionalFormatting>
  <conditionalFormatting sqref="J323">
    <cfRule type="containsBlanks" dxfId="922" priority="14">
      <formula>LEN(TRIM(J323))=0</formula>
    </cfRule>
  </conditionalFormatting>
  <conditionalFormatting sqref="J324">
    <cfRule type="containsBlanks" dxfId="921" priority="13">
      <formula>LEN(TRIM(J324))=0</formula>
    </cfRule>
  </conditionalFormatting>
  <conditionalFormatting sqref="J328">
    <cfRule type="containsBlanks" dxfId="920" priority="12">
      <formula>LEN(TRIM(J328))=0</formula>
    </cfRule>
  </conditionalFormatting>
  <conditionalFormatting sqref="J329">
    <cfRule type="containsBlanks" dxfId="919" priority="11">
      <formula>LEN(TRIM(J329))=0</formula>
    </cfRule>
  </conditionalFormatting>
  <conditionalFormatting sqref="J333">
    <cfRule type="containsBlanks" dxfId="918" priority="10">
      <formula>LEN(TRIM(J333))=0</formula>
    </cfRule>
  </conditionalFormatting>
  <conditionalFormatting sqref="J334">
    <cfRule type="containsBlanks" dxfId="917" priority="9">
      <formula>LEN(TRIM(J334))=0</formula>
    </cfRule>
  </conditionalFormatting>
  <conditionalFormatting sqref="J338">
    <cfRule type="containsBlanks" dxfId="916" priority="8">
      <formula>LEN(TRIM(J338))=0</formula>
    </cfRule>
  </conditionalFormatting>
  <conditionalFormatting sqref="J339">
    <cfRule type="containsBlanks" dxfId="915" priority="7">
      <formula>LEN(TRIM(J339))=0</formula>
    </cfRule>
  </conditionalFormatting>
  <conditionalFormatting sqref="J343">
    <cfRule type="containsBlanks" dxfId="914" priority="6">
      <formula>LEN(TRIM(J343))=0</formula>
    </cfRule>
  </conditionalFormatting>
  <conditionalFormatting sqref="J344">
    <cfRule type="containsBlanks" dxfId="913" priority="5">
      <formula>LEN(TRIM(J344))=0</formula>
    </cfRule>
  </conditionalFormatting>
  <conditionalFormatting sqref="J348">
    <cfRule type="containsBlanks" dxfId="912" priority="4">
      <formula>LEN(TRIM(J348))=0</formula>
    </cfRule>
  </conditionalFormatting>
  <conditionalFormatting sqref="J349">
    <cfRule type="containsBlanks" dxfId="911" priority="3">
      <formula>LEN(TRIM(J349))=0</formula>
    </cfRule>
  </conditionalFormatting>
  <conditionalFormatting sqref="J353">
    <cfRule type="containsBlanks" dxfId="910" priority="2">
      <formula>LEN(TRIM(J353))=0</formula>
    </cfRule>
  </conditionalFormatting>
  <conditionalFormatting sqref="J354">
    <cfRule type="containsBlanks" dxfId="909" priority="1">
      <formula>LEN(TRIM(J354))=0</formula>
    </cfRule>
  </conditionalFormatting>
  <dataValidations count="41">
    <dataValidation type="list" allowBlank="1" showInputMessage="1" showErrorMessage="1" sqref="J348:K348 J318:K318 J323:K323 J328:K328 J333:K333 J338:K338 J343:K343 J353:K353" xr:uid="{785D69CB-6C17-4BD3-9A82-88C6A77E47EA}">
      <formula1>"WHO-prequalified, SRA, Both WHO-PQ and SRA,No SRA or WHO-PQ products registered,Don’t know"</formula1>
    </dataValidation>
    <dataValidation type="list" allowBlank="1" showInputMessage="1" showErrorMessage="1" sqref="H361:I361" xr:uid="{D21E1EDC-9CDF-4342-81F4-320FF0C3CA2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5DCB25DB-BA5F-4A39-BF97-4CA2A38CE507}">
      <formula1>"Yes, No, Don’t know"</formula1>
    </dataValidation>
    <dataValidation type="list" allowBlank="1" showInputMessage="1" showErrorMessage="1" sqref="H29 J29" xr:uid="{2746EF98-52E0-405B-9ACF-1F97427B6C65}">
      <formula1>"2015,2016,2017,2018,2019"</formula1>
    </dataValidation>
    <dataValidation type="list" allowBlank="1" showInputMessage="1" showErrorMessage="1" sqref="J321:K321 J326:K326 J331:K331 J336:K336 J346:K346 J351:K351 J356:K356 J341:K341" xr:uid="{D66F85E2-835E-4D3E-BE23-20FD29A9F1A1}">
      <formula1>"0,1,2 or more,Don't know"</formula1>
    </dataValidation>
    <dataValidation type="list" allowBlank="1" showInputMessage="1" showErrorMessage="1" sqref="H304:J304" xr:uid="{C33B5097-FE2F-4D19-9C42-21A445F2A73A}">
      <formula1>"Yes - ISO certified, Yes - WHO-PQ, Yes - both ISO certified and WHO-PQ,Neither, Don’t know, Not applicable"</formula1>
    </dataValidation>
    <dataValidation type="list" allowBlank="1" showInputMessage="1" showErrorMessage="1" sqref="F248:G248" xr:uid="{AD907843-4AF6-41C2-8B36-7F9B6BC03E45}">
      <formula1>"Yes: Extensive community mobilization/engagement,Yes: Some community mobilization/engagement,No,Don't know"</formula1>
    </dataValidation>
    <dataValidation type="list" allowBlank="1" showInputMessage="1" showErrorMessage="1" sqref="F246:G246" xr:uid="{93530D3C-264C-445D-8D5A-833D3B54E418}">
      <formula1>"Yes: Extensive mass media,Yes: Some mass media,No,Don't know"</formula1>
    </dataValidation>
    <dataValidation type="list" allowBlank="1" showInputMessage="1" showErrorMessage="1" sqref="H148:I149 H151:I160 J147:J160 K147:L149 G147:I147 G148:G160 K151:L160" xr:uid="{C60A9586-D307-4966-B0C4-5E8715CF24E9}">
      <formula1>"Community Health Worker (or equivalent),Auxiliary Nurse,Auxiliary Nurse Midwife,Nurse,Clinical Officer,Doctor,Don't know,Not applicable"</formula1>
    </dataValidation>
    <dataValidation type="list" allowBlank="1" showInputMessage="1" showErrorMessage="1" sqref="H140:J140" xr:uid="{59AEC5D1-AB8D-417B-ABB8-FCFEEAFDC12A}">
      <formula1>"Yes - high level of implementation, Yes - some implementation,Minimal or no implementation, Don't know, Not applicable (no strategy)"</formula1>
    </dataValidation>
    <dataValidation type="list" allowBlank="1" showInputMessage="1" showErrorMessage="1" sqref="J89:J92" xr:uid="{954129DB-BC1F-4932-AF31-D52FFC31344C}">
      <formula1>"Yes, No, Don't Know,Not applicable"</formula1>
    </dataValidation>
    <dataValidation type="list" allowBlank="1" showInputMessage="1" showErrorMessage="1" error="Please choose from the dropdown list." prompt="Please select from the dropdown list" sqref="G90:I92" xr:uid="{6CCE2114-417B-4EC4-AEE6-BBAC41FDEB8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4A2EA4E7-51D2-4776-A708-ADE1767050B0}">
      <formula1>"Ministry of Finance, Ministry of Planning,Both,Neither,Don't know, Not applicable"</formula1>
    </dataValidation>
    <dataValidation type="list" allowBlank="1" showInputMessage="1" showErrorMessage="1" sqref="F99:G102" xr:uid="{B317C634-D3C0-4C20-82BD-D2A473D6C397}">
      <formula1>"Yes,No,Don't Know"</formula1>
    </dataValidation>
    <dataValidation type="list" allowBlank="1" showInputMessage="1" showErrorMessage="1" sqref="F272:G272" xr:uid="{42CA6494-B8EE-466C-881D-6292C012153F}">
      <formula1>"Paper only, Mobile phone/SMS,Electronic,Combination, Don't know, Not applicable (no LMIS)"</formula1>
    </dataValidation>
    <dataValidation type="list" allowBlank="1" showInputMessage="1" showErrorMessage="1" sqref="G251" xr:uid="{803E0554-335F-41F5-BDBB-F2496F8D9CBE}">
      <formula1>"0%,1-10%,11-20%,21-30%,31-40%,41-50%,51-60%,61-70%,71-80%,81-100%,Don't know,Not applicable"</formula1>
    </dataValidation>
    <dataValidation type="list" allowBlank="1" showInputMessage="1" showErrorMessage="1" sqref="F249:G249 H213:J216" xr:uid="{8D15980C-7C0B-4333-8B62-53E5E5B7E61D}">
      <formula1>"Yes,No,Don't know"</formula1>
    </dataValidation>
    <dataValidation type="list" allowBlank="1" showInputMessage="1" showErrorMessage="1" sqref="F247:G247" xr:uid="{AEA0C163-8C1B-4B42-8639-45DBF68DF351}">
      <formula1>"Yes: Extensive mobile outreach/education,Yes: Some mobile outreach/education,No,Don't know"</formula1>
    </dataValidation>
    <dataValidation type="list" allowBlank="1" showInputMessage="1" showErrorMessage="1" sqref="F245:G245" xr:uid="{A6777EE1-9E2C-4E8F-BC10-7BF1D8332796}">
      <formula1>"Yes: Extensive social marketing,Yes: Some social marketing,No,Don't know"</formula1>
    </dataValidation>
    <dataValidation allowBlank="1" showInputMessage="1" showErrorMessage="1" error="Please choose from the dropdown list." sqref="K20:N24" xr:uid="{711D83AD-2108-4B0B-8C18-94DC5B8545D0}"/>
    <dataValidation type="list" allowBlank="1" showInputMessage="1" showErrorMessage="1" sqref="F268:G271" xr:uid="{1FFC44C2-2524-4CAC-A3AD-0C08DB54DEFC}">
      <formula1>"Yes: All public sector facilities included, Yes: Some public sector facilities included,None, Don't know, Not applicable (no LMIS)"</formula1>
    </dataValidation>
    <dataValidation type="list" allowBlank="1" showInputMessage="1" showErrorMessage="1" sqref="H360:I360" xr:uid="{CFA6F332-EE06-43B3-855D-ECB1729D43F2}">
      <formula1>"Yes (PSE plan with FP/RH component),No PSE plan started/developed,Yes PSE plan but no FP/RH component,Don't know"</formula1>
    </dataValidation>
    <dataValidation type="list" allowBlank="1" showInputMessage="1" showErrorMessage="1" sqref="H312:J312" xr:uid="{BF3A7C22-A8F7-4FD1-85CD-D13F305A1EDB}">
      <formula1>"0-25%,26-50%,51-75%,76-100%, Don’t know, Not applicable"</formula1>
    </dataValidation>
    <dataValidation type="list" allowBlank="1" showInputMessage="1" showErrorMessage="1" sqref="F95:F97" xr:uid="{735EEEB3-43B1-454B-9F0A-A9EA3B9467C3}">
      <formula1>"Yes,No,Don't Know,Not Applicable"</formula1>
    </dataValidation>
    <dataValidation type="list" allowBlank="1" showInputMessage="1" showErrorMessage="1" sqref="H302:J302" xr:uid="{E7E3B883-525D-4C89-AB05-094B6D338B14}">
      <formula1>"Yes,No,Don't know,Not applicable"</formula1>
    </dataValidation>
    <dataValidation type="list" allowBlank="1" showInputMessage="1" showErrorMessage="1" sqref="H308:J308" xr:uid="{16838F33-BA2D-4408-8AC1-DDBA2BCADCA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C5DB19EF-CCEA-4015-8378-5E51E54FED00}">
      <formula1>"0,1,2-3,More than 3, Don’t know"</formula1>
    </dataValidation>
    <dataValidation type="list" allowBlank="1" showInputMessage="1" showErrorMessage="1" sqref="J344 J349 J319 J324 J329 J334 J339 J354" xr:uid="{836DAA27-D7F1-49E1-BE78-4DBF1D77BF55}">
      <formula1>"0,1,2-3,More than 3,Don't know"</formula1>
    </dataValidation>
    <dataValidation type="list" allowBlank="1" showInputMessage="1" showErrorMessage="1" sqref="H302" xr:uid="{54482087-1AAB-4375-9876-DEBFF594BF8C}">
      <formula1>"Yes,No,Don’t know, Not applicable"</formula1>
    </dataValidation>
    <dataValidation type="list" allowBlank="1" showInputMessage="1" showErrorMessage="1" sqref="H301:J301" xr:uid="{DCFACD6B-F994-4551-9F8F-7F54E15B8FAC}">
      <formula1>"Less than 6 months, 6 months to under 1 year, 1 year to 18 months, More than 18 months,Don’t know"</formula1>
    </dataValidation>
    <dataValidation type="list" allowBlank="1" showInputMessage="1" showErrorMessage="1" error="Please choose from the dropdown list." sqref="I20:I21" xr:uid="{2C609D20-E04F-42EA-A790-ABE54710A604}">
      <formula1>"Yes, No, Don't know, Not applicable"</formula1>
    </dataValidation>
    <dataValidation type="list" allowBlank="1" showInputMessage="1" showErrorMessage="1" sqref="H305:J306" xr:uid="{245FBE15-8667-49DA-A733-36C2A5C9D7EF}">
      <formula1>"Most were tested, Some were tested, None were tested, Don't know, Not applicable"</formula1>
    </dataValidation>
    <dataValidation type="list" allowBlank="1" showInputMessage="1" showErrorMessage="1" sqref="H315 H303 H307 H313 H311 H298:H299" xr:uid="{72D6855A-AF72-4F15-B3EA-BF5C3CAF284D}">
      <formula1>"Yes, No, Don’t know, Not applicable"</formula1>
    </dataValidation>
    <dataValidation type="list" allowBlank="1" showInputMessage="1" showErrorMessage="1" sqref="H161 J161:L161" xr:uid="{ADAAFE5B-FFDD-4775-A66D-1D65AD945B55}">
      <formula1>"Community Health Worker (or equivalent), Nurse, Auxiliary Nurse, Auxiliary Nurse Midwife, Clinical Officer, Doctor, Don't know, Not applicable"</formula1>
    </dataValidation>
    <dataValidation type="list" allowBlank="1" showInputMessage="1" showErrorMessage="1" sqref="H106" xr:uid="{87342358-AA9F-4DA3-AC70-F1B48DAAE8B3}">
      <formula1>"Yes, No, Don't Know"</formula1>
    </dataValidation>
    <dataValidation type="list" allowBlank="1" showInputMessage="1" showErrorMessage="1" sqref="F77:F81" xr:uid="{12378DB6-3C4F-4B41-A2D1-7A917313182A}">
      <formula1>"In-kind, Cash, Don't know, Not applicable"</formula1>
    </dataValidation>
    <dataValidation type="list" allowBlank="1" showInputMessage="1" showErrorMessage="1" sqref="F164:F174 J60:K60 I67 F176:F186 K228:K240 F252 G135 H143:J143 H141:J141 J58 F260 H357:H358 F188:F198 H211:J211 G266 F200:F210" xr:uid="{71B5AC90-5BD5-4359-886E-4CB5B7A7BB13}">
      <formula1>"Yes, No, Don't know"</formula1>
    </dataValidation>
    <dataValidation type="list" allowBlank="1" showInputMessage="1" showErrorMessage="1" sqref="H31:J31" xr:uid="{41D05D4E-AD68-4459-9375-40ABA8601F5C}">
      <formula1>"Less than annually,Annually,Bi-annually (twice a year),Quarterly,Monthly,Ad hoc"</formula1>
    </dataValidation>
    <dataValidation type="list" allowBlank="1" showInputMessage="1" showErrorMessage="1" sqref="H26 J26 H28 J28" xr:uid="{0D1B78C9-13B0-42F3-A177-6B201862364D}">
      <formula1>"January, February, March, April, May, June, July, August, September, October, November, December"</formula1>
    </dataValidation>
    <dataValidation type="list" allowBlank="1" showInputMessage="1" showErrorMessage="1" error="Please choose from the dropdown list." sqref="I22" xr:uid="{533CBCFC-9754-4BC1-8F11-A209F5A7A5F6}">
      <formula1>"0 times, 1 time, 2-3 times, 4 or more times, Don't know"</formula1>
    </dataValidation>
    <dataValidation type="list" allowBlank="1" showInputMessage="1" showErrorMessage="1" sqref="F261:F264 H8 G116:N128 F72 F219:F221 H225 F223 I23:I24 F11:F17 G130:N132 F258 H139:J139 F19 F254 F256 F70 L164:L174 M164:N173 L188:N198" xr:uid="{132E79BB-92A6-4904-BA44-8A9D66BE7E50}">
      <formula1>"Yes, No, Don't know, Not applicable"</formula1>
    </dataValidation>
  </dataValidations>
  <hyperlinks>
    <hyperlink ref="L1:M1" location="'All Countries Summary (2019)'!A1" display="go to summary page" xr:uid="{9CA42A4F-BCE5-48E4-85F7-B859ACA53572}"/>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F81442-1E29-4815-A767-A49B6BC2B4CF}">
          <x14:formula1>
            <xm:f>'\\chemonics.sharepoint.com@SSL\DavWWWRoot\sites\FO000\1300_CL\Monitoring and Evaluation\CS Indicators and Index\Validated Surveys - 2019\Validation_final\[CS Indicators Survey_2019_South Sudan_Final.xlsx]Data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4E416464-DE41-4384-A1C7-AABBD26211E3}">
          <x14:formula1>
            <xm:f>'\\chemonics.sharepoint.com@SSL\DavWWWRoot\sites\FO000\1300_CL\Monitoring and Evaluation\CS Indicators and Index\Validated Surveys - 2019\Validation_final\[CS Indicators Survey_2019_South Sudan_Final.xlsx]Data sources for dropdown list'!#REF!</xm:f>
          </x14:formula1>
          <xm:sqref>O8:P19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5D81D-64D4-4E25-98E0-D07604D044BD}">
  <sheetPr>
    <tabColor theme="9" tint="0.79998168889431442"/>
  </sheetPr>
  <dimension ref="A1:Q363"/>
  <sheetViews>
    <sheetView showGridLines="0" zoomScaleNormal="100" workbookViewId="0">
      <selection activeCell="L1" sqref="L1"/>
    </sheetView>
  </sheetViews>
  <sheetFormatPr defaultRowHeight="15"/>
  <cols>
    <col min="1" max="1" width="2.140625" customWidth="1"/>
    <col min="3" max="3" width="3.42578125" customWidth="1"/>
    <col min="4" max="4" width="16.140625" customWidth="1"/>
    <col min="5" max="5" width="30.5703125" customWidth="1"/>
    <col min="6" max="6" width="14.5703125" customWidth="1"/>
    <col min="7" max="7" width="20" customWidth="1"/>
    <col min="8" max="8" width="18.42578125" customWidth="1"/>
    <col min="9" max="9" width="35.570312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2508" t="s">
        <v>828</v>
      </c>
      <c r="K1" s="2508"/>
      <c r="L1" s="643"/>
      <c r="M1" s="643"/>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5519</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3.75" customHeight="1" thickBot="1">
      <c r="B5" s="2964" t="s">
        <v>830</v>
      </c>
      <c r="C5" s="5071"/>
      <c r="D5" s="5071"/>
      <c r="E5" s="5071"/>
      <c r="F5" s="5071"/>
      <c r="G5" s="5071"/>
      <c r="H5" s="5071"/>
      <c r="I5" s="5071"/>
      <c r="J5" s="5071"/>
      <c r="K5" s="5071"/>
      <c r="L5" s="5071"/>
      <c r="M5" s="5071"/>
      <c r="N5" s="507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3605</v>
      </c>
      <c r="P8" s="2245"/>
    </row>
    <row r="9" spans="2:16" ht="21.75" customHeight="1">
      <c r="B9" s="22" t="s">
        <v>435</v>
      </c>
      <c r="C9" s="1997" t="s">
        <v>436</v>
      </c>
      <c r="D9" s="1997"/>
      <c r="E9" s="1998"/>
      <c r="F9" s="2411" t="s">
        <v>5520</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5521</v>
      </c>
      <c r="J11" s="1637"/>
      <c r="K11" s="1637"/>
      <c r="L11" s="1637"/>
      <c r="M11" s="1637"/>
      <c r="N11" s="1637"/>
      <c r="O11" s="2124"/>
      <c r="P11" s="2124"/>
    </row>
    <row r="12" spans="2:16" ht="39.75" customHeight="1">
      <c r="B12" s="1490" t="s">
        <v>441</v>
      </c>
      <c r="C12" s="1997" t="s">
        <v>442</v>
      </c>
      <c r="D12" s="1997"/>
      <c r="E12" s="1998"/>
      <c r="F12" s="1622" t="s">
        <v>56</v>
      </c>
      <c r="G12" s="2397" t="s">
        <v>440</v>
      </c>
      <c r="H12" s="2138"/>
      <c r="I12" s="1637" t="s">
        <v>5522</v>
      </c>
      <c r="J12" s="1637"/>
      <c r="K12" s="1637"/>
      <c r="L12" s="1637"/>
      <c r="M12" s="1637"/>
      <c r="N12" s="1637"/>
      <c r="O12" s="2124"/>
      <c r="P12" s="2124"/>
    </row>
    <row r="13" spans="2:16" ht="39.75" customHeight="1">
      <c r="B13" s="1490" t="s">
        <v>443</v>
      </c>
      <c r="C13" s="1997" t="s">
        <v>444</v>
      </c>
      <c r="D13" s="1997"/>
      <c r="E13" s="1998"/>
      <c r="F13" s="1622" t="s">
        <v>56</v>
      </c>
      <c r="G13" s="2397" t="s">
        <v>440</v>
      </c>
      <c r="H13" s="2138"/>
      <c r="I13" s="2773" t="s">
        <v>5523</v>
      </c>
      <c r="J13" s="2774"/>
      <c r="K13" s="2774"/>
      <c r="L13" s="2774"/>
      <c r="M13" s="2774"/>
      <c r="N13" s="2775"/>
      <c r="O13" s="2124"/>
      <c r="P13" s="2124"/>
    </row>
    <row r="14" spans="2:16" ht="33" customHeight="1">
      <c r="B14" s="1490" t="s">
        <v>445</v>
      </c>
      <c r="C14" s="1997" t="s">
        <v>446</v>
      </c>
      <c r="D14" s="1997"/>
      <c r="E14" s="1998"/>
      <c r="F14" s="1622" t="s">
        <v>56</v>
      </c>
      <c r="G14" s="2397" t="s">
        <v>447</v>
      </c>
      <c r="H14" s="2138"/>
      <c r="I14" s="1637" t="s">
        <v>5490</v>
      </c>
      <c r="J14" s="1637"/>
      <c r="K14" s="1637"/>
      <c r="L14" s="1637"/>
      <c r="M14" s="1637"/>
      <c r="N14" s="1637"/>
      <c r="O14" s="2124"/>
      <c r="P14" s="2124"/>
    </row>
    <row r="15" spans="2:16" ht="33" customHeight="1">
      <c r="B15" s="1490" t="s">
        <v>448</v>
      </c>
      <c r="C15" s="1997" t="s">
        <v>67</v>
      </c>
      <c r="D15" s="1997"/>
      <c r="E15" s="1998"/>
      <c r="F15" s="1622" t="s">
        <v>56</v>
      </c>
      <c r="G15" s="2397" t="s">
        <v>449</v>
      </c>
      <c r="H15" s="2138"/>
      <c r="I15" s="1637" t="s">
        <v>5524</v>
      </c>
      <c r="J15" s="1637"/>
      <c r="K15" s="1637"/>
      <c r="L15" s="1637"/>
      <c r="M15" s="1637"/>
      <c r="N15" s="1637"/>
      <c r="O15" s="2124"/>
      <c r="P15" s="2124"/>
    </row>
    <row r="16" spans="2:16" ht="54" customHeight="1">
      <c r="B16" s="1490" t="s">
        <v>450</v>
      </c>
      <c r="C16" s="1997" t="s">
        <v>451</v>
      </c>
      <c r="D16" s="1997"/>
      <c r="E16" s="1998"/>
      <c r="F16" s="1622" t="s">
        <v>56</v>
      </c>
      <c r="G16" s="2397" t="s">
        <v>452</v>
      </c>
      <c r="H16" s="2138"/>
      <c r="I16" s="2773" t="s">
        <v>5525</v>
      </c>
      <c r="J16" s="2774"/>
      <c r="K16" s="2774"/>
      <c r="L16" s="2774"/>
      <c r="M16" s="2774"/>
      <c r="N16" s="2775"/>
      <c r="O16" s="2124"/>
      <c r="P16" s="2124"/>
    </row>
    <row r="17" spans="2:16" ht="26.25" customHeight="1">
      <c r="B17" s="1490" t="s">
        <v>453</v>
      </c>
      <c r="C17" s="2043" t="s">
        <v>454</v>
      </c>
      <c r="D17" s="2043"/>
      <c r="E17" s="2043"/>
      <c r="F17" s="1622" t="s">
        <v>56</v>
      </c>
      <c r="G17" s="2397" t="s">
        <v>455</v>
      </c>
      <c r="H17" s="2138"/>
      <c r="I17" s="1637" t="s">
        <v>5526</v>
      </c>
      <c r="J17" s="1637"/>
      <c r="K17" s="1637"/>
      <c r="L17" s="1637"/>
      <c r="M17" s="1637"/>
      <c r="N17" s="1637"/>
      <c r="O17" s="2124"/>
      <c r="P17" s="2124"/>
    </row>
    <row r="18" spans="2:16" ht="26.25" customHeight="1">
      <c r="B18" s="1490" t="s">
        <v>456</v>
      </c>
      <c r="C18" s="2043" t="s">
        <v>457</v>
      </c>
      <c r="D18" s="2043"/>
      <c r="E18" s="2043"/>
      <c r="F18" s="1622" t="s">
        <v>71</v>
      </c>
      <c r="G18" s="2397" t="s">
        <v>455</v>
      </c>
      <c r="H18" s="2138"/>
      <c r="I18" s="1639"/>
      <c r="J18" s="1639"/>
      <c r="K18" s="1639"/>
      <c r="L18" s="1639"/>
      <c r="M18" s="1639"/>
      <c r="N18" s="1639"/>
      <c r="O18" s="2124"/>
      <c r="P18" s="2124"/>
    </row>
    <row r="19" spans="2:16" ht="25.5" customHeight="1">
      <c r="B19" s="1490" t="s">
        <v>458</v>
      </c>
      <c r="C19" s="2043" t="s">
        <v>459</v>
      </c>
      <c r="D19" s="2043"/>
      <c r="E19" s="2043"/>
      <c r="F19" s="1622" t="s">
        <v>56</v>
      </c>
      <c r="G19" s="2397" t="s">
        <v>455</v>
      </c>
      <c r="H19" s="2138"/>
      <c r="I19" s="2773" t="s">
        <v>5527</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2465" t="s">
        <v>5528</v>
      </c>
      <c r="L20" s="2466"/>
      <c r="M20" s="2466"/>
      <c r="N20" s="2467"/>
      <c r="O20" s="25" t="s">
        <v>4295</v>
      </c>
      <c r="P20" s="26"/>
    </row>
    <row r="21" spans="2:16" ht="24" customHeight="1">
      <c r="B21" s="23" t="s">
        <v>81</v>
      </c>
      <c r="C21" s="1997" t="s">
        <v>462</v>
      </c>
      <c r="D21" s="1997"/>
      <c r="E21" s="1997"/>
      <c r="F21" s="1997"/>
      <c r="G21" s="1997"/>
      <c r="H21" s="1997"/>
      <c r="I21" s="1522" t="s">
        <v>56</v>
      </c>
      <c r="J21" s="2398"/>
      <c r="K21" s="2469"/>
      <c r="L21" s="2470"/>
      <c r="M21" s="2470"/>
      <c r="N21" s="2471"/>
      <c r="O21" s="25" t="s">
        <v>845</v>
      </c>
      <c r="P21" s="26"/>
    </row>
    <row r="22" spans="2:16" ht="24" customHeight="1">
      <c r="B22" s="23" t="s">
        <v>91</v>
      </c>
      <c r="C22" s="1997" t="s">
        <v>463</v>
      </c>
      <c r="D22" s="1997"/>
      <c r="E22" s="1997"/>
      <c r="F22" s="1997"/>
      <c r="G22" s="1997"/>
      <c r="H22" s="1997"/>
      <c r="I22" s="1522" t="s">
        <v>87</v>
      </c>
      <c r="J22" s="2398"/>
      <c r="K22" s="2469"/>
      <c r="L22" s="2470"/>
      <c r="M22" s="2470"/>
      <c r="N22" s="2471"/>
      <c r="O22" s="2051" t="s">
        <v>834</v>
      </c>
      <c r="P22" s="2051"/>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54.75"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2388" t="s">
        <v>269</v>
      </c>
      <c r="M26" s="2389"/>
      <c r="N26" s="2390"/>
      <c r="O26" s="30" t="s">
        <v>3133</v>
      </c>
      <c r="P26" s="1515"/>
    </row>
    <row r="27" spans="2:16" ht="89.25" customHeight="1">
      <c r="B27" s="23" t="s">
        <v>472</v>
      </c>
      <c r="C27" s="2028" t="s">
        <v>473</v>
      </c>
      <c r="D27" s="2028"/>
      <c r="E27" s="2028"/>
      <c r="F27" s="2028"/>
      <c r="G27" s="2028"/>
      <c r="H27" s="2028"/>
      <c r="I27" s="2029"/>
      <c r="J27" s="233">
        <v>24742875.253328003</v>
      </c>
      <c r="K27" s="2113"/>
      <c r="L27" s="2391"/>
      <c r="M27" s="2392"/>
      <c r="N27" s="2393"/>
      <c r="O27" s="2051" t="s">
        <v>850</v>
      </c>
      <c r="P27" s="2051"/>
    </row>
    <row r="28" spans="2:16" ht="19.5" customHeight="1">
      <c r="B28" s="2096" t="s">
        <v>120</v>
      </c>
      <c r="C28" s="1830" t="s">
        <v>474</v>
      </c>
      <c r="D28" s="1830"/>
      <c r="E28" s="1830"/>
      <c r="F28" s="1830"/>
      <c r="G28" s="1634" t="s">
        <v>469</v>
      </c>
      <c r="H28" s="1531" t="s">
        <v>1883</v>
      </c>
      <c r="I28" s="32" t="s">
        <v>470</v>
      </c>
      <c r="J28" s="33" t="s">
        <v>1884</v>
      </c>
      <c r="K28" s="2113"/>
      <c r="L28" s="2391"/>
      <c r="M28" s="2392"/>
      <c r="N28" s="2393"/>
      <c r="O28" s="2124"/>
      <c r="P28" s="2124"/>
    </row>
    <row r="29" spans="2:16" ht="20.25" customHeight="1">
      <c r="B29" s="2097"/>
      <c r="C29" s="2043"/>
      <c r="D29" s="2043"/>
      <c r="E29" s="2043"/>
      <c r="F29" s="2043"/>
      <c r="G29" s="1634" t="s">
        <v>475</v>
      </c>
      <c r="H29" s="1510">
        <v>2018</v>
      </c>
      <c r="I29" s="32" t="s">
        <v>476</v>
      </c>
      <c r="J29" s="1510">
        <v>2019</v>
      </c>
      <c r="K29" s="2113"/>
      <c r="L29" s="2391"/>
      <c r="M29" s="2392"/>
      <c r="N29" s="2393"/>
      <c r="O29" s="2124"/>
      <c r="P29" s="2124"/>
    </row>
    <row r="30" spans="2:16" ht="35.25" customHeight="1">
      <c r="B30" s="1490" t="s">
        <v>435</v>
      </c>
      <c r="C30" s="1997" t="s">
        <v>477</v>
      </c>
      <c r="D30" s="1997"/>
      <c r="E30" s="1997"/>
      <c r="F30" s="1997"/>
      <c r="G30" s="1998"/>
      <c r="H30" s="2773" t="s">
        <v>5529</v>
      </c>
      <c r="I30" s="2774"/>
      <c r="J30" s="2796"/>
      <c r="K30" s="2113"/>
      <c r="L30" s="2391"/>
      <c r="M30" s="2392"/>
      <c r="N30" s="2393"/>
      <c r="O30" s="2197"/>
      <c r="P30" s="2197"/>
    </row>
    <row r="31" spans="2:16" ht="23.25" customHeight="1">
      <c r="B31" s="1490" t="s">
        <v>441</v>
      </c>
      <c r="C31" s="1997" t="s">
        <v>478</v>
      </c>
      <c r="D31" s="1997"/>
      <c r="E31" s="1997"/>
      <c r="F31" s="1997"/>
      <c r="G31" s="1998"/>
      <c r="H31" s="2384" t="s">
        <v>852</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16">
        <v>4327820</v>
      </c>
      <c r="K35" s="332">
        <v>3113670.5</v>
      </c>
      <c r="L35" s="2361">
        <f t="shared" ref="L35:L57" si="0">ABS(J35-K35)/J35</f>
        <v>0.28054528607936557</v>
      </c>
      <c r="M35" s="2362"/>
      <c r="N35" s="2363"/>
      <c r="O35" s="2380"/>
      <c r="P35" s="2380"/>
    </row>
    <row r="36" spans="2:16" ht="21" customHeight="1">
      <c r="B36" s="27"/>
      <c r="C36" s="2091" t="s">
        <v>486</v>
      </c>
      <c r="D36" s="2091"/>
      <c r="E36" s="2091"/>
      <c r="F36" s="2091"/>
      <c r="G36" s="2091"/>
      <c r="H36" s="2091"/>
      <c r="I36" s="2092"/>
      <c r="J36" s="36" t="s">
        <v>331</v>
      </c>
      <c r="K36" s="37" t="s">
        <v>331</v>
      </c>
      <c r="L36" s="2361" t="s">
        <v>331</v>
      </c>
      <c r="M36" s="2362"/>
      <c r="N36" s="2363"/>
      <c r="O36" s="2380"/>
      <c r="P36" s="2380"/>
    </row>
    <row r="37" spans="2:16" ht="31.5" customHeight="1">
      <c r="B37" s="27"/>
      <c r="C37" s="2091" t="s">
        <v>487</v>
      </c>
      <c r="D37" s="2091"/>
      <c r="E37" s="2091"/>
      <c r="F37" s="38" t="s">
        <v>488</v>
      </c>
      <c r="G37" s="1754"/>
      <c r="H37" s="2008"/>
      <c r="I37" s="1755"/>
      <c r="J37" s="36" t="s">
        <v>331</v>
      </c>
      <c r="K37" s="37" t="s">
        <v>331</v>
      </c>
      <c r="L37" s="2361" t="s">
        <v>331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16">
        <v>938419.6</v>
      </c>
      <c r="K39" s="332">
        <v>817465</v>
      </c>
      <c r="L39" s="2369">
        <f>ABS(J39-K39)/J39</f>
        <v>0.1288918091651112</v>
      </c>
      <c r="M39" s="2370"/>
      <c r="N39" s="2371"/>
      <c r="O39" s="2380"/>
      <c r="P39" s="2380"/>
    </row>
    <row r="40" spans="2:16" ht="27.75" customHeight="1">
      <c r="B40" s="27"/>
      <c r="C40" s="2091" t="s">
        <v>492</v>
      </c>
      <c r="D40" s="2091"/>
      <c r="E40" s="2091"/>
      <c r="F40" s="38" t="s">
        <v>488</v>
      </c>
      <c r="G40" s="1754"/>
      <c r="H40" s="2008"/>
      <c r="I40" s="1755"/>
      <c r="J40" s="34" t="s">
        <v>331</v>
      </c>
      <c r="K40" s="35" t="s">
        <v>331</v>
      </c>
      <c r="L40" s="2369" t="s">
        <v>331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t="s">
        <v>331</v>
      </c>
      <c r="K42" s="35" t="s">
        <v>331</v>
      </c>
      <c r="L42" s="2361" t="s">
        <v>331</v>
      </c>
      <c r="M42" s="2362"/>
      <c r="N42" s="2363"/>
      <c r="O42" s="2380"/>
      <c r="P42" s="2380"/>
    </row>
    <row r="43" spans="2:16" ht="21" customHeight="1">
      <c r="B43" s="27"/>
      <c r="C43" s="2091" t="s">
        <v>5346</v>
      </c>
      <c r="D43" s="2091"/>
      <c r="E43" s="2091"/>
      <c r="F43" s="2091"/>
      <c r="G43" s="2091"/>
      <c r="H43" s="2091"/>
      <c r="I43" s="2092"/>
      <c r="J43" s="316">
        <v>4845531.8333000001</v>
      </c>
      <c r="K43" s="332">
        <v>4685744</v>
      </c>
      <c r="L43" s="2361">
        <f t="shared" si="0"/>
        <v>3.2976325158342458E-2</v>
      </c>
      <c r="M43" s="2362"/>
      <c r="N43" s="2363"/>
      <c r="O43" s="2380"/>
      <c r="P43" s="2380"/>
    </row>
    <row r="44" spans="2:16" ht="21" customHeight="1">
      <c r="B44" s="27"/>
      <c r="C44" s="2091" t="s">
        <v>496</v>
      </c>
      <c r="D44" s="2091"/>
      <c r="E44" s="2091"/>
      <c r="F44" s="2091"/>
      <c r="G44" s="2091"/>
      <c r="H44" s="2091"/>
      <c r="I44" s="2092"/>
      <c r="J44" s="34" t="s">
        <v>331</v>
      </c>
      <c r="K44" s="35" t="s">
        <v>331</v>
      </c>
      <c r="L44" s="2361" t="s">
        <v>331</v>
      </c>
      <c r="M44" s="2362"/>
      <c r="N44" s="2363"/>
      <c r="O44" s="2380"/>
      <c r="P44" s="2380"/>
    </row>
    <row r="45" spans="2:16" ht="32.25" customHeight="1">
      <c r="B45" s="27"/>
      <c r="C45" s="2091" t="s">
        <v>497</v>
      </c>
      <c r="D45" s="2091"/>
      <c r="E45" s="2091"/>
      <c r="F45" s="38" t="s">
        <v>488</v>
      </c>
      <c r="G45" s="1754"/>
      <c r="H45" s="2008"/>
      <c r="I45" s="1755"/>
      <c r="J45" s="34" t="s">
        <v>331</v>
      </c>
      <c r="K45" s="35" t="s">
        <v>331</v>
      </c>
      <c r="L45" s="2369" t="s">
        <v>331</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16">
        <v>516894.64</v>
      </c>
      <c r="K47" s="332">
        <v>485733.5</v>
      </c>
      <c r="L47" s="2361">
        <f t="shared" si="0"/>
        <v>6.0285283670188594E-2</v>
      </c>
      <c r="M47" s="2362"/>
      <c r="N47" s="2363"/>
      <c r="O47" s="2380"/>
      <c r="P47" s="2380"/>
    </row>
    <row r="48" spans="2:16" ht="21" customHeight="1">
      <c r="B48" s="27"/>
      <c r="C48" s="2091" t="s">
        <v>500</v>
      </c>
      <c r="D48" s="2091"/>
      <c r="E48" s="2091"/>
      <c r="F48" s="2091"/>
      <c r="G48" s="2091"/>
      <c r="H48" s="2091"/>
      <c r="I48" s="2092"/>
      <c r="J48" s="316">
        <v>1027734.28</v>
      </c>
      <c r="K48" s="316">
        <v>823683.5</v>
      </c>
      <c r="L48" s="2361">
        <f t="shared" si="0"/>
        <v>0.19854429687798292</v>
      </c>
      <c r="M48" s="2362"/>
      <c r="N48" s="2363"/>
      <c r="O48" s="2380"/>
      <c r="P48" s="2380"/>
    </row>
    <row r="49" spans="2:16" ht="30" customHeight="1">
      <c r="B49" s="27"/>
      <c r="C49" s="2091" t="s">
        <v>501</v>
      </c>
      <c r="D49" s="2091"/>
      <c r="E49" s="2091"/>
      <c r="F49" s="38" t="s">
        <v>488</v>
      </c>
      <c r="G49" s="2093"/>
      <c r="H49" s="2157"/>
      <c r="I49" s="2094"/>
      <c r="J49" s="34" t="s">
        <v>331</v>
      </c>
      <c r="K49" s="35" t="s">
        <v>331</v>
      </c>
      <c r="L49" s="2369" t="s">
        <v>331</v>
      </c>
      <c r="M49" s="2370"/>
      <c r="N49" s="2371"/>
      <c r="O49" s="2380"/>
      <c r="P49" s="2380"/>
    </row>
    <row r="50" spans="2:16" ht="21" customHeight="1">
      <c r="B50" s="27" t="s">
        <v>502</v>
      </c>
      <c r="C50" s="2091" t="s">
        <v>503</v>
      </c>
      <c r="D50" s="2091"/>
      <c r="E50" s="2091"/>
      <c r="F50" s="2091"/>
      <c r="G50" s="2091"/>
      <c r="H50" s="2091"/>
      <c r="I50" s="2092"/>
      <c r="J50" s="316">
        <v>320705</v>
      </c>
      <c r="K50" s="332">
        <v>380508.5</v>
      </c>
      <c r="L50" s="2361">
        <f t="shared" si="0"/>
        <v>0.18647510952432922</v>
      </c>
      <c r="M50" s="2362"/>
      <c r="N50" s="2363"/>
      <c r="O50" s="2380"/>
      <c r="P50" s="2380"/>
    </row>
    <row r="51" spans="2:16" ht="21" customHeight="1">
      <c r="B51" s="27" t="s">
        <v>504</v>
      </c>
      <c r="C51" s="2091" t="s">
        <v>505</v>
      </c>
      <c r="D51" s="2091"/>
      <c r="E51" s="2091"/>
      <c r="F51" s="2091"/>
      <c r="G51" s="2091"/>
      <c r="H51" s="2091"/>
      <c r="I51" s="2092"/>
      <c r="J51" s="36" t="s">
        <v>331</v>
      </c>
      <c r="K51" s="37" t="s">
        <v>331</v>
      </c>
      <c r="L51" s="2361" t="s">
        <v>331</v>
      </c>
      <c r="M51" s="2362"/>
      <c r="N51" s="2363"/>
      <c r="O51" s="2380"/>
      <c r="P51" s="2380"/>
    </row>
    <row r="52" spans="2:16" ht="21" customHeight="1">
      <c r="B52" s="27" t="s">
        <v>506</v>
      </c>
      <c r="C52" s="2091" t="s">
        <v>131</v>
      </c>
      <c r="D52" s="2091"/>
      <c r="E52" s="2091"/>
      <c r="F52" s="2091"/>
      <c r="G52" s="2091"/>
      <c r="H52" s="2091"/>
      <c r="I52" s="2092"/>
      <c r="J52" s="316">
        <v>27442334.399999999</v>
      </c>
      <c r="K52" s="332">
        <v>27577103</v>
      </c>
      <c r="L52" s="2361">
        <f t="shared" si="0"/>
        <v>4.9109743375185125E-3</v>
      </c>
      <c r="M52" s="2362"/>
      <c r="N52" s="2363"/>
      <c r="O52" s="2380"/>
      <c r="P52" s="2380"/>
    </row>
    <row r="53" spans="2:16" ht="21" customHeight="1">
      <c r="B53" s="27" t="s">
        <v>507</v>
      </c>
      <c r="C53" s="2091" t="s">
        <v>132</v>
      </c>
      <c r="D53" s="2091"/>
      <c r="E53" s="2091"/>
      <c r="F53" s="2091"/>
      <c r="G53" s="2091"/>
      <c r="H53" s="2091"/>
      <c r="I53" s="2092"/>
      <c r="J53" s="316">
        <v>564797.6</v>
      </c>
      <c r="K53" s="332">
        <v>422968.5</v>
      </c>
      <c r="L53" s="2361">
        <f t="shared" si="0"/>
        <v>0.25111491266960057</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16">
        <v>214021.4</v>
      </c>
      <c r="K55" s="332">
        <v>96105.5</v>
      </c>
      <c r="L55" s="2361">
        <f t="shared" si="0"/>
        <v>0.55095378312636023</v>
      </c>
      <c r="M55" s="2362"/>
      <c r="N55" s="2363"/>
      <c r="O55" s="2380"/>
      <c r="P55" s="2380"/>
    </row>
    <row r="56" spans="2:16" ht="21" customHeight="1">
      <c r="B56" s="27"/>
      <c r="C56" s="2091" t="s">
        <v>300</v>
      </c>
      <c r="D56" s="2091"/>
      <c r="E56" s="2091"/>
      <c r="F56" s="2091"/>
      <c r="G56" s="2091"/>
      <c r="H56" s="2091"/>
      <c r="I56" s="2092"/>
      <c r="J56" s="34">
        <v>0</v>
      </c>
      <c r="K56" s="35">
        <v>0</v>
      </c>
      <c r="L56" s="2369" t="s">
        <v>331</v>
      </c>
      <c r="M56" s="2370"/>
      <c r="N56" s="2371"/>
      <c r="O56" s="2380"/>
      <c r="P56" s="2380"/>
    </row>
    <row r="57" spans="2:16" ht="21" customHeight="1" thickBot="1">
      <c r="B57" s="39" t="s">
        <v>510</v>
      </c>
      <c r="C57" s="2364" t="s">
        <v>511</v>
      </c>
      <c r="D57" s="2364"/>
      <c r="E57" s="2364"/>
      <c r="F57" s="2364"/>
      <c r="G57" s="2364"/>
      <c r="H57" s="2364"/>
      <c r="I57" s="2365"/>
      <c r="J57" s="203">
        <v>107860</v>
      </c>
      <c r="K57" s="204">
        <v>167192</v>
      </c>
      <c r="L57" s="2366">
        <f t="shared" si="0"/>
        <v>0.55008344149823851</v>
      </c>
      <c r="M57" s="2367"/>
      <c r="N57" s="2368"/>
      <c r="O57" s="2380"/>
      <c r="P57" s="2380"/>
    </row>
    <row r="58" spans="2:16" ht="51" customHeight="1" thickBot="1">
      <c r="B58" s="40" t="s">
        <v>512</v>
      </c>
      <c r="C58" s="2351" t="s">
        <v>513</v>
      </c>
      <c r="D58" s="2351"/>
      <c r="E58" s="2351"/>
      <c r="F58" s="2351"/>
      <c r="G58" s="2351"/>
      <c r="H58" s="2351"/>
      <c r="I58" s="2351"/>
      <c r="J58" s="327" t="s">
        <v>56</v>
      </c>
      <c r="K58" s="42" t="s">
        <v>514</v>
      </c>
      <c r="L58" s="2352"/>
      <c r="M58" s="2353"/>
      <c r="N58" s="2354"/>
      <c r="O58" s="43" t="s">
        <v>3616</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62.25" customHeight="1" thickBot="1">
      <c r="B60" s="44" t="s">
        <v>516</v>
      </c>
      <c r="C60" s="2330" t="s">
        <v>517</v>
      </c>
      <c r="D60" s="2330"/>
      <c r="E60" s="2330"/>
      <c r="F60" s="2330"/>
      <c r="G60" s="2330"/>
      <c r="H60" s="2330"/>
      <c r="I60" s="2330"/>
      <c r="J60" s="1980" t="s">
        <v>56</v>
      </c>
      <c r="K60" s="2053"/>
      <c r="L60" s="45" t="s">
        <v>514</v>
      </c>
      <c r="M60" s="2359"/>
      <c r="N60" s="2360"/>
      <c r="O60" s="1627" t="s">
        <v>3618</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1.25" customHeight="1">
      <c r="B63" s="1490" t="s">
        <v>435</v>
      </c>
      <c r="C63" s="1997" t="s">
        <v>524</v>
      </c>
      <c r="D63" s="1997"/>
      <c r="E63" s="1997"/>
      <c r="F63" s="1998"/>
      <c r="G63" s="713">
        <v>6140350.8771929825</v>
      </c>
      <c r="H63" s="714" t="s">
        <v>1894</v>
      </c>
      <c r="I63" s="5072" t="s">
        <v>5530</v>
      </c>
      <c r="J63" s="5073"/>
      <c r="K63" s="2340"/>
      <c r="L63" s="2341"/>
      <c r="M63" s="2341"/>
      <c r="N63" s="2342"/>
      <c r="O63" s="2349"/>
      <c r="P63" s="2349"/>
    </row>
    <row r="64" spans="2:16" ht="75" customHeight="1">
      <c r="B64" s="1490" t="s">
        <v>441</v>
      </c>
      <c r="C64" s="1997" t="s">
        <v>525</v>
      </c>
      <c r="D64" s="1997"/>
      <c r="E64" s="1997"/>
      <c r="F64" s="1998"/>
      <c r="G64" s="226">
        <v>0</v>
      </c>
      <c r="H64" s="714" t="s">
        <v>1894</v>
      </c>
      <c r="I64" s="3569" t="s">
        <v>330</v>
      </c>
      <c r="J64" s="3570"/>
      <c r="K64" s="2340"/>
      <c r="L64" s="2341"/>
      <c r="M64" s="2341"/>
      <c r="N64" s="2342"/>
      <c r="O64" s="2349"/>
      <c r="P64" s="2349"/>
    </row>
    <row r="65" spans="2:17" ht="54" customHeight="1" thickBot="1">
      <c r="B65" s="27" t="s">
        <v>443</v>
      </c>
      <c r="C65" s="1830" t="s">
        <v>526</v>
      </c>
      <c r="D65" s="1830"/>
      <c r="E65" s="1830"/>
      <c r="F65" s="1831"/>
      <c r="G65" s="50">
        <f>G63+G64</f>
        <v>6140350.8771929825</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02" t="s">
        <v>56</v>
      </c>
      <c r="J67" s="54" t="s">
        <v>514</v>
      </c>
      <c r="K67" s="2331"/>
      <c r="L67" s="2332"/>
      <c r="M67" s="2332"/>
      <c r="N67" s="2333"/>
      <c r="O67" s="1627" t="s">
        <v>1893</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3618</v>
      </c>
      <c r="P69" s="2051"/>
    </row>
    <row r="70" spans="2:17" ht="28.5" customHeight="1">
      <c r="B70" s="1490" t="s">
        <v>435</v>
      </c>
      <c r="C70" s="2338" t="s">
        <v>537</v>
      </c>
      <c r="D70" s="2338"/>
      <c r="E70" s="2339"/>
      <c r="F70" s="1523" t="s">
        <v>56</v>
      </c>
      <c r="G70" s="3567">
        <v>1778426.21</v>
      </c>
      <c r="H70" s="3568"/>
      <c r="I70" s="3569" t="s">
        <v>1894</v>
      </c>
      <c r="J70" s="3570"/>
      <c r="K70" s="2340"/>
      <c r="L70" s="2341"/>
      <c r="M70" s="2341"/>
      <c r="N70" s="2342"/>
      <c r="O70" s="2124"/>
      <c r="P70" s="2124"/>
    </row>
    <row r="71" spans="2:17" ht="31.5" customHeight="1">
      <c r="B71" s="56"/>
      <c r="C71" s="2338" t="s">
        <v>538</v>
      </c>
      <c r="D71" s="2338"/>
      <c r="E71" s="2339"/>
      <c r="F71" s="2162" t="s">
        <v>5531</v>
      </c>
      <c r="G71" s="2163"/>
      <c r="H71" s="2163"/>
      <c r="I71" s="2163"/>
      <c r="J71" s="2163"/>
      <c r="K71" s="2340"/>
      <c r="L71" s="2341"/>
      <c r="M71" s="2341"/>
      <c r="N71" s="2342"/>
      <c r="O71" s="2124"/>
      <c r="P71" s="2124"/>
    </row>
    <row r="72" spans="2:17" ht="96" customHeight="1">
      <c r="B72" s="1490" t="s">
        <v>441</v>
      </c>
      <c r="C72" s="2338" t="s">
        <v>539</v>
      </c>
      <c r="D72" s="2338"/>
      <c r="E72" s="2339"/>
      <c r="F72" s="1523" t="s">
        <v>57</v>
      </c>
      <c r="G72" s="3567">
        <v>0</v>
      </c>
      <c r="H72" s="3568"/>
      <c r="I72" s="3569">
        <v>0</v>
      </c>
      <c r="J72" s="3570"/>
      <c r="K72" s="2340"/>
      <c r="L72" s="2341"/>
      <c r="M72" s="2341"/>
      <c r="N72" s="2342"/>
      <c r="O72" s="2124"/>
      <c r="P72" s="2124"/>
    </row>
    <row r="73" spans="2:17" ht="48" customHeight="1">
      <c r="B73" s="56"/>
      <c r="C73" s="2338" t="s">
        <v>540</v>
      </c>
      <c r="D73" s="2338"/>
      <c r="E73" s="2339"/>
      <c r="F73" s="2162" t="s">
        <v>330</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1778426.21</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865</v>
      </c>
      <c r="G77" s="3567">
        <v>2001941.72</v>
      </c>
      <c r="H77" s="3568"/>
      <c r="I77" s="3569" t="s">
        <v>1894</v>
      </c>
      <c r="J77" s="3570"/>
      <c r="K77" s="2284" t="s">
        <v>5532</v>
      </c>
      <c r="L77" s="2285"/>
      <c r="M77" s="2285"/>
      <c r="N77" s="2286"/>
      <c r="O77" s="25" t="s">
        <v>864</v>
      </c>
      <c r="P77" s="26"/>
    </row>
    <row r="78" spans="2:17" s="13" customFormat="1" ht="32.25" customHeight="1">
      <c r="B78" s="1490" t="s">
        <v>441</v>
      </c>
      <c r="C78" s="1997" t="s">
        <v>67</v>
      </c>
      <c r="D78" s="1997"/>
      <c r="E78" s="1998"/>
      <c r="F78" s="1523" t="s">
        <v>865</v>
      </c>
      <c r="G78" s="3567">
        <v>8514003</v>
      </c>
      <c r="H78" s="3568"/>
      <c r="I78" s="3569" t="s">
        <v>1894</v>
      </c>
      <c r="J78" s="3570"/>
      <c r="K78" s="2284" t="s">
        <v>5533</v>
      </c>
      <c r="L78" s="2285"/>
      <c r="M78" s="2285"/>
      <c r="N78" s="2286"/>
      <c r="O78" s="25" t="s">
        <v>867</v>
      </c>
      <c r="P78" s="26" t="s">
        <v>328</v>
      </c>
    </row>
    <row r="79" spans="2:17" s="13" customFormat="1" ht="32.25" customHeight="1">
      <c r="B79" s="1490" t="s">
        <v>443</v>
      </c>
      <c r="C79" s="1997" t="s">
        <v>115</v>
      </c>
      <c r="D79" s="1997"/>
      <c r="E79" s="1998"/>
      <c r="F79" s="1523" t="s">
        <v>865</v>
      </c>
      <c r="G79" s="2315">
        <v>1290217.02</v>
      </c>
      <c r="H79" s="2316"/>
      <c r="I79" s="3569" t="s">
        <v>1894</v>
      </c>
      <c r="J79" s="3570"/>
      <c r="K79" s="2284" t="s">
        <v>131</v>
      </c>
      <c r="L79" s="2285"/>
      <c r="M79" s="2285"/>
      <c r="N79" s="2286"/>
      <c r="O79" s="25" t="s">
        <v>328</v>
      </c>
      <c r="P79" s="26" t="s">
        <v>328</v>
      </c>
    </row>
    <row r="80" spans="2:17" s="13" customFormat="1" ht="32.25" customHeight="1">
      <c r="B80" s="1490" t="s">
        <v>445</v>
      </c>
      <c r="C80" s="1997" t="s">
        <v>116</v>
      </c>
      <c r="D80" s="1997"/>
      <c r="E80" s="1998"/>
      <c r="F80" s="1523" t="s">
        <v>865</v>
      </c>
      <c r="G80" s="2315">
        <v>5850895.8099999996</v>
      </c>
      <c r="H80" s="2316"/>
      <c r="I80" s="3569" t="s">
        <v>1894</v>
      </c>
      <c r="J80" s="3570"/>
      <c r="K80" s="2315" t="s">
        <v>5534</v>
      </c>
      <c r="L80" s="2319"/>
      <c r="M80" s="2319"/>
      <c r="N80" s="2320"/>
      <c r="O80" s="1511" t="s">
        <v>914</v>
      </c>
      <c r="P80" s="2051"/>
    </row>
    <row r="81" spans="1:16" s="13" customFormat="1" ht="32.25" customHeight="1">
      <c r="B81" s="1490" t="s">
        <v>448</v>
      </c>
      <c r="C81" s="1997" t="s">
        <v>328</v>
      </c>
      <c r="D81" s="1997"/>
      <c r="E81" s="1998"/>
      <c r="F81" s="1523" t="s">
        <v>865</v>
      </c>
      <c r="G81" s="2315">
        <v>139656</v>
      </c>
      <c r="H81" s="2316"/>
      <c r="I81" s="2315" t="s">
        <v>331</v>
      </c>
      <c r="J81" s="2316"/>
      <c r="K81" s="2284" t="s">
        <v>5535</v>
      </c>
      <c r="L81" s="2285"/>
      <c r="M81" s="2285"/>
      <c r="N81" s="2286"/>
      <c r="O81" s="1511" t="s">
        <v>867</v>
      </c>
      <c r="P81" s="2197"/>
    </row>
    <row r="82" spans="1:16" ht="53.25" customHeight="1" thickBot="1">
      <c r="B82" s="27" t="s">
        <v>450</v>
      </c>
      <c r="C82" s="1830" t="s">
        <v>549</v>
      </c>
      <c r="D82" s="1830"/>
      <c r="E82" s="1831"/>
      <c r="F82" s="61"/>
      <c r="G82" s="2307">
        <f>G77+G78+G79+G80+G81</f>
        <v>17796713.550000001</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266">
        <f>G74/(G74+G82)</f>
        <v>9.0851265012883861E-2</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0.7911424828190522</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5526</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51"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5536</v>
      </c>
      <c r="G108" s="2276"/>
      <c r="H108" s="2277"/>
      <c r="I108" s="2278">
        <v>787907</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5074"/>
      <c r="O110" s="2232"/>
      <c r="P110" s="2232"/>
    </row>
    <row r="111" spans="2:16" ht="21.75" customHeight="1" thickBot="1">
      <c r="B111" s="2268"/>
      <c r="C111" s="2269"/>
      <c r="D111" s="2269"/>
      <c r="E111" s="2270"/>
      <c r="F111" s="2207"/>
      <c r="G111" s="2209"/>
      <c r="H111" s="2208"/>
      <c r="I111" s="5075"/>
      <c r="J111" s="5076"/>
      <c r="K111" s="5077"/>
      <c r="L111" s="5078"/>
      <c r="M111" s="5078"/>
      <c r="N111" s="5079"/>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33"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65</v>
      </c>
      <c r="L124" s="2108" t="s">
        <v>62</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65</v>
      </c>
      <c r="L125" s="2108" t="s">
        <v>62</v>
      </c>
      <c r="M125" s="2110"/>
      <c r="N125" s="2191"/>
      <c r="O125" s="2232"/>
      <c r="P125" s="2232"/>
    </row>
    <row r="126" spans="2:16" ht="33.75"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38.25" customHeight="1">
      <c r="B127" s="73" t="s">
        <v>598</v>
      </c>
      <c r="C127" s="1885" t="s">
        <v>599</v>
      </c>
      <c r="D127" s="1885"/>
      <c r="E127" s="1885"/>
      <c r="F127" s="2148"/>
      <c r="G127" s="2108" t="s">
        <v>56</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65</v>
      </c>
      <c r="H128" s="2109"/>
      <c r="I128" s="2108" t="s">
        <v>56</v>
      </c>
      <c r="J128" s="2109"/>
      <c r="K128" s="1522" t="s">
        <v>65</v>
      </c>
      <c r="L128" s="2108" t="s">
        <v>65</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75" customHeight="1">
      <c r="B135" s="28" t="s">
        <v>607</v>
      </c>
      <c r="C135" s="2111" t="s">
        <v>608</v>
      </c>
      <c r="D135" s="2111"/>
      <c r="E135" s="2111"/>
      <c r="F135" s="2111"/>
      <c r="G135" s="1531" t="s">
        <v>56</v>
      </c>
      <c r="H135" s="2236" t="s">
        <v>609</v>
      </c>
      <c r="I135" s="2237"/>
      <c r="J135" s="5080" t="s">
        <v>5537</v>
      </c>
      <c r="K135" s="5081"/>
      <c r="L135" s="5081"/>
      <c r="M135" s="5081"/>
      <c r="N135" s="5082"/>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46.5" customHeight="1">
      <c r="B137" s="1490" t="s">
        <v>611</v>
      </c>
      <c r="C137" s="2028" t="s">
        <v>612</v>
      </c>
      <c r="D137" s="2028"/>
      <c r="E137" s="2028"/>
      <c r="F137" s="2028"/>
      <c r="G137" s="2028"/>
      <c r="H137" s="2876" t="s">
        <v>5538</v>
      </c>
      <c r="I137" s="2868"/>
      <c r="J137" s="2868"/>
      <c r="K137" s="2169" t="s">
        <v>514</v>
      </c>
      <c r="L137" s="2230"/>
      <c r="M137" s="2230"/>
      <c r="N137" s="2022"/>
      <c r="O137" s="2231"/>
      <c r="P137" s="2231"/>
    </row>
    <row r="138" spans="1:16" ht="19.5" customHeight="1">
      <c r="B138" s="1490" t="s">
        <v>441</v>
      </c>
      <c r="C138" s="2028" t="s">
        <v>613</v>
      </c>
      <c r="D138" s="2028"/>
      <c r="E138" s="2028"/>
      <c r="F138" s="2028"/>
      <c r="G138" s="2028"/>
      <c r="H138" s="1999" t="s">
        <v>3123</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1:16" ht="53.25" customHeight="1">
      <c r="B141" s="23" t="s">
        <v>616</v>
      </c>
      <c r="C141" s="2028" t="s">
        <v>617</v>
      </c>
      <c r="D141" s="2028"/>
      <c r="E141" s="2028"/>
      <c r="F141" s="2028"/>
      <c r="G141" s="2028"/>
      <c r="H141" s="1999" t="s">
        <v>57</v>
      </c>
      <c r="I141" s="2027"/>
      <c r="J141" s="2027"/>
      <c r="K141" s="2169"/>
      <c r="L141" s="2039"/>
      <c r="M141" s="2039"/>
      <c r="N141" s="2225"/>
      <c r="O141" s="2051" t="s">
        <v>1919</v>
      </c>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79.5" customHeight="1">
      <c r="B143" s="23" t="s">
        <v>619</v>
      </c>
      <c r="C143" s="2028" t="s">
        <v>620</v>
      </c>
      <c r="D143" s="2028"/>
      <c r="E143" s="2028"/>
      <c r="F143" s="2028"/>
      <c r="G143" s="2028"/>
      <c r="H143" s="1999" t="s">
        <v>56</v>
      </c>
      <c r="I143" s="2027"/>
      <c r="J143" s="2027"/>
      <c r="K143" s="2169"/>
      <c r="L143" s="2153"/>
      <c r="M143" s="2153"/>
      <c r="N143" s="2234"/>
      <c r="O143" s="2051" t="s">
        <v>1919</v>
      </c>
      <c r="P143" s="2051"/>
    </row>
    <row r="144" spans="1:16" ht="82.5" customHeight="1" thickBot="1">
      <c r="A144" s="77"/>
      <c r="B144" s="22" t="s">
        <v>435</v>
      </c>
      <c r="C144" s="1855" t="s">
        <v>618</v>
      </c>
      <c r="D144" s="1855"/>
      <c r="E144" s="1855"/>
      <c r="F144" s="1855"/>
      <c r="G144" s="2098"/>
      <c r="H144" s="2461" t="s">
        <v>5539</v>
      </c>
      <c r="I144" s="2010"/>
      <c r="J144" s="2010"/>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849</v>
      </c>
      <c r="P146" s="2006"/>
    </row>
    <row r="147" spans="2:16" ht="107.25" customHeight="1">
      <c r="B147" s="76" t="s">
        <v>611</v>
      </c>
      <c r="C147" s="1885" t="s">
        <v>584</v>
      </c>
      <c r="D147" s="1885"/>
      <c r="E147" s="1885"/>
      <c r="F147" s="2148"/>
      <c r="G147" s="2108" t="s">
        <v>168</v>
      </c>
      <c r="H147" s="2110"/>
      <c r="I147" s="2109"/>
      <c r="J147" s="2108" t="s">
        <v>62</v>
      </c>
      <c r="K147" s="2110"/>
      <c r="L147" s="2109"/>
      <c r="M147" s="2108" t="s">
        <v>5540</v>
      </c>
      <c r="N147" s="2191"/>
      <c r="O147" s="2165"/>
      <c r="P147" s="2165"/>
    </row>
    <row r="148" spans="2:16" ht="60" customHeight="1">
      <c r="B148" s="76" t="s">
        <v>441</v>
      </c>
      <c r="C148" s="1885" t="s">
        <v>585</v>
      </c>
      <c r="D148" s="1885"/>
      <c r="E148" s="1885"/>
      <c r="F148" s="2148"/>
      <c r="G148" s="2108" t="s">
        <v>168</v>
      </c>
      <c r="H148" s="2110"/>
      <c r="I148" s="2109"/>
      <c r="J148" s="2108" t="s">
        <v>62</v>
      </c>
      <c r="K148" s="2110"/>
      <c r="L148" s="2109"/>
      <c r="M148" s="2162" t="s">
        <v>5540</v>
      </c>
      <c r="N148" s="2196"/>
      <c r="O148" s="2165"/>
      <c r="P148" s="2165"/>
    </row>
    <row r="149" spans="2:16" ht="31.5" customHeight="1">
      <c r="B149" s="76" t="s">
        <v>443</v>
      </c>
      <c r="C149" s="79" t="s">
        <v>458</v>
      </c>
      <c r="D149" s="1885" t="s">
        <v>626</v>
      </c>
      <c r="E149" s="1885"/>
      <c r="F149" s="2148"/>
      <c r="G149" s="2108" t="s">
        <v>62</v>
      </c>
      <c r="H149" s="2110"/>
      <c r="I149" s="2109"/>
      <c r="J149" s="2108" t="s">
        <v>166</v>
      </c>
      <c r="K149" s="2110"/>
      <c r="L149" s="2109"/>
      <c r="M149" s="2162"/>
      <c r="N149" s="2196"/>
      <c r="O149" s="2165"/>
      <c r="P149" s="2165"/>
    </row>
    <row r="150" spans="2:16" ht="32.25" customHeight="1">
      <c r="B150" s="76"/>
      <c r="C150" s="1528" t="s">
        <v>489</v>
      </c>
      <c r="D150" s="1885" t="s">
        <v>627</v>
      </c>
      <c r="E150" s="1885"/>
      <c r="F150" s="2148"/>
      <c r="G150" s="2108" t="s">
        <v>163</v>
      </c>
      <c r="H150" s="2110"/>
      <c r="I150" s="2109"/>
      <c r="J150" s="2108" t="s">
        <v>164</v>
      </c>
      <c r="K150" s="2110"/>
      <c r="L150" s="2109"/>
      <c r="M150" s="1533"/>
      <c r="N150" s="1539"/>
      <c r="O150" s="2165"/>
      <c r="P150" s="2165"/>
    </row>
    <row r="151" spans="2:16" ht="4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45.7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163</v>
      </c>
      <c r="H155" s="2110"/>
      <c r="I155" s="2109"/>
      <c r="J155" s="2108" t="s">
        <v>163</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3"/>
      <c r="N160" s="2196"/>
      <c r="O160" s="2017"/>
      <c r="P160" s="2017"/>
    </row>
    <row r="161" spans="1:16" ht="58.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33" customHeight="1">
      <c r="A164" s="9"/>
      <c r="B164" s="1492" t="s">
        <v>435</v>
      </c>
      <c r="C164" s="1997" t="s">
        <v>175</v>
      </c>
      <c r="D164" s="1997"/>
      <c r="E164" s="1998"/>
      <c r="F164" s="1523" t="s">
        <v>56</v>
      </c>
      <c r="G164" s="2462" t="s">
        <v>5541</v>
      </c>
      <c r="H164" s="2463"/>
      <c r="I164" s="2463"/>
      <c r="J164" s="2463"/>
      <c r="K164" s="2464"/>
      <c r="L164" s="2108" t="s">
        <v>56</v>
      </c>
      <c r="M164" s="2110"/>
      <c r="N164" s="2110"/>
      <c r="O164" s="2204"/>
      <c r="P164" s="2204"/>
    </row>
    <row r="165" spans="1:16" ht="33" customHeight="1">
      <c r="A165" s="9"/>
      <c r="B165" s="1492" t="s">
        <v>441</v>
      </c>
      <c r="C165" s="1997" t="s">
        <v>176</v>
      </c>
      <c r="D165" s="1997"/>
      <c r="E165" s="1998"/>
      <c r="F165" s="1523" t="s">
        <v>56</v>
      </c>
      <c r="G165" s="2462" t="s">
        <v>5541</v>
      </c>
      <c r="H165" s="2463"/>
      <c r="I165" s="2463"/>
      <c r="J165" s="2463"/>
      <c r="K165" s="2464"/>
      <c r="L165" s="2108" t="s">
        <v>56</v>
      </c>
      <c r="M165" s="2110"/>
      <c r="N165" s="2110"/>
      <c r="O165" s="2204"/>
      <c r="P165" s="2204"/>
    </row>
    <row r="166" spans="1:16" ht="33" customHeight="1">
      <c r="A166" s="9"/>
      <c r="B166" s="1492" t="s">
        <v>443</v>
      </c>
      <c r="C166" s="1997" t="s">
        <v>177</v>
      </c>
      <c r="D166" s="1997"/>
      <c r="E166" s="1998"/>
      <c r="F166" s="1523" t="s">
        <v>56</v>
      </c>
      <c r="G166" s="2462" t="s">
        <v>5541</v>
      </c>
      <c r="H166" s="2463"/>
      <c r="I166" s="2463"/>
      <c r="J166" s="2463"/>
      <c r="K166" s="2464"/>
      <c r="L166" s="2108" t="s">
        <v>56</v>
      </c>
      <c r="M166" s="2110"/>
      <c r="N166" s="2110"/>
      <c r="O166" s="2204"/>
      <c r="P166" s="2204"/>
    </row>
    <row r="167" spans="1:16" ht="33" customHeight="1">
      <c r="A167" s="9"/>
      <c r="B167" s="1492" t="s">
        <v>445</v>
      </c>
      <c r="C167" s="1997" t="s">
        <v>178</v>
      </c>
      <c r="D167" s="1997"/>
      <c r="E167" s="1998"/>
      <c r="F167" s="1523" t="s">
        <v>56</v>
      </c>
      <c r="G167" s="2462" t="s">
        <v>5541</v>
      </c>
      <c r="H167" s="2463"/>
      <c r="I167" s="2463"/>
      <c r="J167" s="2463"/>
      <c r="K167" s="2464"/>
      <c r="L167" s="2108" t="s">
        <v>56</v>
      </c>
      <c r="M167" s="2110"/>
      <c r="N167" s="2110"/>
      <c r="O167" s="2204"/>
      <c r="P167" s="2204"/>
    </row>
    <row r="168" spans="1:16" ht="33" customHeight="1">
      <c r="A168" s="9"/>
      <c r="B168" s="76" t="s">
        <v>448</v>
      </c>
      <c r="C168" s="1997" t="s">
        <v>179</v>
      </c>
      <c r="D168" s="1997"/>
      <c r="E168" s="1998"/>
      <c r="F168" s="1532" t="s">
        <v>56</v>
      </c>
      <c r="G168" s="2462" t="s">
        <v>5541</v>
      </c>
      <c r="H168" s="2463"/>
      <c r="I168" s="2463"/>
      <c r="J168" s="2463"/>
      <c r="K168" s="2464"/>
      <c r="L168" s="2108" t="s">
        <v>56</v>
      </c>
      <c r="M168" s="2110"/>
      <c r="N168" s="2110"/>
      <c r="O168" s="2204"/>
      <c r="P168" s="2204"/>
    </row>
    <row r="169" spans="1:16" ht="33" customHeight="1">
      <c r="A169" s="9"/>
      <c r="B169" s="84" t="s">
        <v>450</v>
      </c>
      <c r="C169" s="1997" t="s">
        <v>638</v>
      </c>
      <c r="D169" s="1997"/>
      <c r="E169" s="1998"/>
      <c r="F169" s="1532" t="s">
        <v>56</v>
      </c>
      <c r="G169" s="2462" t="s">
        <v>5541</v>
      </c>
      <c r="H169" s="2463"/>
      <c r="I169" s="2463"/>
      <c r="J169" s="2463"/>
      <c r="K169" s="2464"/>
      <c r="L169" s="2108" t="s">
        <v>56</v>
      </c>
      <c r="M169" s="2110"/>
      <c r="N169" s="2110"/>
      <c r="O169" s="2204"/>
      <c r="P169" s="2204"/>
    </row>
    <row r="170" spans="1:16" ht="33" customHeight="1">
      <c r="A170" s="9"/>
      <c r="B170" s="84" t="s">
        <v>453</v>
      </c>
      <c r="C170" s="1997" t="s">
        <v>181</v>
      </c>
      <c r="D170" s="1997"/>
      <c r="E170" s="1998"/>
      <c r="F170" s="1532" t="s">
        <v>56</v>
      </c>
      <c r="G170" s="2462" t="s">
        <v>5541</v>
      </c>
      <c r="H170" s="2463"/>
      <c r="I170" s="2463"/>
      <c r="J170" s="2463"/>
      <c r="K170" s="2464"/>
      <c r="L170" s="2108" t="s">
        <v>56</v>
      </c>
      <c r="M170" s="2110"/>
      <c r="N170" s="2110"/>
      <c r="O170" s="2204"/>
      <c r="P170" s="2204"/>
    </row>
    <row r="171" spans="1:16" ht="33" customHeight="1">
      <c r="A171" s="9"/>
      <c r="B171" s="84" t="s">
        <v>456</v>
      </c>
      <c r="C171" s="1997" t="s">
        <v>182</v>
      </c>
      <c r="D171" s="1997"/>
      <c r="E171" s="1998"/>
      <c r="F171" s="1532" t="s">
        <v>56</v>
      </c>
      <c r="G171" s="2462" t="s">
        <v>5541</v>
      </c>
      <c r="H171" s="2463"/>
      <c r="I171" s="2463"/>
      <c r="J171" s="2463"/>
      <c r="K171" s="2464"/>
      <c r="L171" s="2108" t="s">
        <v>56</v>
      </c>
      <c r="M171" s="2110"/>
      <c r="N171" s="2110"/>
      <c r="O171" s="2204"/>
      <c r="P171" s="2204"/>
    </row>
    <row r="172" spans="1:16" ht="33" customHeight="1">
      <c r="A172" s="9"/>
      <c r="B172" s="84" t="s">
        <v>458</v>
      </c>
      <c r="C172" s="1997" t="s">
        <v>183</v>
      </c>
      <c r="D172" s="1997"/>
      <c r="E172" s="1998"/>
      <c r="F172" s="1532" t="s">
        <v>56</v>
      </c>
      <c r="G172" s="2462" t="s">
        <v>5541</v>
      </c>
      <c r="H172" s="2463"/>
      <c r="I172" s="2463"/>
      <c r="J172" s="2463"/>
      <c r="K172" s="2464"/>
      <c r="L172" s="2108" t="s">
        <v>56</v>
      </c>
      <c r="M172" s="2110"/>
      <c r="N172" s="2191"/>
      <c r="O172" s="2204"/>
      <c r="P172" s="2204"/>
    </row>
    <row r="173" spans="1:16" ht="19.5" customHeight="1">
      <c r="A173" s="9"/>
      <c r="B173" s="84" t="s">
        <v>594</v>
      </c>
      <c r="C173" s="1997" t="s">
        <v>639</v>
      </c>
      <c r="D173" s="1997"/>
      <c r="E173" s="1998"/>
      <c r="F173" s="1532" t="s">
        <v>65</v>
      </c>
      <c r="G173" s="613"/>
      <c r="H173" s="614"/>
      <c r="I173" s="614"/>
      <c r="J173" s="614"/>
      <c r="K173" s="614"/>
      <c r="L173" s="2108" t="s">
        <v>65</v>
      </c>
      <c r="M173" s="2110"/>
      <c r="N173" s="2110"/>
      <c r="O173" s="2204"/>
      <c r="P173" s="2204"/>
    </row>
    <row r="174" spans="1:16" ht="19.5" customHeight="1">
      <c r="A174" s="9"/>
      <c r="B174" s="76" t="s">
        <v>596</v>
      </c>
      <c r="C174" s="1997" t="s">
        <v>640</v>
      </c>
      <c r="D174" s="1997"/>
      <c r="E174" s="1998"/>
      <c r="F174" s="1532" t="s">
        <v>65</v>
      </c>
      <c r="G174" s="613"/>
      <c r="H174" s="614"/>
      <c r="I174" s="614"/>
      <c r="J174" s="614"/>
      <c r="K174" s="614"/>
      <c r="L174" s="2108" t="s">
        <v>65</v>
      </c>
      <c r="M174" s="2110"/>
      <c r="N174" s="2110"/>
      <c r="O174" s="2205"/>
      <c r="P174" s="2205"/>
    </row>
    <row r="175" spans="1:16" ht="66"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9"/>
      <c r="B176" s="1492" t="s">
        <v>435</v>
      </c>
      <c r="C176" s="1997" t="s">
        <v>175</v>
      </c>
      <c r="D176" s="1997"/>
      <c r="E176" s="1998"/>
      <c r="F176" s="33" t="s">
        <v>57</v>
      </c>
      <c r="G176" s="2465"/>
      <c r="H176" s="2466"/>
      <c r="I176" s="2466"/>
      <c r="J176" s="2466"/>
      <c r="K176" s="2466"/>
      <c r="L176" s="2466"/>
      <c r="M176" s="2466"/>
      <c r="N176" s="2467"/>
      <c r="O176" s="2124"/>
      <c r="P176" s="2081"/>
    </row>
    <row r="177" spans="1:16" ht="18.75" customHeight="1">
      <c r="A177" s="9"/>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65</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t="s">
        <v>65</v>
      </c>
      <c r="G186" s="2162"/>
      <c r="H186" s="2163"/>
      <c r="I186" s="2163"/>
      <c r="J186" s="2163"/>
      <c r="K186" s="2163"/>
      <c r="L186" s="2163"/>
      <c r="M186" s="2163"/>
      <c r="N186" s="2196"/>
      <c r="O186" s="2197"/>
      <c r="P186" s="2084"/>
    </row>
    <row r="187" spans="1:16" ht="76.5" customHeight="1">
      <c r="A187" s="9"/>
      <c r="B187" s="1549" t="s">
        <v>643</v>
      </c>
      <c r="C187" s="2028" t="s">
        <v>644</v>
      </c>
      <c r="D187" s="2028"/>
      <c r="E187" s="2029"/>
      <c r="F187" s="1542" t="s">
        <v>635</v>
      </c>
      <c r="G187" s="2198" t="s">
        <v>645</v>
      </c>
      <c r="H187" s="2199"/>
      <c r="I187" s="2199"/>
      <c r="J187" s="2199"/>
      <c r="K187" s="2200"/>
      <c r="L187" s="2201" t="s">
        <v>637</v>
      </c>
      <c r="M187" s="2202"/>
      <c r="N187" s="2203"/>
      <c r="O187" s="2051" t="s">
        <v>882</v>
      </c>
      <c r="P187" s="2051"/>
    </row>
    <row r="188" spans="1:16" ht="20.25" customHeight="1">
      <c r="A188" s="9"/>
      <c r="B188" s="1489" t="s">
        <v>435</v>
      </c>
      <c r="C188" s="1997" t="s">
        <v>175</v>
      </c>
      <c r="D188" s="1997"/>
      <c r="E188" s="1998"/>
      <c r="F188" s="1523" t="s">
        <v>57</v>
      </c>
      <c r="G188" s="2188"/>
      <c r="H188" s="2189"/>
      <c r="I188" s="2189"/>
      <c r="J188" s="2189"/>
      <c r="K188" s="2190"/>
      <c r="L188" s="2108" t="s">
        <v>62</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30.7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31.5" customHeight="1">
      <c r="A200" s="9"/>
      <c r="B200" s="1489" t="s">
        <v>435</v>
      </c>
      <c r="C200" s="1997" t="s">
        <v>175</v>
      </c>
      <c r="D200" s="1997"/>
      <c r="E200" s="1998"/>
      <c r="F200" s="33" t="s">
        <v>56</v>
      </c>
      <c r="G200" s="2465" t="s">
        <v>5542</v>
      </c>
      <c r="H200" s="2466"/>
      <c r="I200" s="2466"/>
      <c r="J200" s="2466"/>
      <c r="K200" s="2466"/>
      <c r="L200" s="2466"/>
      <c r="M200" s="2466"/>
      <c r="N200" s="2467"/>
      <c r="O200" s="2124"/>
      <c r="P200" s="2124"/>
    </row>
    <row r="201" spans="1:16" ht="21" customHeight="1">
      <c r="A201" s="9"/>
      <c r="B201" s="1489" t="s">
        <v>441</v>
      </c>
      <c r="C201" s="1997" t="s">
        <v>176</v>
      </c>
      <c r="D201" s="1997"/>
      <c r="E201" s="1998"/>
      <c r="F201" s="33" t="s">
        <v>56</v>
      </c>
      <c r="G201" s="2162" t="s">
        <v>5543</v>
      </c>
      <c r="H201" s="2163"/>
      <c r="I201" s="2163"/>
      <c r="J201" s="2163"/>
      <c r="K201" s="2163"/>
      <c r="L201" s="2163"/>
      <c r="M201" s="2163"/>
      <c r="N201" s="2196"/>
      <c r="O201" s="2124"/>
      <c r="P201" s="2124"/>
    </row>
    <row r="202" spans="1:16" ht="21" customHeight="1">
      <c r="A202" s="9"/>
      <c r="B202" s="1489" t="s">
        <v>443</v>
      </c>
      <c r="C202" s="1997" t="s">
        <v>177</v>
      </c>
      <c r="D202" s="1997"/>
      <c r="E202" s="1998"/>
      <c r="F202" s="33" t="s">
        <v>56</v>
      </c>
      <c r="G202" s="2162" t="s">
        <v>5543</v>
      </c>
      <c r="H202" s="2163"/>
      <c r="I202" s="2163"/>
      <c r="J202" s="2163"/>
      <c r="K202" s="2163"/>
      <c r="L202" s="2163"/>
      <c r="M202" s="2163"/>
      <c r="N202" s="2196"/>
      <c r="O202" s="2124"/>
      <c r="P202" s="2124"/>
    </row>
    <row r="203" spans="1:16" ht="21" customHeight="1">
      <c r="A203" s="9"/>
      <c r="B203" s="1489" t="s">
        <v>445</v>
      </c>
      <c r="C203" s="1997" t="s">
        <v>178</v>
      </c>
      <c r="D203" s="1997"/>
      <c r="E203" s="1998"/>
      <c r="F203" s="33" t="s">
        <v>56</v>
      </c>
      <c r="G203" s="2162" t="s">
        <v>5543</v>
      </c>
      <c r="H203" s="2163"/>
      <c r="I203" s="2163"/>
      <c r="J203" s="2163"/>
      <c r="K203" s="2163"/>
      <c r="L203" s="2163"/>
      <c r="M203" s="2163"/>
      <c r="N203" s="2196"/>
      <c r="O203" s="2124"/>
      <c r="P203" s="2124"/>
    </row>
    <row r="204" spans="1:16" ht="21" customHeight="1">
      <c r="A204" s="9"/>
      <c r="B204" s="1490" t="s">
        <v>448</v>
      </c>
      <c r="C204" s="1997" t="s">
        <v>179</v>
      </c>
      <c r="D204" s="1997"/>
      <c r="E204" s="1998"/>
      <c r="F204" s="33" t="s">
        <v>56</v>
      </c>
      <c r="G204" s="2162" t="s">
        <v>5543</v>
      </c>
      <c r="H204" s="2163"/>
      <c r="I204" s="2163"/>
      <c r="J204" s="2163"/>
      <c r="K204" s="2163"/>
      <c r="L204" s="2163"/>
      <c r="M204" s="2163"/>
      <c r="N204" s="2196"/>
      <c r="O204" s="2081"/>
      <c r="P204" s="2124"/>
    </row>
    <row r="205" spans="1:16" ht="21" customHeight="1">
      <c r="A205" s="9"/>
      <c r="B205" s="1494" t="s">
        <v>450</v>
      </c>
      <c r="C205" s="1997" t="s">
        <v>638</v>
      </c>
      <c r="D205" s="1997"/>
      <c r="E205" s="1998"/>
      <c r="F205" s="33" t="s">
        <v>56</v>
      </c>
      <c r="G205" s="2162" t="s">
        <v>5543</v>
      </c>
      <c r="H205" s="2163"/>
      <c r="I205" s="2163"/>
      <c r="J205" s="2163"/>
      <c r="K205" s="2163"/>
      <c r="L205" s="2163"/>
      <c r="M205" s="2163"/>
      <c r="N205" s="2196"/>
      <c r="O205" s="2081"/>
      <c r="P205" s="2124"/>
    </row>
    <row r="206" spans="1:16" ht="21" customHeight="1">
      <c r="A206" s="9"/>
      <c r="B206" s="1494" t="s">
        <v>453</v>
      </c>
      <c r="C206" s="1997" t="s">
        <v>181</v>
      </c>
      <c r="D206" s="1997"/>
      <c r="E206" s="1998"/>
      <c r="F206" s="33" t="s">
        <v>56</v>
      </c>
      <c r="G206" s="2162" t="s">
        <v>5543</v>
      </c>
      <c r="H206" s="2163"/>
      <c r="I206" s="2163"/>
      <c r="J206" s="2163"/>
      <c r="K206" s="2163"/>
      <c r="L206" s="2163"/>
      <c r="M206" s="2163"/>
      <c r="N206" s="2196"/>
      <c r="O206" s="2081"/>
      <c r="P206" s="2124"/>
    </row>
    <row r="207" spans="1:16" ht="21" customHeight="1">
      <c r="A207" s="9"/>
      <c r="B207" s="1494" t="s">
        <v>456</v>
      </c>
      <c r="C207" s="1997" t="s">
        <v>182</v>
      </c>
      <c r="D207" s="1997"/>
      <c r="E207" s="1998"/>
      <c r="F207" s="33" t="s">
        <v>56</v>
      </c>
      <c r="G207" s="2162" t="s">
        <v>5543</v>
      </c>
      <c r="H207" s="2163"/>
      <c r="I207" s="2163"/>
      <c r="J207" s="2163"/>
      <c r="K207" s="2163"/>
      <c r="L207" s="2163"/>
      <c r="M207" s="2163"/>
      <c r="N207" s="2196"/>
      <c r="O207" s="2081"/>
      <c r="P207" s="2124"/>
    </row>
    <row r="208" spans="1:16" ht="21" customHeight="1">
      <c r="A208" s="9"/>
      <c r="B208" s="1494" t="s">
        <v>458</v>
      </c>
      <c r="C208" s="1997" t="s">
        <v>183</v>
      </c>
      <c r="D208" s="1997"/>
      <c r="E208" s="1998"/>
      <c r="F208" s="33" t="s">
        <v>56</v>
      </c>
      <c r="G208" s="2162" t="s">
        <v>5543</v>
      </c>
      <c r="H208" s="2163"/>
      <c r="I208" s="2163"/>
      <c r="J208" s="2163"/>
      <c r="K208" s="2163"/>
      <c r="L208" s="2163"/>
      <c r="M208" s="2163"/>
      <c r="N208" s="2196"/>
      <c r="O208" s="2081"/>
      <c r="P208" s="2124"/>
    </row>
    <row r="209" spans="1:16" ht="21" customHeight="1">
      <c r="A209" s="9"/>
      <c r="B209" s="1494" t="s">
        <v>594</v>
      </c>
      <c r="C209" s="1997" t="s">
        <v>639</v>
      </c>
      <c r="D209" s="1997"/>
      <c r="E209" s="1998"/>
      <c r="F209" s="33" t="s">
        <v>56</v>
      </c>
      <c r="G209" s="2162" t="s">
        <v>5543</v>
      </c>
      <c r="H209" s="2163"/>
      <c r="I209" s="2163"/>
      <c r="J209" s="2163"/>
      <c r="K209" s="2163"/>
      <c r="L209" s="2163"/>
      <c r="M209" s="2163"/>
      <c r="N209" s="2196"/>
      <c r="O209" s="2081"/>
      <c r="P209" s="2124"/>
    </row>
    <row r="210" spans="1:16" ht="21" customHeight="1" thickBot="1">
      <c r="A210" s="9"/>
      <c r="B210" s="39" t="s">
        <v>596</v>
      </c>
      <c r="C210" s="1978" t="s">
        <v>640</v>
      </c>
      <c r="D210" s="1978"/>
      <c r="E210" s="1979"/>
      <c r="F210" s="86" t="s">
        <v>56</v>
      </c>
      <c r="G210" s="2180" t="s">
        <v>5543</v>
      </c>
      <c r="H210" s="2181"/>
      <c r="I210" s="2181"/>
      <c r="J210" s="2181"/>
      <c r="K210" s="2181"/>
      <c r="L210" s="2181"/>
      <c r="M210" s="2181"/>
      <c r="N210" s="2182"/>
      <c r="O210" s="2195"/>
      <c r="P210" s="2124"/>
    </row>
    <row r="211" spans="1:16" ht="34.5" customHeight="1">
      <c r="B211" s="23" t="s">
        <v>648</v>
      </c>
      <c r="C211" s="1997" t="s">
        <v>649</v>
      </c>
      <c r="D211" s="1997"/>
      <c r="E211" s="1997"/>
      <c r="F211" s="2043"/>
      <c r="G211" s="2054"/>
      <c r="H211" s="2055" t="s">
        <v>56</v>
      </c>
      <c r="I211" s="2056"/>
      <c r="J211" s="2057"/>
      <c r="K211" s="2187" t="s">
        <v>514</v>
      </c>
      <c r="L211" s="2172" t="s">
        <v>5544</v>
      </c>
      <c r="M211" s="2173"/>
      <c r="N211" s="2174"/>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65</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t="s">
        <v>4269</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4032" t="s">
        <v>5545</v>
      </c>
      <c r="N228" s="3853"/>
      <c r="O228" s="2017"/>
      <c r="P228" s="2017"/>
    </row>
    <row r="229" spans="2:16" ht="31.5" customHeight="1">
      <c r="B229" s="88" t="s">
        <v>441</v>
      </c>
      <c r="C229" s="1885" t="s">
        <v>585</v>
      </c>
      <c r="D229" s="1885"/>
      <c r="E229" s="1885"/>
      <c r="F229" s="1885"/>
      <c r="G229" s="1885"/>
      <c r="H229" s="1885"/>
      <c r="I229" s="1885"/>
      <c r="J229" s="2148"/>
      <c r="K229" s="1522" t="s">
        <v>56</v>
      </c>
      <c r="L229" s="2150"/>
      <c r="M229" s="4033"/>
      <c r="N229" s="4034"/>
      <c r="O229" s="2017"/>
      <c r="P229" s="2017"/>
    </row>
    <row r="230" spans="2:16" ht="42.75" customHeight="1">
      <c r="B230" s="88" t="s">
        <v>443</v>
      </c>
      <c r="C230" s="1885" t="s">
        <v>667</v>
      </c>
      <c r="D230" s="1885"/>
      <c r="E230" s="1885"/>
      <c r="F230" s="1885"/>
      <c r="G230" s="1885"/>
      <c r="H230" s="1885"/>
      <c r="I230" s="1885"/>
      <c r="J230" s="2148"/>
      <c r="K230" s="1522" t="s">
        <v>56</v>
      </c>
      <c r="L230" s="2150"/>
      <c r="M230" s="4033"/>
      <c r="N230" s="4034"/>
      <c r="O230" s="2017"/>
      <c r="P230" s="2017"/>
    </row>
    <row r="231" spans="2:16" ht="21.75" customHeight="1">
      <c r="B231" s="88" t="s">
        <v>445</v>
      </c>
      <c r="C231" s="1885" t="s">
        <v>668</v>
      </c>
      <c r="D231" s="1885"/>
      <c r="E231" s="1885"/>
      <c r="F231" s="1885"/>
      <c r="G231" s="1885"/>
      <c r="H231" s="1885"/>
      <c r="I231" s="1885"/>
      <c r="J231" s="2148"/>
      <c r="K231" s="1522" t="s">
        <v>56</v>
      </c>
      <c r="L231" s="2150"/>
      <c r="M231" s="4033"/>
      <c r="N231" s="4034"/>
      <c r="O231" s="2017"/>
      <c r="P231" s="2017"/>
    </row>
    <row r="232" spans="2:16" ht="21.75" customHeight="1">
      <c r="B232" s="88" t="s">
        <v>448</v>
      </c>
      <c r="C232" s="1885" t="s">
        <v>669</v>
      </c>
      <c r="D232" s="1885"/>
      <c r="E232" s="1885"/>
      <c r="F232" s="1885"/>
      <c r="G232" s="1885"/>
      <c r="H232" s="1885"/>
      <c r="I232" s="1885"/>
      <c r="J232" s="2148"/>
      <c r="K232" s="1522" t="s">
        <v>57</v>
      </c>
      <c r="L232" s="2150"/>
      <c r="M232" s="4033"/>
      <c r="N232" s="4034"/>
      <c r="O232" s="2017"/>
      <c r="P232" s="2017"/>
    </row>
    <row r="233" spans="2:16" ht="21.75" customHeight="1">
      <c r="B233" s="88" t="s">
        <v>450</v>
      </c>
      <c r="C233" s="1885" t="s">
        <v>670</v>
      </c>
      <c r="D233" s="1885"/>
      <c r="E233" s="1885"/>
      <c r="F233" s="1885"/>
      <c r="G233" s="1885"/>
      <c r="H233" s="1885"/>
      <c r="I233" s="1885"/>
      <c r="J233" s="2148"/>
      <c r="K233" s="1522" t="s">
        <v>57</v>
      </c>
      <c r="L233" s="2150"/>
      <c r="M233" s="4033"/>
      <c r="N233" s="4034"/>
      <c r="O233" s="2017"/>
      <c r="P233" s="2017"/>
    </row>
    <row r="234" spans="2:16" ht="21.75" customHeight="1">
      <c r="B234" s="88" t="s">
        <v>453</v>
      </c>
      <c r="C234" s="1885" t="s">
        <v>131</v>
      </c>
      <c r="D234" s="1885"/>
      <c r="E234" s="1885"/>
      <c r="F234" s="1885"/>
      <c r="G234" s="1885"/>
      <c r="H234" s="1885"/>
      <c r="I234" s="1885"/>
      <c r="J234" s="2148"/>
      <c r="K234" s="1522" t="s">
        <v>56</v>
      </c>
      <c r="L234" s="2150"/>
      <c r="M234" s="4033"/>
      <c r="N234" s="4034"/>
      <c r="O234" s="2017"/>
      <c r="P234" s="2017"/>
    </row>
    <row r="235" spans="2:16" ht="21.75" customHeight="1">
      <c r="B235" s="88" t="s">
        <v>456</v>
      </c>
      <c r="C235" s="1885" t="s">
        <v>132</v>
      </c>
      <c r="D235" s="1885"/>
      <c r="E235" s="1885"/>
      <c r="F235" s="1885"/>
      <c r="G235" s="1885"/>
      <c r="H235" s="1885"/>
      <c r="I235" s="1885"/>
      <c r="J235" s="2148"/>
      <c r="K235" s="1522" t="s">
        <v>56</v>
      </c>
      <c r="L235" s="2150"/>
      <c r="M235" s="4033"/>
      <c r="N235" s="4034"/>
      <c r="O235" s="2017"/>
      <c r="P235" s="2017"/>
    </row>
    <row r="236" spans="2:16" ht="21.75" customHeight="1">
      <c r="B236" s="88" t="s">
        <v>458</v>
      </c>
      <c r="C236" s="1885" t="s">
        <v>671</v>
      </c>
      <c r="D236" s="1885"/>
      <c r="E236" s="1885"/>
      <c r="F236" s="1885"/>
      <c r="G236" s="1885"/>
      <c r="H236" s="1885"/>
      <c r="I236" s="1885"/>
      <c r="J236" s="2148"/>
      <c r="K236" s="1522" t="s">
        <v>56</v>
      </c>
      <c r="L236" s="2150"/>
      <c r="M236" s="4033"/>
      <c r="N236" s="4034"/>
      <c r="O236" s="2017"/>
      <c r="P236" s="2017"/>
    </row>
    <row r="237" spans="2:16" ht="21.75" customHeight="1">
      <c r="B237" s="88" t="s">
        <v>594</v>
      </c>
      <c r="C237" s="1885" t="s">
        <v>597</v>
      </c>
      <c r="D237" s="1885"/>
      <c r="E237" s="1885"/>
      <c r="F237" s="1885"/>
      <c r="G237" s="1885"/>
      <c r="H237" s="1885"/>
      <c r="I237" s="1885"/>
      <c r="J237" s="2148"/>
      <c r="K237" s="1522" t="s">
        <v>57</v>
      </c>
      <c r="L237" s="2150"/>
      <c r="M237" s="4033"/>
      <c r="N237" s="4034"/>
      <c r="O237" s="2017"/>
      <c r="P237" s="2017"/>
    </row>
    <row r="238" spans="2:16" ht="21.75" customHeight="1">
      <c r="B238" s="88" t="s">
        <v>596</v>
      </c>
      <c r="C238" s="1885" t="s">
        <v>672</v>
      </c>
      <c r="D238" s="1885"/>
      <c r="E238" s="1885"/>
      <c r="F238" s="1885"/>
      <c r="G238" s="1885"/>
      <c r="H238" s="1885"/>
      <c r="I238" s="1885"/>
      <c r="J238" s="2148"/>
      <c r="K238" s="1522" t="s">
        <v>57</v>
      </c>
      <c r="L238" s="2150"/>
      <c r="M238" s="4033"/>
      <c r="N238" s="4034"/>
      <c r="O238" s="2017"/>
      <c r="P238" s="2017"/>
    </row>
    <row r="239" spans="2:16" ht="21.75" customHeight="1">
      <c r="B239" s="88" t="s">
        <v>673</v>
      </c>
      <c r="C239" s="1885" t="s">
        <v>601</v>
      </c>
      <c r="D239" s="1885"/>
      <c r="E239" s="1885"/>
      <c r="F239" s="1885"/>
      <c r="G239" s="1885"/>
      <c r="H239" s="1885"/>
      <c r="I239" s="1885"/>
      <c r="J239" s="2148"/>
      <c r="K239" s="1522" t="s">
        <v>57</v>
      </c>
      <c r="L239" s="2150"/>
      <c r="M239" s="4033"/>
      <c r="N239" s="4034"/>
      <c r="O239" s="2017"/>
      <c r="P239" s="2017"/>
    </row>
    <row r="240" spans="2:16" ht="24" customHeight="1">
      <c r="B240" s="89" t="s">
        <v>600</v>
      </c>
      <c r="C240" s="1997" t="s">
        <v>674</v>
      </c>
      <c r="D240" s="1997"/>
      <c r="E240" s="1997"/>
      <c r="F240" s="1997"/>
      <c r="G240" s="1997"/>
      <c r="H240" s="1997"/>
      <c r="I240" s="1997"/>
      <c r="J240" s="1998"/>
      <c r="K240" s="1522" t="s">
        <v>57</v>
      </c>
      <c r="L240" s="2150"/>
      <c r="M240" s="4033"/>
      <c r="N240" s="4034"/>
      <c r="O240" s="2017"/>
      <c r="P240" s="2017"/>
    </row>
    <row r="241" spans="2:16" ht="27" customHeight="1">
      <c r="B241" s="88"/>
      <c r="C241" s="1997" t="s">
        <v>675</v>
      </c>
      <c r="D241" s="1997"/>
      <c r="E241" s="1998"/>
      <c r="F241" s="2093"/>
      <c r="G241" s="2157"/>
      <c r="H241" s="2157"/>
      <c r="I241" s="2157"/>
      <c r="J241" s="2157"/>
      <c r="K241" s="2157"/>
      <c r="L241" s="2150"/>
      <c r="M241" s="4033"/>
      <c r="N241" s="4034"/>
      <c r="O241" s="2017"/>
      <c r="P241" s="2017"/>
    </row>
    <row r="242" spans="2:16" ht="23.25" customHeight="1">
      <c r="B242" s="90" t="s">
        <v>676</v>
      </c>
      <c r="C242" s="2158" t="s">
        <v>677</v>
      </c>
      <c r="D242" s="2158"/>
      <c r="E242" s="2158"/>
      <c r="F242" s="2158"/>
      <c r="G242" s="2158"/>
      <c r="H242" s="2158"/>
      <c r="I242" s="2158"/>
      <c r="J242" s="2159"/>
      <c r="K242" s="1546">
        <v>2018</v>
      </c>
      <c r="L242" s="2150"/>
      <c r="M242" s="4033"/>
      <c r="N242" s="4034"/>
      <c r="O242" s="2017"/>
      <c r="P242" s="2017"/>
    </row>
    <row r="243" spans="2:16" ht="23.25" customHeight="1">
      <c r="B243" s="90" t="s">
        <v>678</v>
      </c>
      <c r="C243" s="1997" t="s">
        <v>679</v>
      </c>
      <c r="D243" s="1997"/>
      <c r="E243" s="1998"/>
      <c r="F243" s="2773" t="s">
        <v>5546</v>
      </c>
      <c r="G243" s="2774"/>
      <c r="H243" s="2774"/>
      <c r="I243" s="2774"/>
      <c r="J243" s="2774"/>
      <c r="K243" s="2774"/>
      <c r="L243" s="2151"/>
      <c r="M243" s="4035"/>
      <c r="N243" s="3855"/>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4835</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61.5" customHeight="1">
      <c r="B251" s="90" t="s">
        <v>684</v>
      </c>
      <c r="C251" s="1997" t="s">
        <v>685</v>
      </c>
      <c r="D251" s="1997"/>
      <c r="E251" s="1997"/>
      <c r="F251" s="1997"/>
      <c r="G251" s="92" t="s">
        <v>232</v>
      </c>
      <c r="H251" s="1527" t="s">
        <v>514</v>
      </c>
      <c r="I251" s="2121" t="s">
        <v>5547</v>
      </c>
      <c r="J251" s="2122"/>
      <c r="K251" s="2122"/>
      <c r="L251" s="2122"/>
      <c r="M251" s="2122"/>
      <c r="N251" s="2123"/>
      <c r="O251" s="93" t="s">
        <v>3656</v>
      </c>
      <c r="P251" s="1504"/>
    </row>
    <row r="252" spans="2:16" ht="33" customHeight="1">
      <c r="B252" s="90" t="s">
        <v>686</v>
      </c>
      <c r="C252" s="1997" t="s">
        <v>687</v>
      </c>
      <c r="D252" s="1997"/>
      <c r="E252" s="1997"/>
      <c r="F252" s="1471" t="s">
        <v>56</v>
      </c>
      <c r="G252" s="1634" t="s">
        <v>514</v>
      </c>
      <c r="H252" s="2146" t="s">
        <v>5548</v>
      </c>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5549</v>
      </c>
      <c r="G255" s="2122"/>
      <c r="H255" s="2122"/>
      <c r="I255" s="2122"/>
      <c r="J255" s="2122"/>
      <c r="K255" s="2122"/>
      <c r="L255" s="2122"/>
      <c r="M255" s="2122"/>
      <c r="N255" s="2123"/>
      <c r="O255" s="2136"/>
      <c r="P255" s="2136"/>
    </row>
    <row r="256" spans="2:16" ht="27" customHeight="1">
      <c r="B256" s="27" t="s">
        <v>441</v>
      </c>
      <c r="C256" s="1997" t="s">
        <v>692</v>
      </c>
      <c r="D256" s="1997"/>
      <c r="E256" s="1997"/>
      <c r="F256" s="33" t="s">
        <v>62</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5550</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t="s">
        <v>5551</v>
      </c>
      <c r="I260" s="2015"/>
      <c r="J260" s="2015"/>
      <c r="K260" s="2015"/>
      <c r="L260" s="2015"/>
      <c r="M260" s="2015"/>
      <c r="N260" s="2128"/>
      <c r="O260" s="2124" t="s">
        <v>3661</v>
      </c>
      <c r="P260" s="2051"/>
    </row>
    <row r="261" spans="2:16" ht="30" customHeight="1">
      <c r="B261" s="89" t="s">
        <v>435</v>
      </c>
      <c r="C261" s="1997" t="s">
        <v>696</v>
      </c>
      <c r="D261" s="1997"/>
      <c r="E261" s="1998"/>
      <c r="F261" s="1523" t="s">
        <v>57</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57</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57</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57</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5552</v>
      </c>
      <c r="J266" s="2115"/>
      <c r="K266" s="2115"/>
      <c r="L266" s="2115"/>
      <c r="M266" s="2115"/>
      <c r="N266" s="2116"/>
      <c r="O266" s="2050" t="s">
        <v>3160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t="s">
        <v>5553</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8.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3162</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3</v>
      </c>
      <c r="I276" s="119">
        <v>12</v>
      </c>
      <c r="J276" s="120">
        <f t="shared" ref="J276:J295" si="1">MIN(H276/I276,1)</f>
        <v>0.25</v>
      </c>
      <c r="K276" s="118">
        <v>2989</v>
      </c>
      <c r="L276" s="118">
        <v>10978</v>
      </c>
      <c r="M276" s="121">
        <f>MIN(K276/L276,1)</f>
        <v>0.2722718163599927</v>
      </c>
      <c r="N276" s="122"/>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23" t="s">
        <v>331</v>
      </c>
      <c r="O277" s="2017" t="s">
        <v>1933</v>
      </c>
      <c r="P277" s="2017"/>
    </row>
    <row r="278" spans="2:16" ht="45" customHeight="1">
      <c r="B278" s="84" t="s">
        <v>493</v>
      </c>
      <c r="C278" s="2091" t="s">
        <v>723</v>
      </c>
      <c r="D278" s="2091"/>
      <c r="E278" s="2092"/>
      <c r="F278" s="2093"/>
      <c r="G278" s="2094"/>
      <c r="H278" s="101" t="s">
        <v>61</v>
      </c>
      <c r="I278" s="102" t="s">
        <v>61</v>
      </c>
      <c r="J278" s="103" t="s">
        <v>61</v>
      </c>
      <c r="K278" s="101" t="s">
        <v>61</v>
      </c>
      <c r="L278" s="102" t="s">
        <v>61</v>
      </c>
      <c r="M278" s="103" t="s">
        <v>61</v>
      </c>
      <c r="N278" s="123"/>
      <c r="O278" s="2017"/>
      <c r="P278" s="2017"/>
    </row>
    <row r="279" spans="2:16" ht="20.25" customHeight="1">
      <c r="B279" s="104" t="s">
        <v>441</v>
      </c>
      <c r="C279" s="2068" t="s">
        <v>724</v>
      </c>
      <c r="D279" s="2068"/>
      <c r="E279" s="2068"/>
      <c r="F279" s="2068"/>
      <c r="G279" s="2095"/>
      <c r="H279" s="118">
        <v>0</v>
      </c>
      <c r="I279" s="119">
        <v>12</v>
      </c>
      <c r="J279" s="120">
        <f t="shared" si="1"/>
        <v>0</v>
      </c>
      <c r="K279" s="118">
        <v>1295</v>
      </c>
      <c r="L279" s="118">
        <v>6616</v>
      </c>
      <c r="M279" s="121">
        <f>MIN(K279/L279,1)</f>
        <v>0.19573760580411126</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01" t="s">
        <v>61</v>
      </c>
      <c r="I281" s="102" t="s">
        <v>61</v>
      </c>
      <c r="J281" s="103" t="s">
        <v>61</v>
      </c>
      <c r="K281" s="101" t="s">
        <v>61</v>
      </c>
      <c r="L281" s="102" t="s">
        <v>61</v>
      </c>
      <c r="M281" s="103" t="s">
        <v>61</v>
      </c>
      <c r="N281" s="123" t="s">
        <v>331</v>
      </c>
      <c r="O281" s="2089"/>
      <c r="P281" s="2089"/>
    </row>
    <row r="282" spans="2:16" ht="24.75" customHeight="1">
      <c r="B282" s="76" t="s">
        <v>489</v>
      </c>
      <c r="C282" s="2091" t="s">
        <v>726</v>
      </c>
      <c r="D282" s="2091"/>
      <c r="E282" s="2091"/>
      <c r="F282" s="2091"/>
      <c r="G282" s="1518"/>
      <c r="H282" s="118">
        <v>0</v>
      </c>
      <c r="I282" s="119">
        <v>12</v>
      </c>
      <c r="J282" s="120">
        <f t="shared" si="1"/>
        <v>0</v>
      </c>
      <c r="K282" s="118">
        <v>1758</v>
      </c>
      <c r="L282" s="118">
        <v>13615</v>
      </c>
      <c r="M282" s="121">
        <f>MIN(K282/L282,1)</f>
        <v>0.12912229159015792</v>
      </c>
      <c r="N282" s="124"/>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123" t="s">
        <v>331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12</v>
      </c>
      <c r="J285" s="120">
        <f t="shared" si="1"/>
        <v>0</v>
      </c>
      <c r="K285" s="118">
        <v>835</v>
      </c>
      <c r="L285" s="118">
        <v>6284</v>
      </c>
      <c r="M285" s="121">
        <f>MIN(K285/L285,1)</f>
        <v>0.13287714831317632</v>
      </c>
      <c r="N285" s="126"/>
      <c r="O285" s="2089"/>
      <c r="P285" s="2089"/>
    </row>
    <row r="286" spans="2:16" ht="22.5" customHeight="1">
      <c r="B286" s="76" t="s">
        <v>489</v>
      </c>
      <c r="C286" s="2091" t="s">
        <v>729</v>
      </c>
      <c r="D286" s="2091"/>
      <c r="E286" s="2091"/>
      <c r="F286" s="2091"/>
      <c r="G286" s="2092"/>
      <c r="H286" s="118">
        <v>0</v>
      </c>
      <c r="I286" s="119">
        <v>12</v>
      </c>
      <c r="J286" s="120">
        <f t="shared" si="1"/>
        <v>0</v>
      </c>
      <c r="K286" s="118">
        <v>522</v>
      </c>
      <c r="L286" s="118">
        <v>3949</v>
      </c>
      <c r="M286" s="121">
        <f>MIN(K286/L286,1)</f>
        <v>0.13218536338313497</v>
      </c>
      <c r="N286" s="124"/>
      <c r="O286" s="2089"/>
      <c r="P286" s="2089"/>
    </row>
    <row r="287" spans="2:16" ht="22.5" customHeight="1">
      <c r="B287" s="104" t="s">
        <v>448</v>
      </c>
      <c r="C287" s="2068" t="s">
        <v>503</v>
      </c>
      <c r="D287" s="2068"/>
      <c r="E287" s="2068"/>
      <c r="F287" s="2068"/>
      <c r="G287" s="2068"/>
      <c r="H287" s="118">
        <v>0</v>
      </c>
      <c r="I287" s="119">
        <v>12</v>
      </c>
      <c r="J287" s="120">
        <f t="shared" si="1"/>
        <v>0</v>
      </c>
      <c r="K287" s="118">
        <v>493</v>
      </c>
      <c r="L287" s="118">
        <v>5344</v>
      </c>
      <c r="M287" s="121">
        <f>MIN(K287/L287,1)</f>
        <v>9.225299401197605E-2</v>
      </c>
      <c r="N287" s="105"/>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03" t="s">
        <v>61</v>
      </c>
      <c r="N288" s="123" t="s">
        <v>331</v>
      </c>
      <c r="O288" s="2089"/>
      <c r="P288" s="2089"/>
    </row>
    <row r="289" spans="2:16" ht="22.5" customHeight="1">
      <c r="B289" s="104" t="s">
        <v>453</v>
      </c>
      <c r="C289" s="2068" t="s">
        <v>131</v>
      </c>
      <c r="D289" s="2068"/>
      <c r="E289" s="2068"/>
      <c r="F289" s="2068"/>
      <c r="G289" s="2068"/>
      <c r="H289" s="118">
        <v>5</v>
      </c>
      <c r="I289" s="119">
        <v>12</v>
      </c>
      <c r="J289" s="120">
        <f t="shared" si="1"/>
        <v>0.41666666666666669</v>
      </c>
      <c r="K289" s="118">
        <v>3327</v>
      </c>
      <c r="L289" s="118">
        <v>12150</v>
      </c>
      <c r="M289" s="121">
        <f t="shared" ref="M289:M290" si="2">MIN(K289/L289,1)</f>
        <v>0.27382716049382716</v>
      </c>
      <c r="N289" s="105"/>
      <c r="O289" s="2089"/>
      <c r="P289" s="2089"/>
    </row>
    <row r="290" spans="2:16" ht="22.5" customHeight="1">
      <c r="B290" s="104" t="s">
        <v>456</v>
      </c>
      <c r="C290" s="2068" t="s">
        <v>132</v>
      </c>
      <c r="D290" s="2068"/>
      <c r="E290" s="2068"/>
      <c r="F290" s="2068"/>
      <c r="G290" s="2068"/>
      <c r="H290" s="118">
        <v>2</v>
      </c>
      <c r="I290" s="119">
        <v>12</v>
      </c>
      <c r="J290" s="120">
        <f t="shared" si="1"/>
        <v>0.16666666666666666</v>
      </c>
      <c r="K290" s="118">
        <v>347</v>
      </c>
      <c r="L290" s="118">
        <v>1761</v>
      </c>
      <c r="M290" s="121">
        <f t="shared" si="2"/>
        <v>0.19704713231118681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0</v>
      </c>
      <c r="I292" s="119">
        <v>12</v>
      </c>
      <c r="J292" s="120">
        <f t="shared" si="1"/>
        <v>0</v>
      </c>
      <c r="K292" s="118">
        <v>1054</v>
      </c>
      <c r="L292" s="118">
        <v>4066</v>
      </c>
      <c r="M292" s="120">
        <f>MIN(K292/L292,1)</f>
        <v>0.25922282341367436</v>
      </c>
      <c r="N292" s="126"/>
      <c r="O292" s="2089"/>
      <c r="P292" s="2089"/>
    </row>
    <row r="293" spans="2:16" ht="22.5" customHeight="1">
      <c r="B293" s="76" t="s">
        <v>489</v>
      </c>
      <c r="C293" s="2086" t="s">
        <v>300</v>
      </c>
      <c r="D293" s="2086"/>
      <c r="E293" s="2086"/>
      <c r="F293" s="2086"/>
      <c r="G293" s="2087"/>
      <c r="H293" s="118">
        <v>0</v>
      </c>
      <c r="I293" s="119">
        <v>12</v>
      </c>
      <c r="J293" s="120">
        <f t="shared" si="1"/>
        <v>0</v>
      </c>
      <c r="K293" s="118">
        <v>4</v>
      </c>
      <c r="L293" s="118">
        <v>21</v>
      </c>
      <c r="M293" s="121">
        <f>MIN(K293/L293,1)</f>
        <v>0.19047619047619047</v>
      </c>
      <c r="N293" s="124"/>
      <c r="O293" s="2089"/>
      <c r="P293" s="2089"/>
    </row>
    <row r="294" spans="2:16" ht="55.35" customHeight="1">
      <c r="B294" s="104" t="s">
        <v>594</v>
      </c>
      <c r="C294" s="2068" t="s">
        <v>731</v>
      </c>
      <c r="D294" s="2068"/>
      <c r="E294" s="2068"/>
      <c r="F294" s="2068"/>
      <c r="G294" s="2068"/>
      <c r="H294" s="101" t="s">
        <v>61</v>
      </c>
      <c r="I294" s="102" t="s">
        <v>61</v>
      </c>
      <c r="J294" s="103" t="s">
        <v>61</v>
      </c>
      <c r="K294" s="101" t="s">
        <v>61</v>
      </c>
      <c r="L294" s="102" t="s">
        <v>61</v>
      </c>
      <c r="M294" s="103" t="s">
        <v>61</v>
      </c>
      <c r="N294" s="503" t="s">
        <v>5554</v>
      </c>
      <c r="O294" s="2089"/>
      <c r="P294" s="2089"/>
    </row>
    <row r="295" spans="2:16" ht="43.5" customHeight="1" thickBot="1">
      <c r="B295" s="27" t="s">
        <v>596</v>
      </c>
      <c r="C295" s="1997" t="s">
        <v>732</v>
      </c>
      <c r="D295" s="1997"/>
      <c r="E295" s="1997"/>
      <c r="F295" s="1997"/>
      <c r="G295" s="1998"/>
      <c r="H295" s="127">
        <f>SUM(H276+H279+H282+H285+H286+H287+H289+H290+H292+H293)</f>
        <v>10</v>
      </c>
      <c r="I295" s="127">
        <f>SUM(I276+I279+I282+I285+I286+I287+I289+I290+I292+I293)</f>
        <v>120</v>
      </c>
      <c r="J295" s="120">
        <f t="shared" si="1"/>
        <v>8.3333333333333329E-2</v>
      </c>
      <c r="K295" s="127">
        <f>SUM(K276+K279+K282+K285+K286+K287+K289+K290+K292+K293)</f>
        <v>12624</v>
      </c>
      <c r="L295" s="127">
        <f>SUM(L276+L279+L282+L285+L286+L287+L289+L290+L292+L293)</f>
        <v>64784</v>
      </c>
      <c r="M295" s="121">
        <f>MIN(K295/L295,1)</f>
        <v>0.1948629291183008</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51.6" customHeight="1">
      <c r="B297" s="70" t="s">
        <v>339</v>
      </c>
      <c r="C297" s="1997" t="s">
        <v>733</v>
      </c>
      <c r="D297" s="1997"/>
      <c r="E297" s="1997"/>
      <c r="F297" s="1997"/>
      <c r="G297" s="1998"/>
      <c r="H297" s="1999" t="s">
        <v>56</v>
      </c>
      <c r="I297" s="2027"/>
      <c r="J297" s="2000"/>
      <c r="K297" s="108" t="s">
        <v>514</v>
      </c>
      <c r="L297" s="3838" t="s">
        <v>5555</v>
      </c>
      <c r="M297" s="3839"/>
      <c r="N297" s="3840"/>
      <c r="O297" s="109" t="s">
        <v>3163</v>
      </c>
      <c r="P297" s="1507"/>
    </row>
    <row r="298" spans="2:16" ht="34.5" customHeight="1">
      <c r="B298" s="110" t="s">
        <v>341</v>
      </c>
      <c r="C298" s="1997" t="s">
        <v>734</v>
      </c>
      <c r="D298" s="1997"/>
      <c r="E298" s="1997"/>
      <c r="F298" s="1997"/>
      <c r="G298" s="1998"/>
      <c r="H298" s="1999" t="s">
        <v>56</v>
      </c>
      <c r="I298" s="2027"/>
      <c r="J298" s="2000"/>
      <c r="K298" s="2030" t="s">
        <v>514</v>
      </c>
      <c r="L298" s="3860" t="s">
        <v>5556</v>
      </c>
      <c r="M298" s="3861"/>
      <c r="N298" s="3862"/>
      <c r="O298" s="2017" t="s">
        <v>3164</v>
      </c>
      <c r="P298" s="1991"/>
    </row>
    <row r="299" spans="2:16" ht="37.5" customHeight="1">
      <c r="B299" s="1494" t="s">
        <v>435</v>
      </c>
      <c r="C299" s="2043" t="s">
        <v>735</v>
      </c>
      <c r="D299" s="2043"/>
      <c r="E299" s="2043"/>
      <c r="F299" s="2043"/>
      <c r="G299" s="2054"/>
      <c r="H299" s="1999" t="s">
        <v>56</v>
      </c>
      <c r="I299" s="2027"/>
      <c r="J299" s="2000"/>
      <c r="K299" s="2031"/>
      <c r="L299" s="3841"/>
      <c r="M299" s="3842"/>
      <c r="N299" s="3843"/>
      <c r="O299" s="2017"/>
      <c r="P299" s="2017"/>
    </row>
    <row r="300" spans="2:16" ht="37.5" customHeight="1">
      <c r="B300" s="1490" t="s">
        <v>441</v>
      </c>
      <c r="C300" s="1997" t="s">
        <v>736</v>
      </c>
      <c r="D300" s="1997"/>
      <c r="E300" s="1997"/>
      <c r="F300" s="1997"/>
      <c r="G300" s="1998"/>
      <c r="H300" s="1999" t="s">
        <v>5557</v>
      </c>
      <c r="I300" s="2027"/>
      <c r="J300" s="2000"/>
      <c r="K300" s="2078"/>
      <c r="L300" s="3844"/>
      <c r="M300" s="3845"/>
      <c r="N300" s="3846"/>
      <c r="O300" s="2017"/>
      <c r="P300" s="2017"/>
    </row>
    <row r="301" spans="2:16" ht="62.45" customHeight="1">
      <c r="B301" s="44" t="s">
        <v>737</v>
      </c>
      <c r="C301" s="1997" t="s">
        <v>738</v>
      </c>
      <c r="D301" s="1997"/>
      <c r="E301" s="1997"/>
      <c r="F301" s="1997"/>
      <c r="G301" s="1998"/>
      <c r="H301" s="1999" t="s">
        <v>346</v>
      </c>
      <c r="I301" s="2027"/>
      <c r="J301" s="2000"/>
      <c r="K301" s="1535" t="s">
        <v>514</v>
      </c>
      <c r="L301" s="3860" t="s">
        <v>5558</v>
      </c>
      <c r="M301" s="3861"/>
      <c r="N301" s="3862"/>
      <c r="O301" s="2017"/>
      <c r="P301" s="2017"/>
    </row>
    <row r="302" spans="2:16" ht="37.5" customHeight="1">
      <c r="B302" s="110" t="s">
        <v>350</v>
      </c>
      <c r="C302" s="1997" t="s">
        <v>739</v>
      </c>
      <c r="D302" s="1997"/>
      <c r="E302" s="1997"/>
      <c r="F302" s="1997"/>
      <c r="G302" s="1998"/>
      <c r="H302" s="1999" t="s">
        <v>349</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3860" t="s">
        <v>5559</v>
      </c>
      <c r="M303" s="3861"/>
      <c r="N303" s="3862"/>
      <c r="O303" s="1991" t="s">
        <v>4359</v>
      </c>
      <c r="P303" s="1991"/>
    </row>
    <row r="304" spans="2:16" ht="39" customHeight="1">
      <c r="B304" s="23" t="s">
        <v>366</v>
      </c>
      <c r="C304" s="1997" t="s">
        <v>741</v>
      </c>
      <c r="D304" s="1997"/>
      <c r="E304" s="1997"/>
      <c r="F304" s="1997"/>
      <c r="G304" s="1998"/>
      <c r="H304" s="1999" t="s">
        <v>365</v>
      </c>
      <c r="I304" s="2027"/>
      <c r="J304" s="2000"/>
      <c r="K304" s="2031"/>
      <c r="L304" s="3841"/>
      <c r="M304" s="3842"/>
      <c r="N304" s="3843"/>
      <c r="O304" s="2017"/>
      <c r="P304" s="2017"/>
    </row>
    <row r="305" spans="1:16" ht="39" customHeight="1">
      <c r="B305" s="1520" t="s">
        <v>742</v>
      </c>
      <c r="C305" s="1997" t="s">
        <v>743</v>
      </c>
      <c r="D305" s="1997"/>
      <c r="E305" s="1997"/>
      <c r="F305" s="1997"/>
      <c r="G305" s="1998"/>
      <c r="H305" s="1999" t="s">
        <v>353</v>
      </c>
      <c r="I305" s="2027"/>
      <c r="J305" s="2000"/>
      <c r="K305" s="2031"/>
      <c r="L305" s="3841"/>
      <c r="M305" s="3842"/>
      <c r="N305" s="3843"/>
      <c r="O305" s="2017"/>
      <c r="P305" s="2017"/>
    </row>
    <row r="306" spans="1:16" ht="39" customHeight="1">
      <c r="B306" s="1493" t="s">
        <v>435</v>
      </c>
      <c r="C306" s="1997" t="s">
        <v>744</v>
      </c>
      <c r="D306" s="1997"/>
      <c r="E306" s="1997"/>
      <c r="F306" s="1997"/>
      <c r="G306" s="1998"/>
      <c r="H306" s="1999" t="s">
        <v>353</v>
      </c>
      <c r="I306" s="2027"/>
      <c r="J306" s="2000"/>
      <c r="K306" s="2031"/>
      <c r="L306" s="3841"/>
      <c r="M306" s="3842"/>
      <c r="N306" s="3843"/>
      <c r="O306" s="2017"/>
      <c r="P306" s="1992"/>
    </row>
    <row r="307" spans="1:16" ht="51" customHeight="1">
      <c r="B307" s="70" t="s">
        <v>745</v>
      </c>
      <c r="C307" s="1997" t="s">
        <v>746</v>
      </c>
      <c r="D307" s="1997"/>
      <c r="E307" s="1997"/>
      <c r="F307" s="1997"/>
      <c r="G307" s="1998"/>
      <c r="H307" s="2038" t="s">
        <v>349</v>
      </c>
      <c r="I307" s="2039"/>
      <c r="J307" s="2040"/>
      <c r="K307" s="2031"/>
      <c r="L307" s="3841"/>
      <c r="M307" s="3842"/>
      <c r="N307" s="3843"/>
      <c r="O307" s="2051" t="s">
        <v>914</v>
      </c>
      <c r="P307" s="2051"/>
    </row>
    <row r="308" spans="1:16" ht="32.25" customHeight="1" thickBot="1">
      <c r="B308" s="39" t="s">
        <v>435</v>
      </c>
      <c r="C308" s="1978" t="s">
        <v>368</v>
      </c>
      <c r="D308" s="1978"/>
      <c r="E308" s="1978"/>
      <c r="F308" s="1978"/>
      <c r="G308" s="1979"/>
      <c r="H308" s="2053" t="s">
        <v>349</v>
      </c>
      <c r="I308" s="2053"/>
      <c r="J308" s="1981"/>
      <c r="K308" s="2058"/>
      <c r="L308" s="3863"/>
      <c r="M308" s="3864"/>
      <c r="N308" s="3865"/>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482" t="s">
        <v>5560</v>
      </c>
      <c r="M310" s="2483"/>
      <c r="N310" s="2484"/>
      <c r="O310" s="2050" t="s">
        <v>914</v>
      </c>
      <c r="P310" s="2050" t="s">
        <v>914</v>
      </c>
    </row>
    <row r="311" spans="1:16" ht="30.75" customHeight="1">
      <c r="B311" s="1494" t="s">
        <v>435</v>
      </c>
      <c r="C311" s="2043" t="s">
        <v>748</v>
      </c>
      <c r="D311" s="2043"/>
      <c r="E311" s="2043"/>
      <c r="F311" s="2043"/>
      <c r="G311" s="2043"/>
      <c r="H311" s="1999" t="s">
        <v>57</v>
      </c>
      <c r="I311" s="2027"/>
      <c r="J311" s="2000"/>
      <c r="K311" s="2031"/>
      <c r="L311" s="2035"/>
      <c r="M311" s="2036"/>
      <c r="N311" s="2037"/>
      <c r="O311" s="2017"/>
      <c r="P311" s="2017"/>
    </row>
    <row r="312" spans="1:16" ht="39" customHeight="1">
      <c r="B312" s="1494" t="s">
        <v>441</v>
      </c>
      <c r="C312" s="1997" t="s">
        <v>749</v>
      </c>
      <c r="D312" s="1997"/>
      <c r="E312" s="1997"/>
      <c r="F312" s="1997"/>
      <c r="G312" s="1998"/>
      <c r="H312" s="1999" t="s">
        <v>62</v>
      </c>
      <c r="I312" s="2027"/>
      <c r="J312" s="2000"/>
      <c r="K312" s="2031"/>
      <c r="L312" s="2035"/>
      <c r="M312" s="2036"/>
      <c r="N312" s="2037"/>
      <c r="O312" s="2017"/>
      <c r="P312" s="2017"/>
    </row>
    <row r="313" spans="1:16" ht="35.25" customHeight="1">
      <c r="B313" s="1520" t="s">
        <v>381</v>
      </c>
      <c r="C313" s="2028" t="s">
        <v>750</v>
      </c>
      <c r="D313" s="2028"/>
      <c r="E313" s="2028"/>
      <c r="F313" s="2028"/>
      <c r="G313" s="2029"/>
      <c r="H313" s="1999" t="s">
        <v>56</v>
      </c>
      <c r="I313" s="2027"/>
      <c r="J313" s="2000"/>
      <c r="K313" s="2031"/>
      <c r="L313" s="2485"/>
      <c r="M313" s="2486"/>
      <c r="N313" s="2487"/>
      <c r="O313" s="2017"/>
      <c r="P313" s="2017"/>
    </row>
    <row r="314" spans="1:16" ht="39" customHeight="1">
      <c r="B314" s="1494" t="s">
        <v>435</v>
      </c>
      <c r="C314" s="1997" t="s">
        <v>751</v>
      </c>
      <c r="D314" s="1997"/>
      <c r="E314" s="1997"/>
      <c r="F314" s="1997"/>
      <c r="G314" s="1998"/>
      <c r="H314" s="2461" t="s">
        <v>5561</v>
      </c>
      <c r="I314" s="2010"/>
      <c r="J314" s="3705"/>
      <c r="K314" s="2030" t="s">
        <v>514</v>
      </c>
      <c r="L314" s="2032"/>
      <c r="M314" s="2033"/>
      <c r="N314" s="2034"/>
      <c r="O314" s="2017"/>
      <c r="P314" s="2017"/>
    </row>
    <row r="315" spans="1:16" ht="31.5"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3673</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3405" t="s">
        <v>379</v>
      </c>
      <c r="K319" s="3406"/>
      <c r="L319" s="2019"/>
      <c r="M319" s="2023"/>
      <c r="N319" s="2024"/>
      <c r="O319" s="2017"/>
      <c r="P319" s="2017"/>
    </row>
    <row r="320" spans="1:16" ht="28.5" customHeight="1">
      <c r="A320" s="9"/>
      <c r="B320" s="111"/>
      <c r="C320" s="111" t="s">
        <v>493</v>
      </c>
      <c r="D320" s="1997" t="s">
        <v>757</v>
      </c>
      <c r="E320" s="1997"/>
      <c r="F320" s="1997"/>
      <c r="G320" s="1997"/>
      <c r="H320" s="1754" t="s">
        <v>5562</v>
      </c>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391</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4302" t="s">
        <v>379</v>
      </c>
      <c r="K324" s="4303"/>
      <c r="L324" s="2019"/>
      <c r="M324" s="2023"/>
      <c r="N324" s="2024"/>
      <c r="O324" s="2017"/>
      <c r="P324" s="2017"/>
    </row>
    <row r="325" spans="1:16" ht="28.5" customHeight="1">
      <c r="A325" s="9"/>
      <c r="B325" s="111"/>
      <c r="C325" s="111" t="s">
        <v>493</v>
      </c>
      <c r="D325" s="1830" t="s">
        <v>757</v>
      </c>
      <c r="E325" s="1830"/>
      <c r="F325" s="1830"/>
      <c r="G325" s="1830"/>
      <c r="H325" s="2014" t="s">
        <v>5563</v>
      </c>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391</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3405" t="s">
        <v>379</v>
      </c>
      <c r="K329" s="3406"/>
      <c r="L329" s="2019"/>
      <c r="M329" s="2023"/>
      <c r="N329" s="2024"/>
      <c r="O329" s="2017"/>
      <c r="P329" s="2017"/>
    </row>
    <row r="330" spans="1:16" ht="28.5" customHeight="1">
      <c r="A330" s="9"/>
      <c r="B330" s="1490"/>
      <c r="C330" s="111" t="s">
        <v>493</v>
      </c>
      <c r="D330" s="1997" t="s">
        <v>757</v>
      </c>
      <c r="E330" s="1997"/>
      <c r="F330" s="1997"/>
      <c r="G330" s="1997"/>
      <c r="H330" s="1754" t="s">
        <v>1294</v>
      </c>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391</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1</v>
      </c>
      <c r="K334" s="2000"/>
      <c r="L334" s="2019"/>
      <c r="M334" s="2023"/>
      <c r="N334" s="2024"/>
      <c r="O334" s="2017"/>
      <c r="P334" s="2017"/>
    </row>
    <row r="335" spans="1:16" ht="28.5" customHeight="1">
      <c r="A335" s="9"/>
      <c r="B335" s="1490"/>
      <c r="C335" s="111" t="s">
        <v>493</v>
      </c>
      <c r="D335" s="1997" t="s">
        <v>757</v>
      </c>
      <c r="E335" s="1997"/>
      <c r="F335" s="1997"/>
      <c r="G335" s="1997"/>
      <c r="H335" s="1754" t="s">
        <v>5564</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391</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3405" t="s">
        <v>379</v>
      </c>
      <c r="K339" s="3406"/>
      <c r="L339" s="2019"/>
      <c r="M339" s="2023"/>
      <c r="N339" s="2024"/>
      <c r="O339" s="2017"/>
      <c r="P339" s="2017"/>
    </row>
    <row r="340" spans="1:16" ht="28.5" customHeight="1">
      <c r="A340" s="9"/>
      <c r="B340" s="1490"/>
      <c r="C340" s="111" t="s">
        <v>493</v>
      </c>
      <c r="D340" s="1997" t="s">
        <v>757</v>
      </c>
      <c r="E340" s="1997"/>
      <c r="F340" s="1997"/>
      <c r="G340" s="1997"/>
      <c r="H340" s="1754" t="s">
        <v>5565</v>
      </c>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t="s">
        <v>378</v>
      </c>
      <c r="K344" s="2000"/>
      <c r="L344" s="2019"/>
      <c r="M344" s="2023"/>
      <c r="N344" s="2024"/>
      <c r="O344" s="2017"/>
      <c r="P344" s="2017"/>
    </row>
    <row r="345" spans="1:16" ht="28.5" customHeight="1">
      <c r="A345" s="9"/>
      <c r="B345" s="27"/>
      <c r="C345" s="111" t="s">
        <v>493</v>
      </c>
      <c r="D345" s="1997" t="s">
        <v>757</v>
      </c>
      <c r="E345" s="1997"/>
      <c r="F345" s="1997"/>
      <c r="G345" s="1997"/>
      <c r="H345" s="1754" t="s">
        <v>5566</v>
      </c>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391</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3405" t="s">
        <v>379</v>
      </c>
      <c r="K349" s="3406"/>
      <c r="L349" s="2019"/>
      <c r="M349" s="2023"/>
      <c r="N349" s="2024"/>
      <c r="O349" s="2017"/>
      <c r="P349" s="2017"/>
    </row>
    <row r="350" spans="1:16" ht="28.5" customHeight="1">
      <c r="A350" s="9"/>
      <c r="B350" s="27"/>
      <c r="C350" s="111" t="s">
        <v>493</v>
      </c>
      <c r="D350" s="1997" t="s">
        <v>757</v>
      </c>
      <c r="E350" s="1997"/>
      <c r="F350" s="1997"/>
      <c r="G350" s="1997"/>
      <c r="H350" s="1754" t="s">
        <v>5567</v>
      </c>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391</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378</v>
      </c>
      <c r="K354" s="2000"/>
      <c r="L354" s="2019"/>
      <c r="M354" s="2023"/>
      <c r="N354" s="2024"/>
      <c r="O354" s="2017"/>
      <c r="P354" s="2017"/>
    </row>
    <row r="355" spans="1:16" ht="28.5" customHeight="1">
      <c r="A355" s="9"/>
      <c r="B355" s="1490"/>
      <c r="C355" s="1491" t="s">
        <v>493</v>
      </c>
      <c r="D355" s="1997" t="s">
        <v>757</v>
      </c>
      <c r="E355" s="1997"/>
      <c r="F355" s="1997"/>
      <c r="G355" s="1997"/>
      <c r="H355" s="1754" t="s">
        <v>5568</v>
      </c>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46.5" customHeight="1">
      <c r="A357" s="9"/>
      <c r="B357" s="1481" t="s">
        <v>402</v>
      </c>
      <c r="C357" s="1997" t="s">
        <v>771</v>
      </c>
      <c r="D357" s="1997"/>
      <c r="E357" s="1997"/>
      <c r="F357" s="1997"/>
      <c r="G357" s="1997"/>
      <c r="H357" s="33" t="s">
        <v>57</v>
      </c>
      <c r="I357" s="114" t="s">
        <v>772</v>
      </c>
      <c r="J357" s="2008"/>
      <c r="K357" s="2008"/>
      <c r="L357" s="2008"/>
      <c r="M357" s="2008"/>
      <c r="N357" s="2009"/>
      <c r="O357" s="1507" t="s">
        <v>914</v>
      </c>
      <c r="P357" s="1507"/>
    </row>
    <row r="358" spans="1:16" ht="115.5" customHeight="1">
      <c r="A358" s="9"/>
      <c r="B358" s="1481" t="s">
        <v>404</v>
      </c>
      <c r="C358" s="1830" t="s">
        <v>773</v>
      </c>
      <c r="D358" s="1830"/>
      <c r="E358" s="1830"/>
      <c r="F358" s="1830"/>
      <c r="G358" s="1831"/>
      <c r="H358" s="158" t="s">
        <v>56</v>
      </c>
      <c r="I358" s="1535" t="s">
        <v>514</v>
      </c>
      <c r="J358" s="2010"/>
      <c r="K358" s="2010"/>
      <c r="L358" s="2010"/>
      <c r="M358" s="2010"/>
      <c r="N358" s="2011"/>
      <c r="O358" s="1991" t="s">
        <v>927</v>
      </c>
      <c r="P358" s="1991"/>
    </row>
    <row r="359" spans="1:16" ht="109.5" customHeight="1">
      <c r="A359" s="9"/>
      <c r="B359" s="1490" t="s">
        <v>435</v>
      </c>
      <c r="C359" s="1831" t="s">
        <v>774</v>
      </c>
      <c r="D359" s="1993"/>
      <c r="E359" s="1993"/>
      <c r="F359" s="1993"/>
      <c r="G359" s="1993"/>
      <c r="H359" s="3731" t="s">
        <v>5569</v>
      </c>
      <c r="I359" s="3731"/>
      <c r="J359" s="3731"/>
      <c r="K359" s="3731"/>
      <c r="L359" s="3731"/>
      <c r="M359" s="2773"/>
      <c r="N359" s="3732"/>
      <c r="O359" s="1992"/>
      <c r="P359" s="1992"/>
    </row>
    <row r="360" spans="1:16" ht="50.25" customHeight="1">
      <c r="A360" s="9"/>
      <c r="B360" s="1505" t="s">
        <v>406</v>
      </c>
      <c r="C360" s="1997" t="s">
        <v>775</v>
      </c>
      <c r="D360" s="1997"/>
      <c r="E360" s="1997"/>
      <c r="F360" s="1997"/>
      <c r="G360" s="1998"/>
      <c r="H360" s="1999" t="s">
        <v>65</v>
      </c>
      <c r="I360" s="2000"/>
      <c r="J360" s="2001" t="s">
        <v>514</v>
      </c>
      <c r="K360" s="2003"/>
      <c r="L360" s="2003"/>
      <c r="M360" s="2003"/>
      <c r="N360" s="2004"/>
      <c r="O360" s="1991" t="s">
        <v>328</v>
      </c>
      <c r="P360" s="2006"/>
    </row>
    <row r="361" spans="1:16" ht="42.75" customHeight="1" thickBot="1">
      <c r="A361" s="9"/>
      <c r="B361" s="113" t="s">
        <v>435</v>
      </c>
      <c r="C361" s="1978" t="s">
        <v>776</v>
      </c>
      <c r="D361" s="1978"/>
      <c r="E361" s="1978"/>
      <c r="F361" s="1978"/>
      <c r="G361" s="1979"/>
      <c r="H361" s="1980" t="s">
        <v>349</v>
      </c>
      <c r="I361" s="1981"/>
      <c r="J361" s="2002"/>
      <c r="K361" s="1636"/>
      <c r="L361" s="1636"/>
      <c r="M361" s="1636"/>
      <c r="N361" s="1636"/>
      <c r="O361" s="2005"/>
      <c r="P361" s="2007"/>
    </row>
    <row r="362" spans="1:16" ht="53.25" customHeight="1" thickBot="1">
      <c r="B362" s="1982" t="s">
        <v>777</v>
      </c>
      <c r="C362" s="1983"/>
      <c r="D362" s="1983"/>
      <c r="E362" s="1983"/>
      <c r="F362" s="1983"/>
      <c r="G362" s="1984"/>
      <c r="H362" s="5083" t="s">
        <v>5570</v>
      </c>
      <c r="I362" s="5084"/>
      <c r="J362" s="5084"/>
      <c r="K362" s="5084"/>
      <c r="L362" s="5084"/>
      <c r="M362" s="5084"/>
      <c r="N362" s="5084"/>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2">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202:E202"/>
    <mergeCell ref="G202:N202"/>
    <mergeCell ref="C203:E203"/>
    <mergeCell ref="G203:N203"/>
    <mergeCell ref="C204:E204"/>
    <mergeCell ref="G204:N204"/>
    <mergeCell ref="K211:K217"/>
    <mergeCell ref="L211:N217"/>
    <mergeCell ref="O211:O217"/>
    <mergeCell ref="C199:E199"/>
    <mergeCell ref="G199:N199"/>
    <mergeCell ref="O199:O210"/>
    <mergeCell ref="P199:P210"/>
    <mergeCell ref="C200:E200"/>
    <mergeCell ref="G200:N200"/>
    <mergeCell ref="C201:E201"/>
    <mergeCell ref="G201:N201"/>
    <mergeCell ref="P187:P198"/>
    <mergeCell ref="C188:E188"/>
    <mergeCell ref="G188:K188"/>
    <mergeCell ref="L188:N188"/>
    <mergeCell ref="C189:E189"/>
    <mergeCell ref="G189:K189"/>
    <mergeCell ref="L189:N189"/>
    <mergeCell ref="C190:E190"/>
    <mergeCell ref="G190:K190"/>
    <mergeCell ref="L190:N190"/>
    <mergeCell ref="C205:E205"/>
    <mergeCell ref="G205:N205"/>
    <mergeCell ref="C206:E206"/>
    <mergeCell ref="G206:N206"/>
    <mergeCell ref="C207:E207"/>
    <mergeCell ref="G207:N207"/>
    <mergeCell ref="C187:E187"/>
    <mergeCell ref="G187:K187"/>
    <mergeCell ref="L187:N187"/>
    <mergeCell ref="O187:O198"/>
    <mergeCell ref="C191:E191"/>
    <mergeCell ref="G191:K191"/>
    <mergeCell ref="L191:N191"/>
    <mergeCell ref="C192:E192"/>
    <mergeCell ref="O175:O186"/>
    <mergeCell ref="C195:E195"/>
    <mergeCell ref="L195:N195"/>
    <mergeCell ref="C196:E196"/>
    <mergeCell ref="L196:N196"/>
    <mergeCell ref="C197:E197"/>
    <mergeCell ref="L197:N197"/>
    <mergeCell ref="G192:K192"/>
    <mergeCell ref="L192:N192"/>
    <mergeCell ref="C193:E193"/>
    <mergeCell ref="L193:N193"/>
    <mergeCell ref="C194:E194"/>
    <mergeCell ref="L194:N194"/>
    <mergeCell ref="C198:E198"/>
    <mergeCell ref="L198:N198"/>
    <mergeCell ref="P175:P186"/>
    <mergeCell ref="C176:E176"/>
    <mergeCell ref="G176:N176"/>
    <mergeCell ref="C177:E177"/>
    <mergeCell ref="G177:N177"/>
    <mergeCell ref="C178:E178"/>
    <mergeCell ref="G178:N178"/>
    <mergeCell ref="C179:E179"/>
    <mergeCell ref="G179:N179"/>
    <mergeCell ref="C183:E183"/>
    <mergeCell ref="G183:N183"/>
    <mergeCell ref="C184:E184"/>
    <mergeCell ref="G184:N184"/>
    <mergeCell ref="C185:E185"/>
    <mergeCell ref="G185:N185"/>
    <mergeCell ref="C180:E180"/>
    <mergeCell ref="G180:N180"/>
    <mergeCell ref="C181:E181"/>
    <mergeCell ref="G181:N181"/>
    <mergeCell ref="C182:E182"/>
    <mergeCell ref="G182:N182"/>
    <mergeCell ref="C186:E186"/>
    <mergeCell ref="G186:N186"/>
    <mergeCell ref="L173:N173"/>
    <mergeCell ref="C174:E174"/>
    <mergeCell ref="L174:N174"/>
    <mergeCell ref="C175:E175"/>
    <mergeCell ref="G175:N175"/>
    <mergeCell ref="C171:E171"/>
    <mergeCell ref="G171:K171"/>
    <mergeCell ref="L171:N171"/>
    <mergeCell ref="C172:E172"/>
    <mergeCell ref="G172:K172"/>
    <mergeCell ref="L172:N172"/>
    <mergeCell ref="O163:O174"/>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C16:E16"/>
    <mergeCell ref="G16:H16"/>
    <mergeCell ref="C17:E17"/>
    <mergeCell ref="G17:H17"/>
    <mergeCell ref="C18:E18"/>
    <mergeCell ref="G18:H18"/>
    <mergeCell ref="I16:N16"/>
    <mergeCell ref="J1:K1"/>
    <mergeCell ref="I13:N13"/>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s>
  <conditionalFormatting sqref="L189">
    <cfRule type="expression" dxfId="908" priority="157">
      <formula>$F$221="Don't know"</formula>
    </cfRule>
    <cfRule type="expression" dxfId="907" priority="158">
      <formula>$F$221="No"</formula>
    </cfRule>
  </conditionalFormatting>
  <conditionalFormatting sqref="I11:N11">
    <cfRule type="expression" dxfId="906" priority="154">
      <formula>$F$17="Not applicable"</formula>
    </cfRule>
    <cfRule type="expression" dxfId="905" priority="155">
      <formula>$F$17="Don't know"</formula>
    </cfRule>
    <cfRule type="expression" dxfId="904" priority="156">
      <formula>$F$17="No"</formula>
    </cfRule>
  </conditionalFormatting>
  <conditionalFormatting sqref="I12:N12 I19 I17:N18 I16 I14:N15 I13">
    <cfRule type="expression" dxfId="903" priority="151">
      <formula>$F12="Not applicable"</formula>
    </cfRule>
    <cfRule type="expression" dxfId="902" priority="152">
      <formula>$F12="Don't know"</formula>
    </cfRule>
    <cfRule type="expression" dxfId="901" priority="153">
      <formula>$F12="No"</formula>
    </cfRule>
  </conditionalFormatting>
  <conditionalFormatting sqref="F9:N9 F11:F19 I11:N12 I19 I17:N18 I16 I14:N15 I13">
    <cfRule type="expression" dxfId="900" priority="150">
      <formula>$N$14="Don't know"</formula>
    </cfRule>
  </conditionalFormatting>
  <conditionalFormatting sqref="F9:N9 F11:F19 I11:N12 I19 I17:N18 I16 I14:N15 I13">
    <cfRule type="expression" dxfId="899" priority="149">
      <formula>$N$14="Not applicable"</formula>
    </cfRule>
  </conditionalFormatting>
  <conditionalFormatting sqref="F9:N9 F11:F19 I11:N12 I19 I17:N18 I16 I14:N15 I13">
    <cfRule type="expression" dxfId="898" priority="148">
      <formula>$N$14="No"</formula>
    </cfRule>
  </conditionalFormatting>
  <conditionalFormatting sqref="L188:M188">
    <cfRule type="expression" dxfId="897" priority="146">
      <formula>$F$221="Don't know"</formula>
    </cfRule>
    <cfRule type="expression" dxfId="896" priority="147">
      <formula>$F$221="No"</formula>
    </cfRule>
  </conditionalFormatting>
  <conditionalFormatting sqref="H26 G64 F72:J72 H106 H276:I277 K276:L276 K282:L282 H282:I282 H285:I287 K285:L287 K292:L293 H292:I293 F11:F19 G116:N128 O274 J42:K45 L188:N188 F188:F198 F70:F71 F73 H297:H299 O310 O358 H358 H301:H307 O297:O298 L189 H28:H31 O277 O303 O307 H279:I279 I70:J70 K279:L279 H289:I290 K289:L290 F77:J81">
    <cfRule type="containsBlanks" dxfId="895" priority="145">
      <formula>LEN(TRIM(F11))=0</formula>
    </cfRule>
  </conditionalFormatting>
  <conditionalFormatting sqref="F9:N9">
    <cfRule type="containsBlanks" dxfId="894" priority="144">
      <formula>LEN(TRIM(F9))=0</formula>
    </cfRule>
  </conditionalFormatting>
  <conditionalFormatting sqref="O60 O88:O92 O106 O113 O135 O141 O143 O218 O260 O58 O225:O227 O146:O161 J35:K37 J39:K40 O20:O22 O26:O27 O187 O31:O32 J47:K53 J55:K57">
    <cfRule type="containsBlanks" dxfId="893" priority="143">
      <formula>LEN(TRIM(J20))=0</formula>
    </cfRule>
  </conditionalFormatting>
  <conditionalFormatting sqref="I63:J64">
    <cfRule type="containsBlanks" dxfId="892" priority="142">
      <formula>LEN(TRIM(I63))=0</formula>
    </cfRule>
  </conditionalFormatting>
  <conditionalFormatting sqref="F243 H137:H139 K137 K219 F219:F221 H225 K228:K240 G147:G160 J147:J160 F200:F210">
    <cfRule type="containsBlanks" dxfId="891" priority="141">
      <formula>LEN(TRIM(F137))=0</formula>
    </cfRule>
  </conditionalFormatting>
  <conditionalFormatting sqref="J27">
    <cfRule type="containsBlanks" dxfId="890" priority="139">
      <formula>LEN(TRIM(J27))=0</formula>
    </cfRule>
  </conditionalFormatting>
  <conditionalFormatting sqref="G135">
    <cfRule type="containsBlanks" dxfId="889" priority="140">
      <formula>LEN(TRIM(G135))=0</formula>
    </cfRule>
  </conditionalFormatting>
  <conditionalFormatting sqref="J58">
    <cfRule type="containsBlanks" dxfId="888" priority="138">
      <formula>LEN(TRIM(J58))=0</formula>
    </cfRule>
  </conditionalFormatting>
  <conditionalFormatting sqref="J26">
    <cfRule type="containsBlanks" dxfId="887" priority="137">
      <formula>LEN(TRIM(J26))=0</formula>
    </cfRule>
  </conditionalFormatting>
  <conditionalFormatting sqref="J60">
    <cfRule type="containsBlanks" dxfId="886" priority="136">
      <formula>LEN(TRIM(J60))=0</formula>
    </cfRule>
  </conditionalFormatting>
  <conditionalFormatting sqref="F223">
    <cfRule type="containsBlanks" dxfId="885" priority="126">
      <formula>LEN(TRIM(F223))=0</formula>
    </cfRule>
  </conditionalFormatting>
  <conditionalFormatting sqref="K242">
    <cfRule type="containsBlanks" dxfId="884" priority="125">
      <formula>LEN(TRIM(K242))=0</formula>
    </cfRule>
  </conditionalFormatting>
  <conditionalFormatting sqref="H140">
    <cfRule type="containsBlanks" dxfId="883" priority="135">
      <formula>LEN(TRIM(H140))=0</formula>
    </cfRule>
  </conditionalFormatting>
  <conditionalFormatting sqref="H143 K137 H137:H140">
    <cfRule type="expression" dxfId="882" priority="133">
      <formula>#REF!="Don't know"</formula>
    </cfRule>
    <cfRule type="expression" dxfId="881" priority="134">
      <formula>#REF!="No"</formula>
    </cfRule>
  </conditionalFormatting>
  <conditionalFormatting sqref="H143">
    <cfRule type="containsBlanks" dxfId="880" priority="132">
      <formula>LEN(TRIM(H143))=0</formula>
    </cfRule>
  </conditionalFormatting>
  <conditionalFormatting sqref="H141">
    <cfRule type="expression" dxfId="879" priority="130">
      <formula>#REF!="Don't know"</formula>
    </cfRule>
    <cfRule type="expression" dxfId="878" priority="131">
      <formula>#REF!="No"</formula>
    </cfRule>
  </conditionalFormatting>
  <conditionalFormatting sqref="H141">
    <cfRule type="containsBlanks" dxfId="877" priority="129">
      <formula>LEN(TRIM(H141))=0</formula>
    </cfRule>
  </conditionalFormatting>
  <conditionalFormatting sqref="L188:M188">
    <cfRule type="expression" dxfId="876" priority="127">
      <formula>$F$221="Don't know"</formula>
    </cfRule>
    <cfRule type="expression" dxfId="875" priority="128">
      <formula>$F$221="No"</formula>
    </cfRule>
  </conditionalFormatting>
  <conditionalFormatting sqref="O8">
    <cfRule type="containsBlanks" dxfId="874" priority="123">
      <formula>LEN(TRIM(O8))=0</formula>
    </cfRule>
  </conditionalFormatting>
  <conditionalFormatting sqref="H310:H311">
    <cfRule type="containsBlanks" dxfId="873" priority="124">
      <formula>LEN(TRIM(H310))=0</formula>
    </cfRule>
  </conditionalFormatting>
  <conditionalFormatting sqref="O67">
    <cfRule type="containsBlanks" dxfId="872" priority="122">
      <formula>LEN(TRIM(O67))=0</formula>
    </cfRule>
  </conditionalFormatting>
  <conditionalFormatting sqref="O199">
    <cfRule type="containsBlanks" dxfId="871" priority="121">
      <formula>LEN(TRIM(O199))=0</formula>
    </cfRule>
  </conditionalFormatting>
  <conditionalFormatting sqref="O223:O224">
    <cfRule type="containsBlanks" dxfId="870" priority="120">
      <formula>LEN(TRIM(O223))=0</formula>
    </cfRule>
  </conditionalFormatting>
  <conditionalFormatting sqref="O252">
    <cfRule type="containsBlanks" dxfId="869" priority="119">
      <formula>LEN(TRIM(O252))=0</formula>
    </cfRule>
  </conditionalFormatting>
  <conditionalFormatting sqref="I67">
    <cfRule type="containsBlanks" dxfId="868" priority="118">
      <formula>LEN(TRIM(I67))=0</formula>
    </cfRule>
  </conditionalFormatting>
  <conditionalFormatting sqref="H313">
    <cfRule type="containsBlanks" dxfId="867" priority="117">
      <formula>LEN(TRIM(H313))=0</formula>
    </cfRule>
  </conditionalFormatting>
  <conditionalFormatting sqref="H8">
    <cfRule type="containsBlanks" dxfId="866" priority="116">
      <formula>LEN(TRIM(H8))=0</formula>
    </cfRule>
  </conditionalFormatting>
  <conditionalFormatting sqref="H8">
    <cfRule type="expression" dxfId="865" priority="115">
      <formula>$N$14="Don't know"</formula>
    </cfRule>
  </conditionalFormatting>
  <conditionalFormatting sqref="H8">
    <cfRule type="expression" dxfId="864" priority="114">
      <formula>$N$14="Not applicable"</formula>
    </cfRule>
  </conditionalFormatting>
  <conditionalFormatting sqref="H8">
    <cfRule type="expression" dxfId="863" priority="113">
      <formula>$N$14="No"</formula>
    </cfRule>
  </conditionalFormatting>
  <conditionalFormatting sqref="F252">
    <cfRule type="containsBlanks" dxfId="862" priority="112">
      <formula>LEN(TRIM(F252))=0</formula>
    </cfRule>
  </conditionalFormatting>
  <conditionalFormatting sqref="F260">
    <cfRule type="containsBlanks" dxfId="861" priority="111">
      <formula>LEN(TRIM(F260))=0</formula>
    </cfRule>
  </conditionalFormatting>
  <conditionalFormatting sqref="F261:F264">
    <cfRule type="containsBlanks" dxfId="860" priority="110">
      <formula>LEN(TRIM(F261))=0</formula>
    </cfRule>
  </conditionalFormatting>
  <conditionalFormatting sqref="F254">
    <cfRule type="containsBlanks" dxfId="859" priority="109">
      <formula>LEN(TRIM(F254))=0</formula>
    </cfRule>
  </conditionalFormatting>
  <conditionalFormatting sqref="F256">
    <cfRule type="containsBlanks" dxfId="858" priority="108">
      <formula>LEN(TRIM(F256))=0</formula>
    </cfRule>
  </conditionalFormatting>
  <conditionalFormatting sqref="F258">
    <cfRule type="containsBlanks" dxfId="857" priority="107">
      <formula>LEN(TRIM(F258))=0</formula>
    </cfRule>
  </conditionalFormatting>
  <conditionalFormatting sqref="L165:L174">
    <cfRule type="expression" dxfId="856" priority="105">
      <formula>$F$221="Don't know"</formula>
    </cfRule>
    <cfRule type="expression" dxfId="855" priority="106">
      <formula>$F$221="No"</formula>
    </cfRule>
  </conditionalFormatting>
  <conditionalFormatting sqref="L164:M164">
    <cfRule type="expression" dxfId="854" priority="103">
      <formula>$F$221="Don't know"</formula>
    </cfRule>
    <cfRule type="expression" dxfId="853" priority="104">
      <formula>$F$221="No"</formula>
    </cfRule>
  </conditionalFormatting>
  <conditionalFormatting sqref="L164:N164 F164:F174 L165:L174">
    <cfRule type="containsBlanks" dxfId="852" priority="102">
      <formula>LEN(TRIM(F164))=0</formula>
    </cfRule>
  </conditionalFormatting>
  <conditionalFormatting sqref="F176:F186">
    <cfRule type="containsBlanks" dxfId="851" priority="101">
      <formula>LEN(TRIM(F176))=0</formula>
    </cfRule>
  </conditionalFormatting>
  <conditionalFormatting sqref="L164:M164">
    <cfRule type="expression" dxfId="850" priority="99">
      <formula>$F$221="Don't know"</formula>
    </cfRule>
    <cfRule type="expression" dxfId="849" priority="100">
      <formula>$F$221="No"</formula>
    </cfRule>
  </conditionalFormatting>
  <conditionalFormatting sqref="O175">
    <cfRule type="containsBlanks" dxfId="848" priority="98">
      <formula>LEN(TRIM(O175))=0</formula>
    </cfRule>
  </conditionalFormatting>
  <conditionalFormatting sqref="F95:F97">
    <cfRule type="containsBlanks" dxfId="847" priority="97">
      <formula>LEN(TRIM(F95))=0</formula>
    </cfRule>
  </conditionalFormatting>
  <conditionalFormatting sqref="F99:F102">
    <cfRule type="containsBlanks" dxfId="846" priority="96">
      <formula>LEN(TRIM(F99))=0</formula>
    </cfRule>
  </conditionalFormatting>
  <conditionalFormatting sqref="H213:H216">
    <cfRule type="expression" dxfId="845" priority="94">
      <formula>$H$144="Don't know"</formula>
    </cfRule>
    <cfRule type="expression" dxfId="844" priority="95">
      <formula>$H$144="no"</formula>
    </cfRule>
  </conditionalFormatting>
  <conditionalFormatting sqref="O211">
    <cfRule type="containsBlanks" dxfId="843" priority="93">
      <formula>LEN(TRIM(O211))=0</formula>
    </cfRule>
  </conditionalFormatting>
  <conditionalFormatting sqref="H213:H216">
    <cfRule type="containsBlanks" dxfId="842" priority="92">
      <formula>LEN(TRIM(H213))=0</formula>
    </cfRule>
  </conditionalFormatting>
  <conditionalFormatting sqref="H211">
    <cfRule type="expression" dxfId="841" priority="90">
      <formula>#REF!="Don't know"</formula>
    </cfRule>
    <cfRule type="expression" dxfId="840" priority="91">
      <formula>#REF!="No"</formula>
    </cfRule>
  </conditionalFormatting>
  <conditionalFormatting sqref="H211">
    <cfRule type="containsBlanks" dxfId="839" priority="89">
      <formula>LEN(TRIM(H211))=0</formula>
    </cfRule>
  </conditionalFormatting>
  <conditionalFormatting sqref="H360:I360 H361">
    <cfRule type="containsBlanks" dxfId="838" priority="87">
      <formula>LEN(TRIM(H360))=0</formula>
    </cfRule>
    <cfRule type="containsBlanks" priority="88">
      <formula>LEN(TRIM(H360))=0</formula>
    </cfRule>
  </conditionalFormatting>
  <conditionalFormatting sqref="F268:F272">
    <cfRule type="containsBlanks" dxfId="837" priority="84">
      <formula>LEN(TRIM(F268))=0</formula>
    </cfRule>
  </conditionalFormatting>
  <conditionalFormatting sqref="O266">
    <cfRule type="containsBlanks" dxfId="836" priority="86">
      <formula>LEN(TRIM(O266))=0</formula>
    </cfRule>
  </conditionalFormatting>
  <conditionalFormatting sqref="G93:J93">
    <cfRule type="containsBlanks" dxfId="835" priority="63">
      <formula>LEN(TRIM(G93))=0</formula>
    </cfRule>
  </conditionalFormatting>
  <conditionalFormatting sqref="O163">
    <cfRule type="containsBlanks" dxfId="834" priority="85">
      <formula>LEN(TRIM(O163))=0</formula>
    </cfRule>
  </conditionalFormatting>
  <conditionalFormatting sqref="F245:G245 F247:G247 F246 F249:G249 F248">
    <cfRule type="containsBlanks" dxfId="833" priority="62">
      <formula>LEN(TRIM(F245))=0</formula>
    </cfRule>
  </conditionalFormatting>
  <conditionalFormatting sqref="G266">
    <cfRule type="containsBlanks" dxfId="832" priority="83">
      <formula>LEN(TRIM(G266))=0</formula>
    </cfRule>
  </conditionalFormatting>
  <conditionalFormatting sqref="I20">
    <cfRule type="containsBlanks" dxfId="831" priority="79">
      <formula>LEN(TRIM(I20))=0</formula>
    </cfRule>
    <cfRule type="expression" dxfId="830" priority="82">
      <formula>$M$14="Don't know"</formula>
    </cfRule>
  </conditionalFormatting>
  <conditionalFormatting sqref="I20">
    <cfRule type="expression" dxfId="829" priority="81">
      <formula>$M$14="Not applicable"</formula>
    </cfRule>
  </conditionalFormatting>
  <conditionalFormatting sqref="I20">
    <cfRule type="expression" dxfId="828" priority="80">
      <formula>$M$14="No"</formula>
    </cfRule>
  </conditionalFormatting>
  <conditionalFormatting sqref="I21">
    <cfRule type="containsBlanks" dxfId="827" priority="75">
      <formula>LEN(TRIM(I21))=0</formula>
    </cfRule>
    <cfRule type="expression" dxfId="826" priority="78">
      <formula>$M$14="Don't know"</formula>
    </cfRule>
  </conditionalFormatting>
  <conditionalFormatting sqref="I21">
    <cfRule type="expression" dxfId="825" priority="77">
      <formula>$M$14="Not applicable"</formula>
    </cfRule>
  </conditionalFormatting>
  <conditionalFormatting sqref="I21">
    <cfRule type="expression" dxfId="824" priority="76">
      <formula>$M$14="No"</formula>
    </cfRule>
  </conditionalFormatting>
  <conditionalFormatting sqref="I22">
    <cfRule type="containsBlanks" dxfId="823" priority="71">
      <formula>LEN(TRIM(I22))=0</formula>
    </cfRule>
    <cfRule type="expression" dxfId="822" priority="74">
      <formula>$M$14="Don't know"</formula>
    </cfRule>
  </conditionalFormatting>
  <conditionalFormatting sqref="I22">
    <cfRule type="expression" dxfId="821" priority="73">
      <formula>$M$14="Not applicable"</formula>
    </cfRule>
  </conditionalFormatting>
  <conditionalFormatting sqref="I22">
    <cfRule type="expression" dxfId="820" priority="72">
      <formula>$M$14="No"</formula>
    </cfRule>
  </conditionalFormatting>
  <conditionalFormatting sqref="I23">
    <cfRule type="expression" dxfId="819" priority="68">
      <formula>$N$14="No"</formula>
    </cfRule>
  </conditionalFormatting>
  <conditionalFormatting sqref="I23">
    <cfRule type="expression" dxfId="818" priority="70">
      <formula>$N$14="Don't know"</formula>
    </cfRule>
  </conditionalFormatting>
  <conditionalFormatting sqref="I23">
    <cfRule type="expression" dxfId="817" priority="69">
      <formula>$N$14="Not applicable"</formula>
    </cfRule>
  </conditionalFormatting>
  <conditionalFormatting sqref="I23">
    <cfRule type="containsBlanks" dxfId="816" priority="67">
      <formula>LEN(TRIM(I23))=0</formula>
    </cfRule>
  </conditionalFormatting>
  <conditionalFormatting sqref="I23">
    <cfRule type="expression" dxfId="815" priority="66">
      <formula>$N$14="Don't know"</formula>
    </cfRule>
  </conditionalFormatting>
  <conditionalFormatting sqref="I23">
    <cfRule type="expression" dxfId="814" priority="65">
      <formula>$N$14="Not applicable"</formula>
    </cfRule>
  </conditionalFormatting>
  <conditionalFormatting sqref="I23">
    <cfRule type="expression" dxfId="813" priority="64">
      <formula>$N$14="No"</formula>
    </cfRule>
  </conditionalFormatting>
  <conditionalFormatting sqref="G251">
    <cfRule type="containsBlanks" dxfId="812" priority="61">
      <formula>LEN(TRIM(G251))=0</formula>
    </cfRule>
  </conditionalFormatting>
  <conditionalFormatting sqref="O244 O251">
    <cfRule type="containsBlanks" dxfId="811" priority="60">
      <formula>LEN(TRIM(O244))=0</formula>
    </cfRule>
  </conditionalFormatting>
  <conditionalFormatting sqref="J354">
    <cfRule type="containsBlanks" dxfId="810" priority="51">
      <formula>LEN(TRIM(J354))=0</formula>
    </cfRule>
  </conditionalFormatting>
  <conditionalFormatting sqref="J344">
    <cfRule type="containsBlanks" dxfId="809" priority="53">
      <formula>LEN(TRIM(J344))=0</formula>
    </cfRule>
  </conditionalFormatting>
  <conditionalFormatting sqref="J318">
    <cfRule type="containsBlanks" dxfId="808" priority="59">
      <formula>LEN(TRIM(J318))=0</formula>
    </cfRule>
  </conditionalFormatting>
  <conditionalFormatting sqref="J319">
    <cfRule type="containsBlanks" dxfId="807" priority="58">
      <formula>LEN(TRIM(J319))=0</formula>
    </cfRule>
  </conditionalFormatting>
  <conditionalFormatting sqref="J324">
    <cfRule type="containsBlanks" dxfId="806" priority="57">
      <formula>LEN(TRIM(J324))=0</formula>
    </cfRule>
  </conditionalFormatting>
  <conditionalFormatting sqref="J329">
    <cfRule type="containsBlanks" dxfId="805" priority="56">
      <formula>LEN(TRIM(J329))=0</formula>
    </cfRule>
  </conditionalFormatting>
  <conditionalFormatting sqref="J334">
    <cfRule type="containsBlanks" dxfId="804" priority="55">
      <formula>LEN(TRIM(J334))=0</formula>
    </cfRule>
  </conditionalFormatting>
  <conditionalFormatting sqref="J339">
    <cfRule type="containsBlanks" dxfId="803" priority="54">
      <formula>LEN(TRIM(J339))=0</formula>
    </cfRule>
  </conditionalFormatting>
  <conditionalFormatting sqref="J349">
    <cfRule type="containsBlanks" dxfId="802" priority="52">
      <formula>LEN(TRIM(J349))=0</formula>
    </cfRule>
  </conditionalFormatting>
  <conditionalFormatting sqref="J89:J92">
    <cfRule type="containsBlanks" dxfId="801" priority="50">
      <formula>LEN(TRIM(J89))=0</formula>
    </cfRule>
  </conditionalFormatting>
  <conditionalFormatting sqref="J321">
    <cfRule type="containsBlanks" dxfId="800" priority="49">
      <formula>LEN(TRIM(J321))=0</formula>
    </cfRule>
  </conditionalFormatting>
  <conditionalFormatting sqref="J326">
    <cfRule type="containsBlanks" dxfId="799" priority="48">
      <formula>LEN(TRIM(J326))=0</formula>
    </cfRule>
  </conditionalFormatting>
  <conditionalFormatting sqref="J331">
    <cfRule type="containsBlanks" dxfId="798" priority="47">
      <formula>LEN(TRIM(J331))=0</formula>
    </cfRule>
  </conditionalFormatting>
  <conditionalFormatting sqref="J336">
    <cfRule type="containsBlanks" dxfId="797" priority="46">
      <formula>LEN(TRIM(J336))=0</formula>
    </cfRule>
  </conditionalFormatting>
  <conditionalFormatting sqref="J346">
    <cfRule type="containsBlanks" dxfId="796" priority="45">
      <formula>LEN(TRIM(J346))=0</formula>
    </cfRule>
  </conditionalFormatting>
  <conditionalFormatting sqref="J351">
    <cfRule type="containsBlanks" dxfId="795" priority="44">
      <formula>LEN(TRIM(J351))=0</formula>
    </cfRule>
  </conditionalFormatting>
  <conditionalFormatting sqref="O316:O357">
    <cfRule type="containsBlanks" dxfId="794" priority="42">
      <formula>LEN(TRIM(O316))=0</formula>
    </cfRule>
  </conditionalFormatting>
  <conditionalFormatting sqref="J356">
    <cfRule type="containsBlanks" dxfId="793" priority="43">
      <formula>LEN(TRIM(J356))=0</formula>
    </cfRule>
  </conditionalFormatting>
  <conditionalFormatting sqref="H357">
    <cfRule type="containsBlanks" dxfId="792" priority="41">
      <formula>LEN(TRIM(H357))=0</formula>
    </cfRule>
  </conditionalFormatting>
  <conditionalFormatting sqref="K20:N24">
    <cfRule type="containsBlanks" dxfId="791" priority="40">
      <formula>LEN(TRIM(K20))=0</formula>
    </cfRule>
  </conditionalFormatting>
  <conditionalFormatting sqref="J29">
    <cfRule type="containsBlanks" dxfId="790" priority="38">
      <formula>LEN(TRIM(J29))=0</formula>
    </cfRule>
  </conditionalFormatting>
  <conditionalFormatting sqref="J28">
    <cfRule type="containsBlanks" dxfId="789" priority="39">
      <formula>LEN(TRIM(J28))=0</formula>
    </cfRule>
  </conditionalFormatting>
  <conditionalFormatting sqref="J341">
    <cfRule type="containsBlanks" dxfId="788" priority="37">
      <formula>LEN(TRIM(J341))=0</formula>
    </cfRule>
  </conditionalFormatting>
  <conditionalFormatting sqref="H308:J308">
    <cfRule type="containsBlanks" dxfId="787" priority="36">
      <formula>LEN(TRIM(H308))=0</formula>
    </cfRule>
  </conditionalFormatting>
  <conditionalFormatting sqref="H312:J312">
    <cfRule type="containsBlanks" dxfId="786" priority="35">
      <formula>LEN(TRIM(H312))=0</formula>
    </cfRule>
  </conditionalFormatting>
  <conditionalFormatting sqref="H315:J315">
    <cfRule type="containsBlanks" dxfId="785" priority="34">
      <formula>LEN(TRIM(H315))=0</formula>
    </cfRule>
  </conditionalFormatting>
  <conditionalFormatting sqref="I24">
    <cfRule type="containsBlanks" dxfId="784" priority="33">
      <formula>LEN(TRIM(I24))=0</formula>
    </cfRule>
  </conditionalFormatting>
  <conditionalFormatting sqref="O77">
    <cfRule type="containsBlanks" dxfId="783" priority="32">
      <formula>LEN(TRIM(O77))=0</formula>
    </cfRule>
  </conditionalFormatting>
  <conditionalFormatting sqref="O78">
    <cfRule type="containsBlanks" dxfId="782" priority="31">
      <formula>LEN(TRIM(O78))=0</formula>
    </cfRule>
  </conditionalFormatting>
  <conditionalFormatting sqref="O79">
    <cfRule type="containsBlanks" dxfId="781" priority="30">
      <formula>LEN(TRIM(O79))=0</formula>
    </cfRule>
  </conditionalFormatting>
  <conditionalFormatting sqref="O80:O81">
    <cfRule type="containsBlanks" dxfId="780" priority="29">
      <formula>LEN(TRIM(O80))=0</formula>
    </cfRule>
  </conditionalFormatting>
  <conditionalFormatting sqref="O95">
    <cfRule type="containsBlanks" dxfId="779" priority="28">
      <formula>LEN(TRIM(O95))=0</formula>
    </cfRule>
  </conditionalFormatting>
  <conditionalFormatting sqref="O69:O74">
    <cfRule type="containsBlanks" dxfId="778" priority="27">
      <formula>LEN(TRIM(O69))=0</formula>
    </cfRule>
  </conditionalFormatting>
  <conditionalFormatting sqref="O360">
    <cfRule type="containsBlanks" dxfId="777" priority="26">
      <formula>LEN(TRIM(O360))=0</formula>
    </cfRule>
  </conditionalFormatting>
  <conditionalFormatting sqref="J323">
    <cfRule type="containsBlanks" dxfId="776" priority="25">
      <formula>LEN(TRIM(J323))=0</formula>
    </cfRule>
  </conditionalFormatting>
  <conditionalFormatting sqref="J328">
    <cfRule type="containsBlanks" dxfId="775" priority="24">
      <formula>LEN(TRIM(J328))=0</formula>
    </cfRule>
  </conditionalFormatting>
  <conditionalFormatting sqref="J333">
    <cfRule type="containsBlanks" dxfId="774" priority="23">
      <formula>LEN(TRIM(J333))=0</formula>
    </cfRule>
  </conditionalFormatting>
  <conditionalFormatting sqref="J338">
    <cfRule type="containsBlanks" dxfId="773" priority="22">
      <formula>LEN(TRIM(J338))=0</formula>
    </cfRule>
  </conditionalFormatting>
  <conditionalFormatting sqref="J343">
    <cfRule type="containsBlanks" dxfId="772" priority="21">
      <formula>LEN(TRIM(J343))=0</formula>
    </cfRule>
  </conditionalFormatting>
  <conditionalFormatting sqref="J348">
    <cfRule type="containsBlanks" dxfId="771" priority="20">
      <formula>LEN(TRIM(J348))=0</formula>
    </cfRule>
  </conditionalFormatting>
  <conditionalFormatting sqref="J353">
    <cfRule type="containsBlanks" dxfId="770" priority="19">
      <formula>LEN(TRIM(J353))=0</formula>
    </cfRule>
  </conditionalFormatting>
  <conditionalFormatting sqref="L190:M198">
    <cfRule type="expression" dxfId="769" priority="17">
      <formula>$F$221="Don't know"</formula>
    </cfRule>
    <cfRule type="expression" dxfId="768" priority="18">
      <formula>$F$221="No"</formula>
    </cfRule>
  </conditionalFormatting>
  <conditionalFormatting sqref="L190:N198">
    <cfRule type="containsBlanks" dxfId="767" priority="16">
      <formula>LEN(TRIM(L190))=0</formula>
    </cfRule>
  </conditionalFormatting>
  <conditionalFormatting sqref="L190:M198">
    <cfRule type="expression" dxfId="766" priority="14">
      <formula>$F$221="Don't know"</formula>
    </cfRule>
    <cfRule type="expression" dxfId="765" priority="15">
      <formula>$F$221="No"</formula>
    </cfRule>
  </conditionalFormatting>
  <conditionalFormatting sqref="G63">
    <cfRule type="containsBlanks" dxfId="764" priority="13">
      <formula>LEN(TRIM(G63))=0</formula>
    </cfRule>
  </conditionalFormatting>
  <conditionalFormatting sqref="H63:H64">
    <cfRule type="containsBlanks" dxfId="763" priority="12">
      <formula>LEN(TRIM(H63))=0</formula>
    </cfRule>
  </conditionalFormatting>
  <conditionalFormatting sqref="G70:H70">
    <cfRule type="containsBlanks" dxfId="762" priority="11">
      <formula>LEN(TRIM(G70))=0</formula>
    </cfRule>
  </conditionalFormatting>
  <conditionalFormatting sqref="H278:I278">
    <cfRule type="containsBlanks" dxfId="761" priority="10">
      <formula>LEN(TRIM(H278))=0</formula>
    </cfRule>
  </conditionalFormatting>
  <conditionalFormatting sqref="K277:L278">
    <cfRule type="containsBlanks" dxfId="760" priority="9">
      <formula>LEN(TRIM(K277))=0</formula>
    </cfRule>
  </conditionalFormatting>
  <conditionalFormatting sqref="H281:I281">
    <cfRule type="containsBlanks" dxfId="759" priority="8">
      <formula>LEN(TRIM(H281))=0</formula>
    </cfRule>
  </conditionalFormatting>
  <conditionalFormatting sqref="K281:L281">
    <cfRule type="containsBlanks" dxfId="758" priority="7">
      <formula>LEN(TRIM(K281))=0</formula>
    </cfRule>
  </conditionalFormatting>
  <conditionalFormatting sqref="H283:I283">
    <cfRule type="containsBlanks" dxfId="757" priority="6">
      <formula>LEN(TRIM(H283))=0</formula>
    </cfRule>
  </conditionalFormatting>
  <conditionalFormatting sqref="K283:L283">
    <cfRule type="containsBlanks" dxfId="756" priority="5">
      <formula>LEN(TRIM(K283))=0</formula>
    </cfRule>
  </conditionalFormatting>
  <conditionalFormatting sqref="H288:I288">
    <cfRule type="containsBlanks" dxfId="755" priority="4">
      <formula>LEN(TRIM(H288))=0</formula>
    </cfRule>
  </conditionalFormatting>
  <conditionalFormatting sqref="K288:L288">
    <cfRule type="containsBlanks" dxfId="754" priority="3">
      <formula>LEN(TRIM(K288))=0</formula>
    </cfRule>
  </conditionalFormatting>
  <conditionalFormatting sqref="H294:I294">
    <cfRule type="containsBlanks" dxfId="753" priority="2">
      <formula>LEN(TRIM(H294))=0</formula>
    </cfRule>
  </conditionalFormatting>
  <conditionalFormatting sqref="K294:L294">
    <cfRule type="containsBlanks" dxfId="752" priority="1">
      <formula>LEN(TRIM(K294))=0</formula>
    </cfRule>
  </conditionalFormatting>
  <dataValidations count="44">
    <dataValidation type="list" allowBlank="1" showInputMessage="1" showErrorMessage="1" sqref="J318:K318 J323:K323 J328:K328 J333:K333 J338:K338 J343:K343 J348:K348 J353:K353" xr:uid="{41FA555E-310B-48E5-932F-1852AF7D8465}">
      <formula1>"WHO-prequalified, SRA, Both WHO-PQ and SRA,No SRA or WHO-PQ products registered,Don’t know"</formula1>
    </dataValidation>
    <dataValidation type="list" allowBlank="1" showInputMessage="1" showErrorMessage="1" sqref="H361:I361" xr:uid="{1653008B-61E3-4767-8E2D-176CE2E9EC8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833A7E7-EF75-448D-A13B-76A0D572AD4E}">
      <formula1>"Yes, No, Don’t know"</formula1>
    </dataValidation>
    <dataValidation type="list" allowBlank="1" showInputMessage="1" showErrorMessage="1" sqref="H29 J29" xr:uid="{198AB823-2EB8-4DDD-BFD6-DA44D1101E5F}">
      <formula1>"2015,2016,2017,2018,2019"</formula1>
    </dataValidation>
    <dataValidation type="list" allowBlank="1" showInputMessage="1" showErrorMessage="1" sqref="J321:K321 J326:K326 J331:K331 J336:K336 J346:K346 J351:K351 J356:K356 J341:K341" xr:uid="{0654019A-C651-449B-82F4-1192F6FDCB58}">
      <formula1>"0,1,2 or more,Don't know"</formula1>
    </dataValidation>
    <dataValidation type="list" allowBlank="1" showInputMessage="1" showErrorMessage="1" sqref="H304:J304" xr:uid="{0A5FF1F8-B905-41AE-9361-EFD22885FC3C}">
      <formula1>"Yes - ISO certified, Yes - WHO-PQ, Yes - both ISO certified and WHO-PQ,Neither, Don’t know, Not applicable"</formula1>
    </dataValidation>
    <dataValidation type="list" allowBlank="1" showInputMessage="1" showErrorMessage="1" sqref="F248:G248" xr:uid="{75DABC8B-882E-43E9-AFDB-1EBC36B4946D}">
      <formula1>"Yes: Extensive community mobilization/engagement,Yes: Some community mobilization/engagement,No,Don't know"</formula1>
    </dataValidation>
    <dataValidation type="list" allowBlank="1" showInputMessage="1" showErrorMessage="1" sqref="F246:G246" xr:uid="{FD8BFBB5-E64C-47E0-8364-6B92DB25E690}">
      <formula1>"Yes: Extensive mass media,Yes: Some mass media,No,Don't know"</formula1>
    </dataValidation>
    <dataValidation type="list" allowBlank="1" showInputMessage="1" showErrorMessage="1" sqref="G147:G160 H151:I160 H147:I149 J147:J160 K147:L149 K151:L160" xr:uid="{C6E61159-478F-4FC7-A8AD-16CB6B0E687B}">
      <formula1>"Community Health Worker (or equivalent),Auxiliary Nurse,Auxiliary Nurse Midwife,Nurse,Clinical Officer,Doctor,Don't know,Not applicable"</formula1>
    </dataValidation>
    <dataValidation type="list" allowBlank="1" showInputMessage="1" showErrorMessage="1" sqref="H140:J140" xr:uid="{02B40EB4-CBD4-4D87-97C3-93F24940F2A7}">
      <formula1>"Yes - high level of implementation, Yes - some implementation,Minimal or no implementation, Don't know, Not applicable (no strategy)"</formula1>
    </dataValidation>
    <dataValidation type="list" allowBlank="1" showInputMessage="1" showErrorMessage="1" sqref="J89:J92" xr:uid="{7170C728-B0EA-482A-ABF3-89152DA79287}">
      <formula1>"Yes, No, Don't Know,Not applicable"</formula1>
    </dataValidation>
    <dataValidation type="list" allowBlank="1" showInputMessage="1" showErrorMessage="1" error="Please choose from the dropdown list." prompt="Please select from the dropdown list" sqref="G90:I92" xr:uid="{782C656E-ED46-4CFA-85D6-4CB1456265E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8FC5D690-2AA8-4776-B961-6090DD2A31C0}">
      <formula1>"Ministry of Finance, Ministry of Planning,Both,Neither,Don't know, Not applicable"</formula1>
    </dataValidation>
    <dataValidation type="list" allowBlank="1" showInputMessage="1" showErrorMessage="1" sqref="F99:G102" xr:uid="{1276D5D7-4683-4071-BB28-C755CD588A64}">
      <formula1>"Yes,No,Don't Know"</formula1>
    </dataValidation>
    <dataValidation type="list" allowBlank="1" showInputMessage="1" showErrorMessage="1" sqref="F272:G272" xr:uid="{11CFFC7C-D737-4BA1-BB00-A06DF9E4569E}">
      <formula1>"Paper only, Mobile phone/SMS,Electronic,Combination, Don't know, Not applicable (no LMIS)"</formula1>
    </dataValidation>
    <dataValidation type="list" allowBlank="1" showInputMessage="1" showErrorMessage="1" sqref="G251" xr:uid="{999722C9-3A87-4E32-AED9-78FB6FEA5348}">
      <formula1>"0%,1-10%,11-20%,21-30%,31-40%,41-50%,51-60%,61-70%,71-80%,81-100%,Don't know,Not applicable"</formula1>
    </dataValidation>
    <dataValidation type="list" allowBlank="1" showInputMessage="1" showErrorMessage="1" sqref="F249:G249 H213:J216" xr:uid="{28484202-A2B8-4796-B90F-EC0E671AF2EF}">
      <formula1>"Yes,No,Don't know"</formula1>
    </dataValidation>
    <dataValidation type="list" allowBlank="1" showInputMessage="1" showErrorMessage="1" sqref="F247:G247" xr:uid="{F2DF9345-9896-45F0-AF39-E3AD29AEBA5A}">
      <formula1>"Yes: Extensive mobile outreach/education,Yes: Some mobile outreach/education,No,Don't know"</formula1>
    </dataValidation>
    <dataValidation type="list" allowBlank="1" showInputMessage="1" showErrorMessage="1" sqref="F245:G245" xr:uid="{0A8C942A-8959-457E-BD74-25322474B50D}">
      <formula1>"Yes: Extensive social marketing,Yes: Some social marketing,No,Don't know"</formula1>
    </dataValidation>
    <dataValidation allowBlank="1" showInputMessage="1" showErrorMessage="1" error="Please choose from the dropdown list." sqref="K20:N24" xr:uid="{0B3E67DE-FFEF-45E0-A49F-7C2C5E676EA1}"/>
    <dataValidation type="list" allowBlank="1" showInputMessage="1" showErrorMessage="1" sqref="F271:G271" xr:uid="{0843387A-9256-4B41-9C30-84F9D16DF5B7}">
      <formula1>"Yes: All social marketing sites included, Yes: Some social marketing sites included,None, Don't know, Not applicable (no LMIS)"</formula1>
    </dataValidation>
    <dataValidation type="list" allowBlank="1" showInputMessage="1" showErrorMessage="1" sqref="F270:G270" xr:uid="{430BE671-02BE-4021-9AA1-B05A799677DE}">
      <formula1>"Yes: All NGO facilities included, Yes: Some NGO facilities included,None, Don't know, Not applicable (no LMIS)"</formula1>
    </dataValidation>
    <dataValidation type="list" allowBlank="1" showInputMessage="1" showErrorMessage="1" sqref="F269:G269" xr:uid="{2D67C5EA-A49C-4E4E-ABFA-8C6249D6DCE4}">
      <formula1>"Yes: All private sector facilities included, Yes: Some private sector facilities included,None, Don't know, Not applicable (no LMIS)"</formula1>
    </dataValidation>
    <dataValidation type="list" allowBlank="1" showInputMessage="1" showErrorMessage="1" sqref="F268:G268" xr:uid="{D1EBABB3-07EB-408C-B4B7-008308C0C0A0}">
      <formula1>"Yes: All public sector facilities included, Yes: Some public sector facilities included,None, Don't know, Not applicable (no LMIS)"</formula1>
    </dataValidation>
    <dataValidation type="list" allowBlank="1" showInputMessage="1" showErrorMessage="1" sqref="H360:I360" xr:uid="{238AC752-7075-4642-A3A0-FDF861591A57}">
      <formula1>"Yes (PSE plan with FP/RH component),No PSE plan started/developed,Yes PSE plan but no FP/RH component,Don't know"</formula1>
    </dataValidation>
    <dataValidation type="list" allowBlank="1" showInputMessage="1" showErrorMessage="1" sqref="H312:J312" xr:uid="{44BDE1E6-F457-47E0-A7DA-64C373EFE726}">
      <formula1>"0-25%,26-50%,51-75%,76-100%, Don’t know, Not applicable"</formula1>
    </dataValidation>
    <dataValidation type="list" allowBlank="1" showInputMessage="1" showErrorMessage="1" sqref="F95:F97" xr:uid="{6CB13866-DA8F-45A0-9DF2-3C76480D02F2}">
      <formula1>"Yes,No,Don't Know,Not Applicable"</formula1>
    </dataValidation>
    <dataValidation type="list" allowBlank="1" showInputMessage="1" showErrorMessage="1" sqref="H302:J302" xr:uid="{A4DD7B5C-84E9-4939-B7DD-51DDCA6391E3}">
      <formula1>"Yes,No,Don't know,Not applicable"</formula1>
    </dataValidation>
    <dataValidation type="list" allowBlank="1" showInputMessage="1" showErrorMessage="1" sqref="H308:J308" xr:uid="{C35768D2-EB9E-4E5A-B99E-39F044B3E57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C3C61D-76AE-469D-A077-5285831455C6}">
      <formula1>"0,1,2-3,More than 3, Don’t know"</formula1>
    </dataValidation>
    <dataValidation type="list" allowBlank="1" showInputMessage="1" showErrorMessage="1" sqref="J349 J354 J324 J329 J334 J339 J344 J319" xr:uid="{C45263C5-4B78-44B0-85E3-1F529441FCB0}">
      <formula1>"0,1,2-3,More than 3,Don't know"</formula1>
    </dataValidation>
    <dataValidation type="list" allowBlank="1" showInputMessage="1" showErrorMessage="1" sqref="H302" xr:uid="{A21CBB2F-97F3-4A46-9D6A-9EE58A6D5FE1}">
      <formula1>"Yes,No,Don’t know, Not applicable"</formula1>
    </dataValidation>
    <dataValidation type="list" allowBlank="1" showInputMessage="1" showErrorMessage="1" sqref="H301:J301" xr:uid="{D185AD61-0A33-450B-8E0B-DB2C9BD43340}">
      <formula1>"Less than 6 months, 6 months to under 1 year, 1 year to 18 months, More than 18 months,Don’t know"</formula1>
    </dataValidation>
    <dataValidation type="list" allowBlank="1" showInputMessage="1" showErrorMessage="1" error="Please choose from the dropdown list." sqref="I20:I21" xr:uid="{CA3D2699-0A2C-4FD3-A81E-08D882D27919}">
      <formula1>"Yes, No, Don't know, Not applicable"</formula1>
    </dataValidation>
    <dataValidation type="list" allowBlank="1" showInputMessage="1" showErrorMessage="1" sqref="H305:J306" xr:uid="{4270ED8C-631B-4CB2-806A-D2CB86ADE8C3}">
      <formula1>"Most were tested, Some were tested, None were tested, Don't know, Not applicable"</formula1>
    </dataValidation>
    <dataValidation type="list" allowBlank="1" showInputMessage="1" showErrorMessage="1" sqref="H315 H303 H307 H313 H311 H298:H299" xr:uid="{52EE3431-B0B4-4A4E-B57D-0A88A93CE57D}">
      <formula1>"Yes, No, Don’t know, Not applicable"</formula1>
    </dataValidation>
    <dataValidation type="list" allowBlank="1" showInputMessage="1" showErrorMessage="1" sqref="H161 J161:L161" xr:uid="{8B0E97DF-868E-4F0A-904F-67081CE98AD8}">
      <formula1>"Community Health Worker (or equivalent), Nurse, Auxiliary Nurse, Auxiliary Nurse Midwife, Clinical Officer, Doctor, Don't know, Not applicable"</formula1>
    </dataValidation>
    <dataValidation type="list" allowBlank="1" showInputMessage="1" showErrorMessage="1" sqref="H106" xr:uid="{B2D1ACAD-8C99-467C-B2B9-A57EE39D2F70}">
      <formula1>"Yes, No, Don't Know"</formula1>
    </dataValidation>
    <dataValidation type="list" allowBlank="1" showInputMessage="1" showErrorMessage="1" sqref="F77:F81" xr:uid="{61BCE06E-275B-4369-A8DE-C0DC33B833D9}">
      <formula1>"In-kind, Cash, Don't know, Not applicable"</formula1>
    </dataValidation>
    <dataValidation type="list" allowBlank="1" showInputMessage="1" showErrorMessage="1" sqref="F164:F174 J60:K60 I67 F188:F198 K228:K240 F252 G135 H143:J143 H141:J141 J58 F260 F176:F186 H357:H358 H211:J211 G266 F200:F210" xr:uid="{531B5297-6EC4-404D-94FA-05AACAF4F7AB}">
      <formula1>"Yes, No, Don't know"</formula1>
    </dataValidation>
    <dataValidation type="list" allowBlank="1" showInputMessage="1" showErrorMessage="1" sqref="H31:J31" xr:uid="{54F29071-FCDB-4838-A90C-4CB9F12C9C8D}">
      <formula1>"Less than annually,Annually,Bi-annually (twice a year),Quarterly,Monthly,Ad hoc"</formula1>
    </dataValidation>
    <dataValidation type="list" allowBlank="1" showInputMessage="1" showErrorMessage="1" sqref="H26 J26 H28 J28" xr:uid="{86B20216-4BFC-4C06-8032-B1846E938742}">
      <formula1>"January, February, March, April, May, June, July, August, September, October, November, December"</formula1>
    </dataValidation>
    <dataValidation type="list" allowBlank="1" showInputMessage="1" showErrorMessage="1" error="Please choose from the dropdown list." sqref="I22" xr:uid="{D553D803-90D8-4D4B-B3FD-BBA3063659DF}">
      <formula1>"0 times, 1 time, 2-3 times, 4 or more times, Don't know"</formula1>
    </dataValidation>
    <dataValidation type="list" allowBlank="1" showInputMessage="1" showErrorMessage="1" sqref="F261:F264 M188:N188 H8 L164:L174 F72 F219:F221 H225 F223 I23:I24 G116:N128 G130:N132 F258 H139:J139 F19 F254 F256 F70 F11:F17 M164:N164 L188:L198 M190:N198" xr:uid="{3F573108-91EC-49D2-88D6-E697CD93C448}">
      <formula1>"Yes, No, Don't know, Not applicable"</formula1>
    </dataValidation>
  </dataValidations>
  <hyperlinks>
    <hyperlink ref="J1:K1" location="'All Countries Summary (2019)'!A1" display="go to summary page" xr:uid="{241A24CD-18C7-45CD-8CDD-0128A2F9B740}"/>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34AC27C-6DFA-4E69-8572-2A34D151BF27}">
          <x14:formula1>
            <xm:f>'\\chemonics.sharepoint.com@SSL\DavWWWRoot\sites\FO000\1300_CL\Monitoring and Evaluation\CS Indicators and Index\Validated Surveys - 2019\Validation_final\[CS Indicators Survey_2019_Tanzania_final.xlsx]Data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FC7E7212-C6D6-478E-8F57-752E787A3AF2}">
          <x14:formula1>
            <xm:f>'\\chemonics.sharepoint.com@SSL\DavWWWRoot\sites\FO000\1300_CL\Monitoring and Evaluation\CS Indicators and Index\Validated Surveys - 2019\Validation_final\[CS Indicators Survey_2019_Tanzania_final.xlsx]Data sources for dropdown list'!#REF!</xm:f>
          </x14:formula1>
          <xm:sqref>O8:P19</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104EB-1B8C-4212-9AF5-ACDC8E94059A}">
  <sheetPr>
    <tabColor theme="9" tint="0.59999389629810485"/>
  </sheetPr>
  <dimension ref="A1:Q363"/>
  <sheetViews>
    <sheetView showGridLines="0" zoomScaleNormal="100" workbookViewId="0"/>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7.5703125" style="140" customWidth="1"/>
    <col min="7" max="7" width="23.85546875" style="140" customWidth="1"/>
    <col min="8" max="8" width="22" style="140" customWidth="1"/>
    <col min="9" max="9" width="16.85546875" style="140" customWidth="1"/>
    <col min="10" max="10" width="18.85546875" style="140" customWidth="1"/>
    <col min="11" max="11" width="19.5703125" style="140" customWidth="1"/>
    <col min="12" max="12" width="18.140625" style="140" customWidth="1"/>
    <col min="13" max="13" width="19.42578125" style="140" customWidth="1"/>
    <col min="14" max="14" width="18.5703125" style="140" customWidth="1"/>
    <col min="15" max="16" width="60.42578125" style="140" customWidth="1"/>
    <col min="17" max="16384" width="9.140625" style="140"/>
  </cols>
  <sheetData>
    <row r="1" spans="2:16" ht="53.25" customHeight="1">
      <c r="F1" s="643"/>
      <c r="G1" s="643"/>
      <c r="H1" s="643"/>
      <c r="I1" s="643"/>
      <c r="J1" s="643"/>
      <c r="K1" s="2508" t="s">
        <v>828</v>
      </c>
      <c r="L1" s="2508"/>
      <c r="M1" s="643"/>
      <c r="N1" s="643"/>
    </row>
    <row r="2" spans="2:16" ht="37.5" customHeight="1" thickBot="1">
      <c r="B2" s="141" t="s">
        <v>1938</v>
      </c>
      <c r="C2" s="6"/>
      <c r="D2" s="6"/>
      <c r="E2" s="6"/>
      <c r="F2" s="142"/>
      <c r="G2" s="143"/>
      <c r="H2" s="142"/>
      <c r="I2" s="142"/>
      <c r="J2" s="142"/>
      <c r="K2" s="616"/>
      <c r="L2" s="616"/>
      <c r="M2" s="616"/>
      <c r="N2" s="144"/>
    </row>
    <row r="3" spans="2:16" ht="43.5" customHeight="1" thickBot="1">
      <c r="B3" s="141"/>
      <c r="C3" s="6"/>
      <c r="D3" s="15" t="s">
        <v>1939</v>
      </c>
      <c r="E3" s="145" t="s">
        <v>5571</v>
      </c>
      <c r="F3" s="16" t="s">
        <v>1941</v>
      </c>
      <c r="G3" s="143"/>
      <c r="H3" s="142"/>
      <c r="I3" s="142"/>
      <c r="J3" s="142"/>
      <c r="K3" s="616"/>
      <c r="L3" s="616"/>
      <c r="M3" s="616"/>
      <c r="N3" s="144"/>
    </row>
    <row r="4" spans="2:16" ht="39" customHeight="1">
      <c r="B4" s="2403" t="s">
        <v>1942</v>
      </c>
      <c r="C4" s="2403"/>
      <c r="D4" s="2403"/>
      <c r="E4" s="2403"/>
      <c r="F4" s="2403"/>
      <c r="G4" s="2403"/>
      <c r="H4" s="2403"/>
      <c r="I4" s="2403"/>
      <c r="J4" s="2403"/>
      <c r="K4" s="2403"/>
      <c r="L4" s="2403"/>
      <c r="M4" s="2403"/>
      <c r="N4" s="2403"/>
    </row>
    <row r="5" spans="2:16" ht="3" customHeight="1" thickBot="1">
      <c r="B5" s="2430" t="s">
        <v>1943</v>
      </c>
      <c r="C5" s="2431"/>
      <c r="D5" s="2431"/>
      <c r="E5" s="2431"/>
      <c r="F5" s="2431"/>
      <c r="G5" s="2431"/>
      <c r="H5" s="2431"/>
      <c r="I5" s="2431"/>
      <c r="J5" s="2431"/>
      <c r="K5" s="2431"/>
      <c r="L5" s="2431"/>
      <c r="M5" s="2431"/>
      <c r="N5" s="2431"/>
    </row>
    <row r="6" spans="2:16" ht="27"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72" customHeight="1">
      <c r="B8" s="20" t="s">
        <v>1947</v>
      </c>
      <c r="C8" s="2407" t="s">
        <v>1948</v>
      </c>
      <c r="D8" s="2407"/>
      <c r="E8" s="2407"/>
      <c r="F8" s="2407"/>
      <c r="G8" s="2407"/>
      <c r="H8" s="1622" t="s">
        <v>1949</v>
      </c>
      <c r="I8" s="21" t="s">
        <v>1950</v>
      </c>
      <c r="J8" s="2408"/>
      <c r="K8" s="2409"/>
      <c r="L8" s="2409"/>
      <c r="M8" s="2409"/>
      <c r="N8" s="2410"/>
      <c r="O8" s="2245" t="s">
        <v>1951</v>
      </c>
      <c r="P8" s="2245" t="s">
        <v>3352</v>
      </c>
    </row>
    <row r="9" spans="2:16" ht="21.75" customHeight="1">
      <c r="B9" s="22" t="s">
        <v>435</v>
      </c>
      <c r="C9" s="2028" t="s">
        <v>1952</v>
      </c>
      <c r="D9" s="2028"/>
      <c r="E9" s="2029"/>
      <c r="F9" s="2411" t="s">
        <v>5572</v>
      </c>
      <c r="G9" s="2412"/>
      <c r="H9" s="2412"/>
      <c r="I9" s="2412"/>
      <c r="J9" s="2412"/>
      <c r="K9" s="2412"/>
      <c r="L9" s="2412"/>
      <c r="M9" s="2412"/>
      <c r="N9" s="2412"/>
      <c r="O9" s="2124"/>
      <c r="P9" s="2124"/>
    </row>
    <row r="10" spans="2:16" ht="32.25" customHeight="1">
      <c r="B10" s="23" t="s">
        <v>58</v>
      </c>
      <c r="C10" s="1997" t="s">
        <v>1954</v>
      </c>
      <c r="D10" s="1997"/>
      <c r="E10" s="1998"/>
      <c r="F10" s="24" t="s">
        <v>1955</v>
      </c>
      <c r="G10" s="2413"/>
      <c r="H10" s="2413"/>
      <c r="I10" s="2413"/>
      <c r="J10" s="2413"/>
      <c r="K10" s="2413"/>
      <c r="L10" s="2413"/>
      <c r="M10" s="2413"/>
      <c r="N10" s="2414"/>
      <c r="O10" s="2124"/>
      <c r="P10" s="2124"/>
    </row>
    <row r="11" spans="2:16" ht="30.75" customHeight="1">
      <c r="B11" s="1494" t="s">
        <v>435</v>
      </c>
      <c r="C11" s="2043" t="s">
        <v>1956</v>
      </c>
      <c r="D11" s="2043"/>
      <c r="E11" s="2415"/>
      <c r="F11" s="1622" t="s">
        <v>1949</v>
      </c>
      <c r="G11" s="2397" t="s">
        <v>1957</v>
      </c>
      <c r="H11" s="2138"/>
      <c r="I11" s="2461" t="s">
        <v>5573</v>
      </c>
      <c r="J11" s="2010"/>
      <c r="K11" s="2010"/>
      <c r="L11" s="2010"/>
      <c r="M11" s="2010"/>
      <c r="N11" s="2011"/>
      <c r="O11" s="2124"/>
      <c r="P11" s="2124"/>
    </row>
    <row r="12" spans="2:16" ht="45.75" customHeight="1">
      <c r="B12" s="76" t="s">
        <v>441</v>
      </c>
      <c r="C12" s="2028" t="s">
        <v>1959</v>
      </c>
      <c r="D12" s="2028"/>
      <c r="E12" s="2029"/>
      <c r="F12" s="1622" t="s">
        <v>1949</v>
      </c>
      <c r="G12" s="2397" t="s">
        <v>1957</v>
      </c>
      <c r="H12" s="2138"/>
      <c r="I12" s="2461" t="s">
        <v>5574</v>
      </c>
      <c r="J12" s="2010"/>
      <c r="K12" s="2010"/>
      <c r="L12" s="2010"/>
      <c r="M12" s="2010"/>
      <c r="N12" s="2011"/>
      <c r="O12" s="2124"/>
      <c r="P12" s="2124"/>
    </row>
    <row r="13" spans="2:16" ht="35.25" customHeight="1">
      <c r="B13" s="88" t="s">
        <v>443</v>
      </c>
      <c r="C13" s="2028" t="s">
        <v>1961</v>
      </c>
      <c r="D13" s="2028"/>
      <c r="E13" s="2029"/>
      <c r="F13" s="1622" t="s">
        <v>1962</v>
      </c>
      <c r="G13" s="2397" t="s">
        <v>1957</v>
      </c>
      <c r="H13" s="2138"/>
      <c r="I13" s="5085"/>
      <c r="J13" s="5086"/>
      <c r="K13" s="5086"/>
      <c r="L13" s="5086"/>
      <c r="M13" s="5086"/>
      <c r="N13" s="5087"/>
      <c r="O13" s="2124"/>
      <c r="P13" s="2124"/>
    </row>
    <row r="14" spans="2:16" ht="33" customHeight="1">
      <c r="B14" s="76" t="s">
        <v>445</v>
      </c>
      <c r="C14" s="2028" t="s">
        <v>1963</v>
      </c>
      <c r="D14" s="2028"/>
      <c r="E14" s="2029"/>
      <c r="F14" s="1622" t="s">
        <v>1949</v>
      </c>
      <c r="G14" s="2397" t="s">
        <v>1964</v>
      </c>
      <c r="H14" s="2138"/>
      <c r="I14" s="2773" t="s">
        <v>5575</v>
      </c>
      <c r="J14" s="2774"/>
      <c r="K14" s="2774"/>
      <c r="L14" s="2774"/>
      <c r="M14" s="2774"/>
      <c r="N14" s="2775"/>
      <c r="O14" s="2124"/>
      <c r="P14" s="2124"/>
    </row>
    <row r="15" spans="2:16" ht="28.5" customHeight="1">
      <c r="B15" s="76" t="s">
        <v>448</v>
      </c>
      <c r="C15" s="2028" t="s">
        <v>1965</v>
      </c>
      <c r="D15" s="2028"/>
      <c r="E15" s="2029"/>
      <c r="F15" s="1622" t="s">
        <v>1949</v>
      </c>
      <c r="G15" s="2397" t="s">
        <v>1966</v>
      </c>
      <c r="H15" s="2138"/>
      <c r="I15" s="1637" t="s">
        <v>4965</v>
      </c>
      <c r="J15" s="1637"/>
      <c r="K15" s="1637"/>
      <c r="L15" s="1637"/>
      <c r="M15" s="1637"/>
      <c r="N15" s="1637"/>
      <c r="O15" s="2124"/>
      <c r="P15" s="2124"/>
    </row>
    <row r="16" spans="2:16" ht="57" customHeight="1">
      <c r="B16" s="76" t="s">
        <v>450</v>
      </c>
      <c r="C16" s="2028" t="s">
        <v>1968</v>
      </c>
      <c r="D16" s="2028"/>
      <c r="E16" s="2029"/>
      <c r="F16" s="1622" t="s">
        <v>1949</v>
      </c>
      <c r="G16" s="2397" t="s">
        <v>1969</v>
      </c>
      <c r="H16" s="2138"/>
      <c r="I16" s="2773" t="s">
        <v>5576</v>
      </c>
      <c r="J16" s="2774"/>
      <c r="K16" s="2774"/>
      <c r="L16" s="2774"/>
      <c r="M16" s="2774"/>
      <c r="N16" s="2775"/>
      <c r="O16" s="2124"/>
      <c r="P16" s="2124"/>
    </row>
    <row r="17" spans="2:16" ht="26.25" customHeight="1">
      <c r="B17" s="76" t="s">
        <v>453</v>
      </c>
      <c r="C17" s="2099" t="s">
        <v>1971</v>
      </c>
      <c r="D17" s="2099"/>
      <c r="E17" s="2099"/>
      <c r="F17" s="1622" t="s">
        <v>1949</v>
      </c>
      <c r="G17" s="2397" t="s">
        <v>1972</v>
      </c>
      <c r="H17" s="2138"/>
      <c r="I17" s="2773" t="s">
        <v>5577</v>
      </c>
      <c r="J17" s="2774"/>
      <c r="K17" s="2774"/>
      <c r="L17" s="2774"/>
      <c r="M17" s="2774"/>
      <c r="N17" s="2775"/>
      <c r="O17" s="2124"/>
      <c r="P17" s="2124"/>
    </row>
    <row r="18" spans="2:16" ht="26.25" customHeight="1">
      <c r="B18" s="76" t="s">
        <v>456</v>
      </c>
      <c r="C18" s="2099" t="s">
        <v>1974</v>
      </c>
      <c r="D18" s="2099"/>
      <c r="E18" s="2099"/>
      <c r="F18" s="1622" t="s">
        <v>1975</v>
      </c>
      <c r="G18" s="2397" t="s">
        <v>1972</v>
      </c>
      <c r="H18" s="2138"/>
      <c r="I18" s="2435"/>
      <c r="J18" s="2436"/>
      <c r="K18" s="2436"/>
      <c r="L18" s="2436"/>
      <c r="M18" s="2436"/>
      <c r="N18" s="2437"/>
      <c r="O18" s="2124"/>
      <c r="P18" s="2124"/>
    </row>
    <row r="19" spans="2:16" ht="24.75" customHeight="1">
      <c r="B19" s="76" t="s">
        <v>458</v>
      </c>
      <c r="C19" s="2099" t="s">
        <v>1976</v>
      </c>
      <c r="D19" s="2099"/>
      <c r="E19" s="2099"/>
      <c r="F19" s="1622" t="s">
        <v>1949</v>
      </c>
      <c r="G19" s="2397" t="s">
        <v>1972</v>
      </c>
      <c r="H19" s="2138"/>
      <c r="I19" s="2773" t="s">
        <v>5578</v>
      </c>
      <c r="J19" s="2774"/>
      <c r="K19" s="2774"/>
      <c r="L19" s="2774"/>
      <c r="M19" s="2774"/>
      <c r="N19" s="2775"/>
      <c r="O19" s="2197"/>
      <c r="P19" s="2197"/>
    </row>
    <row r="20" spans="2:16" ht="24" customHeight="1">
      <c r="B20" s="23" t="s">
        <v>78</v>
      </c>
      <c r="C20" s="1997" t="s">
        <v>1978</v>
      </c>
      <c r="D20" s="1997"/>
      <c r="E20" s="1997"/>
      <c r="F20" s="1997"/>
      <c r="G20" s="1997"/>
      <c r="H20" s="1997"/>
      <c r="I20" s="1522" t="s">
        <v>1949</v>
      </c>
      <c r="J20" s="1993" t="s">
        <v>1979</v>
      </c>
      <c r="K20" s="2465" t="s">
        <v>5579</v>
      </c>
      <c r="L20" s="2466"/>
      <c r="M20" s="2466"/>
      <c r="N20" s="2467"/>
      <c r="O20" s="25" t="s">
        <v>2867</v>
      </c>
      <c r="P20" s="26"/>
    </row>
    <row r="21" spans="2:16" ht="24" customHeight="1">
      <c r="B21" s="23" t="s">
        <v>81</v>
      </c>
      <c r="C21" s="1997" t="s">
        <v>1982</v>
      </c>
      <c r="D21" s="1997"/>
      <c r="E21" s="1997"/>
      <c r="F21" s="1997"/>
      <c r="G21" s="1997"/>
      <c r="H21" s="1997"/>
      <c r="I21" s="1522" t="s">
        <v>1949</v>
      </c>
      <c r="J21" s="2398"/>
      <c r="K21" s="2469"/>
      <c r="L21" s="2470"/>
      <c r="M21" s="2470"/>
      <c r="N21" s="2471"/>
      <c r="O21" s="25" t="s">
        <v>2867</v>
      </c>
      <c r="P21" s="26"/>
    </row>
    <row r="22" spans="2:16" ht="24" customHeight="1">
      <c r="B22" s="23" t="s">
        <v>91</v>
      </c>
      <c r="C22" s="1997" t="s">
        <v>1983</v>
      </c>
      <c r="D22" s="1997"/>
      <c r="E22" s="1997"/>
      <c r="F22" s="1997"/>
      <c r="G22" s="1997"/>
      <c r="H22" s="1997"/>
      <c r="I22" s="1522" t="s">
        <v>2790</v>
      </c>
      <c r="J22" s="2398"/>
      <c r="K22" s="2469"/>
      <c r="L22" s="2470"/>
      <c r="M22" s="2470"/>
      <c r="N22" s="2471"/>
      <c r="O22" s="2051" t="s">
        <v>3352</v>
      </c>
      <c r="P22" s="2051"/>
    </row>
    <row r="23" spans="2:16" ht="27" customHeight="1">
      <c r="B23" s="23" t="s">
        <v>464</v>
      </c>
      <c r="C23" s="1997" t="s">
        <v>1985</v>
      </c>
      <c r="D23" s="1997"/>
      <c r="E23" s="1997"/>
      <c r="F23" s="1997"/>
      <c r="G23" s="1997"/>
      <c r="H23" s="1997"/>
      <c r="I23" s="1622" t="s">
        <v>1962</v>
      </c>
      <c r="J23" s="2398"/>
      <c r="K23" s="2469"/>
      <c r="L23" s="2470"/>
      <c r="M23" s="2470"/>
      <c r="N23" s="2471"/>
      <c r="O23" s="2124"/>
      <c r="P23" s="2124"/>
    </row>
    <row r="24" spans="2:16" ht="57.75" customHeight="1" thickBot="1">
      <c r="B24" s="22" t="s">
        <v>435</v>
      </c>
      <c r="C24" s="2330" t="s">
        <v>1986</v>
      </c>
      <c r="D24" s="2330"/>
      <c r="E24" s="2330"/>
      <c r="F24" s="2330"/>
      <c r="G24" s="2330"/>
      <c r="H24" s="2330"/>
      <c r="I24" s="1622" t="s">
        <v>1962</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531" t="s">
        <v>1990</v>
      </c>
      <c r="I26" s="1524" t="s">
        <v>1991</v>
      </c>
      <c r="J26" s="1531" t="s">
        <v>1992</v>
      </c>
      <c r="K26" s="2112" t="s">
        <v>1993</v>
      </c>
      <c r="L26" s="2388"/>
      <c r="M26" s="2389"/>
      <c r="N26" s="2390"/>
      <c r="O26" s="30" t="s">
        <v>2201</v>
      </c>
      <c r="P26" s="1515"/>
    </row>
    <row r="27" spans="2:16" ht="79.5" customHeight="1">
      <c r="B27" s="87" t="s">
        <v>472</v>
      </c>
      <c r="C27" s="2028" t="s">
        <v>1995</v>
      </c>
      <c r="D27" s="2028"/>
      <c r="E27" s="2028"/>
      <c r="F27" s="2028"/>
      <c r="G27" s="2028"/>
      <c r="H27" s="2028"/>
      <c r="I27" s="2029"/>
      <c r="J27" s="504">
        <v>1127048</v>
      </c>
      <c r="K27" s="2113"/>
      <c r="L27" s="2391"/>
      <c r="M27" s="2392"/>
      <c r="N27" s="2393"/>
      <c r="O27" s="2051" t="s">
        <v>2875</v>
      </c>
      <c r="P27" s="2051"/>
    </row>
    <row r="28" spans="2:16" ht="19.5" customHeight="1">
      <c r="B28" s="2810" t="s">
        <v>120</v>
      </c>
      <c r="C28" s="1855" t="s">
        <v>1997</v>
      </c>
      <c r="D28" s="1855"/>
      <c r="E28" s="1855"/>
      <c r="F28" s="2098"/>
      <c r="G28" s="1634" t="s">
        <v>1989</v>
      </c>
      <c r="H28" s="1531" t="s">
        <v>1990</v>
      </c>
      <c r="I28" s="32" t="s">
        <v>1991</v>
      </c>
      <c r="J28" s="33" t="s">
        <v>1992</v>
      </c>
      <c r="K28" s="2113"/>
      <c r="L28" s="2391"/>
      <c r="M28" s="2392"/>
      <c r="N28" s="2393"/>
      <c r="O28" s="2124"/>
      <c r="P28" s="2124"/>
    </row>
    <row r="29" spans="2:16" ht="19.5" customHeight="1">
      <c r="B29" s="2811"/>
      <c r="C29" s="2099"/>
      <c r="D29" s="2099"/>
      <c r="E29" s="2099"/>
      <c r="F29" s="2100"/>
      <c r="G29" s="1634" t="s">
        <v>1998</v>
      </c>
      <c r="H29" s="1510">
        <v>2018</v>
      </c>
      <c r="I29" s="32" t="s">
        <v>1999</v>
      </c>
      <c r="J29" s="1510">
        <v>2018</v>
      </c>
      <c r="K29" s="2113"/>
      <c r="L29" s="2391"/>
      <c r="M29" s="2392"/>
      <c r="N29" s="2393"/>
      <c r="O29" s="2124"/>
      <c r="P29" s="2124"/>
    </row>
    <row r="30" spans="2:16" ht="84" customHeight="1">
      <c r="B30" s="76" t="s">
        <v>435</v>
      </c>
      <c r="C30" s="2028" t="s">
        <v>2000</v>
      </c>
      <c r="D30" s="2028"/>
      <c r="E30" s="2028"/>
      <c r="F30" s="2028"/>
      <c r="G30" s="2029"/>
      <c r="H30" s="2461" t="s">
        <v>5580</v>
      </c>
      <c r="I30" s="2010"/>
      <c r="J30" s="3705"/>
      <c r="K30" s="2113"/>
      <c r="L30" s="2391"/>
      <c r="M30" s="2392"/>
      <c r="N30" s="2393"/>
      <c r="O30" s="2197"/>
      <c r="P30" s="2197"/>
    </row>
    <row r="31" spans="2:16" ht="23.25" customHeight="1">
      <c r="B31" s="76" t="s">
        <v>441</v>
      </c>
      <c r="C31" s="2028" t="s">
        <v>2002</v>
      </c>
      <c r="D31" s="2028"/>
      <c r="E31" s="2028"/>
      <c r="F31" s="2028"/>
      <c r="G31" s="2029"/>
      <c r="H31" s="2384" t="s">
        <v>2003</v>
      </c>
      <c r="I31" s="2385"/>
      <c r="J31" s="2386"/>
      <c r="K31" s="2114"/>
      <c r="L31" s="2394"/>
      <c r="M31" s="2395"/>
      <c r="N31" s="2396"/>
      <c r="O31" s="1513" t="s">
        <v>2878</v>
      </c>
      <c r="P31" s="26"/>
    </row>
    <row r="32" spans="2:16" ht="66.75" customHeight="1">
      <c r="B32" s="76" t="s">
        <v>443</v>
      </c>
      <c r="C32" s="2028" t="s">
        <v>2004</v>
      </c>
      <c r="D32" s="2028"/>
      <c r="E32" s="2028"/>
      <c r="F32" s="2028"/>
      <c r="G32" s="2028"/>
      <c r="H32" s="2028"/>
      <c r="I32" s="2028"/>
      <c r="J32" s="2028"/>
      <c r="K32" s="2028"/>
      <c r="L32" s="2028"/>
      <c r="M32" s="2028"/>
      <c r="N32" s="2372"/>
      <c r="O32" s="2074" t="s">
        <v>2879</v>
      </c>
      <c r="P32" s="2074"/>
    </row>
    <row r="33" spans="2:16" ht="52.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c r="P34" s="2379"/>
    </row>
    <row r="35" spans="2:16" ht="21" customHeight="1">
      <c r="B35" s="27"/>
      <c r="C35" s="2091" t="s">
        <v>2011</v>
      </c>
      <c r="D35" s="2091"/>
      <c r="E35" s="2091"/>
      <c r="F35" s="2091"/>
      <c r="G35" s="2091"/>
      <c r="H35" s="2091"/>
      <c r="I35" s="2092"/>
      <c r="J35" s="34">
        <v>124069</v>
      </c>
      <c r="K35" s="35">
        <v>199000</v>
      </c>
      <c r="L35" s="2361">
        <f t="shared" ref="L35:L57" si="0">ABS(J35-K35)/J35</f>
        <v>0.6039461912322982</v>
      </c>
      <c r="M35" s="2362"/>
      <c r="N35" s="2363"/>
      <c r="O35" s="2380"/>
      <c r="P35" s="2380"/>
    </row>
    <row r="36" spans="2:16" ht="21" customHeight="1">
      <c r="B36" s="27"/>
      <c r="C36" s="2091" t="s">
        <v>2012</v>
      </c>
      <c r="D36" s="2091"/>
      <c r="E36" s="2091"/>
      <c r="F36" s="2091"/>
      <c r="G36" s="2091"/>
      <c r="H36" s="2091"/>
      <c r="I36" s="2092"/>
      <c r="J36" s="36" t="s">
        <v>61</v>
      </c>
      <c r="K36" s="37" t="s">
        <v>61</v>
      </c>
      <c r="L36" s="2361" t="s">
        <v>61</v>
      </c>
      <c r="M36" s="2362"/>
      <c r="N36" s="2363"/>
      <c r="O36" s="2380"/>
      <c r="P36" s="2380"/>
    </row>
    <row r="37" spans="2:16" ht="31.5" customHeight="1">
      <c r="B37" s="27"/>
      <c r="C37" s="2091" t="s">
        <v>2013</v>
      </c>
      <c r="D37" s="2091"/>
      <c r="E37" s="2091"/>
      <c r="F37" s="38" t="s">
        <v>2014</v>
      </c>
      <c r="G37" s="1754"/>
      <c r="H37" s="2008"/>
      <c r="I37" s="1755"/>
      <c r="J37" s="36" t="s">
        <v>61</v>
      </c>
      <c r="K37" s="37"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8443</v>
      </c>
      <c r="K39" s="35">
        <v>26000</v>
      </c>
      <c r="L39" s="2369">
        <f>ABS(J39-K39)/J39</f>
        <v>2.0794741205732561</v>
      </c>
      <c r="M39" s="2370"/>
      <c r="N39" s="2371"/>
      <c r="O39" s="2380"/>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4">
        <v>493</v>
      </c>
      <c r="K42" s="35">
        <v>42337</v>
      </c>
      <c r="L42" s="2361">
        <f>ABS(J42-K42)/J42</f>
        <v>84.876267748478696</v>
      </c>
      <c r="M42" s="2362"/>
      <c r="N42" s="2363"/>
      <c r="O42" s="2380"/>
      <c r="P42" s="2380"/>
    </row>
    <row r="43" spans="2:16" ht="21" customHeight="1">
      <c r="B43" s="27"/>
      <c r="C43" s="2091" t="s">
        <v>2020</v>
      </c>
      <c r="D43" s="2091"/>
      <c r="E43" s="2091"/>
      <c r="F43" s="2091"/>
      <c r="G43" s="2091"/>
      <c r="H43" s="2091"/>
      <c r="I43" s="2092"/>
      <c r="J43" s="34">
        <v>139628</v>
      </c>
      <c r="K43" s="35">
        <v>279539</v>
      </c>
      <c r="L43" s="2361">
        <f t="shared" si="0"/>
        <v>1.0020268141060533</v>
      </c>
      <c r="M43" s="2362"/>
      <c r="N43" s="2363"/>
      <c r="O43" s="2380"/>
      <c r="P43" s="2380"/>
    </row>
    <row r="44" spans="2:16" ht="21" customHeight="1">
      <c r="B44" s="27"/>
      <c r="C44" s="2091" t="s">
        <v>2021</v>
      </c>
      <c r="D44" s="2091"/>
      <c r="E44" s="2091"/>
      <c r="F44" s="2091"/>
      <c r="G44" s="2091"/>
      <c r="H44" s="2091"/>
      <c r="I44" s="2092"/>
      <c r="J44" s="34">
        <v>12177</v>
      </c>
      <c r="K44" s="35">
        <v>23745</v>
      </c>
      <c r="L44" s="2361">
        <f t="shared" si="0"/>
        <v>0.94998768169499881</v>
      </c>
      <c r="M44" s="2362"/>
      <c r="N44" s="2363"/>
      <c r="O44" s="2380"/>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46273</v>
      </c>
      <c r="K47" s="35">
        <v>73000</v>
      </c>
      <c r="L47" s="2361">
        <f t="shared" si="0"/>
        <v>0.57759384522291612</v>
      </c>
      <c r="M47" s="2362"/>
      <c r="N47" s="2363"/>
      <c r="O47" s="2380"/>
      <c r="P47" s="2380"/>
    </row>
    <row r="48" spans="2:16" ht="21" customHeight="1">
      <c r="B48" s="27"/>
      <c r="C48" s="2091" t="s">
        <v>2025</v>
      </c>
      <c r="D48" s="2091"/>
      <c r="E48" s="2091"/>
      <c r="F48" s="2091"/>
      <c r="G48" s="2091"/>
      <c r="H48" s="2091"/>
      <c r="I48" s="2092"/>
      <c r="J48" s="34">
        <v>0</v>
      </c>
      <c r="K48" s="35">
        <v>64545</v>
      </c>
      <c r="L48" s="2361" t="s">
        <v>61</v>
      </c>
      <c r="M48" s="2362"/>
      <c r="N48" s="2363"/>
      <c r="O48" s="2380"/>
      <c r="P48" s="2380"/>
    </row>
    <row r="49" spans="2:16" ht="30" customHeight="1">
      <c r="B49" s="27"/>
      <c r="C49" s="2091" t="s">
        <v>2026</v>
      </c>
      <c r="D49" s="2091"/>
      <c r="E49" s="2091"/>
      <c r="F49" s="38" t="s">
        <v>2014</v>
      </c>
      <c r="G49" s="2093"/>
      <c r="H49" s="2157"/>
      <c r="I49" s="2094"/>
      <c r="J49" s="36" t="s">
        <v>61</v>
      </c>
      <c r="K49" s="37" t="s">
        <v>61</v>
      </c>
      <c r="L49" s="2361" t="s">
        <v>61</v>
      </c>
      <c r="M49" s="2362"/>
      <c r="N49" s="2363"/>
      <c r="O49" s="2380"/>
      <c r="P49" s="2380"/>
    </row>
    <row r="50" spans="2:16" ht="21" customHeight="1">
      <c r="B50" s="27" t="s">
        <v>502</v>
      </c>
      <c r="C50" s="1997" t="s">
        <v>2027</v>
      </c>
      <c r="D50" s="1997"/>
      <c r="E50" s="1997"/>
      <c r="F50" s="1997"/>
      <c r="G50" s="1997"/>
      <c r="H50" s="1997"/>
      <c r="I50" s="1997"/>
      <c r="J50" s="34">
        <v>8144</v>
      </c>
      <c r="K50" s="35">
        <v>45700</v>
      </c>
      <c r="L50" s="2361">
        <f t="shared" si="0"/>
        <v>4.6114931237721022</v>
      </c>
      <c r="M50" s="2362"/>
      <c r="N50" s="2363"/>
      <c r="O50" s="2380"/>
      <c r="P50" s="2380"/>
    </row>
    <row r="51" spans="2:16" ht="21" customHeight="1">
      <c r="B51" s="27" t="s">
        <v>504</v>
      </c>
      <c r="C51" s="1997" t="s">
        <v>2028</v>
      </c>
      <c r="D51" s="1997"/>
      <c r="E51" s="1997"/>
      <c r="F51" s="1997"/>
      <c r="G51" s="1997"/>
      <c r="H51" s="1997"/>
      <c r="I51" s="1997"/>
      <c r="J51" s="36" t="s">
        <v>61</v>
      </c>
      <c r="K51" s="37" t="s">
        <v>61</v>
      </c>
      <c r="L51" s="2361" t="s">
        <v>61</v>
      </c>
      <c r="M51" s="2362"/>
      <c r="N51" s="2363"/>
      <c r="O51" s="2380"/>
      <c r="P51" s="2380"/>
    </row>
    <row r="52" spans="2:16" ht="21" customHeight="1">
      <c r="B52" s="27" t="s">
        <v>506</v>
      </c>
      <c r="C52" s="1997" t="s">
        <v>2029</v>
      </c>
      <c r="D52" s="1997"/>
      <c r="E52" s="1997"/>
      <c r="F52" s="1997"/>
      <c r="G52" s="1997"/>
      <c r="H52" s="1997"/>
      <c r="I52" s="1997"/>
      <c r="J52" s="34">
        <v>5104852</v>
      </c>
      <c r="K52" s="35">
        <v>15600000</v>
      </c>
      <c r="L52" s="2361">
        <f t="shared" si="0"/>
        <v>2.0559162146130778</v>
      </c>
      <c r="M52" s="2362"/>
      <c r="N52" s="2363"/>
      <c r="O52" s="2380"/>
      <c r="P52" s="2380"/>
    </row>
    <row r="53" spans="2:16" ht="21" customHeight="1">
      <c r="B53" s="27" t="s">
        <v>507</v>
      </c>
      <c r="C53" s="1997" t="s">
        <v>2030</v>
      </c>
      <c r="D53" s="1997"/>
      <c r="E53" s="1997"/>
      <c r="F53" s="1997"/>
      <c r="G53" s="1997"/>
      <c r="H53" s="1997"/>
      <c r="I53" s="1997"/>
      <c r="J53" s="34">
        <v>317400</v>
      </c>
      <c r="K53" s="35">
        <v>319900</v>
      </c>
      <c r="L53" s="2361">
        <f t="shared" si="0"/>
        <v>7.8764965343415243E-3</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6" t="s">
        <v>61</v>
      </c>
      <c r="K55" s="37" t="s">
        <v>61</v>
      </c>
      <c r="L55" s="2361" t="s">
        <v>61</v>
      </c>
      <c r="M55" s="2362"/>
      <c r="N55" s="2363"/>
      <c r="O55" s="2380"/>
      <c r="P55" s="2380"/>
    </row>
    <row r="56" spans="2:16" ht="21" customHeight="1">
      <c r="B56" s="27"/>
      <c r="C56" s="2091" t="s">
        <v>2033</v>
      </c>
      <c r="D56" s="2091"/>
      <c r="E56" s="2091"/>
      <c r="F56" s="2091"/>
      <c r="G56" s="2091"/>
      <c r="H56" s="2091"/>
      <c r="I56" s="2092"/>
      <c r="J56" s="34">
        <v>525</v>
      </c>
      <c r="K56" s="35">
        <v>4441</v>
      </c>
      <c r="L56" s="2361">
        <f t="shared" si="0"/>
        <v>7.4590476190476194</v>
      </c>
      <c r="M56" s="2362"/>
      <c r="N56" s="2363"/>
      <c r="O56" s="2380"/>
      <c r="P56" s="2380"/>
    </row>
    <row r="57" spans="2:16" ht="21" customHeight="1" thickBot="1">
      <c r="B57" s="39" t="s">
        <v>510</v>
      </c>
      <c r="C57" s="1997" t="s">
        <v>2034</v>
      </c>
      <c r="D57" s="1997"/>
      <c r="E57" s="1997"/>
      <c r="F57" s="1997"/>
      <c r="G57" s="1997"/>
      <c r="H57" s="1997"/>
      <c r="I57" s="1997"/>
      <c r="J57" s="203">
        <v>858</v>
      </c>
      <c r="K57" s="204">
        <v>3283</v>
      </c>
      <c r="L57" s="2366">
        <f t="shared" si="0"/>
        <v>2.8263403263403264</v>
      </c>
      <c r="M57" s="2367"/>
      <c r="N57" s="2368"/>
      <c r="O57" s="2380"/>
      <c r="P57" s="2380"/>
    </row>
    <row r="58" spans="2:16" ht="51" customHeight="1" thickBot="1">
      <c r="B58" s="205" t="s">
        <v>512</v>
      </c>
      <c r="C58" s="2827" t="s">
        <v>2035</v>
      </c>
      <c r="D58" s="2827"/>
      <c r="E58" s="2827"/>
      <c r="F58" s="2827"/>
      <c r="G58" s="2827"/>
      <c r="H58" s="2827"/>
      <c r="I58" s="2828"/>
      <c r="J58" s="41" t="s">
        <v>1949</v>
      </c>
      <c r="K58" s="42" t="s">
        <v>2036</v>
      </c>
      <c r="L58" s="2352"/>
      <c r="M58" s="2353"/>
      <c r="N58" s="2354"/>
      <c r="O58" s="43" t="s">
        <v>2037</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57" customHeight="1" thickBot="1">
      <c r="B60" s="181" t="s">
        <v>516</v>
      </c>
      <c r="C60" s="2330" t="s">
        <v>2039</v>
      </c>
      <c r="D60" s="2330"/>
      <c r="E60" s="2330"/>
      <c r="F60" s="2330"/>
      <c r="G60" s="2330"/>
      <c r="H60" s="2330"/>
      <c r="I60" s="2330"/>
      <c r="J60" s="2357" t="s">
        <v>1949</v>
      </c>
      <c r="K60" s="2358"/>
      <c r="L60" s="45" t="s">
        <v>2036</v>
      </c>
      <c r="M60" s="2359"/>
      <c r="N60" s="2360"/>
      <c r="O60" s="1627" t="s">
        <v>2040</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5" customHeight="1">
      <c r="B62" s="44" t="s">
        <v>519</v>
      </c>
      <c r="C62" s="1813" t="s">
        <v>2042</v>
      </c>
      <c r="D62" s="1813"/>
      <c r="E62" s="1813"/>
      <c r="F62" s="2347"/>
      <c r="G62" s="46" t="s">
        <v>2043</v>
      </c>
      <c r="H62" s="47" t="s">
        <v>2044</v>
      </c>
      <c r="I62" s="2271" t="s">
        <v>2045</v>
      </c>
      <c r="J62" s="2273"/>
      <c r="K62" s="2271" t="s">
        <v>1993</v>
      </c>
      <c r="L62" s="2272"/>
      <c r="M62" s="2272"/>
      <c r="N62" s="2274"/>
      <c r="O62" s="2348"/>
      <c r="P62" s="2348"/>
    </row>
    <row r="63" spans="2:16" ht="41.25" customHeight="1">
      <c r="B63" s="76" t="s">
        <v>435</v>
      </c>
      <c r="C63" s="2028" t="s">
        <v>2046</v>
      </c>
      <c r="D63" s="2028"/>
      <c r="E63" s="2028"/>
      <c r="F63" s="2029"/>
      <c r="G63" s="48">
        <v>273000</v>
      </c>
      <c r="H63" s="116" t="s">
        <v>5581</v>
      </c>
      <c r="I63" s="2317" t="s">
        <v>5582</v>
      </c>
      <c r="J63" s="2318"/>
      <c r="K63" s="2340" t="s">
        <v>5583</v>
      </c>
      <c r="L63" s="2341"/>
      <c r="M63" s="2341"/>
      <c r="N63" s="2342"/>
      <c r="O63" s="2349"/>
      <c r="P63" s="2349"/>
    </row>
    <row r="64" spans="2:16" ht="63" customHeight="1">
      <c r="B64" s="76" t="s">
        <v>441</v>
      </c>
      <c r="C64" s="2028" t="s">
        <v>2049</v>
      </c>
      <c r="D64" s="2028"/>
      <c r="E64" s="2028"/>
      <c r="F64" s="2029"/>
      <c r="G64" s="48">
        <v>0</v>
      </c>
      <c r="H64" s="116" t="s">
        <v>61</v>
      </c>
      <c r="I64" s="2317" t="s">
        <v>61</v>
      </c>
      <c r="J64" s="2318"/>
      <c r="K64" s="2340" t="s">
        <v>5584</v>
      </c>
      <c r="L64" s="2341"/>
      <c r="M64" s="2341"/>
      <c r="N64" s="2342"/>
      <c r="O64" s="2349"/>
      <c r="P64" s="2349"/>
    </row>
    <row r="65" spans="2:17" ht="54" customHeight="1" thickBot="1">
      <c r="B65" s="22" t="s">
        <v>443</v>
      </c>
      <c r="C65" s="1855" t="s">
        <v>2050</v>
      </c>
      <c r="D65" s="1855"/>
      <c r="E65" s="1855"/>
      <c r="F65" s="2098"/>
      <c r="G65" s="50">
        <f>G63+G64</f>
        <v>273000</v>
      </c>
      <c r="H65" s="505"/>
      <c r="I65" s="2309"/>
      <c r="J65" s="2310"/>
      <c r="K65" s="2309"/>
      <c r="L65" s="2311"/>
      <c r="M65" s="2311"/>
      <c r="N65" s="2312"/>
      <c r="O65" s="2350"/>
      <c r="P65" s="2350"/>
      <c r="Q65" s="349"/>
    </row>
    <row r="66" spans="2:17" ht="57.75" customHeight="1">
      <c r="B66" s="2313" t="s">
        <v>2051</v>
      </c>
      <c r="C66" s="2314"/>
      <c r="D66" s="2314"/>
      <c r="E66" s="2314"/>
      <c r="F66" s="2314"/>
      <c r="G66" s="2314"/>
      <c r="H66" s="2314"/>
      <c r="I66" s="2314"/>
      <c r="J66" s="2314"/>
      <c r="K66" s="2314"/>
      <c r="L66" s="2314"/>
      <c r="M66" s="2314"/>
      <c r="N66" s="2314"/>
      <c r="O66" s="2314"/>
      <c r="P66" s="2343"/>
    </row>
    <row r="67" spans="2:17" ht="75.75" customHeight="1" thickBot="1">
      <c r="B67" s="189" t="s">
        <v>528</v>
      </c>
      <c r="C67" s="2330" t="s">
        <v>2052</v>
      </c>
      <c r="D67" s="2330"/>
      <c r="E67" s="2330"/>
      <c r="F67" s="2330"/>
      <c r="G67" s="2330"/>
      <c r="H67" s="2330"/>
      <c r="I67" s="1550" t="s">
        <v>1949</v>
      </c>
      <c r="J67" s="54" t="s">
        <v>2036</v>
      </c>
      <c r="K67" s="2331"/>
      <c r="L67" s="2332"/>
      <c r="M67" s="2332"/>
      <c r="N67" s="2333"/>
      <c r="O67" s="1627" t="s">
        <v>5585</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t="s">
        <v>2888</v>
      </c>
      <c r="P69" s="2051"/>
    </row>
    <row r="70" spans="2:17" ht="28.5" customHeight="1">
      <c r="B70" s="76" t="s">
        <v>435</v>
      </c>
      <c r="C70" s="2825" t="s">
        <v>2060</v>
      </c>
      <c r="D70" s="2825"/>
      <c r="E70" s="2826"/>
      <c r="F70" s="1523" t="s">
        <v>1949</v>
      </c>
      <c r="G70" s="2315">
        <v>231000</v>
      </c>
      <c r="H70" s="2316"/>
      <c r="I70" s="2317" t="s">
        <v>5581</v>
      </c>
      <c r="J70" s="2318"/>
      <c r="K70" s="2340"/>
      <c r="L70" s="2341"/>
      <c r="M70" s="2341"/>
      <c r="N70" s="2342"/>
      <c r="O70" s="2124"/>
      <c r="P70" s="2124"/>
    </row>
    <row r="71" spans="2:17" ht="31.5" customHeight="1">
      <c r="B71" s="56"/>
      <c r="C71" s="2825" t="s">
        <v>2062</v>
      </c>
      <c r="D71" s="2825"/>
      <c r="E71" s="2826"/>
      <c r="F71" s="2162" t="s">
        <v>5586</v>
      </c>
      <c r="G71" s="2163"/>
      <c r="H71" s="2163"/>
      <c r="I71" s="2163"/>
      <c r="J71" s="2163"/>
      <c r="K71" s="2340"/>
      <c r="L71" s="2341"/>
      <c r="M71" s="2341"/>
      <c r="N71" s="2342"/>
      <c r="O71" s="2124"/>
      <c r="P71" s="2124"/>
    </row>
    <row r="72" spans="2:17" ht="65.25" customHeight="1">
      <c r="B72" s="76" t="s">
        <v>441</v>
      </c>
      <c r="C72" s="2825" t="s">
        <v>2064</v>
      </c>
      <c r="D72" s="2825"/>
      <c r="E72" s="2826"/>
      <c r="F72" s="1523" t="s">
        <v>2077</v>
      </c>
      <c r="G72" s="2315" t="s">
        <v>61</v>
      </c>
      <c r="H72" s="2316"/>
      <c r="I72" s="2317" t="s">
        <v>61</v>
      </c>
      <c r="J72" s="2318"/>
      <c r="K72" s="2340"/>
      <c r="L72" s="2341"/>
      <c r="M72" s="2341"/>
      <c r="N72" s="2342"/>
      <c r="O72" s="2124"/>
      <c r="P72" s="2124"/>
    </row>
    <row r="73" spans="2:17" ht="35.25" customHeight="1">
      <c r="B73" s="56"/>
      <c r="C73" s="2825" t="s">
        <v>2066</v>
      </c>
      <c r="D73" s="2825"/>
      <c r="E73" s="2826"/>
      <c r="F73" s="2162" t="s">
        <v>2077</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f>
        <v>231000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69.75"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64" customFormat="1" ht="32.25" customHeight="1">
      <c r="B77" s="76" t="s">
        <v>435</v>
      </c>
      <c r="C77" s="2028" t="s">
        <v>113</v>
      </c>
      <c r="D77" s="2028"/>
      <c r="E77" s="2029"/>
      <c r="F77" s="1523" t="s">
        <v>2073</v>
      </c>
      <c r="G77" s="2315">
        <f>11610+14976</f>
        <v>26586</v>
      </c>
      <c r="H77" s="2316"/>
      <c r="I77" s="2317" t="s">
        <v>862</v>
      </c>
      <c r="J77" s="2318"/>
      <c r="K77" s="2284" t="s">
        <v>5587</v>
      </c>
      <c r="L77" s="2285"/>
      <c r="M77" s="2285"/>
      <c r="N77" s="2286"/>
      <c r="O77" s="25" t="s">
        <v>2074</v>
      </c>
      <c r="P77" s="26"/>
    </row>
    <row r="78" spans="2:17" s="164" customFormat="1" ht="32.25" customHeight="1">
      <c r="B78" s="76" t="s">
        <v>441</v>
      </c>
      <c r="C78" s="2028" t="s">
        <v>1965</v>
      </c>
      <c r="D78" s="2028"/>
      <c r="E78" s="2029"/>
      <c r="F78" s="1523" t="s">
        <v>2073</v>
      </c>
      <c r="G78" s="2315">
        <v>805438</v>
      </c>
      <c r="H78" s="2316"/>
      <c r="I78" s="2317" t="s">
        <v>862</v>
      </c>
      <c r="J78" s="2318"/>
      <c r="K78" s="2284" t="s">
        <v>5588</v>
      </c>
      <c r="L78" s="2285"/>
      <c r="M78" s="2285"/>
      <c r="N78" s="2286"/>
      <c r="O78" s="25" t="s">
        <v>867</v>
      </c>
      <c r="P78" s="26"/>
    </row>
    <row r="79" spans="2:17" s="164" customFormat="1" ht="32.25" customHeight="1">
      <c r="B79" s="76" t="s">
        <v>443</v>
      </c>
      <c r="C79" s="2028" t="s">
        <v>2076</v>
      </c>
      <c r="D79" s="2028"/>
      <c r="E79" s="2029"/>
      <c r="F79" s="1523" t="s">
        <v>2065</v>
      </c>
      <c r="G79" s="2315">
        <v>0</v>
      </c>
      <c r="H79" s="2316"/>
      <c r="I79" s="2317" t="s">
        <v>857</v>
      </c>
      <c r="J79" s="2318"/>
      <c r="K79" s="2284"/>
      <c r="L79" s="2285"/>
      <c r="M79" s="2285"/>
      <c r="N79" s="2286"/>
      <c r="O79" s="25" t="s">
        <v>2005</v>
      </c>
      <c r="P79" s="26"/>
    </row>
    <row r="80" spans="2:17" s="164" customFormat="1" ht="32.25" customHeight="1">
      <c r="B80" s="76" t="s">
        <v>445</v>
      </c>
      <c r="C80" s="2028" t="s">
        <v>2078</v>
      </c>
      <c r="D80" s="2028"/>
      <c r="E80" s="2029"/>
      <c r="F80" s="1523" t="s">
        <v>2065</v>
      </c>
      <c r="G80" s="2315">
        <v>0</v>
      </c>
      <c r="H80" s="2316"/>
      <c r="I80" s="2317" t="s">
        <v>857</v>
      </c>
      <c r="J80" s="2318"/>
      <c r="K80" s="2315"/>
      <c r="L80" s="2319"/>
      <c r="M80" s="2319"/>
      <c r="N80" s="2320"/>
      <c r="O80" s="2051" t="s">
        <v>1981</v>
      </c>
      <c r="P80" s="2051"/>
    </row>
    <row r="81" spans="1:16" s="164" customFormat="1" ht="32.25" customHeight="1">
      <c r="B81" s="76" t="s">
        <v>448</v>
      </c>
      <c r="C81" s="2028" t="s">
        <v>2005</v>
      </c>
      <c r="D81" s="2028"/>
      <c r="E81" s="2029"/>
      <c r="F81" s="1523" t="s">
        <v>2065</v>
      </c>
      <c r="G81" s="2315">
        <v>0</v>
      </c>
      <c r="H81" s="2316"/>
      <c r="I81" s="2317" t="s">
        <v>857</v>
      </c>
      <c r="J81" s="2318"/>
      <c r="K81" s="2284"/>
      <c r="L81" s="2285"/>
      <c r="M81" s="2285"/>
      <c r="N81" s="2286"/>
      <c r="O81" s="2197"/>
      <c r="P81" s="2197"/>
    </row>
    <row r="82" spans="1:16" ht="48" customHeight="1" thickBot="1">
      <c r="B82" s="22" t="s">
        <v>450</v>
      </c>
      <c r="C82" s="1855" t="s">
        <v>2080</v>
      </c>
      <c r="D82" s="1855"/>
      <c r="E82" s="2098"/>
      <c r="F82" s="61"/>
      <c r="G82" s="2307">
        <f>G77+G78+G79+G80+G81</f>
        <v>832024</v>
      </c>
      <c r="H82" s="2308"/>
      <c r="I82" s="2309"/>
      <c r="J82" s="2310"/>
      <c r="K82" s="2309"/>
      <c r="L82" s="2311"/>
      <c r="M82" s="2311"/>
      <c r="N82" s="2312"/>
      <c r="O82" s="62"/>
      <c r="P82" s="62"/>
    </row>
    <row r="83" spans="1:16" ht="54.75" customHeight="1">
      <c r="A83" s="166"/>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223">
        <f>G74/(G74+G82)</f>
        <v>0.21730459519258266</v>
      </c>
      <c r="K84" s="65" t="s">
        <v>1950</v>
      </c>
      <c r="L84" s="2304"/>
      <c r="M84" s="2305"/>
      <c r="N84" s="2306"/>
      <c r="O84" s="2231"/>
      <c r="P84" s="2231"/>
    </row>
    <row r="85" spans="1:16" ht="49.5" customHeight="1">
      <c r="B85" s="207" t="s">
        <v>553</v>
      </c>
      <c r="C85" s="2302" t="s">
        <v>2083</v>
      </c>
      <c r="D85" s="2302"/>
      <c r="E85" s="2302"/>
      <c r="F85" s="2302"/>
      <c r="G85" s="2302"/>
      <c r="H85" s="2302"/>
      <c r="I85" s="2303"/>
      <c r="J85" s="223">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223">
        <f>(G74+G82)/J27</f>
        <v>0.94319319141686953</v>
      </c>
      <c r="K86" s="65" t="s">
        <v>1950</v>
      </c>
      <c r="L86" s="2304"/>
      <c r="M86" s="2305"/>
      <c r="N86" s="2306"/>
      <c r="O86" s="2232"/>
      <c r="P86" s="2232"/>
    </row>
    <row r="87" spans="1:16" ht="34.5" customHeight="1">
      <c r="B87" s="208" t="s">
        <v>557</v>
      </c>
      <c r="C87" s="2302" t="s">
        <v>2085</v>
      </c>
      <c r="D87" s="2302"/>
      <c r="E87" s="2302"/>
      <c r="F87" s="2302"/>
      <c r="G87" s="2302"/>
      <c r="H87" s="2302"/>
      <c r="I87" s="2303"/>
      <c r="J87" s="224" t="str">
        <f>IF(J86&lt;0.99,"Funding gap","No funding gap")</f>
        <v>Funding gap</v>
      </c>
      <c r="K87" s="1547" t="s">
        <v>2036</v>
      </c>
      <c r="L87" s="2304"/>
      <c r="M87" s="2305"/>
      <c r="N87" s="2306"/>
      <c r="O87" s="2233"/>
      <c r="P87" s="2233"/>
    </row>
    <row r="88" spans="1:16" ht="39" customHeight="1">
      <c r="B88" s="87" t="s">
        <v>559</v>
      </c>
      <c r="C88" s="2028" t="s">
        <v>2087</v>
      </c>
      <c r="D88" s="2028"/>
      <c r="E88" s="2028"/>
      <c r="F88" s="2028"/>
      <c r="G88" s="2028"/>
      <c r="H88" s="2028"/>
      <c r="I88" s="2028"/>
      <c r="J88" s="2029"/>
      <c r="K88" s="2289" t="s">
        <v>2036</v>
      </c>
      <c r="L88" s="2292"/>
      <c r="M88" s="2293"/>
      <c r="N88" s="2294"/>
      <c r="O88" s="2051" t="s">
        <v>2089</v>
      </c>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1949</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1962</v>
      </c>
      <c r="K92" s="2290"/>
      <c r="L92" s="2295"/>
      <c r="M92" s="2296"/>
      <c r="N92" s="2297"/>
      <c r="O92" s="2124"/>
      <c r="P92" s="2124"/>
    </row>
    <row r="93" spans="1:16" ht="21" customHeight="1">
      <c r="B93" s="1490" t="s">
        <v>448</v>
      </c>
      <c r="C93" s="1903" t="s">
        <v>2093</v>
      </c>
      <c r="D93" s="1903"/>
      <c r="E93" s="1903"/>
      <c r="F93" s="1903"/>
      <c r="G93" s="1754" t="s">
        <v>5589</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c r="J95" s="2230"/>
      <c r="K95" s="2230"/>
      <c r="L95" s="2230"/>
      <c r="M95" s="2230"/>
      <c r="N95" s="2022"/>
      <c r="O95" s="2051" t="s">
        <v>1981</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1949</v>
      </c>
      <c r="G100" s="2040"/>
      <c r="H100" s="2290"/>
      <c r="I100" s="2023"/>
      <c r="J100" s="2048"/>
      <c r="K100" s="2048"/>
      <c r="L100" s="2048"/>
      <c r="M100" s="2048"/>
      <c r="N100" s="2024"/>
      <c r="O100" s="2124"/>
      <c r="P100" s="2124"/>
    </row>
    <row r="101" spans="2:16" ht="21" customHeight="1">
      <c r="B101" s="27"/>
      <c r="C101" s="1903" t="s">
        <v>2101</v>
      </c>
      <c r="D101" s="1903"/>
      <c r="E101" s="2138"/>
      <c r="F101" s="2038" t="s">
        <v>1949</v>
      </c>
      <c r="G101" s="2040"/>
      <c r="H101" s="2290"/>
      <c r="I101" s="2023"/>
      <c r="J101" s="2048"/>
      <c r="K101" s="2048"/>
      <c r="L101" s="2048"/>
      <c r="M101" s="2048"/>
      <c r="N101" s="2024"/>
      <c r="O101" s="2124"/>
      <c r="P101" s="2124"/>
    </row>
    <row r="102" spans="2:16" ht="21" customHeight="1">
      <c r="B102" s="27"/>
      <c r="C102" s="1903" t="s">
        <v>2005</v>
      </c>
      <c r="D102" s="1903"/>
      <c r="E102" s="2138"/>
      <c r="F102" s="2038" t="s">
        <v>1949</v>
      </c>
      <c r="G102" s="2040"/>
      <c r="H102" s="2290"/>
      <c r="I102" s="2023"/>
      <c r="J102" s="2048"/>
      <c r="K102" s="2048"/>
      <c r="L102" s="2048"/>
      <c r="M102" s="2048"/>
      <c r="N102" s="2024"/>
      <c r="O102" s="2124"/>
      <c r="P102" s="2124"/>
    </row>
    <row r="103" spans="2:16" ht="49.5" customHeight="1">
      <c r="B103" s="27"/>
      <c r="C103" s="1903" t="s">
        <v>2102</v>
      </c>
      <c r="D103" s="1903"/>
      <c r="E103" s="2138"/>
      <c r="F103" s="1999" t="s">
        <v>5590</v>
      </c>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c r="L106" s="2263"/>
      <c r="M106" s="2263"/>
      <c r="N106" s="2264"/>
      <c r="O106" s="25" t="s">
        <v>2040</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5591</v>
      </c>
      <c r="G108" s="2276"/>
      <c r="H108" s="2277"/>
      <c r="I108" s="2278">
        <v>213000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9.75" customHeight="1">
      <c r="B113" s="209" t="s">
        <v>578</v>
      </c>
      <c r="C113" s="2244" t="s">
        <v>2111</v>
      </c>
      <c r="D113" s="2244"/>
      <c r="E113" s="2244"/>
      <c r="F113" s="2244"/>
      <c r="G113" s="2244"/>
      <c r="H113" s="2244"/>
      <c r="I113" s="2244"/>
      <c r="J113" s="2244"/>
      <c r="K113" s="2244"/>
      <c r="L113" s="2244"/>
      <c r="M113" s="2244"/>
      <c r="N113" s="2244"/>
      <c r="O113" s="2245" t="s">
        <v>3386</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33.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1962</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1949</v>
      </c>
      <c r="H119" s="2109"/>
      <c r="I119" s="2108" t="s">
        <v>1949</v>
      </c>
      <c r="J119" s="2109"/>
      <c r="K119" s="1522" t="s">
        <v>1949</v>
      </c>
      <c r="L119" s="2108" t="s">
        <v>1962</v>
      </c>
      <c r="M119" s="2110"/>
      <c r="N119" s="2191"/>
      <c r="O119" s="2232"/>
      <c r="P119" s="2232"/>
    </row>
    <row r="120" spans="2:16" ht="26.25" customHeight="1">
      <c r="B120" s="73" t="s">
        <v>590</v>
      </c>
      <c r="C120" s="1885" t="s">
        <v>2122</v>
      </c>
      <c r="D120" s="1885"/>
      <c r="E120" s="1885"/>
      <c r="F120" s="2148"/>
      <c r="G120" s="2108" t="s">
        <v>1949</v>
      </c>
      <c r="H120" s="2109"/>
      <c r="I120" s="2108" t="s">
        <v>1949</v>
      </c>
      <c r="J120" s="2109"/>
      <c r="K120" s="1522" t="s">
        <v>1949</v>
      </c>
      <c r="L120" s="2108" t="s">
        <v>1962</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1949</v>
      </c>
      <c r="L123" s="2108" t="s">
        <v>1949</v>
      </c>
      <c r="M123" s="2110"/>
      <c r="N123" s="2191"/>
      <c r="O123" s="2232"/>
      <c r="P123" s="2232"/>
    </row>
    <row r="124" spans="2:16" ht="24" customHeight="1">
      <c r="B124" s="73" t="s">
        <v>458</v>
      </c>
      <c r="C124" s="1885" t="s">
        <v>2124</v>
      </c>
      <c r="D124" s="1885"/>
      <c r="E124" s="1885"/>
      <c r="F124" s="2148"/>
      <c r="G124" s="2108" t="s">
        <v>1962</v>
      </c>
      <c r="H124" s="2109"/>
      <c r="I124" s="2108" t="s">
        <v>1949</v>
      </c>
      <c r="J124" s="2109"/>
      <c r="K124" s="1522" t="s">
        <v>1949</v>
      </c>
      <c r="L124" s="2108" t="s">
        <v>1962</v>
      </c>
      <c r="M124" s="2110"/>
      <c r="N124" s="2191"/>
      <c r="O124" s="2232"/>
      <c r="P124" s="2232"/>
    </row>
    <row r="125" spans="2:16" ht="24" customHeight="1">
      <c r="B125" s="73" t="s">
        <v>594</v>
      </c>
      <c r="C125" s="1885" t="s">
        <v>2125</v>
      </c>
      <c r="D125" s="1885"/>
      <c r="E125" s="1885"/>
      <c r="F125" s="2148"/>
      <c r="G125" s="2108" t="s">
        <v>1962</v>
      </c>
      <c r="H125" s="2109"/>
      <c r="I125" s="2108" t="s">
        <v>1949</v>
      </c>
      <c r="J125" s="2109"/>
      <c r="K125" s="1522" t="s">
        <v>1949</v>
      </c>
      <c r="L125" s="2108" t="s">
        <v>1962</v>
      </c>
      <c r="M125" s="2110"/>
      <c r="N125" s="2191"/>
      <c r="O125" s="2232"/>
      <c r="P125" s="2232"/>
    </row>
    <row r="126" spans="2:16" ht="21" customHeight="1">
      <c r="B126" s="73" t="s">
        <v>596</v>
      </c>
      <c r="C126" s="1885" t="s">
        <v>2126</v>
      </c>
      <c r="D126" s="1885"/>
      <c r="E126" s="1885"/>
      <c r="F126" s="2148"/>
      <c r="G126" s="2108" t="s">
        <v>2077</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2077</v>
      </c>
      <c r="H127" s="2109"/>
      <c r="I127" s="2108" t="s">
        <v>1962</v>
      </c>
      <c r="J127" s="2109"/>
      <c r="K127" s="1522" t="s">
        <v>1962</v>
      </c>
      <c r="L127" s="2108" t="s">
        <v>1962</v>
      </c>
      <c r="M127" s="2110"/>
      <c r="N127" s="2191"/>
      <c r="O127" s="2232"/>
      <c r="P127" s="2232"/>
    </row>
    <row r="128" spans="2:16" ht="21" customHeight="1">
      <c r="B128" s="73" t="s">
        <v>600</v>
      </c>
      <c r="C128" s="1885" t="s">
        <v>2128</v>
      </c>
      <c r="D128" s="1885"/>
      <c r="E128" s="1885"/>
      <c r="F128" s="2148"/>
      <c r="G128" s="2108" t="s">
        <v>2077</v>
      </c>
      <c r="H128" s="2109"/>
      <c r="I128" s="2108" t="s">
        <v>1949</v>
      </c>
      <c r="J128" s="2109"/>
      <c r="K128" s="1522" t="s">
        <v>1949</v>
      </c>
      <c r="L128" s="2108" t="s">
        <v>1949</v>
      </c>
      <c r="M128" s="2110"/>
      <c r="N128" s="2191"/>
      <c r="O128" s="2232"/>
      <c r="P128" s="2232"/>
    </row>
    <row r="129" spans="2:16" ht="32.25" customHeight="1">
      <c r="B129" s="74" t="s">
        <v>602</v>
      </c>
      <c r="C129" s="1885" t="s">
        <v>2129</v>
      </c>
      <c r="D129" s="1885"/>
      <c r="E129" s="1885"/>
      <c r="F129" s="1885"/>
      <c r="G129" s="1885"/>
      <c r="H129" s="1885"/>
      <c r="I129" s="1885"/>
      <c r="J129" s="1885"/>
      <c r="K129" s="1885"/>
      <c r="L129" s="1885"/>
      <c r="M129" s="1885"/>
      <c r="N129" s="1886"/>
      <c r="O129" s="2232"/>
      <c r="P129" s="2232"/>
    </row>
    <row r="130" spans="2:16" ht="27.75" customHeight="1">
      <c r="B130" s="75" t="s">
        <v>458</v>
      </c>
      <c r="C130" s="2241" t="s">
        <v>2130</v>
      </c>
      <c r="D130" s="2241"/>
      <c r="E130" s="2242"/>
      <c r="F130" s="2242"/>
      <c r="G130" s="2108"/>
      <c r="H130" s="2109"/>
      <c r="I130" s="2108"/>
      <c r="J130" s="2109"/>
      <c r="K130" s="1522"/>
      <c r="L130" s="2108"/>
      <c r="M130" s="2110"/>
      <c r="N130" s="2191"/>
      <c r="O130" s="2232"/>
      <c r="P130" s="2232"/>
    </row>
    <row r="131" spans="2:16" ht="27.75" customHeight="1">
      <c r="B131" s="75" t="s">
        <v>489</v>
      </c>
      <c r="C131" s="2241" t="s">
        <v>2130</v>
      </c>
      <c r="D131" s="2241"/>
      <c r="E131" s="2242"/>
      <c r="F131" s="2242"/>
      <c r="G131" s="2108"/>
      <c r="H131" s="2109"/>
      <c r="I131" s="2108"/>
      <c r="J131" s="2109"/>
      <c r="K131" s="1522"/>
      <c r="L131" s="2108"/>
      <c r="M131" s="2110"/>
      <c r="N131" s="2191"/>
      <c r="O131" s="2232"/>
      <c r="P131" s="2232"/>
    </row>
    <row r="132" spans="2:16" ht="27.75" customHeight="1">
      <c r="B132" s="75" t="s">
        <v>493</v>
      </c>
      <c r="C132" s="2241" t="s">
        <v>2130</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2131</v>
      </c>
      <c r="D133" s="1978"/>
      <c r="E133" s="1978"/>
      <c r="F133" s="1979"/>
      <c r="G133" s="2230"/>
      <c r="H133" s="2230"/>
      <c r="I133" s="2230"/>
      <c r="J133" s="2230"/>
      <c r="K133" s="2230"/>
      <c r="L133" s="2230"/>
      <c r="M133" s="2230"/>
      <c r="N133" s="2230"/>
      <c r="O133" s="2243"/>
      <c r="P133" s="2243"/>
    </row>
    <row r="134" spans="2:16" ht="25.5" customHeight="1" thickBot="1">
      <c r="B134" s="1894" t="s">
        <v>2133</v>
      </c>
      <c r="C134" s="1895"/>
      <c r="D134" s="1895"/>
      <c r="E134" s="1895"/>
      <c r="F134" s="1895"/>
      <c r="G134" s="1895"/>
      <c r="H134" s="1895"/>
      <c r="I134" s="1895"/>
      <c r="J134" s="1895"/>
      <c r="K134" s="1895"/>
      <c r="L134" s="1895"/>
      <c r="M134" s="1895"/>
      <c r="N134" s="1895"/>
      <c r="O134" s="1895"/>
      <c r="P134" s="1896"/>
    </row>
    <row r="135" spans="2:16" ht="85.35" customHeight="1">
      <c r="B135" s="176" t="s">
        <v>607</v>
      </c>
      <c r="C135" s="2407" t="s">
        <v>2134</v>
      </c>
      <c r="D135" s="2407"/>
      <c r="E135" s="2407"/>
      <c r="F135" s="2822"/>
      <c r="G135" s="1531" t="s">
        <v>1949</v>
      </c>
      <c r="H135" s="3386" t="s">
        <v>2135</v>
      </c>
      <c r="I135" s="2387"/>
      <c r="J135" s="2238" t="s">
        <v>5592</v>
      </c>
      <c r="K135" s="2239"/>
      <c r="L135" s="2239"/>
      <c r="M135" s="2239"/>
      <c r="N135" s="2240"/>
      <c r="O135" s="1628" t="s">
        <v>4984</v>
      </c>
      <c r="P135" s="1540"/>
    </row>
    <row r="136" spans="2:16" ht="15.75" customHeight="1">
      <c r="B136" s="2227" t="s">
        <v>2137</v>
      </c>
      <c r="C136" s="2228"/>
      <c r="D136" s="2228"/>
      <c r="E136" s="2228"/>
      <c r="F136" s="2228"/>
      <c r="G136" s="2228"/>
      <c r="H136" s="2228"/>
      <c r="I136" s="2228"/>
      <c r="J136" s="2228"/>
      <c r="K136" s="2228"/>
      <c r="L136" s="2228"/>
      <c r="M136" s="2228"/>
      <c r="N136" s="2228"/>
      <c r="O136" s="2228"/>
      <c r="P136" s="2229"/>
    </row>
    <row r="137" spans="2:16" ht="19.5" customHeight="1">
      <c r="B137" s="76" t="s">
        <v>611</v>
      </c>
      <c r="C137" s="2028" t="s">
        <v>2138</v>
      </c>
      <c r="D137" s="2028"/>
      <c r="E137" s="2028"/>
      <c r="F137" s="2028"/>
      <c r="G137" s="2028"/>
      <c r="H137" s="1999" t="s">
        <v>5593</v>
      </c>
      <c r="I137" s="2027"/>
      <c r="J137" s="2027"/>
      <c r="K137" s="2169" t="s">
        <v>2036</v>
      </c>
      <c r="L137" s="2230"/>
      <c r="M137" s="2230"/>
      <c r="N137" s="2022"/>
      <c r="O137" s="2231"/>
      <c r="P137" s="2231"/>
    </row>
    <row r="138" spans="2:16" ht="19.5" customHeight="1">
      <c r="B138" s="76" t="s">
        <v>441</v>
      </c>
      <c r="C138" s="2028" t="s">
        <v>2140</v>
      </c>
      <c r="D138" s="2028"/>
      <c r="E138" s="2028"/>
      <c r="F138" s="2028"/>
      <c r="G138" s="2028"/>
      <c r="H138" s="1999" t="s">
        <v>4552</v>
      </c>
      <c r="I138" s="2027"/>
      <c r="J138" s="2027"/>
      <c r="K138" s="2169"/>
      <c r="L138" s="2048"/>
      <c r="M138" s="2048"/>
      <c r="N138" s="2024"/>
      <c r="O138" s="2232"/>
      <c r="P138" s="2232"/>
    </row>
    <row r="139" spans="2: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2: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2:16" ht="48.75" customHeight="1">
      <c r="B141" s="87" t="s">
        <v>616</v>
      </c>
      <c r="C141" s="2028" t="s">
        <v>2143</v>
      </c>
      <c r="D141" s="2028"/>
      <c r="E141" s="2028"/>
      <c r="F141" s="2028"/>
      <c r="G141" s="2028"/>
      <c r="H141" s="1999" t="s">
        <v>1962</v>
      </c>
      <c r="I141" s="2027"/>
      <c r="J141" s="2027"/>
      <c r="K141" s="2169"/>
      <c r="L141" s="2039"/>
      <c r="M141" s="2039"/>
      <c r="N141" s="2225"/>
      <c r="O141" s="2051" t="s">
        <v>1981</v>
      </c>
      <c r="P141" s="2051"/>
    </row>
    <row r="142" spans="2:16" ht="72.599999999999994" customHeight="1">
      <c r="B142" s="76" t="s">
        <v>435</v>
      </c>
      <c r="C142" s="2028" t="s">
        <v>2144</v>
      </c>
      <c r="D142" s="2028"/>
      <c r="E142" s="2028"/>
      <c r="F142" s="2028"/>
      <c r="G142" s="2029"/>
      <c r="H142" s="1999"/>
      <c r="I142" s="2027"/>
      <c r="J142" s="2027"/>
      <c r="K142" s="2169"/>
      <c r="L142" s="2056"/>
      <c r="M142" s="2056"/>
      <c r="N142" s="2226"/>
      <c r="O142" s="2197"/>
      <c r="P142" s="2197"/>
    </row>
    <row r="143" spans="2:16" ht="75" customHeight="1">
      <c r="B143" s="87" t="s">
        <v>619</v>
      </c>
      <c r="C143" s="2028" t="s">
        <v>2146</v>
      </c>
      <c r="D143" s="2028"/>
      <c r="E143" s="2028"/>
      <c r="F143" s="2028"/>
      <c r="G143" s="2028"/>
      <c r="H143" s="1999" t="s">
        <v>1949</v>
      </c>
      <c r="I143" s="2027"/>
      <c r="J143" s="2027"/>
      <c r="K143" s="2169"/>
      <c r="L143" s="2153"/>
      <c r="M143" s="2153"/>
      <c r="N143" s="2234"/>
      <c r="O143" s="2051" t="s">
        <v>1981</v>
      </c>
      <c r="P143" s="2051"/>
    </row>
    <row r="144" spans="2:16" ht="98.45" customHeight="1" thickBot="1">
      <c r="B144" s="22" t="s">
        <v>435</v>
      </c>
      <c r="C144" s="1855" t="s">
        <v>2144</v>
      </c>
      <c r="D144" s="1855"/>
      <c r="E144" s="1855"/>
      <c r="F144" s="1855"/>
      <c r="G144" s="2098"/>
      <c r="H144" s="3583" t="s">
        <v>5594</v>
      </c>
      <c r="I144" s="3584"/>
      <c r="J144" s="5088"/>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2156</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2156</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2156</v>
      </c>
      <c r="K149" s="2110"/>
      <c r="L149" s="2109"/>
      <c r="M149" s="2162"/>
      <c r="N149" s="2196"/>
      <c r="O149" s="2165"/>
      <c r="P149" s="2165"/>
    </row>
    <row r="150" spans="2:16" ht="32.25" customHeight="1">
      <c r="B150" s="76"/>
      <c r="C150" s="1528" t="s">
        <v>489</v>
      </c>
      <c r="D150" s="1885" t="s">
        <v>2155</v>
      </c>
      <c r="E150" s="1885"/>
      <c r="F150" s="2148"/>
      <c r="G150" s="2108" t="s">
        <v>2153</v>
      </c>
      <c r="H150" s="2110"/>
      <c r="I150" s="2109"/>
      <c r="J150" s="2108" t="s">
        <v>2156</v>
      </c>
      <c r="K150" s="2110"/>
      <c r="L150" s="2109"/>
      <c r="M150" s="1533"/>
      <c r="N150" s="1539"/>
      <c r="O150" s="2165"/>
      <c r="P150" s="2165"/>
    </row>
    <row r="151" spans="2:16" ht="41.25" customHeight="1">
      <c r="B151" s="76" t="s">
        <v>445</v>
      </c>
      <c r="C151" s="1885" t="s">
        <v>2121</v>
      </c>
      <c r="D151" s="1885"/>
      <c r="E151" s="1885"/>
      <c r="F151" s="2148"/>
      <c r="G151" s="2108" t="s">
        <v>2904</v>
      </c>
      <c r="H151" s="2110"/>
      <c r="I151" s="2109"/>
      <c r="J151" s="2108" t="s">
        <v>2156</v>
      </c>
      <c r="K151" s="2110"/>
      <c r="L151" s="2109"/>
      <c r="M151" s="2162"/>
      <c r="N151" s="2196"/>
      <c r="O151" s="2165"/>
      <c r="P151" s="2165"/>
    </row>
    <row r="152" spans="2:16" ht="29.25" customHeight="1">
      <c r="B152" s="76" t="s">
        <v>448</v>
      </c>
      <c r="C152" s="1885" t="s">
        <v>2157</v>
      </c>
      <c r="D152" s="1885"/>
      <c r="E152" s="1885"/>
      <c r="F152" s="2148"/>
      <c r="G152" s="2108" t="s">
        <v>2904</v>
      </c>
      <c r="H152" s="2110"/>
      <c r="I152" s="2109"/>
      <c r="J152" s="2108" t="s">
        <v>2156</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2156</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2156</v>
      </c>
      <c r="K154" s="2110"/>
      <c r="L154" s="2109"/>
      <c r="M154" s="2162"/>
      <c r="N154" s="2196"/>
      <c r="O154" s="2165"/>
      <c r="P154" s="2165"/>
    </row>
    <row r="155" spans="2:16" ht="28.5" customHeight="1">
      <c r="B155" s="76" t="s">
        <v>456</v>
      </c>
      <c r="C155" s="1885" t="s">
        <v>2158</v>
      </c>
      <c r="D155" s="1885"/>
      <c r="E155" s="1885"/>
      <c r="F155" s="2148"/>
      <c r="G155" s="2108" t="s">
        <v>2904</v>
      </c>
      <c r="H155" s="2110"/>
      <c r="I155" s="2109"/>
      <c r="J155" s="2108" t="s">
        <v>2156</v>
      </c>
      <c r="K155" s="2110"/>
      <c r="L155" s="2109"/>
      <c r="M155" s="2163"/>
      <c r="N155" s="2196"/>
      <c r="O155" s="2017"/>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2159</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1885" t="s">
        <v>2128</v>
      </c>
      <c r="D160" s="1885"/>
      <c r="E160" s="1885"/>
      <c r="F160" s="2148"/>
      <c r="G160" s="2108" t="s">
        <v>2156</v>
      </c>
      <c r="H160" s="2110"/>
      <c r="I160" s="2109"/>
      <c r="J160" s="2108" t="s">
        <v>2156</v>
      </c>
      <c r="K160" s="2110"/>
      <c r="L160" s="2109"/>
      <c r="M160" s="2163"/>
      <c r="N160" s="2196"/>
      <c r="O160" s="2017"/>
      <c r="P160" s="2017"/>
    </row>
    <row r="161" spans="1:16" ht="42.75" customHeight="1" thickBot="1">
      <c r="B161" s="80" t="s">
        <v>602</v>
      </c>
      <c r="C161" s="2206" t="s">
        <v>2161</v>
      </c>
      <c r="D161" s="2206"/>
      <c r="E161" s="2206"/>
      <c r="F161" s="81" t="s">
        <v>2162</v>
      </c>
      <c r="G161" s="82" t="s">
        <v>5595</v>
      </c>
      <c r="H161" s="82"/>
      <c r="I161" s="506" t="s">
        <v>330</v>
      </c>
      <c r="J161" s="2207" t="s">
        <v>2065</v>
      </c>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35.25" customHeight="1">
      <c r="A163" s="166"/>
      <c r="B163" s="1582" t="s">
        <v>633</v>
      </c>
      <c r="C163" s="2028" t="s">
        <v>2164</v>
      </c>
      <c r="D163" s="2028"/>
      <c r="E163" s="2029"/>
      <c r="F163" s="1542" t="s">
        <v>2165</v>
      </c>
      <c r="G163" s="2198" t="s">
        <v>2166</v>
      </c>
      <c r="H163" s="2199"/>
      <c r="I163" s="2199"/>
      <c r="J163" s="2199"/>
      <c r="K163" s="2200"/>
      <c r="L163" s="2201" t="s">
        <v>2167</v>
      </c>
      <c r="M163" s="2202"/>
      <c r="N163" s="2202"/>
      <c r="O163" s="2204" t="s">
        <v>2185</v>
      </c>
      <c r="P163" s="2204"/>
    </row>
    <row r="164" spans="1:16">
      <c r="A164" s="166"/>
      <c r="B164" s="1492" t="s">
        <v>435</v>
      </c>
      <c r="C164" s="1997" t="s">
        <v>2168</v>
      </c>
      <c r="D164" s="1997"/>
      <c r="E164" s="1998"/>
      <c r="F164" s="1523" t="s">
        <v>1949</v>
      </c>
      <c r="G164" s="5089" t="s">
        <v>5596</v>
      </c>
      <c r="H164" s="5090"/>
      <c r="I164" s="5090"/>
      <c r="J164" s="5090"/>
      <c r="K164" s="5091"/>
      <c r="L164" s="2108" t="s">
        <v>1949</v>
      </c>
      <c r="M164" s="2110"/>
      <c r="N164" s="2110"/>
      <c r="O164" s="2204"/>
      <c r="P164" s="2204"/>
    </row>
    <row r="165" spans="1:16">
      <c r="A165" s="166"/>
      <c r="B165" s="1492" t="s">
        <v>441</v>
      </c>
      <c r="C165" s="1997" t="s">
        <v>2170</v>
      </c>
      <c r="D165" s="1997"/>
      <c r="E165" s="1998"/>
      <c r="F165" s="1523" t="s">
        <v>1949</v>
      </c>
      <c r="G165" s="5092"/>
      <c r="H165" s="5093"/>
      <c r="I165" s="5093"/>
      <c r="J165" s="5093"/>
      <c r="K165" s="5094"/>
      <c r="L165" s="2108" t="s">
        <v>1949</v>
      </c>
      <c r="M165" s="2110"/>
      <c r="N165" s="2110"/>
      <c r="O165" s="2204"/>
      <c r="P165" s="2204"/>
    </row>
    <row r="166" spans="1:16">
      <c r="A166" s="166"/>
      <c r="B166" s="1492" t="s">
        <v>443</v>
      </c>
      <c r="C166" s="1997" t="s">
        <v>2172</v>
      </c>
      <c r="D166" s="1997"/>
      <c r="E166" s="1998"/>
      <c r="F166" s="1523" t="s">
        <v>1949</v>
      </c>
      <c r="G166" s="5092"/>
      <c r="H166" s="5093"/>
      <c r="I166" s="5093"/>
      <c r="J166" s="5093"/>
      <c r="K166" s="5094"/>
      <c r="L166" s="2108" t="s">
        <v>1949</v>
      </c>
      <c r="M166" s="2110"/>
      <c r="N166" s="2110"/>
      <c r="O166" s="2204"/>
      <c r="P166" s="2204"/>
    </row>
    <row r="167" spans="1:16">
      <c r="A167" s="166"/>
      <c r="B167" s="1492" t="s">
        <v>445</v>
      </c>
      <c r="C167" s="1997" t="s">
        <v>2173</v>
      </c>
      <c r="D167" s="1997"/>
      <c r="E167" s="1998"/>
      <c r="F167" s="1523" t="s">
        <v>1949</v>
      </c>
      <c r="G167" s="5095"/>
      <c r="H167" s="5096"/>
      <c r="I167" s="5096"/>
      <c r="J167" s="5096"/>
      <c r="K167" s="5097"/>
      <c r="L167" s="2108" t="s">
        <v>1949</v>
      </c>
      <c r="M167" s="2110"/>
      <c r="N167" s="2110"/>
      <c r="O167" s="2204"/>
      <c r="P167" s="2204"/>
    </row>
    <row r="168" spans="1:16">
      <c r="A168" s="166"/>
      <c r="B168" s="76" t="s">
        <v>448</v>
      </c>
      <c r="C168" s="1997" t="s">
        <v>2174</v>
      </c>
      <c r="D168" s="1997"/>
      <c r="E168" s="1998"/>
      <c r="F168" s="1532" t="s">
        <v>1949</v>
      </c>
      <c r="G168" s="5089" t="s">
        <v>5597</v>
      </c>
      <c r="H168" s="5090"/>
      <c r="I168" s="5090"/>
      <c r="J168" s="5090"/>
      <c r="K168" s="5091"/>
      <c r="L168" s="2108" t="s">
        <v>1949</v>
      </c>
      <c r="M168" s="2110"/>
      <c r="N168" s="2110"/>
      <c r="O168" s="2204"/>
      <c r="P168" s="2204"/>
    </row>
    <row r="169" spans="1:16" ht="30.75" customHeight="1">
      <c r="A169" s="166"/>
      <c r="B169" s="84" t="s">
        <v>450</v>
      </c>
      <c r="C169" s="2028" t="s">
        <v>2175</v>
      </c>
      <c r="D169" s="2028"/>
      <c r="E169" s="2029"/>
      <c r="F169" s="1532" t="s">
        <v>1949</v>
      </c>
      <c r="G169" s="5092"/>
      <c r="H169" s="5093"/>
      <c r="I169" s="5093"/>
      <c r="J169" s="5093"/>
      <c r="K169" s="5094"/>
      <c r="L169" s="2108" t="s">
        <v>1949</v>
      </c>
      <c r="M169" s="2110"/>
      <c r="N169" s="2110"/>
      <c r="O169" s="2204"/>
      <c r="P169" s="2204"/>
    </row>
    <row r="170" spans="1:16">
      <c r="A170" s="166"/>
      <c r="B170" s="84" t="s">
        <v>453</v>
      </c>
      <c r="C170" s="1997" t="s">
        <v>2176</v>
      </c>
      <c r="D170" s="1997"/>
      <c r="E170" s="1998"/>
      <c r="F170" s="1532" t="s">
        <v>1949</v>
      </c>
      <c r="G170" s="5092"/>
      <c r="H170" s="5093"/>
      <c r="I170" s="5093"/>
      <c r="J170" s="5093"/>
      <c r="K170" s="5094"/>
      <c r="L170" s="2108" t="s">
        <v>1949</v>
      </c>
      <c r="M170" s="2110"/>
      <c r="N170" s="2110"/>
      <c r="O170" s="2204"/>
      <c r="P170" s="2204"/>
    </row>
    <row r="171" spans="1:16">
      <c r="A171" s="166"/>
      <c r="B171" s="84" t="s">
        <v>456</v>
      </c>
      <c r="C171" s="1997" t="s">
        <v>2177</v>
      </c>
      <c r="D171" s="1997"/>
      <c r="E171" s="1998"/>
      <c r="F171" s="1532" t="s">
        <v>1949</v>
      </c>
      <c r="G171" s="5092"/>
      <c r="H171" s="5093"/>
      <c r="I171" s="5093"/>
      <c r="J171" s="5093"/>
      <c r="K171" s="5094"/>
      <c r="L171" s="2108" t="s">
        <v>1949</v>
      </c>
      <c r="M171" s="2110"/>
      <c r="N171" s="2110"/>
      <c r="O171" s="2204"/>
      <c r="P171" s="2204"/>
    </row>
    <row r="172" spans="1:16">
      <c r="A172" s="166"/>
      <c r="B172" s="84" t="s">
        <v>458</v>
      </c>
      <c r="C172" s="1997" t="s">
        <v>2178</v>
      </c>
      <c r="D172" s="1997"/>
      <c r="E172" s="1998"/>
      <c r="F172" s="1532" t="s">
        <v>1949</v>
      </c>
      <c r="G172" s="5092"/>
      <c r="H172" s="5093"/>
      <c r="I172" s="5093"/>
      <c r="J172" s="5093"/>
      <c r="K172" s="5094"/>
      <c r="L172" s="2108" t="s">
        <v>1949</v>
      </c>
      <c r="M172" s="2110"/>
      <c r="N172" s="2110"/>
      <c r="O172" s="2204"/>
      <c r="P172" s="2204"/>
    </row>
    <row r="173" spans="1:16">
      <c r="A173" s="166"/>
      <c r="B173" s="84" t="s">
        <v>594</v>
      </c>
      <c r="C173" s="1997" t="s">
        <v>2179</v>
      </c>
      <c r="D173" s="1997"/>
      <c r="E173" s="1998"/>
      <c r="F173" s="1532" t="s">
        <v>1949</v>
      </c>
      <c r="G173" s="5092"/>
      <c r="H173" s="5093"/>
      <c r="I173" s="5093"/>
      <c r="J173" s="5093"/>
      <c r="K173" s="5094"/>
      <c r="L173" s="2108" t="s">
        <v>1949</v>
      </c>
      <c r="M173" s="2110"/>
      <c r="N173" s="2110"/>
      <c r="O173" s="2204"/>
      <c r="P173" s="2204"/>
    </row>
    <row r="174" spans="1:16">
      <c r="A174" s="166"/>
      <c r="B174" s="76" t="s">
        <v>596</v>
      </c>
      <c r="C174" s="1997" t="s">
        <v>2180</v>
      </c>
      <c r="D174" s="1997"/>
      <c r="E174" s="1998"/>
      <c r="F174" s="1532" t="s">
        <v>1949</v>
      </c>
      <c r="G174" s="5095"/>
      <c r="H174" s="5096"/>
      <c r="I174" s="5096"/>
      <c r="J174" s="5096"/>
      <c r="K174" s="5097"/>
      <c r="L174" s="2108" t="s">
        <v>1949</v>
      </c>
      <c r="M174" s="2110"/>
      <c r="N174" s="2110"/>
      <c r="O174" s="2205"/>
      <c r="P174" s="2205"/>
    </row>
    <row r="175" spans="1:16" ht="48" customHeight="1">
      <c r="A175" s="166"/>
      <c r="B175" s="1582" t="s">
        <v>192</v>
      </c>
      <c r="C175" s="2028" t="s">
        <v>2181</v>
      </c>
      <c r="D175" s="2028"/>
      <c r="E175" s="2029"/>
      <c r="F175" s="1542" t="s">
        <v>2165</v>
      </c>
      <c r="G175" s="2192" t="s">
        <v>2182</v>
      </c>
      <c r="H175" s="2193"/>
      <c r="I175" s="2193"/>
      <c r="J175" s="2193"/>
      <c r="K175" s="2193"/>
      <c r="L175" s="2193"/>
      <c r="M175" s="2193"/>
      <c r="N175" s="2194"/>
      <c r="O175" s="2051" t="s">
        <v>3945</v>
      </c>
      <c r="P175" s="2074"/>
    </row>
    <row r="176" spans="1:16" ht="18.75" customHeight="1">
      <c r="A176" s="166"/>
      <c r="B176" s="1492" t="s">
        <v>435</v>
      </c>
      <c r="C176" s="1997" t="s">
        <v>2168</v>
      </c>
      <c r="D176" s="1997"/>
      <c r="E176" s="1998"/>
      <c r="F176" s="33" t="s">
        <v>1949</v>
      </c>
      <c r="G176" s="2465" t="s">
        <v>5598</v>
      </c>
      <c r="H176" s="2466"/>
      <c r="I176" s="2466"/>
      <c r="J176" s="2466"/>
      <c r="K176" s="2466"/>
      <c r="L176" s="2466"/>
      <c r="M176" s="2466"/>
      <c r="N176" s="2467"/>
      <c r="O176" s="2124"/>
      <c r="P176" s="2081"/>
    </row>
    <row r="177" spans="1:16" ht="18.75" customHeight="1">
      <c r="A177" s="166"/>
      <c r="B177" s="1492" t="s">
        <v>441</v>
      </c>
      <c r="C177" s="1997" t="s">
        <v>2170</v>
      </c>
      <c r="D177" s="1997"/>
      <c r="E177" s="1998"/>
      <c r="F177" s="33" t="s">
        <v>1949</v>
      </c>
      <c r="G177" s="2465" t="s">
        <v>5598</v>
      </c>
      <c r="H177" s="2466"/>
      <c r="I177" s="2466"/>
      <c r="J177" s="2466"/>
      <c r="K177" s="2466"/>
      <c r="L177" s="2466"/>
      <c r="M177" s="2466"/>
      <c r="N177" s="2467"/>
      <c r="O177" s="2124"/>
      <c r="P177" s="2081"/>
    </row>
    <row r="178" spans="1:16" ht="18.75" customHeight="1">
      <c r="A178" s="166"/>
      <c r="B178" s="1492" t="s">
        <v>443</v>
      </c>
      <c r="C178" s="1997" t="s">
        <v>2172</v>
      </c>
      <c r="D178" s="1997"/>
      <c r="E178" s="1998"/>
      <c r="F178" s="33" t="s">
        <v>1949</v>
      </c>
      <c r="G178" s="2465" t="s">
        <v>5598</v>
      </c>
      <c r="H178" s="2466"/>
      <c r="I178" s="2466"/>
      <c r="J178" s="2466"/>
      <c r="K178" s="2466"/>
      <c r="L178" s="2466"/>
      <c r="M178" s="2466"/>
      <c r="N178" s="2467"/>
      <c r="O178" s="2124"/>
      <c r="P178" s="2081"/>
    </row>
    <row r="179" spans="1:16" ht="18.75" customHeight="1">
      <c r="A179" s="166"/>
      <c r="B179" s="1492" t="s">
        <v>445</v>
      </c>
      <c r="C179" s="1997" t="s">
        <v>2173</v>
      </c>
      <c r="D179" s="1997"/>
      <c r="E179" s="1998"/>
      <c r="F179" s="33" t="s">
        <v>1949</v>
      </c>
      <c r="G179" s="2465" t="s">
        <v>5598</v>
      </c>
      <c r="H179" s="2466"/>
      <c r="I179" s="2466"/>
      <c r="J179" s="2466"/>
      <c r="K179" s="2466"/>
      <c r="L179" s="2466"/>
      <c r="M179" s="2466"/>
      <c r="N179" s="2467"/>
      <c r="O179" s="2124"/>
      <c r="P179" s="2081"/>
    </row>
    <row r="180" spans="1:16" ht="18.75" customHeight="1">
      <c r="A180" s="166"/>
      <c r="B180" s="76" t="s">
        <v>448</v>
      </c>
      <c r="C180" s="1997" t="s">
        <v>2174</v>
      </c>
      <c r="D180" s="1997"/>
      <c r="E180" s="1998"/>
      <c r="F180" s="33" t="s">
        <v>1949</v>
      </c>
      <c r="G180" s="2465" t="s">
        <v>5598</v>
      </c>
      <c r="H180" s="2466"/>
      <c r="I180" s="2466"/>
      <c r="J180" s="2466"/>
      <c r="K180" s="2466"/>
      <c r="L180" s="2466"/>
      <c r="M180" s="2466"/>
      <c r="N180" s="2467"/>
      <c r="O180" s="2124"/>
      <c r="P180" s="2081"/>
    </row>
    <row r="181" spans="1:16" ht="30.75" customHeight="1">
      <c r="A181" s="166"/>
      <c r="B181" s="84" t="s">
        <v>450</v>
      </c>
      <c r="C181" s="2028" t="s">
        <v>2175</v>
      </c>
      <c r="D181" s="2028"/>
      <c r="E181" s="2029"/>
      <c r="F181" s="33" t="s">
        <v>1949</v>
      </c>
      <c r="G181" s="2465" t="s">
        <v>5598</v>
      </c>
      <c r="H181" s="2466"/>
      <c r="I181" s="2466"/>
      <c r="J181" s="2466"/>
      <c r="K181" s="2466"/>
      <c r="L181" s="2466"/>
      <c r="M181" s="2466"/>
      <c r="N181" s="2467"/>
      <c r="O181" s="2124"/>
      <c r="P181" s="2081"/>
    </row>
    <row r="182" spans="1:16" ht="18.75" customHeight="1">
      <c r="A182" s="166"/>
      <c r="B182" s="84" t="s">
        <v>453</v>
      </c>
      <c r="C182" s="1997" t="s">
        <v>2176</v>
      </c>
      <c r="D182" s="1997"/>
      <c r="E182" s="1998"/>
      <c r="F182" s="33" t="s">
        <v>1949</v>
      </c>
      <c r="G182" s="2465" t="s">
        <v>5598</v>
      </c>
      <c r="H182" s="2466"/>
      <c r="I182" s="2466"/>
      <c r="J182" s="2466"/>
      <c r="K182" s="2466"/>
      <c r="L182" s="2466"/>
      <c r="M182" s="2466"/>
      <c r="N182" s="2467"/>
      <c r="O182" s="2124"/>
      <c r="P182" s="2081"/>
    </row>
    <row r="183" spans="1:16" ht="18.75" customHeight="1">
      <c r="A183" s="166"/>
      <c r="B183" s="84" t="s">
        <v>456</v>
      </c>
      <c r="C183" s="1997" t="s">
        <v>2177</v>
      </c>
      <c r="D183" s="1997"/>
      <c r="E183" s="1998"/>
      <c r="F183" s="33" t="s">
        <v>1949</v>
      </c>
      <c r="G183" s="2465" t="s">
        <v>5598</v>
      </c>
      <c r="H183" s="2466"/>
      <c r="I183" s="2466"/>
      <c r="J183" s="2466"/>
      <c r="K183" s="2466"/>
      <c r="L183" s="2466"/>
      <c r="M183" s="2466"/>
      <c r="N183" s="2467"/>
      <c r="O183" s="2124"/>
      <c r="P183" s="2081"/>
    </row>
    <row r="184" spans="1:16" ht="18.75" customHeight="1">
      <c r="A184" s="166"/>
      <c r="B184" s="84" t="s">
        <v>458</v>
      </c>
      <c r="C184" s="1997" t="s">
        <v>2178</v>
      </c>
      <c r="D184" s="1997"/>
      <c r="E184" s="1998"/>
      <c r="F184" s="33" t="s">
        <v>1949</v>
      </c>
      <c r="G184" s="2465" t="s">
        <v>5598</v>
      </c>
      <c r="H184" s="2466"/>
      <c r="I184" s="2466"/>
      <c r="J184" s="2466"/>
      <c r="K184" s="2466"/>
      <c r="L184" s="2466"/>
      <c r="M184" s="2466"/>
      <c r="N184" s="2467"/>
      <c r="O184" s="2124"/>
      <c r="P184" s="2081"/>
    </row>
    <row r="185" spans="1:16" ht="18.75" customHeight="1">
      <c r="A185" s="166"/>
      <c r="B185" s="84" t="s">
        <v>594</v>
      </c>
      <c r="C185" s="1997" t="s">
        <v>2179</v>
      </c>
      <c r="D185" s="1997"/>
      <c r="E185" s="1998"/>
      <c r="F185" s="33" t="s">
        <v>1949</v>
      </c>
      <c r="G185" s="2465" t="s">
        <v>5598</v>
      </c>
      <c r="H185" s="2466"/>
      <c r="I185" s="2466"/>
      <c r="J185" s="2466"/>
      <c r="K185" s="2466"/>
      <c r="L185" s="2466"/>
      <c r="M185" s="2466"/>
      <c r="N185" s="2467"/>
      <c r="O185" s="2124"/>
      <c r="P185" s="2081"/>
    </row>
    <row r="186" spans="1:16" ht="18.75" customHeight="1">
      <c r="A186" s="166"/>
      <c r="B186" s="76" t="s">
        <v>596</v>
      </c>
      <c r="C186" s="1997" t="s">
        <v>2180</v>
      </c>
      <c r="D186" s="1997"/>
      <c r="E186" s="1998"/>
      <c r="F186" s="33" t="s">
        <v>1949</v>
      </c>
      <c r="G186" s="2465" t="s">
        <v>5598</v>
      </c>
      <c r="H186" s="2466"/>
      <c r="I186" s="2466"/>
      <c r="J186" s="2466"/>
      <c r="K186" s="2466"/>
      <c r="L186" s="2466"/>
      <c r="M186" s="2466"/>
      <c r="N186" s="2467"/>
      <c r="O186" s="2197"/>
      <c r="P186" s="2084"/>
    </row>
    <row r="187" spans="1:16" ht="62.25" customHeight="1">
      <c r="A187" s="166"/>
      <c r="B187" s="1582" t="s">
        <v>643</v>
      </c>
      <c r="C187" s="2028" t="s">
        <v>2184</v>
      </c>
      <c r="D187" s="2028"/>
      <c r="E187" s="2029"/>
      <c r="F187" s="1542" t="s">
        <v>2165</v>
      </c>
      <c r="G187" s="2198" t="s">
        <v>2166</v>
      </c>
      <c r="H187" s="2199"/>
      <c r="I187" s="2199"/>
      <c r="J187" s="2199"/>
      <c r="K187" s="2200"/>
      <c r="L187" s="2201" t="s">
        <v>2167</v>
      </c>
      <c r="M187" s="2202"/>
      <c r="N187" s="2203"/>
      <c r="O187" s="2051" t="s">
        <v>2185</v>
      </c>
      <c r="P187" s="2051"/>
    </row>
    <row r="188" spans="1:16" ht="20.25" customHeight="1">
      <c r="A188" s="166"/>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166"/>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166"/>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166"/>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166"/>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29.25" customHeight="1">
      <c r="A193" s="166"/>
      <c r="B193" s="84" t="s">
        <v>450</v>
      </c>
      <c r="C193" s="2028" t="s">
        <v>2175</v>
      </c>
      <c r="D193" s="2028"/>
      <c r="E193" s="2029"/>
      <c r="F193" s="1532" t="s">
        <v>1962</v>
      </c>
      <c r="G193" s="2188"/>
      <c r="H193" s="2189"/>
      <c r="I193" s="2189"/>
      <c r="J193" s="2189"/>
      <c r="K193" s="2190"/>
      <c r="L193" s="2108" t="s">
        <v>2065</v>
      </c>
      <c r="M193" s="2110"/>
      <c r="N193" s="2191"/>
      <c r="O193" s="2124"/>
      <c r="P193" s="2124"/>
    </row>
    <row r="194" spans="1:16" ht="20.25" customHeight="1">
      <c r="A194" s="166"/>
      <c r="B194" s="1494" t="s">
        <v>453</v>
      </c>
      <c r="C194" s="1997" t="s">
        <v>2176</v>
      </c>
      <c r="D194" s="1997"/>
      <c r="E194" s="1998"/>
      <c r="F194" s="1532" t="s">
        <v>1962</v>
      </c>
      <c r="G194" s="2188"/>
      <c r="H194" s="2189"/>
      <c r="I194" s="2189"/>
      <c r="J194" s="2189"/>
      <c r="K194" s="2190"/>
      <c r="L194" s="2108" t="s">
        <v>2065</v>
      </c>
      <c r="M194" s="2110"/>
      <c r="N194" s="2191"/>
      <c r="O194" s="2124"/>
      <c r="P194" s="2124"/>
    </row>
    <row r="195" spans="1:16" ht="20.25" customHeight="1">
      <c r="A195" s="166"/>
      <c r="B195" s="1494" t="s">
        <v>456</v>
      </c>
      <c r="C195" s="1997" t="s">
        <v>2177</v>
      </c>
      <c r="D195" s="1997"/>
      <c r="E195" s="1998"/>
      <c r="F195" s="1532" t="s">
        <v>1962</v>
      </c>
      <c r="G195" s="2188"/>
      <c r="H195" s="2189"/>
      <c r="I195" s="2189"/>
      <c r="J195" s="2189"/>
      <c r="K195" s="2190"/>
      <c r="L195" s="2108" t="s">
        <v>2065</v>
      </c>
      <c r="M195" s="2110"/>
      <c r="N195" s="2191"/>
      <c r="O195" s="2124"/>
      <c r="P195" s="2124"/>
    </row>
    <row r="196" spans="1:16" ht="20.25" customHeight="1">
      <c r="A196" s="166"/>
      <c r="B196" s="1494" t="s">
        <v>458</v>
      </c>
      <c r="C196" s="1997" t="s">
        <v>2178</v>
      </c>
      <c r="D196" s="1997"/>
      <c r="E196" s="1998"/>
      <c r="F196" s="1532" t="s">
        <v>1962</v>
      </c>
      <c r="G196" s="2188"/>
      <c r="H196" s="2189"/>
      <c r="I196" s="2189"/>
      <c r="J196" s="2189"/>
      <c r="K196" s="2190"/>
      <c r="L196" s="2108" t="s">
        <v>2065</v>
      </c>
      <c r="M196" s="2110"/>
      <c r="N196" s="2191"/>
      <c r="O196" s="2124"/>
      <c r="P196" s="2124"/>
    </row>
    <row r="197" spans="1:16" ht="20.25" customHeight="1">
      <c r="A197" s="166"/>
      <c r="B197" s="1494" t="s">
        <v>594</v>
      </c>
      <c r="C197" s="1997" t="s">
        <v>2179</v>
      </c>
      <c r="D197" s="1997"/>
      <c r="E197" s="1998"/>
      <c r="F197" s="1532" t="s">
        <v>1962</v>
      </c>
      <c r="G197" s="2188"/>
      <c r="H197" s="2189"/>
      <c r="I197" s="2189"/>
      <c r="J197" s="2189"/>
      <c r="K197" s="2190"/>
      <c r="L197" s="2108" t="s">
        <v>2065</v>
      </c>
      <c r="M197" s="2110"/>
      <c r="N197" s="2191"/>
      <c r="O197" s="2124"/>
      <c r="P197" s="2124"/>
    </row>
    <row r="198" spans="1:16" ht="20.25" customHeight="1">
      <c r="A198" s="166"/>
      <c r="B198" s="1490" t="s">
        <v>596</v>
      </c>
      <c r="C198" s="1997" t="s">
        <v>2180</v>
      </c>
      <c r="D198" s="1997"/>
      <c r="E198" s="1998"/>
      <c r="F198" s="1532" t="s">
        <v>1962</v>
      </c>
      <c r="G198" s="2188"/>
      <c r="H198" s="2189"/>
      <c r="I198" s="2189"/>
      <c r="J198" s="2189"/>
      <c r="K198" s="2190"/>
      <c r="L198" s="2108" t="s">
        <v>2065</v>
      </c>
      <c r="M198" s="2110"/>
      <c r="N198" s="2191"/>
      <c r="O198" s="2197"/>
      <c r="P198" s="2197"/>
    </row>
    <row r="199" spans="1:16" ht="61.5" customHeight="1">
      <c r="A199" s="166"/>
      <c r="B199" s="210" t="s">
        <v>200</v>
      </c>
      <c r="C199" s="2028" t="s">
        <v>2186</v>
      </c>
      <c r="D199" s="2028"/>
      <c r="E199" s="2029"/>
      <c r="F199" s="1542" t="s">
        <v>2165</v>
      </c>
      <c r="G199" s="2192" t="s">
        <v>2187</v>
      </c>
      <c r="H199" s="2193"/>
      <c r="I199" s="2193"/>
      <c r="J199" s="2193"/>
      <c r="K199" s="2193"/>
      <c r="L199" s="2193"/>
      <c r="M199" s="2193"/>
      <c r="N199" s="2194"/>
      <c r="O199" s="2051" t="s">
        <v>3945</v>
      </c>
      <c r="P199" s="2051"/>
    </row>
    <row r="200" spans="1:16" ht="21" customHeight="1">
      <c r="A200" s="166"/>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166"/>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166"/>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166"/>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166"/>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166"/>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166"/>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166"/>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166"/>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166"/>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166"/>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1949</v>
      </c>
      <c r="I211" s="2184"/>
      <c r="J211" s="2185"/>
      <c r="K211" s="2186" t="s">
        <v>2036</v>
      </c>
      <c r="L211" s="3142" t="s">
        <v>5599</v>
      </c>
      <c r="M211" s="3143"/>
      <c r="N211" s="3144"/>
      <c r="O211" s="1991" t="s">
        <v>2190</v>
      </c>
      <c r="P211" s="1991"/>
    </row>
    <row r="212" spans="1:16" ht="25.5" customHeight="1">
      <c r="B212" s="1490" t="s">
        <v>435</v>
      </c>
      <c r="C212" s="1997" t="s">
        <v>2191</v>
      </c>
      <c r="D212" s="1997"/>
      <c r="E212" s="1997"/>
      <c r="F212" s="1997"/>
      <c r="G212" s="1997"/>
      <c r="H212" s="1997"/>
      <c r="I212" s="1997"/>
      <c r="J212" s="1998"/>
      <c r="K212" s="2187"/>
      <c r="L212" s="3066"/>
      <c r="M212" s="3067"/>
      <c r="N212" s="3068"/>
      <c r="O212" s="2017"/>
      <c r="P212" s="2017"/>
    </row>
    <row r="213" spans="1:16" ht="20.25" customHeight="1">
      <c r="B213" s="1490"/>
      <c r="C213" s="1549" t="s">
        <v>651</v>
      </c>
      <c r="D213" s="2158" t="s">
        <v>2192</v>
      </c>
      <c r="E213" s="2158"/>
      <c r="F213" s="2158"/>
      <c r="G213" s="2159"/>
      <c r="H213" s="2108" t="s">
        <v>1949</v>
      </c>
      <c r="I213" s="2110"/>
      <c r="J213" s="2109"/>
      <c r="K213" s="2187"/>
      <c r="L213" s="3066"/>
      <c r="M213" s="3067"/>
      <c r="N213" s="3068"/>
      <c r="O213" s="2017"/>
      <c r="P213" s="2017"/>
    </row>
    <row r="214" spans="1:16" ht="20.25" customHeight="1">
      <c r="B214" s="1490"/>
      <c r="C214" s="1549" t="s">
        <v>489</v>
      </c>
      <c r="D214" s="1997" t="s">
        <v>1085</v>
      </c>
      <c r="E214" s="1997"/>
      <c r="F214" s="1997"/>
      <c r="G214" s="1998"/>
      <c r="H214" s="2108" t="s">
        <v>1949</v>
      </c>
      <c r="I214" s="2110"/>
      <c r="J214" s="2109"/>
      <c r="K214" s="2187"/>
      <c r="L214" s="3066"/>
      <c r="M214" s="3067"/>
      <c r="N214" s="3068"/>
      <c r="O214" s="2017"/>
      <c r="P214" s="2017"/>
    </row>
    <row r="215" spans="1:16" ht="20.25" customHeight="1">
      <c r="B215" s="1490"/>
      <c r="C215" s="1549" t="s">
        <v>493</v>
      </c>
      <c r="D215" s="1997" t="s">
        <v>2117</v>
      </c>
      <c r="E215" s="1997"/>
      <c r="F215" s="1997"/>
      <c r="G215" s="1998"/>
      <c r="H215" s="2108" t="s">
        <v>1949</v>
      </c>
      <c r="I215" s="2110"/>
      <c r="J215" s="2109"/>
      <c r="K215" s="2187"/>
      <c r="L215" s="3066"/>
      <c r="M215" s="3067"/>
      <c r="N215" s="3068"/>
      <c r="O215" s="2017"/>
      <c r="P215" s="2017"/>
    </row>
    <row r="216" spans="1:16" ht="20.25" customHeight="1">
      <c r="B216" s="1490"/>
      <c r="C216" s="1549" t="s">
        <v>498</v>
      </c>
      <c r="D216" s="1997" t="s">
        <v>2115</v>
      </c>
      <c r="E216" s="1997"/>
      <c r="F216" s="1997"/>
      <c r="G216" s="1998"/>
      <c r="H216" s="2108" t="s">
        <v>1949</v>
      </c>
      <c r="I216" s="2110"/>
      <c r="J216" s="2109"/>
      <c r="K216" s="2187"/>
      <c r="L216" s="3066"/>
      <c r="M216" s="3067"/>
      <c r="N216" s="3068"/>
      <c r="O216" s="2017"/>
      <c r="P216" s="2017"/>
    </row>
    <row r="217" spans="1:16" ht="23.25" customHeight="1" thickBot="1">
      <c r="B217" s="1490" t="s">
        <v>441</v>
      </c>
      <c r="C217" s="1830" t="s">
        <v>2193</v>
      </c>
      <c r="D217" s="1830"/>
      <c r="E217" s="1830"/>
      <c r="F217" s="1830"/>
      <c r="G217" s="1831"/>
      <c r="H217" s="2152" t="s">
        <v>2077</v>
      </c>
      <c r="I217" s="2153"/>
      <c r="J217" s="2178"/>
      <c r="K217" s="2187"/>
      <c r="L217" s="3066"/>
      <c r="M217" s="3067"/>
      <c r="N217" s="3068"/>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3954</v>
      </c>
      <c r="P218" s="2050"/>
    </row>
    <row r="219" spans="1:16" ht="21.75" customHeight="1">
      <c r="B219" s="1490" t="s">
        <v>435</v>
      </c>
      <c r="C219" s="1997" t="s">
        <v>2195</v>
      </c>
      <c r="D219" s="1997"/>
      <c r="E219" s="1998"/>
      <c r="F219" s="1995" t="s">
        <v>1949</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34.5" customHeight="1">
      <c r="B221" s="76" t="s">
        <v>443</v>
      </c>
      <c r="C221" s="2028" t="s">
        <v>2197</v>
      </c>
      <c r="D221" s="2028"/>
      <c r="E221" s="2029"/>
      <c r="F221" s="1995" t="s">
        <v>1949</v>
      </c>
      <c r="G221" s="2160"/>
      <c r="H221" s="2160"/>
      <c r="I221" s="2160"/>
      <c r="J221" s="2013"/>
      <c r="K221" s="2169"/>
      <c r="L221" s="2172"/>
      <c r="M221" s="2173"/>
      <c r="N221" s="2173"/>
      <c r="O221" s="2017"/>
      <c r="P221" s="2017"/>
    </row>
    <row r="222" spans="1:16" ht="30" customHeight="1">
      <c r="B222" s="87"/>
      <c r="C222" s="2028" t="s">
        <v>2198</v>
      </c>
      <c r="D222" s="2028"/>
      <c r="E222" s="2029"/>
      <c r="F222" s="2162" t="s">
        <v>5600</v>
      </c>
      <c r="G222" s="2163"/>
      <c r="H222" s="2163"/>
      <c r="I222" s="2163"/>
      <c r="J222" s="2164"/>
      <c r="K222" s="2169"/>
      <c r="L222" s="2172"/>
      <c r="M222" s="2173"/>
      <c r="N222" s="2173"/>
      <c r="O222" s="1992"/>
      <c r="P222" s="1992"/>
    </row>
    <row r="223" spans="1:16" ht="48.75" customHeight="1">
      <c r="B223" s="76" t="s">
        <v>445</v>
      </c>
      <c r="C223" s="2028" t="s">
        <v>2200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2202</v>
      </c>
      <c r="D224" s="1997"/>
      <c r="E224" s="1998"/>
      <c r="F224" s="2162" t="s">
        <v>5601</v>
      </c>
      <c r="G224" s="2163"/>
      <c r="H224" s="2163"/>
      <c r="I224" s="2163"/>
      <c r="J224" s="2164"/>
      <c r="K224" s="2169"/>
      <c r="L224" s="2172"/>
      <c r="M224" s="2173"/>
      <c r="N224" s="2174"/>
      <c r="O224" s="2161"/>
      <c r="P224" s="1992"/>
    </row>
    <row r="225" spans="2:16" ht="32.25" customHeight="1">
      <c r="B225" s="1580" t="s">
        <v>662</v>
      </c>
      <c r="C225" s="2812" t="s">
        <v>2203</v>
      </c>
      <c r="D225" s="2812"/>
      <c r="E225" s="2812"/>
      <c r="F225" s="2812"/>
      <c r="G225" s="2812"/>
      <c r="H225" s="1995" t="s">
        <v>1949</v>
      </c>
      <c r="I225" s="2160"/>
      <c r="J225" s="2013"/>
      <c r="K225" s="2169"/>
      <c r="L225" s="2172"/>
      <c r="M225" s="2173"/>
      <c r="N225" s="2174"/>
      <c r="O225" s="2165" t="s">
        <v>3963</v>
      </c>
      <c r="P225" s="2017"/>
    </row>
    <row r="226" spans="2:16" ht="27" customHeight="1">
      <c r="B226" s="22" t="s">
        <v>435</v>
      </c>
      <c r="C226" s="2028" t="s">
        <v>2205</v>
      </c>
      <c r="D226" s="2028"/>
      <c r="E226" s="2028"/>
      <c r="F226" s="2028"/>
      <c r="G226" s="2028"/>
      <c r="H226" s="3564">
        <v>0.8</v>
      </c>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1949</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1949</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1949</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2077</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1949</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2077</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1546">
        <v>2013</v>
      </c>
      <c r="L242" s="2150"/>
      <c r="M242" s="2154"/>
      <c r="N242" s="2107"/>
      <c r="O242" s="2017"/>
      <c r="P242" s="2017"/>
    </row>
    <row r="243" spans="2:16" ht="23.25" customHeight="1">
      <c r="B243" s="90" t="s">
        <v>678</v>
      </c>
      <c r="C243" s="1997" t="s">
        <v>2215</v>
      </c>
      <c r="D243" s="1997"/>
      <c r="E243" s="1998"/>
      <c r="F243" s="1995" t="s">
        <v>5602</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4514</v>
      </c>
      <c r="P244" s="1991"/>
    </row>
    <row r="245" spans="2:16" ht="23.25" customHeight="1">
      <c r="B245" s="89" t="s">
        <v>435</v>
      </c>
      <c r="C245" s="1903" t="s">
        <v>2117</v>
      </c>
      <c r="D245" s="1903"/>
      <c r="E245" s="2138"/>
      <c r="F245" s="1754" t="s">
        <v>2219</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2930</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2931</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1962</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2932</v>
      </c>
      <c r="H251" s="1527" t="s">
        <v>2036</v>
      </c>
      <c r="I251" s="2121"/>
      <c r="J251" s="2122"/>
      <c r="K251" s="2122"/>
      <c r="L251" s="2122"/>
      <c r="M251" s="2122"/>
      <c r="N251" s="2123"/>
      <c r="O251" s="93" t="s">
        <v>5603</v>
      </c>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4132</v>
      </c>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28.5" customHeight="1">
      <c r="B255" s="22"/>
      <c r="C255" s="1505" t="s">
        <v>458</v>
      </c>
      <c r="D255" s="1997" t="s">
        <v>2233</v>
      </c>
      <c r="E255" s="1997"/>
      <c r="F255" s="2121" t="s">
        <v>5604</v>
      </c>
      <c r="G255" s="2122"/>
      <c r="H255" s="2122"/>
      <c r="I255" s="2122"/>
      <c r="J255" s="2122"/>
      <c r="K255" s="2122"/>
      <c r="L255" s="2122"/>
      <c r="M255" s="2122"/>
      <c r="N255" s="2123"/>
      <c r="O255" s="2136"/>
      <c r="P255" s="2136"/>
    </row>
    <row r="256" spans="2:16" ht="27" customHeight="1">
      <c r="B256" s="27" t="s">
        <v>441</v>
      </c>
      <c r="C256" s="1997" t="s">
        <v>2235</v>
      </c>
      <c r="D256" s="1997"/>
      <c r="E256" s="1997"/>
      <c r="F256" s="33" t="s">
        <v>1962</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c r="G257" s="2122"/>
      <c r="H257" s="2122"/>
      <c r="I257" s="2122"/>
      <c r="J257" s="2122"/>
      <c r="K257" s="2122"/>
      <c r="L257" s="2122"/>
      <c r="M257" s="2122"/>
      <c r="N257" s="2123"/>
      <c r="O257" s="2136"/>
      <c r="P257" s="2136"/>
    </row>
    <row r="258" spans="2:16" ht="57.75" customHeight="1">
      <c r="B258" s="22" t="s">
        <v>443</v>
      </c>
      <c r="C258" s="2028" t="s">
        <v>2237</v>
      </c>
      <c r="D258" s="2028"/>
      <c r="E258" s="2028"/>
      <c r="F258" s="33" t="s">
        <v>1949</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t="s">
        <v>5605</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1962</v>
      </c>
      <c r="G260" s="2126" t="s">
        <v>2036</v>
      </c>
      <c r="H260" s="2014"/>
      <c r="I260" s="2015"/>
      <c r="J260" s="2015"/>
      <c r="K260" s="2015"/>
      <c r="L260" s="2015"/>
      <c r="M260" s="2015"/>
      <c r="N260" s="2128"/>
      <c r="O260" s="2124" t="s">
        <v>4137</v>
      </c>
      <c r="P260" s="2051"/>
    </row>
    <row r="261" spans="2:16" ht="30" customHeight="1">
      <c r="B261" s="89" t="s">
        <v>435</v>
      </c>
      <c r="C261" s="1997" t="s">
        <v>2240</v>
      </c>
      <c r="D261" s="1997"/>
      <c r="E261" s="1998"/>
      <c r="F261" s="1523" t="s">
        <v>2065</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2065</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2065</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2065</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c r="J266" s="2115"/>
      <c r="K266" s="2115"/>
      <c r="L266" s="2115"/>
      <c r="M266" s="2115"/>
      <c r="N266" s="2116"/>
      <c r="O266" s="2050" t="s">
        <v>3345</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42.75" customHeight="1">
      <c r="B268" s="1490"/>
      <c r="C268" s="1489" t="s">
        <v>458</v>
      </c>
      <c r="D268" s="2043" t="s">
        <v>2192</v>
      </c>
      <c r="E268" s="2043"/>
      <c r="F268" s="3578" t="s">
        <v>2248</v>
      </c>
      <c r="G268" s="4231"/>
      <c r="H268" s="2113"/>
      <c r="I268" s="2117"/>
      <c r="J268" s="2117"/>
      <c r="K268" s="2117"/>
      <c r="L268" s="2117"/>
      <c r="M268" s="2117"/>
      <c r="N268" s="2118"/>
      <c r="O268" s="2017"/>
      <c r="P268" s="2017"/>
    </row>
    <row r="269" spans="2:16" ht="42" customHeight="1">
      <c r="B269" s="1490"/>
      <c r="C269" s="1491" t="s">
        <v>489</v>
      </c>
      <c r="D269" s="1997" t="s">
        <v>2249</v>
      </c>
      <c r="E269" s="1998"/>
      <c r="F269" s="3579" t="s">
        <v>2250</v>
      </c>
      <c r="G269" s="4231"/>
      <c r="H269" s="2113"/>
      <c r="I269" s="2117"/>
      <c r="J269" s="2117"/>
      <c r="K269" s="2117"/>
      <c r="L269" s="2117"/>
      <c r="M269" s="2117"/>
      <c r="N269" s="2118"/>
      <c r="O269" s="2017"/>
      <c r="P269" s="2017"/>
    </row>
    <row r="270" spans="2:16" ht="48" customHeight="1">
      <c r="B270" s="1490"/>
      <c r="C270" s="1491" t="s">
        <v>493</v>
      </c>
      <c r="D270" s="1997" t="s">
        <v>2251</v>
      </c>
      <c r="E270" s="1998"/>
      <c r="F270" s="4034" t="s">
        <v>3346</v>
      </c>
      <c r="G270" s="4034"/>
      <c r="H270" s="2113"/>
      <c r="I270" s="2117"/>
      <c r="J270" s="2117"/>
      <c r="K270" s="2117"/>
      <c r="L270" s="2117"/>
      <c r="M270" s="2117"/>
      <c r="N270" s="2118"/>
      <c r="O270" s="2017"/>
      <c r="P270" s="2017"/>
    </row>
    <row r="271" spans="2:16" ht="37.5" customHeight="1">
      <c r="B271" s="1494"/>
      <c r="C271" s="1491" t="s">
        <v>498</v>
      </c>
      <c r="D271" s="1997" t="s">
        <v>2253</v>
      </c>
      <c r="E271" s="1997"/>
      <c r="F271" s="3578" t="s">
        <v>2844</v>
      </c>
      <c r="G271" s="4231"/>
      <c r="H271" s="2114"/>
      <c r="I271" s="2119"/>
      <c r="J271" s="2119"/>
      <c r="K271" s="2119"/>
      <c r="L271" s="2119"/>
      <c r="M271" s="2119"/>
      <c r="N271" s="2120"/>
      <c r="O271" s="2017"/>
      <c r="P271" s="2017"/>
    </row>
    <row r="272" spans="2:16" ht="39" customHeight="1">
      <c r="B272" s="1480" t="s">
        <v>441</v>
      </c>
      <c r="C272" s="2028" t="s">
        <v>2254</v>
      </c>
      <c r="D272" s="2028"/>
      <c r="E272" s="2029"/>
      <c r="F272" s="3579" t="s">
        <v>2941</v>
      </c>
      <c r="G272" s="4231"/>
      <c r="H272" s="1634" t="s">
        <v>2036</v>
      </c>
      <c r="I272" s="2121"/>
      <c r="J272" s="2122"/>
      <c r="K272" s="2122"/>
      <c r="L272" s="2122"/>
      <c r="M272" s="2122"/>
      <c r="N272" s="2123"/>
      <c r="O272" s="1992"/>
      <c r="P272" s="1992"/>
    </row>
    <row r="273" spans="2:16" ht="75.75"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3.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2945</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12</v>
      </c>
      <c r="J276" s="120">
        <f t="shared" ref="J276:J295" si="1">MIN(H276/I276,1)</f>
        <v>0</v>
      </c>
      <c r="K276" s="101" t="s">
        <v>61</v>
      </c>
      <c r="L276" s="102" t="s">
        <v>61</v>
      </c>
      <c r="M276" s="103" t="s">
        <v>61</v>
      </c>
      <c r="N276" s="3357"/>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3358"/>
      <c r="O277" s="2017" t="s">
        <v>5606</v>
      </c>
      <c r="P277" s="2017"/>
    </row>
    <row r="278" spans="2:16" ht="36" customHeight="1">
      <c r="B278" s="84" t="s">
        <v>493</v>
      </c>
      <c r="C278" s="2091" t="s">
        <v>2271</v>
      </c>
      <c r="D278" s="2091"/>
      <c r="E278" s="2092"/>
      <c r="F278" s="2093"/>
      <c r="G278" s="2094"/>
      <c r="H278" s="118">
        <v>0</v>
      </c>
      <c r="I278" s="119">
        <v>12</v>
      </c>
      <c r="J278" s="120"/>
      <c r="K278" s="101" t="s">
        <v>61</v>
      </c>
      <c r="L278" s="102" t="s">
        <v>61</v>
      </c>
      <c r="M278" s="103" t="s">
        <v>61</v>
      </c>
      <c r="N278" s="3358"/>
      <c r="O278" s="2017"/>
      <c r="P278" s="2017"/>
    </row>
    <row r="279" spans="2:16" ht="20.25" customHeight="1">
      <c r="B279" s="104" t="s">
        <v>441</v>
      </c>
      <c r="C279" s="2068" t="s">
        <v>2272</v>
      </c>
      <c r="D279" s="2068"/>
      <c r="E279" s="2068"/>
      <c r="F279" s="2068"/>
      <c r="G279" s="2095"/>
      <c r="H279" s="101" t="s">
        <v>61</v>
      </c>
      <c r="I279" s="102" t="s">
        <v>61</v>
      </c>
      <c r="J279" s="103" t="s">
        <v>61</v>
      </c>
      <c r="K279" s="101" t="s">
        <v>61</v>
      </c>
      <c r="L279" s="102" t="s">
        <v>61</v>
      </c>
      <c r="M279" s="103" t="s">
        <v>61</v>
      </c>
      <c r="N279" s="3359"/>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12</v>
      </c>
      <c r="J281" s="120">
        <f t="shared" si="1"/>
        <v>0</v>
      </c>
      <c r="K281" s="101" t="s">
        <v>61</v>
      </c>
      <c r="L281" s="102" t="s">
        <v>61</v>
      </c>
      <c r="M281" s="103" t="s">
        <v>61</v>
      </c>
      <c r="N281" s="2478"/>
      <c r="O281" s="2089"/>
      <c r="P281" s="2089"/>
    </row>
    <row r="282" spans="2:16" ht="24.75" customHeight="1">
      <c r="B282" s="76" t="s">
        <v>489</v>
      </c>
      <c r="C282" s="2091" t="s">
        <v>2275</v>
      </c>
      <c r="D282" s="2091"/>
      <c r="E282" s="2091"/>
      <c r="F282" s="2091"/>
      <c r="G282" s="1518"/>
      <c r="H282" s="118">
        <v>0</v>
      </c>
      <c r="I282" s="119">
        <v>12</v>
      </c>
      <c r="J282" s="120">
        <f t="shared" si="1"/>
        <v>0</v>
      </c>
      <c r="K282" s="101" t="s">
        <v>61</v>
      </c>
      <c r="L282" s="102" t="s">
        <v>61</v>
      </c>
      <c r="M282" s="103" t="s">
        <v>61</v>
      </c>
      <c r="N282" s="2479"/>
      <c r="O282" s="2089"/>
      <c r="P282" s="2089"/>
    </row>
    <row r="283" spans="2:16" ht="24.75" customHeight="1">
      <c r="B283" s="76" t="s">
        <v>493</v>
      </c>
      <c r="C283" s="2091" t="s">
        <v>2276</v>
      </c>
      <c r="D283" s="2091"/>
      <c r="E283" s="2091"/>
      <c r="F283" s="2091"/>
      <c r="G283" s="2092"/>
      <c r="H283" s="118">
        <v>0</v>
      </c>
      <c r="I283" s="119">
        <v>12</v>
      </c>
      <c r="J283" s="120">
        <f t="shared" si="1"/>
        <v>0</v>
      </c>
      <c r="K283" s="101" t="s">
        <v>61</v>
      </c>
      <c r="L283" s="102" t="s">
        <v>61</v>
      </c>
      <c r="M283" s="103" t="s">
        <v>61</v>
      </c>
      <c r="N283" s="2479"/>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12</v>
      </c>
      <c r="J285" s="120">
        <f t="shared" si="1"/>
        <v>0</v>
      </c>
      <c r="K285" s="101" t="s">
        <v>61</v>
      </c>
      <c r="L285" s="102" t="s">
        <v>61</v>
      </c>
      <c r="M285" s="103" t="s">
        <v>61</v>
      </c>
      <c r="N285" s="2480"/>
      <c r="O285" s="2089"/>
      <c r="P285" s="2089"/>
    </row>
    <row r="286" spans="2:16" ht="22.5" customHeight="1">
      <c r="B286" s="76" t="s">
        <v>489</v>
      </c>
      <c r="C286" s="2091" t="s">
        <v>2279</v>
      </c>
      <c r="D286" s="2091"/>
      <c r="E286" s="2091"/>
      <c r="F286" s="2091"/>
      <c r="G286" s="2092"/>
      <c r="H286" s="118">
        <v>0</v>
      </c>
      <c r="I286" s="119">
        <v>12</v>
      </c>
      <c r="J286" s="120">
        <f t="shared" si="1"/>
        <v>0</v>
      </c>
      <c r="K286" s="101" t="s">
        <v>61</v>
      </c>
      <c r="L286" s="102" t="s">
        <v>61</v>
      </c>
      <c r="M286" s="103" t="s">
        <v>61</v>
      </c>
      <c r="N286" s="2481"/>
      <c r="O286" s="2089"/>
      <c r="P286" s="2089"/>
    </row>
    <row r="287" spans="2:16" ht="22.5" customHeight="1">
      <c r="B287" s="104" t="s">
        <v>448</v>
      </c>
      <c r="C287" s="2068" t="s">
        <v>2027</v>
      </c>
      <c r="D287" s="2068"/>
      <c r="E287" s="2068"/>
      <c r="F287" s="2068"/>
      <c r="G287" s="2068"/>
      <c r="H287" s="118">
        <v>0</v>
      </c>
      <c r="I287" s="119">
        <v>12</v>
      </c>
      <c r="J287" s="120">
        <f t="shared" si="1"/>
        <v>0</v>
      </c>
      <c r="K287" s="101" t="s">
        <v>61</v>
      </c>
      <c r="L287" s="102" t="s">
        <v>61</v>
      </c>
      <c r="M287" s="139" t="s">
        <v>61</v>
      </c>
      <c r="N287" s="105"/>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39" t="s">
        <v>61</v>
      </c>
      <c r="N288" s="105"/>
      <c r="O288" s="2089"/>
      <c r="P288" s="2089"/>
    </row>
    <row r="289" spans="2:16" ht="22.5" customHeight="1">
      <c r="B289" s="104" t="s">
        <v>453</v>
      </c>
      <c r="C289" s="2068" t="s">
        <v>2029</v>
      </c>
      <c r="D289" s="2068"/>
      <c r="E289" s="2068"/>
      <c r="F289" s="2068"/>
      <c r="G289" s="2068"/>
      <c r="H289" s="118">
        <v>0</v>
      </c>
      <c r="I289" s="119">
        <v>12</v>
      </c>
      <c r="J289" s="120">
        <f t="shared" si="1"/>
        <v>0</v>
      </c>
      <c r="K289" s="101" t="s">
        <v>61</v>
      </c>
      <c r="L289" s="102" t="s">
        <v>61</v>
      </c>
      <c r="M289" s="139" t="s">
        <v>61</v>
      </c>
      <c r="N289" s="105"/>
      <c r="O289" s="2089"/>
      <c r="P289" s="2089"/>
    </row>
    <row r="290" spans="2:16" ht="22.5" customHeight="1">
      <c r="B290" s="104" t="s">
        <v>456</v>
      </c>
      <c r="C290" s="2068" t="s">
        <v>2030</v>
      </c>
      <c r="D290" s="2068"/>
      <c r="E290" s="2068"/>
      <c r="F290" s="2068"/>
      <c r="G290" s="2068"/>
      <c r="H290" s="118">
        <v>0</v>
      </c>
      <c r="I290" s="119">
        <v>12</v>
      </c>
      <c r="J290" s="120">
        <f t="shared" si="1"/>
        <v>0</v>
      </c>
      <c r="K290" s="101" t="s">
        <v>61</v>
      </c>
      <c r="L290" s="102" t="s">
        <v>61</v>
      </c>
      <c r="M290" s="139" t="s">
        <v>61</v>
      </c>
      <c r="N290" s="105"/>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2480"/>
      <c r="O292" s="2089"/>
      <c r="P292" s="2089"/>
    </row>
    <row r="293" spans="2:16" ht="22.5" customHeight="1">
      <c r="B293" s="76" t="s">
        <v>489</v>
      </c>
      <c r="C293" s="2086" t="s">
        <v>2033</v>
      </c>
      <c r="D293" s="2086"/>
      <c r="E293" s="2086"/>
      <c r="F293" s="2086"/>
      <c r="G293" s="2087"/>
      <c r="H293" s="118">
        <v>0</v>
      </c>
      <c r="I293" s="119">
        <v>12</v>
      </c>
      <c r="J293" s="120">
        <f t="shared" si="1"/>
        <v>0</v>
      </c>
      <c r="K293" s="101" t="s">
        <v>61</v>
      </c>
      <c r="L293" s="102" t="s">
        <v>61</v>
      </c>
      <c r="M293" s="103" t="s">
        <v>61</v>
      </c>
      <c r="N293" s="2481"/>
      <c r="O293" s="2089"/>
      <c r="P293" s="2089"/>
    </row>
    <row r="294" spans="2:16" ht="22.5" customHeight="1">
      <c r="B294" s="104" t="s">
        <v>594</v>
      </c>
      <c r="C294" s="2068" t="s">
        <v>2128</v>
      </c>
      <c r="D294" s="2068"/>
      <c r="E294" s="2068"/>
      <c r="F294" s="2068"/>
      <c r="G294" s="2068"/>
      <c r="H294" s="118">
        <v>8</v>
      </c>
      <c r="I294" s="119">
        <v>9</v>
      </c>
      <c r="J294" s="120">
        <f t="shared" si="1"/>
        <v>0.88888888888888884</v>
      </c>
      <c r="K294" s="101" t="s">
        <v>61</v>
      </c>
      <c r="L294" s="102" t="s">
        <v>61</v>
      </c>
      <c r="M294" s="103" t="s">
        <v>61</v>
      </c>
      <c r="N294" s="595"/>
      <c r="O294" s="2089"/>
      <c r="P294" s="2089"/>
    </row>
    <row r="295" spans="2:16" ht="48" customHeight="1" thickBot="1">
      <c r="B295" s="22" t="s">
        <v>596</v>
      </c>
      <c r="C295" s="1997" t="s">
        <v>2282</v>
      </c>
      <c r="D295" s="1997"/>
      <c r="E295" s="1997"/>
      <c r="F295" s="1997"/>
      <c r="G295" s="1998"/>
      <c r="H295" s="127">
        <f>SUM(H276+H281+H282+H283+H285+H286+H287+H289+H290+H293+H294)</f>
        <v>8</v>
      </c>
      <c r="I295" s="127">
        <f>SUM(I276+I281+I282+I283+I285+I286+I287+I289+I290+I293+I294)</f>
        <v>129</v>
      </c>
      <c r="J295" s="120">
        <f t="shared" si="1"/>
        <v>6.2015503875968991E-2</v>
      </c>
      <c r="K295" s="235" t="s">
        <v>61</v>
      </c>
      <c r="L295" s="235" t="s">
        <v>61</v>
      </c>
      <c r="M295" s="139" t="s">
        <v>61</v>
      </c>
      <c r="N295" s="105"/>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34.5" customHeight="1">
      <c r="B297" s="215" t="s">
        <v>339</v>
      </c>
      <c r="C297" s="2028" t="s">
        <v>2284</v>
      </c>
      <c r="D297" s="2028"/>
      <c r="E297" s="2028"/>
      <c r="F297" s="2028"/>
      <c r="G297" s="2029"/>
      <c r="H297" s="1999" t="s">
        <v>1949</v>
      </c>
      <c r="I297" s="2027"/>
      <c r="J297" s="2000"/>
      <c r="K297" s="108" t="s">
        <v>2036</v>
      </c>
      <c r="L297" s="2069"/>
      <c r="M297" s="2070"/>
      <c r="N297" s="2071"/>
      <c r="O297" s="109" t="s">
        <v>2286</v>
      </c>
      <c r="P297" s="1507"/>
    </row>
    <row r="298" spans="2:16" ht="30" customHeight="1">
      <c r="B298" s="110" t="s">
        <v>341</v>
      </c>
      <c r="C298" s="1997" t="s">
        <v>2287</v>
      </c>
      <c r="D298" s="1997"/>
      <c r="E298" s="1997"/>
      <c r="F298" s="1997"/>
      <c r="G298" s="1998"/>
      <c r="H298" s="1999" t="s">
        <v>1949</v>
      </c>
      <c r="I298" s="2027"/>
      <c r="J298" s="2000"/>
      <c r="K298" s="2030" t="s">
        <v>2036</v>
      </c>
      <c r="L298" s="2072"/>
      <c r="M298" s="2073"/>
      <c r="N298" s="2074"/>
      <c r="O298" s="2017" t="s">
        <v>4045</v>
      </c>
      <c r="P298" s="1991"/>
    </row>
    <row r="299" spans="2:16" ht="27.75" customHeight="1">
      <c r="B299" s="1494" t="s">
        <v>435</v>
      </c>
      <c r="C299" s="2043" t="s">
        <v>2289</v>
      </c>
      <c r="D299" s="2043"/>
      <c r="E299" s="2043"/>
      <c r="F299" s="2043"/>
      <c r="G299" s="2054"/>
      <c r="H299" s="1999" t="s">
        <v>1962</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2.25" customHeight="1">
      <c r="B301" s="44" t="s">
        <v>737</v>
      </c>
      <c r="C301" s="1997" t="s">
        <v>2291</v>
      </c>
      <c r="D301" s="1997"/>
      <c r="E301" s="1997"/>
      <c r="F301" s="1997"/>
      <c r="G301" s="1998"/>
      <c r="H301" s="1999" t="s">
        <v>2847</v>
      </c>
      <c r="I301" s="2027"/>
      <c r="J301" s="2000"/>
      <c r="K301" s="1535" t="s">
        <v>2036</v>
      </c>
      <c r="L301" s="2072"/>
      <c r="M301" s="2073"/>
      <c r="N301" s="2074"/>
      <c r="O301" s="2017"/>
      <c r="P301" s="2017"/>
    </row>
    <row r="302" spans="2:16" ht="27.75" customHeight="1">
      <c r="B302" s="110" t="s">
        <v>350</v>
      </c>
      <c r="C302" s="1997" t="s">
        <v>2293</v>
      </c>
      <c r="D302" s="1997"/>
      <c r="E302" s="1997"/>
      <c r="F302" s="1997"/>
      <c r="G302" s="1998"/>
      <c r="H302" s="1999" t="s">
        <v>1962</v>
      </c>
      <c r="I302" s="2027"/>
      <c r="J302" s="2000"/>
      <c r="K302" s="1535" t="s">
        <v>2036</v>
      </c>
      <c r="L302" s="2075"/>
      <c r="M302" s="2076"/>
      <c r="N302" s="2077"/>
      <c r="O302" s="2017"/>
      <c r="P302" s="1992"/>
    </row>
    <row r="303" spans="2:16" ht="33.75" customHeight="1">
      <c r="B303" s="176" t="s">
        <v>357</v>
      </c>
      <c r="C303" s="2099" t="s">
        <v>2294</v>
      </c>
      <c r="D303" s="2099"/>
      <c r="E303" s="2099"/>
      <c r="F303" s="2099"/>
      <c r="G303" s="2100"/>
      <c r="H303" s="2055" t="s">
        <v>1949</v>
      </c>
      <c r="I303" s="2056"/>
      <c r="J303" s="2057"/>
      <c r="K303" s="2030" t="s">
        <v>2036</v>
      </c>
      <c r="L303" s="2059"/>
      <c r="M303" s="2060"/>
      <c r="N303" s="2061"/>
      <c r="O303" s="1991" t="s">
        <v>2296</v>
      </c>
      <c r="P303" s="1991"/>
    </row>
    <row r="304" spans="2:16" ht="39" customHeight="1">
      <c r="B304" s="87" t="s">
        <v>366</v>
      </c>
      <c r="C304" s="2028" t="s">
        <v>2297</v>
      </c>
      <c r="D304" s="2028"/>
      <c r="E304" s="2028"/>
      <c r="F304" s="2028"/>
      <c r="G304" s="2029"/>
      <c r="H304" s="1999" t="s">
        <v>1949</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3429</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3429</v>
      </c>
      <c r="I306" s="2027"/>
      <c r="J306" s="2000"/>
      <c r="K306" s="2031"/>
      <c r="L306" s="2062"/>
      <c r="M306" s="2063"/>
      <c r="N306" s="2064"/>
      <c r="O306" s="2017"/>
      <c r="P306" s="1992"/>
    </row>
    <row r="307" spans="1:16" ht="38.25" customHeight="1">
      <c r="B307" s="215" t="s">
        <v>745</v>
      </c>
      <c r="C307" s="2028" t="s">
        <v>2300</v>
      </c>
      <c r="D307" s="2028"/>
      <c r="E307" s="2028"/>
      <c r="F307" s="2028"/>
      <c r="G307" s="2029"/>
      <c r="H307" s="2038" t="s">
        <v>1949</v>
      </c>
      <c r="I307" s="2039"/>
      <c r="J307" s="2040"/>
      <c r="K307" s="2031"/>
      <c r="L307" s="2062"/>
      <c r="M307" s="2063"/>
      <c r="N307" s="2064"/>
      <c r="O307" s="2051" t="s">
        <v>5607</v>
      </c>
      <c r="P307" s="2051"/>
    </row>
    <row r="308" spans="1:16" ht="27" customHeight="1" thickBot="1">
      <c r="B308" s="80" t="s">
        <v>435</v>
      </c>
      <c r="C308" s="2330" t="s">
        <v>2301</v>
      </c>
      <c r="D308" s="2330"/>
      <c r="E308" s="2330"/>
      <c r="F308" s="2330"/>
      <c r="G308" s="2805"/>
      <c r="H308" s="2053" t="s">
        <v>5608</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4607</v>
      </c>
      <c r="I310" s="2027"/>
      <c r="J310" s="2027"/>
      <c r="K310" s="2044" t="s">
        <v>2036</v>
      </c>
      <c r="L310" s="2045"/>
      <c r="M310" s="2046"/>
      <c r="N310" s="2047"/>
      <c r="O310" s="2050" t="s">
        <v>4045</v>
      </c>
      <c r="P310" s="2050"/>
    </row>
    <row r="311" spans="1:16" ht="24.75" customHeight="1">
      <c r="B311" s="84" t="s">
        <v>435</v>
      </c>
      <c r="C311" s="2099" t="s">
        <v>2306</v>
      </c>
      <c r="D311" s="2099"/>
      <c r="E311" s="2099"/>
      <c r="F311" s="2099"/>
      <c r="G311" s="2099"/>
      <c r="H311" s="1999" t="s">
        <v>1949</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2308</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2077</v>
      </c>
      <c r="I313" s="2027"/>
      <c r="J313" s="2000"/>
      <c r="K313" s="2031"/>
      <c r="L313" s="2025"/>
      <c r="M313" s="2049"/>
      <c r="N313" s="2026"/>
      <c r="O313" s="2017"/>
      <c r="P313" s="2017"/>
    </row>
    <row r="314" spans="1:16" ht="33"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26.25" customHeight="1">
      <c r="B315" s="76" t="s">
        <v>441</v>
      </c>
      <c r="C315" s="2028" t="s">
        <v>2311</v>
      </c>
      <c r="D315" s="2028"/>
      <c r="E315" s="2028"/>
      <c r="F315" s="2028"/>
      <c r="G315" s="2029"/>
      <c r="H315" s="2038" t="s">
        <v>1962</v>
      </c>
      <c r="I315" s="2039"/>
      <c r="J315" s="2040"/>
      <c r="K315" s="2031"/>
      <c r="L315" s="2035"/>
      <c r="M315" s="2036"/>
      <c r="N315" s="2037"/>
      <c r="O315" s="1992"/>
      <c r="P315" s="1992"/>
    </row>
    <row r="316" spans="1:16" ht="111.75" customHeight="1">
      <c r="B316" s="181" t="s">
        <v>389</v>
      </c>
      <c r="C316" s="2028" t="s">
        <v>2312</v>
      </c>
      <c r="D316" s="2028"/>
      <c r="E316" s="2028"/>
      <c r="F316" s="2028"/>
      <c r="G316" s="2028"/>
      <c r="H316" s="2028"/>
      <c r="I316" s="2028"/>
      <c r="J316" s="2028"/>
      <c r="K316" s="2028"/>
      <c r="L316" s="2028"/>
      <c r="M316" s="2028"/>
      <c r="N316" s="2372"/>
      <c r="O316" s="1991" t="s">
        <v>2286</v>
      </c>
      <c r="P316" s="1991"/>
    </row>
    <row r="317" spans="1:16" ht="39.75" customHeight="1">
      <c r="A317" s="166"/>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166"/>
      <c r="B318" s="111"/>
      <c r="C318" s="1491" t="s">
        <v>458</v>
      </c>
      <c r="D318" s="1997" t="s">
        <v>2314</v>
      </c>
      <c r="E318" s="1997"/>
      <c r="F318" s="1997"/>
      <c r="G318" s="1997"/>
      <c r="H318" s="1997"/>
      <c r="I318" s="1998"/>
      <c r="J318" s="1999" t="s">
        <v>4143</v>
      </c>
      <c r="K318" s="2000"/>
      <c r="L318" s="2019"/>
      <c r="M318" s="2023"/>
      <c r="N318" s="2024"/>
      <c r="O318" s="2017"/>
      <c r="P318" s="2017"/>
    </row>
    <row r="319" spans="1:16" ht="28.5" customHeight="1">
      <c r="A319" s="166"/>
      <c r="B319" s="111"/>
      <c r="C319" s="111" t="s">
        <v>489</v>
      </c>
      <c r="D319" s="1997" t="s">
        <v>2315</v>
      </c>
      <c r="E319" s="1997"/>
      <c r="F319" s="1997"/>
      <c r="G319" s="1997"/>
      <c r="H319" s="1830"/>
      <c r="I319" s="1831"/>
      <c r="J319" s="1999" t="s">
        <v>4607</v>
      </c>
      <c r="K319" s="2000"/>
      <c r="L319" s="2019"/>
      <c r="M319" s="2023"/>
      <c r="N319" s="2024"/>
      <c r="O319" s="2017"/>
      <c r="P319" s="2017"/>
    </row>
    <row r="320" spans="1:16" ht="28.5" customHeight="1">
      <c r="A320" s="166"/>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166"/>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166"/>
      <c r="B323" s="111"/>
      <c r="C323" s="111" t="s">
        <v>458</v>
      </c>
      <c r="D323" s="1997" t="s">
        <v>2314</v>
      </c>
      <c r="E323" s="1997"/>
      <c r="F323" s="1997"/>
      <c r="G323" s="1997"/>
      <c r="H323" s="1997"/>
      <c r="I323" s="1998"/>
      <c r="J323" s="2021" t="s">
        <v>4143</v>
      </c>
      <c r="K323" s="2806"/>
      <c r="L323" s="2019"/>
      <c r="M323" s="2023"/>
      <c r="N323" s="2024"/>
      <c r="O323" s="2017"/>
      <c r="P323" s="2017"/>
    </row>
    <row r="324" spans="1:16" ht="28.5" customHeight="1">
      <c r="A324" s="166"/>
      <c r="B324" s="111"/>
      <c r="C324" s="111" t="s">
        <v>489</v>
      </c>
      <c r="D324" s="1997" t="s">
        <v>2315</v>
      </c>
      <c r="E324" s="1997"/>
      <c r="F324" s="1997"/>
      <c r="G324" s="1997"/>
      <c r="H324" s="1997"/>
      <c r="I324" s="1998"/>
      <c r="J324" s="1995" t="s">
        <v>4607</v>
      </c>
      <c r="K324" s="2013"/>
      <c r="L324" s="2019"/>
      <c r="M324" s="2023"/>
      <c r="N324" s="2024"/>
      <c r="O324" s="2017"/>
      <c r="P324" s="2017"/>
    </row>
    <row r="325" spans="1:16" ht="28.5" customHeight="1">
      <c r="A325" s="166"/>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166"/>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166"/>
      <c r="B328" s="27"/>
      <c r="C328" s="111" t="s">
        <v>458</v>
      </c>
      <c r="D328" s="1997" t="s">
        <v>2314</v>
      </c>
      <c r="E328" s="1997"/>
      <c r="F328" s="1997"/>
      <c r="G328" s="1997"/>
      <c r="H328" s="1997"/>
      <c r="I328" s="1998"/>
      <c r="J328" s="1999" t="s">
        <v>4143</v>
      </c>
      <c r="K328" s="2000"/>
      <c r="L328" s="2019"/>
      <c r="M328" s="2023"/>
      <c r="N328" s="2024"/>
      <c r="O328" s="2017"/>
      <c r="P328" s="2017"/>
    </row>
    <row r="329" spans="1:16" ht="28.5" customHeight="1">
      <c r="A329" s="166"/>
      <c r="B329" s="27"/>
      <c r="C329" s="111" t="s">
        <v>489</v>
      </c>
      <c r="D329" s="1997" t="s">
        <v>2315</v>
      </c>
      <c r="E329" s="1997"/>
      <c r="F329" s="1997"/>
      <c r="G329" s="1997"/>
      <c r="H329" s="1997"/>
      <c r="I329" s="1998"/>
      <c r="J329" s="1999" t="s">
        <v>4607</v>
      </c>
      <c r="K329" s="2000"/>
      <c r="L329" s="2019"/>
      <c r="M329" s="2023"/>
      <c r="N329" s="2024"/>
      <c r="O329" s="2017"/>
      <c r="P329" s="2017"/>
    </row>
    <row r="330" spans="1:16" ht="28.5" customHeight="1">
      <c r="A330" s="166"/>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2321</v>
      </c>
      <c r="E331" s="1997"/>
      <c r="F331" s="1997"/>
      <c r="G331" s="1997"/>
      <c r="H331" s="1997"/>
      <c r="I331" s="1997"/>
      <c r="J331" s="1999">
        <v>0</v>
      </c>
      <c r="K331" s="2000"/>
      <c r="L331" s="2019"/>
      <c r="M331" s="2023"/>
      <c r="N331" s="2024"/>
      <c r="O331" s="2017"/>
      <c r="P331" s="2017"/>
    </row>
    <row r="332" spans="1:16" ht="36" customHeight="1">
      <c r="A332" s="166"/>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166"/>
      <c r="B333" s="27"/>
      <c r="C333" s="111" t="s">
        <v>458</v>
      </c>
      <c r="D333" s="1997" t="s">
        <v>2314</v>
      </c>
      <c r="E333" s="1997"/>
      <c r="F333" s="1997"/>
      <c r="G333" s="1997"/>
      <c r="H333" s="1997"/>
      <c r="I333" s="1998"/>
      <c r="J333" s="1999" t="s">
        <v>4143</v>
      </c>
      <c r="K333" s="2000"/>
      <c r="L333" s="2019"/>
      <c r="M333" s="2023"/>
      <c r="N333" s="2024"/>
      <c r="O333" s="2017"/>
      <c r="P333" s="2017"/>
    </row>
    <row r="334" spans="1:16" ht="28.5" customHeight="1">
      <c r="A334" s="166"/>
      <c r="B334" s="27"/>
      <c r="C334" s="111" t="s">
        <v>489</v>
      </c>
      <c r="D334" s="1997" t="s">
        <v>2315</v>
      </c>
      <c r="E334" s="1997"/>
      <c r="F334" s="1997"/>
      <c r="G334" s="1997"/>
      <c r="H334" s="1997"/>
      <c r="I334" s="1998"/>
      <c r="J334" s="1999" t="s">
        <v>4607</v>
      </c>
      <c r="K334" s="2000"/>
      <c r="L334" s="2019"/>
      <c r="M334" s="2023"/>
      <c r="N334" s="2024"/>
      <c r="O334" s="2017"/>
      <c r="P334" s="2017"/>
    </row>
    <row r="335" spans="1:16" ht="28.5" customHeight="1">
      <c r="A335" s="166"/>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2323</v>
      </c>
      <c r="E336" s="1997"/>
      <c r="F336" s="1997"/>
      <c r="G336" s="1997"/>
      <c r="H336" s="1997"/>
      <c r="I336" s="1997"/>
      <c r="J336" s="1999">
        <v>0</v>
      </c>
      <c r="K336" s="2000"/>
      <c r="L336" s="2019"/>
      <c r="M336" s="2023"/>
      <c r="N336" s="2024"/>
      <c r="O336" s="2017"/>
      <c r="P336" s="2017"/>
    </row>
    <row r="337" spans="1:16" ht="35.25" customHeight="1">
      <c r="A337" s="166"/>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166"/>
      <c r="B338" s="27"/>
      <c r="C338" s="113" t="s">
        <v>458</v>
      </c>
      <c r="D338" s="1997" t="s">
        <v>2314</v>
      </c>
      <c r="E338" s="1997"/>
      <c r="F338" s="1997"/>
      <c r="G338" s="1997"/>
      <c r="H338" s="1997"/>
      <c r="I338" s="1998"/>
      <c r="J338" s="1999" t="s">
        <v>4143</v>
      </c>
      <c r="K338" s="2000"/>
      <c r="L338" s="2019"/>
      <c r="M338" s="2023"/>
      <c r="N338" s="2024"/>
      <c r="O338" s="2017"/>
      <c r="P338" s="2017"/>
    </row>
    <row r="339" spans="1:16" ht="28.5" customHeight="1">
      <c r="A339" s="166"/>
      <c r="B339" s="27"/>
      <c r="C339" s="111" t="s">
        <v>489</v>
      </c>
      <c r="D339" s="1997" t="s">
        <v>2315</v>
      </c>
      <c r="E339" s="1997"/>
      <c r="F339" s="1997"/>
      <c r="G339" s="1997"/>
      <c r="H339" s="1997"/>
      <c r="I339" s="1998"/>
      <c r="J339" s="1999" t="s">
        <v>4607</v>
      </c>
      <c r="K339" s="2000"/>
      <c r="L339" s="2019"/>
      <c r="M339" s="2023"/>
      <c r="N339" s="2024"/>
      <c r="O339" s="2017"/>
      <c r="P339" s="2017"/>
    </row>
    <row r="340" spans="1:16" ht="28.5" customHeight="1">
      <c r="A340" s="166"/>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2323</v>
      </c>
      <c r="E341" s="1997"/>
      <c r="F341" s="1997"/>
      <c r="G341" s="1997"/>
      <c r="H341" s="1997"/>
      <c r="I341" s="1997"/>
      <c r="J341" s="1999">
        <v>0</v>
      </c>
      <c r="K341" s="2000"/>
      <c r="L341" s="2019"/>
      <c r="M341" s="2023"/>
      <c r="N341" s="2024"/>
      <c r="O341" s="2017"/>
      <c r="P341" s="2017"/>
    </row>
    <row r="342" spans="1:16" ht="25.5" customHeight="1">
      <c r="A342" s="166"/>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2314</v>
      </c>
      <c r="E343" s="1997"/>
      <c r="F343" s="1997"/>
      <c r="G343" s="1997"/>
      <c r="H343" s="1997"/>
      <c r="I343" s="1998"/>
      <c r="J343" s="1999" t="s">
        <v>4143</v>
      </c>
      <c r="K343" s="2000"/>
      <c r="L343" s="2019"/>
      <c r="M343" s="2023"/>
      <c r="N343" s="2024"/>
      <c r="O343" s="2017"/>
      <c r="P343" s="2017"/>
    </row>
    <row r="344" spans="1:16" ht="28.5" customHeight="1">
      <c r="A344" s="166"/>
      <c r="B344" s="27"/>
      <c r="C344" s="111" t="s">
        <v>489</v>
      </c>
      <c r="D344" s="1997" t="s">
        <v>2315</v>
      </c>
      <c r="E344" s="1997"/>
      <c r="F344" s="1997"/>
      <c r="G344" s="1997"/>
      <c r="H344" s="1997"/>
      <c r="I344" s="1998"/>
      <c r="J344" s="1999" t="s">
        <v>4607</v>
      </c>
      <c r="K344" s="2000"/>
      <c r="L344" s="2019"/>
      <c r="M344" s="2023"/>
      <c r="N344" s="2024"/>
      <c r="O344" s="2017"/>
      <c r="P344" s="2017"/>
    </row>
    <row r="345" spans="1:16" ht="28.5" customHeight="1">
      <c r="A345" s="166"/>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166"/>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2314</v>
      </c>
      <c r="E348" s="1997"/>
      <c r="F348" s="1997"/>
      <c r="G348" s="1997"/>
      <c r="H348" s="1997"/>
      <c r="I348" s="1998"/>
      <c r="J348" s="1999" t="s">
        <v>4143</v>
      </c>
      <c r="K348" s="2000"/>
      <c r="L348" s="2019"/>
      <c r="M348" s="2023"/>
      <c r="N348" s="2024"/>
      <c r="O348" s="2017"/>
      <c r="P348" s="2017"/>
    </row>
    <row r="349" spans="1:16" ht="28.5" customHeight="1">
      <c r="A349" s="166"/>
      <c r="B349" s="27"/>
      <c r="C349" s="111" t="s">
        <v>489</v>
      </c>
      <c r="D349" s="1997" t="s">
        <v>2315</v>
      </c>
      <c r="E349" s="1997"/>
      <c r="F349" s="1997"/>
      <c r="G349" s="1997"/>
      <c r="H349" s="1997"/>
      <c r="I349" s="1998"/>
      <c r="J349" s="1999" t="s">
        <v>4607</v>
      </c>
      <c r="K349" s="2000"/>
      <c r="L349" s="2019"/>
      <c r="M349" s="2023"/>
      <c r="N349" s="2024"/>
      <c r="O349" s="2017"/>
      <c r="P349" s="2017"/>
    </row>
    <row r="350" spans="1:16" ht="28.5" customHeight="1">
      <c r="A350" s="166"/>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2327</v>
      </c>
      <c r="E351" s="1997"/>
      <c r="F351" s="1997"/>
      <c r="G351" s="1997"/>
      <c r="H351" s="1997"/>
      <c r="I351" s="1997"/>
      <c r="J351" s="1999">
        <v>0</v>
      </c>
      <c r="K351" s="2000"/>
      <c r="L351" s="2019"/>
      <c r="M351" s="2023"/>
      <c r="N351" s="2024"/>
      <c r="O351" s="2017"/>
      <c r="P351" s="2017"/>
    </row>
    <row r="352" spans="1:16" ht="33.75" customHeight="1">
      <c r="A352" s="166"/>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166"/>
      <c r="B353" s="27"/>
      <c r="C353" s="113" t="s">
        <v>458</v>
      </c>
      <c r="D353" s="1997" t="s">
        <v>2314</v>
      </c>
      <c r="E353" s="1997"/>
      <c r="F353" s="1997"/>
      <c r="G353" s="1997"/>
      <c r="H353" s="1997"/>
      <c r="I353" s="1998"/>
      <c r="J353" s="1999" t="s">
        <v>4143</v>
      </c>
      <c r="K353" s="2000"/>
      <c r="L353" s="2019"/>
      <c r="M353" s="2023"/>
      <c r="N353" s="2024"/>
      <c r="O353" s="2017"/>
      <c r="P353" s="2017"/>
    </row>
    <row r="354" spans="1:16" ht="28.5" customHeight="1">
      <c r="A354" s="166"/>
      <c r="B354" s="27"/>
      <c r="C354" s="111" t="s">
        <v>489</v>
      </c>
      <c r="D354" s="1997" t="s">
        <v>2315</v>
      </c>
      <c r="E354" s="1997"/>
      <c r="F354" s="1997"/>
      <c r="G354" s="1997"/>
      <c r="H354" s="1997"/>
      <c r="I354" s="1998"/>
      <c r="J354" s="1999" t="s">
        <v>4607</v>
      </c>
      <c r="K354" s="2000"/>
      <c r="L354" s="2019"/>
      <c r="M354" s="2023"/>
      <c r="N354" s="2024"/>
      <c r="O354" s="2017"/>
      <c r="P354" s="2017"/>
    </row>
    <row r="355" spans="1:16" ht="28.5" customHeight="1">
      <c r="A355" s="166"/>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2329</v>
      </c>
      <c r="E356" s="1997"/>
      <c r="F356" s="1997"/>
      <c r="G356" s="1997"/>
      <c r="H356" s="1997"/>
      <c r="I356" s="1997"/>
      <c r="J356" s="1999">
        <v>0</v>
      </c>
      <c r="K356" s="2000"/>
      <c r="L356" s="2020"/>
      <c r="M356" s="2025"/>
      <c r="N356" s="2026"/>
      <c r="O356" s="1992"/>
      <c r="P356" s="1992"/>
    </row>
    <row r="357" spans="1:16" ht="52.5" customHeight="1">
      <c r="A357" s="166"/>
      <c r="B357" s="1486" t="s">
        <v>402</v>
      </c>
      <c r="C357" s="2028" t="s">
        <v>2330</v>
      </c>
      <c r="D357" s="2028"/>
      <c r="E357" s="2028"/>
      <c r="F357" s="2028"/>
      <c r="G357" s="2028"/>
      <c r="H357" s="33" t="s">
        <v>1962</v>
      </c>
      <c r="I357" s="114" t="s">
        <v>2331</v>
      </c>
      <c r="J357" s="2008"/>
      <c r="K357" s="2008"/>
      <c r="L357" s="2008"/>
      <c r="M357" s="2008"/>
      <c r="N357" s="2009"/>
      <c r="O357" s="1507" t="s">
        <v>5609</v>
      </c>
      <c r="P357" s="1507"/>
    </row>
    <row r="358" spans="1:16" ht="109.5" customHeight="1">
      <c r="A358" s="166"/>
      <c r="B358" s="1486" t="s">
        <v>404</v>
      </c>
      <c r="C358" s="1855" t="s">
        <v>2332</v>
      </c>
      <c r="D358" s="1855"/>
      <c r="E358" s="1855"/>
      <c r="F358" s="1855"/>
      <c r="G358" s="2098"/>
      <c r="H358" s="158" t="s">
        <v>1962</v>
      </c>
      <c r="I358" s="1535" t="s">
        <v>2036</v>
      </c>
      <c r="J358" s="2010"/>
      <c r="K358" s="2010"/>
      <c r="L358" s="2010"/>
      <c r="M358" s="2010"/>
      <c r="N358" s="2011"/>
      <c r="O358" s="1991" t="s">
        <v>2333</v>
      </c>
      <c r="P358" s="1991"/>
    </row>
    <row r="359" spans="1:16" ht="27" customHeight="1">
      <c r="A359" s="166"/>
      <c r="B359" s="1490" t="s">
        <v>435</v>
      </c>
      <c r="C359" s="1831" t="s">
        <v>2334</v>
      </c>
      <c r="D359" s="1993"/>
      <c r="E359" s="1993"/>
      <c r="F359" s="1993"/>
      <c r="G359" s="1993"/>
      <c r="H359" s="1994"/>
      <c r="I359" s="1994"/>
      <c r="J359" s="1994"/>
      <c r="K359" s="1994"/>
      <c r="L359" s="1994"/>
      <c r="M359" s="1995"/>
      <c r="N359" s="1996"/>
      <c r="O359" s="1992"/>
      <c r="P359" s="1992"/>
    </row>
    <row r="360" spans="1:16" ht="51.75" customHeight="1">
      <c r="A360" s="166"/>
      <c r="B360" s="1508" t="s">
        <v>406</v>
      </c>
      <c r="C360" s="2028" t="s">
        <v>2336</v>
      </c>
      <c r="D360" s="2028"/>
      <c r="E360" s="2028"/>
      <c r="F360" s="2028"/>
      <c r="G360" s="2029"/>
      <c r="H360" s="1999" t="s">
        <v>5610</v>
      </c>
      <c r="I360" s="2027"/>
      <c r="J360" s="2001" t="s">
        <v>2036</v>
      </c>
      <c r="K360" s="2038"/>
      <c r="L360" s="2039"/>
      <c r="M360" s="2039"/>
      <c r="N360" s="2225"/>
      <c r="O360" s="1991" t="s">
        <v>2333</v>
      </c>
      <c r="P360" s="1991"/>
    </row>
    <row r="361" spans="1:16" ht="45.75" customHeight="1" thickBot="1">
      <c r="B361" s="1490" t="s">
        <v>435</v>
      </c>
      <c r="C361" s="2330" t="s">
        <v>2337</v>
      </c>
      <c r="D361" s="2330"/>
      <c r="E361" s="2330"/>
      <c r="F361" s="2330"/>
      <c r="G361" s="2805"/>
      <c r="H361" s="1980" t="s">
        <v>5611</v>
      </c>
      <c r="I361" s="2053"/>
      <c r="J361" s="2002"/>
      <c r="K361" s="3352"/>
      <c r="L361" s="3353"/>
      <c r="M361" s="3353"/>
      <c r="N361" s="3354"/>
      <c r="O361" s="2005"/>
      <c r="P361" s="2005"/>
    </row>
    <row r="362" spans="1:16" ht="63"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link="1"/>
  <mergeCells count="88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O275:O276"/>
    <mergeCell ref="P275:P276"/>
    <mergeCell ref="C276:G276"/>
    <mergeCell ref="N276:N279"/>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11:O217"/>
    <mergeCell ref="P211:P217"/>
    <mergeCell ref="C212:J212"/>
    <mergeCell ref="D213:G213"/>
    <mergeCell ref="H213:J213"/>
    <mergeCell ref="D214:G214"/>
    <mergeCell ref="H214:J214"/>
    <mergeCell ref="D215:G215"/>
    <mergeCell ref="H215:J215"/>
    <mergeCell ref="D216:G216"/>
    <mergeCell ref="H217:J217"/>
    <mergeCell ref="G209:N209"/>
    <mergeCell ref="C210:E210"/>
    <mergeCell ref="G210:N210"/>
    <mergeCell ref="C211:G211"/>
    <mergeCell ref="H211:J211"/>
    <mergeCell ref="K211:K217"/>
    <mergeCell ref="L211:N217"/>
    <mergeCell ref="H216:J216"/>
    <mergeCell ref="C217:G217"/>
    <mergeCell ref="C209:E209"/>
    <mergeCell ref="C218:N218"/>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C196:E196"/>
    <mergeCell ref="G196:K196"/>
    <mergeCell ref="P175:P186"/>
    <mergeCell ref="C176:E176"/>
    <mergeCell ref="G176:N176"/>
    <mergeCell ref="C177:E177"/>
    <mergeCell ref="G177:N177"/>
    <mergeCell ref="C178:E178"/>
    <mergeCell ref="G178:N178"/>
    <mergeCell ref="C172:E172"/>
    <mergeCell ref="L172:N172"/>
    <mergeCell ref="C173:E173"/>
    <mergeCell ref="L173:N173"/>
    <mergeCell ref="C174:E174"/>
    <mergeCell ref="L174:N174"/>
    <mergeCell ref="O163:O174"/>
    <mergeCell ref="P163:P174"/>
    <mergeCell ref="C164:E164"/>
    <mergeCell ref="C179:E179"/>
    <mergeCell ref="G179:N179"/>
    <mergeCell ref="C180:E180"/>
    <mergeCell ref="G180:N180"/>
    <mergeCell ref="C181:E181"/>
    <mergeCell ref="G181:N181"/>
    <mergeCell ref="C175:E175"/>
    <mergeCell ref="G175:N175"/>
    <mergeCell ref="L167:N167"/>
    <mergeCell ref="C168:E168"/>
    <mergeCell ref="G168:K174"/>
    <mergeCell ref="L168:N168"/>
    <mergeCell ref="C169:E169"/>
    <mergeCell ref="L169:N169"/>
    <mergeCell ref="C170:E170"/>
    <mergeCell ref="L170:N170"/>
    <mergeCell ref="C171:E171"/>
    <mergeCell ref="L171:N171"/>
    <mergeCell ref="G164:K167"/>
    <mergeCell ref="L164:N164"/>
    <mergeCell ref="C165:E165"/>
    <mergeCell ref="L165:N165"/>
    <mergeCell ref="C166:E166"/>
    <mergeCell ref="L166:N166"/>
    <mergeCell ref="C167:E167"/>
    <mergeCell ref="C161:E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19:E19"/>
    <mergeCell ref="G19:H19"/>
    <mergeCell ref="I19:N19"/>
    <mergeCell ref="C20:H20"/>
    <mergeCell ref="J20:J24"/>
    <mergeCell ref="K20:N24"/>
    <mergeCell ref="C21:H21"/>
    <mergeCell ref="C22:H22"/>
    <mergeCell ref="P27:P30"/>
    <mergeCell ref="C12:E12"/>
    <mergeCell ref="G12:H12"/>
    <mergeCell ref="I12:N12"/>
    <mergeCell ref="C13:E13"/>
    <mergeCell ref="G13:H13"/>
    <mergeCell ref="C14:E14"/>
    <mergeCell ref="G14:H14"/>
    <mergeCell ref="I14:N14"/>
    <mergeCell ref="C18:E18"/>
    <mergeCell ref="G18:H18"/>
    <mergeCell ref="I13:N13"/>
    <mergeCell ref="I18:N18"/>
    <mergeCell ref="K1:L1"/>
    <mergeCell ref="F9:N9"/>
    <mergeCell ref="C10:E10"/>
    <mergeCell ref="G10:N10"/>
    <mergeCell ref="C11:E11"/>
    <mergeCell ref="G11:H11"/>
    <mergeCell ref="I11:N11"/>
    <mergeCell ref="B4:N4"/>
    <mergeCell ref="B5:N5"/>
    <mergeCell ref="B6:L6"/>
    <mergeCell ref="B7:P7"/>
    <mergeCell ref="C8:G8"/>
    <mergeCell ref="J8:N8"/>
    <mergeCell ref="O8:O19"/>
    <mergeCell ref="P8:P19"/>
    <mergeCell ref="C9:E9"/>
    <mergeCell ref="C15:E15"/>
    <mergeCell ref="G15:H15"/>
    <mergeCell ref="C16:E16"/>
    <mergeCell ref="G16:H16"/>
    <mergeCell ref="I16:N16"/>
    <mergeCell ref="C17:E17"/>
    <mergeCell ref="G17:H17"/>
    <mergeCell ref="I17:N17"/>
  </mergeCells>
  <conditionalFormatting sqref="I11">
    <cfRule type="expression" dxfId="751" priority="145">
      <formula>$F$17="Not applicable"</formula>
    </cfRule>
    <cfRule type="expression" dxfId="750" priority="146">
      <formula>$F$17="Don't know"</formula>
    </cfRule>
    <cfRule type="expression" dxfId="749" priority="147">
      <formula>$F$17="No"</formula>
    </cfRule>
  </conditionalFormatting>
  <conditionalFormatting sqref="I15:N15 I16 I12 I14 I18:I19">
    <cfRule type="expression" dxfId="748" priority="142">
      <formula>$F12="Not applicable"</formula>
    </cfRule>
    <cfRule type="expression" dxfId="747" priority="143">
      <formula>$F12="Don't know"</formula>
    </cfRule>
    <cfRule type="expression" dxfId="746" priority="144">
      <formula>$F12="No"</formula>
    </cfRule>
  </conditionalFormatting>
  <conditionalFormatting sqref="F9:N9 F11:F19 I15:N15 I11:I12 I14 I16:I19">
    <cfRule type="expression" dxfId="745" priority="141">
      <formula>$N$14="Don't know"</formula>
    </cfRule>
  </conditionalFormatting>
  <conditionalFormatting sqref="F9:N9 F11:F19 I15:N15 I11:I12 I14 I16:I19">
    <cfRule type="expression" dxfId="744" priority="140">
      <formula>$N$14="Not applicable"</formula>
    </cfRule>
  </conditionalFormatting>
  <conditionalFormatting sqref="F9:N9 F11:F19 I15:N15 I11:I12 I14 I16:I19">
    <cfRule type="expression" dxfId="743" priority="139">
      <formula>$N$14="No"</formula>
    </cfRule>
  </conditionalFormatting>
  <conditionalFormatting sqref="L188:M198">
    <cfRule type="expression" dxfId="742" priority="137">
      <formula>$F$221="Don't know"</formula>
    </cfRule>
    <cfRule type="expression" dxfId="741" priority="138">
      <formula>$F$221="No"</formula>
    </cfRule>
  </conditionalFormatting>
  <conditionalFormatting sqref="H26 F70:J70 F72:J72 H106 F11:F19 O274 F188:F198 F71 F73 H297:H299 O310 O358 H358 H301:H307 O297:O298 H28:H31 O277 O303 O307 G63:H64 F77:J81 G116:N128 H281:I283 L188:N198 J42:K43 J44 H276:I278 H285:I287 H293:I294 H289:I290">
    <cfRule type="containsBlanks" dxfId="740" priority="136">
      <formula>LEN(TRIM(F11))=0</formula>
    </cfRule>
  </conditionalFormatting>
  <conditionalFormatting sqref="F9:N9">
    <cfRule type="containsBlanks" dxfId="739" priority="135">
      <formula>LEN(TRIM(F9))=0</formula>
    </cfRule>
  </conditionalFormatting>
  <conditionalFormatting sqref="O60 O88:O92 O106 O113 O135 O141 O143 O218 O260 O58 O225:O227 O146:O161 J39:K39 J47:K48 J56:K57 O20:O22 O26:O27 O187 O31:O32 J35:K36 J50:K50 J52:K53">
    <cfRule type="containsBlanks" dxfId="738" priority="134">
      <formula>LEN(TRIM(J20))=0</formula>
    </cfRule>
  </conditionalFormatting>
  <conditionalFormatting sqref="I63:J64">
    <cfRule type="containsBlanks" dxfId="737" priority="133">
      <formula>LEN(TRIM(I63))=0</formula>
    </cfRule>
  </conditionalFormatting>
  <conditionalFormatting sqref="F243 H137:H139 K137 F200:F210 K219 F219:F221 H225 G147:G160 J147:J160 K228:K240">
    <cfRule type="containsBlanks" dxfId="736" priority="132">
      <formula>LEN(TRIM(F137))=0</formula>
    </cfRule>
  </conditionalFormatting>
  <conditionalFormatting sqref="J27">
    <cfRule type="containsBlanks" dxfId="735" priority="130">
      <formula>LEN(TRIM(J27))=0</formula>
    </cfRule>
  </conditionalFormatting>
  <conditionalFormatting sqref="G135">
    <cfRule type="containsBlanks" dxfId="734" priority="131">
      <formula>LEN(TRIM(G135))=0</formula>
    </cfRule>
  </conditionalFormatting>
  <conditionalFormatting sqref="J58">
    <cfRule type="containsBlanks" dxfId="733" priority="129">
      <formula>LEN(TRIM(J58))=0</formula>
    </cfRule>
  </conditionalFormatting>
  <conditionalFormatting sqref="J26">
    <cfRule type="containsBlanks" dxfId="732" priority="128">
      <formula>LEN(TRIM(J26))=0</formula>
    </cfRule>
  </conditionalFormatting>
  <conditionalFormatting sqref="J60">
    <cfRule type="containsBlanks" dxfId="731" priority="127">
      <formula>LEN(TRIM(J60))=0</formula>
    </cfRule>
  </conditionalFormatting>
  <conditionalFormatting sqref="F223">
    <cfRule type="containsBlanks" dxfId="730" priority="117">
      <formula>LEN(TRIM(F223))=0</formula>
    </cfRule>
  </conditionalFormatting>
  <conditionalFormatting sqref="K242">
    <cfRule type="containsBlanks" dxfId="729" priority="116">
      <formula>LEN(TRIM(K242))=0</formula>
    </cfRule>
  </conditionalFormatting>
  <conditionalFormatting sqref="H140">
    <cfRule type="containsBlanks" dxfId="728" priority="126">
      <formula>LEN(TRIM(H140))=0</formula>
    </cfRule>
  </conditionalFormatting>
  <conditionalFormatting sqref="H143 K137 H137:H140">
    <cfRule type="expression" dxfId="727" priority="124">
      <formula>#REF!="Don't know"</formula>
    </cfRule>
    <cfRule type="expression" dxfId="726" priority="125">
      <formula>#REF!="No"</formula>
    </cfRule>
  </conditionalFormatting>
  <conditionalFormatting sqref="H143">
    <cfRule type="containsBlanks" dxfId="725" priority="123">
      <formula>LEN(TRIM(H143))=0</formula>
    </cfRule>
  </conditionalFormatting>
  <conditionalFormatting sqref="H141">
    <cfRule type="expression" dxfId="724" priority="121">
      <formula>#REF!="Don't know"</formula>
    </cfRule>
    <cfRule type="expression" dxfId="723" priority="122">
      <formula>#REF!="No"</formula>
    </cfRule>
  </conditionalFormatting>
  <conditionalFormatting sqref="H141">
    <cfRule type="containsBlanks" dxfId="722" priority="120">
      <formula>LEN(TRIM(H141))=0</formula>
    </cfRule>
  </conditionalFormatting>
  <conditionalFormatting sqref="L188:M198">
    <cfRule type="expression" dxfId="721" priority="118">
      <formula>$F$221="Don't know"</formula>
    </cfRule>
    <cfRule type="expression" dxfId="720" priority="119">
      <formula>$F$221="No"</formula>
    </cfRule>
  </conditionalFormatting>
  <conditionalFormatting sqref="O8">
    <cfRule type="containsBlanks" dxfId="719" priority="114">
      <formula>LEN(TRIM(O8))=0</formula>
    </cfRule>
  </conditionalFormatting>
  <conditionalFormatting sqref="H310:H311">
    <cfRule type="containsBlanks" dxfId="718" priority="115">
      <formula>LEN(TRIM(H310))=0</formula>
    </cfRule>
  </conditionalFormatting>
  <conditionalFormatting sqref="O67">
    <cfRule type="containsBlanks" dxfId="717" priority="113">
      <formula>LEN(TRIM(O67))=0</formula>
    </cfRule>
  </conditionalFormatting>
  <conditionalFormatting sqref="O199">
    <cfRule type="containsBlanks" dxfId="716" priority="112">
      <formula>LEN(TRIM(O199))=0</formula>
    </cfRule>
  </conditionalFormatting>
  <conditionalFormatting sqref="O223:O224">
    <cfRule type="containsBlanks" dxfId="715" priority="111">
      <formula>LEN(TRIM(O223))=0</formula>
    </cfRule>
  </conditionalFormatting>
  <conditionalFormatting sqref="O252">
    <cfRule type="containsBlanks" dxfId="714" priority="110">
      <formula>LEN(TRIM(O252))=0</formula>
    </cfRule>
  </conditionalFormatting>
  <conditionalFormatting sqref="I67">
    <cfRule type="containsBlanks" dxfId="713" priority="109">
      <formula>LEN(TRIM(I67))=0</formula>
    </cfRule>
  </conditionalFormatting>
  <conditionalFormatting sqref="H313">
    <cfRule type="containsBlanks" dxfId="712" priority="108">
      <formula>LEN(TRIM(H313))=0</formula>
    </cfRule>
  </conditionalFormatting>
  <conditionalFormatting sqref="H8">
    <cfRule type="containsBlanks" dxfId="711" priority="107">
      <formula>LEN(TRIM(H8))=0</formula>
    </cfRule>
  </conditionalFormatting>
  <conditionalFormatting sqref="H8">
    <cfRule type="expression" dxfId="710" priority="106">
      <formula>$N$14="Don't know"</formula>
    </cfRule>
  </conditionalFormatting>
  <conditionalFormatting sqref="H8">
    <cfRule type="expression" dxfId="709" priority="105">
      <formula>$N$14="Not applicable"</formula>
    </cfRule>
  </conditionalFormatting>
  <conditionalFormatting sqref="H8">
    <cfRule type="expression" dxfId="708" priority="104">
      <formula>$N$14="No"</formula>
    </cfRule>
  </conditionalFormatting>
  <conditionalFormatting sqref="F252">
    <cfRule type="containsBlanks" dxfId="707" priority="103">
      <formula>LEN(TRIM(F252))=0</formula>
    </cfRule>
  </conditionalFormatting>
  <conditionalFormatting sqref="F260">
    <cfRule type="containsBlanks" dxfId="706" priority="102">
      <formula>LEN(TRIM(F260))=0</formula>
    </cfRule>
  </conditionalFormatting>
  <conditionalFormatting sqref="F261:F264">
    <cfRule type="containsBlanks" dxfId="705" priority="101">
      <formula>LEN(TRIM(F261))=0</formula>
    </cfRule>
  </conditionalFormatting>
  <conditionalFormatting sqref="F254">
    <cfRule type="containsBlanks" dxfId="704" priority="100">
      <formula>LEN(TRIM(F254))=0</formula>
    </cfRule>
  </conditionalFormatting>
  <conditionalFormatting sqref="F256">
    <cfRule type="containsBlanks" dxfId="703" priority="99">
      <formula>LEN(TRIM(F256))=0</formula>
    </cfRule>
  </conditionalFormatting>
  <conditionalFormatting sqref="F258">
    <cfRule type="containsBlanks" dxfId="702" priority="98">
      <formula>LEN(TRIM(F258))=0</formula>
    </cfRule>
  </conditionalFormatting>
  <conditionalFormatting sqref="L164:M174">
    <cfRule type="expression" dxfId="701" priority="96">
      <formula>$F$221="Don't know"</formula>
    </cfRule>
    <cfRule type="expression" dxfId="700" priority="97">
      <formula>$F$221="No"</formula>
    </cfRule>
  </conditionalFormatting>
  <conditionalFormatting sqref="F164:F174 L164:N174">
    <cfRule type="containsBlanks" dxfId="699" priority="95">
      <formula>LEN(TRIM(F164))=0</formula>
    </cfRule>
  </conditionalFormatting>
  <conditionalFormatting sqref="F176:F186">
    <cfRule type="containsBlanks" dxfId="698" priority="94">
      <formula>LEN(TRIM(F176))=0</formula>
    </cfRule>
  </conditionalFormatting>
  <conditionalFormatting sqref="L164:M174">
    <cfRule type="expression" dxfId="697" priority="92">
      <formula>$F$221="Don't know"</formula>
    </cfRule>
    <cfRule type="expression" dxfId="696" priority="93">
      <formula>$F$221="No"</formula>
    </cfRule>
  </conditionalFormatting>
  <conditionalFormatting sqref="O175">
    <cfRule type="containsBlanks" dxfId="695" priority="91">
      <formula>LEN(TRIM(O175))=0</formula>
    </cfRule>
  </conditionalFormatting>
  <conditionalFormatting sqref="F95:F97">
    <cfRule type="containsBlanks" dxfId="694" priority="90">
      <formula>LEN(TRIM(F95))=0</formula>
    </cfRule>
  </conditionalFormatting>
  <conditionalFormatting sqref="F99:F102">
    <cfRule type="containsBlanks" dxfId="693" priority="89">
      <formula>LEN(TRIM(F99))=0</formula>
    </cfRule>
  </conditionalFormatting>
  <conditionalFormatting sqref="H213:H216">
    <cfRule type="expression" dxfId="692" priority="87">
      <formula>$H$144="Don't know"</formula>
    </cfRule>
    <cfRule type="expression" dxfId="691" priority="88">
      <formula>$H$144="no"</formula>
    </cfRule>
  </conditionalFormatting>
  <conditionalFormatting sqref="O211">
    <cfRule type="containsBlanks" dxfId="690" priority="86">
      <formula>LEN(TRIM(O211))=0</formula>
    </cfRule>
  </conditionalFormatting>
  <conditionalFormatting sqref="H213:H216">
    <cfRule type="containsBlanks" dxfId="689" priority="85">
      <formula>LEN(TRIM(H213))=0</formula>
    </cfRule>
  </conditionalFormatting>
  <conditionalFormatting sqref="H211">
    <cfRule type="expression" dxfId="688" priority="83">
      <formula>#REF!="Don't know"</formula>
    </cfRule>
    <cfRule type="expression" dxfId="687" priority="84">
      <formula>#REF!="No"</formula>
    </cfRule>
  </conditionalFormatting>
  <conditionalFormatting sqref="H211">
    <cfRule type="containsBlanks" dxfId="686" priority="82">
      <formula>LEN(TRIM(H211))=0</formula>
    </cfRule>
  </conditionalFormatting>
  <conditionalFormatting sqref="H360:I360">
    <cfRule type="containsBlanks" dxfId="685" priority="80">
      <formula>LEN(TRIM(H360))=0</formula>
    </cfRule>
    <cfRule type="containsBlanks" priority="81">
      <formula>LEN(TRIM(H360))=0</formula>
    </cfRule>
  </conditionalFormatting>
  <conditionalFormatting sqref="F268:F272">
    <cfRule type="containsBlanks" dxfId="684" priority="77">
      <formula>LEN(TRIM(F268))=0</formula>
    </cfRule>
  </conditionalFormatting>
  <conditionalFormatting sqref="O266">
    <cfRule type="containsBlanks" dxfId="683" priority="79">
      <formula>LEN(TRIM(O266))=0</formula>
    </cfRule>
  </conditionalFormatting>
  <conditionalFormatting sqref="G93:J93">
    <cfRule type="containsBlanks" dxfId="682" priority="56">
      <formula>LEN(TRIM(G93))=0</formula>
    </cfRule>
  </conditionalFormatting>
  <conditionalFormatting sqref="O163">
    <cfRule type="containsBlanks" dxfId="681" priority="78">
      <formula>LEN(TRIM(O163))=0</formula>
    </cfRule>
  </conditionalFormatting>
  <conditionalFormatting sqref="F245:G245 F247:G247 F246 F249:G249 F248">
    <cfRule type="containsBlanks" dxfId="680" priority="55">
      <formula>LEN(TRIM(F245))=0</formula>
    </cfRule>
  </conditionalFormatting>
  <conditionalFormatting sqref="G266">
    <cfRule type="containsBlanks" dxfId="679" priority="76">
      <formula>LEN(TRIM(G266))=0</formula>
    </cfRule>
  </conditionalFormatting>
  <conditionalFormatting sqref="I20">
    <cfRule type="containsBlanks" dxfId="678" priority="72">
      <formula>LEN(TRIM(I20))=0</formula>
    </cfRule>
    <cfRule type="expression" dxfId="677" priority="75">
      <formula>$M$14="Don't know"</formula>
    </cfRule>
  </conditionalFormatting>
  <conditionalFormatting sqref="I20">
    <cfRule type="expression" dxfId="676" priority="74">
      <formula>$M$14="Not applicable"</formula>
    </cfRule>
  </conditionalFormatting>
  <conditionalFormatting sqref="I20">
    <cfRule type="expression" dxfId="675" priority="73">
      <formula>$M$14="No"</formula>
    </cfRule>
  </conditionalFormatting>
  <conditionalFormatting sqref="I21">
    <cfRule type="containsBlanks" dxfId="674" priority="68">
      <formula>LEN(TRIM(I21))=0</formula>
    </cfRule>
    <cfRule type="expression" dxfId="673" priority="71">
      <formula>$M$14="Don't know"</formula>
    </cfRule>
  </conditionalFormatting>
  <conditionalFormatting sqref="I21">
    <cfRule type="expression" dxfId="672" priority="70">
      <formula>$M$14="Not applicable"</formula>
    </cfRule>
  </conditionalFormatting>
  <conditionalFormatting sqref="I21">
    <cfRule type="expression" dxfId="671" priority="69">
      <formula>$M$14="No"</formula>
    </cfRule>
  </conditionalFormatting>
  <conditionalFormatting sqref="I22">
    <cfRule type="containsBlanks" dxfId="670" priority="64">
      <formula>LEN(TRIM(I22))=0</formula>
    </cfRule>
    <cfRule type="expression" dxfId="669" priority="67">
      <formula>$M$14="Don't know"</formula>
    </cfRule>
  </conditionalFormatting>
  <conditionalFormatting sqref="I22">
    <cfRule type="expression" dxfId="668" priority="66">
      <formula>$M$14="Not applicable"</formula>
    </cfRule>
  </conditionalFormatting>
  <conditionalFormatting sqref="I22">
    <cfRule type="expression" dxfId="667" priority="65">
      <formula>$M$14="No"</formula>
    </cfRule>
  </conditionalFormatting>
  <conditionalFormatting sqref="I23">
    <cfRule type="expression" dxfId="666" priority="61">
      <formula>$N$14="No"</formula>
    </cfRule>
  </conditionalFormatting>
  <conditionalFormatting sqref="I23">
    <cfRule type="expression" dxfId="665" priority="63">
      <formula>$N$14="Don't know"</formula>
    </cfRule>
  </conditionalFormatting>
  <conditionalFormatting sqref="I23">
    <cfRule type="expression" dxfId="664" priority="62">
      <formula>$N$14="Not applicable"</formula>
    </cfRule>
  </conditionalFormatting>
  <conditionalFormatting sqref="I23">
    <cfRule type="containsBlanks" dxfId="663" priority="60">
      <formula>LEN(TRIM(I23))=0</formula>
    </cfRule>
  </conditionalFormatting>
  <conditionalFormatting sqref="I23">
    <cfRule type="expression" dxfId="662" priority="59">
      <formula>$N$14="Don't know"</formula>
    </cfRule>
  </conditionalFormatting>
  <conditionalFormatting sqref="I23">
    <cfRule type="expression" dxfId="661" priority="58">
      <formula>$N$14="Not applicable"</formula>
    </cfRule>
  </conditionalFormatting>
  <conditionalFormatting sqref="I23">
    <cfRule type="expression" dxfId="660" priority="57">
      <formula>$N$14="No"</formula>
    </cfRule>
  </conditionalFormatting>
  <conditionalFormatting sqref="G251">
    <cfRule type="containsBlanks" dxfId="659" priority="54">
      <formula>LEN(TRIM(G251))=0</formula>
    </cfRule>
  </conditionalFormatting>
  <conditionalFormatting sqref="O244 O251">
    <cfRule type="containsBlanks" dxfId="658" priority="53">
      <formula>LEN(TRIM(O244))=0</formula>
    </cfRule>
  </conditionalFormatting>
  <conditionalFormatting sqref="J354">
    <cfRule type="containsBlanks" dxfId="657" priority="37">
      <formula>LEN(TRIM(J354))=0</formula>
    </cfRule>
  </conditionalFormatting>
  <conditionalFormatting sqref="J348">
    <cfRule type="containsBlanks" dxfId="656" priority="40">
      <formula>LEN(TRIM(J348))=0</formula>
    </cfRule>
  </conditionalFormatting>
  <conditionalFormatting sqref="J353">
    <cfRule type="containsBlanks" dxfId="655" priority="38">
      <formula>LEN(TRIM(J353))=0</formula>
    </cfRule>
  </conditionalFormatting>
  <conditionalFormatting sqref="J344">
    <cfRule type="containsBlanks" dxfId="654" priority="41">
      <formula>LEN(TRIM(J344))=0</formula>
    </cfRule>
  </conditionalFormatting>
  <conditionalFormatting sqref="J318">
    <cfRule type="containsBlanks" dxfId="653" priority="52">
      <formula>LEN(TRIM(J318))=0</formula>
    </cfRule>
  </conditionalFormatting>
  <conditionalFormatting sqref="J319">
    <cfRule type="containsBlanks" dxfId="652" priority="51">
      <formula>LEN(TRIM(J319))=0</formula>
    </cfRule>
  </conditionalFormatting>
  <conditionalFormatting sqref="J323">
    <cfRule type="containsBlanks" dxfId="651" priority="50">
      <formula>LEN(TRIM(J323))=0</formula>
    </cfRule>
  </conditionalFormatting>
  <conditionalFormatting sqref="J324">
    <cfRule type="containsBlanks" dxfId="650" priority="49">
      <formula>LEN(TRIM(J324))=0</formula>
    </cfRule>
  </conditionalFormatting>
  <conditionalFormatting sqref="J328">
    <cfRule type="containsBlanks" dxfId="649" priority="48">
      <formula>LEN(TRIM(J328))=0</formula>
    </cfRule>
  </conditionalFormatting>
  <conditionalFormatting sqref="J329">
    <cfRule type="containsBlanks" dxfId="648" priority="47">
      <formula>LEN(TRIM(J329))=0</formula>
    </cfRule>
  </conditionalFormatting>
  <conditionalFormatting sqref="J333">
    <cfRule type="containsBlanks" dxfId="647" priority="46">
      <formula>LEN(TRIM(J333))=0</formula>
    </cfRule>
  </conditionalFormatting>
  <conditionalFormatting sqref="J334">
    <cfRule type="containsBlanks" dxfId="646" priority="45">
      <formula>LEN(TRIM(J334))=0</formula>
    </cfRule>
  </conditionalFormatting>
  <conditionalFormatting sqref="J338">
    <cfRule type="containsBlanks" dxfId="645" priority="44">
      <formula>LEN(TRIM(J338))=0</formula>
    </cfRule>
  </conditionalFormatting>
  <conditionalFormatting sqref="J339">
    <cfRule type="containsBlanks" dxfId="644" priority="43">
      <formula>LEN(TRIM(J339))=0</formula>
    </cfRule>
  </conditionalFormatting>
  <conditionalFormatting sqref="J343">
    <cfRule type="containsBlanks" dxfId="643" priority="42">
      <formula>LEN(TRIM(J343))=0</formula>
    </cfRule>
  </conditionalFormatting>
  <conditionalFormatting sqref="J349">
    <cfRule type="containsBlanks" dxfId="642" priority="39">
      <formula>LEN(TRIM(J349))=0</formula>
    </cfRule>
  </conditionalFormatting>
  <conditionalFormatting sqref="J89:J92">
    <cfRule type="containsBlanks" dxfId="641" priority="36">
      <formula>LEN(TRIM(J89))=0</formula>
    </cfRule>
  </conditionalFormatting>
  <conditionalFormatting sqref="J321">
    <cfRule type="containsBlanks" dxfId="640" priority="35">
      <formula>LEN(TRIM(J321))=0</formula>
    </cfRule>
  </conditionalFormatting>
  <conditionalFormatting sqref="J326">
    <cfRule type="containsBlanks" dxfId="639" priority="34">
      <formula>LEN(TRIM(J326))=0</formula>
    </cfRule>
  </conditionalFormatting>
  <conditionalFormatting sqref="J331">
    <cfRule type="containsBlanks" dxfId="638" priority="33">
      <formula>LEN(TRIM(J331))=0</formula>
    </cfRule>
  </conditionalFormatting>
  <conditionalFormatting sqref="J336">
    <cfRule type="containsBlanks" dxfId="637" priority="32">
      <formula>LEN(TRIM(J336))=0</formula>
    </cfRule>
  </conditionalFormatting>
  <conditionalFormatting sqref="J346">
    <cfRule type="containsBlanks" dxfId="636" priority="31">
      <formula>LEN(TRIM(J346))=0</formula>
    </cfRule>
  </conditionalFormatting>
  <conditionalFormatting sqref="J351">
    <cfRule type="containsBlanks" dxfId="635" priority="30">
      <formula>LEN(TRIM(J351))=0</formula>
    </cfRule>
  </conditionalFormatting>
  <conditionalFormatting sqref="O316:O357">
    <cfRule type="containsBlanks" dxfId="634" priority="28">
      <formula>LEN(TRIM(O316))=0</formula>
    </cfRule>
  </conditionalFormatting>
  <conditionalFormatting sqref="J356">
    <cfRule type="containsBlanks" dxfId="633" priority="29">
      <formula>LEN(TRIM(J356))=0</formula>
    </cfRule>
  </conditionalFormatting>
  <conditionalFormatting sqref="H357">
    <cfRule type="containsBlanks" dxfId="632" priority="27">
      <formula>LEN(TRIM(H357))=0</formula>
    </cfRule>
  </conditionalFormatting>
  <conditionalFormatting sqref="K20:N24">
    <cfRule type="containsBlanks" dxfId="631" priority="26">
      <formula>LEN(TRIM(K20))=0</formula>
    </cfRule>
  </conditionalFormatting>
  <conditionalFormatting sqref="J29">
    <cfRule type="containsBlanks" dxfId="630" priority="24">
      <formula>LEN(TRIM(J29))=0</formula>
    </cfRule>
  </conditionalFormatting>
  <conditionalFormatting sqref="J28">
    <cfRule type="containsBlanks" dxfId="629" priority="25">
      <formula>LEN(TRIM(J28))=0</formula>
    </cfRule>
  </conditionalFormatting>
  <conditionalFormatting sqref="J341">
    <cfRule type="containsBlanks" dxfId="628" priority="23">
      <formula>LEN(TRIM(J341))=0</formula>
    </cfRule>
  </conditionalFormatting>
  <conditionalFormatting sqref="H308:J308">
    <cfRule type="containsBlanks" dxfId="627" priority="22">
      <formula>LEN(TRIM(H308))=0</formula>
    </cfRule>
  </conditionalFormatting>
  <conditionalFormatting sqref="H312:J312">
    <cfRule type="containsBlanks" dxfId="626" priority="21">
      <formula>LEN(TRIM(H312))=0</formula>
    </cfRule>
  </conditionalFormatting>
  <conditionalFormatting sqref="H315:J315">
    <cfRule type="containsBlanks" dxfId="625" priority="20">
      <formula>LEN(TRIM(H315))=0</formula>
    </cfRule>
  </conditionalFormatting>
  <conditionalFormatting sqref="I24">
    <cfRule type="containsBlanks" dxfId="624" priority="19">
      <formula>LEN(TRIM(I24))=0</formula>
    </cfRule>
  </conditionalFormatting>
  <conditionalFormatting sqref="O77">
    <cfRule type="containsBlanks" dxfId="623" priority="18">
      <formula>LEN(TRIM(O77))=0</formula>
    </cfRule>
  </conditionalFormatting>
  <conditionalFormatting sqref="O78">
    <cfRule type="containsBlanks" dxfId="622" priority="17">
      <formula>LEN(TRIM(O78))=0</formula>
    </cfRule>
  </conditionalFormatting>
  <conditionalFormatting sqref="O79">
    <cfRule type="containsBlanks" dxfId="621" priority="16">
      <formula>LEN(TRIM(O79))=0</formula>
    </cfRule>
  </conditionalFormatting>
  <conditionalFormatting sqref="O80">
    <cfRule type="containsBlanks" dxfId="620" priority="15">
      <formula>LEN(TRIM(O80))=0</formula>
    </cfRule>
  </conditionalFormatting>
  <conditionalFormatting sqref="O95">
    <cfRule type="containsBlanks" dxfId="619" priority="14">
      <formula>LEN(TRIM(O95))=0</formula>
    </cfRule>
  </conditionalFormatting>
  <conditionalFormatting sqref="O69:O74">
    <cfRule type="containsBlanks" dxfId="618" priority="13">
      <formula>LEN(TRIM(O69))=0</formula>
    </cfRule>
  </conditionalFormatting>
  <conditionalFormatting sqref="O360">
    <cfRule type="containsBlanks" dxfId="617" priority="12">
      <formula>LEN(TRIM(O360))=0</formula>
    </cfRule>
  </conditionalFormatting>
  <conditionalFormatting sqref="H361">
    <cfRule type="containsBlanks" dxfId="616" priority="10">
      <formula>LEN(TRIM(H361))=0</formula>
    </cfRule>
    <cfRule type="containsBlanks" priority="11">
      <formula>LEN(TRIM(H361))=0</formula>
    </cfRule>
  </conditionalFormatting>
  <conditionalFormatting sqref="I17">
    <cfRule type="expression" dxfId="615" priority="148">
      <formula>$F13="Not applicable"</formula>
    </cfRule>
    <cfRule type="expression" dxfId="614" priority="149">
      <formula>$F13="Don't know"</formula>
    </cfRule>
    <cfRule type="expression" dxfId="613" priority="150">
      <formula>$F13="No"</formula>
    </cfRule>
  </conditionalFormatting>
  <conditionalFormatting sqref="K44">
    <cfRule type="containsBlanks" dxfId="612" priority="9">
      <formula>LEN(TRIM(K44))=0</formula>
    </cfRule>
  </conditionalFormatting>
  <conditionalFormatting sqref="J37:K37">
    <cfRule type="containsBlanks" dxfId="611" priority="8">
      <formula>LEN(TRIM(J37))=0</formula>
    </cfRule>
  </conditionalFormatting>
  <conditionalFormatting sqref="J55:K55 J51:K51 J49:K49 J45:K45 J40:K40">
    <cfRule type="containsBlanks" dxfId="610" priority="7">
      <formula>LEN(TRIM(J40))=0</formula>
    </cfRule>
  </conditionalFormatting>
  <conditionalFormatting sqref="H288:I288 H279:I279">
    <cfRule type="containsBlanks" dxfId="609" priority="6">
      <formula>LEN(TRIM(H279))=0</formula>
    </cfRule>
  </conditionalFormatting>
  <conditionalFormatting sqref="H292:I292">
    <cfRule type="containsBlanks" dxfId="608" priority="5">
      <formula>LEN(TRIM(H292))=0</formula>
    </cfRule>
  </conditionalFormatting>
  <conditionalFormatting sqref="K276:L279">
    <cfRule type="containsBlanks" dxfId="607" priority="4">
      <formula>LEN(TRIM(K276))=0</formula>
    </cfRule>
  </conditionalFormatting>
  <conditionalFormatting sqref="K281:L283">
    <cfRule type="containsBlanks" dxfId="606" priority="3">
      <formula>LEN(TRIM(K281))=0</formula>
    </cfRule>
  </conditionalFormatting>
  <conditionalFormatting sqref="K285:L290">
    <cfRule type="containsBlanks" dxfId="605" priority="2">
      <formula>LEN(TRIM(K285))=0</formula>
    </cfRule>
  </conditionalFormatting>
  <conditionalFormatting sqref="K292:L294">
    <cfRule type="containsBlanks" dxfId="604" priority="1">
      <formula>LEN(TRIM(K292))=0</formula>
    </cfRule>
  </conditionalFormatting>
  <dataValidations count="39">
    <dataValidation type="list" allowBlank="1" showInputMessage="1" showErrorMessage="1" sqref="H361:I361" xr:uid="{BA77CC8C-79BD-479C-90E6-64381970145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BBB24B60-6551-4259-B0A4-DA5DF34E0EFF}">
      <formula1>"Présélectionné par l'OMS, SRA, Présélectionné par l'OMS et SRA,Aucun produit préselectionné par l'OMS ou SRA enregistré,Ne sais pas"</formula1>
    </dataValidation>
    <dataValidation type="list" allowBlank="1" showInputMessage="1" showErrorMessage="1" sqref="H29 J29" xr:uid="{F8A31E74-83FE-48DC-9C95-244AB57EDCCF}">
      <formula1>"2015,2016,2017,2018,2019"</formula1>
    </dataValidation>
    <dataValidation type="list" allowBlank="1" showInputMessage="1" showErrorMessage="1" sqref="J321:K321 J326:K326 J331:K331 J336:K336 J346:K346 J351:K351 J356:K356 J341:K341" xr:uid="{C6627B3D-6E0C-44F4-84A7-806CCBE973EF}">
      <formula1>"0,1,2 ou plus,Ne sais pas"</formula1>
    </dataValidation>
    <dataValidation type="list" allowBlank="1" showInputMessage="1" showErrorMessage="1" sqref="H304:J304" xr:uid="{2322009C-EA1D-458B-9813-4A32D2EBC7D6}">
      <formula1>"Oui, certifié ISO, Oui, présélectioné par l'OMS, Oui, certifié ISO et présélectionné par l'OMS,Ni l'un ni l'autre, Ne sais pas, Non applicable"</formula1>
    </dataValidation>
    <dataValidation type="list" allowBlank="1" showInputMessage="1" showErrorMessage="1" sqref="F248:G248" xr:uid="{557BAB99-920C-40AE-A185-B425B269BB38}">
      <formula1>"Oui : Mobilisation/implication communautaire importante,Oui : Une certaine mobilisation/implication communautaire,Non,Ne sais pas"</formula1>
    </dataValidation>
    <dataValidation type="list" allowBlank="1" showInputMessage="1" showErrorMessage="1" sqref="F246:G246" xr:uid="{020A229B-7965-4996-B634-65078FC50332}">
      <formula1>"Oui : Médias importants,Oui : Certains médias,Non,Ne sais pas"</formula1>
    </dataValidation>
    <dataValidation type="list" allowBlank="1" showInputMessage="1" showErrorMessage="1" sqref="G147:G160 H151:I160 H147:I149 J147:L160" xr:uid="{EC143E8C-A0F5-4DBB-A1FD-66C2E41210AC}">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94C981AA-FF5A-48A6-9B9C-EC327B97E709}">
      <formula1>"Oui, un niveau élevé de mise en œuvre, Oui, une certaine mise en œuvre,Mise en œuvre minimale ou inexistante, Ne sais pas, Non applicable (aucune stratégie)"</formula1>
    </dataValidation>
    <dataValidation type="list" allowBlank="1" showInputMessage="1" showErrorMessage="1" sqref="J89:J92" xr:uid="{84E56360-8D1F-4152-9660-D7EAC8940990}">
      <formula1>"Oui, Non, Ne sais pas,Non applicable"</formula1>
    </dataValidation>
    <dataValidation type="list" allowBlank="1" showInputMessage="1" showErrorMessage="1" error="Choisissez une réponse dans la liste déroulante." prompt="Choisissez une réponse dans la liste déroulante." sqref="G90:I92" xr:uid="{1F4235B3-7201-40F5-BA78-E9513FB7AA8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C4A0F956-3835-40A7-A3CF-B150BF84AE9B}">
      <formula1>"Ministère des Finances, Ministère de la Planification,Les deux,Ni l'un ni l'autre,Ne sais pas, Non applicable"</formula1>
    </dataValidation>
    <dataValidation type="list" allowBlank="1" showInputMessage="1" showErrorMessage="1" sqref="F272:G272" xr:uid="{61E09F8E-8486-46EB-ACD4-ECCF603C152E}">
      <formula1>"Papier uniquement, Téléphone mobile/SMS,Électronique,Combinaison, Ne sais pas, Non applicable (aucun LMIS)"</formula1>
    </dataValidation>
    <dataValidation type="list" allowBlank="1" showInputMessage="1" showErrorMessage="1" sqref="G251" xr:uid="{377BF4D3-BB15-4BF0-9D29-56EE33FC109B}">
      <formula1>"0 %,1 à 10 %,11 à 20 %,21 à 30 %,31 à 40 %,41 à 50 %,51 à 60 %,61 à 70 %,71 à 80 %,81 à 100 %,Ne sais pas,Non applicable"</formula1>
    </dataValidation>
    <dataValidation type="list" allowBlank="1" showInputMessage="1" showErrorMessage="1" sqref="F249:G249 H213:J216 F99:G102" xr:uid="{45A817D8-693E-4A04-AFE1-B974B9320474}">
      <formula1>"Oui,Non,Ne sais pas"</formula1>
    </dataValidation>
    <dataValidation type="list" allowBlank="1" showInputMessage="1" showErrorMessage="1" sqref="F247:G247" xr:uid="{9050DF8C-8EA7-4BD1-AB5A-07B4CEB0C65F}">
      <formula1>"Oui : Sensibilisation/éducation mobile importante,Oui : Une certaine sensibilisation/éducation mobile,Non,Ne sais pas"</formula1>
    </dataValidation>
    <dataValidation type="list" allowBlank="1" showInputMessage="1" showErrorMessage="1" sqref="F245:G245" xr:uid="{A2B8ABC5-F778-4C17-A631-43DBF9572A04}">
      <formula1>"Oui : Marketing social important,Oui : Un certain marketing social,Non,Ne sais pas"</formula1>
    </dataValidation>
    <dataValidation allowBlank="1" showInputMessage="1" showErrorMessage="1" error="Choisissez une réponse dans la liste déroulante." sqref="K20:N24" xr:uid="{06A28669-654D-4F53-A0A4-2BB7006054B8}"/>
    <dataValidation type="list" allowBlank="1" showInputMessage="1" showErrorMessage="1" sqref="F271:G271" xr:uid="{AB4DF8BD-030D-4543-ADDD-A347FD1B359B}">
      <formula1>"Oui : Tous les sites de marketing social sont inclus, Oui : Certains sites de marketing social sont inclus,Aucun, Ne sais pas, Non applicable (aucun LMIS)"</formula1>
    </dataValidation>
    <dataValidation type="list" allowBlank="1" showInputMessage="1" showErrorMessage="1" sqref="F270:G270" xr:uid="{A82E7221-E05C-4E17-B5C2-4F587444A599}">
      <formula1>"Oui : Toutes les installations des ONG sont incluses, Oui : Certaines des installations des ONG sont incluses,Aucun, Ne sais pas, Non applicable (aucun LMIS)"</formula1>
    </dataValidation>
    <dataValidation type="list" allowBlank="1" showInputMessage="1" showErrorMessage="1" sqref="F269:G269" xr:uid="{8DEF2DBC-5479-472D-8768-ED8056088627}">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C6597082-3986-471E-B941-D0FA5E7D5C4A}">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CC1D287F-43B8-4EC0-A7B6-BF3F5DF616EF}">
      <formula1>"Oui (plan PSE avec composant FP/RH),Aucun plan PSE commencé/élaboré,Oui plan PSE mais aucun composant FP/RH,Ne sais pas"</formula1>
    </dataValidation>
    <dataValidation type="list" allowBlank="1" showInputMessage="1" showErrorMessage="1" sqref="H312:J312" xr:uid="{0BC9C676-5549-49CF-8D44-6C74836ECBBA}">
      <formula1>"0 à 25 %,26 à 50 %,51 à 75 %,76 à 100 %, Ne sais pas, Non applicable"</formula1>
    </dataValidation>
    <dataValidation type="list" allowBlank="1" showInputMessage="1" showErrorMessage="1" sqref="H302:J302 F95:F97" xr:uid="{1E36D4C3-494A-4613-B780-90902042B470}">
      <formula1>"Oui,Non,Ne sais pas,Non applicable"</formula1>
    </dataValidation>
    <dataValidation type="list" allowBlank="1" showInputMessage="1" showErrorMessage="1" sqref="H308:J308" xr:uid="{C0947EE8-6028-4DA5-9BCD-DC71084B0CB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776FF48C-BC86-438E-B773-61EF915DE305}">
      <formula1>"0,1,2 à 3,Plus de 3, Ne sais pas"</formula1>
    </dataValidation>
    <dataValidation type="list" allowBlank="1" showInputMessage="1" showErrorMessage="1" sqref="J349 J354 J324 J329 J334 J339 J344 J319" xr:uid="{A363CADF-7D8A-4AA0-A5FE-F0962099D5C1}">
      <formula1>"0,1,2 à 3,Plus de 3,Ne sais pas"</formula1>
    </dataValidation>
    <dataValidation type="list" allowBlank="1" showInputMessage="1" showErrorMessage="1" sqref="H302" xr:uid="{B2794937-54F2-4B21-935C-39DEC99179AF}">
      <formula1>"Oui,Non,Ne sais pas, Non applicable"</formula1>
    </dataValidation>
    <dataValidation type="list" allowBlank="1" showInputMessage="1" showErrorMessage="1" sqref="H301:J301" xr:uid="{3CA68CA4-7AC8-446B-9982-EE56DB28EB60}">
      <formula1>"Moins de 6 mois, De 6 mois à moins d'1 an, D'1 an à 18 mois, Plus de 18 mois,Ne sais pas"</formula1>
    </dataValidation>
    <dataValidation type="list" allowBlank="1" showInputMessage="1" showErrorMessage="1" error="Choisissez une réponse dans la liste déroulante." sqref="I20:I21" xr:uid="{964AD68C-EA07-47FC-A3E0-90E2A2ED54F9}">
      <formula1>"Oui, Non, Ne sais pas, Non applicable"</formula1>
    </dataValidation>
    <dataValidation type="list" allowBlank="1" showInputMessage="1" showErrorMessage="1" sqref="H305:J306" xr:uid="{D81BE689-83E4-4600-AA67-5FF8A85FF86F}">
      <formula1>"La plupart ont été testés, Certains ont été testés, Aucun n'a été testé, Ne sais pas, Non applicable"</formula1>
    </dataValidation>
    <dataValidation type="list" allowBlank="1" showInputMessage="1" showErrorMessage="1" sqref="H161 J161:L161" xr:uid="{1C5E8811-E53B-4B99-BEA1-6365F5E3D66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00E839CA-D61D-4E53-8D4C-09BDB0E74984}">
      <formula1>"En nature, Argent liquide, Ne sais pas, Non applicable"</formula1>
    </dataValidation>
    <dataValidation type="list" allowBlank="1" showInputMessage="1" showErrorMessage="1" sqref="F164:F174 J60:K60 I67 F188:F198 H357:H358 F252 G135 H143:J143 H141:J141 J58 F260 F176:F186 F200:F210 H211:J211 G266 H106 H297:J297 K228:K240" xr:uid="{251ABF28-5B26-4D22-ADC9-2E733FE82325}">
      <formula1>"Oui, Non, Ne sais pas"</formula1>
    </dataValidation>
    <dataValidation type="list" allowBlank="1" showInputMessage="1" showErrorMessage="1" sqref="H31:J31" xr:uid="{71E45F57-BFC5-40D6-87AD-FEA869C96702}">
      <formula1>"Moins d'une fois par an,Une fois par an,Deux fois par an,Une fois par trimestre,Une fois par mois,Ad hoc"</formula1>
    </dataValidation>
    <dataValidation type="list" allowBlank="1" showInputMessage="1" showErrorMessage="1" sqref="H26 J26 H28 J28" xr:uid="{06B540C2-0C3E-4607-B972-0F51CA948BB2}">
      <formula1>"Janvier, Février, Mars, Avril, Mai, Juin, juillet, Août, Septembre, Octobre, Novembre, Décembre"</formula1>
    </dataValidation>
    <dataValidation type="list" allowBlank="1" showInputMessage="1" showErrorMessage="1" error="Choisissez une réponse dans la liste déroulante." sqref="I22" xr:uid="{27CF7952-0B6C-4A99-B0DE-EFB9BF74949A}">
      <formula1>"0 fois, 1 fois, 2 à 3 fois, 4 fois ou plus, Ne sais pas"</formula1>
    </dataValidation>
    <dataValidation type="list" allowBlank="1" showInputMessage="1" showErrorMessage="1" sqref="F261:F264 H8 G116:N128 F72 F219:F221 H225 F223 I23:I24 H311 G130:N132 F258 H139:J139 F19 F254 F256 F70 L164:N174 F11:F17 H298:H299 H315 H303 H307 H313 L188:N198" xr:uid="{6EA74278-B1F0-4306-B87D-A464AFF680FB}">
      <formula1>"Oui, Non, Ne sais pas, Non applicable"</formula1>
    </dataValidation>
  </dataValidations>
  <hyperlinks>
    <hyperlink ref="K1:L1" location="'All Countries Summary (2019)'!A1" display="go to summary page" xr:uid="{ACE8610B-0BC8-4F83-AABC-F02F3D07891A}"/>
  </hyperlinks>
  <pageMargins left="0.25" right="0.25" top="0.75" bottom="0.75" header="0.3" footer="0.3"/>
  <pageSetup paperSize="141" scale="75"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92504B0-96D6-4379-9C8A-080C0E34C511}">
          <x14:formula1>
            <xm:f>'\\chemonics.sharepoint.com@SSL\DavWWWRoot\sites\FO000\1300_CL\Monitoring and Evaluation\CS Indicators and Index\Validated Surveys - 2019\Validation_final\[CS Indicators Survey_2019_Togo_Final.xlsx]Data sources for dropdown list'!#REF!</xm:f>
          </x14:formula1>
          <xm:sqref>O58:P58 O106:P106 P76 O113:P115 O146:P161 P94 O69:P74 O20:P24 O26:P33 O60:P60 O67:P67 O77:P81 O88:P93 O95:P103 O135:P135 O266:P272 O274:P274 O277:P279 O297:P308 O310:P356 O357 P357:P359 O358:P360 O141:P144 O163:P264 E3</xm:sqref>
        </x14:dataValidation>
        <x14:dataValidation type="list" allowBlank="1" showInputMessage="1" showErrorMessage="1" prompt="Choisissez une réponse dans la liste déroulante" xr:uid="{CE8C8C79-D61F-4087-8B7B-70EC43381B2B}">
          <x14:formula1>
            <xm:f>'\\chemonics.sharepoint.com@SSL\DavWWWRoot\sites\FO000\1300_CL\Monitoring and Evaluation\CS Indicators and Index\Validated Surveys - 2019\Validation_final\[CS Indicators Survey_2019_Togo_Final.xlsx]Data sources for dropdown list'!#REF!</xm:f>
          </x14:formula1>
          <xm:sqref>O8:P19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C7C71-755D-43BF-A779-AF221DE209A6}">
  <sheetPr>
    <tabColor theme="4" tint="0.59999389629810485"/>
  </sheetPr>
  <dimension ref="A1:Q363"/>
  <sheetViews>
    <sheetView showGridLines="0" zoomScaleNormal="100" workbookViewId="0">
      <selection activeCell="F221" sqref="F221:J221"/>
    </sheetView>
  </sheetViews>
  <sheetFormatPr defaultColWidth="8.85546875" defaultRowHeight="15"/>
  <cols>
    <col min="1" max="1" width="2.140625" customWidth="1"/>
    <col min="3" max="3" width="3.42578125" customWidth="1"/>
    <col min="4" max="4" width="16.140625" customWidth="1"/>
    <col min="5" max="5" width="61" customWidth="1"/>
    <col min="6" max="6" width="14.42578125" customWidth="1"/>
    <col min="7" max="7" width="20"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9.85546875" customWidth="1"/>
    <col min="15" max="15" width="44.28515625" customWidth="1"/>
    <col min="16" max="16" width="40.8554687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930</v>
      </c>
      <c r="C2" s="6"/>
      <c r="D2" s="6"/>
      <c r="E2" s="6"/>
      <c r="F2" s="142"/>
      <c r="G2" s="143"/>
      <c r="H2" s="142"/>
      <c r="I2" s="142"/>
      <c r="J2" s="142"/>
      <c r="K2" s="616"/>
      <c r="L2" s="616"/>
      <c r="M2" s="616"/>
      <c r="N2" s="144"/>
      <c r="O2" s="140"/>
      <c r="P2" s="140"/>
    </row>
    <row r="3" spans="2:16" ht="36.75" customHeight="1" thickBot="1">
      <c r="B3" s="141"/>
      <c r="C3" s="6"/>
      <c r="D3" s="15" t="s">
        <v>931</v>
      </c>
      <c r="E3" s="145" t="s">
        <v>932</v>
      </c>
      <c r="F3" s="16" t="s">
        <v>933</v>
      </c>
      <c r="G3" s="143"/>
      <c r="H3" s="142"/>
      <c r="I3" s="142"/>
      <c r="J3" s="142"/>
      <c r="K3" s="616"/>
      <c r="L3" s="616"/>
      <c r="M3" s="616"/>
      <c r="N3" s="144"/>
      <c r="O3" s="140"/>
      <c r="P3" s="140"/>
    </row>
    <row r="4" spans="2:16" ht="39" customHeight="1">
      <c r="B4" s="2403" t="s">
        <v>934</v>
      </c>
      <c r="C4" s="2403"/>
      <c r="D4" s="2403"/>
      <c r="E4" s="2403"/>
      <c r="F4" s="2403"/>
      <c r="G4" s="2403"/>
      <c r="H4" s="2403"/>
      <c r="I4" s="2403"/>
      <c r="J4" s="2403"/>
      <c r="K4" s="2403"/>
      <c r="L4" s="2403"/>
      <c r="M4" s="2403"/>
      <c r="N4" s="2403"/>
      <c r="O4" s="140"/>
      <c r="P4" s="140"/>
    </row>
    <row r="5" spans="2:16" ht="3" customHeight="1" thickBot="1">
      <c r="B5" s="2430" t="s">
        <v>935</v>
      </c>
      <c r="C5" s="2431"/>
      <c r="D5" s="2431"/>
      <c r="E5" s="2431"/>
      <c r="F5" s="2431"/>
      <c r="G5" s="2431"/>
      <c r="H5" s="2431"/>
      <c r="I5" s="2431"/>
      <c r="J5" s="2431"/>
      <c r="K5" s="2431"/>
      <c r="L5" s="2431"/>
      <c r="M5" s="2431"/>
      <c r="N5" s="2431"/>
      <c r="O5" s="140"/>
      <c r="P5" s="140"/>
    </row>
    <row r="6" spans="2:16" ht="39" customHeight="1" thickBot="1">
      <c r="B6" s="2432"/>
      <c r="C6" s="2432"/>
      <c r="D6" s="2432"/>
      <c r="E6" s="2432"/>
      <c r="F6" s="2432"/>
      <c r="G6" s="2432"/>
      <c r="H6" s="2432"/>
      <c r="I6" s="2432"/>
      <c r="J6" s="2432"/>
      <c r="K6" s="2432"/>
      <c r="L6" s="2432"/>
      <c r="M6" s="1659"/>
      <c r="N6" s="1554"/>
      <c r="O6" s="279" t="s">
        <v>936</v>
      </c>
      <c r="P6" s="280" t="s">
        <v>937</v>
      </c>
    </row>
    <row r="7" spans="2:16" ht="23.25" customHeight="1" thickBot="1">
      <c r="B7" s="1849" t="s">
        <v>938</v>
      </c>
      <c r="C7" s="1850"/>
      <c r="D7" s="1850"/>
      <c r="E7" s="1850"/>
      <c r="F7" s="1850"/>
      <c r="G7" s="1850"/>
      <c r="H7" s="1850"/>
      <c r="I7" s="1850"/>
      <c r="J7" s="1850"/>
      <c r="K7" s="1850"/>
      <c r="L7" s="1850"/>
      <c r="M7" s="1850"/>
      <c r="N7" s="1850"/>
      <c r="O7" s="1850"/>
      <c r="P7" s="1851"/>
    </row>
    <row r="8" spans="2:16" ht="48" customHeight="1">
      <c r="B8" s="20" t="s">
        <v>432</v>
      </c>
      <c r="C8" s="2407" t="s">
        <v>939</v>
      </c>
      <c r="D8" s="2407"/>
      <c r="E8" s="2407"/>
      <c r="F8" s="2407"/>
      <c r="G8" s="2407"/>
      <c r="H8" s="1622" t="s">
        <v>56</v>
      </c>
      <c r="I8" s="21" t="s">
        <v>940</v>
      </c>
      <c r="J8" s="2408"/>
      <c r="K8" s="2409"/>
      <c r="L8" s="2409"/>
      <c r="M8" s="2409"/>
      <c r="N8" s="2410"/>
      <c r="O8" s="2245" t="s">
        <v>941</v>
      </c>
      <c r="P8" s="140"/>
    </row>
    <row r="9" spans="2:16" ht="21.75" customHeight="1">
      <c r="B9" s="22" t="s">
        <v>435</v>
      </c>
      <c r="C9" s="1997" t="s">
        <v>942</v>
      </c>
      <c r="D9" s="1997"/>
      <c r="E9" s="1998"/>
      <c r="F9" s="1995" t="s">
        <v>943</v>
      </c>
      <c r="G9" s="2160"/>
      <c r="H9" s="2160"/>
      <c r="I9" s="2160"/>
      <c r="J9" s="2160"/>
      <c r="K9" s="2160"/>
      <c r="L9" s="2160"/>
      <c r="M9" s="2160"/>
      <c r="N9" s="2434"/>
      <c r="O9" s="2124"/>
      <c r="P9" s="140"/>
    </row>
    <row r="10" spans="2:16" ht="29.25" customHeight="1">
      <c r="B10" s="23" t="s">
        <v>58</v>
      </c>
      <c r="C10" s="1997" t="s">
        <v>944</v>
      </c>
      <c r="D10" s="1997"/>
      <c r="E10" s="1998"/>
      <c r="F10" s="24" t="s">
        <v>945</v>
      </c>
      <c r="G10" s="2413" t="s">
        <v>946</v>
      </c>
      <c r="H10" s="2413"/>
      <c r="I10" s="2413"/>
      <c r="J10" s="2413"/>
      <c r="K10" s="2413"/>
      <c r="L10" s="2413"/>
      <c r="M10" s="2413"/>
      <c r="N10" s="2414"/>
      <c r="O10" s="2124"/>
      <c r="P10" s="140"/>
    </row>
    <row r="11" spans="2:16" ht="31.5" customHeight="1">
      <c r="B11" s="1494" t="s">
        <v>435</v>
      </c>
      <c r="C11" s="2043" t="s">
        <v>947</v>
      </c>
      <c r="D11" s="2043"/>
      <c r="E11" s="2415"/>
      <c r="F11" s="1622" t="s">
        <v>56</v>
      </c>
      <c r="G11" s="2397" t="s">
        <v>948</v>
      </c>
      <c r="H11" s="2138"/>
      <c r="I11" s="1995" t="s">
        <v>949</v>
      </c>
      <c r="J11" s="2160"/>
      <c r="K11" s="2160"/>
      <c r="L11" s="2160"/>
      <c r="M11" s="2160"/>
      <c r="N11" s="140"/>
      <c r="O11" s="2124"/>
      <c r="P11" s="140"/>
    </row>
    <row r="12" spans="2:16" ht="39.75" customHeight="1">
      <c r="B12" s="1490" t="s">
        <v>441</v>
      </c>
      <c r="C12" s="1997" t="s">
        <v>950</v>
      </c>
      <c r="D12" s="1997"/>
      <c r="E12" s="1998"/>
      <c r="F12" s="1622" t="s">
        <v>56</v>
      </c>
      <c r="G12" s="2397" t="s">
        <v>948</v>
      </c>
      <c r="H12" s="2138"/>
      <c r="I12" s="1999" t="s">
        <v>951</v>
      </c>
      <c r="J12" s="2027"/>
      <c r="K12" s="2027"/>
      <c r="L12" s="2027"/>
      <c r="M12" s="2027"/>
      <c r="N12" s="2433"/>
      <c r="O12" s="2124"/>
      <c r="P12" s="140"/>
    </row>
    <row r="13" spans="2:16" ht="31.5" customHeight="1">
      <c r="B13" s="1490" t="s">
        <v>443</v>
      </c>
      <c r="C13" s="1997" t="s">
        <v>444</v>
      </c>
      <c r="D13" s="1997"/>
      <c r="E13" s="1998"/>
      <c r="F13" s="1622" t="s">
        <v>57</v>
      </c>
      <c r="G13" s="2397" t="s">
        <v>948</v>
      </c>
      <c r="H13" s="2138"/>
      <c r="I13" s="1995"/>
      <c r="J13" s="2160"/>
      <c r="K13" s="2160"/>
      <c r="L13" s="2160"/>
      <c r="M13" s="2160"/>
      <c r="N13" s="2434"/>
      <c r="O13" s="2124"/>
      <c r="P13" s="140"/>
    </row>
    <row r="14" spans="2:16" ht="33" customHeight="1">
      <c r="B14" s="1490" t="s">
        <v>445</v>
      </c>
      <c r="C14" s="1997" t="s">
        <v>952</v>
      </c>
      <c r="D14" s="1997"/>
      <c r="E14" s="1998"/>
      <c r="F14" s="1622" t="s">
        <v>56</v>
      </c>
      <c r="G14" s="2397" t="s">
        <v>953</v>
      </c>
      <c r="H14" s="2138"/>
      <c r="I14" s="1995" t="s">
        <v>954</v>
      </c>
      <c r="J14" s="2160"/>
      <c r="K14" s="2160"/>
      <c r="L14" s="2160"/>
      <c r="M14" s="2160"/>
      <c r="N14" s="2434"/>
      <c r="O14" s="2124"/>
      <c r="P14" s="140"/>
    </row>
    <row r="15" spans="2:16" ht="33" customHeight="1">
      <c r="B15" s="1490" t="s">
        <v>448</v>
      </c>
      <c r="C15" s="1997" t="s">
        <v>955</v>
      </c>
      <c r="D15" s="1997"/>
      <c r="E15" s="1998"/>
      <c r="F15" s="1622" t="s">
        <v>56</v>
      </c>
      <c r="G15" s="2397" t="s">
        <v>956</v>
      </c>
      <c r="H15" s="2138"/>
      <c r="I15" s="1999" t="s">
        <v>957</v>
      </c>
      <c r="J15" s="2027"/>
      <c r="K15" s="2027"/>
      <c r="L15" s="2027"/>
      <c r="M15" s="2027"/>
      <c r="N15" s="2433"/>
      <c r="O15" s="2124"/>
      <c r="P15" s="140"/>
    </row>
    <row r="16" spans="2:16" ht="44.25" customHeight="1">
      <c r="B16" s="1490" t="s">
        <v>450</v>
      </c>
      <c r="C16" s="1997" t="s">
        <v>958</v>
      </c>
      <c r="D16" s="1997"/>
      <c r="E16" s="1998"/>
      <c r="F16" s="1622" t="s">
        <v>56</v>
      </c>
      <c r="G16" s="2397" t="s">
        <v>959</v>
      </c>
      <c r="H16" s="2138"/>
      <c r="I16" s="1999" t="str">
        <f>'[3]CS Indicator Survey Tool - 2017'!$H$16</f>
        <v>Direicão Nacional da Saúde pública/Departamento de saúde reprodutiva , Cecoma, INLS.</v>
      </c>
      <c r="J16" s="2027"/>
      <c r="K16" s="2027"/>
      <c r="L16" s="2027"/>
      <c r="M16" s="2027"/>
      <c r="N16" s="2433"/>
      <c r="O16" s="2124"/>
      <c r="P16" s="140"/>
    </row>
    <row r="17" spans="2:16" ht="26.25" customHeight="1">
      <c r="B17" s="1490" t="s">
        <v>453</v>
      </c>
      <c r="C17" s="2043" t="s">
        <v>960</v>
      </c>
      <c r="D17" s="2043"/>
      <c r="E17" s="2043"/>
      <c r="F17" s="1622" t="s">
        <v>56</v>
      </c>
      <c r="G17" s="2397" t="s">
        <v>961</v>
      </c>
      <c r="H17" s="2138"/>
      <c r="I17" s="1995" t="str">
        <f>'[3]CS Indicator Survey Tool - 2017'!$H$17</f>
        <v>CECOMA</v>
      </c>
      <c r="J17" s="2160"/>
      <c r="K17" s="2160"/>
      <c r="L17" s="2160"/>
      <c r="M17" s="2160"/>
      <c r="N17" s="2434"/>
      <c r="O17" s="2124"/>
      <c r="P17" s="140"/>
    </row>
    <row r="18" spans="2:16" ht="32.25" customHeight="1">
      <c r="B18" s="1490" t="s">
        <v>456</v>
      </c>
      <c r="C18" s="2043" t="s">
        <v>962</v>
      </c>
      <c r="D18" s="2043"/>
      <c r="E18" s="2043"/>
      <c r="F18" s="1622" t="s">
        <v>72</v>
      </c>
      <c r="G18" s="2397" t="s">
        <v>961</v>
      </c>
      <c r="H18" s="2138"/>
      <c r="I18" s="1995" t="s">
        <v>963</v>
      </c>
      <c r="J18" s="2160"/>
      <c r="K18" s="2160"/>
      <c r="L18" s="2160"/>
      <c r="M18" s="2160"/>
      <c r="N18" s="2434"/>
      <c r="O18" s="2124"/>
      <c r="P18" s="140"/>
    </row>
    <row r="19" spans="2:16" ht="31.5" customHeight="1">
      <c r="B19" s="1490" t="s">
        <v>458</v>
      </c>
      <c r="C19" s="2043" t="s">
        <v>964</v>
      </c>
      <c r="D19" s="2043"/>
      <c r="E19" s="2043"/>
      <c r="F19" s="1622" t="s">
        <v>56</v>
      </c>
      <c r="G19" s="2397" t="s">
        <v>961</v>
      </c>
      <c r="H19" s="2138"/>
      <c r="I19" s="1995" t="s">
        <v>965</v>
      </c>
      <c r="J19" s="2160"/>
      <c r="K19" s="2160"/>
      <c r="L19" s="2160"/>
      <c r="M19" s="2160"/>
      <c r="N19" s="2434"/>
      <c r="O19" s="2197"/>
      <c r="P19" s="140"/>
    </row>
    <row r="20" spans="2:16" ht="24" customHeight="1">
      <c r="B20" s="23" t="s">
        <v>78</v>
      </c>
      <c r="C20" s="1997" t="s">
        <v>966</v>
      </c>
      <c r="D20" s="1997"/>
      <c r="E20" s="1997"/>
      <c r="F20" s="1997"/>
      <c r="G20" s="1997"/>
      <c r="H20" s="1997"/>
      <c r="I20" s="1522" t="s">
        <v>57</v>
      </c>
      <c r="J20" s="1993" t="s">
        <v>967</v>
      </c>
      <c r="K20" s="2465" t="s">
        <v>968</v>
      </c>
      <c r="L20" s="2466"/>
      <c r="M20" s="2466"/>
      <c r="N20" s="2467"/>
      <c r="O20" s="25"/>
      <c r="P20" s="26"/>
    </row>
    <row r="21" spans="2:16" ht="24" customHeight="1">
      <c r="B21" s="23" t="s">
        <v>81</v>
      </c>
      <c r="C21" s="1997" t="s">
        <v>969</v>
      </c>
      <c r="D21" s="1997"/>
      <c r="E21" s="1997"/>
      <c r="F21" s="1997"/>
      <c r="G21" s="1997"/>
      <c r="H21" s="1997"/>
      <c r="I21" s="1522" t="s">
        <v>56</v>
      </c>
      <c r="J21" s="2398"/>
      <c r="K21" s="2469"/>
      <c r="L21" s="2470"/>
      <c r="M21" s="2470"/>
      <c r="N21" s="2471"/>
      <c r="O21" s="25" t="s">
        <v>970</v>
      </c>
      <c r="P21" s="26"/>
    </row>
    <row r="22" spans="2:16" ht="30.75" customHeight="1">
      <c r="B22" s="23" t="s">
        <v>91</v>
      </c>
      <c r="C22" s="1997" t="s">
        <v>971</v>
      </c>
      <c r="D22" s="1997"/>
      <c r="E22" s="1997"/>
      <c r="F22" s="1997"/>
      <c r="G22" s="1997"/>
      <c r="H22" s="1997"/>
      <c r="I22" s="1522" t="s">
        <v>88</v>
      </c>
      <c r="J22" s="2398"/>
      <c r="K22" s="2469"/>
      <c r="L22" s="2470"/>
      <c r="M22" s="2470"/>
      <c r="N22" s="2471"/>
      <c r="O22" s="2051" t="s">
        <v>941</v>
      </c>
      <c r="P22" s="2051"/>
    </row>
    <row r="23" spans="2:16" ht="27" customHeight="1">
      <c r="B23" s="23" t="s">
        <v>464</v>
      </c>
      <c r="C23" s="1997" t="s">
        <v>972</v>
      </c>
      <c r="D23" s="1997"/>
      <c r="E23" s="1997"/>
      <c r="F23" s="1997"/>
      <c r="G23" s="1997"/>
      <c r="H23" s="1997"/>
      <c r="I23" s="1622" t="s">
        <v>56</v>
      </c>
      <c r="J23" s="2398"/>
      <c r="K23" s="2469"/>
      <c r="L23" s="2470"/>
      <c r="M23" s="2470"/>
      <c r="N23" s="2471"/>
      <c r="O23" s="2124"/>
      <c r="P23" s="2124"/>
    </row>
    <row r="24" spans="2:16" ht="31.5" customHeight="1" thickBot="1">
      <c r="B24" s="27" t="s">
        <v>435</v>
      </c>
      <c r="C24" s="1978" t="s">
        <v>973</v>
      </c>
      <c r="D24" s="1978"/>
      <c r="E24" s="1978"/>
      <c r="F24" s="1978"/>
      <c r="G24" s="1978"/>
      <c r="H24" s="1978"/>
      <c r="I24" s="1622" t="s">
        <v>56</v>
      </c>
      <c r="J24" s="2398"/>
      <c r="K24" s="2505"/>
      <c r="L24" s="2506"/>
      <c r="M24" s="2506"/>
      <c r="N24" s="2507"/>
      <c r="O24" s="2052"/>
      <c r="P24" s="2052"/>
    </row>
    <row r="25" spans="2:16" ht="24.75" customHeight="1" thickBot="1">
      <c r="B25" s="1849" t="s">
        <v>974</v>
      </c>
      <c r="C25" s="1850"/>
      <c r="D25" s="1850"/>
      <c r="E25" s="1850"/>
      <c r="F25" s="1850"/>
      <c r="G25" s="1850"/>
      <c r="H25" s="1850"/>
      <c r="I25" s="1850"/>
      <c r="J25" s="1850"/>
      <c r="K25" s="1850"/>
      <c r="L25" s="1850"/>
      <c r="M25" s="1850"/>
      <c r="N25" s="1850"/>
      <c r="O25" s="1850"/>
      <c r="P25" s="1851"/>
    </row>
    <row r="26" spans="2:16" ht="24" customHeight="1">
      <c r="B26" s="28" t="s">
        <v>98</v>
      </c>
      <c r="C26" s="2111" t="s">
        <v>975</v>
      </c>
      <c r="D26" s="2111"/>
      <c r="E26" s="2111"/>
      <c r="F26" s="2387"/>
      <c r="G26" s="29" t="s">
        <v>976</v>
      </c>
      <c r="H26" s="1645" t="s">
        <v>846</v>
      </c>
      <c r="I26" s="1524" t="s">
        <v>977</v>
      </c>
      <c r="J26" s="1645" t="s">
        <v>847</v>
      </c>
      <c r="K26" s="2112" t="s">
        <v>978</v>
      </c>
      <c r="L26" s="2388"/>
      <c r="M26" s="2389"/>
      <c r="N26" s="2390"/>
      <c r="O26" s="30"/>
      <c r="P26" s="1515"/>
    </row>
    <row r="27" spans="2:16" ht="89.25" customHeight="1">
      <c r="B27" s="23" t="s">
        <v>472</v>
      </c>
      <c r="C27" s="2028" t="s">
        <v>979</v>
      </c>
      <c r="D27" s="2028"/>
      <c r="E27" s="2028"/>
      <c r="F27" s="2028"/>
      <c r="G27" s="2028"/>
      <c r="H27" s="2028"/>
      <c r="I27" s="2029"/>
      <c r="J27" s="31">
        <v>9693760</v>
      </c>
      <c r="K27" s="2113"/>
      <c r="L27" s="2391"/>
      <c r="M27" s="2392"/>
      <c r="N27" s="2393"/>
      <c r="O27" s="2051"/>
      <c r="P27" s="2051"/>
    </row>
    <row r="28" spans="2:16" ht="19.5" customHeight="1">
      <c r="B28" s="2096" t="s">
        <v>120</v>
      </c>
      <c r="C28" s="1830" t="s">
        <v>980</v>
      </c>
      <c r="D28" s="1830"/>
      <c r="E28" s="1830"/>
      <c r="F28" s="1830"/>
      <c r="G28" s="1634" t="s">
        <v>976</v>
      </c>
      <c r="H28" s="1531" t="s">
        <v>981</v>
      </c>
      <c r="I28" s="32" t="s">
        <v>982</v>
      </c>
      <c r="J28" s="33" t="s">
        <v>847</v>
      </c>
      <c r="K28" s="2113"/>
      <c r="L28" s="2391"/>
      <c r="M28" s="2392"/>
      <c r="N28" s="2393"/>
      <c r="O28" s="2124"/>
      <c r="P28" s="2124"/>
    </row>
    <row r="29" spans="2:16" ht="19.5" customHeight="1">
      <c r="B29" s="2097"/>
      <c r="C29" s="2043"/>
      <c r="D29" s="2043"/>
      <c r="E29" s="2043"/>
      <c r="F29" s="2043"/>
      <c r="G29" s="1634" t="s">
        <v>983</v>
      </c>
      <c r="H29" s="1510">
        <v>2018</v>
      </c>
      <c r="I29" s="32" t="s">
        <v>984</v>
      </c>
      <c r="J29" s="1510">
        <v>2018</v>
      </c>
      <c r="K29" s="2113"/>
      <c r="L29" s="2391"/>
      <c r="M29" s="2392"/>
      <c r="N29" s="2393"/>
      <c r="O29" s="2124"/>
      <c r="P29" s="2124"/>
    </row>
    <row r="30" spans="2:16" ht="25.5" customHeight="1">
      <c r="B30" s="1490" t="s">
        <v>435</v>
      </c>
      <c r="C30" s="1997" t="s">
        <v>985</v>
      </c>
      <c r="D30" s="1997"/>
      <c r="E30" s="1997"/>
      <c r="F30" s="1997"/>
      <c r="G30" s="1998"/>
      <c r="H30" s="2381" t="s">
        <v>986</v>
      </c>
      <c r="I30" s="2382"/>
      <c r="J30" s="2383"/>
      <c r="K30" s="2113"/>
      <c r="L30" s="2391"/>
      <c r="M30" s="2392"/>
      <c r="N30" s="2393"/>
      <c r="O30" s="2197"/>
      <c r="P30" s="2197"/>
    </row>
    <row r="31" spans="2:16" ht="23.25" customHeight="1">
      <c r="B31" s="1490" t="s">
        <v>441</v>
      </c>
      <c r="C31" s="1997" t="s">
        <v>987</v>
      </c>
      <c r="D31" s="1997"/>
      <c r="E31" s="1997"/>
      <c r="F31" s="1997"/>
      <c r="G31" s="1998"/>
      <c r="H31" s="2384" t="s">
        <v>852</v>
      </c>
      <c r="I31" s="2385"/>
      <c r="J31" s="2386"/>
      <c r="K31" s="2114"/>
      <c r="L31" s="2394"/>
      <c r="M31" s="2395"/>
      <c r="N31" s="2396"/>
      <c r="O31" s="1513"/>
      <c r="P31" s="26"/>
    </row>
    <row r="32" spans="2:16" ht="93" customHeight="1">
      <c r="B32" s="1490" t="s">
        <v>443</v>
      </c>
      <c r="C32" s="2028" t="s">
        <v>988</v>
      </c>
      <c r="D32" s="2028"/>
      <c r="E32" s="2028"/>
      <c r="F32" s="2028"/>
      <c r="G32" s="2028"/>
      <c r="H32" s="2028"/>
      <c r="I32" s="2028"/>
      <c r="J32" s="2028"/>
      <c r="K32" s="2028"/>
      <c r="L32" s="2028"/>
      <c r="M32" s="2028"/>
      <c r="N32" s="2372"/>
      <c r="O32" s="2074"/>
      <c r="P32" s="2074"/>
    </row>
    <row r="33" spans="2:16" ht="45.75" customHeight="1">
      <c r="B33" s="2373" t="s">
        <v>989</v>
      </c>
      <c r="C33" s="2374"/>
      <c r="D33" s="2374"/>
      <c r="E33" s="2374"/>
      <c r="F33" s="2374"/>
      <c r="G33" s="2374"/>
      <c r="H33" s="2374"/>
      <c r="I33" s="2375"/>
      <c r="J33" s="1551" t="s">
        <v>990</v>
      </c>
      <c r="K33" s="1551" t="s">
        <v>991</v>
      </c>
      <c r="L33" s="2376" t="s">
        <v>992</v>
      </c>
      <c r="M33" s="2377"/>
      <c r="N33" s="2378"/>
      <c r="O33" s="2084"/>
      <c r="P33" s="2084"/>
    </row>
    <row r="34" spans="2:16" ht="24.75" customHeight="1">
      <c r="B34" s="27" t="s">
        <v>458</v>
      </c>
      <c r="C34" s="1997" t="s">
        <v>993</v>
      </c>
      <c r="D34" s="1997"/>
      <c r="E34" s="1997"/>
      <c r="F34" s="1997"/>
      <c r="G34" s="1997"/>
      <c r="H34" s="1997"/>
      <c r="I34" s="1997"/>
      <c r="J34" s="1997"/>
      <c r="K34" s="1997"/>
      <c r="L34" s="1997"/>
      <c r="M34" s="1997"/>
      <c r="N34" s="2041"/>
      <c r="O34" s="2379"/>
      <c r="P34" s="2379"/>
    </row>
    <row r="35" spans="2:16" ht="21" customHeight="1">
      <c r="B35" s="27"/>
      <c r="C35" s="2091" t="s">
        <v>994</v>
      </c>
      <c r="D35" s="2091"/>
      <c r="E35" s="2091"/>
      <c r="F35" s="2091"/>
      <c r="G35" s="2091"/>
      <c r="H35" s="2091"/>
      <c r="I35" s="2092"/>
      <c r="J35" s="34">
        <v>257507</v>
      </c>
      <c r="K35" s="35">
        <v>550618.08416666661</v>
      </c>
      <c r="L35" s="2361">
        <f t="shared" ref="L35:L50" si="0">ABS(J35-K35)/J35</f>
        <v>1.1382645293784892</v>
      </c>
      <c r="M35" s="2362"/>
      <c r="N35" s="2363"/>
      <c r="O35" s="2380"/>
      <c r="P35" s="2380"/>
    </row>
    <row r="36" spans="2:16" ht="21" customHeight="1">
      <c r="B36" s="27"/>
      <c r="C36" s="2091" t="s">
        <v>995</v>
      </c>
      <c r="D36" s="2091"/>
      <c r="E36" s="2091"/>
      <c r="F36" s="2091"/>
      <c r="G36" s="2091"/>
      <c r="H36" s="2091"/>
      <c r="I36" s="2092"/>
      <c r="J36" s="34" t="s">
        <v>61</v>
      </c>
      <c r="K36" s="34" t="s">
        <v>61</v>
      </c>
      <c r="L36" s="2361" t="s">
        <v>61</v>
      </c>
      <c r="M36" s="2362"/>
      <c r="N36" s="2363"/>
      <c r="O36" s="2380"/>
      <c r="P36" s="2380"/>
    </row>
    <row r="37" spans="2:16" ht="31.5" customHeight="1">
      <c r="B37" s="27"/>
      <c r="C37" s="2091" t="s">
        <v>996</v>
      </c>
      <c r="D37" s="2091"/>
      <c r="E37" s="2091"/>
      <c r="F37" s="38" t="s">
        <v>997</v>
      </c>
      <c r="G37" s="1754"/>
      <c r="H37" s="2008"/>
      <c r="I37" s="1755"/>
      <c r="J37" s="34" t="s">
        <v>61</v>
      </c>
      <c r="K37" s="34" t="s">
        <v>61</v>
      </c>
      <c r="L37" s="2361" t="s">
        <v>61</v>
      </c>
      <c r="M37" s="2362"/>
      <c r="N37" s="2363"/>
      <c r="O37" s="2380"/>
      <c r="P37" s="2380"/>
    </row>
    <row r="38" spans="2:16" ht="21" customHeight="1">
      <c r="B38" s="27" t="s">
        <v>489</v>
      </c>
      <c r="C38" s="1997" t="s">
        <v>998</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111124</v>
      </c>
      <c r="K39" s="35">
        <v>146366.83249999999</v>
      </c>
      <c r="L39" s="2369">
        <f>ABS(J39-K39)/J39</f>
        <v>0.31714870325042288</v>
      </c>
      <c r="M39" s="2370"/>
      <c r="N39" s="2371"/>
      <c r="O39" s="2380"/>
      <c r="P39" s="2380"/>
    </row>
    <row r="40" spans="2:16" ht="27.75" customHeight="1">
      <c r="B40" s="27"/>
      <c r="C40" s="2091" t="s">
        <v>999</v>
      </c>
      <c r="D40" s="2091"/>
      <c r="E40" s="2091"/>
      <c r="F40" s="38" t="s">
        <v>997</v>
      </c>
      <c r="G40" s="1754"/>
      <c r="H40" s="2008"/>
      <c r="I40" s="1755"/>
      <c r="J40" s="34" t="s">
        <v>61</v>
      </c>
      <c r="K40" s="34" t="s">
        <v>61</v>
      </c>
      <c r="L40" s="2361" t="s">
        <v>61</v>
      </c>
      <c r="M40" s="2362"/>
      <c r="N40" s="2363"/>
      <c r="O40" s="2380"/>
      <c r="P40" s="2380"/>
    </row>
    <row r="41" spans="2:16" ht="21" customHeight="1">
      <c r="B41" s="27" t="s">
        <v>493</v>
      </c>
      <c r="C41" s="1997" t="s">
        <v>1000</v>
      </c>
      <c r="D41" s="1997"/>
      <c r="E41" s="1997"/>
      <c r="F41" s="1997"/>
      <c r="G41" s="1997"/>
      <c r="H41" s="1997"/>
      <c r="I41" s="1997"/>
      <c r="J41" s="1997"/>
      <c r="K41" s="1997"/>
      <c r="L41" s="1997"/>
      <c r="M41" s="1997"/>
      <c r="N41" s="2041"/>
      <c r="O41" s="2380"/>
      <c r="P41" s="2380"/>
    </row>
    <row r="42" spans="2:16" ht="21" customHeight="1">
      <c r="B42" s="27"/>
      <c r="C42" s="2091" t="s">
        <v>1001</v>
      </c>
      <c r="D42" s="2091"/>
      <c r="E42" s="2091"/>
      <c r="F42" s="2091"/>
      <c r="G42" s="2091"/>
      <c r="H42" s="2091"/>
      <c r="I42" s="2092"/>
      <c r="J42" s="34">
        <v>277542</v>
      </c>
      <c r="K42" s="35">
        <v>213398</v>
      </c>
      <c r="L42" s="2361">
        <f t="shared" si="0"/>
        <v>0.23111457004705593</v>
      </c>
      <c r="M42" s="2362"/>
      <c r="N42" s="2363"/>
      <c r="O42" s="2380"/>
      <c r="P42" s="2380"/>
    </row>
    <row r="43" spans="2:16" ht="21" customHeight="1">
      <c r="B43" s="27"/>
      <c r="C43" s="2091" t="s">
        <v>1002</v>
      </c>
      <c r="D43" s="2091"/>
      <c r="E43" s="2091"/>
      <c r="F43" s="2091"/>
      <c r="G43" s="2091"/>
      <c r="H43" s="2091"/>
      <c r="I43" s="2092"/>
      <c r="J43" s="34">
        <v>277542</v>
      </c>
      <c r="K43" s="35">
        <v>213397.91666666666</v>
      </c>
      <c r="L43" s="2361">
        <f t="shared" si="0"/>
        <v>0.2311148703019123</v>
      </c>
      <c r="M43" s="2362"/>
      <c r="N43" s="2363"/>
      <c r="O43" s="2380"/>
      <c r="P43" s="2380"/>
    </row>
    <row r="44" spans="2:16" ht="21" customHeight="1">
      <c r="B44" s="27"/>
      <c r="C44" s="2091" t="s">
        <v>1003</v>
      </c>
      <c r="D44" s="2091"/>
      <c r="E44" s="2091"/>
      <c r="F44" s="2091"/>
      <c r="G44" s="2091"/>
      <c r="H44" s="2091"/>
      <c r="I44" s="2092"/>
      <c r="J44" s="34" t="s">
        <v>61</v>
      </c>
      <c r="K44" s="34" t="s">
        <v>61</v>
      </c>
      <c r="L44" s="2361" t="s">
        <v>61</v>
      </c>
      <c r="M44" s="2362"/>
      <c r="N44" s="2363"/>
      <c r="O44" s="2380"/>
      <c r="P44" s="2380"/>
    </row>
    <row r="45" spans="2:16" ht="32.25" customHeight="1">
      <c r="B45" s="27"/>
      <c r="C45" s="2091" t="s">
        <v>1004</v>
      </c>
      <c r="D45" s="2091"/>
      <c r="E45" s="2091"/>
      <c r="F45" s="38" t="s">
        <v>997</v>
      </c>
      <c r="G45" s="1754"/>
      <c r="H45" s="2008"/>
      <c r="I45" s="1755"/>
      <c r="J45" s="34" t="s">
        <v>61</v>
      </c>
      <c r="K45" s="34" t="s">
        <v>61</v>
      </c>
      <c r="L45" s="2361" t="s">
        <v>61</v>
      </c>
      <c r="M45" s="2362"/>
      <c r="N45" s="2363"/>
      <c r="O45" s="2380"/>
      <c r="P45" s="2380"/>
    </row>
    <row r="46" spans="2:16" ht="21" customHeight="1">
      <c r="B46" s="27" t="s">
        <v>498</v>
      </c>
      <c r="C46" s="1997" t="s">
        <v>1005</v>
      </c>
      <c r="D46" s="1997"/>
      <c r="E46" s="1997"/>
      <c r="F46" s="1997"/>
      <c r="G46" s="1997"/>
      <c r="H46" s="1997"/>
      <c r="I46" s="1997"/>
      <c r="J46" s="1997"/>
      <c r="K46" s="1997"/>
      <c r="L46" s="1997"/>
      <c r="M46" s="1997"/>
      <c r="N46" s="2041"/>
      <c r="O46" s="2380"/>
      <c r="P46" s="2380"/>
    </row>
    <row r="47" spans="2:16" ht="21" customHeight="1">
      <c r="B47" s="27"/>
      <c r="C47" s="2091" t="s">
        <v>1006</v>
      </c>
      <c r="D47" s="2091"/>
      <c r="E47" s="2091"/>
      <c r="F47" s="2091"/>
      <c r="G47" s="2091"/>
      <c r="H47" s="2091"/>
      <c r="I47" s="2092"/>
      <c r="J47" s="34">
        <v>21219</v>
      </c>
      <c r="K47" s="35">
        <v>1955.1666666666667</v>
      </c>
      <c r="L47" s="2361">
        <f>ABS(J47-K47)/J47</f>
        <v>0.90785773756224764</v>
      </c>
      <c r="M47" s="2362"/>
      <c r="N47" s="2363"/>
      <c r="O47" s="2380"/>
      <c r="P47" s="2380"/>
    </row>
    <row r="48" spans="2:16" ht="21" customHeight="1">
      <c r="B48" s="27"/>
      <c r="C48" s="2091" t="s">
        <v>1007</v>
      </c>
      <c r="D48" s="2091"/>
      <c r="E48" s="2091"/>
      <c r="F48" s="2091"/>
      <c r="G48" s="2091"/>
      <c r="H48" s="2091"/>
      <c r="I48" s="2092"/>
      <c r="J48" s="34" t="s">
        <v>61</v>
      </c>
      <c r="K48" s="34" t="s">
        <v>61</v>
      </c>
      <c r="L48" s="2361" t="s">
        <v>61</v>
      </c>
      <c r="M48" s="2362"/>
      <c r="N48" s="2363"/>
      <c r="O48" s="2380"/>
      <c r="P48" s="2380"/>
    </row>
    <row r="49" spans="2:16" ht="30" customHeight="1">
      <c r="B49" s="27"/>
      <c r="C49" s="2091" t="s">
        <v>1008</v>
      </c>
      <c r="D49" s="2091"/>
      <c r="E49" s="2091"/>
      <c r="F49" s="38" t="s">
        <v>997</v>
      </c>
      <c r="G49" s="2093"/>
      <c r="H49" s="2157"/>
      <c r="I49" s="2094"/>
      <c r="J49" s="34" t="s">
        <v>61</v>
      </c>
      <c r="K49" s="34" t="s">
        <v>61</v>
      </c>
      <c r="L49" s="2361" t="s">
        <v>61</v>
      </c>
      <c r="M49" s="2362"/>
      <c r="N49" s="2363"/>
      <c r="O49" s="2380"/>
      <c r="P49" s="2380"/>
    </row>
    <row r="50" spans="2:16" ht="21" customHeight="1">
      <c r="B50" s="27" t="s">
        <v>502</v>
      </c>
      <c r="C50" s="2091" t="s">
        <v>1009</v>
      </c>
      <c r="D50" s="2091"/>
      <c r="E50" s="2091"/>
      <c r="F50" s="2091"/>
      <c r="G50" s="2091"/>
      <c r="H50" s="2091"/>
      <c r="I50" s="2092"/>
      <c r="J50" s="34">
        <v>27133</v>
      </c>
      <c r="K50" s="35">
        <v>391.08333333333331</v>
      </c>
      <c r="L50" s="2361">
        <f t="shared" si="0"/>
        <v>0.98558643226575271</v>
      </c>
      <c r="M50" s="2362"/>
      <c r="N50" s="2363"/>
      <c r="O50" s="2380"/>
      <c r="P50" s="2380"/>
    </row>
    <row r="51" spans="2:16" ht="21" customHeight="1">
      <c r="B51" s="27" t="s">
        <v>504</v>
      </c>
      <c r="C51" s="2091" t="s">
        <v>1010</v>
      </c>
      <c r="D51" s="2091"/>
      <c r="E51" s="2091"/>
      <c r="F51" s="2091"/>
      <c r="G51" s="2091"/>
      <c r="H51" s="2091"/>
      <c r="I51" s="2092"/>
      <c r="J51" s="34" t="s">
        <v>61</v>
      </c>
      <c r="K51" s="34" t="s">
        <v>61</v>
      </c>
      <c r="L51" s="2361" t="s">
        <v>61</v>
      </c>
      <c r="M51" s="2362"/>
      <c r="N51" s="2363"/>
      <c r="O51" s="2380"/>
      <c r="P51" s="2380"/>
    </row>
    <row r="52" spans="2:16" ht="21" customHeight="1">
      <c r="B52" s="27" t="s">
        <v>506</v>
      </c>
      <c r="C52" s="2091" t="s">
        <v>1011</v>
      </c>
      <c r="D52" s="2091"/>
      <c r="E52" s="2091"/>
      <c r="F52" s="2091"/>
      <c r="G52" s="2091"/>
      <c r="H52" s="2091"/>
      <c r="I52" s="2092"/>
      <c r="J52" s="34">
        <v>1406076</v>
      </c>
      <c r="K52" s="34">
        <v>11977815.666666666</v>
      </c>
      <c r="L52" s="2361">
        <f>ABS(J52-K52)/J52</f>
        <v>7.5186118436461937</v>
      </c>
      <c r="M52" s="2362"/>
      <c r="N52" s="2363"/>
      <c r="O52" s="2380"/>
      <c r="P52" s="2380"/>
    </row>
    <row r="53" spans="2:16" ht="21" customHeight="1">
      <c r="B53" s="27" t="s">
        <v>507</v>
      </c>
      <c r="C53" s="2091" t="s">
        <v>1012</v>
      </c>
      <c r="D53" s="2091"/>
      <c r="E53" s="2091"/>
      <c r="F53" s="2091"/>
      <c r="G53" s="2091"/>
      <c r="H53" s="2091"/>
      <c r="I53" s="2092"/>
      <c r="J53" s="34">
        <v>28588</v>
      </c>
      <c r="K53" s="35">
        <v>206514.08333333334</v>
      </c>
      <c r="L53" s="2361">
        <f>ABS(J53-K53)/J53</f>
        <v>6.2238031108623666</v>
      </c>
      <c r="M53" s="2362"/>
      <c r="N53" s="2363"/>
      <c r="O53" s="2380"/>
      <c r="P53" s="2380"/>
    </row>
    <row r="54" spans="2:16" ht="21" customHeight="1">
      <c r="B54" s="27" t="s">
        <v>508</v>
      </c>
      <c r="C54" s="1997" t="s">
        <v>1013</v>
      </c>
      <c r="D54" s="1997"/>
      <c r="E54" s="1997"/>
      <c r="F54" s="1997"/>
      <c r="G54" s="1997"/>
      <c r="H54" s="1997"/>
      <c r="I54" s="1997"/>
      <c r="J54" s="1997"/>
      <c r="K54" s="1997"/>
      <c r="L54" s="1997"/>
      <c r="M54" s="1997"/>
      <c r="N54" s="2041"/>
      <c r="O54" s="2380"/>
      <c r="P54" s="2380"/>
    </row>
    <row r="55" spans="2:16" ht="21" customHeight="1">
      <c r="B55" s="27"/>
      <c r="C55" s="2091" t="s">
        <v>1014</v>
      </c>
      <c r="D55" s="2091"/>
      <c r="E55" s="2091"/>
      <c r="F55" s="2091"/>
      <c r="G55" s="2091"/>
      <c r="H55" s="2091"/>
      <c r="I55" s="2092"/>
      <c r="J55" s="34">
        <v>40230</v>
      </c>
      <c r="K55" s="35">
        <v>522</v>
      </c>
      <c r="L55" s="2361">
        <f>ABS(J55-K55)/J55</f>
        <v>0.98702460850111862</v>
      </c>
      <c r="M55" s="2362"/>
      <c r="N55" s="2363"/>
      <c r="O55" s="2380"/>
      <c r="P55" s="2380"/>
    </row>
    <row r="56" spans="2:16" ht="21" customHeight="1">
      <c r="B56" s="27"/>
      <c r="C56" s="2091" t="s">
        <v>1015</v>
      </c>
      <c r="D56" s="2091"/>
      <c r="E56" s="2091"/>
      <c r="F56" s="2091"/>
      <c r="G56" s="2091"/>
      <c r="H56" s="2091"/>
      <c r="I56" s="2092"/>
      <c r="J56" s="34">
        <v>1124</v>
      </c>
      <c r="K56" s="35">
        <v>70</v>
      </c>
      <c r="L56" s="2361">
        <f>ABS(J56-K56)/J56</f>
        <v>0.93772241992882566</v>
      </c>
      <c r="M56" s="2362"/>
      <c r="N56" s="2363"/>
      <c r="O56" s="2380"/>
      <c r="P56" s="2380"/>
    </row>
    <row r="57" spans="2:16" ht="21" customHeight="1" thickBot="1">
      <c r="B57" s="39" t="s">
        <v>510</v>
      </c>
      <c r="C57" s="2364" t="s">
        <v>1016</v>
      </c>
      <c r="D57" s="2364"/>
      <c r="E57" s="2364"/>
      <c r="F57" s="2364"/>
      <c r="G57" s="2364"/>
      <c r="H57" s="2364"/>
      <c r="I57" s="2365"/>
      <c r="J57" s="203">
        <v>0</v>
      </c>
      <c r="K57" s="204">
        <v>0</v>
      </c>
      <c r="L57" s="2361" t="s">
        <v>61</v>
      </c>
      <c r="M57" s="2362"/>
      <c r="N57" s="2363"/>
      <c r="O57" s="2380"/>
      <c r="P57" s="2380"/>
    </row>
    <row r="58" spans="2:16" ht="51" customHeight="1" thickBot="1">
      <c r="B58" s="40" t="s">
        <v>512</v>
      </c>
      <c r="C58" s="2351" t="s">
        <v>1017</v>
      </c>
      <c r="D58" s="2351"/>
      <c r="E58" s="2351"/>
      <c r="F58" s="2351"/>
      <c r="G58" s="2351"/>
      <c r="H58" s="2351"/>
      <c r="I58" s="2351"/>
      <c r="J58" s="41" t="s">
        <v>56</v>
      </c>
      <c r="K58" s="42" t="s">
        <v>1018</v>
      </c>
      <c r="L58" s="2352"/>
      <c r="M58" s="2353"/>
      <c r="N58" s="2354"/>
      <c r="O58" s="43" t="s">
        <v>1019</v>
      </c>
      <c r="P58" s="43"/>
    </row>
    <row r="59" spans="2:16" ht="46.5" customHeight="1">
      <c r="B59" s="2355" t="s">
        <v>1020</v>
      </c>
      <c r="C59" s="2214"/>
      <c r="D59" s="2214"/>
      <c r="E59" s="2214"/>
      <c r="F59" s="2214"/>
      <c r="G59" s="2214"/>
      <c r="H59" s="2214"/>
      <c r="I59" s="2214"/>
      <c r="J59" s="2214"/>
      <c r="K59" s="2214"/>
      <c r="L59" s="2214"/>
      <c r="M59" s="2214"/>
      <c r="N59" s="2214"/>
      <c r="O59" s="2214"/>
      <c r="P59" s="2356"/>
    </row>
    <row r="60" spans="2:16" ht="66.75" customHeight="1" thickBot="1">
      <c r="B60" s="44" t="s">
        <v>516</v>
      </c>
      <c r="C60" s="2330" t="s">
        <v>1021</v>
      </c>
      <c r="D60" s="2330"/>
      <c r="E60" s="2330"/>
      <c r="F60" s="2330"/>
      <c r="G60" s="2330"/>
      <c r="H60" s="2330"/>
      <c r="I60" s="2330"/>
      <c r="J60" s="2357" t="s">
        <v>56</v>
      </c>
      <c r="K60" s="2358"/>
      <c r="L60" s="45" t="s">
        <v>1018</v>
      </c>
      <c r="M60" s="2359" t="s">
        <v>1022</v>
      </c>
      <c r="N60" s="2360"/>
      <c r="O60" s="1627"/>
      <c r="P60" s="1511"/>
    </row>
    <row r="61" spans="2:16" ht="26.25" customHeight="1">
      <c r="B61" s="2344" t="s">
        <v>1023</v>
      </c>
      <c r="C61" s="2345"/>
      <c r="D61" s="2345"/>
      <c r="E61" s="2345"/>
      <c r="F61" s="2345"/>
      <c r="G61" s="2345"/>
      <c r="H61" s="2345"/>
      <c r="I61" s="2345"/>
      <c r="J61" s="2345"/>
      <c r="K61" s="2345"/>
      <c r="L61" s="2345"/>
      <c r="M61" s="2345"/>
      <c r="N61" s="2345"/>
      <c r="O61" s="2345"/>
      <c r="P61" s="2346"/>
    </row>
    <row r="62" spans="2:16" ht="46.5" customHeight="1">
      <c r="B62" s="44" t="s">
        <v>519</v>
      </c>
      <c r="C62" s="1813" t="s">
        <v>1024</v>
      </c>
      <c r="D62" s="1813"/>
      <c r="E62" s="1813"/>
      <c r="F62" s="2347"/>
      <c r="G62" s="46" t="s">
        <v>1025</v>
      </c>
      <c r="H62" s="47" t="s">
        <v>1026</v>
      </c>
      <c r="I62" s="2271" t="s">
        <v>1027</v>
      </c>
      <c r="J62" s="2273"/>
      <c r="K62" s="2271" t="s">
        <v>978</v>
      </c>
      <c r="L62" s="2272"/>
      <c r="M62" s="2272"/>
      <c r="N62" s="2274"/>
      <c r="O62" s="2348"/>
      <c r="P62" s="2348"/>
    </row>
    <row r="63" spans="2:16" ht="49.5" customHeight="1">
      <c r="B63" s="1490" t="s">
        <v>435</v>
      </c>
      <c r="C63" s="1997" t="s">
        <v>1028</v>
      </c>
      <c r="D63" s="1997"/>
      <c r="E63" s="1997"/>
      <c r="F63" s="1998"/>
      <c r="G63" s="34">
        <v>0</v>
      </c>
      <c r="H63" s="34" t="s">
        <v>349</v>
      </c>
      <c r="I63" s="34" t="s">
        <v>349</v>
      </c>
      <c r="J63" s="34" t="s">
        <v>349</v>
      </c>
      <c r="K63" s="2340"/>
      <c r="L63" s="2341"/>
      <c r="M63" s="2341"/>
      <c r="N63" s="2342"/>
      <c r="O63" s="2349"/>
      <c r="P63" s="2349"/>
    </row>
    <row r="64" spans="2:16" ht="63" customHeight="1">
      <c r="B64" s="1490" t="s">
        <v>441</v>
      </c>
      <c r="C64" s="1997" t="s">
        <v>1029</v>
      </c>
      <c r="D64" s="1997"/>
      <c r="E64" s="1997"/>
      <c r="F64" s="1998"/>
      <c r="G64" s="34">
        <v>0</v>
      </c>
      <c r="H64" s="34" t="s">
        <v>349</v>
      </c>
      <c r="I64" s="34" t="s">
        <v>349</v>
      </c>
      <c r="J64" s="34" t="s">
        <v>349</v>
      </c>
      <c r="K64" s="2340"/>
      <c r="L64" s="2341"/>
      <c r="M64" s="2341"/>
      <c r="N64" s="2342"/>
      <c r="O64" s="2349"/>
      <c r="P64" s="2349"/>
    </row>
    <row r="65" spans="2:17" ht="54" customHeight="1" thickBot="1">
      <c r="B65" s="27" t="s">
        <v>443</v>
      </c>
      <c r="C65" s="1830" t="s">
        <v>1030</v>
      </c>
      <c r="D65" s="1830"/>
      <c r="E65" s="1830"/>
      <c r="F65" s="1831"/>
      <c r="G65" s="50">
        <f>G63+G64</f>
        <v>0</v>
      </c>
      <c r="H65" s="51"/>
      <c r="I65" s="2309"/>
      <c r="J65" s="2310"/>
      <c r="K65" s="2309"/>
      <c r="L65" s="2311"/>
      <c r="M65" s="2311"/>
      <c r="N65" s="2312"/>
      <c r="O65" s="2350"/>
      <c r="P65" s="2350"/>
      <c r="Q65" s="52"/>
    </row>
    <row r="66" spans="2:17" ht="57.75" customHeight="1">
      <c r="B66" s="2313" t="s">
        <v>1031</v>
      </c>
      <c r="C66" s="2314"/>
      <c r="D66" s="2314"/>
      <c r="E66" s="2314"/>
      <c r="F66" s="2314"/>
      <c r="G66" s="2314"/>
      <c r="H66" s="2314"/>
      <c r="I66" s="2314"/>
      <c r="J66" s="2314"/>
      <c r="K66" s="2314"/>
      <c r="L66" s="2314"/>
      <c r="M66" s="2314"/>
      <c r="N66" s="2314"/>
      <c r="O66" s="2314"/>
      <c r="P66" s="2343"/>
    </row>
    <row r="67" spans="2:17" ht="81.95" customHeight="1" thickBot="1">
      <c r="B67" s="53" t="s">
        <v>528</v>
      </c>
      <c r="C67" s="2330" t="s">
        <v>1032</v>
      </c>
      <c r="D67" s="2330"/>
      <c r="E67" s="2330"/>
      <c r="F67" s="2330"/>
      <c r="G67" s="2330"/>
      <c r="H67" s="2330"/>
      <c r="I67" s="1550" t="s">
        <v>56</v>
      </c>
      <c r="J67" s="54" t="s">
        <v>1018</v>
      </c>
      <c r="K67" s="2331"/>
      <c r="L67" s="2332"/>
      <c r="M67" s="2332"/>
      <c r="N67" s="2333"/>
      <c r="O67" s="1627"/>
      <c r="P67" s="1511"/>
    </row>
    <row r="68" spans="2:17" ht="21.75" customHeight="1">
      <c r="B68" s="2454" t="s">
        <v>1033</v>
      </c>
      <c r="C68" s="2455"/>
      <c r="D68" s="2455"/>
      <c r="E68" s="2455"/>
      <c r="F68" s="2455"/>
      <c r="G68" s="2455"/>
      <c r="H68" s="2455"/>
      <c r="I68" s="2455"/>
      <c r="J68" s="2455"/>
      <c r="K68" s="2455"/>
      <c r="L68" s="2455"/>
      <c r="M68" s="2455"/>
      <c r="N68" s="2455"/>
      <c r="O68" s="2455"/>
      <c r="P68" s="2456"/>
    </row>
    <row r="69" spans="2:17" ht="77.25" customHeight="1">
      <c r="B69" s="28" t="s">
        <v>531</v>
      </c>
      <c r="C69" s="2326" t="s">
        <v>1034</v>
      </c>
      <c r="D69" s="2326"/>
      <c r="E69" s="2337"/>
      <c r="F69" s="55" t="s">
        <v>1035</v>
      </c>
      <c r="G69" s="2329" t="s">
        <v>1036</v>
      </c>
      <c r="H69" s="2328"/>
      <c r="I69" s="2329" t="s">
        <v>1037</v>
      </c>
      <c r="J69" s="2328"/>
      <c r="K69" s="2271" t="s">
        <v>1038</v>
      </c>
      <c r="L69" s="2272"/>
      <c r="M69" s="2272"/>
      <c r="N69" s="2274"/>
      <c r="O69" s="2051"/>
      <c r="P69" s="2051"/>
    </row>
    <row r="70" spans="2:17" ht="28.5" customHeight="1">
      <c r="B70" s="1490" t="s">
        <v>435</v>
      </c>
      <c r="C70" s="2338" t="s">
        <v>1039</v>
      </c>
      <c r="D70" s="2338"/>
      <c r="E70" s="2339"/>
      <c r="F70" s="1523" t="s">
        <v>57</v>
      </c>
      <c r="G70" s="2315">
        <v>0</v>
      </c>
      <c r="H70" s="2316"/>
      <c r="I70" s="2317" t="s">
        <v>862</v>
      </c>
      <c r="J70" s="2318"/>
      <c r="K70" s="2340"/>
      <c r="L70" s="2341"/>
      <c r="M70" s="2341"/>
      <c r="N70" s="2342"/>
      <c r="O70" s="2124"/>
      <c r="P70" s="2124"/>
    </row>
    <row r="71" spans="2:17" ht="31.5" customHeight="1">
      <c r="B71" s="56"/>
      <c r="C71" s="2338" t="s">
        <v>1040</v>
      </c>
      <c r="D71" s="2338"/>
      <c r="E71" s="2339"/>
      <c r="F71" s="2162"/>
      <c r="G71" s="2163"/>
      <c r="H71" s="2163"/>
      <c r="I71" s="2163"/>
      <c r="J71" s="2163"/>
      <c r="K71" s="2340"/>
      <c r="L71" s="2341"/>
      <c r="M71" s="2341"/>
      <c r="N71" s="2342"/>
      <c r="O71" s="2124"/>
      <c r="P71" s="2124"/>
    </row>
    <row r="72" spans="2:17" ht="65.25" customHeight="1">
      <c r="B72" s="1490" t="s">
        <v>441</v>
      </c>
      <c r="C72" s="2338" t="s">
        <v>1041</v>
      </c>
      <c r="D72" s="2338"/>
      <c r="E72" s="2339"/>
      <c r="F72" s="1523" t="s">
        <v>56</v>
      </c>
      <c r="G72" s="2315">
        <v>1042062</v>
      </c>
      <c r="H72" s="2316"/>
      <c r="I72" s="2317" t="s">
        <v>862</v>
      </c>
      <c r="J72" s="2318"/>
      <c r="K72" s="2340"/>
      <c r="L72" s="2341"/>
      <c r="M72" s="2341"/>
      <c r="N72" s="2342"/>
      <c r="O72" s="2124"/>
      <c r="P72" s="2124"/>
    </row>
    <row r="73" spans="2:17" ht="35.25" customHeight="1">
      <c r="B73" s="56"/>
      <c r="C73" s="2338" t="s">
        <v>1042</v>
      </c>
      <c r="D73" s="2338"/>
      <c r="E73" s="2339"/>
      <c r="F73" s="2162"/>
      <c r="G73" s="2163"/>
      <c r="H73" s="2163"/>
      <c r="I73" s="2163"/>
      <c r="J73" s="2163"/>
      <c r="K73" s="2340"/>
      <c r="L73" s="2341"/>
      <c r="M73" s="2341"/>
      <c r="N73" s="2342"/>
      <c r="O73" s="2124"/>
      <c r="P73" s="2124"/>
    </row>
    <row r="74" spans="2:17" ht="51" customHeight="1" thickBot="1">
      <c r="B74" s="39" t="s">
        <v>443</v>
      </c>
      <c r="C74" s="2321" t="s">
        <v>1030</v>
      </c>
      <c r="D74" s="2321"/>
      <c r="E74" s="2322"/>
      <c r="F74" s="57"/>
      <c r="G74" s="2307">
        <f>G70+G72</f>
        <v>1042062</v>
      </c>
      <c r="H74" s="2308"/>
      <c r="I74" s="2309"/>
      <c r="J74" s="2310"/>
      <c r="K74" s="2309"/>
      <c r="L74" s="2311"/>
      <c r="M74" s="2311"/>
      <c r="N74" s="2312"/>
      <c r="O74" s="2052"/>
      <c r="P74" s="2052"/>
    </row>
    <row r="75" spans="2:17" ht="56.25" customHeight="1">
      <c r="B75" s="2323" t="s">
        <v>1043</v>
      </c>
      <c r="C75" s="2324"/>
      <c r="D75" s="2324"/>
      <c r="E75" s="2324"/>
      <c r="F75" s="2324"/>
      <c r="G75" s="2324"/>
      <c r="H75" s="2324"/>
      <c r="I75" s="2324"/>
      <c r="J75" s="2324"/>
      <c r="K75" s="2324"/>
      <c r="L75" s="2324"/>
      <c r="M75" s="2324"/>
      <c r="N75" s="2324"/>
      <c r="O75" s="2324"/>
      <c r="P75" s="2325"/>
    </row>
    <row r="76" spans="2:17" ht="71.099999999999994" customHeight="1">
      <c r="B76" s="28" t="s">
        <v>543</v>
      </c>
      <c r="C76" s="2326" t="s">
        <v>1044</v>
      </c>
      <c r="D76" s="2043"/>
      <c r="E76" s="2054"/>
      <c r="F76" s="58" t="s">
        <v>1045</v>
      </c>
      <c r="G76" s="2327" t="s">
        <v>1046</v>
      </c>
      <c r="H76" s="2328"/>
      <c r="I76" s="2329" t="s">
        <v>1047</v>
      </c>
      <c r="J76" s="2328"/>
      <c r="K76" s="2271" t="s">
        <v>1048</v>
      </c>
      <c r="L76" s="2272"/>
      <c r="M76" s="2272"/>
      <c r="N76" s="2274"/>
      <c r="O76" s="59"/>
      <c r="P76" s="60"/>
    </row>
    <row r="77" spans="2:17" s="13" customFormat="1" ht="32.25" customHeight="1">
      <c r="B77" s="1490" t="s">
        <v>435</v>
      </c>
      <c r="C77" s="1997" t="s">
        <v>113</v>
      </c>
      <c r="D77" s="1997"/>
      <c r="E77" s="1998"/>
      <c r="F77" s="1523" t="s">
        <v>865</v>
      </c>
      <c r="G77" s="2315">
        <v>113148.06</v>
      </c>
      <c r="H77" s="2316"/>
      <c r="I77" s="2317" t="s">
        <v>862</v>
      </c>
      <c r="J77" s="2318"/>
      <c r="K77" s="2284" t="s">
        <v>1049</v>
      </c>
      <c r="L77" s="2285"/>
      <c r="M77" s="2285"/>
      <c r="N77" s="2286"/>
      <c r="O77" s="25" t="s">
        <v>864</v>
      </c>
      <c r="P77" s="26"/>
    </row>
    <row r="78" spans="2:17" s="13" customFormat="1" ht="32.25" customHeight="1">
      <c r="B78" s="1490" t="s">
        <v>441</v>
      </c>
      <c r="C78" s="1997" t="s">
        <v>955</v>
      </c>
      <c r="D78" s="1997"/>
      <c r="E78" s="1998"/>
      <c r="F78" s="1523" t="s">
        <v>865</v>
      </c>
      <c r="G78" s="2315">
        <v>118201</v>
      </c>
      <c r="H78" s="2316"/>
      <c r="I78" s="2317" t="s">
        <v>862</v>
      </c>
      <c r="J78" s="2318"/>
      <c r="K78" s="2284" t="s">
        <v>1050</v>
      </c>
      <c r="L78" s="2285"/>
      <c r="M78" s="2285"/>
      <c r="N78" s="2286"/>
      <c r="O78" s="25" t="s">
        <v>867</v>
      </c>
      <c r="P78" s="26"/>
    </row>
    <row r="79" spans="2:17" s="13" customFormat="1" ht="32.25" customHeight="1">
      <c r="B79" s="1490" t="s">
        <v>443</v>
      </c>
      <c r="C79" s="1997" t="s">
        <v>1051</v>
      </c>
      <c r="D79" s="1997"/>
      <c r="E79" s="1998"/>
      <c r="F79" s="1523" t="s">
        <v>65</v>
      </c>
      <c r="G79" s="2315"/>
      <c r="H79" s="2316"/>
      <c r="I79" s="2317"/>
      <c r="J79" s="2318"/>
      <c r="K79" s="2284"/>
      <c r="L79" s="2285"/>
      <c r="M79" s="2285"/>
      <c r="N79" s="2286"/>
      <c r="O79" s="25"/>
      <c r="P79" s="26"/>
    </row>
    <row r="80" spans="2:17" s="13" customFormat="1" ht="39" customHeight="1">
      <c r="B80" s="1490" t="s">
        <v>445</v>
      </c>
      <c r="C80" s="1997" t="s">
        <v>1052</v>
      </c>
      <c r="D80" s="1997"/>
      <c r="E80" s="1998"/>
      <c r="F80" s="1523" t="s">
        <v>62</v>
      </c>
      <c r="G80" s="2315"/>
      <c r="H80" s="2316"/>
      <c r="I80" s="2315"/>
      <c r="J80" s="2316"/>
      <c r="K80" s="2315"/>
      <c r="L80" s="2319"/>
      <c r="M80" s="2319"/>
      <c r="N80" s="2320"/>
      <c r="O80" s="2051" t="s">
        <v>1053</v>
      </c>
      <c r="P80" s="2051" t="s">
        <v>867</v>
      </c>
    </row>
    <row r="81" spans="1:16" s="13" customFormat="1" ht="33" customHeight="1">
      <c r="B81" s="1490" t="s">
        <v>448</v>
      </c>
      <c r="C81" s="1997" t="s">
        <v>1054</v>
      </c>
      <c r="D81" s="1997"/>
      <c r="E81" s="1998"/>
      <c r="F81" s="1523" t="s">
        <v>865</v>
      </c>
      <c r="G81" s="2315">
        <v>363489</v>
      </c>
      <c r="H81" s="2316"/>
      <c r="I81" s="2317" t="s">
        <v>862</v>
      </c>
      <c r="J81" s="2318"/>
      <c r="K81" s="2284" t="s">
        <v>1055</v>
      </c>
      <c r="L81" s="2285"/>
      <c r="M81" s="2285"/>
      <c r="N81" s="2286"/>
      <c r="O81" s="2197"/>
      <c r="P81" s="2197"/>
    </row>
    <row r="82" spans="1:16" ht="53.25" customHeight="1" thickBot="1">
      <c r="B82" s="27" t="s">
        <v>450</v>
      </c>
      <c r="C82" s="1830" t="s">
        <v>1056</v>
      </c>
      <c r="D82" s="1830"/>
      <c r="E82" s="1831"/>
      <c r="F82" s="61"/>
      <c r="G82" s="2307">
        <f>G77+G78+G79+G80+G81</f>
        <v>594838.06000000006</v>
      </c>
      <c r="H82" s="2308"/>
      <c r="I82" s="2309"/>
      <c r="J82" s="2310"/>
      <c r="K82" s="2309"/>
      <c r="L82" s="2311"/>
      <c r="M82" s="2311"/>
      <c r="N82" s="2312"/>
      <c r="O82" s="62"/>
      <c r="P82" s="62"/>
    </row>
    <row r="83" spans="1:16" ht="54.75" customHeight="1">
      <c r="A83" s="9"/>
      <c r="B83" s="2212" t="s">
        <v>1057</v>
      </c>
      <c r="C83" s="2213"/>
      <c r="D83" s="2213"/>
      <c r="E83" s="2213"/>
      <c r="F83" s="2213"/>
      <c r="G83" s="2213"/>
      <c r="H83" s="2213"/>
      <c r="I83" s="2213"/>
      <c r="J83" s="2213"/>
      <c r="K83" s="2213"/>
      <c r="L83" s="2213"/>
      <c r="M83" s="2213"/>
      <c r="N83" s="2213"/>
      <c r="O83" s="2213"/>
      <c r="P83" s="2215"/>
    </row>
    <row r="84" spans="1:16" ht="64.5" customHeight="1">
      <c r="B84" s="63" t="s">
        <v>551</v>
      </c>
      <c r="C84" s="2302" t="s">
        <v>1058</v>
      </c>
      <c r="D84" s="2302"/>
      <c r="E84" s="2302"/>
      <c r="F84" s="2302"/>
      <c r="G84" s="2302"/>
      <c r="H84" s="2302"/>
      <c r="I84" s="2303"/>
      <c r="J84" s="64">
        <f>G74/(G74+G82)</f>
        <v>0.63660697770394115</v>
      </c>
      <c r="K84" s="65" t="s">
        <v>940</v>
      </c>
      <c r="L84" s="2304"/>
      <c r="M84" s="2305"/>
      <c r="N84" s="2306"/>
      <c r="O84" s="2231"/>
      <c r="P84" s="2231"/>
    </row>
    <row r="85" spans="1:16" ht="49.5" customHeight="1">
      <c r="B85" s="66" t="s">
        <v>553</v>
      </c>
      <c r="C85" s="2302" t="s">
        <v>1059</v>
      </c>
      <c r="D85" s="2302"/>
      <c r="E85" s="2302"/>
      <c r="F85" s="2302"/>
      <c r="G85" s="2302"/>
      <c r="H85" s="2302"/>
      <c r="I85" s="2303"/>
      <c r="J85" s="64">
        <f>G70/G74</f>
        <v>0</v>
      </c>
      <c r="K85" s="65" t="s">
        <v>1018</v>
      </c>
      <c r="L85" s="2304"/>
      <c r="M85" s="2305"/>
      <c r="N85" s="2306"/>
      <c r="O85" s="2232"/>
      <c r="P85" s="2232"/>
    </row>
    <row r="86" spans="1:16" ht="50.25" customHeight="1">
      <c r="B86" s="66" t="s">
        <v>555</v>
      </c>
      <c r="C86" s="2028" t="s">
        <v>1060</v>
      </c>
      <c r="D86" s="2028"/>
      <c r="E86" s="2028"/>
      <c r="F86" s="2028"/>
      <c r="G86" s="2028"/>
      <c r="H86" s="2028"/>
      <c r="I86" s="2029"/>
      <c r="J86" s="64">
        <f>(G74+G82)/J27</f>
        <v>0.16886121174858879</v>
      </c>
      <c r="K86" s="65" t="s">
        <v>940</v>
      </c>
      <c r="L86" s="2304"/>
      <c r="M86" s="2305"/>
      <c r="N86" s="2306"/>
      <c r="O86" s="2232"/>
      <c r="P86" s="2232"/>
    </row>
    <row r="87" spans="1:16" ht="34.5" customHeight="1">
      <c r="B87" s="67" t="s">
        <v>557</v>
      </c>
      <c r="C87" s="2302" t="s">
        <v>1061</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1062</v>
      </c>
      <c r="D88" s="1997"/>
      <c r="E88" s="1997"/>
      <c r="F88" s="1997"/>
      <c r="G88" s="1997"/>
      <c r="H88" s="1997"/>
      <c r="I88" s="1997"/>
      <c r="J88" s="1998"/>
      <c r="K88" s="2289" t="s">
        <v>1018</v>
      </c>
      <c r="L88" s="2292" t="s">
        <v>1063</v>
      </c>
      <c r="M88" s="2293"/>
      <c r="N88" s="2294"/>
      <c r="O88" s="2051"/>
      <c r="P88" s="2051"/>
    </row>
    <row r="89" spans="1:16" ht="21" customHeight="1">
      <c r="B89" s="1490" t="s">
        <v>435</v>
      </c>
      <c r="C89" s="2301" t="s">
        <v>1064</v>
      </c>
      <c r="D89" s="2301"/>
      <c r="E89" s="2301"/>
      <c r="F89" s="2301"/>
      <c r="G89" s="2301"/>
      <c r="H89" s="2301"/>
      <c r="I89" s="2301"/>
      <c r="J89" s="158" t="s">
        <v>57</v>
      </c>
      <c r="K89" s="2290"/>
      <c r="L89" s="2295"/>
      <c r="M89" s="2296"/>
      <c r="N89" s="2297"/>
      <c r="O89" s="2124"/>
      <c r="P89" s="2124"/>
    </row>
    <row r="90" spans="1:16" ht="21" customHeight="1">
      <c r="B90" s="1490" t="s">
        <v>441</v>
      </c>
      <c r="C90" s="2301" t="s">
        <v>1065</v>
      </c>
      <c r="D90" s="2301"/>
      <c r="E90" s="2301"/>
      <c r="F90" s="2301"/>
      <c r="G90" s="2301"/>
      <c r="H90" s="2301"/>
      <c r="I90" s="2301"/>
      <c r="J90" s="158" t="s">
        <v>56</v>
      </c>
      <c r="K90" s="2290"/>
      <c r="L90" s="2295"/>
      <c r="M90" s="2296"/>
      <c r="N90" s="2297"/>
      <c r="O90" s="2124"/>
      <c r="P90" s="2124"/>
    </row>
    <row r="91" spans="1:16" ht="21" customHeight="1">
      <c r="B91" s="1490" t="s">
        <v>443</v>
      </c>
      <c r="C91" s="2301" t="s">
        <v>1066</v>
      </c>
      <c r="D91" s="2301"/>
      <c r="E91" s="2301"/>
      <c r="F91" s="2301"/>
      <c r="G91" s="2301"/>
      <c r="H91" s="2301"/>
      <c r="I91" s="2301"/>
      <c r="J91" s="158" t="s">
        <v>57</v>
      </c>
      <c r="K91" s="2290"/>
      <c r="L91" s="2295"/>
      <c r="M91" s="2296"/>
      <c r="N91" s="2297"/>
      <c r="O91" s="2124"/>
      <c r="P91" s="2124"/>
    </row>
    <row r="92" spans="1:16" ht="21" customHeight="1">
      <c r="B92" s="1490" t="s">
        <v>445</v>
      </c>
      <c r="C92" s="2301" t="s">
        <v>1053</v>
      </c>
      <c r="D92" s="2301"/>
      <c r="E92" s="2301"/>
      <c r="F92" s="2301"/>
      <c r="G92" s="2301"/>
      <c r="H92" s="2301"/>
      <c r="I92" s="2301"/>
      <c r="J92" s="158" t="s">
        <v>324</v>
      </c>
      <c r="K92" s="2290"/>
      <c r="L92" s="2295"/>
      <c r="M92" s="2296"/>
      <c r="N92" s="2297"/>
      <c r="O92" s="2124"/>
      <c r="P92" s="2124"/>
    </row>
    <row r="93" spans="1:16" ht="21" customHeight="1">
      <c r="B93" s="1490" t="s">
        <v>448</v>
      </c>
      <c r="C93" s="1903" t="s">
        <v>1067</v>
      </c>
      <c r="D93" s="1903"/>
      <c r="E93" s="1903"/>
      <c r="F93" s="1903"/>
      <c r="G93" s="1754" t="s">
        <v>331</v>
      </c>
      <c r="H93" s="2008"/>
      <c r="I93" s="2008"/>
      <c r="J93" s="1755"/>
      <c r="K93" s="2291"/>
      <c r="L93" s="2298"/>
      <c r="M93" s="2299"/>
      <c r="N93" s="2300"/>
      <c r="O93" s="2197"/>
      <c r="P93" s="2197"/>
    </row>
    <row r="94" spans="1:16" ht="35.25" customHeight="1">
      <c r="B94" s="1519" t="s">
        <v>565</v>
      </c>
      <c r="C94" s="1997" t="s">
        <v>1068</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1018</v>
      </c>
      <c r="I95" s="2021"/>
      <c r="J95" s="2230"/>
      <c r="K95" s="2230"/>
      <c r="L95" s="2230"/>
      <c r="M95" s="2230"/>
      <c r="N95" s="2022"/>
      <c r="O95" s="2051"/>
      <c r="P95" s="2051"/>
    </row>
    <row r="96" spans="1:16" ht="20.25" customHeight="1">
      <c r="B96" s="1519"/>
      <c r="C96" s="1903" t="s">
        <v>1069</v>
      </c>
      <c r="D96" s="1903"/>
      <c r="E96" s="1903"/>
      <c r="F96" s="1999" t="s">
        <v>57</v>
      </c>
      <c r="G96" s="2000"/>
      <c r="H96" s="2290"/>
      <c r="I96" s="2023"/>
      <c r="J96" s="2048"/>
      <c r="K96" s="2048"/>
      <c r="L96" s="2048"/>
      <c r="M96" s="2048"/>
      <c r="N96" s="2024"/>
      <c r="O96" s="2124"/>
      <c r="P96" s="2124"/>
    </row>
    <row r="97" spans="2:16" ht="20.25" customHeight="1">
      <c r="B97" s="1519"/>
      <c r="C97" s="1903" t="s">
        <v>1070</v>
      </c>
      <c r="D97" s="1903"/>
      <c r="E97" s="1903"/>
      <c r="F97" s="1999" t="s">
        <v>56</v>
      </c>
      <c r="G97" s="2000"/>
      <c r="H97" s="2290"/>
      <c r="I97" s="2023"/>
      <c r="J97" s="2048"/>
      <c r="K97" s="2048"/>
      <c r="L97" s="2048"/>
      <c r="M97" s="2048"/>
      <c r="N97" s="2024"/>
      <c r="O97" s="2124"/>
      <c r="P97" s="2124"/>
    </row>
    <row r="98" spans="2:16" ht="34.5" customHeight="1">
      <c r="B98" s="27" t="s">
        <v>435</v>
      </c>
      <c r="C98" s="2028" t="s">
        <v>1071</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1070</v>
      </c>
      <c r="D100" s="1903"/>
      <c r="E100" s="2138"/>
      <c r="F100" s="2038" t="s">
        <v>56</v>
      </c>
      <c r="G100" s="2040"/>
      <c r="H100" s="2290"/>
      <c r="I100" s="2023"/>
      <c r="J100" s="2048"/>
      <c r="K100" s="2048"/>
      <c r="L100" s="2048"/>
      <c r="M100" s="2048"/>
      <c r="N100" s="2024"/>
      <c r="O100" s="2124"/>
      <c r="P100" s="2124"/>
    </row>
    <row r="101" spans="2:16" ht="21" customHeight="1">
      <c r="B101" s="27"/>
      <c r="C101" s="1903" t="s">
        <v>1072</v>
      </c>
      <c r="D101" s="1903"/>
      <c r="E101" s="2138"/>
      <c r="F101" s="2038" t="s">
        <v>56</v>
      </c>
      <c r="G101" s="2040"/>
      <c r="H101" s="2290"/>
      <c r="I101" s="2023"/>
      <c r="J101" s="2048"/>
      <c r="K101" s="2048"/>
      <c r="L101" s="2048"/>
      <c r="M101" s="2048"/>
      <c r="N101" s="2024"/>
      <c r="O101" s="2124"/>
      <c r="P101" s="2124"/>
    </row>
    <row r="102" spans="2:16" ht="21" customHeight="1">
      <c r="B102" s="27"/>
      <c r="C102" s="1903" t="s">
        <v>1053</v>
      </c>
      <c r="D102" s="1903"/>
      <c r="E102" s="2138"/>
      <c r="F102" s="2038" t="s">
        <v>324</v>
      </c>
      <c r="G102" s="2040"/>
      <c r="H102" s="2290"/>
      <c r="I102" s="2023"/>
      <c r="J102" s="2048"/>
      <c r="K102" s="2048"/>
      <c r="L102" s="2048"/>
      <c r="M102" s="2048"/>
      <c r="N102" s="2024"/>
      <c r="O102" s="2124"/>
      <c r="P102" s="2124"/>
    </row>
    <row r="103" spans="2:16" ht="26.25" customHeight="1">
      <c r="B103" s="27"/>
      <c r="C103" s="1903" t="s">
        <v>1073</v>
      </c>
      <c r="D103" s="1903"/>
      <c r="E103" s="2138"/>
      <c r="F103" s="1999"/>
      <c r="G103" s="2000"/>
      <c r="H103" s="2291"/>
      <c r="I103" s="2025"/>
      <c r="J103" s="2049"/>
      <c r="K103" s="2049"/>
      <c r="L103" s="2049"/>
      <c r="M103" s="2049"/>
      <c r="N103" s="2026"/>
      <c r="O103" s="2197"/>
      <c r="P103" s="2197"/>
    </row>
    <row r="104" spans="2:16" ht="44.25" customHeight="1">
      <c r="B104" s="70" t="s">
        <v>570</v>
      </c>
      <c r="C104" s="1830" t="s">
        <v>1074</v>
      </c>
      <c r="D104" s="1830"/>
      <c r="E104" s="1831"/>
      <c r="F104" s="2032"/>
      <c r="G104" s="2033"/>
      <c r="H104" s="2033"/>
      <c r="I104" s="2033"/>
      <c r="J104" s="2033"/>
      <c r="K104" s="2033"/>
      <c r="L104" s="2033"/>
      <c r="M104" s="2033"/>
      <c r="N104" s="2033"/>
      <c r="O104" s="2287"/>
      <c r="P104" s="2288"/>
    </row>
    <row r="105" spans="2:16" ht="42" customHeight="1">
      <c r="B105" s="2257" t="s">
        <v>1075</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1076</v>
      </c>
      <c r="D106" s="1997"/>
      <c r="E106" s="1997"/>
      <c r="F106" s="1997"/>
      <c r="G106" s="1998"/>
      <c r="H106" s="71" t="s">
        <v>57</v>
      </c>
      <c r="I106" s="2260" t="s">
        <v>1018</v>
      </c>
      <c r="J106" s="2261"/>
      <c r="K106" s="2262"/>
      <c r="L106" s="2263"/>
      <c r="M106" s="2263"/>
      <c r="N106" s="2264"/>
      <c r="O106" s="25"/>
      <c r="P106" s="26"/>
    </row>
    <row r="107" spans="2:16" ht="20.25" customHeight="1">
      <c r="B107" s="2265" t="s">
        <v>1077</v>
      </c>
      <c r="C107" s="2139"/>
      <c r="D107" s="2139"/>
      <c r="E107" s="2266"/>
      <c r="F107" s="2271" t="s">
        <v>1078</v>
      </c>
      <c r="G107" s="2272"/>
      <c r="H107" s="2273"/>
      <c r="I107" s="2271" t="s">
        <v>1079</v>
      </c>
      <c r="J107" s="2272"/>
      <c r="K107" s="2271" t="s">
        <v>978</v>
      </c>
      <c r="L107" s="2272"/>
      <c r="M107" s="2272"/>
      <c r="N107" s="2274"/>
      <c r="O107" s="2231"/>
      <c r="P107" s="2231"/>
    </row>
    <row r="108" spans="2:16" ht="21" customHeight="1">
      <c r="B108" s="1810"/>
      <c r="C108" s="1811"/>
      <c r="D108" s="1811"/>
      <c r="E108" s="2267"/>
      <c r="F108" s="2275" t="s">
        <v>965</v>
      </c>
      <c r="G108" s="2276"/>
      <c r="H108" s="2277"/>
      <c r="I108" s="2503">
        <v>4000120</v>
      </c>
      <c r="J108" s="2504"/>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1080</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1081</v>
      </c>
      <c r="D113" s="2244"/>
      <c r="E113" s="2244"/>
      <c r="F113" s="2244"/>
      <c r="G113" s="2244"/>
      <c r="H113" s="2244"/>
      <c r="I113" s="2244"/>
      <c r="J113" s="2244"/>
      <c r="K113" s="2244"/>
      <c r="L113" s="2244"/>
      <c r="M113" s="2244"/>
      <c r="N113" s="2244"/>
      <c r="O113" s="2245"/>
      <c r="P113" s="2245"/>
    </row>
    <row r="114" spans="2:16" ht="20.25" customHeight="1">
      <c r="B114" s="2246" t="s">
        <v>1082</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1083</v>
      </c>
      <c r="H115" s="2254"/>
      <c r="I115" s="2253" t="s">
        <v>1084</v>
      </c>
      <c r="J115" s="2254"/>
      <c r="K115" s="1545" t="s">
        <v>1085</v>
      </c>
      <c r="L115" s="2255" t="s">
        <v>1086</v>
      </c>
      <c r="M115" s="2255"/>
      <c r="N115" s="2256"/>
      <c r="O115" s="2197"/>
      <c r="P115" s="2197"/>
    </row>
    <row r="116" spans="2:16" ht="81" customHeight="1">
      <c r="B116" s="73" t="s">
        <v>435</v>
      </c>
      <c r="C116" s="1885" t="s">
        <v>1087</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1088</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1089</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1090</v>
      </c>
      <c r="D119" s="1885"/>
      <c r="E119" s="1885"/>
      <c r="F119" s="2148"/>
      <c r="G119" s="2108" t="s">
        <v>56</v>
      </c>
      <c r="H119" s="2109"/>
      <c r="I119" s="2108" t="s">
        <v>56</v>
      </c>
      <c r="J119" s="2109"/>
      <c r="K119" s="1522" t="s">
        <v>56</v>
      </c>
      <c r="L119" s="2108" t="s">
        <v>56</v>
      </c>
      <c r="M119" s="2110"/>
      <c r="N119" s="2191"/>
      <c r="O119" s="2232"/>
      <c r="P119" s="2232"/>
    </row>
    <row r="120" spans="2:16" ht="32.1" customHeight="1">
      <c r="B120" s="73" t="s">
        <v>590</v>
      </c>
      <c r="C120" s="1885" t="s">
        <v>1091</v>
      </c>
      <c r="D120" s="1885"/>
      <c r="E120" s="1885"/>
      <c r="F120" s="2148"/>
      <c r="G120" s="2108" t="s">
        <v>57</v>
      </c>
      <c r="H120" s="2109"/>
      <c r="I120" s="2108" t="s">
        <v>56</v>
      </c>
      <c r="J120" s="2109"/>
      <c r="K120" s="1522" t="s">
        <v>56</v>
      </c>
      <c r="L120" s="2108" t="s">
        <v>65</v>
      </c>
      <c r="M120" s="2110"/>
      <c r="N120" s="2191"/>
      <c r="O120" s="2232"/>
      <c r="P120" s="2232"/>
    </row>
    <row r="121" spans="2:16" ht="24.75" customHeight="1">
      <c r="B121" s="73" t="s">
        <v>450</v>
      </c>
      <c r="C121" s="1885" t="s">
        <v>1011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1012</v>
      </c>
      <c r="D122" s="1885"/>
      <c r="E122" s="1885"/>
      <c r="F122" s="2148"/>
      <c r="G122" s="2108" t="s">
        <v>56</v>
      </c>
      <c r="H122" s="2109"/>
      <c r="I122" s="2108" t="s">
        <v>56</v>
      </c>
      <c r="J122" s="2109"/>
      <c r="K122" s="1522" t="s">
        <v>56</v>
      </c>
      <c r="L122" s="2108" t="s">
        <v>56</v>
      </c>
      <c r="M122" s="2110"/>
      <c r="N122" s="2191"/>
      <c r="O122" s="2232"/>
      <c r="P122" s="2232"/>
    </row>
    <row r="123" spans="2:16" ht="30.95" customHeight="1">
      <c r="B123" s="73" t="s">
        <v>456</v>
      </c>
      <c r="C123" s="1885" t="s">
        <v>1092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1093</v>
      </c>
      <c r="D124" s="1885"/>
      <c r="E124" s="1885"/>
      <c r="F124" s="2148"/>
      <c r="G124" s="2108" t="s">
        <v>57</v>
      </c>
      <c r="H124" s="2109"/>
      <c r="I124" s="2108" t="s">
        <v>57</v>
      </c>
      <c r="J124" s="2109"/>
      <c r="K124" s="1522" t="s">
        <v>57</v>
      </c>
      <c r="L124" s="2108" t="s">
        <v>57</v>
      </c>
      <c r="M124" s="2110"/>
      <c r="N124" s="2191"/>
      <c r="O124" s="2232"/>
      <c r="P124" s="2232"/>
    </row>
    <row r="125" spans="2:16" ht="24" customHeight="1">
      <c r="B125" s="73" t="s">
        <v>594</v>
      </c>
      <c r="C125" s="1885" t="s">
        <v>1094</v>
      </c>
      <c r="D125" s="1885"/>
      <c r="E125" s="1885"/>
      <c r="F125" s="2148"/>
      <c r="G125" s="2108" t="s">
        <v>57</v>
      </c>
      <c r="H125" s="2109"/>
      <c r="I125" s="2108" t="s">
        <v>57</v>
      </c>
      <c r="J125" s="2109"/>
      <c r="K125" s="1522" t="s">
        <v>57</v>
      </c>
      <c r="L125" s="2108" t="s">
        <v>57</v>
      </c>
      <c r="M125" s="2110"/>
      <c r="N125" s="2191"/>
      <c r="O125" s="2232"/>
      <c r="P125" s="2232"/>
    </row>
    <row r="126" spans="2:16" ht="21" customHeight="1">
      <c r="B126" s="73" t="s">
        <v>596</v>
      </c>
      <c r="C126" s="1885" t="s">
        <v>1095</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1096</v>
      </c>
      <c r="D127" s="1885"/>
      <c r="E127" s="1885"/>
      <c r="F127" s="2148"/>
      <c r="G127" s="2108" t="s">
        <v>57</v>
      </c>
      <c r="H127" s="2109"/>
      <c r="I127" s="2108" t="s">
        <v>57</v>
      </c>
      <c r="J127" s="2109"/>
      <c r="K127" s="1522" t="s">
        <v>65</v>
      </c>
      <c r="L127" s="2108" t="s">
        <v>57</v>
      </c>
      <c r="M127" s="2110"/>
      <c r="N127" s="2191"/>
      <c r="O127" s="2232"/>
      <c r="P127" s="2232"/>
    </row>
    <row r="128" spans="2:16" ht="21" customHeight="1">
      <c r="B128" s="73" t="s">
        <v>600</v>
      </c>
      <c r="C128" s="1885" t="s">
        <v>1097</v>
      </c>
      <c r="D128" s="1885"/>
      <c r="E128" s="1885"/>
      <c r="F128" s="2148"/>
      <c r="G128" s="2108" t="s">
        <v>57</v>
      </c>
      <c r="H128" s="2109"/>
      <c r="I128" s="2108" t="s">
        <v>56</v>
      </c>
      <c r="J128" s="2109"/>
      <c r="K128" s="1522" t="s">
        <v>57</v>
      </c>
      <c r="L128" s="2108" t="s">
        <v>56</v>
      </c>
      <c r="M128" s="2110"/>
      <c r="N128" s="2191"/>
      <c r="O128" s="2232"/>
      <c r="P128" s="2232"/>
    </row>
    <row r="129" spans="1:16" ht="32.25" customHeight="1">
      <c r="B129" s="74" t="s">
        <v>602</v>
      </c>
      <c r="C129" s="1885" t="s">
        <v>1098</v>
      </c>
      <c r="D129" s="1885"/>
      <c r="E129" s="1885"/>
      <c r="F129" s="1885"/>
      <c r="G129" s="1885"/>
      <c r="H129" s="1885"/>
      <c r="I129" s="1885"/>
      <c r="J129" s="1885"/>
      <c r="K129" s="1885"/>
      <c r="L129" s="1885"/>
      <c r="M129" s="1885"/>
      <c r="N129" s="1886"/>
      <c r="O129" s="2232"/>
      <c r="P129" s="2232"/>
    </row>
    <row r="130" spans="1:16" ht="27.75" customHeight="1">
      <c r="B130" s="75" t="s">
        <v>458</v>
      </c>
      <c r="C130" s="2241" t="s">
        <v>1099</v>
      </c>
      <c r="D130" s="2241"/>
      <c r="E130" s="2242"/>
      <c r="F130" s="2242"/>
      <c r="G130" s="2108"/>
      <c r="H130" s="2109"/>
      <c r="I130" s="2108"/>
      <c r="J130" s="2109"/>
      <c r="K130" s="1522"/>
      <c r="L130" s="2108"/>
      <c r="M130" s="2110"/>
      <c r="N130" s="2191"/>
      <c r="O130" s="2232"/>
      <c r="P130" s="2232"/>
    </row>
    <row r="131" spans="1:16" ht="27.75" customHeight="1">
      <c r="B131" s="75" t="s">
        <v>489</v>
      </c>
      <c r="C131" s="2241" t="s">
        <v>1099</v>
      </c>
      <c r="D131" s="2241"/>
      <c r="E131" s="2242"/>
      <c r="F131" s="2242"/>
      <c r="G131" s="2108"/>
      <c r="H131" s="2109"/>
      <c r="I131" s="2108"/>
      <c r="J131" s="2109"/>
      <c r="K131" s="1522"/>
      <c r="L131" s="2108"/>
      <c r="M131" s="2110"/>
      <c r="N131" s="2191"/>
      <c r="O131" s="2232"/>
      <c r="P131" s="2232"/>
    </row>
    <row r="132" spans="1:16" ht="27.75" customHeight="1">
      <c r="B132" s="75" t="s">
        <v>493</v>
      </c>
      <c r="C132" s="2241" t="s">
        <v>1099</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1100</v>
      </c>
      <c r="D133" s="1978"/>
      <c r="E133" s="1978"/>
      <c r="F133" s="1979"/>
      <c r="G133" s="2230"/>
      <c r="H133" s="2230"/>
      <c r="I133" s="2230"/>
      <c r="J133" s="2230"/>
      <c r="K133" s="2230"/>
      <c r="L133" s="2230"/>
      <c r="M133" s="2230"/>
      <c r="N133" s="2230"/>
      <c r="O133" s="2243"/>
      <c r="P133" s="2243"/>
    </row>
    <row r="134" spans="1:16" ht="25.5" customHeight="1" thickBot="1">
      <c r="B134" s="1894" t="s">
        <v>1101</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1102</v>
      </c>
      <c r="D135" s="2111"/>
      <c r="E135" s="2111"/>
      <c r="F135" s="2111"/>
      <c r="G135" s="1531" t="s">
        <v>56</v>
      </c>
      <c r="H135" s="2236" t="s">
        <v>1103</v>
      </c>
      <c r="I135" s="2237"/>
      <c r="J135" s="2238" t="s">
        <v>1104</v>
      </c>
      <c r="K135" s="2239"/>
      <c r="L135" s="2239"/>
      <c r="M135" s="2239"/>
      <c r="N135" s="2240"/>
      <c r="O135" s="1628" t="s">
        <v>1105</v>
      </c>
      <c r="P135" s="1540" t="s">
        <v>1105</v>
      </c>
    </row>
    <row r="136" spans="1:16" ht="15.75" customHeight="1">
      <c r="B136" s="2227" t="s">
        <v>1106</v>
      </c>
      <c r="C136" s="2228"/>
      <c r="D136" s="2228"/>
      <c r="E136" s="2228"/>
      <c r="F136" s="2228"/>
      <c r="G136" s="2228"/>
      <c r="H136" s="2228"/>
      <c r="I136" s="2228"/>
      <c r="J136" s="2228"/>
      <c r="K136" s="2228"/>
      <c r="L136" s="2228"/>
      <c r="M136" s="2228"/>
      <c r="N136" s="2228"/>
      <c r="O136" s="2228"/>
      <c r="P136" s="2229"/>
    </row>
    <row r="137" spans="1:16" ht="19.5" customHeight="1">
      <c r="B137" s="1490" t="s">
        <v>611</v>
      </c>
      <c r="C137" s="2028" t="s">
        <v>1107</v>
      </c>
      <c r="D137" s="2028"/>
      <c r="E137" s="2028"/>
      <c r="F137" s="2028"/>
      <c r="G137" s="2028"/>
      <c r="H137" s="1999" t="s">
        <v>1108</v>
      </c>
      <c r="I137" s="2027"/>
      <c r="J137" s="2027"/>
      <c r="K137" s="2169" t="s">
        <v>1018</v>
      </c>
      <c r="L137" s="2230"/>
      <c r="M137" s="2230"/>
      <c r="N137" s="2022"/>
      <c r="O137" s="2231"/>
      <c r="P137" s="2231"/>
    </row>
    <row r="138" spans="1:16" ht="19.5" customHeight="1">
      <c r="B138" s="1490" t="s">
        <v>441</v>
      </c>
      <c r="C138" s="2028" t="s">
        <v>1109</v>
      </c>
      <c r="D138" s="2028"/>
      <c r="E138" s="2028"/>
      <c r="F138" s="2028"/>
      <c r="G138" s="2028"/>
      <c r="H138" s="1999" t="s">
        <v>875</v>
      </c>
      <c r="I138" s="2027"/>
      <c r="J138" s="2027"/>
      <c r="K138" s="2169"/>
      <c r="L138" s="2048"/>
      <c r="M138" s="2048"/>
      <c r="N138" s="2024"/>
      <c r="O138" s="2232"/>
      <c r="P138" s="2232"/>
    </row>
    <row r="139" spans="1:16" ht="19.5" customHeight="1">
      <c r="B139" s="1490" t="s">
        <v>443</v>
      </c>
      <c r="C139" s="2028" t="s">
        <v>1110</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1111</v>
      </c>
      <c r="D140" s="2028"/>
      <c r="E140" s="2028"/>
      <c r="F140" s="2028"/>
      <c r="G140" s="2029"/>
      <c r="H140" s="1999" t="s">
        <v>876</v>
      </c>
      <c r="I140" s="2027"/>
      <c r="J140" s="2027"/>
      <c r="K140" s="2169"/>
      <c r="L140" s="2222"/>
      <c r="M140" s="2223"/>
      <c r="N140" s="2224"/>
      <c r="O140" s="2233"/>
      <c r="P140" s="2233"/>
    </row>
    <row r="141" spans="1:16" ht="48.75" customHeight="1">
      <c r="B141" s="23" t="s">
        <v>616</v>
      </c>
      <c r="C141" s="2028" t="s">
        <v>1112</v>
      </c>
      <c r="D141" s="2028"/>
      <c r="E141" s="2028"/>
      <c r="F141" s="2028"/>
      <c r="G141" s="2028"/>
      <c r="H141" s="1999" t="s">
        <v>57</v>
      </c>
      <c r="I141" s="2027"/>
      <c r="J141" s="2027"/>
      <c r="K141" s="2169"/>
      <c r="L141" s="2039"/>
      <c r="M141" s="2039"/>
      <c r="N141" s="2225"/>
      <c r="O141" s="2051"/>
      <c r="P141" s="2051"/>
    </row>
    <row r="142" spans="1:16" ht="35.25" customHeight="1">
      <c r="B142" s="76" t="s">
        <v>435</v>
      </c>
      <c r="C142" s="2028" t="s">
        <v>1113</v>
      </c>
      <c r="D142" s="2028"/>
      <c r="E142" s="2028"/>
      <c r="F142" s="2028"/>
      <c r="G142" s="2029"/>
      <c r="H142" s="1999"/>
      <c r="I142" s="2027"/>
      <c r="J142" s="2027"/>
      <c r="K142" s="2169"/>
      <c r="L142" s="2056"/>
      <c r="M142" s="2056"/>
      <c r="N142" s="2226"/>
      <c r="O142" s="2197"/>
      <c r="P142" s="2197"/>
    </row>
    <row r="143" spans="1:16" ht="78.75" customHeight="1">
      <c r="B143" s="23" t="s">
        <v>619</v>
      </c>
      <c r="C143" s="2028" t="s">
        <v>1114</v>
      </c>
      <c r="D143" s="2028"/>
      <c r="E143" s="2028"/>
      <c r="F143" s="2028"/>
      <c r="G143" s="2028"/>
      <c r="H143" s="1999" t="s">
        <v>65</v>
      </c>
      <c r="I143" s="2027"/>
      <c r="J143" s="2027"/>
      <c r="K143" s="2169"/>
      <c r="L143" s="2153"/>
      <c r="M143" s="2153"/>
      <c r="N143" s="2234"/>
      <c r="O143" s="2051"/>
      <c r="P143" s="2051"/>
    </row>
    <row r="144" spans="1:16" ht="40.5" customHeight="1" thickBot="1">
      <c r="A144" s="77"/>
      <c r="B144" s="22" t="s">
        <v>435</v>
      </c>
      <c r="C144" s="1855" t="s">
        <v>1115</v>
      </c>
      <c r="D144" s="1855"/>
      <c r="E144" s="1855"/>
      <c r="F144" s="1855"/>
      <c r="G144" s="2098"/>
      <c r="H144" s="1999"/>
      <c r="I144" s="2027"/>
      <c r="J144" s="2027"/>
      <c r="K144" s="2502"/>
      <c r="L144" s="2156"/>
      <c r="M144" s="2156"/>
      <c r="N144" s="2235"/>
      <c r="O144" s="2124"/>
      <c r="P144" s="2124"/>
    </row>
    <row r="145" spans="2:16" ht="49.5" customHeight="1">
      <c r="B145" s="2212" t="s">
        <v>1116</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1117</v>
      </c>
      <c r="D146" s="2140"/>
      <c r="E146" s="2140"/>
      <c r="F146" s="2216"/>
      <c r="G146" s="2217" t="s">
        <v>1118</v>
      </c>
      <c r="H146" s="2218"/>
      <c r="I146" s="2219"/>
      <c r="J146" s="2217" t="s">
        <v>1119</v>
      </c>
      <c r="K146" s="2218"/>
      <c r="L146" s="2219"/>
      <c r="M146" s="2220" t="s">
        <v>978</v>
      </c>
      <c r="N146" s="2221"/>
      <c r="O146" s="2006"/>
      <c r="P146" s="2006"/>
    </row>
    <row r="147" spans="2:16" ht="83.25" customHeight="1">
      <c r="B147" s="76" t="s">
        <v>611</v>
      </c>
      <c r="C147" s="1885" t="s">
        <v>1087</v>
      </c>
      <c r="D147" s="1885"/>
      <c r="E147" s="1885"/>
      <c r="F147" s="2148"/>
      <c r="G147" s="2108" t="s">
        <v>163</v>
      </c>
      <c r="H147" s="2110"/>
      <c r="I147" s="2109"/>
      <c r="J147" s="2108" t="s">
        <v>163</v>
      </c>
      <c r="K147" s="2110"/>
      <c r="L147" s="2109"/>
      <c r="M147" s="2162" t="s">
        <v>1120</v>
      </c>
      <c r="N147" s="2196"/>
      <c r="O147" s="2165"/>
      <c r="P147" s="2165"/>
    </row>
    <row r="148" spans="2:16" ht="42" customHeight="1">
      <c r="B148" s="76" t="s">
        <v>441</v>
      </c>
      <c r="C148" s="1885" t="s">
        <v>1088</v>
      </c>
      <c r="D148" s="1885"/>
      <c r="E148" s="1885"/>
      <c r="F148" s="2148"/>
      <c r="G148" s="2108" t="s">
        <v>163</v>
      </c>
      <c r="H148" s="2110"/>
      <c r="I148" s="2109"/>
      <c r="J148" s="2108" t="s">
        <v>163</v>
      </c>
      <c r="K148" s="2110"/>
      <c r="L148" s="2109"/>
      <c r="M148" s="2162" t="s">
        <v>1120</v>
      </c>
      <c r="N148" s="2196"/>
      <c r="O148" s="2165"/>
      <c r="P148" s="2165"/>
    </row>
    <row r="149" spans="2:16" ht="31.5" customHeight="1">
      <c r="B149" s="76" t="s">
        <v>443</v>
      </c>
      <c r="C149" s="79" t="s">
        <v>458</v>
      </c>
      <c r="D149" s="1885" t="s">
        <v>1121</v>
      </c>
      <c r="E149" s="1885"/>
      <c r="F149" s="2148"/>
      <c r="G149" s="2108" t="s">
        <v>163</v>
      </c>
      <c r="H149" s="2110"/>
      <c r="I149" s="2109"/>
      <c r="J149" s="2108" t="s">
        <v>163</v>
      </c>
      <c r="K149" s="2110"/>
      <c r="L149" s="2109"/>
      <c r="M149" s="2162" t="s">
        <v>1120</v>
      </c>
      <c r="N149" s="2196"/>
      <c r="O149" s="2165"/>
      <c r="P149" s="2165"/>
    </row>
    <row r="150" spans="2:16" ht="32.25" customHeight="1">
      <c r="B150" s="76"/>
      <c r="C150" s="1528" t="s">
        <v>489</v>
      </c>
      <c r="D150" s="1885" t="s">
        <v>1122</v>
      </c>
      <c r="E150" s="1885"/>
      <c r="F150" s="2148"/>
      <c r="G150" s="2108" t="s">
        <v>163</v>
      </c>
      <c r="H150" s="2110"/>
      <c r="I150" s="2109"/>
      <c r="J150" s="2108" t="s">
        <v>163</v>
      </c>
      <c r="K150" s="2110"/>
      <c r="L150" s="2109"/>
      <c r="M150" s="2162" t="s">
        <v>1120</v>
      </c>
      <c r="N150" s="2196"/>
      <c r="O150" s="2165"/>
      <c r="P150" s="2165"/>
    </row>
    <row r="151" spans="2:16" ht="41.25" customHeight="1">
      <c r="B151" s="76" t="s">
        <v>445</v>
      </c>
      <c r="C151" s="1885" t="s">
        <v>1090</v>
      </c>
      <c r="D151" s="1885"/>
      <c r="E151" s="1885"/>
      <c r="F151" s="2148"/>
      <c r="G151" s="2108" t="s">
        <v>163</v>
      </c>
      <c r="H151" s="2110"/>
      <c r="I151" s="2109"/>
      <c r="J151" s="2108" t="s">
        <v>163</v>
      </c>
      <c r="K151" s="2110"/>
      <c r="L151" s="2109"/>
      <c r="M151" s="2162" t="s">
        <v>1120</v>
      </c>
      <c r="N151" s="2196"/>
      <c r="O151" s="2165"/>
      <c r="P151" s="2165"/>
    </row>
    <row r="152" spans="2:16" ht="29.25" customHeight="1">
      <c r="B152" s="76" t="s">
        <v>448</v>
      </c>
      <c r="C152" s="1885" t="s">
        <v>1123</v>
      </c>
      <c r="D152" s="1885"/>
      <c r="E152" s="1885"/>
      <c r="F152" s="2148"/>
      <c r="G152" s="2108" t="s">
        <v>167</v>
      </c>
      <c r="H152" s="2110"/>
      <c r="I152" s="2109"/>
      <c r="J152" s="2108" t="s">
        <v>167</v>
      </c>
      <c r="K152" s="2110"/>
      <c r="L152" s="2109"/>
      <c r="M152" s="2162" t="s">
        <v>1120</v>
      </c>
      <c r="N152" s="2196"/>
      <c r="O152" s="2165"/>
      <c r="P152" s="2165"/>
    </row>
    <row r="153" spans="2:16" ht="28.5" customHeight="1">
      <c r="B153" s="76" t="s">
        <v>450</v>
      </c>
      <c r="C153" s="1885" t="s">
        <v>1011</v>
      </c>
      <c r="D153" s="1885"/>
      <c r="E153" s="1885"/>
      <c r="F153" s="2148"/>
      <c r="G153" s="2108" t="s">
        <v>163</v>
      </c>
      <c r="H153" s="2110"/>
      <c r="I153" s="2109"/>
      <c r="J153" s="2108" t="s">
        <v>163</v>
      </c>
      <c r="K153" s="2110"/>
      <c r="L153" s="2109"/>
      <c r="M153" s="2162" t="s">
        <v>1120</v>
      </c>
      <c r="N153" s="2196"/>
      <c r="O153" s="2165"/>
      <c r="P153" s="2165"/>
    </row>
    <row r="154" spans="2:16" ht="28.5" customHeight="1">
      <c r="B154" s="76" t="s">
        <v>453</v>
      </c>
      <c r="C154" s="1885" t="s">
        <v>1124</v>
      </c>
      <c r="D154" s="1885"/>
      <c r="E154" s="1885"/>
      <c r="F154" s="2148"/>
      <c r="G154" s="2108" t="s">
        <v>163</v>
      </c>
      <c r="H154" s="2110"/>
      <c r="I154" s="2109"/>
      <c r="J154" s="2108" t="s">
        <v>163</v>
      </c>
      <c r="K154" s="2110"/>
      <c r="L154" s="2109"/>
      <c r="M154" s="2162" t="s">
        <v>1120</v>
      </c>
      <c r="N154" s="2196"/>
      <c r="O154" s="2165"/>
      <c r="P154" s="2165"/>
    </row>
    <row r="155" spans="2:16" ht="28.5" customHeight="1">
      <c r="B155" s="76" t="s">
        <v>456</v>
      </c>
      <c r="C155" s="1885" t="s">
        <v>1125</v>
      </c>
      <c r="D155" s="1885"/>
      <c r="E155" s="1885"/>
      <c r="F155" s="2148"/>
      <c r="G155" s="2108" t="s">
        <v>163</v>
      </c>
      <c r="H155" s="2110"/>
      <c r="I155" s="2109"/>
      <c r="J155" s="2108" t="s">
        <v>163</v>
      </c>
      <c r="K155" s="2110"/>
      <c r="L155" s="2109"/>
      <c r="M155" s="2162" t="s">
        <v>1126</v>
      </c>
      <c r="N155" s="2196"/>
      <c r="O155" s="2017"/>
      <c r="P155" s="2017"/>
    </row>
    <row r="156" spans="2:16" ht="28.5" customHeight="1">
      <c r="B156" s="76" t="s">
        <v>458</v>
      </c>
      <c r="C156" s="1885" t="s">
        <v>1093</v>
      </c>
      <c r="D156" s="1885"/>
      <c r="E156" s="1885"/>
      <c r="F156" s="2148"/>
      <c r="G156" s="2108" t="s">
        <v>167</v>
      </c>
      <c r="H156" s="2110"/>
      <c r="I156" s="2109"/>
      <c r="J156" s="2108" t="s">
        <v>167</v>
      </c>
      <c r="K156" s="2110"/>
      <c r="L156" s="2109"/>
      <c r="M156" s="2163" t="s">
        <v>1127</v>
      </c>
      <c r="N156" s="2196"/>
      <c r="O156" s="2017"/>
      <c r="P156" s="2017"/>
    </row>
    <row r="157" spans="2:16" ht="28.5" customHeight="1">
      <c r="B157" s="22" t="s">
        <v>594</v>
      </c>
      <c r="C157" s="1885" t="s">
        <v>1128</v>
      </c>
      <c r="D157" s="1885"/>
      <c r="E157" s="1885"/>
      <c r="F157" s="2148"/>
      <c r="G157" s="2108" t="s">
        <v>167</v>
      </c>
      <c r="H157" s="2110"/>
      <c r="I157" s="2109"/>
      <c r="J157" s="2108" t="s">
        <v>167</v>
      </c>
      <c r="K157" s="2110"/>
      <c r="L157" s="2109"/>
      <c r="M157" s="2163" t="s">
        <v>1120</v>
      </c>
      <c r="N157" s="2196"/>
      <c r="O157" s="2017"/>
      <c r="P157" s="2017"/>
    </row>
    <row r="158" spans="2:16" ht="28.5" customHeight="1">
      <c r="B158" s="22" t="s">
        <v>596</v>
      </c>
      <c r="C158" s="1885" t="s">
        <v>1095</v>
      </c>
      <c r="D158" s="1885"/>
      <c r="E158" s="1885"/>
      <c r="F158" s="2148"/>
      <c r="G158" s="2108" t="s">
        <v>163</v>
      </c>
      <c r="H158" s="2110"/>
      <c r="I158" s="2109"/>
      <c r="J158" s="2108" t="s">
        <v>167</v>
      </c>
      <c r="K158" s="2110"/>
      <c r="L158" s="2109"/>
      <c r="M158" s="2162" t="s">
        <v>1120</v>
      </c>
      <c r="N158" s="2196"/>
      <c r="O158" s="2017"/>
      <c r="P158" s="2017"/>
    </row>
    <row r="159" spans="2:16" ht="30.95" customHeight="1">
      <c r="B159" s="22" t="s">
        <v>598</v>
      </c>
      <c r="C159" s="1885" t="s">
        <v>1096</v>
      </c>
      <c r="D159" s="1885"/>
      <c r="E159" s="1885"/>
      <c r="F159" s="2148"/>
      <c r="G159" s="2108" t="s">
        <v>163</v>
      </c>
      <c r="H159" s="2110"/>
      <c r="I159" s="2109"/>
      <c r="J159" s="2108" t="s">
        <v>167</v>
      </c>
      <c r="K159" s="2110"/>
      <c r="L159" s="2109"/>
      <c r="M159" s="2162" t="s">
        <v>1120</v>
      </c>
      <c r="N159" s="2196"/>
      <c r="O159" s="2017"/>
      <c r="P159" s="2017"/>
    </row>
    <row r="160" spans="2:16" ht="28.5" customHeight="1">
      <c r="B160" s="22" t="s">
        <v>600</v>
      </c>
      <c r="C160" s="1885" t="s">
        <v>1129</v>
      </c>
      <c r="D160" s="1885"/>
      <c r="E160" s="1885"/>
      <c r="F160" s="2148"/>
      <c r="G160" s="2108" t="s">
        <v>163</v>
      </c>
      <c r="H160" s="2110"/>
      <c r="I160" s="2109"/>
      <c r="J160" s="2108" t="s">
        <v>163</v>
      </c>
      <c r="K160" s="2110"/>
      <c r="L160" s="2109"/>
      <c r="M160" s="2162" t="s">
        <v>1120</v>
      </c>
      <c r="N160" s="2196"/>
      <c r="O160" s="2017"/>
      <c r="P160" s="2017"/>
    </row>
    <row r="161" spans="1:16" ht="42.75" customHeight="1" thickBot="1">
      <c r="B161" s="80" t="s">
        <v>602</v>
      </c>
      <c r="C161" s="2206" t="s">
        <v>1130</v>
      </c>
      <c r="D161" s="2206"/>
      <c r="E161" s="2206"/>
      <c r="F161" s="81" t="s">
        <v>1131</v>
      </c>
      <c r="G161" s="2207"/>
      <c r="H161" s="2209"/>
      <c r="I161" s="2208"/>
      <c r="J161" s="2207"/>
      <c r="K161" s="2209"/>
      <c r="L161" s="2208"/>
      <c r="M161" s="2181"/>
      <c r="N161" s="2182"/>
      <c r="O161" s="2017"/>
      <c r="P161" s="2017"/>
    </row>
    <row r="162" spans="1:16" ht="43.5" customHeight="1">
      <c r="B162" s="2210" t="s">
        <v>1132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1133</v>
      </c>
      <c r="D163" s="2028"/>
      <c r="E163" s="2029"/>
      <c r="F163" s="1542" t="s">
        <v>1134</v>
      </c>
      <c r="G163" s="2198" t="s">
        <v>1135</v>
      </c>
      <c r="H163" s="2199"/>
      <c r="I163" s="2199"/>
      <c r="J163" s="2199"/>
      <c r="K163" s="2200"/>
      <c r="L163" s="2201" t="s">
        <v>1136</v>
      </c>
      <c r="M163" s="2202"/>
      <c r="N163" s="2202"/>
      <c r="O163" s="2204" t="s">
        <v>1137</v>
      </c>
      <c r="P163" s="2204"/>
    </row>
    <row r="164" spans="1:16" ht="19.5" customHeight="1">
      <c r="A164" s="9"/>
      <c r="B164" s="1492" t="s">
        <v>435</v>
      </c>
      <c r="C164" s="1997" t="s">
        <v>1138</v>
      </c>
      <c r="D164" s="1997"/>
      <c r="E164" s="1998"/>
      <c r="F164" s="1523" t="s">
        <v>56</v>
      </c>
      <c r="G164" s="2188" t="s">
        <v>1139</v>
      </c>
      <c r="H164" s="2189"/>
      <c r="I164" s="2189"/>
      <c r="J164" s="2189"/>
      <c r="K164" s="2190"/>
      <c r="L164" s="2108" t="s">
        <v>56</v>
      </c>
      <c r="M164" s="2110"/>
      <c r="N164" s="2110"/>
      <c r="O164" s="2204"/>
      <c r="P164" s="2204"/>
    </row>
    <row r="165" spans="1:16" ht="19.5" customHeight="1">
      <c r="A165" s="9"/>
      <c r="B165" s="1492" t="s">
        <v>441</v>
      </c>
      <c r="C165" s="1997" t="s">
        <v>1140</v>
      </c>
      <c r="D165" s="1997"/>
      <c r="E165" s="1998"/>
      <c r="F165" s="1523" t="s">
        <v>56</v>
      </c>
      <c r="G165" s="2188" t="s">
        <v>1139</v>
      </c>
      <c r="H165" s="2189"/>
      <c r="I165" s="2189"/>
      <c r="J165" s="2189"/>
      <c r="K165" s="2190"/>
      <c r="L165" s="2108" t="s">
        <v>56</v>
      </c>
      <c r="M165" s="2110"/>
      <c r="N165" s="2110"/>
      <c r="O165" s="2204"/>
      <c r="P165" s="2204"/>
    </row>
    <row r="166" spans="1:16" ht="19.5" customHeight="1">
      <c r="A166" s="9"/>
      <c r="B166" s="1492" t="s">
        <v>443</v>
      </c>
      <c r="C166" s="1997" t="s">
        <v>1141</v>
      </c>
      <c r="D166" s="1997"/>
      <c r="E166" s="1998"/>
      <c r="F166" s="1523" t="s">
        <v>56</v>
      </c>
      <c r="G166" s="2188" t="s">
        <v>1142</v>
      </c>
      <c r="H166" s="2189"/>
      <c r="I166" s="2189"/>
      <c r="J166" s="2189"/>
      <c r="K166" s="2190"/>
      <c r="L166" s="2108" t="s">
        <v>56</v>
      </c>
      <c r="M166" s="2110"/>
      <c r="N166" s="2110"/>
      <c r="O166" s="2204"/>
      <c r="P166" s="2204"/>
    </row>
    <row r="167" spans="1:16" ht="19.5" customHeight="1">
      <c r="A167" s="9"/>
      <c r="B167" s="1492" t="s">
        <v>445</v>
      </c>
      <c r="C167" s="1997" t="s">
        <v>1143</v>
      </c>
      <c r="D167" s="1997"/>
      <c r="E167" s="1998"/>
      <c r="F167" s="1523" t="s">
        <v>56</v>
      </c>
      <c r="G167" s="2188" t="s">
        <v>1142</v>
      </c>
      <c r="H167" s="2189"/>
      <c r="I167" s="2189"/>
      <c r="J167" s="2189"/>
      <c r="K167" s="2190"/>
      <c r="L167" s="2108" t="s">
        <v>56</v>
      </c>
      <c r="M167" s="2110"/>
      <c r="N167" s="2110"/>
      <c r="O167" s="2204"/>
      <c r="P167" s="2204"/>
    </row>
    <row r="168" spans="1:16" ht="19.5" customHeight="1">
      <c r="A168" s="9"/>
      <c r="B168" s="76" t="s">
        <v>448</v>
      </c>
      <c r="C168" s="1997" t="s">
        <v>1144</v>
      </c>
      <c r="D168" s="1997"/>
      <c r="E168" s="1998"/>
      <c r="F168" s="1532" t="s">
        <v>56</v>
      </c>
      <c r="G168" s="2188" t="s">
        <v>1142</v>
      </c>
      <c r="H168" s="2189"/>
      <c r="I168" s="2189"/>
      <c r="J168" s="2189"/>
      <c r="K168" s="2190"/>
      <c r="L168" s="2108" t="s">
        <v>56</v>
      </c>
      <c r="M168" s="2110"/>
      <c r="N168" s="2110"/>
      <c r="O168" s="2204"/>
      <c r="P168" s="2204"/>
    </row>
    <row r="169" spans="1:16" ht="19.5" customHeight="1">
      <c r="A169" s="9"/>
      <c r="B169" s="84" t="s">
        <v>450</v>
      </c>
      <c r="C169" s="1997" t="s">
        <v>1145</v>
      </c>
      <c r="D169" s="1997"/>
      <c r="E169" s="1998"/>
      <c r="F169" s="1532" t="s">
        <v>56</v>
      </c>
      <c r="G169" s="2188" t="s">
        <v>1142</v>
      </c>
      <c r="H169" s="2189"/>
      <c r="I169" s="2189"/>
      <c r="J169" s="2189"/>
      <c r="K169" s="2190"/>
      <c r="L169" s="2108" t="s">
        <v>56</v>
      </c>
      <c r="M169" s="2110"/>
      <c r="N169" s="2110"/>
      <c r="O169" s="2204"/>
      <c r="P169" s="2204"/>
    </row>
    <row r="170" spans="1:16" ht="19.5" customHeight="1">
      <c r="A170" s="9"/>
      <c r="B170" s="84" t="s">
        <v>453</v>
      </c>
      <c r="C170" s="1997" t="s">
        <v>1146</v>
      </c>
      <c r="D170" s="1997"/>
      <c r="E170" s="1998"/>
      <c r="F170" s="1532" t="s">
        <v>56</v>
      </c>
      <c r="G170" s="2188" t="s">
        <v>1142</v>
      </c>
      <c r="H170" s="2189"/>
      <c r="I170" s="2189"/>
      <c r="J170" s="2189"/>
      <c r="K170" s="2190"/>
      <c r="L170" s="2108" t="s">
        <v>56</v>
      </c>
      <c r="M170" s="2110"/>
      <c r="N170" s="2110"/>
      <c r="O170" s="2204"/>
      <c r="P170" s="2204"/>
    </row>
    <row r="171" spans="1:16" ht="19.5" customHeight="1">
      <c r="A171" s="9"/>
      <c r="B171" s="84" t="s">
        <v>456</v>
      </c>
      <c r="C171" s="1997" t="s">
        <v>1147</v>
      </c>
      <c r="D171" s="1997"/>
      <c r="E171" s="1998"/>
      <c r="F171" s="1532" t="s">
        <v>56</v>
      </c>
      <c r="G171" s="2188" t="s">
        <v>1142</v>
      </c>
      <c r="H171" s="2189"/>
      <c r="I171" s="2189"/>
      <c r="J171" s="2189"/>
      <c r="K171" s="2190"/>
      <c r="L171" s="2108" t="s">
        <v>56</v>
      </c>
      <c r="M171" s="2110"/>
      <c r="N171" s="2110"/>
      <c r="O171" s="2204"/>
      <c r="P171" s="2204"/>
    </row>
    <row r="172" spans="1:16" ht="19.5" customHeight="1">
      <c r="A172" s="9"/>
      <c r="B172" s="84" t="s">
        <v>458</v>
      </c>
      <c r="C172" s="1997" t="s">
        <v>1148</v>
      </c>
      <c r="D172" s="1997"/>
      <c r="E172" s="1998"/>
      <c r="F172" s="1532" t="s">
        <v>56</v>
      </c>
      <c r="G172" s="2188" t="s">
        <v>1142</v>
      </c>
      <c r="H172" s="2189"/>
      <c r="I172" s="2189"/>
      <c r="J172" s="2189"/>
      <c r="K172" s="2190"/>
      <c r="L172" s="2108" t="s">
        <v>56</v>
      </c>
      <c r="M172" s="2110"/>
      <c r="N172" s="2191"/>
      <c r="O172" s="2204"/>
      <c r="P172" s="2204"/>
    </row>
    <row r="173" spans="1:16" ht="19.5" customHeight="1">
      <c r="A173" s="9"/>
      <c r="B173" s="84" t="s">
        <v>594</v>
      </c>
      <c r="C173" s="1997" t="s">
        <v>1149</v>
      </c>
      <c r="D173" s="1997"/>
      <c r="E173" s="1998"/>
      <c r="F173" s="1532" t="s">
        <v>56</v>
      </c>
      <c r="G173" s="2188" t="s">
        <v>1142</v>
      </c>
      <c r="H173" s="2189"/>
      <c r="I173" s="2189"/>
      <c r="J173" s="2189"/>
      <c r="K173" s="2190"/>
      <c r="L173" s="2108" t="s">
        <v>57</v>
      </c>
      <c r="M173" s="2110"/>
      <c r="N173" s="2110"/>
      <c r="O173" s="2204"/>
      <c r="P173" s="2204"/>
    </row>
    <row r="174" spans="1:16" ht="19.5" customHeight="1">
      <c r="A174" s="9"/>
      <c r="B174" s="76" t="s">
        <v>596</v>
      </c>
      <c r="C174" s="1997" t="s">
        <v>1150</v>
      </c>
      <c r="D174" s="1997"/>
      <c r="E174" s="1998"/>
      <c r="F174" s="1532" t="s">
        <v>56</v>
      </c>
      <c r="G174" s="2188" t="s">
        <v>1142</v>
      </c>
      <c r="H174" s="2189"/>
      <c r="I174" s="2189"/>
      <c r="J174" s="2189"/>
      <c r="K174" s="2190"/>
      <c r="L174" s="2108" t="s">
        <v>56</v>
      </c>
      <c r="M174" s="2110"/>
      <c r="N174" s="2110"/>
      <c r="O174" s="2205"/>
      <c r="P174" s="2205"/>
    </row>
    <row r="175" spans="1:16" ht="48" customHeight="1">
      <c r="A175" s="9"/>
      <c r="B175" s="1549" t="s">
        <v>192</v>
      </c>
      <c r="C175" s="2028" t="s">
        <v>1151</v>
      </c>
      <c r="D175" s="2028"/>
      <c r="E175" s="2029"/>
      <c r="F175" s="1542" t="s">
        <v>1134</v>
      </c>
      <c r="G175" s="2192" t="s">
        <v>1152</v>
      </c>
      <c r="H175" s="2193"/>
      <c r="I175" s="2193"/>
      <c r="J175" s="2193"/>
      <c r="K175" s="2193"/>
      <c r="L175" s="2193"/>
      <c r="M175" s="2193"/>
      <c r="N175" s="2194"/>
      <c r="O175" s="2051"/>
      <c r="P175" s="2074"/>
    </row>
    <row r="176" spans="1:16" ht="18.75" customHeight="1">
      <c r="A176" s="9"/>
      <c r="B176" s="1492" t="s">
        <v>435</v>
      </c>
      <c r="C176" s="1997" t="s">
        <v>1138</v>
      </c>
      <c r="D176" s="1997"/>
      <c r="E176" s="1998"/>
      <c r="F176" s="33" t="s">
        <v>56</v>
      </c>
      <c r="G176" s="2170" t="s">
        <v>1153</v>
      </c>
      <c r="H176" s="2171"/>
      <c r="I176" s="2171"/>
      <c r="J176" s="2171"/>
      <c r="K176" s="2171"/>
      <c r="L176" s="2171"/>
      <c r="M176" s="2171"/>
      <c r="N176" s="2179"/>
      <c r="O176" s="2124"/>
      <c r="P176" s="2081"/>
    </row>
    <row r="177" spans="1:16" ht="18.75" customHeight="1">
      <c r="A177" s="9"/>
      <c r="B177" s="1492" t="s">
        <v>441</v>
      </c>
      <c r="C177" s="1997" t="s">
        <v>1154</v>
      </c>
      <c r="D177" s="1997"/>
      <c r="E177" s="1998"/>
      <c r="F177" s="33" t="s">
        <v>56</v>
      </c>
      <c r="G177" s="2170" t="s">
        <v>1153</v>
      </c>
      <c r="H177" s="2171"/>
      <c r="I177" s="2171"/>
      <c r="J177" s="2171"/>
      <c r="K177" s="2171"/>
      <c r="L177" s="2171"/>
      <c r="M177" s="2171"/>
      <c r="N177" s="2179"/>
      <c r="O177" s="2124"/>
      <c r="P177" s="2081"/>
    </row>
    <row r="178" spans="1:16" ht="18.75" customHeight="1">
      <c r="A178" s="9"/>
      <c r="B178" s="1492" t="s">
        <v>443</v>
      </c>
      <c r="C178" s="1997" t="s">
        <v>1141</v>
      </c>
      <c r="D178" s="1997"/>
      <c r="E178" s="1998"/>
      <c r="F178" s="33" t="s">
        <v>56</v>
      </c>
      <c r="G178" s="2170" t="s">
        <v>1153</v>
      </c>
      <c r="H178" s="2171"/>
      <c r="I178" s="2171"/>
      <c r="J178" s="2171"/>
      <c r="K178" s="2171"/>
      <c r="L178" s="2171"/>
      <c r="M178" s="2171"/>
      <c r="N178" s="2179"/>
      <c r="O178" s="2124"/>
      <c r="P178" s="2081"/>
    </row>
    <row r="179" spans="1:16" ht="18.75" customHeight="1">
      <c r="A179" s="9"/>
      <c r="B179" s="1492" t="s">
        <v>445</v>
      </c>
      <c r="C179" s="1997" t="s">
        <v>1143</v>
      </c>
      <c r="D179" s="1997"/>
      <c r="E179" s="1998"/>
      <c r="F179" s="33" t="s">
        <v>56</v>
      </c>
      <c r="G179" s="2170" t="s">
        <v>1153</v>
      </c>
      <c r="H179" s="2171"/>
      <c r="I179" s="2171"/>
      <c r="J179" s="2171"/>
      <c r="K179" s="2171"/>
      <c r="L179" s="2171"/>
      <c r="M179" s="2171"/>
      <c r="N179" s="2179"/>
      <c r="O179" s="2124"/>
      <c r="P179" s="2081"/>
    </row>
    <row r="180" spans="1:16" ht="18.75" customHeight="1">
      <c r="A180" s="9"/>
      <c r="B180" s="76" t="s">
        <v>448</v>
      </c>
      <c r="C180" s="1997" t="s">
        <v>1144</v>
      </c>
      <c r="D180" s="1997"/>
      <c r="E180" s="1998"/>
      <c r="F180" s="33" t="s">
        <v>65</v>
      </c>
      <c r="G180" s="2162"/>
      <c r="H180" s="2163"/>
      <c r="I180" s="2163"/>
      <c r="J180" s="2163"/>
      <c r="K180" s="2163"/>
      <c r="L180" s="2163"/>
      <c r="M180" s="2163"/>
      <c r="N180" s="2196"/>
      <c r="O180" s="2124"/>
      <c r="P180" s="2081"/>
    </row>
    <row r="181" spans="1:16" ht="18.75" customHeight="1">
      <c r="A181" s="9"/>
      <c r="B181" s="84" t="s">
        <v>450</v>
      </c>
      <c r="C181" s="1997" t="s">
        <v>1145</v>
      </c>
      <c r="D181" s="1997"/>
      <c r="E181" s="1998"/>
      <c r="F181" s="33" t="s">
        <v>57</v>
      </c>
      <c r="G181" s="2170"/>
      <c r="H181" s="2171"/>
      <c r="I181" s="2171"/>
      <c r="J181" s="2171"/>
      <c r="K181" s="2171"/>
      <c r="L181" s="2171"/>
      <c r="M181" s="2171"/>
      <c r="N181" s="2179"/>
      <c r="O181" s="2124"/>
      <c r="P181" s="2081"/>
    </row>
    <row r="182" spans="1:16" ht="18.75" customHeight="1">
      <c r="A182" s="9"/>
      <c r="B182" s="84" t="s">
        <v>453</v>
      </c>
      <c r="C182" s="1997" t="s">
        <v>1146</v>
      </c>
      <c r="D182" s="1997"/>
      <c r="E182" s="1998"/>
      <c r="F182" s="33" t="s">
        <v>57</v>
      </c>
      <c r="G182" s="2162"/>
      <c r="H182" s="2163"/>
      <c r="I182" s="2163"/>
      <c r="J182" s="2163"/>
      <c r="K182" s="2163"/>
      <c r="L182" s="2163"/>
      <c r="M182" s="2163"/>
      <c r="N182" s="2196"/>
      <c r="O182" s="2124"/>
      <c r="P182" s="2081"/>
    </row>
    <row r="183" spans="1:16" ht="18.75" customHeight="1">
      <c r="A183" s="9"/>
      <c r="B183" s="84" t="s">
        <v>456</v>
      </c>
      <c r="C183" s="1997" t="s">
        <v>1155</v>
      </c>
      <c r="D183" s="1997"/>
      <c r="E183" s="1998"/>
      <c r="F183" s="33" t="s">
        <v>57</v>
      </c>
      <c r="G183" s="2172"/>
      <c r="H183" s="2173"/>
      <c r="I183" s="2173"/>
      <c r="J183" s="2173"/>
      <c r="K183" s="2173"/>
      <c r="L183" s="2173"/>
      <c r="M183" s="2173"/>
      <c r="N183" s="2174"/>
      <c r="O183" s="2124"/>
      <c r="P183" s="2081"/>
    </row>
    <row r="184" spans="1:16" ht="18.75" customHeight="1">
      <c r="A184" s="9"/>
      <c r="B184" s="84" t="s">
        <v>458</v>
      </c>
      <c r="C184" s="1997" t="s">
        <v>1148</v>
      </c>
      <c r="D184" s="1997"/>
      <c r="E184" s="1998"/>
      <c r="F184" s="33" t="s">
        <v>57</v>
      </c>
      <c r="G184" s="2162"/>
      <c r="H184" s="2163"/>
      <c r="I184" s="2163"/>
      <c r="J184" s="2163"/>
      <c r="K184" s="2163"/>
      <c r="L184" s="2163"/>
      <c r="M184" s="2163"/>
      <c r="N184" s="2196"/>
      <c r="O184" s="2124"/>
      <c r="P184" s="2081"/>
    </row>
    <row r="185" spans="1:16" ht="18.75" customHeight="1">
      <c r="A185" s="9"/>
      <c r="B185" s="84" t="s">
        <v>594</v>
      </c>
      <c r="C185" s="1997" t="s">
        <v>1156</v>
      </c>
      <c r="D185" s="1997"/>
      <c r="E185" s="1998"/>
      <c r="F185" s="33" t="s">
        <v>57</v>
      </c>
      <c r="G185" s="2172"/>
      <c r="H185" s="2173"/>
      <c r="I185" s="2173"/>
      <c r="J185" s="2173"/>
      <c r="K185" s="2173"/>
      <c r="L185" s="2173"/>
      <c r="M185" s="2173"/>
      <c r="N185" s="2174"/>
      <c r="O185" s="2124"/>
      <c r="P185" s="2081"/>
    </row>
    <row r="186" spans="1:16" ht="18.75" customHeight="1">
      <c r="A186" s="9"/>
      <c r="B186" s="76" t="s">
        <v>596</v>
      </c>
      <c r="C186" s="1997" t="s">
        <v>1157</v>
      </c>
      <c r="D186" s="1997"/>
      <c r="E186" s="1998"/>
      <c r="F186" s="33" t="s">
        <v>57</v>
      </c>
      <c r="G186" s="2162"/>
      <c r="H186" s="2163"/>
      <c r="I186" s="2163"/>
      <c r="J186" s="2163"/>
      <c r="K186" s="2163"/>
      <c r="L186" s="2163"/>
      <c r="M186" s="2163"/>
      <c r="N186" s="2196"/>
      <c r="O186" s="2197"/>
      <c r="P186" s="2084"/>
    </row>
    <row r="187" spans="1:16" ht="47.25" customHeight="1">
      <c r="A187" s="9"/>
      <c r="B187" s="1549" t="s">
        <v>643</v>
      </c>
      <c r="C187" s="2028" t="s">
        <v>1158</v>
      </c>
      <c r="D187" s="2028"/>
      <c r="E187" s="2029"/>
      <c r="F187" s="1542" t="s">
        <v>1134</v>
      </c>
      <c r="G187" s="2198" t="s">
        <v>1159</v>
      </c>
      <c r="H187" s="2199"/>
      <c r="I187" s="2199"/>
      <c r="J187" s="2199"/>
      <c r="K187" s="2200"/>
      <c r="L187" s="2201" t="s">
        <v>1136</v>
      </c>
      <c r="M187" s="2202"/>
      <c r="N187" s="2203"/>
      <c r="O187" s="2051"/>
      <c r="P187" s="2051"/>
    </row>
    <row r="188" spans="1:16" ht="20.25" customHeight="1">
      <c r="A188" s="9"/>
      <c r="B188" s="1489" t="s">
        <v>435</v>
      </c>
      <c r="C188" s="1997" t="s">
        <v>1138</v>
      </c>
      <c r="D188" s="1997"/>
      <c r="E188" s="1998"/>
      <c r="F188" s="1523" t="s">
        <v>57</v>
      </c>
      <c r="G188" s="2188"/>
      <c r="H188" s="2189"/>
      <c r="I188" s="2189"/>
      <c r="J188" s="2189"/>
      <c r="K188" s="2190"/>
      <c r="L188" s="2108" t="s">
        <v>62</v>
      </c>
      <c r="M188" s="2110"/>
      <c r="N188" s="2191"/>
      <c r="O188" s="2124"/>
      <c r="P188" s="2124"/>
    </row>
    <row r="189" spans="1:16" ht="20.25" customHeight="1">
      <c r="A189" s="9"/>
      <c r="B189" s="1489" t="s">
        <v>441</v>
      </c>
      <c r="C189" s="1997" t="s">
        <v>1154</v>
      </c>
      <c r="D189" s="1997"/>
      <c r="E189" s="1998"/>
      <c r="F189" s="1523" t="s">
        <v>57</v>
      </c>
      <c r="G189" s="2188"/>
      <c r="H189" s="2189"/>
      <c r="I189" s="2189"/>
      <c r="J189" s="2189"/>
      <c r="K189" s="2190"/>
      <c r="L189" s="2108" t="s">
        <v>62</v>
      </c>
      <c r="M189" s="2110"/>
      <c r="N189" s="2191"/>
      <c r="O189" s="2124"/>
      <c r="P189" s="2124"/>
    </row>
    <row r="190" spans="1:16" ht="20.25" customHeight="1">
      <c r="A190" s="9"/>
      <c r="B190" s="1489" t="s">
        <v>443</v>
      </c>
      <c r="C190" s="1997" t="s">
        <v>1141</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1143</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1144</v>
      </c>
      <c r="D192" s="1997"/>
      <c r="E192" s="1998"/>
      <c r="F192" s="1532" t="s">
        <v>57</v>
      </c>
      <c r="G192" s="2188"/>
      <c r="H192" s="2189"/>
      <c r="I192" s="2189"/>
      <c r="J192" s="2189"/>
      <c r="K192" s="2190"/>
      <c r="L192" s="2108" t="s">
        <v>62</v>
      </c>
      <c r="M192" s="2110"/>
      <c r="N192" s="2191"/>
      <c r="O192" s="2124"/>
      <c r="P192" s="2124"/>
    </row>
    <row r="193" spans="1:16" ht="20.25" customHeight="1">
      <c r="A193" s="9"/>
      <c r="B193" s="1494" t="s">
        <v>450</v>
      </c>
      <c r="C193" s="1997" t="s">
        <v>1160</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1146</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1155</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1148</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1161</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1162</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1163</v>
      </c>
      <c r="D199" s="2028"/>
      <c r="E199" s="2029"/>
      <c r="F199" s="1542" t="s">
        <v>1134</v>
      </c>
      <c r="G199" s="2192" t="s">
        <v>1164</v>
      </c>
      <c r="H199" s="2193"/>
      <c r="I199" s="2193"/>
      <c r="J199" s="2193"/>
      <c r="K199" s="2193"/>
      <c r="L199" s="2193"/>
      <c r="M199" s="2193"/>
      <c r="N199" s="2194"/>
      <c r="O199" s="2051" t="s">
        <v>1165</v>
      </c>
      <c r="P199" s="2051"/>
    </row>
    <row r="200" spans="1:16" ht="21" customHeight="1">
      <c r="A200" s="9"/>
      <c r="B200" s="1489" t="s">
        <v>435</v>
      </c>
      <c r="C200" s="1997" t="s">
        <v>1138</v>
      </c>
      <c r="D200" s="1997"/>
      <c r="E200" s="1998"/>
      <c r="F200" s="33" t="s">
        <v>56</v>
      </c>
      <c r="G200" s="2170" t="s">
        <v>1166</v>
      </c>
      <c r="H200" s="2171"/>
      <c r="I200" s="2171"/>
      <c r="J200" s="2171"/>
      <c r="K200" s="2171"/>
      <c r="L200" s="2171"/>
      <c r="M200" s="2171"/>
      <c r="N200" s="2179"/>
      <c r="O200" s="2124"/>
      <c r="P200" s="2124"/>
    </row>
    <row r="201" spans="1:16" ht="21" customHeight="1">
      <c r="A201" s="9"/>
      <c r="B201" s="1489" t="s">
        <v>441</v>
      </c>
      <c r="C201" s="1997" t="s">
        <v>1154</v>
      </c>
      <c r="D201" s="1997"/>
      <c r="E201" s="1998"/>
      <c r="F201" s="33" t="s">
        <v>56</v>
      </c>
      <c r="G201" s="2170" t="s">
        <v>1166</v>
      </c>
      <c r="H201" s="2171"/>
      <c r="I201" s="2171"/>
      <c r="J201" s="2171"/>
      <c r="K201" s="2171"/>
      <c r="L201" s="2171"/>
      <c r="M201" s="2171"/>
      <c r="N201" s="2179"/>
      <c r="O201" s="2124"/>
      <c r="P201" s="2124"/>
    </row>
    <row r="202" spans="1:16" ht="21" customHeight="1">
      <c r="A202" s="9"/>
      <c r="B202" s="1489" t="s">
        <v>443</v>
      </c>
      <c r="C202" s="1997" t="s">
        <v>1141</v>
      </c>
      <c r="D202" s="1997"/>
      <c r="E202" s="1998"/>
      <c r="F202" s="33" t="s">
        <v>56</v>
      </c>
      <c r="G202" s="2162" t="s">
        <v>1167</v>
      </c>
      <c r="H202" s="2163"/>
      <c r="I202" s="2163"/>
      <c r="J202" s="2163"/>
      <c r="K202" s="2163"/>
      <c r="L202" s="2163"/>
      <c r="M202" s="2163"/>
      <c r="N202" s="2196"/>
      <c r="O202" s="2124"/>
      <c r="P202" s="2124"/>
    </row>
    <row r="203" spans="1:16" ht="21" customHeight="1">
      <c r="A203" s="9"/>
      <c r="B203" s="1489" t="s">
        <v>445</v>
      </c>
      <c r="C203" s="1997" t="s">
        <v>1143</v>
      </c>
      <c r="D203" s="1997"/>
      <c r="E203" s="1998"/>
      <c r="F203" s="33" t="s">
        <v>57</v>
      </c>
      <c r="G203" s="2162" t="s">
        <v>269</v>
      </c>
      <c r="H203" s="2163"/>
      <c r="I203" s="2163"/>
      <c r="J203" s="2163"/>
      <c r="K203" s="2163"/>
      <c r="L203" s="2163"/>
      <c r="M203" s="2163"/>
      <c r="N203" s="2196"/>
      <c r="O203" s="2124"/>
      <c r="P203" s="2124"/>
    </row>
    <row r="204" spans="1:16" ht="21" customHeight="1">
      <c r="A204" s="9"/>
      <c r="B204" s="1490" t="s">
        <v>448</v>
      </c>
      <c r="C204" s="1997" t="s">
        <v>1144</v>
      </c>
      <c r="D204" s="1997"/>
      <c r="E204" s="1998"/>
      <c r="F204" s="33" t="s">
        <v>56</v>
      </c>
      <c r="G204" s="2162" t="s">
        <v>1168</v>
      </c>
      <c r="H204" s="2163"/>
      <c r="I204" s="2163"/>
      <c r="J204" s="2163"/>
      <c r="K204" s="2163"/>
      <c r="L204" s="2163"/>
      <c r="M204" s="2163"/>
      <c r="N204" s="2196"/>
      <c r="O204" s="2081"/>
      <c r="P204" s="2124"/>
    </row>
    <row r="205" spans="1:16" ht="21" customHeight="1">
      <c r="A205" s="9"/>
      <c r="B205" s="1494" t="s">
        <v>450</v>
      </c>
      <c r="C205" s="1997" t="s">
        <v>1169</v>
      </c>
      <c r="D205" s="1997"/>
      <c r="E205" s="1998"/>
      <c r="F205" s="33" t="s">
        <v>56</v>
      </c>
      <c r="G205" s="2162" t="s">
        <v>1168</v>
      </c>
      <c r="H205" s="2163"/>
      <c r="I205" s="2163"/>
      <c r="J205" s="2163"/>
      <c r="K205" s="2163"/>
      <c r="L205" s="2163"/>
      <c r="M205" s="2163"/>
      <c r="N205" s="2196"/>
      <c r="O205" s="2081"/>
      <c r="P205" s="2124"/>
    </row>
    <row r="206" spans="1:16" ht="21" customHeight="1">
      <c r="A206" s="9"/>
      <c r="B206" s="1494" t="s">
        <v>453</v>
      </c>
      <c r="C206" s="1997" t="s">
        <v>1146</v>
      </c>
      <c r="D206" s="1997"/>
      <c r="E206" s="1998"/>
      <c r="F206" s="33" t="s">
        <v>56</v>
      </c>
      <c r="G206" s="2162" t="s">
        <v>1170</v>
      </c>
      <c r="H206" s="2163"/>
      <c r="I206" s="2163"/>
      <c r="J206" s="2163"/>
      <c r="K206" s="2163"/>
      <c r="L206" s="2163"/>
      <c r="M206" s="2163"/>
      <c r="N206" s="2196"/>
      <c r="O206" s="2081"/>
      <c r="P206" s="2124"/>
    </row>
    <row r="207" spans="1:16" ht="21" customHeight="1">
      <c r="A207" s="9"/>
      <c r="B207" s="1494" t="s">
        <v>456</v>
      </c>
      <c r="C207" s="1997" t="s">
        <v>1147</v>
      </c>
      <c r="D207" s="1997"/>
      <c r="E207" s="1998"/>
      <c r="F207" s="33" t="s">
        <v>56</v>
      </c>
      <c r="G207" s="2162" t="s">
        <v>1171</v>
      </c>
      <c r="H207" s="2163"/>
      <c r="I207" s="2163"/>
      <c r="J207" s="2163"/>
      <c r="K207" s="2163"/>
      <c r="L207" s="2163"/>
      <c r="M207" s="2163"/>
      <c r="N207" s="2196"/>
      <c r="O207" s="2081"/>
      <c r="P207" s="2124"/>
    </row>
    <row r="208" spans="1:16" ht="21" customHeight="1">
      <c r="A208" s="9"/>
      <c r="B208" s="1494" t="s">
        <v>458</v>
      </c>
      <c r="C208" s="1997" t="s">
        <v>1148</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1161</v>
      </c>
      <c r="D209" s="1997"/>
      <c r="E209" s="1998"/>
      <c r="F209" s="33" t="s">
        <v>56</v>
      </c>
      <c r="G209" s="2172" t="s">
        <v>1171</v>
      </c>
      <c r="H209" s="2173"/>
      <c r="I209" s="2173"/>
      <c r="J209" s="2173"/>
      <c r="K209" s="2173"/>
      <c r="L209" s="2173"/>
      <c r="M209" s="2173"/>
      <c r="N209" s="2174"/>
      <c r="O209" s="2081"/>
      <c r="P209" s="2124"/>
    </row>
    <row r="210" spans="1:16" ht="21" customHeight="1" thickBot="1">
      <c r="A210" s="9"/>
      <c r="B210" s="39" t="s">
        <v>596</v>
      </c>
      <c r="C210" s="1978" t="s">
        <v>1150</v>
      </c>
      <c r="D210" s="1978"/>
      <c r="E210" s="1979"/>
      <c r="F210" s="86" t="s">
        <v>56</v>
      </c>
      <c r="G210" s="2399" t="s">
        <v>1172</v>
      </c>
      <c r="H210" s="2400"/>
      <c r="I210" s="2400"/>
      <c r="J210" s="2400"/>
      <c r="K210" s="2400"/>
      <c r="L210" s="2400"/>
      <c r="M210" s="2400"/>
      <c r="N210" s="2401"/>
      <c r="O210" s="2195"/>
      <c r="P210" s="2124"/>
    </row>
    <row r="211" spans="1:16" ht="34.5" customHeight="1">
      <c r="B211" s="23" t="s">
        <v>648</v>
      </c>
      <c r="C211" s="1997" t="s">
        <v>1173</v>
      </c>
      <c r="D211" s="1997"/>
      <c r="E211" s="1997"/>
      <c r="F211" s="1997"/>
      <c r="G211" s="2054"/>
      <c r="H211" s="2055" t="s">
        <v>57</v>
      </c>
      <c r="I211" s="2056"/>
      <c r="J211" s="2057"/>
      <c r="K211" s="2187" t="s">
        <v>1018</v>
      </c>
      <c r="L211" s="2172"/>
      <c r="M211" s="2173"/>
      <c r="N211" s="2174"/>
      <c r="O211" s="1991" t="s">
        <v>1174</v>
      </c>
      <c r="P211" s="1991"/>
    </row>
    <row r="212" spans="1:16" ht="25.5" customHeight="1">
      <c r="B212" s="1490" t="s">
        <v>435</v>
      </c>
      <c r="C212" s="1997" t="s">
        <v>1175</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1176</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1177</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1178</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1179</v>
      </c>
      <c r="E216" s="1997"/>
      <c r="F216" s="1997"/>
      <c r="G216" s="1998"/>
      <c r="H216" s="2108" t="s">
        <v>57</v>
      </c>
      <c r="I216" s="2110"/>
      <c r="J216" s="2109"/>
      <c r="K216" s="2187"/>
      <c r="L216" s="2172"/>
      <c r="M216" s="2173"/>
      <c r="N216" s="2174"/>
      <c r="O216" s="2017"/>
      <c r="P216" s="2017"/>
    </row>
    <row r="217" spans="1:16" ht="23.25" customHeight="1" thickBot="1">
      <c r="B217" s="1490" t="s">
        <v>441</v>
      </c>
      <c r="C217" s="1830" t="s">
        <v>1180</v>
      </c>
      <c r="D217" s="1830"/>
      <c r="E217" s="1830"/>
      <c r="F217" s="1830"/>
      <c r="G217" s="1831"/>
      <c r="H217" s="2152"/>
      <c r="I217" s="2153"/>
      <c r="J217" s="2178"/>
      <c r="K217" s="2187"/>
      <c r="L217" s="2172"/>
      <c r="M217" s="2173"/>
      <c r="N217" s="2174"/>
      <c r="O217" s="1992"/>
      <c r="P217" s="1992"/>
    </row>
    <row r="218" spans="1:16" ht="27" customHeight="1">
      <c r="B218" s="1520" t="s">
        <v>654</v>
      </c>
      <c r="C218" s="1997" t="s">
        <v>1181</v>
      </c>
      <c r="D218" s="1997"/>
      <c r="E218" s="1997"/>
      <c r="F218" s="1997"/>
      <c r="G218" s="1997"/>
      <c r="H218" s="1997"/>
      <c r="I218" s="1997"/>
      <c r="J218" s="1997"/>
      <c r="K218" s="1997"/>
      <c r="L218" s="1997"/>
      <c r="M218" s="1997"/>
      <c r="N218" s="2041"/>
      <c r="O218" s="1991" t="s">
        <v>1182</v>
      </c>
      <c r="P218" s="2050"/>
    </row>
    <row r="219" spans="1:16" ht="21.75" customHeight="1">
      <c r="B219" s="1490" t="s">
        <v>435</v>
      </c>
      <c r="C219" s="1997" t="s">
        <v>1183</v>
      </c>
      <c r="D219" s="1997"/>
      <c r="E219" s="1998"/>
      <c r="F219" s="1995" t="s">
        <v>57</v>
      </c>
      <c r="G219" s="2160"/>
      <c r="H219" s="2160"/>
      <c r="I219" s="2160"/>
      <c r="J219" s="2013"/>
      <c r="K219" s="2169" t="s">
        <v>1018</v>
      </c>
      <c r="L219" s="2170"/>
      <c r="M219" s="2171"/>
      <c r="N219" s="2171"/>
      <c r="O219" s="2017"/>
      <c r="P219" s="2017"/>
    </row>
    <row r="220" spans="1:16" ht="21.75" customHeight="1">
      <c r="B220" s="1490" t="s">
        <v>441</v>
      </c>
      <c r="C220" s="1997" t="s">
        <v>1184</v>
      </c>
      <c r="D220" s="1997"/>
      <c r="E220" s="1998"/>
      <c r="F220" s="1995" t="s">
        <v>57</v>
      </c>
      <c r="G220" s="2160"/>
      <c r="H220" s="2160"/>
      <c r="I220" s="2160"/>
      <c r="J220" s="2013"/>
      <c r="K220" s="2169"/>
      <c r="L220" s="2172"/>
      <c r="M220" s="2173"/>
      <c r="N220" s="2173"/>
      <c r="O220" s="2017"/>
      <c r="P220" s="2017"/>
    </row>
    <row r="221" spans="1:16" ht="27" customHeight="1">
      <c r="B221" s="1490" t="s">
        <v>443</v>
      </c>
      <c r="C221" s="1997" t="s">
        <v>1185</v>
      </c>
      <c r="D221" s="1997"/>
      <c r="E221" s="1998"/>
      <c r="F221" s="1999" t="s">
        <v>62</v>
      </c>
      <c r="G221" s="2027"/>
      <c r="H221" s="2027"/>
      <c r="I221" s="2027"/>
      <c r="J221" s="2000"/>
      <c r="K221" s="2169"/>
      <c r="L221" s="2172"/>
      <c r="M221" s="2173"/>
      <c r="N221" s="2173"/>
      <c r="O221" s="2017"/>
      <c r="P221" s="2017"/>
    </row>
    <row r="222" spans="1:16" ht="33" customHeight="1">
      <c r="B222" s="23"/>
      <c r="C222" s="1997" t="s">
        <v>1186</v>
      </c>
      <c r="D222" s="1997"/>
      <c r="E222" s="1998"/>
      <c r="F222" s="2162"/>
      <c r="G222" s="2163"/>
      <c r="H222" s="2163"/>
      <c r="I222" s="2163"/>
      <c r="J222" s="2164"/>
      <c r="K222" s="2169"/>
      <c r="L222" s="2172"/>
      <c r="M222" s="2173"/>
      <c r="N222" s="2173"/>
      <c r="O222" s="1992"/>
      <c r="P222" s="1992"/>
    </row>
    <row r="223" spans="1:16" ht="33" customHeight="1">
      <c r="B223" s="1490" t="s">
        <v>445</v>
      </c>
      <c r="C223" s="2028" t="s">
        <v>1187</v>
      </c>
      <c r="D223" s="2028"/>
      <c r="E223" s="2029"/>
      <c r="F223" s="1995" t="s">
        <v>57</v>
      </c>
      <c r="G223" s="2160"/>
      <c r="H223" s="2160"/>
      <c r="I223" s="2160"/>
      <c r="J223" s="2013"/>
      <c r="K223" s="2169"/>
      <c r="L223" s="2172"/>
      <c r="M223" s="2173"/>
      <c r="N223" s="2174"/>
      <c r="O223" s="2006"/>
      <c r="P223" s="1991"/>
    </row>
    <row r="224" spans="1:16" ht="33" customHeight="1">
      <c r="B224" s="87"/>
      <c r="C224" s="1997" t="s">
        <v>1188</v>
      </c>
      <c r="D224" s="1997"/>
      <c r="E224" s="1998"/>
      <c r="F224" s="2162"/>
      <c r="G224" s="2163"/>
      <c r="H224" s="2163"/>
      <c r="I224" s="2163"/>
      <c r="J224" s="2164"/>
      <c r="K224" s="2169"/>
      <c r="L224" s="2172"/>
      <c r="M224" s="2173"/>
      <c r="N224" s="2174"/>
      <c r="O224" s="2161"/>
      <c r="P224" s="1992"/>
    </row>
    <row r="225" spans="2:16" ht="36.75" customHeight="1">
      <c r="B225" s="1519" t="s">
        <v>662</v>
      </c>
      <c r="C225" s="1853" t="s">
        <v>1189</v>
      </c>
      <c r="D225" s="1853"/>
      <c r="E225" s="1853"/>
      <c r="F225" s="1853"/>
      <c r="G225" s="1853"/>
      <c r="H225" s="1999" t="s">
        <v>62</v>
      </c>
      <c r="I225" s="2027"/>
      <c r="J225" s="2000"/>
      <c r="K225" s="2169"/>
      <c r="L225" s="2172"/>
      <c r="M225" s="2173"/>
      <c r="N225" s="2174"/>
      <c r="O225" s="2165" t="s">
        <v>1190</v>
      </c>
      <c r="P225" s="2017"/>
    </row>
    <row r="226" spans="2:16" ht="27" customHeight="1">
      <c r="B226" s="22" t="s">
        <v>435</v>
      </c>
      <c r="C226" s="2028" t="s">
        <v>1191</v>
      </c>
      <c r="D226" s="2028"/>
      <c r="E226" s="2028"/>
      <c r="F226" s="2028"/>
      <c r="G226" s="2028"/>
      <c r="H226" s="2166"/>
      <c r="I226" s="2167"/>
      <c r="J226" s="2168"/>
      <c r="K226" s="2169"/>
      <c r="L226" s="2175"/>
      <c r="M226" s="2176"/>
      <c r="N226" s="2177"/>
      <c r="O226" s="2161"/>
      <c r="P226" s="1992"/>
    </row>
    <row r="227" spans="2:16" ht="24" customHeight="1">
      <c r="B227" s="87" t="s">
        <v>665</v>
      </c>
      <c r="C227" s="2028" t="s">
        <v>1192</v>
      </c>
      <c r="D227" s="2028"/>
      <c r="E227" s="2028"/>
      <c r="F227" s="2028"/>
      <c r="G227" s="2028"/>
      <c r="H227" s="2099"/>
      <c r="I227" s="2099"/>
      <c r="J227" s="2099"/>
      <c r="K227" s="2099"/>
      <c r="L227" s="2099"/>
      <c r="M227" s="2099"/>
      <c r="N227" s="2099"/>
      <c r="O227" s="1991" t="s">
        <v>1193</v>
      </c>
      <c r="P227" s="1991"/>
    </row>
    <row r="228" spans="2:16" ht="57.75" customHeight="1">
      <c r="B228" s="88" t="s">
        <v>435</v>
      </c>
      <c r="C228" s="1885" t="s">
        <v>1087</v>
      </c>
      <c r="D228" s="1885"/>
      <c r="E228" s="1885"/>
      <c r="F228" s="1885"/>
      <c r="G228" s="1885"/>
      <c r="H228" s="1885"/>
      <c r="I228" s="1885"/>
      <c r="J228" s="2148"/>
      <c r="K228" s="1522" t="s">
        <v>56</v>
      </c>
      <c r="L228" s="2149" t="s">
        <v>1018</v>
      </c>
      <c r="M228" s="2152"/>
      <c r="N228" s="2153"/>
      <c r="O228" s="2017"/>
      <c r="P228" s="2017"/>
    </row>
    <row r="229" spans="2:16" ht="31.5" customHeight="1">
      <c r="B229" s="88" t="s">
        <v>441</v>
      </c>
      <c r="C229" s="1885" t="s">
        <v>1194</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1195</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1196</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1197</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1198</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1011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1199</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1200</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1095</v>
      </c>
      <c r="D237" s="1885"/>
      <c r="E237" s="1885"/>
      <c r="F237" s="1885"/>
      <c r="G237" s="1885"/>
      <c r="H237" s="1885"/>
      <c r="I237" s="1885"/>
      <c r="J237" s="2148"/>
      <c r="K237" s="1522" t="s">
        <v>56</v>
      </c>
      <c r="L237" s="2150"/>
      <c r="M237" s="2154"/>
      <c r="N237" s="2107"/>
      <c r="O237" s="2017"/>
      <c r="P237" s="2017"/>
    </row>
    <row r="238" spans="2:16" ht="21.75" customHeight="1">
      <c r="B238" s="88" t="s">
        <v>596</v>
      </c>
      <c r="C238" s="1885" t="s">
        <v>1201</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1129</v>
      </c>
      <c r="D239" s="1885"/>
      <c r="E239" s="1885"/>
      <c r="F239" s="1885"/>
      <c r="G239" s="1885"/>
      <c r="H239" s="1885"/>
      <c r="I239" s="1885"/>
      <c r="J239" s="2148"/>
      <c r="K239" s="1522" t="s">
        <v>57</v>
      </c>
      <c r="L239" s="2150"/>
      <c r="M239" s="2154"/>
      <c r="N239" s="2107"/>
      <c r="O239" s="2017"/>
      <c r="P239" s="2017"/>
    </row>
    <row r="240" spans="2:16" ht="24" customHeight="1">
      <c r="B240" s="89" t="s">
        <v>600</v>
      </c>
      <c r="C240" s="1997" t="s">
        <v>1202</v>
      </c>
      <c r="D240" s="1997"/>
      <c r="E240" s="1997"/>
      <c r="F240" s="1997"/>
      <c r="G240" s="1997"/>
      <c r="H240" s="1997"/>
      <c r="I240" s="1997"/>
      <c r="J240" s="1998"/>
      <c r="K240" s="1522" t="s">
        <v>57</v>
      </c>
      <c r="L240" s="2150"/>
      <c r="M240" s="2154"/>
      <c r="N240" s="2107"/>
      <c r="O240" s="2017"/>
      <c r="P240" s="2017"/>
    </row>
    <row r="241" spans="2:16" ht="27" customHeight="1">
      <c r="B241" s="88"/>
      <c r="C241" s="1997" t="s">
        <v>1203</v>
      </c>
      <c r="D241" s="1997"/>
      <c r="E241" s="1998"/>
      <c r="F241" s="2093"/>
      <c r="G241" s="2157"/>
      <c r="H241" s="2157"/>
      <c r="I241" s="2157"/>
      <c r="J241" s="2157"/>
      <c r="K241" s="2157"/>
      <c r="L241" s="2150"/>
      <c r="M241" s="2154"/>
      <c r="N241" s="2107"/>
      <c r="O241" s="2017"/>
      <c r="P241" s="2017"/>
    </row>
    <row r="242" spans="2:16" ht="23.25" customHeight="1">
      <c r="B242" s="90" t="s">
        <v>676</v>
      </c>
      <c r="C242" s="2158" t="s">
        <v>1204</v>
      </c>
      <c r="D242" s="2158"/>
      <c r="E242" s="2158"/>
      <c r="F242" s="2158"/>
      <c r="G242" s="2158"/>
      <c r="H242" s="2158"/>
      <c r="I242" s="2158"/>
      <c r="J242" s="2159"/>
      <c r="K242" s="1506">
        <v>2019</v>
      </c>
      <c r="L242" s="2150"/>
      <c r="M242" s="2154"/>
      <c r="N242" s="2107"/>
      <c r="O242" s="2017"/>
      <c r="P242" s="2017"/>
    </row>
    <row r="243" spans="2:16" ht="23.25" customHeight="1">
      <c r="B243" s="90" t="s">
        <v>678</v>
      </c>
      <c r="C243" s="1997" t="s">
        <v>1205</v>
      </c>
      <c r="D243" s="1997"/>
      <c r="E243" s="1998"/>
      <c r="F243" s="1995" t="s">
        <v>1206</v>
      </c>
      <c r="G243" s="2160"/>
      <c r="H243" s="2160"/>
      <c r="I243" s="2160"/>
      <c r="J243" s="2160"/>
      <c r="K243" s="2160"/>
      <c r="L243" s="2151"/>
      <c r="M243" s="2155"/>
      <c r="N243" s="2156"/>
      <c r="O243" s="1992"/>
      <c r="P243" s="2017"/>
    </row>
    <row r="244" spans="2:16" ht="23.25" customHeight="1">
      <c r="B244" s="90" t="s">
        <v>680</v>
      </c>
      <c r="C244" s="1997" t="s">
        <v>1207</v>
      </c>
      <c r="D244" s="1997"/>
      <c r="E244" s="1997"/>
      <c r="F244" s="1997"/>
      <c r="G244" s="1997"/>
      <c r="H244" s="1997"/>
      <c r="I244" s="1997"/>
      <c r="J244" s="1997"/>
      <c r="K244" s="1997"/>
      <c r="L244" s="1997"/>
      <c r="M244" s="1997"/>
      <c r="N244" s="2041"/>
      <c r="O244" s="1991" t="s">
        <v>1208</v>
      </c>
      <c r="P244" s="1991"/>
    </row>
    <row r="245" spans="2:16" ht="23.25" customHeight="1">
      <c r="B245" s="89" t="s">
        <v>435</v>
      </c>
      <c r="C245" s="1903" t="s">
        <v>1209</v>
      </c>
      <c r="D245" s="1903"/>
      <c r="E245" s="2138"/>
      <c r="F245" s="1754" t="s">
        <v>214</v>
      </c>
      <c r="G245" s="1755"/>
      <c r="H245" s="2139" t="s">
        <v>1018</v>
      </c>
      <c r="I245" s="2141"/>
      <c r="J245" s="2142"/>
      <c r="K245" s="2142"/>
      <c r="L245" s="2142"/>
      <c r="M245" s="2142"/>
      <c r="N245" s="2143"/>
      <c r="O245" s="2017"/>
      <c r="P245" s="2017"/>
    </row>
    <row r="246" spans="2:16" ht="23.25" customHeight="1">
      <c r="B246" s="89" t="s">
        <v>441</v>
      </c>
      <c r="C246" s="1903" t="s">
        <v>1210</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1211</v>
      </c>
      <c r="D247" s="1903"/>
      <c r="E247" s="2138"/>
      <c r="F247" s="1754" t="s">
        <v>57</v>
      </c>
      <c r="G247" s="1755"/>
      <c r="H247" s="1811"/>
      <c r="I247" s="2144"/>
      <c r="J247" s="2117"/>
      <c r="K247" s="2117"/>
      <c r="L247" s="2117"/>
      <c r="M247" s="2117"/>
      <c r="N247" s="2118"/>
      <c r="O247" s="2017"/>
      <c r="P247" s="2017"/>
    </row>
    <row r="248" spans="2:16" ht="28.5" customHeight="1">
      <c r="B248" s="89" t="s">
        <v>445</v>
      </c>
      <c r="C248" s="1903" t="s">
        <v>1212</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1213</v>
      </c>
      <c r="D249" s="1903"/>
      <c r="E249" s="2138"/>
      <c r="F249" s="1754" t="s">
        <v>56</v>
      </c>
      <c r="G249" s="1755"/>
      <c r="H249" s="1811"/>
      <c r="I249" s="2144"/>
      <c r="J249" s="2117"/>
      <c r="K249" s="2117"/>
      <c r="L249" s="2117"/>
      <c r="M249" s="2117"/>
      <c r="N249" s="2118"/>
      <c r="O249" s="2017"/>
      <c r="P249" s="2017"/>
    </row>
    <row r="250" spans="2:16" ht="23.25" customHeight="1">
      <c r="B250" s="90"/>
      <c r="C250" s="1903" t="s">
        <v>1214</v>
      </c>
      <c r="D250" s="1903"/>
      <c r="E250" s="2138"/>
      <c r="F250" s="1754" t="s">
        <v>1215</v>
      </c>
      <c r="G250" s="1755"/>
      <c r="H250" s="2140"/>
      <c r="I250" s="2145"/>
      <c r="J250" s="2119"/>
      <c r="K250" s="2119"/>
      <c r="L250" s="2119"/>
      <c r="M250" s="2119"/>
      <c r="N250" s="2120"/>
      <c r="O250" s="2017"/>
      <c r="P250" s="1992"/>
    </row>
    <row r="251" spans="2:16" ht="52.5" customHeight="1">
      <c r="B251" s="90" t="s">
        <v>684</v>
      </c>
      <c r="C251" s="1997" t="s">
        <v>1216</v>
      </c>
      <c r="D251" s="1997"/>
      <c r="E251" s="1997"/>
      <c r="F251" s="1997"/>
      <c r="G251" s="92" t="s">
        <v>65</v>
      </c>
      <c r="H251" s="1527" t="s">
        <v>1018</v>
      </c>
      <c r="I251" s="2121"/>
      <c r="J251" s="2122"/>
      <c r="K251" s="2122"/>
      <c r="L251" s="2122"/>
      <c r="M251" s="2122"/>
      <c r="N251" s="2123"/>
      <c r="O251" s="93"/>
      <c r="P251" s="1504"/>
    </row>
    <row r="252" spans="2:16" ht="33" customHeight="1">
      <c r="B252" s="90" t="s">
        <v>686</v>
      </c>
      <c r="C252" s="1997" t="s">
        <v>1217</v>
      </c>
      <c r="D252" s="1997"/>
      <c r="E252" s="1997"/>
      <c r="F252" s="1471" t="s">
        <v>57</v>
      </c>
      <c r="G252" s="1634" t="s">
        <v>1018</v>
      </c>
      <c r="H252" s="2146"/>
      <c r="I252" s="2146"/>
      <c r="J252" s="2146"/>
      <c r="K252" s="2146"/>
      <c r="L252" s="2146"/>
      <c r="M252" s="2146"/>
      <c r="N252" s="2147"/>
      <c r="O252" s="2135" t="s">
        <v>1218</v>
      </c>
      <c r="P252" s="2135"/>
    </row>
    <row r="253" spans="2:16" ht="26.25" customHeight="1">
      <c r="B253" s="94" t="s">
        <v>688</v>
      </c>
      <c r="C253" s="1997" t="s">
        <v>1219</v>
      </c>
      <c r="D253" s="1997"/>
      <c r="E253" s="1997"/>
      <c r="F253" s="1997"/>
      <c r="G253" s="1997"/>
      <c r="H253" s="1997"/>
      <c r="I253" s="1997"/>
      <c r="J253" s="1997"/>
      <c r="K253" s="1997"/>
      <c r="L253" s="1997"/>
      <c r="M253" s="1997"/>
      <c r="N253" s="1997"/>
      <c r="O253" s="2136"/>
      <c r="P253" s="2136"/>
    </row>
    <row r="254" spans="2:16" ht="30" customHeight="1">
      <c r="B254" s="95" t="s">
        <v>435</v>
      </c>
      <c r="C254" s="1997" t="s">
        <v>1220</v>
      </c>
      <c r="D254" s="1997"/>
      <c r="E254" s="1998"/>
      <c r="F254" s="33" t="s">
        <v>65</v>
      </c>
      <c r="G254" s="1634" t="s">
        <v>1018</v>
      </c>
      <c r="H254" s="2121"/>
      <c r="I254" s="2122"/>
      <c r="J254" s="2122"/>
      <c r="K254" s="2122"/>
      <c r="L254" s="2122"/>
      <c r="M254" s="2122"/>
      <c r="N254" s="2123"/>
      <c r="O254" s="2136"/>
      <c r="P254" s="2136"/>
    </row>
    <row r="255" spans="2:16" ht="28.5" customHeight="1">
      <c r="B255" s="22"/>
      <c r="C255" s="1505" t="s">
        <v>458</v>
      </c>
      <c r="D255" s="1997" t="s">
        <v>1221</v>
      </c>
      <c r="E255" s="1997"/>
      <c r="F255" s="2121"/>
      <c r="G255" s="2122"/>
      <c r="H255" s="2122"/>
      <c r="I255" s="2122"/>
      <c r="J255" s="2122"/>
      <c r="K255" s="2122"/>
      <c r="L255" s="2122"/>
      <c r="M255" s="2122"/>
      <c r="N255" s="2123"/>
      <c r="O255" s="2136"/>
      <c r="P255" s="2136"/>
    </row>
    <row r="256" spans="2:16" ht="29.25" customHeight="1">
      <c r="B256" s="27" t="s">
        <v>441</v>
      </c>
      <c r="C256" s="1997" t="s">
        <v>1222</v>
      </c>
      <c r="D256" s="1997"/>
      <c r="E256" s="1997"/>
      <c r="F256" s="33" t="s">
        <v>56</v>
      </c>
      <c r="G256" s="1634" t="s">
        <v>1018</v>
      </c>
      <c r="H256" s="2121"/>
      <c r="I256" s="2122"/>
      <c r="J256" s="2122"/>
      <c r="K256" s="2122"/>
      <c r="L256" s="2122"/>
      <c r="M256" s="2122"/>
      <c r="N256" s="2123"/>
      <c r="O256" s="2136"/>
      <c r="P256" s="2136"/>
    </row>
    <row r="257" spans="2:16" ht="30" customHeight="1">
      <c r="B257" s="22"/>
      <c r="C257" s="1505" t="s">
        <v>458</v>
      </c>
      <c r="D257" s="1997" t="s">
        <v>1223</v>
      </c>
      <c r="E257" s="1997"/>
      <c r="F257" s="2121" t="s">
        <v>1224</v>
      </c>
      <c r="G257" s="2122"/>
      <c r="H257" s="2122"/>
      <c r="I257" s="2122"/>
      <c r="J257" s="2122"/>
      <c r="K257" s="2122"/>
      <c r="L257" s="2122"/>
      <c r="M257" s="2122"/>
      <c r="N257" s="2123"/>
      <c r="O257" s="2136"/>
      <c r="P257" s="2136"/>
    </row>
    <row r="258" spans="2:16" ht="57.75" customHeight="1">
      <c r="B258" s="27" t="s">
        <v>443</v>
      </c>
      <c r="C258" s="2028" t="s">
        <v>1225</v>
      </c>
      <c r="D258" s="2028"/>
      <c r="E258" s="2028"/>
      <c r="F258" s="33" t="s">
        <v>56</v>
      </c>
      <c r="G258" s="1634"/>
      <c r="H258" s="2121"/>
      <c r="I258" s="2122"/>
      <c r="J258" s="2122"/>
      <c r="K258" s="2122"/>
      <c r="L258" s="2122"/>
      <c r="M258" s="2122"/>
      <c r="N258" s="2123"/>
      <c r="O258" s="2136"/>
      <c r="P258" s="2136"/>
    </row>
    <row r="259" spans="2:16" ht="30" customHeight="1">
      <c r="B259" s="22"/>
      <c r="C259" s="1505" t="s">
        <v>458</v>
      </c>
      <c r="D259" s="1997" t="s">
        <v>691</v>
      </c>
      <c r="E259" s="1997"/>
      <c r="F259" s="2121"/>
      <c r="G259" s="2122"/>
      <c r="H259" s="2122"/>
      <c r="I259" s="2122"/>
      <c r="J259" s="2122"/>
      <c r="K259" s="2122"/>
      <c r="L259" s="2122"/>
      <c r="M259" s="2122"/>
      <c r="N259" s="2123"/>
      <c r="O259" s="2137"/>
      <c r="P259" s="2136"/>
    </row>
    <row r="260" spans="2:16" ht="33" customHeight="1">
      <c r="B260" s="94" t="s">
        <v>694</v>
      </c>
      <c r="C260" s="1997" t="s">
        <v>1226</v>
      </c>
      <c r="D260" s="1997"/>
      <c r="E260" s="1997"/>
      <c r="F260" s="1471" t="s">
        <v>65</v>
      </c>
      <c r="G260" s="2126" t="s">
        <v>1018</v>
      </c>
      <c r="H260" s="2014"/>
      <c r="I260" s="2015"/>
      <c r="J260" s="2015"/>
      <c r="K260" s="2015"/>
      <c r="L260" s="2015"/>
      <c r="M260" s="2015"/>
      <c r="N260" s="2128"/>
      <c r="O260" s="2124" t="s">
        <v>1227</v>
      </c>
      <c r="P260" s="2051"/>
    </row>
    <row r="261" spans="2:16" ht="30" customHeight="1">
      <c r="B261" s="89" t="s">
        <v>435</v>
      </c>
      <c r="C261" s="1997" t="s">
        <v>1228</v>
      </c>
      <c r="D261" s="1997"/>
      <c r="E261" s="1998"/>
      <c r="F261" s="1523" t="s">
        <v>65</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1229</v>
      </c>
      <c r="D263" s="1997"/>
      <c r="E263" s="1998"/>
      <c r="F263" s="1523" t="s">
        <v>56</v>
      </c>
      <c r="G263" s="2113"/>
      <c r="H263" s="2129"/>
      <c r="I263" s="2130"/>
      <c r="J263" s="2130"/>
      <c r="K263" s="2130"/>
      <c r="L263" s="2130"/>
      <c r="M263" s="2130"/>
      <c r="N263" s="2131"/>
      <c r="O263" s="2124"/>
      <c r="P263" s="2124"/>
    </row>
    <row r="264" spans="2:16" ht="42" customHeight="1" thickBot="1">
      <c r="B264" s="117" t="s">
        <v>445</v>
      </c>
      <c r="C264" s="1978" t="s">
        <v>1230</v>
      </c>
      <c r="D264" s="1978"/>
      <c r="E264" s="1979"/>
      <c r="F264" s="1523" t="s">
        <v>56</v>
      </c>
      <c r="G264" s="2127"/>
      <c r="H264" s="2132"/>
      <c r="I264" s="2133"/>
      <c r="J264" s="2133"/>
      <c r="K264" s="2133"/>
      <c r="L264" s="2133"/>
      <c r="M264" s="2133"/>
      <c r="N264" s="2134"/>
      <c r="O264" s="2052"/>
      <c r="P264" s="2052"/>
    </row>
    <row r="265" spans="2:16" ht="21.75" customHeight="1" thickBot="1">
      <c r="B265" s="1849" t="s">
        <v>1231</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1232</v>
      </c>
      <c r="D266" s="2111"/>
      <c r="E266" s="2111"/>
      <c r="F266" s="2111"/>
      <c r="G266" s="97" t="s">
        <v>57</v>
      </c>
      <c r="H266" s="2112" t="s">
        <v>1018</v>
      </c>
      <c r="I266" s="2115"/>
      <c r="J266" s="2115"/>
      <c r="K266" s="2115"/>
      <c r="L266" s="2115"/>
      <c r="M266" s="2115"/>
      <c r="N266" s="2116"/>
      <c r="O266" s="2050"/>
      <c r="P266" s="2050"/>
    </row>
    <row r="267" spans="2:16" ht="33" customHeight="1">
      <c r="B267" s="27" t="s">
        <v>435</v>
      </c>
      <c r="C267" s="1997" t="s">
        <v>1233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1176</v>
      </c>
      <c r="E268" s="2043"/>
      <c r="F268" s="2108" t="s">
        <v>262</v>
      </c>
      <c r="G268" s="2109"/>
      <c r="H268" s="2113"/>
      <c r="I268" s="2117"/>
      <c r="J268" s="2117"/>
      <c r="K268" s="2117"/>
      <c r="L268" s="2117"/>
      <c r="M268" s="2117"/>
      <c r="N268" s="2118"/>
      <c r="O268" s="2017"/>
      <c r="P268" s="2017"/>
    </row>
    <row r="269" spans="2:16" ht="28.5" customHeight="1">
      <c r="B269" s="1490"/>
      <c r="C269" s="1491" t="s">
        <v>489</v>
      </c>
      <c r="D269" s="1997" t="s">
        <v>1234</v>
      </c>
      <c r="E269" s="1998"/>
      <c r="F269" s="2110" t="s">
        <v>262</v>
      </c>
      <c r="G269" s="2109"/>
      <c r="H269" s="2113"/>
      <c r="I269" s="2117"/>
      <c r="J269" s="2117"/>
      <c r="K269" s="2117"/>
      <c r="L269" s="2117"/>
      <c r="M269" s="2117"/>
      <c r="N269" s="2118"/>
      <c r="O269" s="2017"/>
      <c r="P269" s="2017"/>
    </row>
    <row r="270" spans="2:16" ht="28.5" customHeight="1">
      <c r="B270" s="1490"/>
      <c r="C270" s="1491" t="s">
        <v>493</v>
      </c>
      <c r="D270" s="1997" t="s">
        <v>1235</v>
      </c>
      <c r="E270" s="1998"/>
      <c r="F270" s="2107" t="s">
        <v>262</v>
      </c>
      <c r="G270" s="2107"/>
      <c r="H270" s="2113"/>
      <c r="I270" s="2117"/>
      <c r="J270" s="2117"/>
      <c r="K270" s="2117"/>
      <c r="L270" s="2117"/>
      <c r="M270" s="2117"/>
      <c r="N270" s="2118"/>
      <c r="O270" s="2017"/>
      <c r="P270" s="2017"/>
    </row>
    <row r="271" spans="2:16" ht="29.25" customHeight="1">
      <c r="B271" s="1494"/>
      <c r="C271" s="1491" t="s">
        <v>498</v>
      </c>
      <c r="D271" s="1997" t="s">
        <v>1236</v>
      </c>
      <c r="E271" s="1997"/>
      <c r="F271" s="2107" t="s">
        <v>262</v>
      </c>
      <c r="G271" s="2107"/>
      <c r="H271" s="2114"/>
      <c r="I271" s="2119"/>
      <c r="J271" s="2119"/>
      <c r="K271" s="2119"/>
      <c r="L271" s="2119"/>
      <c r="M271" s="2119"/>
      <c r="N271" s="2120"/>
      <c r="O271" s="2017"/>
      <c r="P271" s="2017"/>
    </row>
    <row r="272" spans="2:16" ht="39" customHeight="1">
      <c r="B272" s="1493" t="s">
        <v>441</v>
      </c>
      <c r="C272" s="1997" t="s">
        <v>1237</v>
      </c>
      <c r="D272" s="1997"/>
      <c r="E272" s="1998"/>
      <c r="F272" s="2107" t="s">
        <v>262</v>
      </c>
      <c r="G272" s="2107"/>
      <c r="H272" s="1634" t="s">
        <v>1018</v>
      </c>
      <c r="I272" s="2121"/>
      <c r="J272" s="2122"/>
      <c r="K272" s="2122"/>
      <c r="L272" s="2122"/>
      <c r="M272" s="2122"/>
      <c r="N272" s="2123"/>
      <c r="O272" s="1992"/>
      <c r="P272" s="1992"/>
    </row>
    <row r="273" spans="2:16" ht="78.75" customHeight="1">
      <c r="B273" s="2096" t="s">
        <v>708</v>
      </c>
      <c r="C273" s="1855" t="s">
        <v>1238</v>
      </c>
      <c r="D273" s="1855"/>
      <c r="E273" s="1855"/>
      <c r="F273" s="1855"/>
      <c r="G273" s="2098"/>
      <c r="H273" s="2101" t="s">
        <v>1239</v>
      </c>
      <c r="I273" s="2102"/>
      <c r="J273" s="2103"/>
      <c r="K273" s="2104" t="s">
        <v>1240</v>
      </c>
      <c r="L273" s="2105"/>
      <c r="M273" s="2105"/>
      <c r="N273" s="2106"/>
      <c r="O273" s="1557" t="s">
        <v>1241</v>
      </c>
      <c r="P273" s="1516" t="s">
        <v>1241</v>
      </c>
    </row>
    <row r="274" spans="2:16" ht="114.75" customHeight="1">
      <c r="B274" s="2097"/>
      <c r="C274" s="2099"/>
      <c r="D274" s="2099"/>
      <c r="E274" s="2099"/>
      <c r="F274" s="2099"/>
      <c r="G274" s="2100"/>
      <c r="H274" s="98" t="s">
        <v>1242</v>
      </c>
      <c r="I274" s="656" t="s">
        <v>1243</v>
      </c>
      <c r="J274" s="656" t="s">
        <v>1244</v>
      </c>
      <c r="K274" s="98" t="s">
        <v>1245</v>
      </c>
      <c r="L274" s="98" t="s">
        <v>1246</v>
      </c>
      <c r="M274" s="656" t="s">
        <v>1247</v>
      </c>
      <c r="N274" s="99" t="s">
        <v>978</v>
      </c>
      <c r="O274" s="1504"/>
      <c r="P274" s="1504"/>
    </row>
    <row r="275" spans="2:16" ht="21" customHeight="1">
      <c r="B275" s="100" t="s">
        <v>435</v>
      </c>
      <c r="C275" s="2068" t="s">
        <v>993</v>
      </c>
      <c r="D275" s="2068"/>
      <c r="E275" s="2068"/>
      <c r="F275" s="2068"/>
      <c r="G275" s="2068"/>
      <c r="H275" s="2068"/>
      <c r="I275" s="2068"/>
      <c r="J275" s="2068"/>
      <c r="K275" s="2068"/>
      <c r="L275" s="2068"/>
      <c r="M275" s="2068"/>
      <c r="N275" s="2085"/>
      <c r="O275" s="2501" t="s">
        <v>1248</v>
      </c>
      <c r="P275" s="2088" t="s">
        <v>1249</v>
      </c>
    </row>
    <row r="276" spans="2:16" ht="24.75" customHeight="1">
      <c r="B276" s="84" t="s">
        <v>458</v>
      </c>
      <c r="C276" s="2091" t="s">
        <v>994</v>
      </c>
      <c r="D276" s="2091"/>
      <c r="E276" s="2091"/>
      <c r="F276" s="2091"/>
      <c r="G276" s="2092"/>
      <c r="H276" s="118">
        <v>0</v>
      </c>
      <c r="I276" s="119">
        <v>12</v>
      </c>
      <c r="J276" s="120">
        <f t="shared" ref="J276:J295" si="1">MIN(H276/I276,1)</f>
        <v>0</v>
      </c>
      <c r="K276" s="101" t="s">
        <v>61</v>
      </c>
      <c r="L276" s="101" t="s">
        <v>61</v>
      </c>
      <c r="M276" s="139" t="s">
        <v>61</v>
      </c>
      <c r="N276" s="123"/>
      <c r="O276" s="2500"/>
      <c r="P276" s="2089"/>
    </row>
    <row r="277" spans="2:16" ht="24.75" customHeight="1">
      <c r="B277" s="84" t="s">
        <v>489</v>
      </c>
      <c r="C277" s="2091" t="s">
        <v>995</v>
      </c>
      <c r="D277" s="2091"/>
      <c r="E277" s="2091"/>
      <c r="F277" s="2091"/>
      <c r="G277" s="2092"/>
      <c r="H277" s="101" t="s">
        <v>61</v>
      </c>
      <c r="I277" s="101" t="s">
        <v>61</v>
      </c>
      <c r="J277" s="139" t="s">
        <v>61</v>
      </c>
      <c r="K277" s="101" t="s">
        <v>61</v>
      </c>
      <c r="L277" s="101" t="s">
        <v>61</v>
      </c>
      <c r="M277" s="139" t="s">
        <v>61</v>
      </c>
      <c r="N277" s="123"/>
      <c r="O277" s="2165"/>
      <c r="P277" s="2017"/>
    </row>
    <row r="278" spans="2:16" ht="36" customHeight="1">
      <c r="B278" s="84" t="s">
        <v>493</v>
      </c>
      <c r="C278" s="2091" t="s">
        <v>1250</v>
      </c>
      <c r="D278" s="2091"/>
      <c r="E278" s="2092"/>
      <c r="F278" s="2093"/>
      <c r="G278" s="2094"/>
      <c r="H278" s="101" t="s">
        <v>61</v>
      </c>
      <c r="I278" s="101" t="s">
        <v>61</v>
      </c>
      <c r="J278" s="139" t="s">
        <v>61</v>
      </c>
      <c r="K278" s="101" t="s">
        <v>61</v>
      </c>
      <c r="L278" s="101" t="s">
        <v>61</v>
      </c>
      <c r="M278" s="139" t="s">
        <v>61</v>
      </c>
      <c r="N278" s="136"/>
      <c r="O278" s="2165"/>
      <c r="P278" s="2017"/>
    </row>
    <row r="279" spans="2:16" ht="20.25" customHeight="1">
      <c r="B279" s="104" t="s">
        <v>441</v>
      </c>
      <c r="C279" s="2068" t="s">
        <v>1251</v>
      </c>
      <c r="D279" s="2068"/>
      <c r="E279" s="2068"/>
      <c r="F279" s="2068"/>
      <c r="G279" s="2095"/>
      <c r="H279" s="118">
        <v>0</v>
      </c>
      <c r="I279" s="119">
        <v>12</v>
      </c>
      <c r="J279" s="120">
        <f t="shared" si="1"/>
        <v>0</v>
      </c>
      <c r="K279" s="101" t="s">
        <v>61</v>
      </c>
      <c r="L279" s="101" t="s">
        <v>61</v>
      </c>
      <c r="M279" s="139" t="s">
        <v>61</v>
      </c>
      <c r="N279" s="123"/>
      <c r="O279" s="2161"/>
      <c r="P279" s="1992"/>
    </row>
    <row r="280" spans="2:16">
      <c r="B280" s="104" t="s">
        <v>443</v>
      </c>
      <c r="C280" s="2068" t="s">
        <v>1000</v>
      </c>
      <c r="D280" s="2068"/>
      <c r="E280" s="2068"/>
      <c r="F280" s="2068"/>
      <c r="G280" s="2068"/>
      <c r="H280" s="2068"/>
      <c r="I280" s="2068"/>
      <c r="J280" s="2068"/>
      <c r="K280" s="2068"/>
      <c r="L280" s="2068"/>
      <c r="M280" s="2068"/>
      <c r="N280" s="2085"/>
      <c r="O280" s="2088"/>
      <c r="P280" s="2088"/>
    </row>
    <row r="281" spans="2:16" ht="24.75" customHeight="1">
      <c r="B281" s="76" t="s">
        <v>458</v>
      </c>
      <c r="C281" s="2091" t="s">
        <v>1252</v>
      </c>
      <c r="D281" s="2091"/>
      <c r="E281" s="2091"/>
      <c r="F281" s="2091"/>
      <c r="G281" s="2092"/>
      <c r="H281" s="118">
        <v>12</v>
      </c>
      <c r="I281" s="119">
        <v>12</v>
      </c>
      <c r="J281" s="120">
        <f t="shared" si="1"/>
        <v>1</v>
      </c>
      <c r="K281" s="101" t="s">
        <v>61</v>
      </c>
      <c r="L281" s="101" t="s">
        <v>61</v>
      </c>
      <c r="M281" s="139" t="s">
        <v>61</v>
      </c>
      <c r="N281" s="124"/>
      <c r="O281" s="2500"/>
      <c r="P281" s="2089"/>
    </row>
    <row r="282" spans="2:16" ht="24.75" customHeight="1">
      <c r="B282" s="76" t="s">
        <v>489</v>
      </c>
      <c r="C282" s="2091" t="s">
        <v>1253</v>
      </c>
      <c r="D282" s="2091"/>
      <c r="E282" s="2091"/>
      <c r="F282" s="2091"/>
      <c r="G282" s="1518"/>
      <c r="H282" s="118">
        <v>5</v>
      </c>
      <c r="I282" s="119">
        <v>12</v>
      </c>
      <c r="J282" s="120">
        <f t="shared" si="1"/>
        <v>0.41666666666666669</v>
      </c>
      <c r="K282" s="101" t="s">
        <v>61</v>
      </c>
      <c r="L282" s="101" t="s">
        <v>61</v>
      </c>
      <c r="M282" s="139" t="s">
        <v>61</v>
      </c>
      <c r="N282" s="124"/>
      <c r="O282" s="2500"/>
      <c r="P282" s="2089"/>
    </row>
    <row r="283" spans="2:16" ht="24.75" customHeight="1">
      <c r="B283" s="76" t="s">
        <v>493</v>
      </c>
      <c r="C283" s="2091" t="s">
        <v>1254</v>
      </c>
      <c r="D283" s="2091"/>
      <c r="E283" s="2091"/>
      <c r="F283" s="2091"/>
      <c r="G283" s="2092"/>
      <c r="H283" s="118">
        <v>4</v>
      </c>
      <c r="I283" s="119">
        <v>12</v>
      </c>
      <c r="J283" s="120">
        <f t="shared" si="1"/>
        <v>0.33333333333333331</v>
      </c>
      <c r="K283" s="101" t="s">
        <v>61</v>
      </c>
      <c r="L283" s="101" t="s">
        <v>61</v>
      </c>
      <c r="M283" s="139" t="s">
        <v>61</v>
      </c>
      <c r="N283" s="124"/>
      <c r="O283" s="2500"/>
      <c r="P283" s="2089"/>
    </row>
    <row r="284" spans="2:16" ht="18" customHeight="1">
      <c r="B284" s="104" t="s">
        <v>445</v>
      </c>
      <c r="C284" s="2068" t="s">
        <v>1005</v>
      </c>
      <c r="D284" s="2068"/>
      <c r="E284" s="2068"/>
      <c r="F284" s="2068"/>
      <c r="G284" s="2068"/>
      <c r="H284" s="2068"/>
      <c r="I284" s="2068"/>
      <c r="J284" s="2068"/>
      <c r="K284" s="2068"/>
      <c r="L284" s="2068"/>
      <c r="M284" s="2068"/>
      <c r="N284" s="2085"/>
      <c r="O284" s="2500"/>
      <c r="P284" s="2089"/>
    </row>
    <row r="285" spans="2:16" ht="22.5" customHeight="1">
      <c r="B285" s="76" t="s">
        <v>458</v>
      </c>
      <c r="C285" s="2091" t="s">
        <v>1255</v>
      </c>
      <c r="D285" s="2091"/>
      <c r="E285" s="2091"/>
      <c r="F285" s="2091"/>
      <c r="G285" s="2092"/>
      <c r="H285" s="118">
        <v>3</v>
      </c>
      <c r="I285" s="119">
        <v>12</v>
      </c>
      <c r="J285" s="120">
        <f t="shared" si="1"/>
        <v>0.25</v>
      </c>
      <c r="K285" s="101" t="s">
        <v>61</v>
      </c>
      <c r="L285" s="101" t="s">
        <v>61</v>
      </c>
      <c r="M285" s="139" t="s">
        <v>61</v>
      </c>
      <c r="N285" s="124"/>
      <c r="O285" s="2500"/>
      <c r="P285" s="2089"/>
    </row>
    <row r="286" spans="2:16" ht="22.5" customHeight="1">
      <c r="B286" s="76" t="s">
        <v>489</v>
      </c>
      <c r="C286" s="2091" t="s">
        <v>1256</v>
      </c>
      <c r="D286" s="2091"/>
      <c r="E286" s="2091"/>
      <c r="F286" s="2091"/>
      <c r="G286" s="2092"/>
      <c r="H286" s="101" t="s">
        <v>61</v>
      </c>
      <c r="I286" s="101" t="s">
        <v>61</v>
      </c>
      <c r="J286" s="139" t="s">
        <v>61</v>
      </c>
      <c r="K286" s="101" t="s">
        <v>61</v>
      </c>
      <c r="L286" s="101" t="s">
        <v>61</v>
      </c>
      <c r="M286" s="139" t="s">
        <v>61</v>
      </c>
      <c r="N286" s="138"/>
      <c r="O286" s="2500"/>
      <c r="P286" s="2089"/>
    </row>
    <row r="287" spans="2:16" ht="22.5" customHeight="1">
      <c r="B287" s="104" t="s">
        <v>448</v>
      </c>
      <c r="C287" s="2068" t="s">
        <v>1257</v>
      </c>
      <c r="D287" s="2068"/>
      <c r="E287" s="2068"/>
      <c r="F287" s="2068"/>
      <c r="G287" s="2068"/>
      <c r="H287" s="118">
        <v>8</v>
      </c>
      <c r="I287" s="119">
        <v>12</v>
      </c>
      <c r="J287" s="120">
        <f t="shared" si="1"/>
        <v>0.66666666666666663</v>
      </c>
      <c r="K287" s="101" t="s">
        <v>61</v>
      </c>
      <c r="L287" s="101" t="s">
        <v>61</v>
      </c>
      <c r="M287" s="139" t="s">
        <v>61</v>
      </c>
      <c r="N287" s="105"/>
      <c r="O287" s="2089"/>
      <c r="P287" s="2089"/>
    </row>
    <row r="288" spans="2:16" ht="22.5" customHeight="1">
      <c r="B288" s="104" t="s">
        <v>450</v>
      </c>
      <c r="C288" s="2068" t="s">
        <v>1258</v>
      </c>
      <c r="D288" s="2068"/>
      <c r="E288" s="2068"/>
      <c r="F288" s="2068"/>
      <c r="G288" s="2068"/>
      <c r="H288" s="101" t="s">
        <v>61</v>
      </c>
      <c r="I288" s="101" t="s">
        <v>61</v>
      </c>
      <c r="J288" s="139" t="s">
        <v>61</v>
      </c>
      <c r="K288" s="101" t="s">
        <v>61</v>
      </c>
      <c r="L288" s="101" t="s">
        <v>61</v>
      </c>
      <c r="M288" s="139" t="s">
        <v>61</v>
      </c>
      <c r="N288" s="138"/>
      <c r="O288" s="2089"/>
      <c r="P288" s="2089"/>
    </row>
    <row r="289" spans="2:16" ht="22.5" customHeight="1">
      <c r="B289" s="104" t="s">
        <v>453</v>
      </c>
      <c r="C289" s="2068" t="s">
        <v>1011</v>
      </c>
      <c r="D289" s="2068"/>
      <c r="E289" s="2068"/>
      <c r="F289" s="2068"/>
      <c r="G289" s="2068"/>
      <c r="H289" s="118">
        <v>0</v>
      </c>
      <c r="I289" s="119">
        <v>12</v>
      </c>
      <c r="J289" s="120">
        <f t="shared" si="1"/>
        <v>0</v>
      </c>
      <c r="K289" s="101" t="s">
        <v>61</v>
      </c>
      <c r="L289" s="101" t="s">
        <v>61</v>
      </c>
      <c r="M289" s="139" t="s">
        <v>61</v>
      </c>
      <c r="N289" s="105"/>
      <c r="O289" s="2089"/>
      <c r="P289" s="2089"/>
    </row>
    <row r="290" spans="2:16" ht="22.5" customHeight="1">
      <c r="B290" s="104" t="s">
        <v>456</v>
      </c>
      <c r="C290" s="2068" t="s">
        <v>1199</v>
      </c>
      <c r="D290" s="2068"/>
      <c r="E290" s="2068"/>
      <c r="F290" s="2068"/>
      <c r="G290" s="2068"/>
      <c r="H290" s="118">
        <v>12</v>
      </c>
      <c r="I290" s="119">
        <v>12</v>
      </c>
      <c r="J290" s="120">
        <f t="shared" si="1"/>
        <v>1</v>
      </c>
      <c r="K290" s="101" t="s">
        <v>61</v>
      </c>
      <c r="L290" s="101" t="s">
        <v>61</v>
      </c>
      <c r="M290" s="139" t="s">
        <v>61</v>
      </c>
      <c r="N290" s="105"/>
      <c r="O290" s="2089"/>
      <c r="P290" s="2089"/>
    </row>
    <row r="291" spans="2:16" ht="18.75" customHeight="1">
      <c r="B291" s="104" t="s">
        <v>458</v>
      </c>
      <c r="C291" s="2068" t="s">
        <v>1013</v>
      </c>
      <c r="D291" s="2068"/>
      <c r="E291" s="2068"/>
      <c r="F291" s="2068"/>
      <c r="G291" s="2068"/>
      <c r="H291" s="2068"/>
      <c r="I291" s="2068"/>
      <c r="J291" s="2068"/>
      <c r="K291" s="2068"/>
      <c r="L291" s="2068"/>
      <c r="M291" s="2068"/>
      <c r="N291" s="2085"/>
      <c r="O291" s="2089"/>
      <c r="P291" s="2089"/>
    </row>
    <row r="292" spans="2:16" ht="22.5" customHeight="1">
      <c r="B292" s="76" t="s">
        <v>458</v>
      </c>
      <c r="C292" s="2086" t="s">
        <v>1014</v>
      </c>
      <c r="D292" s="2086"/>
      <c r="E292" s="2086"/>
      <c r="F292" s="2086"/>
      <c r="G292" s="2087"/>
      <c r="H292" s="118">
        <v>1</v>
      </c>
      <c r="I292" s="119">
        <v>12</v>
      </c>
      <c r="J292" s="120">
        <f t="shared" si="1"/>
        <v>8.3333333333333329E-2</v>
      </c>
      <c r="K292" s="101" t="s">
        <v>61</v>
      </c>
      <c r="L292" s="101" t="s">
        <v>61</v>
      </c>
      <c r="M292" s="139" t="s">
        <v>61</v>
      </c>
      <c r="N292" s="124"/>
      <c r="O292" s="2500"/>
      <c r="P292" s="2089"/>
    </row>
    <row r="293" spans="2:16" ht="22.5" customHeight="1">
      <c r="B293" s="76" t="s">
        <v>489</v>
      </c>
      <c r="C293" s="2086" t="s">
        <v>1015</v>
      </c>
      <c r="D293" s="2086"/>
      <c r="E293" s="2086"/>
      <c r="F293" s="2086"/>
      <c r="G293" s="2087"/>
      <c r="H293" s="118">
        <v>10</v>
      </c>
      <c r="I293" s="119">
        <v>12</v>
      </c>
      <c r="J293" s="120">
        <f t="shared" si="1"/>
        <v>0.83333333333333337</v>
      </c>
      <c r="K293" s="101" t="s">
        <v>61</v>
      </c>
      <c r="L293" s="101" t="s">
        <v>61</v>
      </c>
      <c r="M293" s="139" t="s">
        <v>61</v>
      </c>
      <c r="N293" s="124"/>
      <c r="O293" s="2500"/>
      <c r="P293" s="2089"/>
    </row>
    <row r="294" spans="2:16" ht="22.5" customHeight="1">
      <c r="B294" s="104" t="s">
        <v>594</v>
      </c>
      <c r="C294" s="2068" t="s">
        <v>1259</v>
      </c>
      <c r="D294" s="2068"/>
      <c r="E294" s="2068"/>
      <c r="F294" s="2068"/>
      <c r="G294" s="2068"/>
      <c r="H294" s="101" t="s">
        <v>61</v>
      </c>
      <c r="I294" s="101" t="s">
        <v>61</v>
      </c>
      <c r="J294" s="139" t="s">
        <v>61</v>
      </c>
      <c r="K294" s="101" t="s">
        <v>61</v>
      </c>
      <c r="L294" s="101" t="s">
        <v>61</v>
      </c>
      <c r="M294" s="139" t="s">
        <v>61</v>
      </c>
      <c r="N294" s="138"/>
      <c r="O294" s="2089"/>
      <c r="P294" s="2089"/>
    </row>
    <row r="295" spans="2:16" ht="33.75" customHeight="1" thickBot="1">
      <c r="B295" s="27" t="s">
        <v>596</v>
      </c>
      <c r="C295" s="1997" t="s">
        <v>1260</v>
      </c>
      <c r="D295" s="1997"/>
      <c r="E295" s="1997"/>
      <c r="F295" s="1997"/>
      <c r="G295" s="1998"/>
      <c r="H295" s="127">
        <f>SUM(H276+H279+H281+H282+H283+H285+H287+H289+H290+H292+H293)</f>
        <v>55</v>
      </c>
      <c r="I295" s="127">
        <f>SUM(I276+I279+I281+I282+I283+I285+I287+I289+I290+I292+I293)</f>
        <v>132</v>
      </c>
      <c r="J295" s="120">
        <f t="shared" si="1"/>
        <v>0.41666666666666669</v>
      </c>
      <c r="K295" s="139" t="s">
        <v>61</v>
      </c>
      <c r="L295" s="139" t="s">
        <v>61</v>
      </c>
      <c r="M295" s="139" t="s">
        <v>61</v>
      </c>
      <c r="N295" s="105"/>
      <c r="O295" s="2090"/>
      <c r="P295" s="2090"/>
    </row>
    <row r="296" spans="2:16" ht="24" customHeight="1" thickBot="1">
      <c r="B296" s="1849" t="s">
        <v>1261</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1262</v>
      </c>
      <c r="D297" s="1997"/>
      <c r="E297" s="1997"/>
      <c r="F297" s="1997"/>
      <c r="G297" s="1998"/>
      <c r="H297" s="1999" t="s">
        <v>56</v>
      </c>
      <c r="I297" s="2027"/>
      <c r="J297" s="2000"/>
      <c r="K297" s="108" t="s">
        <v>1018</v>
      </c>
      <c r="L297" s="2069"/>
      <c r="M297" s="2070"/>
      <c r="N297" s="2071"/>
      <c r="O297" s="109" t="s">
        <v>1174</v>
      </c>
      <c r="P297" s="1507"/>
    </row>
    <row r="298" spans="2:16" ht="34.5" customHeight="1">
      <c r="B298" s="110" t="s">
        <v>341</v>
      </c>
      <c r="C298" s="1997" t="s">
        <v>1263</v>
      </c>
      <c r="D298" s="1997"/>
      <c r="E298" s="1997"/>
      <c r="F298" s="1997"/>
      <c r="G298" s="1998"/>
      <c r="H298" s="1999" t="s">
        <v>56</v>
      </c>
      <c r="I298" s="2027"/>
      <c r="J298" s="2000"/>
      <c r="K298" s="2030" t="s">
        <v>1018</v>
      </c>
      <c r="L298" s="2072"/>
      <c r="M298" s="2073"/>
      <c r="N298" s="2074"/>
      <c r="O298" s="2017" t="s">
        <v>1264</v>
      </c>
      <c r="P298" s="1991"/>
    </row>
    <row r="299" spans="2:16" ht="37.5" customHeight="1">
      <c r="B299" s="1494" t="s">
        <v>435</v>
      </c>
      <c r="C299" s="2043" t="s">
        <v>1265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1266</v>
      </c>
      <c r="D300" s="1997"/>
      <c r="E300" s="1997"/>
      <c r="F300" s="1997"/>
      <c r="G300" s="1998"/>
      <c r="H300" s="1999"/>
      <c r="I300" s="2027"/>
      <c r="J300" s="2000"/>
      <c r="K300" s="2078"/>
      <c r="L300" s="2082"/>
      <c r="M300" s="2083"/>
      <c r="N300" s="2084"/>
      <c r="O300" s="2017"/>
      <c r="P300" s="2017"/>
    </row>
    <row r="301" spans="2:16" ht="37.5" customHeight="1">
      <c r="B301" s="44" t="s">
        <v>737</v>
      </c>
      <c r="C301" s="1997" t="s">
        <v>1267</v>
      </c>
      <c r="D301" s="1997"/>
      <c r="E301" s="1997"/>
      <c r="F301" s="1997"/>
      <c r="G301" s="1998"/>
      <c r="H301" s="1999" t="s">
        <v>349</v>
      </c>
      <c r="I301" s="2027"/>
      <c r="J301" s="2000"/>
      <c r="K301" s="1535" t="s">
        <v>1018</v>
      </c>
      <c r="L301" s="2072"/>
      <c r="M301" s="2073"/>
      <c r="N301" s="2074"/>
      <c r="O301" s="2017"/>
      <c r="P301" s="2017"/>
    </row>
    <row r="302" spans="2:16" ht="37.5" customHeight="1">
      <c r="B302" s="110" t="s">
        <v>350</v>
      </c>
      <c r="C302" s="1997" t="s">
        <v>1268</v>
      </c>
      <c r="D302" s="1997"/>
      <c r="E302" s="1997"/>
      <c r="F302" s="1997"/>
      <c r="G302" s="1998"/>
      <c r="H302" s="1999" t="s">
        <v>349</v>
      </c>
      <c r="I302" s="2027"/>
      <c r="J302" s="2000"/>
      <c r="K302" s="1535" t="s">
        <v>1018</v>
      </c>
      <c r="L302" s="2075"/>
      <c r="M302" s="2076"/>
      <c r="N302" s="2077"/>
      <c r="O302" s="2017"/>
      <c r="P302" s="1992"/>
    </row>
    <row r="303" spans="2:16" ht="39" customHeight="1">
      <c r="B303" s="28" t="s">
        <v>357</v>
      </c>
      <c r="C303" s="2043" t="s">
        <v>1269</v>
      </c>
      <c r="D303" s="2043"/>
      <c r="E303" s="2043"/>
      <c r="F303" s="2043"/>
      <c r="G303" s="2054"/>
      <c r="H303" s="2055" t="s">
        <v>57</v>
      </c>
      <c r="I303" s="2056"/>
      <c r="J303" s="2057"/>
      <c r="K303" s="2030" t="s">
        <v>1018</v>
      </c>
      <c r="L303" s="2059"/>
      <c r="M303" s="2060"/>
      <c r="N303" s="2061"/>
      <c r="O303" s="1991"/>
      <c r="P303" s="1991"/>
    </row>
    <row r="304" spans="2:16" ht="39" customHeight="1">
      <c r="B304" s="23" t="s">
        <v>366</v>
      </c>
      <c r="C304" s="1997" t="s">
        <v>1270</v>
      </c>
      <c r="D304" s="1997"/>
      <c r="E304" s="1997"/>
      <c r="F304" s="1997"/>
      <c r="G304" s="1998"/>
      <c r="H304" s="1999" t="s">
        <v>349</v>
      </c>
      <c r="I304" s="2027"/>
      <c r="J304" s="2000"/>
      <c r="K304" s="2031"/>
      <c r="L304" s="2062"/>
      <c r="M304" s="2063"/>
      <c r="N304" s="2064"/>
      <c r="O304" s="2017"/>
      <c r="P304" s="2017"/>
    </row>
    <row r="305" spans="1:16" ht="39" customHeight="1">
      <c r="B305" s="1520" t="s">
        <v>742</v>
      </c>
      <c r="C305" s="1997" t="s">
        <v>1271</v>
      </c>
      <c r="D305" s="1997"/>
      <c r="E305" s="1997"/>
      <c r="F305" s="1997"/>
      <c r="G305" s="1998"/>
      <c r="H305" s="1999" t="s">
        <v>65</v>
      </c>
      <c r="I305" s="2027"/>
      <c r="J305" s="2000"/>
      <c r="K305" s="2031"/>
      <c r="L305" s="2062"/>
      <c r="M305" s="2063"/>
      <c r="N305" s="2064"/>
      <c r="O305" s="2017"/>
      <c r="P305" s="2017"/>
    </row>
    <row r="306" spans="1:16" ht="39" customHeight="1">
      <c r="B306" s="1493" t="s">
        <v>435</v>
      </c>
      <c r="C306" s="1997" t="s">
        <v>1272</v>
      </c>
      <c r="D306" s="1997"/>
      <c r="E306" s="1997"/>
      <c r="F306" s="1997"/>
      <c r="G306" s="1998"/>
      <c r="H306" s="1999" t="s">
        <v>65</v>
      </c>
      <c r="I306" s="2027"/>
      <c r="J306" s="2000"/>
      <c r="K306" s="2031"/>
      <c r="L306" s="2062"/>
      <c r="M306" s="2063"/>
      <c r="N306" s="2064"/>
      <c r="O306" s="2017"/>
      <c r="P306" s="1992"/>
    </row>
    <row r="307" spans="1:16" ht="51" customHeight="1">
      <c r="B307" s="70" t="s">
        <v>745</v>
      </c>
      <c r="C307" s="1997" t="s">
        <v>1273</v>
      </c>
      <c r="D307" s="1997"/>
      <c r="E307" s="1997"/>
      <c r="F307" s="1997"/>
      <c r="G307" s="1998"/>
      <c r="H307" s="2038" t="s">
        <v>349</v>
      </c>
      <c r="I307" s="2039"/>
      <c r="J307" s="2040"/>
      <c r="K307" s="2031"/>
      <c r="L307" s="2062"/>
      <c r="M307" s="2063"/>
      <c r="N307" s="2064"/>
      <c r="O307" s="2051"/>
      <c r="P307" s="2051"/>
    </row>
    <row r="308" spans="1:16" ht="32.25" customHeight="1" thickBot="1">
      <c r="B308" s="39" t="s">
        <v>435</v>
      </c>
      <c r="C308" s="1978" t="s">
        <v>1274</v>
      </c>
      <c r="D308" s="1978"/>
      <c r="E308" s="1978"/>
      <c r="F308" s="1978"/>
      <c r="G308" s="1979"/>
      <c r="H308" s="2053" t="s">
        <v>349</v>
      </c>
      <c r="I308" s="2053"/>
      <c r="J308" s="1981"/>
      <c r="K308" s="2058"/>
      <c r="L308" s="2065"/>
      <c r="M308" s="2066"/>
      <c r="N308" s="2067"/>
      <c r="O308" s="2052"/>
      <c r="P308" s="2052"/>
    </row>
    <row r="309" spans="1:16" ht="21.75" customHeight="1" thickBot="1">
      <c r="B309" s="1849" t="s">
        <v>1275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1276</v>
      </c>
      <c r="D310" s="2043"/>
      <c r="E310" s="2043"/>
      <c r="F310" s="2043"/>
      <c r="G310" s="2043"/>
      <c r="H310" s="1999" t="s">
        <v>349</v>
      </c>
      <c r="I310" s="2027"/>
      <c r="J310" s="2027"/>
      <c r="K310" s="2044" t="s">
        <v>1018</v>
      </c>
      <c r="L310" s="2045"/>
      <c r="M310" s="2046"/>
      <c r="N310" s="2047"/>
      <c r="O310" s="2050"/>
      <c r="P310" s="2050"/>
    </row>
    <row r="311" spans="1:16" ht="30.75" customHeight="1">
      <c r="B311" s="1494" t="s">
        <v>435</v>
      </c>
      <c r="C311" s="2043" t="s">
        <v>1277</v>
      </c>
      <c r="D311" s="2043"/>
      <c r="E311" s="2043"/>
      <c r="F311" s="2043"/>
      <c r="G311" s="2043"/>
      <c r="H311" s="1999" t="s">
        <v>349</v>
      </c>
      <c r="I311" s="2027"/>
      <c r="J311" s="2000"/>
      <c r="K311" s="2031"/>
      <c r="L311" s="2023"/>
      <c r="M311" s="2048"/>
      <c r="N311" s="2024"/>
      <c r="O311" s="2017"/>
      <c r="P311" s="2017"/>
    </row>
    <row r="312" spans="1:16" ht="39" customHeight="1">
      <c r="B312" s="1494" t="s">
        <v>441</v>
      </c>
      <c r="C312" s="1997" t="s">
        <v>1278</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1279</v>
      </c>
      <c r="D313" s="2028"/>
      <c r="E313" s="2028"/>
      <c r="F313" s="2028"/>
      <c r="G313" s="2029"/>
      <c r="H313" s="1999" t="s">
        <v>349</v>
      </c>
      <c r="I313" s="2027"/>
      <c r="J313" s="2000"/>
      <c r="K313" s="2031"/>
      <c r="L313" s="2025"/>
      <c r="M313" s="2049"/>
      <c r="N313" s="2026"/>
      <c r="O313" s="2017"/>
      <c r="P313" s="2017"/>
    </row>
    <row r="314" spans="1:16" ht="39" customHeight="1">
      <c r="B314" s="1494" t="s">
        <v>435</v>
      </c>
      <c r="C314" s="1997" t="s">
        <v>1280</v>
      </c>
      <c r="D314" s="1997"/>
      <c r="E314" s="1997"/>
      <c r="F314" s="1997"/>
      <c r="G314" s="1998"/>
      <c r="H314" s="1999"/>
      <c r="I314" s="2027"/>
      <c r="J314" s="2000"/>
      <c r="K314" s="2030" t="s">
        <v>1018</v>
      </c>
      <c r="L314" s="2032"/>
      <c r="M314" s="2033"/>
      <c r="N314" s="2034"/>
      <c r="O314" s="2017"/>
      <c r="P314" s="2017"/>
    </row>
    <row r="315" spans="1:16" ht="31.5" customHeight="1">
      <c r="B315" s="1490" t="s">
        <v>441</v>
      </c>
      <c r="C315" s="1997" t="s">
        <v>1281</v>
      </c>
      <c r="D315" s="1997"/>
      <c r="E315" s="1997"/>
      <c r="F315" s="1997"/>
      <c r="G315" s="1998"/>
      <c r="H315" s="2038" t="s">
        <v>349</v>
      </c>
      <c r="I315" s="2039"/>
      <c r="J315" s="2040"/>
      <c r="K315" s="2031"/>
      <c r="L315" s="2035"/>
      <c r="M315" s="2036"/>
      <c r="N315" s="2037"/>
      <c r="O315" s="1992"/>
      <c r="P315" s="1992"/>
    </row>
    <row r="316" spans="1:16" ht="96" customHeight="1">
      <c r="B316" s="44" t="s">
        <v>389</v>
      </c>
      <c r="C316" s="1997" t="s">
        <v>1282</v>
      </c>
      <c r="D316" s="1997"/>
      <c r="E316" s="1997"/>
      <c r="F316" s="1997"/>
      <c r="G316" s="1997"/>
      <c r="H316" s="1997"/>
      <c r="I316" s="1997"/>
      <c r="J316" s="1997"/>
      <c r="K316" s="1997"/>
      <c r="L316" s="1997"/>
      <c r="M316" s="1997"/>
      <c r="N316" s="2041"/>
      <c r="O316" s="1991"/>
      <c r="P316" s="1991"/>
    </row>
    <row r="317" spans="1:16" ht="39.75" customHeight="1">
      <c r="A317" s="9"/>
      <c r="B317" s="111" t="s">
        <v>435</v>
      </c>
      <c r="C317" s="1830" t="s">
        <v>1283</v>
      </c>
      <c r="D317" s="1830"/>
      <c r="E317" s="1830"/>
      <c r="F317" s="1830"/>
      <c r="G317" s="1830"/>
      <c r="H317" s="1830"/>
      <c r="I317" s="1830"/>
      <c r="J317" s="1830"/>
      <c r="K317" s="1830"/>
      <c r="L317" s="2018" t="s">
        <v>1018</v>
      </c>
      <c r="M317" s="2021"/>
      <c r="N317" s="2022"/>
      <c r="O317" s="2017"/>
      <c r="P317" s="2017"/>
    </row>
    <row r="318" spans="1:16" ht="28.5" customHeight="1">
      <c r="A318" s="9"/>
      <c r="B318" s="111"/>
      <c r="C318" s="1491" t="s">
        <v>458</v>
      </c>
      <c r="D318" s="1997" t="s">
        <v>1284</v>
      </c>
      <c r="E318" s="1997"/>
      <c r="F318" s="1997"/>
      <c r="G318" s="1997"/>
      <c r="H318" s="1997"/>
      <c r="I318" s="1998"/>
      <c r="J318" s="1999" t="s">
        <v>393</v>
      </c>
      <c r="K318" s="2000"/>
      <c r="L318" s="2019"/>
      <c r="M318" s="2023"/>
      <c r="N318" s="2024"/>
      <c r="O318" s="2017"/>
      <c r="P318" s="2017"/>
    </row>
    <row r="319" spans="1:16" ht="28.5" customHeight="1">
      <c r="A319" s="9"/>
      <c r="B319" s="111"/>
      <c r="C319" s="111" t="s">
        <v>489</v>
      </c>
      <c r="D319" s="1997" t="s">
        <v>1285</v>
      </c>
      <c r="E319" s="1997"/>
      <c r="F319" s="1997"/>
      <c r="G319" s="1997"/>
      <c r="H319" s="1830"/>
      <c r="I319" s="1831"/>
      <c r="J319" s="1999" t="s">
        <v>65</v>
      </c>
      <c r="K319" s="2000"/>
      <c r="L319" s="2019"/>
      <c r="M319" s="2023"/>
      <c r="N319" s="2024"/>
      <c r="O319" s="2017"/>
      <c r="P319" s="2017"/>
    </row>
    <row r="320" spans="1:16" ht="28.5" customHeight="1">
      <c r="A320" s="9"/>
      <c r="B320" s="111"/>
      <c r="C320" s="111" t="s">
        <v>493</v>
      </c>
      <c r="D320" s="1997" t="s">
        <v>1286</v>
      </c>
      <c r="E320" s="1997"/>
      <c r="F320" s="1997"/>
      <c r="G320" s="1997"/>
      <c r="H320" s="1754" t="s">
        <v>1063</v>
      </c>
      <c r="I320" s="2008"/>
      <c r="J320" s="2008"/>
      <c r="K320" s="1755"/>
      <c r="L320" s="2019"/>
      <c r="M320" s="2023"/>
      <c r="N320" s="2024"/>
      <c r="O320" s="2017"/>
      <c r="P320" s="2017"/>
    </row>
    <row r="321" spans="1:16" ht="28.5" customHeight="1">
      <c r="A321" s="9"/>
      <c r="B321" s="111"/>
      <c r="C321" s="111" t="s">
        <v>498</v>
      </c>
      <c r="D321" s="1997" t="s">
        <v>1287</v>
      </c>
      <c r="E321" s="1997"/>
      <c r="F321" s="1997"/>
      <c r="G321" s="1997"/>
      <c r="H321" s="1997"/>
      <c r="I321" s="1997"/>
      <c r="J321" s="1999">
        <v>0</v>
      </c>
      <c r="K321" s="2000"/>
      <c r="L321" s="2019"/>
      <c r="M321" s="2023"/>
      <c r="N321" s="2024"/>
      <c r="O321" s="2017"/>
      <c r="P321" s="2017"/>
    </row>
    <row r="322" spans="1:16" ht="34.5" customHeight="1">
      <c r="A322" s="9"/>
      <c r="B322" s="111" t="s">
        <v>441</v>
      </c>
      <c r="C322" s="1830" t="s">
        <v>1288</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1289</v>
      </c>
      <c r="E323" s="1997"/>
      <c r="F323" s="1997"/>
      <c r="G323" s="1997"/>
      <c r="H323" s="1997"/>
      <c r="I323" s="1998"/>
      <c r="J323" s="1999" t="s">
        <v>393</v>
      </c>
      <c r="K323" s="2000"/>
      <c r="L323" s="2019"/>
      <c r="M323" s="2023"/>
      <c r="N323" s="2024"/>
      <c r="O323" s="2017"/>
      <c r="P323" s="2017"/>
    </row>
    <row r="324" spans="1:16" ht="28.5" customHeight="1">
      <c r="A324" s="9"/>
      <c r="B324" s="111"/>
      <c r="C324" s="111" t="s">
        <v>489</v>
      </c>
      <c r="D324" s="1997" t="s">
        <v>1290</v>
      </c>
      <c r="E324" s="1997"/>
      <c r="F324" s="1997"/>
      <c r="G324" s="1997"/>
      <c r="H324" s="1997"/>
      <c r="I324" s="1998"/>
      <c r="J324" s="1995" t="s">
        <v>65</v>
      </c>
      <c r="K324" s="2013"/>
      <c r="L324" s="2019"/>
      <c r="M324" s="2023"/>
      <c r="N324" s="2024"/>
      <c r="O324" s="2017"/>
      <c r="P324" s="2017"/>
    </row>
    <row r="325" spans="1:16" ht="28.5" customHeight="1">
      <c r="A325" s="9"/>
      <c r="B325" s="111"/>
      <c r="C325" s="111" t="s">
        <v>493</v>
      </c>
      <c r="D325" s="1830" t="s">
        <v>1286</v>
      </c>
      <c r="E325" s="1830"/>
      <c r="F325" s="1830"/>
      <c r="G325" s="1830"/>
      <c r="H325" s="2014" t="s">
        <v>1291</v>
      </c>
      <c r="I325" s="2015"/>
      <c r="J325" s="2015"/>
      <c r="K325" s="2016"/>
      <c r="L325" s="2019"/>
      <c r="M325" s="2023"/>
      <c r="N325" s="2024"/>
      <c r="O325" s="2017"/>
      <c r="P325" s="2017"/>
    </row>
    <row r="326" spans="1:16" ht="28.5" customHeight="1">
      <c r="A326" s="9"/>
      <c r="B326" s="111"/>
      <c r="C326" s="111" t="s">
        <v>498</v>
      </c>
      <c r="D326" s="1997" t="s">
        <v>1292</v>
      </c>
      <c r="E326" s="1997"/>
      <c r="F326" s="1997"/>
      <c r="G326" s="1997"/>
      <c r="H326" s="1997"/>
      <c r="I326" s="1997"/>
      <c r="J326" s="1999" t="s">
        <v>65</v>
      </c>
      <c r="K326" s="2000"/>
      <c r="L326" s="2019"/>
      <c r="M326" s="2023"/>
      <c r="N326" s="2024"/>
      <c r="O326" s="2017"/>
      <c r="P326" s="2017"/>
    </row>
    <row r="327" spans="1:16" ht="39.75" customHeight="1">
      <c r="A327" s="9"/>
      <c r="B327" s="111" t="s">
        <v>443</v>
      </c>
      <c r="C327" s="1997" t="s">
        <v>1293</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349</v>
      </c>
      <c r="K328" s="2000"/>
      <c r="L328" s="2019"/>
      <c r="M328" s="2023"/>
      <c r="N328" s="2024"/>
      <c r="O328" s="2017"/>
      <c r="P328" s="2017"/>
    </row>
    <row r="329" spans="1:16" ht="28.5" customHeight="1">
      <c r="A329" s="9"/>
      <c r="B329" s="27"/>
      <c r="C329" s="111" t="s">
        <v>489</v>
      </c>
      <c r="D329" s="1997" t="s">
        <v>1290</v>
      </c>
      <c r="E329" s="1997"/>
      <c r="F329" s="1997"/>
      <c r="G329" s="1997"/>
      <c r="H329" s="1997"/>
      <c r="I329" s="1998"/>
      <c r="J329" s="1999" t="s">
        <v>65</v>
      </c>
      <c r="K329" s="2000"/>
      <c r="L329" s="2019"/>
      <c r="M329" s="2023"/>
      <c r="N329" s="2024"/>
      <c r="O329" s="2017"/>
      <c r="P329" s="2017"/>
    </row>
    <row r="330" spans="1:16" ht="28.5" customHeight="1">
      <c r="A330" s="9"/>
      <c r="B330" s="1490"/>
      <c r="C330" s="111" t="s">
        <v>493</v>
      </c>
      <c r="D330" s="1997" t="s">
        <v>1286</v>
      </c>
      <c r="E330" s="1997"/>
      <c r="F330" s="1997"/>
      <c r="G330" s="1997"/>
      <c r="H330" s="1754" t="s">
        <v>1294</v>
      </c>
      <c r="I330" s="2008"/>
      <c r="J330" s="2008"/>
      <c r="K330" s="1755"/>
      <c r="L330" s="2019"/>
      <c r="M330" s="2023"/>
      <c r="N330" s="2024"/>
      <c r="O330" s="2017"/>
      <c r="P330" s="2017"/>
    </row>
    <row r="331" spans="1:16" ht="28.5" customHeight="1">
      <c r="A331" s="9"/>
      <c r="B331" s="27"/>
      <c r="C331" s="111" t="s">
        <v>498</v>
      </c>
      <c r="D331" s="1997" t="s">
        <v>1295</v>
      </c>
      <c r="E331" s="1997"/>
      <c r="F331" s="1997"/>
      <c r="G331" s="1997"/>
      <c r="H331" s="1997"/>
      <c r="I331" s="1997"/>
      <c r="J331" s="1999">
        <v>0</v>
      </c>
      <c r="K331" s="2000"/>
      <c r="L331" s="2019"/>
      <c r="M331" s="2023"/>
      <c r="N331" s="2024"/>
      <c r="O331" s="2017"/>
      <c r="P331" s="2017"/>
    </row>
    <row r="332" spans="1:16" ht="39.75" customHeight="1">
      <c r="A332" s="9"/>
      <c r="B332" s="27" t="s">
        <v>445</v>
      </c>
      <c r="C332" s="1830" t="s">
        <v>1090</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1289</v>
      </c>
      <c r="E333" s="1997"/>
      <c r="F333" s="1997"/>
      <c r="G333" s="1997"/>
      <c r="H333" s="1997"/>
      <c r="I333" s="1998"/>
      <c r="J333" s="1999" t="s">
        <v>393</v>
      </c>
      <c r="K333" s="2000"/>
      <c r="L333" s="2019"/>
      <c r="M333" s="2023"/>
      <c r="N333" s="2024"/>
      <c r="O333" s="2017"/>
      <c r="P333" s="2017"/>
    </row>
    <row r="334" spans="1:16" ht="28.5" customHeight="1">
      <c r="A334" s="9"/>
      <c r="B334" s="27"/>
      <c r="C334" s="111" t="s">
        <v>489</v>
      </c>
      <c r="D334" s="1997" t="s">
        <v>1290</v>
      </c>
      <c r="E334" s="1997"/>
      <c r="F334" s="1997"/>
      <c r="G334" s="1997"/>
      <c r="H334" s="1997"/>
      <c r="I334" s="1998"/>
      <c r="J334" s="1999" t="s">
        <v>65</v>
      </c>
      <c r="K334" s="2000"/>
      <c r="L334" s="2019"/>
      <c r="M334" s="2023"/>
      <c r="N334" s="2024"/>
      <c r="O334" s="2017"/>
      <c r="P334" s="2017"/>
    </row>
    <row r="335" spans="1:16" ht="28.5" customHeight="1">
      <c r="A335" s="9"/>
      <c r="B335" s="1490"/>
      <c r="C335" s="111" t="s">
        <v>493</v>
      </c>
      <c r="D335" s="1997" t="s">
        <v>1286</v>
      </c>
      <c r="E335" s="1997"/>
      <c r="F335" s="1997"/>
      <c r="G335" s="1997"/>
      <c r="H335" s="1754" t="s">
        <v>1296</v>
      </c>
      <c r="I335" s="2008"/>
      <c r="J335" s="2008"/>
      <c r="K335" s="1755"/>
      <c r="L335" s="2019"/>
      <c r="M335" s="2023"/>
      <c r="N335" s="2024"/>
      <c r="O335" s="2017"/>
      <c r="P335" s="2017"/>
    </row>
    <row r="336" spans="1:16" ht="28.5" customHeight="1">
      <c r="A336" s="9"/>
      <c r="B336" s="27"/>
      <c r="C336" s="111" t="s">
        <v>498</v>
      </c>
      <c r="D336" s="1997" t="s">
        <v>1297</v>
      </c>
      <c r="E336" s="1997"/>
      <c r="F336" s="1997"/>
      <c r="G336" s="1997"/>
      <c r="H336" s="1997"/>
      <c r="I336" s="1997"/>
      <c r="J336" s="1999">
        <v>0</v>
      </c>
      <c r="K336" s="2000"/>
      <c r="L336" s="2019"/>
      <c r="M336" s="2023"/>
      <c r="N336" s="2024"/>
      <c r="O336" s="2017"/>
      <c r="P336" s="2017"/>
    </row>
    <row r="337" spans="1:16" ht="39.75" customHeight="1">
      <c r="A337" s="9"/>
      <c r="B337" s="27" t="s">
        <v>448</v>
      </c>
      <c r="C337" s="1997" t="s">
        <v>1123</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1289</v>
      </c>
      <c r="E338" s="1997"/>
      <c r="F338" s="1997"/>
      <c r="G338" s="1997"/>
      <c r="H338" s="1997"/>
      <c r="I338" s="1998"/>
      <c r="J338" s="1999" t="s">
        <v>393</v>
      </c>
      <c r="K338" s="2000"/>
      <c r="L338" s="2019"/>
      <c r="M338" s="2023"/>
      <c r="N338" s="2024"/>
      <c r="O338" s="2017"/>
      <c r="P338" s="2017"/>
    </row>
    <row r="339" spans="1:16" ht="28.5" customHeight="1">
      <c r="A339" s="9"/>
      <c r="B339" s="27"/>
      <c r="C339" s="111" t="s">
        <v>489</v>
      </c>
      <c r="D339" s="1997" t="s">
        <v>1290</v>
      </c>
      <c r="E339" s="1997"/>
      <c r="F339" s="1997"/>
      <c r="G339" s="1997"/>
      <c r="H339" s="1997"/>
      <c r="I339" s="1998"/>
      <c r="J339" s="1999" t="s">
        <v>65</v>
      </c>
      <c r="K339" s="2000"/>
      <c r="L339" s="2019"/>
      <c r="M339" s="2023"/>
      <c r="N339" s="2024"/>
      <c r="O339" s="2017"/>
      <c r="P339" s="2017"/>
    </row>
    <row r="340" spans="1:16" ht="28.5" customHeight="1">
      <c r="A340" s="9"/>
      <c r="B340" s="1490"/>
      <c r="C340" s="111" t="s">
        <v>493</v>
      </c>
      <c r="D340" s="1997" t="s">
        <v>1286</v>
      </c>
      <c r="E340" s="1997"/>
      <c r="F340" s="1997"/>
      <c r="G340" s="1997"/>
      <c r="H340" s="1754" t="s">
        <v>1298</v>
      </c>
      <c r="I340" s="2008"/>
      <c r="J340" s="2008"/>
      <c r="K340" s="1755"/>
      <c r="L340" s="2019"/>
      <c r="M340" s="2023"/>
      <c r="N340" s="2024"/>
      <c r="O340" s="2017"/>
      <c r="P340" s="2017"/>
    </row>
    <row r="341" spans="1:16" ht="28.5" customHeight="1">
      <c r="A341" s="9"/>
      <c r="B341" s="27"/>
      <c r="C341" s="111" t="s">
        <v>498</v>
      </c>
      <c r="D341" s="1997" t="s">
        <v>1299</v>
      </c>
      <c r="E341" s="1997"/>
      <c r="F341" s="1997"/>
      <c r="G341" s="1997"/>
      <c r="H341" s="1997"/>
      <c r="I341" s="1997"/>
      <c r="J341" s="1999">
        <v>0</v>
      </c>
      <c r="K341" s="2000"/>
      <c r="L341" s="2019"/>
      <c r="M341" s="2023"/>
      <c r="N341" s="2024"/>
      <c r="O341" s="2017"/>
      <c r="P341" s="2017"/>
    </row>
    <row r="342" spans="1:16" ht="25.5" customHeight="1">
      <c r="A342" s="9"/>
      <c r="B342" s="27" t="s">
        <v>450</v>
      </c>
      <c r="C342" s="1997" t="s">
        <v>1011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760</v>
      </c>
      <c r="E343" s="1997"/>
      <c r="F343" s="1997"/>
      <c r="G343" s="1997"/>
      <c r="H343" s="1997"/>
      <c r="I343" s="1998"/>
      <c r="J343" s="1999" t="s">
        <v>349</v>
      </c>
      <c r="K343" s="2000"/>
      <c r="L343" s="2019"/>
      <c r="M343" s="2023"/>
      <c r="N343" s="2024"/>
      <c r="O343" s="2017"/>
      <c r="P343" s="2017"/>
    </row>
    <row r="344" spans="1:16" ht="28.5" customHeight="1">
      <c r="A344" s="9"/>
      <c r="B344" s="27"/>
      <c r="C344" s="111" t="s">
        <v>489</v>
      </c>
      <c r="D344" s="1997" t="s">
        <v>1290</v>
      </c>
      <c r="E344" s="1997"/>
      <c r="F344" s="1997"/>
      <c r="G344" s="1997"/>
      <c r="H344" s="1997"/>
      <c r="I344" s="1998"/>
      <c r="J344" s="1999" t="s">
        <v>65</v>
      </c>
      <c r="K344" s="2000"/>
      <c r="L344" s="2019"/>
      <c r="M344" s="2023"/>
      <c r="N344" s="2024"/>
      <c r="O344" s="2017"/>
      <c r="P344" s="2017"/>
    </row>
    <row r="345" spans="1:16" ht="28.5" customHeight="1">
      <c r="A345" s="9"/>
      <c r="B345" s="27"/>
      <c r="C345" s="111" t="s">
        <v>493</v>
      </c>
      <c r="D345" s="1997" t="s">
        <v>1286</v>
      </c>
      <c r="E345" s="1997"/>
      <c r="F345" s="1997"/>
      <c r="G345" s="1997"/>
      <c r="H345" s="1754" t="s">
        <v>1300</v>
      </c>
      <c r="I345" s="2008"/>
      <c r="J345" s="2008"/>
      <c r="K345" s="1755"/>
      <c r="L345" s="2019"/>
      <c r="M345" s="2023"/>
      <c r="N345" s="2024"/>
      <c r="O345" s="2017"/>
      <c r="P345" s="2017"/>
    </row>
    <row r="346" spans="1:16" ht="28.5" customHeight="1">
      <c r="A346" s="9"/>
      <c r="B346" s="27"/>
      <c r="C346" s="111" t="s">
        <v>498</v>
      </c>
      <c r="D346" s="1997" t="s">
        <v>1301</v>
      </c>
      <c r="E346" s="1997"/>
      <c r="F346" s="1997"/>
      <c r="G346" s="1997"/>
      <c r="H346" s="1997"/>
      <c r="I346" s="1997"/>
      <c r="J346" s="1999">
        <v>0</v>
      </c>
      <c r="K346" s="2000"/>
      <c r="L346" s="2019"/>
      <c r="M346" s="2023"/>
      <c r="N346" s="2024"/>
      <c r="O346" s="2017"/>
      <c r="P346" s="2017"/>
    </row>
    <row r="347" spans="1:16" ht="25.5" customHeight="1">
      <c r="A347" s="9"/>
      <c r="B347" s="27" t="s">
        <v>453</v>
      </c>
      <c r="C347" s="1997" t="s">
        <v>1199</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1289</v>
      </c>
      <c r="E348" s="1997"/>
      <c r="F348" s="1997"/>
      <c r="G348" s="1997"/>
      <c r="H348" s="1997"/>
      <c r="I348" s="1998"/>
      <c r="J348" s="1999" t="s">
        <v>393</v>
      </c>
      <c r="K348" s="2000"/>
      <c r="L348" s="2019"/>
      <c r="M348" s="2023"/>
      <c r="N348" s="2024"/>
      <c r="O348" s="2017"/>
      <c r="P348" s="2017"/>
    </row>
    <row r="349" spans="1:16" ht="28.5" customHeight="1">
      <c r="A349" s="9"/>
      <c r="B349" s="27"/>
      <c r="C349" s="111" t="s">
        <v>489</v>
      </c>
      <c r="D349" s="1997" t="s">
        <v>1290</v>
      </c>
      <c r="E349" s="1997"/>
      <c r="F349" s="1997"/>
      <c r="G349" s="1997"/>
      <c r="H349" s="1997"/>
      <c r="I349" s="1998"/>
      <c r="J349" s="1999" t="s">
        <v>65</v>
      </c>
      <c r="K349" s="2000"/>
      <c r="L349" s="2019"/>
      <c r="M349" s="2023"/>
      <c r="N349" s="2024"/>
      <c r="O349" s="2017"/>
      <c r="P349" s="2017"/>
    </row>
    <row r="350" spans="1:16" ht="28.5" customHeight="1">
      <c r="A350" s="9"/>
      <c r="B350" s="27"/>
      <c r="C350" s="111" t="s">
        <v>493</v>
      </c>
      <c r="D350" s="1997" t="s">
        <v>1286</v>
      </c>
      <c r="E350" s="1997"/>
      <c r="F350" s="1997"/>
      <c r="G350" s="1997"/>
      <c r="H350" s="1754" t="s">
        <v>1302</v>
      </c>
      <c r="I350" s="2008"/>
      <c r="J350" s="2008"/>
      <c r="K350" s="1755"/>
      <c r="L350" s="2019"/>
      <c r="M350" s="2023"/>
      <c r="N350" s="2024"/>
      <c r="O350" s="2017"/>
      <c r="P350" s="2017"/>
    </row>
    <row r="351" spans="1:16" ht="28.5" customHeight="1">
      <c r="A351" s="9"/>
      <c r="B351" s="27"/>
      <c r="C351" s="111" t="s">
        <v>498</v>
      </c>
      <c r="D351" s="1997" t="s">
        <v>1303</v>
      </c>
      <c r="E351" s="1997"/>
      <c r="F351" s="1997"/>
      <c r="G351" s="1997"/>
      <c r="H351" s="1997"/>
      <c r="I351" s="1997"/>
      <c r="J351" s="1999">
        <v>0</v>
      </c>
      <c r="K351" s="2000"/>
      <c r="L351" s="2019"/>
      <c r="M351" s="2023"/>
      <c r="N351" s="2024"/>
      <c r="O351" s="2017"/>
      <c r="P351" s="2017"/>
    </row>
    <row r="352" spans="1:16" ht="39.75" customHeight="1">
      <c r="A352" s="9"/>
      <c r="B352" s="1490" t="s">
        <v>456</v>
      </c>
      <c r="C352" s="1997" t="s">
        <v>1304</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1289</v>
      </c>
      <c r="E353" s="1997"/>
      <c r="F353" s="1997"/>
      <c r="G353" s="1997"/>
      <c r="H353" s="1997"/>
      <c r="I353" s="1998"/>
      <c r="J353" s="1999" t="s">
        <v>393</v>
      </c>
      <c r="K353" s="2000"/>
      <c r="L353" s="2019"/>
      <c r="M353" s="2023"/>
      <c r="N353" s="2024"/>
      <c r="O353" s="2017"/>
      <c r="P353" s="2017"/>
    </row>
    <row r="354" spans="1:16" ht="28.5" customHeight="1">
      <c r="A354" s="9"/>
      <c r="B354" s="27"/>
      <c r="C354" s="111" t="s">
        <v>489</v>
      </c>
      <c r="D354" s="1997" t="s">
        <v>1290</v>
      </c>
      <c r="E354" s="1997"/>
      <c r="F354" s="1997"/>
      <c r="G354" s="1997"/>
      <c r="H354" s="1997"/>
      <c r="I354" s="1998"/>
      <c r="J354" s="1999" t="s">
        <v>65</v>
      </c>
      <c r="K354" s="2000"/>
      <c r="L354" s="2019"/>
      <c r="M354" s="2023"/>
      <c r="N354" s="2024"/>
      <c r="O354" s="2017"/>
      <c r="P354" s="2017"/>
    </row>
    <row r="355" spans="1:16" ht="28.5" customHeight="1">
      <c r="A355" s="9"/>
      <c r="B355" s="1490"/>
      <c r="C355" s="1491" t="s">
        <v>493</v>
      </c>
      <c r="D355" s="1997" t="s">
        <v>1286</v>
      </c>
      <c r="E355" s="1997"/>
      <c r="F355" s="1997"/>
      <c r="G355" s="1997"/>
      <c r="H355" s="1754" t="s">
        <v>1305</v>
      </c>
      <c r="I355" s="2008"/>
      <c r="J355" s="2008"/>
      <c r="K355" s="1755"/>
      <c r="L355" s="2019"/>
      <c r="M355" s="2023"/>
      <c r="N355" s="2024"/>
      <c r="O355" s="2017"/>
      <c r="P355" s="2017"/>
    </row>
    <row r="356" spans="1:16" ht="28.5" customHeight="1">
      <c r="A356" s="9"/>
      <c r="B356" s="111"/>
      <c r="C356" s="111" t="s">
        <v>498</v>
      </c>
      <c r="D356" s="1997" t="s">
        <v>1306</v>
      </c>
      <c r="E356" s="1997"/>
      <c r="F356" s="1997"/>
      <c r="G356" s="1997"/>
      <c r="H356" s="1997"/>
      <c r="I356" s="1997"/>
      <c r="J356" s="1999" t="s">
        <v>65</v>
      </c>
      <c r="K356" s="2000"/>
      <c r="L356" s="2020"/>
      <c r="M356" s="2025"/>
      <c r="N356" s="2026"/>
      <c r="O356" s="1992"/>
      <c r="P356" s="1992"/>
    </row>
    <row r="357" spans="1:16" ht="54" customHeight="1">
      <c r="A357" s="9"/>
      <c r="B357" s="1481" t="s">
        <v>402</v>
      </c>
      <c r="C357" s="1997" t="s">
        <v>1307</v>
      </c>
      <c r="D357" s="1997"/>
      <c r="E357" s="1997"/>
      <c r="F357" s="1997"/>
      <c r="G357" s="1997"/>
      <c r="H357" s="33" t="s">
        <v>65</v>
      </c>
      <c r="I357" s="114" t="s">
        <v>1308</v>
      </c>
      <c r="J357" s="2008"/>
      <c r="K357" s="2008"/>
      <c r="L357" s="2008"/>
      <c r="M357" s="2008"/>
      <c r="N357" s="2009"/>
      <c r="O357" s="1507"/>
      <c r="P357" s="1507"/>
    </row>
    <row r="358" spans="1:16" ht="87.75" customHeight="1">
      <c r="A358" s="9"/>
      <c r="B358" s="1481" t="s">
        <v>404</v>
      </c>
      <c r="C358" s="1830" t="s">
        <v>1309</v>
      </c>
      <c r="D358" s="1830"/>
      <c r="E358" s="1830"/>
      <c r="F358" s="1830"/>
      <c r="G358" s="1831"/>
      <c r="H358" s="158" t="s">
        <v>56</v>
      </c>
      <c r="I358" s="1535" t="s">
        <v>1018</v>
      </c>
      <c r="J358" s="2010" t="s">
        <v>1310</v>
      </c>
      <c r="K358" s="2010"/>
      <c r="L358" s="2010"/>
      <c r="M358" s="2010"/>
      <c r="N358" s="2011"/>
      <c r="O358" s="1991" t="s">
        <v>1311</v>
      </c>
      <c r="P358" s="1991"/>
    </row>
    <row r="359" spans="1:16" ht="65.25" customHeight="1">
      <c r="A359" s="9"/>
      <c r="B359" s="1490" t="s">
        <v>435</v>
      </c>
      <c r="C359" s="1831" t="s">
        <v>1312</v>
      </c>
      <c r="D359" s="1993"/>
      <c r="E359" s="1993"/>
      <c r="F359" s="1993"/>
      <c r="G359" s="1993"/>
      <c r="H359" s="1994"/>
      <c r="I359" s="1994"/>
      <c r="J359" s="1994"/>
      <c r="K359" s="1994"/>
      <c r="L359" s="1994"/>
      <c r="M359" s="1995"/>
      <c r="N359" s="1996"/>
      <c r="O359" s="1992"/>
      <c r="P359" s="1992"/>
    </row>
    <row r="360" spans="1:16" ht="48" customHeight="1">
      <c r="A360" s="9"/>
      <c r="B360" s="1505" t="s">
        <v>406</v>
      </c>
      <c r="C360" s="1997" t="s">
        <v>1313</v>
      </c>
      <c r="D360" s="1997"/>
      <c r="E360" s="1997"/>
      <c r="F360" s="1997"/>
      <c r="G360" s="1998"/>
      <c r="H360" s="1999" t="s">
        <v>409</v>
      </c>
      <c r="I360" s="2000"/>
      <c r="J360" s="2001" t="s">
        <v>1018</v>
      </c>
      <c r="K360" s="2003" t="s">
        <v>1314</v>
      </c>
      <c r="L360" s="2003"/>
      <c r="M360" s="2003"/>
      <c r="N360" s="2004"/>
      <c r="O360" s="1991"/>
      <c r="P360" s="2006"/>
    </row>
    <row r="361" spans="1:16" ht="42.75" customHeight="1" thickBot="1">
      <c r="A361" s="9"/>
      <c r="B361" s="113" t="s">
        <v>435</v>
      </c>
      <c r="C361" s="1978" t="s">
        <v>1315</v>
      </c>
      <c r="D361" s="1978"/>
      <c r="E361" s="1978"/>
      <c r="F361" s="1978"/>
      <c r="G361" s="1979"/>
      <c r="H361" s="1980" t="s">
        <v>418</v>
      </c>
      <c r="I361" s="1981"/>
      <c r="J361" s="2002"/>
      <c r="K361" s="1636"/>
      <c r="L361" s="1636"/>
      <c r="M361" s="1636"/>
      <c r="N361" s="1636"/>
      <c r="O361" s="2005"/>
      <c r="P361" s="2007"/>
    </row>
    <row r="362" spans="1:16" ht="72" customHeight="1" thickBot="1">
      <c r="B362" s="1982" t="s">
        <v>1316</v>
      </c>
      <c r="C362" s="1983"/>
      <c r="D362" s="1983"/>
      <c r="E362" s="1983"/>
      <c r="F362" s="1983"/>
      <c r="G362" s="1984"/>
      <c r="H362" s="2498" t="s">
        <v>1317</v>
      </c>
      <c r="I362" s="2499"/>
      <c r="J362" s="2499"/>
      <c r="K362" s="2499"/>
      <c r="L362" s="2499"/>
      <c r="M362" s="2499"/>
      <c r="N362" s="2499"/>
      <c r="O362" s="1987"/>
      <c r="P362" s="1988"/>
    </row>
    <row r="363" spans="1:16" ht="31.5" customHeight="1" thickBot="1">
      <c r="B363" s="2492" t="s">
        <v>1318</v>
      </c>
      <c r="C363" s="2493"/>
      <c r="D363" s="2493"/>
      <c r="E363" s="2493"/>
      <c r="F363" s="2493"/>
      <c r="G363" s="2493"/>
      <c r="H363" s="2493"/>
      <c r="I363" s="2493"/>
      <c r="J363" s="2493"/>
      <c r="K363" s="2493"/>
      <c r="L363" s="2493"/>
      <c r="M363" s="2493"/>
      <c r="N363" s="2493"/>
      <c r="O363" s="2493"/>
      <c r="P363" s="284"/>
    </row>
  </sheetData>
  <dataConsolidate/>
  <mergeCells count="879">
    <mergeCell ref="L1:M1"/>
    <mergeCell ref="C10:E10"/>
    <mergeCell ref="G10:N10"/>
    <mergeCell ref="C11:E11"/>
    <mergeCell ref="G11:H11"/>
    <mergeCell ref="I11:M11"/>
    <mergeCell ref="C12:E12"/>
    <mergeCell ref="G12:H12"/>
    <mergeCell ref="I12:N12"/>
    <mergeCell ref="B4:N4"/>
    <mergeCell ref="B5:N5"/>
    <mergeCell ref="B6:L6"/>
    <mergeCell ref="B7:P7"/>
    <mergeCell ref="C8:G8"/>
    <mergeCell ref="J8:N8"/>
    <mergeCell ref="O8:O19"/>
    <mergeCell ref="C9:E9"/>
    <mergeCell ref="F9:N9"/>
    <mergeCell ref="C15:E15"/>
    <mergeCell ref="G15:H15"/>
    <mergeCell ref="I15:N15"/>
    <mergeCell ref="C16:E16"/>
    <mergeCell ref="G16:H16"/>
    <mergeCell ref="I16:N16"/>
    <mergeCell ref="C13:E13"/>
    <mergeCell ref="G13:H13"/>
    <mergeCell ref="I13:N13"/>
    <mergeCell ref="C14:E14"/>
    <mergeCell ref="G14:H14"/>
    <mergeCell ref="I14:N14"/>
    <mergeCell ref="C19:E19"/>
    <mergeCell ref="G19:H19"/>
    <mergeCell ref="I19:N19"/>
    <mergeCell ref="C20:H20"/>
    <mergeCell ref="J20:J24"/>
    <mergeCell ref="K20:N24"/>
    <mergeCell ref="C21:H21"/>
    <mergeCell ref="C22:H22"/>
    <mergeCell ref="C17:E17"/>
    <mergeCell ref="G17:H17"/>
    <mergeCell ref="I17:N17"/>
    <mergeCell ref="C18:E18"/>
    <mergeCell ref="G18:H18"/>
    <mergeCell ref="I18:N18"/>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C65:F65"/>
    <mergeCell ref="I65:J65"/>
    <mergeCell ref="K65:N65"/>
    <mergeCell ref="B66:P66"/>
    <mergeCell ref="C67:H67"/>
    <mergeCell ref="K67:N67"/>
    <mergeCell ref="B61:P61"/>
    <mergeCell ref="C62:F62"/>
    <mergeCell ref="I62:J62"/>
    <mergeCell ref="K62:N62"/>
    <mergeCell ref="O62:O65"/>
    <mergeCell ref="P62:P65"/>
    <mergeCell ref="C63:F63"/>
    <mergeCell ref="K63:N63"/>
    <mergeCell ref="C64:F64"/>
    <mergeCell ref="K64:N64"/>
    <mergeCell ref="B68:P68"/>
    <mergeCell ref="C69:E69"/>
    <mergeCell ref="G69:H69"/>
    <mergeCell ref="I69:J69"/>
    <mergeCell ref="K69:N69"/>
    <mergeCell ref="O69:O74"/>
    <mergeCell ref="P69:P74"/>
    <mergeCell ref="C70:E70"/>
    <mergeCell ref="G70:H70"/>
    <mergeCell ref="I70:J70"/>
    <mergeCell ref="C73:E73"/>
    <mergeCell ref="F73:J73"/>
    <mergeCell ref="K73:N73"/>
    <mergeCell ref="C74:E74"/>
    <mergeCell ref="G74:H74"/>
    <mergeCell ref="I74:J74"/>
    <mergeCell ref="K74:N74"/>
    <mergeCell ref="K70:N70"/>
    <mergeCell ref="C71:E71"/>
    <mergeCell ref="F71:J71"/>
    <mergeCell ref="K71:N71"/>
    <mergeCell ref="C72:E72"/>
    <mergeCell ref="G72:H72"/>
    <mergeCell ref="I72:J72"/>
    <mergeCell ref="K72:N72"/>
    <mergeCell ref="C78:E78"/>
    <mergeCell ref="G78:H78"/>
    <mergeCell ref="I78:J78"/>
    <mergeCell ref="K78:N78"/>
    <mergeCell ref="C79:E79"/>
    <mergeCell ref="G79:H79"/>
    <mergeCell ref="I79:J79"/>
    <mergeCell ref="K79:N79"/>
    <mergeCell ref="B75:P75"/>
    <mergeCell ref="C76:E76"/>
    <mergeCell ref="G76:H76"/>
    <mergeCell ref="I76:J76"/>
    <mergeCell ref="K76:N76"/>
    <mergeCell ref="C77:E77"/>
    <mergeCell ref="G77:H77"/>
    <mergeCell ref="I77:J77"/>
    <mergeCell ref="K77:N77"/>
    <mergeCell ref="C80:E80"/>
    <mergeCell ref="G80:H80"/>
    <mergeCell ref="I80:J80"/>
    <mergeCell ref="K80:N80"/>
    <mergeCell ref="O80:O81"/>
    <mergeCell ref="P80:P81"/>
    <mergeCell ref="C81:E81"/>
    <mergeCell ref="G81:H81"/>
    <mergeCell ref="I81:J81"/>
    <mergeCell ref="K81:N81"/>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H215:J215"/>
    <mergeCell ref="D216:G216"/>
    <mergeCell ref="H217:J217"/>
    <mergeCell ref="C211:G211"/>
    <mergeCell ref="H211:J211"/>
    <mergeCell ref="K211:K217"/>
    <mergeCell ref="L211:N217"/>
    <mergeCell ref="H216:J216"/>
    <mergeCell ref="C217:G217"/>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C277:G277"/>
    <mergeCell ref="O277:O279"/>
    <mergeCell ref="P277:P279"/>
    <mergeCell ref="C278:E278"/>
    <mergeCell ref="F278:G278"/>
    <mergeCell ref="C279:G279"/>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B309:P309"/>
    <mergeCell ref="C310:G310"/>
    <mergeCell ref="H310:J310"/>
    <mergeCell ref="K310:K313"/>
    <mergeCell ref="L310:N313"/>
    <mergeCell ref="O310:O315"/>
    <mergeCell ref="P310:P315"/>
    <mergeCell ref="C311:G311"/>
    <mergeCell ref="H311:J311"/>
    <mergeCell ref="C312:G312"/>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s>
  <conditionalFormatting sqref="F9">
    <cfRule type="expression" dxfId="7663" priority="142">
      <formula>$F$17="Not applicable"</formula>
    </cfRule>
    <cfRule type="expression" dxfId="7662" priority="143">
      <formula>$F$17="Don't know"</formula>
    </cfRule>
    <cfRule type="expression" dxfId="7661" priority="144">
      <formula>$F$17="No"</formula>
    </cfRule>
  </conditionalFormatting>
  <conditionalFormatting sqref="I12 I14:I19">
    <cfRule type="expression" dxfId="7660" priority="139">
      <formula>$F12="Not applicable"</formula>
    </cfRule>
    <cfRule type="expression" dxfId="7659" priority="140">
      <formula>$F12="Don't know"</formula>
    </cfRule>
    <cfRule type="expression" dxfId="7658" priority="141">
      <formula>$F12="No"</formula>
    </cfRule>
  </conditionalFormatting>
  <conditionalFormatting sqref="F11:F19 I12 F9 I14:I19">
    <cfRule type="expression" dxfId="7657" priority="138">
      <formula>$N$14="Don't know"</formula>
    </cfRule>
  </conditionalFormatting>
  <conditionalFormatting sqref="F11:F19 I12 F9 I14:I19">
    <cfRule type="expression" dxfId="7656" priority="137">
      <formula>$N$14="Not applicable"</formula>
    </cfRule>
  </conditionalFormatting>
  <conditionalFormatting sqref="F11:F19 I12 F9 I14:I19">
    <cfRule type="expression" dxfId="7655" priority="136">
      <formula>$N$14="No"</formula>
    </cfRule>
  </conditionalFormatting>
  <conditionalFormatting sqref="L188:M198">
    <cfRule type="expression" dxfId="7654" priority="134">
      <formula>$F$221="Don't know"</formula>
    </cfRule>
    <cfRule type="expression" dxfId="7653" priority="135">
      <formula>$F$221="No"</formula>
    </cfRule>
  </conditionalFormatting>
  <conditionalFormatting sqref="H26 F70:H70 H106 H281:I283 F11:F19 F188:F198 F72:H72 H297:H299 O358 H358 H301:H307 O297:O298 H28:H31 J52 J53:K53 H276:I276 H285:I290 H292:I294 K276:L279 K285:L290 K281:L283 K292:L294 J42:K45 J47:K51 G63:H64 F77:J78 F81:J81 F79:F80 L188:N198 H278:I279 G116:N128">
    <cfRule type="containsBlanks" dxfId="7652" priority="133">
      <formula>LEN(TRIM(F11))=0</formula>
    </cfRule>
  </conditionalFormatting>
  <conditionalFormatting sqref="F9">
    <cfRule type="containsBlanks" dxfId="7651" priority="132">
      <formula>LEN(TRIM(F9))=0</formula>
    </cfRule>
  </conditionalFormatting>
  <conditionalFormatting sqref="O135 O218 O260 O58 O225:O227 J35:K35 J39:K39 J55:K57 O21:O22 J36 J40">
    <cfRule type="containsBlanks" dxfId="7650" priority="131">
      <formula>LEN(TRIM(J21))=0</formula>
    </cfRule>
  </conditionalFormatting>
  <conditionalFormatting sqref="F243 H137:H139 K137 F200:F210 K219 F219:F221 H225 K228:K240 G147:G160 J147:J160">
    <cfRule type="containsBlanks" dxfId="7649" priority="130">
      <formula>LEN(TRIM(F137))=0</formula>
    </cfRule>
  </conditionalFormatting>
  <conditionalFormatting sqref="J27">
    <cfRule type="containsBlanks" dxfId="7648" priority="128">
      <formula>LEN(TRIM(J27))=0</formula>
    </cfRule>
  </conditionalFormatting>
  <conditionalFormatting sqref="G135">
    <cfRule type="containsBlanks" dxfId="7647" priority="129">
      <formula>LEN(TRIM(G135))=0</formula>
    </cfRule>
  </conditionalFormatting>
  <conditionalFormatting sqref="J58">
    <cfRule type="containsBlanks" dxfId="7646" priority="127">
      <formula>LEN(TRIM(J58))=0</formula>
    </cfRule>
  </conditionalFormatting>
  <conditionalFormatting sqref="J26">
    <cfRule type="containsBlanks" dxfId="7645" priority="126">
      <formula>LEN(TRIM(J26))=0</formula>
    </cfRule>
  </conditionalFormatting>
  <conditionalFormatting sqref="J60">
    <cfRule type="containsBlanks" dxfId="7644" priority="125">
      <formula>LEN(TRIM(J60))=0</formula>
    </cfRule>
  </conditionalFormatting>
  <conditionalFormatting sqref="F223">
    <cfRule type="containsBlanks" dxfId="7643" priority="115">
      <formula>LEN(TRIM(F223))=0</formula>
    </cfRule>
  </conditionalFormatting>
  <conditionalFormatting sqref="K242">
    <cfRule type="containsBlanks" dxfId="7642" priority="114">
      <formula>LEN(TRIM(K242))=0</formula>
    </cfRule>
  </conditionalFormatting>
  <conditionalFormatting sqref="H140">
    <cfRule type="containsBlanks" dxfId="7641" priority="124">
      <formula>LEN(TRIM(H140))=0</formula>
    </cfRule>
  </conditionalFormatting>
  <conditionalFormatting sqref="H143 K137 H137:H140">
    <cfRule type="expression" dxfId="7640" priority="122">
      <formula>#REF!="Don't know"</formula>
    </cfRule>
    <cfRule type="expression" dxfId="7639" priority="123">
      <formula>#REF!="No"</formula>
    </cfRule>
  </conditionalFormatting>
  <conditionalFormatting sqref="H143">
    <cfRule type="containsBlanks" dxfId="7638" priority="121">
      <formula>LEN(TRIM(H143))=0</formula>
    </cfRule>
  </conditionalFormatting>
  <conditionalFormatting sqref="H141">
    <cfRule type="expression" dxfId="7637" priority="119">
      <formula>#REF!="Don't know"</formula>
    </cfRule>
    <cfRule type="expression" dxfId="7636" priority="120">
      <formula>#REF!="No"</formula>
    </cfRule>
  </conditionalFormatting>
  <conditionalFormatting sqref="H141">
    <cfRule type="containsBlanks" dxfId="7635" priority="118">
      <formula>LEN(TRIM(H141))=0</formula>
    </cfRule>
  </conditionalFormatting>
  <conditionalFormatting sqref="L188:M198">
    <cfRule type="expression" dxfId="7634" priority="116">
      <formula>$F$221="Don't know"</formula>
    </cfRule>
    <cfRule type="expression" dxfId="7633" priority="117">
      <formula>$F$221="No"</formula>
    </cfRule>
  </conditionalFormatting>
  <conditionalFormatting sqref="H310:H311">
    <cfRule type="containsBlanks" dxfId="7632" priority="113">
      <formula>LEN(TRIM(H310))=0</formula>
    </cfRule>
  </conditionalFormatting>
  <conditionalFormatting sqref="O199">
    <cfRule type="containsBlanks" dxfId="7631" priority="112">
      <formula>LEN(TRIM(O199))=0</formula>
    </cfRule>
  </conditionalFormatting>
  <conditionalFormatting sqref="O252">
    <cfRule type="containsBlanks" dxfId="7630" priority="111">
      <formula>LEN(TRIM(O252))=0</formula>
    </cfRule>
  </conditionalFormatting>
  <conditionalFormatting sqref="I67">
    <cfRule type="containsBlanks" dxfId="7629" priority="110">
      <formula>LEN(TRIM(I67))=0</formula>
    </cfRule>
  </conditionalFormatting>
  <conditionalFormatting sqref="H313">
    <cfRule type="containsBlanks" dxfId="7628" priority="109">
      <formula>LEN(TRIM(H313))=0</formula>
    </cfRule>
  </conditionalFormatting>
  <conditionalFormatting sqref="H8">
    <cfRule type="containsBlanks" dxfId="7627" priority="108">
      <formula>LEN(TRIM(H8))=0</formula>
    </cfRule>
  </conditionalFormatting>
  <conditionalFormatting sqref="H8">
    <cfRule type="expression" dxfId="7626" priority="107">
      <formula>$N$14="Don't know"</formula>
    </cfRule>
  </conditionalFormatting>
  <conditionalFormatting sqref="H8">
    <cfRule type="expression" dxfId="7625" priority="106">
      <formula>$N$14="Not applicable"</formula>
    </cfRule>
  </conditionalFormatting>
  <conditionalFormatting sqref="H8">
    <cfRule type="expression" dxfId="7624" priority="105">
      <formula>$N$14="No"</formula>
    </cfRule>
  </conditionalFormatting>
  <conditionalFormatting sqref="F252">
    <cfRule type="containsBlanks" dxfId="7623" priority="104">
      <formula>LEN(TRIM(F252))=0</formula>
    </cfRule>
  </conditionalFormatting>
  <conditionalFormatting sqref="F260">
    <cfRule type="containsBlanks" dxfId="7622" priority="103">
      <formula>LEN(TRIM(F260))=0</formula>
    </cfRule>
  </conditionalFormatting>
  <conditionalFormatting sqref="F261:F264">
    <cfRule type="containsBlanks" dxfId="7621" priority="102">
      <formula>LEN(TRIM(F261))=0</formula>
    </cfRule>
  </conditionalFormatting>
  <conditionalFormatting sqref="F254">
    <cfRule type="containsBlanks" dxfId="7620" priority="101">
      <formula>LEN(TRIM(F254))=0</formula>
    </cfRule>
  </conditionalFormatting>
  <conditionalFormatting sqref="F256">
    <cfRule type="containsBlanks" dxfId="7619" priority="100">
      <formula>LEN(TRIM(F256))=0</formula>
    </cfRule>
  </conditionalFormatting>
  <conditionalFormatting sqref="F258">
    <cfRule type="containsBlanks" dxfId="7618" priority="99">
      <formula>LEN(TRIM(F258))=0</formula>
    </cfRule>
  </conditionalFormatting>
  <conditionalFormatting sqref="L165:L174">
    <cfRule type="expression" dxfId="7617" priority="97">
      <formula>$F$221="Don't know"</formula>
    </cfRule>
    <cfRule type="expression" dxfId="7616" priority="98">
      <formula>$F$221="No"</formula>
    </cfRule>
  </conditionalFormatting>
  <conditionalFormatting sqref="L164:M164">
    <cfRule type="expression" dxfId="7615" priority="95">
      <formula>$F$221="Don't know"</formula>
    </cfRule>
    <cfRule type="expression" dxfId="7614" priority="96">
      <formula>$F$221="No"</formula>
    </cfRule>
  </conditionalFormatting>
  <conditionalFormatting sqref="L164:N164 F164:F174 L165:L174">
    <cfRule type="containsBlanks" dxfId="7613" priority="94">
      <formula>LEN(TRIM(F164))=0</formula>
    </cfRule>
  </conditionalFormatting>
  <conditionalFormatting sqref="F176:F186">
    <cfRule type="containsBlanks" dxfId="7612" priority="93">
      <formula>LEN(TRIM(F176))=0</formula>
    </cfRule>
  </conditionalFormatting>
  <conditionalFormatting sqref="L164:M164">
    <cfRule type="expression" dxfId="7611" priority="91">
      <formula>$F$221="Don't know"</formula>
    </cfRule>
    <cfRule type="expression" dxfId="7610" priority="92">
      <formula>$F$221="No"</formula>
    </cfRule>
  </conditionalFormatting>
  <conditionalFormatting sqref="F95:F97">
    <cfRule type="containsBlanks" dxfId="7609" priority="90">
      <formula>LEN(TRIM(F95))=0</formula>
    </cfRule>
  </conditionalFormatting>
  <conditionalFormatting sqref="F99:F102">
    <cfRule type="containsBlanks" dxfId="7608" priority="89">
      <formula>LEN(TRIM(F99))=0</formula>
    </cfRule>
  </conditionalFormatting>
  <conditionalFormatting sqref="H213:H216">
    <cfRule type="expression" dxfId="7607" priority="87">
      <formula>$H$144="Don't know"</formula>
    </cfRule>
    <cfRule type="expression" dxfId="7606" priority="88">
      <formula>$H$144="no"</formula>
    </cfRule>
  </conditionalFormatting>
  <conditionalFormatting sqref="O211">
    <cfRule type="containsBlanks" dxfId="7605" priority="86">
      <formula>LEN(TRIM(O211))=0</formula>
    </cfRule>
  </conditionalFormatting>
  <conditionalFormatting sqref="H213:H216">
    <cfRule type="containsBlanks" dxfId="7604" priority="85">
      <formula>LEN(TRIM(H213))=0</formula>
    </cfRule>
  </conditionalFormatting>
  <conditionalFormatting sqref="H211">
    <cfRule type="expression" dxfId="7603" priority="83">
      <formula>#REF!="Don't know"</formula>
    </cfRule>
    <cfRule type="expression" dxfId="7602" priority="84">
      <formula>#REF!="No"</formula>
    </cfRule>
  </conditionalFormatting>
  <conditionalFormatting sqref="H211">
    <cfRule type="containsBlanks" dxfId="7601" priority="82">
      <formula>LEN(TRIM(H211))=0</formula>
    </cfRule>
  </conditionalFormatting>
  <conditionalFormatting sqref="H360:I360 H361">
    <cfRule type="containsBlanks" dxfId="7600" priority="80">
      <formula>LEN(TRIM(H360))=0</formula>
    </cfRule>
    <cfRule type="containsBlanks" priority="81">
      <formula>LEN(TRIM(H360))=0</formula>
    </cfRule>
  </conditionalFormatting>
  <conditionalFormatting sqref="F268:F270">
    <cfRule type="containsBlanks" dxfId="7599" priority="78">
      <formula>LEN(TRIM(F268))=0</formula>
    </cfRule>
  </conditionalFormatting>
  <conditionalFormatting sqref="G93:J93">
    <cfRule type="containsBlanks" dxfId="7598" priority="57">
      <formula>LEN(TRIM(G93))=0</formula>
    </cfRule>
  </conditionalFormatting>
  <conditionalFormatting sqref="O163">
    <cfRule type="containsBlanks" dxfId="7597" priority="79">
      <formula>LEN(TRIM(O163))=0</formula>
    </cfRule>
  </conditionalFormatting>
  <conditionalFormatting sqref="F245:G245 F247:G247 F246 F249:G249 F248">
    <cfRule type="containsBlanks" dxfId="7596" priority="56">
      <formula>LEN(TRIM(F245))=0</formula>
    </cfRule>
  </conditionalFormatting>
  <conditionalFormatting sqref="G266">
    <cfRule type="containsBlanks" dxfId="7595" priority="77">
      <formula>LEN(TRIM(G266))=0</formula>
    </cfRule>
  </conditionalFormatting>
  <conditionalFormatting sqref="I20">
    <cfRule type="containsBlanks" dxfId="7594" priority="73">
      <formula>LEN(TRIM(I20))=0</formula>
    </cfRule>
    <cfRule type="expression" dxfId="7593" priority="76">
      <formula>$M$14="Don't know"</formula>
    </cfRule>
  </conditionalFormatting>
  <conditionalFormatting sqref="I20">
    <cfRule type="expression" dxfId="7592" priority="75">
      <formula>$M$14="Not applicable"</formula>
    </cfRule>
  </conditionalFormatting>
  <conditionalFormatting sqref="I20">
    <cfRule type="expression" dxfId="7591" priority="74">
      <formula>$M$14="No"</formula>
    </cfRule>
  </conditionalFormatting>
  <conditionalFormatting sqref="I21">
    <cfRule type="containsBlanks" dxfId="7590" priority="69">
      <formula>LEN(TRIM(I21))=0</formula>
    </cfRule>
    <cfRule type="expression" dxfId="7589" priority="72">
      <formula>$M$14="Don't know"</formula>
    </cfRule>
  </conditionalFormatting>
  <conditionalFormatting sqref="I21">
    <cfRule type="expression" dxfId="7588" priority="71">
      <formula>$M$14="Not applicable"</formula>
    </cfRule>
  </conditionalFormatting>
  <conditionalFormatting sqref="I21">
    <cfRule type="expression" dxfId="7587" priority="70">
      <formula>$M$14="No"</formula>
    </cfRule>
  </conditionalFormatting>
  <conditionalFormatting sqref="I22">
    <cfRule type="containsBlanks" dxfId="7586" priority="65">
      <formula>LEN(TRIM(I22))=0</formula>
    </cfRule>
    <cfRule type="expression" dxfId="7585" priority="68">
      <formula>$M$14="Don't know"</formula>
    </cfRule>
  </conditionalFormatting>
  <conditionalFormatting sqref="I22">
    <cfRule type="expression" dxfId="7584" priority="67">
      <formula>$M$14="Not applicable"</formula>
    </cfRule>
  </conditionalFormatting>
  <conditionalFormatting sqref="I22">
    <cfRule type="expression" dxfId="7583" priority="66">
      <formula>$M$14="No"</formula>
    </cfRule>
  </conditionalFormatting>
  <conditionalFormatting sqref="I23">
    <cfRule type="expression" dxfId="7582" priority="62">
      <formula>$N$14="No"</formula>
    </cfRule>
  </conditionalFormatting>
  <conditionalFormatting sqref="I23">
    <cfRule type="expression" dxfId="7581" priority="64">
      <formula>$N$14="Don't know"</formula>
    </cfRule>
  </conditionalFormatting>
  <conditionalFormatting sqref="I23">
    <cfRule type="expression" dxfId="7580" priority="63">
      <formula>$N$14="Not applicable"</formula>
    </cfRule>
  </conditionalFormatting>
  <conditionalFormatting sqref="I23">
    <cfRule type="containsBlanks" dxfId="7579" priority="61">
      <formula>LEN(TRIM(I23))=0</formula>
    </cfRule>
  </conditionalFormatting>
  <conditionalFormatting sqref="I23">
    <cfRule type="expression" dxfId="7578" priority="60">
      <formula>$N$14="Don't know"</formula>
    </cfRule>
  </conditionalFormatting>
  <conditionalFormatting sqref="I23">
    <cfRule type="expression" dxfId="7577" priority="59">
      <formula>$N$14="Not applicable"</formula>
    </cfRule>
  </conditionalFormatting>
  <conditionalFormatting sqref="I23">
    <cfRule type="expression" dxfId="7576" priority="58">
      <formula>$N$14="No"</formula>
    </cfRule>
  </conditionalFormatting>
  <conditionalFormatting sqref="G251">
    <cfRule type="containsBlanks" dxfId="7575" priority="55">
      <formula>LEN(TRIM(G251))=0</formula>
    </cfRule>
  </conditionalFormatting>
  <conditionalFormatting sqref="O244">
    <cfRule type="containsBlanks" dxfId="7574" priority="54">
      <formula>LEN(TRIM(O244))=0</formula>
    </cfRule>
  </conditionalFormatting>
  <conditionalFormatting sqref="J354">
    <cfRule type="containsBlanks" dxfId="7573" priority="45">
      <formula>LEN(TRIM(J354))=0</formula>
    </cfRule>
  </conditionalFormatting>
  <conditionalFormatting sqref="J344">
    <cfRule type="containsBlanks" dxfId="7572" priority="47">
      <formula>LEN(TRIM(J344))=0</formula>
    </cfRule>
  </conditionalFormatting>
  <conditionalFormatting sqref="J318">
    <cfRule type="containsBlanks" dxfId="7571" priority="53">
      <formula>LEN(TRIM(J318))=0</formula>
    </cfRule>
  </conditionalFormatting>
  <conditionalFormatting sqref="J319">
    <cfRule type="containsBlanks" dxfId="7570" priority="52">
      <formula>LEN(TRIM(J319))=0</formula>
    </cfRule>
  </conditionalFormatting>
  <conditionalFormatting sqref="J324">
    <cfRule type="containsBlanks" dxfId="7569" priority="51">
      <formula>LEN(TRIM(J324))=0</formula>
    </cfRule>
  </conditionalFormatting>
  <conditionalFormatting sqref="J329">
    <cfRule type="containsBlanks" dxfId="7568" priority="50">
      <formula>LEN(TRIM(J329))=0</formula>
    </cfRule>
  </conditionalFormatting>
  <conditionalFormatting sqref="J334">
    <cfRule type="containsBlanks" dxfId="7567" priority="49">
      <formula>LEN(TRIM(J334))=0</formula>
    </cfRule>
  </conditionalFormatting>
  <conditionalFormatting sqref="J339">
    <cfRule type="containsBlanks" dxfId="7566" priority="48">
      <formula>LEN(TRIM(J339))=0</formula>
    </cfRule>
  </conditionalFormatting>
  <conditionalFormatting sqref="J349">
    <cfRule type="containsBlanks" dxfId="7565" priority="46">
      <formula>LEN(TRIM(J349))=0</formula>
    </cfRule>
  </conditionalFormatting>
  <conditionalFormatting sqref="J89:J92">
    <cfRule type="containsBlanks" dxfId="7564" priority="44">
      <formula>LEN(TRIM(J89))=0</formula>
    </cfRule>
  </conditionalFormatting>
  <conditionalFormatting sqref="J321">
    <cfRule type="containsBlanks" dxfId="7563" priority="43">
      <formula>LEN(TRIM(J321))=0</formula>
    </cfRule>
  </conditionalFormatting>
  <conditionalFormatting sqref="J326">
    <cfRule type="containsBlanks" dxfId="7562" priority="42">
      <formula>LEN(TRIM(J326))=0</formula>
    </cfRule>
  </conditionalFormatting>
  <conditionalFormatting sqref="J331">
    <cfRule type="containsBlanks" dxfId="7561" priority="41">
      <formula>LEN(TRIM(J331))=0</formula>
    </cfRule>
  </conditionalFormatting>
  <conditionalFormatting sqref="J336">
    <cfRule type="containsBlanks" dxfId="7560" priority="40">
      <formula>LEN(TRIM(J336))=0</formula>
    </cfRule>
  </conditionalFormatting>
  <conditionalFormatting sqref="J346">
    <cfRule type="containsBlanks" dxfId="7559" priority="39">
      <formula>LEN(TRIM(J346))=0</formula>
    </cfRule>
  </conditionalFormatting>
  <conditionalFormatting sqref="J351">
    <cfRule type="containsBlanks" dxfId="7558" priority="38">
      <formula>LEN(TRIM(J351))=0</formula>
    </cfRule>
  </conditionalFormatting>
  <conditionalFormatting sqref="J356">
    <cfRule type="containsBlanks" dxfId="7557" priority="37">
      <formula>LEN(TRIM(J356))=0</formula>
    </cfRule>
  </conditionalFormatting>
  <conditionalFormatting sqref="H357">
    <cfRule type="containsBlanks" dxfId="7556" priority="36">
      <formula>LEN(TRIM(H357))=0</formula>
    </cfRule>
  </conditionalFormatting>
  <conditionalFormatting sqref="K20:N24">
    <cfRule type="containsBlanks" dxfId="7555" priority="35">
      <formula>LEN(TRIM(K20))=0</formula>
    </cfRule>
  </conditionalFormatting>
  <conditionalFormatting sqref="J29">
    <cfRule type="containsBlanks" dxfId="7554" priority="33">
      <formula>LEN(TRIM(J29))=0</formula>
    </cfRule>
  </conditionalFormatting>
  <conditionalFormatting sqref="J28">
    <cfRule type="containsBlanks" dxfId="7553" priority="34">
      <formula>LEN(TRIM(J28))=0</formula>
    </cfRule>
  </conditionalFormatting>
  <conditionalFormatting sqref="J341">
    <cfRule type="containsBlanks" dxfId="7552" priority="32">
      <formula>LEN(TRIM(J341))=0</formula>
    </cfRule>
  </conditionalFormatting>
  <conditionalFormatting sqref="H308:J308">
    <cfRule type="containsBlanks" dxfId="7551" priority="31">
      <formula>LEN(TRIM(H308))=0</formula>
    </cfRule>
  </conditionalFormatting>
  <conditionalFormatting sqref="H312:J312">
    <cfRule type="containsBlanks" dxfId="7550" priority="30">
      <formula>LEN(TRIM(H312))=0</formula>
    </cfRule>
  </conditionalFormatting>
  <conditionalFormatting sqref="H315:J315">
    <cfRule type="containsBlanks" dxfId="7549" priority="29">
      <formula>LEN(TRIM(H315))=0</formula>
    </cfRule>
  </conditionalFormatting>
  <conditionalFormatting sqref="I24">
    <cfRule type="containsBlanks" dxfId="7548" priority="28">
      <formula>LEN(TRIM(I24))=0</formula>
    </cfRule>
  </conditionalFormatting>
  <conditionalFormatting sqref="O77">
    <cfRule type="containsBlanks" dxfId="7547" priority="27">
      <formula>LEN(TRIM(O77))=0</formula>
    </cfRule>
  </conditionalFormatting>
  <conditionalFormatting sqref="O78">
    <cfRule type="containsBlanks" dxfId="7546" priority="26">
      <formula>LEN(TRIM(O78))=0</formula>
    </cfRule>
  </conditionalFormatting>
  <conditionalFormatting sqref="O80">
    <cfRule type="containsBlanks" dxfId="7545" priority="25">
      <formula>LEN(TRIM(O80))=0</formula>
    </cfRule>
  </conditionalFormatting>
  <conditionalFormatting sqref="J323">
    <cfRule type="containsBlanks" dxfId="7544" priority="24">
      <formula>LEN(TRIM(J323))=0</formula>
    </cfRule>
  </conditionalFormatting>
  <conditionalFormatting sqref="J328">
    <cfRule type="containsBlanks" dxfId="7543" priority="23">
      <formula>LEN(TRIM(J328))=0</formula>
    </cfRule>
  </conditionalFormatting>
  <conditionalFormatting sqref="J333">
    <cfRule type="containsBlanks" dxfId="7542" priority="22">
      <formula>LEN(TRIM(J333))=0</formula>
    </cfRule>
  </conditionalFormatting>
  <conditionalFormatting sqref="J338">
    <cfRule type="containsBlanks" dxfId="7541" priority="21">
      <formula>LEN(TRIM(J338))=0</formula>
    </cfRule>
  </conditionalFormatting>
  <conditionalFormatting sqref="J343">
    <cfRule type="containsBlanks" dxfId="7540" priority="20">
      <formula>LEN(TRIM(J343))=0</formula>
    </cfRule>
  </conditionalFormatting>
  <conditionalFormatting sqref="J348">
    <cfRule type="containsBlanks" dxfId="7539" priority="19">
      <formula>LEN(TRIM(J348))=0</formula>
    </cfRule>
  </conditionalFormatting>
  <conditionalFormatting sqref="J353">
    <cfRule type="containsBlanks" dxfId="7538" priority="18">
      <formula>LEN(TRIM(J353))=0</formula>
    </cfRule>
  </conditionalFormatting>
  <conditionalFormatting sqref="K52">
    <cfRule type="containsBlanks" dxfId="7537" priority="17">
      <formula>LEN(TRIM(K52))=0</formula>
    </cfRule>
  </conditionalFormatting>
  <conditionalFormatting sqref="F271">
    <cfRule type="containsBlanks" dxfId="7536" priority="16">
      <formula>LEN(TRIM(F271))=0</formula>
    </cfRule>
  </conditionalFormatting>
  <conditionalFormatting sqref="F272">
    <cfRule type="containsBlanks" dxfId="7535" priority="15">
      <formula>LEN(TRIM(F272))=0</formula>
    </cfRule>
  </conditionalFormatting>
  <conditionalFormatting sqref="I11">
    <cfRule type="expression" dxfId="7534" priority="12">
      <formula>$F11="Not applicable"</formula>
    </cfRule>
    <cfRule type="expression" dxfId="7533" priority="13">
      <formula>$F11="Don't know"</formula>
    </cfRule>
    <cfRule type="expression" dxfId="7532" priority="14">
      <formula>$F11="No"</formula>
    </cfRule>
  </conditionalFormatting>
  <conditionalFormatting sqref="I11">
    <cfRule type="expression" dxfId="7531" priority="11">
      <formula>$N$14="Don't know"</formula>
    </cfRule>
  </conditionalFormatting>
  <conditionalFormatting sqref="I11">
    <cfRule type="expression" dxfId="7530" priority="10">
      <formula>$N$14="Not applicable"</formula>
    </cfRule>
  </conditionalFormatting>
  <conditionalFormatting sqref="I11">
    <cfRule type="expression" dxfId="7529" priority="9">
      <formula>$N$14="No"</formula>
    </cfRule>
  </conditionalFormatting>
  <conditionalFormatting sqref="J37:K37 K36">
    <cfRule type="containsBlanks" dxfId="7528" priority="8">
      <formula>LEN(TRIM(J36))=0</formula>
    </cfRule>
  </conditionalFormatting>
  <conditionalFormatting sqref="K40">
    <cfRule type="containsBlanks" dxfId="7527" priority="7">
      <formula>LEN(TRIM(K40))=0</formula>
    </cfRule>
  </conditionalFormatting>
  <conditionalFormatting sqref="I63">
    <cfRule type="containsBlanks" dxfId="7526" priority="6">
      <formula>LEN(TRIM(I63))=0</formula>
    </cfRule>
  </conditionalFormatting>
  <conditionalFormatting sqref="J63">
    <cfRule type="containsBlanks" dxfId="7525" priority="5">
      <formula>LEN(TRIM(J63))=0</formula>
    </cfRule>
  </conditionalFormatting>
  <conditionalFormatting sqref="I64:J64">
    <cfRule type="containsBlanks" dxfId="7524" priority="4">
      <formula>LEN(TRIM(I64))=0</formula>
    </cfRule>
  </conditionalFormatting>
  <conditionalFormatting sqref="I70:J70">
    <cfRule type="containsBlanks" dxfId="7523" priority="3">
      <formula>LEN(TRIM(I70))=0</formula>
    </cfRule>
  </conditionalFormatting>
  <conditionalFormatting sqref="I72:J72">
    <cfRule type="containsBlanks" dxfId="7522" priority="2">
      <formula>LEN(TRIM(I72))=0</formula>
    </cfRule>
  </conditionalFormatting>
  <conditionalFormatting sqref="H277:I277">
    <cfRule type="containsBlanks" dxfId="7521" priority="1">
      <formula>LEN(TRIM(H277))=0</formula>
    </cfRule>
  </conditionalFormatting>
  <dataValidations count="42">
    <dataValidation type="list" allowBlank="1" showInputMessage="1" showErrorMessage="1" sqref="J318:K318 J323:K323 J328:K328 J333:K333 J338:K338 J343:K343 J348:K348 J353:K353" xr:uid="{72C9452D-3C1A-49F4-B33B-CD80FCF9BFDB}">
      <formula1>"WHO-prequalified, SRA, Both WHO-PQ and SRA,No SRA or WHO-PQ products registered,Don’t know"</formula1>
    </dataValidation>
    <dataValidation type="list" allowBlank="1" showInputMessage="1" showErrorMessage="1" sqref="H361:I361" xr:uid="{425A2398-DC2D-49D9-9556-C4E0D77A7B38}">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67F226CC-CAF5-494B-9020-15874ED2AFDE}">
      <formula1>"Yes, No, Don’t know"</formula1>
    </dataValidation>
    <dataValidation type="list" allowBlank="1" showInputMessage="1" showErrorMessage="1" sqref="H29 J29" xr:uid="{6E790DAF-7C67-4EE7-AF0B-CDAB1F046220}">
      <formula1>"2015,2016,2017,2018,2019"</formula1>
    </dataValidation>
    <dataValidation type="list" allowBlank="1" showInputMessage="1" showErrorMessage="1" sqref="J321:K321 J326:K326 J331:K331 J336:K336 J346:K346 J351:K351 J356:K356 J341:K341" xr:uid="{24F2CFB6-3DAC-4A76-AEDD-2FF464BFE0F3}">
      <formula1>"0,1,2 or more,Don't know"</formula1>
    </dataValidation>
    <dataValidation type="list" allowBlank="1" showInputMessage="1" showErrorMessage="1" sqref="H304:J304" xr:uid="{D6EAB945-A271-4E3B-871C-43A3F0CEBF4E}">
      <formula1>"Yes - ISO certified, Yes - WHO-PQ, Yes - both ISO certified and WHO-PQ,Neither, Don’t know, Not applicable"</formula1>
    </dataValidation>
    <dataValidation type="list" allowBlank="1" showInputMessage="1" showErrorMessage="1" sqref="F248:G248" xr:uid="{18D995E0-61F4-46C0-9935-ECB2B908044E}">
      <formula1>"Yes: Extensive community mobilization/engagement,Yes: Some community mobilization/engagement,No,Don't know"</formula1>
    </dataValidation>
    <dataValidation type="list" allowBlank="1" showInputMessage="1" showErrorMessage="1" sqref="F246:G246" xr:uid="{A014DCC9-DA51-4D0D-8964-9D38FC2C1F7D}">
      <formula1>"Yes: Extensive mass media,Yes: Some mass media,No,Don't know"</formula1>
    </dataValidation>
    <dataValidation type="list" allowBlank="1" showInputMessage="1" showErrorMessage="1" sqref="G147:G160 H151:I160 H147:I149 J147:J160 K147:L149 K151:L160" xr:uid="{EBAEF900-C6F1-47BD-9E0D-56CF061B6CDF}">
      <formula1>"Community Health Worker (or equivalent),Auxiliary Nurse,Auxiliary Nurse Midwife,Nurse,Clinical Officer,Doctor,Don't know,Not applicable"</formula1>
    </dataValidation>
    <dataValidation type="list" allowBlank="1" showInputMessage="1" showErrorMessage="1" sqref="H140:J140" xr:uid="{05AE8E02-87E0-48D7-A75B-5C1679E867E4}">
      <formula1>"Yes - high level of implementation, Yes - some implementation,Minimal or no implementation, Don't know, Not applicable (no strategy)"</formula1>
    </dataValidation>
    <dataValidation type="list" allowBlank="1" showInputMessage="1" showErrorMessage="1" sqref="J89:J92" xr:uid="{1BED77EC-19C4-4182-8A9F-3B2DF855EF82}">
      <formula1>"Yes, No, Don't Know,Not applicable"</formula1>
    </dataValidation>
    <dataValidation type="list" allowBlank="1" showInputMessage="1" showErrorMessage="1" error="Please choose from the dropdown list." prompt="Please select from the dropdown list" sqref="G90:I92" xr:uid="{CECE8320-9E10-4067-8FF6-08FE3AD042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2B55CAA-B193-4B1B-ADC9-2862D571A5E7}">
      <formula1>"Ministry of Finance, Ministry of Planning,Both,Neither,Don't know, Not applicable"</formula1>
    </dataValidation>
    <dataValidation type="list" allowBlank="1" showInputMessage="1" showErrorMessage="1" sqref="F99:G102" xr:uid="{DD599913-E549-4DFD-B52B-63610D09A9C8}">
      <formula1>"Yes,No,Don't Know"</formula1>
    </dataValidation>
    <dataValidation type="list" allowBlank="1" showInputMessage="1" showErrorMessage="1" sqref="G251" xr:uid="{895FBD0B-02E0-41AD-9BB5-7E808AA78326}">
      <formula1>"0%,1-10%,11-20%,21-30%,31-40%,41-50%,51-60%,61-70%,71-80%,81-100%,Don't know,Not applicable"</formula1>
    </dataValidation>
    <dataValidation type="list" allowBlank="1" showInputMessage="1" showErrorMessage="1" sqref="F249:G249 H213:J216" xr:uid="{DB0E2008-13D2-4DEC-BDCF-C060159096A7}">
      <formula1>"Yes,No,Don't know"</formula1>
    </dataValidation>
    <dataValidation type="list" allowBlank="1" showInputMessage="1" showErrorMessage="1" sqref="F247:G247" xr:uid="{19675B39-73A6-4F05-9127-ACC06890A464}">
      <formula1>"Yes: Extensive mobile outreach/education,Yes: Some mobile outreach/education,No,Don't know"</formula1>
    </dataValidation>
    <dataValidation type="list" allowBlank="1" showInputMessage="1" showErrorMessage="1" sqref="F245:G245" xr:uid="{388B7E8A-F5D8-4C0D-8BB8-585B7A36357C}">
      <formula1>"Yes: Extensive social marketing,Yes: Some social marketing,No,Don't know"</formula1>
    </dataValidation>
    <dataValidation allowBlank="1" showInputMessage="1" showErrorMessage="1" error="Please choose from the dropdown list." sqref="K20:N24" xr:uid="{34EAA9A6-2081-4791-BF0D-293E3B490549}"/>
    <dataValidation type="list" allowBlank="1" showInputMessage="1" showErrorMessage="1" sqref="F270:G272" xr:uid="{FA8A839A-45E5-4364-AA57-B7305A2D6152}">
      <formula1>"Yes: All NGO facilities included, Yes: Some NGO facilities included,None, Don't know, Not applicable (no LMIS)"</formula1>
    </dataValidation>
    <dataValidation type="list" allowBlank="1" showInputMessage="1" showErrorMessage="1" sqref="F269:G269" xr:uid="{26E17A69-B7B7-4E12-BBDB-6E40AB09F717}">
      <formula1>"Yes: All private sector facilities included, Yes: Some private sector facilities included,None, Don't know, Not applicable (no LMIS)"</formula1>
    </dataValidation>
    <dataValidation type="list" allowBlank="1" showInputMessage="1" showErrorMessage="1" sqref="F268:G268" xr:uid="{3CFEFBE9-8386-43BD-A4AC-6DF7F06A6777}">
      <formula1>"Yes: All public sector facilities included, Yes: Some public sector facilities included,None, Don't know, Not applicable (no LMIS)"</formula1>
    </dataValidation>
    <dataValidation type="list" allowBlank="1" showInputMessage="1" showErrorMessage="1" sqref="H360:I360" xr:uid="{7981B7DD-0361-4484-9A3B-3DCAB41F2085}">
      <formula1>"Yes (PSE plan with FP/RH component),No PSE plan started/developed,Yes PSE plan but no FP/RH component,Don't know"</formula1>
    </dataValidation>
    <dataValidation type="list" allowBlank="1" showInputMessage="1" showErrorMessage="1" sqref="H312:J312" xr:uid="{98D490AA-8331-4379-B508-272E78D8E779}">
      <formula1>"0-25%,26-50%,51-75%,76-100%, Don’t know, Not applicable"</formula1>
    </dataValidation>
    <dataValidation type="list" allowBlank="1" showInputMessage="1" showErrorMessage="1" sqref="F95:F97" xr:uid="{4E5CE932-3643-49C5-BC1A-0CDDFAC2A28F}">
      <formula1>"Yes,No,Don't Know,Not Applicable"</formula1>
    </dataValidation>
    <dataValidation type="list" allowBlank="1" showInputMessage="1" showErrorMessage="1" sqref="H302:J302" xr:uid="{1630776A-EE15-49A0-A762-3D08D014CA94}">
      <formula1>"Yes,No,Don't know,Not applicable"</formula1>
    </dataValidation>
    <dataValidation type="list" allowBlank="1" showInputMessage="1" showErrorMessage="1" sqref="H308:J308" xr:uid="{36C7C59E-C9D3-4082-9586-17F71EFA0FC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38D2E92D-20D3-498B-8C05-046EB8DA5960}">
      <formula1>"0,1,2-3,More than 3, Don’t know"</formula1>
    </dataValidation>
    <dataValidation type="list" allowBlank="1" showInputMessage="1" showErrorMessage="1" sqref="J349 J354 J324 J329 J334 J339 J344 J319" xr:uid="{ADC99CAF-3FA5-438C-9E5D-F8CF868B06BC}">
      <formula1>"0,1,2-3,More than 3,Don't know"</formula1>
    </dataValidation>
    <dataValidation type="list" allowBlank="1" showInputMessage="1" showErrorMessage="1" sqref="H302" xr:uid="{70C962D2-6CEA-4E3F-B53D-C22F5070FF9C}">
      <formula1>"Yes,No,Don’t know, Not applicable"</formula1>
    </dataValidation>
    <dataValidation type="list" allowBlank="1" showInputMessage="1" showErrorMessage="1" sqref="H301:J301" xr:uid="{F42227DE-B891-4008-A585-03B886AB49C9}">
      <formula1>"Less than 6 months, 6 months to under 1 year, 1 year to 18 months, More than 18 months,Don’t know"</formula1>
    </dataValidation>
    <dataValidation type="list" allowBlank="1" showInputMessage="1" showErrorMessage="1" error="Please choose from the dropdown list." sqref="I20:I21" xr:uid="{A2C75A38-FAB0-4FE5-AB8C-B64DBCFB56F8}">
      <formula1>"Yes, No, Don't know, Not applicable"</formula1>
    </dataValidation>
    <dataValidation type="list" allowBlank="1" showInputMessage="1" showErrorMessage="1" sqref="H305:J306" xr:uid="{F5634575-E2FE-45E2-B4B6-AA11E251ECC4}">
      <formula1>"Most were tested, Some were tested, None were tested, Don't know, Not applicable"</formula1>
    </dataValidation>
    <dataValidation type="list" allowBlank="1" showInputMessage="1" showErrorMessage="1" sqref="H315 H303 H307 H313 H311 H298:H299" xr:uid="{8312057A-DB8B-4BA8-ABC1-DE8B92C91377}">
      <formula1>"Yes, No, Don’t know, Not applicable"</formula1>
    </dataValidation>
    <dataValidation type="list" allowBlank="1" showInputMessage="1" showErrorMessage="1" sqref="J161:L161" xr:uid="{4C3C6187-4A7E-4A4F-9109-566A850A21C4}">
      <formula1>"Community Health Worker (or equivalent), Nurse, Auxiliary Nurse, Auxiliary Nurse Midwife, Clinical Officer, Doctor, Don't know, Not applicable"</formula1>
    </dataValidation>
    <dataValidation type="list" allowBlank="1" showInputMessage="1" showErrorMessage="1" sqref="H106" xr:uid="{8E58DBC2-F871-4C62-A837-D164861E350F}">
      <formula1>"Yes, No, Don't Know"</formula1>
    </dataValidation>
    <dataValidation type="list" allowBlank="1" showInputMessage="1" showErrorMessage="1" sqref="F77:F81" xr:uid="{3735A470-2594-4005-9B20-31A1E63042D7}">
      <formula1>"In-kind, Cash, Don't know, Not applicable"</formula1>
    </dataValidation>
    <dataValidation type="list" allowBlank="1" showInputMessage="1" showErrorMessage="1" sqref="F164:F174 J60:K60 I67 F188:F198 K228:K240 F252 G135 H143:J143 H141:J141 J58 F260 F176:F186 F200:F210 H211:J211 G266 H357:H358" xr:uid="{A40636EE-3AF9-454C-9D37-2F405C1770D1}">
      <formula1>"Yes, No, Don't know"</formula1>
    </dataValidation>
    <dataValidation type="list" allowBlank="1" showInputMessage="1" showErrorMessage="1" sqref="H31:J31" xr:uid="{CFAEC781-0B8F-47FF-B3F9-97C969061FD7}">
      <formula1>"Less than annually,Annually,Bi-annually (twice a year),Quarterly,Monthly,Ad hoc"</formula1>
    </dataValidation>
    <dataValidation type="list" allowBlank="1" showInputMessage="1" showErrorMessage="1" sqref="H26 J26 H28 J28" xr:uid="{A3BCABDE-EB68-4563-B60E-F6A2E38C887A}">
      <formula1>"January, February, March, April, May, June, July, August, September, October, November, December"</formula1>
    </dataValidation>
    <dataValidation type="list" allowBlank="1" showInputMessage="1" showErrorMessage="1" error="Please choose from the dropdown list." sqref="I22" xr:uid="{C85D5935-93F7-4DF6-ADC9-B57196BDD75B}">
      <formula1>"0 times, 1 time, 2-3 times, 4 or more times, Don't know"</formula1>
    </dataValidation>
    <dataValidation type="list" allowBlank="1" showInputMessage="1" showErrorMessage="1" sqref="F261:F264 H8 L164:L174 F72 F219:F221 H225 F223 I23:I24 L188:N198 G130:N132 F258 H139:J139 F19 F254 F256 F70 F11:F17 M164:N164 G116:N128" xr:uid="{E80D6D04-83DF-49FB-B7DC-23E9C1C02821}">
      <formula1>"Yes, No, Don't know, Not applicable"</formula1>
    </dataValidation>
  </dataValidations>
  <hyperlinks>
    <hyperlink ref="L1:M1" location="'All Countries Summary (2019)'!A1" display="go to summary page" xr:uid="{D7F9C72C-0B96-4825-9C8C-8FBD429F6764}"/>
  </hyperlinks>
  <pageMargins left="0.7" right="0.7" top="0.75" bottom="0.75" header="0.3" footer="0.3"/>
  <pageSetup scale="24" orientation="portrait" r:id="rId1"/>
  <rowBreaks count="1" manualBreakCount="1">
    <brk id="67" max="15" man="1"/>
  </rowBreaks>
  <colBreaks count="1" manualBreakCount="1">
    <brk id="16"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rom drop-down list" xr:uid="{1B3C9A46-17A2-4328-96E1-D02827B96590}">
          <x14:formula1>
            <xm:f>'\\chemonics.sharepoint.com@SSL\DavWWWRoot\sites\FO000\1300_CL\Monitoring and Evaluation\CS Indicators and Index\Validated Surveys - 2019\Validation_final\[CS Indicators Survey_2019_Angola_final.xlsx]Data sources for dropdown list'!#REF!</xm:f>
          </x14:formula1>
          <xm:sqref>O8:O19</xm:sqref>
        </x14:dataValidation>
        <x14:dataValidation type="list" allowBlank="1" showInputMessage="1" showErrorMessage="1" xr:uid="{E628A789-CE94-4C52-874F-E43BB52AE43F}">
          <x14:formula1>
            <xm:f>'\\chemonics.sharepoint.com@SSL\DavWWWRoot\sites\FO000\1300_CL\Monitoring and Evaluation\CS Indicators and Index\Validated Surveys - 2019\Validation_final\[CS Indicators Survey_2019_Angola_final.xlsx]Data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9EB3B-2BA0-411B-B973-B555B3BBE92A}">
  <sheetPr>
    <tabColor theme="9" tint="0.39997558519241921"/>
  </sheetPr>
  <dimension ref="A1:Q363"/>
  <sheetViews>
    <sheetView showGridLines="0" zoomScaleNormal="100" workbookViewId="0"/>
  </sheetViews>
  <sheetFormatPr defaultRowHeight="15"/>
  <cols>
    <col min="1" max="1" width="2.140625" customWidth="1"/>
    <col min="3" max="3" width="3.42578125" customWidth="1"/>
    <col min="4" max="4" width="16.140625" customWidth="1"/>
    <col min="5" max="5" width="61" customWidth="1"/>
    <col min="6" max="6" width="14.5703125" customWidth="1"/>
    <col min="7" max="7" width="20" customWidth="1"/>
    <col min="8" max="8" width="18.42578125" customWidth="1"/>
    <col min="9" max="9" width="18.85546875" customWidth="1"/>
    <col min="10" max="10" width="18.140625" customWidth="1"/>
    <col min="11" max="11" width="19.5703125" customWidth="1"/>
    <col min="12" max="12" width="17.140625" customWidth="1"/>
    <col min="13" max="13" width="17.42578125" customWidth="1"/>
    <col min="14" max="14" width="18.5703125" customWidth="1"/>
    <col min="15" max="16" width="60.42578125" customWidth="1"/>
  </cols>
  <sheetData>
    <row r="1" spans="2:16" ht="67.5" customHeight="1">
      <c r="B1" s="140"/>
      <c r="C1" s="140"/>
      <c r="D1" s="140"/>
      <c r="E1" s="140"/>
      <c r="F1" s="643"/>
      <c r="G1" s="643"/>
      <c r="H1" s="643"/>
      <c r="I1" s="643"/>
      <c r="J1" s="643"/>
      <c r="K1" s="643"/>
      <c r="L1" s="2508" t="s">
        <v>828</v>
      </c>
      <c r="M1" s="2508"/>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5612</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2.25" customHeight="1" thickBot="1">
      <c r="B5" s="2430" t="s">
        <v>830</v>
      </c>
      <c r="C5" s="2431"/>
      <c r="D5" s="2431"/>
      <c r="E5" s="2431"/>
      <c r="F5" s="2431"/>
      <c r="G5" s="2431"/>
      <c r="H5" s="2431"/>
      <c r="I5" s="2431"/>
      <c r="J5" s="2431"/>
      <c r="K5" s="2431"/>
      <c r="L5" s="2431"/>
      <c r="M5" s="2431"/>
      <c r="N5" s="2431"/>
      <c r="O5" s="140"/>
      <c r="P5" s="140"/>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914</v>
      </c>
      <c r="P8" s="2245" t="s">
        <v>4222</v>
      </c>
    </row>
    <row r="9" spans="2:16" ht="20.45" customHeight="1">
      <c r="B9" s="22" t="s">
        <v>435</v>
      </c>
      <c r="C9" s="1997" t="s">
        <v>436</v>
      </c>
      <c r="D9" s="1997"/>
      <c r="E9" s="1998"/>
      <c r="F9" s="2411" t="s">
        <v>5613</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93" customHeight="1">
      <c r="B11" s="1494" t="s">
        <v>435</v>
      </c>
      <c r="C11" s="2043" t="s">
        <v>439</v>
      </c>
      <c r="D11" s="2043"/>
      <c r="E11" s="2415"/>
      <c r="F11" s="1622" t="s">
        <v>56</v>
      </c>
      <c r="G11" s="2397" t="s">
        <v>440</v>
      </c>
      <c r="H11" s="2138"/>
      <c r="I11" s="1637" t="s">
        <v>5614</v>
      </c>
      <c r="J11" s="1637" t="s">
        <v>5615</v>
      </c>
      <c r="K11" s="2774" t="s">
        <v>5616</v>
      </c>
      <c r="L11" s="2774"/>
      <c r="M11" s="2774"/>
      <c r="N11" s="1637"/>
      <c r="O11" s="2124"/>
      <c r="P11" s="2124"/>
    </row>
    <row r="12" spans="2:16" ht="76.349999999999994" customHeight="1">
      <c r="B12" s="1490" t="s">
        <v>441</v>
      </c>
      <c r="C12" s="1997" t="s">
        <v>442</v>
      </c>
      <c r="D12" s="1997"/>
      <c r="E12" s="1998"/>
      <c r="F12" s="1622" t="s">
        <v>56</v>
      </c>
      <c r="G12" s="2397" t="s">
        <v>440</v>
      </c>
      <c r="H12" s="2138"/>
      <c r="I12" s="1637" t="s">
        <v>5617</v>
      </c>
      <c r="J12" s="1637" t="s">
        <v>5618</v>
      </c>
      <c r="K12" s="1637" t="s">
        <v>5619</v>
      </c>
      <c r="L12" s="1637" t="s">
        <v>5620</v>
      </c>
      <c r="M12" s="2160" t="s">
        <v>5621</v>
      </c>
      <c r="N12" s="2434"/>
      <c r="O12" s="2124"/>
      <c r="P12" s="2124"/>
    </row>
    <row r="13" spans="2:16" ht="48" customHeight="1">
      <c r="B13" s="1490" t="s">
        <v>443</v>
      </c>
      <c r="C13" s="1997" t="s">
        <v>444</v>
      </c>
      <c r="D13" s="1997"/>
      <c r="E13" s="1998"/>
      <c r="F13" s="1622" t="s">
        <v>56</v>
      </c>
      <c r="G13" s="2397" t="s">
        <v>440</v>
      </c>
      <c r="H13" s="2138"/>
      <c r="I13" s="1637" t="s">
        <v>5622</v>
      </c>
      <c r="J13" s="1637" t="s">
        <v>5623</v>
      </c>
      <c r="K13" s="1637" t="s">
        <v>5624</v>
      </c>
      <c r="L13" s="1637" t="s">
        <v>5625</v>
      </c>
      <c r="M13" s="2774" t="s">
        <v>5626</v>
      </c>
      <c r="N13" s="2775"/>
      <c r="O13" s="2124"/>
      <c r="P13" s="2124"/>
    </row>
    <row r="14" spans="2:16" ht="21.6" customHeight="1">
      <c r="B14" s="1490" t="s">
        <v>445</v>
      </c>
      <c r="C14" s="1997" t="s">
        <v>446</v>
      </c>
      <c r="D14" s="1997"/>
      <c r="E14" s="1998"/>
      <c r="F14" s="1622" t="s">
        <v>56</v>
      </c>
      <c r="G14" s="2397" t="s">
        <v>447</v>
      </c>
      <c r="H14" s="2138"/>
      <c r="I14" s="1637" t="s">
        <v>113</v>
      </c>
      <c r="J14" s="1637" t="s">
        <v>5627</v>
      </c>
      <c r="K14" s="1637" t="s">
        <v>5628</v>
      </c>
      <c r="L14" s="1637"/>
      <c r="M14" s="1637"/>
      <c r="N14" s="1637"/>
      <c r="O14" s="2124"/>
      <c r="P14" s="2124"/>
    </row>
    <row r="15" spans="2:16" ht="26.1" customHeight="1">
      <c r="B15" s="1490" t="s">
        <v>448</v>
      </c>
      <c r="C15" s="1997" t="s">
        <v>67</v>
      </c>
      <c r="D15" s="1997"/>
      <c r="E15" s="1998"/>
      <c r="F15" s="1622" t="s">
        <v>56</v>
      </c>
      <c r="G15" s="2397" t="s">
        <v>449</v>
      </c>
      <c r="H15" s="2138"/>
      <c r="I15" s="2773" t="s">
        <v>5629</v>
      </c>
      <c r="J15" s="2774"/>
      <c r="K15" s="2774"/>
      <c r="L15" s="2160" t="s">
        <v>5630</v>
      </c>
      <c r="M15" s="2160"/>
      <c r="N15" s="1637"/>
      <c r="O15" s="2124"/>
      <c r="P15" s="2124"/>
    </row>
    <row r="16" spans="2:16" ht="45" customHeight="1">
      <c r="B16" s="1490" t="s">
        <v>450</v>
      </c>
      <c r="C16" s="1997" t="s">
        <v>451</v>
      </c>
      <c r="D16" s="1997"/>
      <c r="E16" s="1998"/>
      <c r="F16" s="1622" t="s">
        <v>56</v>
      </c>
      <c r="G16" s="2397" t="s">
        <v>452</v>
      </c>
      <c r="H16" s="2138"/>
      <c r="I16" s="1637" t="s">
        <v>5631</v>
      </c>
      <c r="J16" s="1637" t="s">
        <v>5632</v>
      </c>
      <c r="K16" s="1637" t="s">
        <v>5633</v>
      </c>
      <c r="L16" s="1637" t="s">
        <v>5634</v>
      </c>
      <c r="M16" s="2774" t="s">
        <v>5635</v>
      </c>
      <c r="N16" s="2775"/>
      <c r="O16" s="2124"/>
      <c r="P16" s="2124"/>
    </row>
    <row r="17" spans="2:16" ht="35.1" customHeight="1">
      <c r="B17" s="1490" t="s">
        <v>453</v>
      </c>
      <c r="C17" s="2043" t="s">
        <v>454</v>
      </c>
      <c r="D17" s="2043"/>
      <c r="E17" s="2043"/>
      <c r="F17" s="1622" t="s">
        <v>56</v>
      </c>
      <c r="G17" s="2397" t="s">
        <v>455</v>
      </c>
      <c r="H17" s="2138"/>
      <c r="I17" s="1637" t="s">
        <v>5636</v>
      </c>
      <c r="J17" s="1637" t="s">
        <v>5637</v>
      </c>
      <c r="K17" s="1637" t="s">
        <v>5638</v>
      </c>
      <c r="L17" s="1637"/>
      <c r="M17" s="1637"/>
      <c r="N17" s="1637"/>
      <c r="O17" s="2124"/>
      <c r="P17" s="2124"/>
    </row>
    <row r="18" spans="2:16" ht="21" customHeight="1">
      <c r="B18" s="1490" t="s">
        <v>456</v>
      </c>
      <c r="C18" s="2043" t="s">
        <v>457</v>
      </c>
      <c r="D18" s="2043"/>
      <c r="E18" s="2043"/>
      <c r="F18" s="1622" t="s">
        <v>74</v>
      </c>
      <c r="G18" s="2397" t="s">
        <v>455</v>
      </c>
      <c r="H18" s="2138"/>
      <c r="I18" s="2773" t="s">
        <v>5639</v>
      </c>
      <c r="J18" s="2774"/>
      <c r="K18" s="1637"/>
      <c r="L18" s="1637"/>
      <c r="M18" s="1637"/>
      <c r="N18" s="1637"/>
      <c r="O18" s="2124"/>
      <c r="P18" s="2124"/>
    </row>
    <row r="19" spans="2:16" ht="123.6" customHeight="1">
      <c r="B19" s="1490" t="s">
        <v>458</v>
      </c>
      <c r="C19" s="2043" t="s">
        <v>459</v>
      </c>
      <c r="D19" s="2043"/>
      <c r="E19" s="2043"/>
      <c r="F19" s="1622" t="s">
        <v>56</v>
      </c>
      <c r="G19" s="2397" t="s">
        <v>455</v>
      </c>
      <c r="H19" s="2138"/>
      <c r="I19" s="1637" t="s">
        <v>5640</v>
      </c>
      <c r="J19" s="1637" t="s">
        <v>5641</v>
      </c>
      <c r="K19" s="1637" t="s">
        <v>5642</v>
      </c>
      <c r="L19" s="1637" t="s">
        <v>5643</v>
      </c>
      <c r="M19" s="2774" t="s">
        <v>5644</v>
      </c>
      <c r="N19" s="2775"/>
      <c r="O19" s="2197"/>
      <c r="P19" s="2197"/>
    </row>
    <row r="20" spans="2:16" ht="24" customHeight="1">
      <c r="B20" s="23" t="s">
        <v>78</v>
      </c>
      <c r="C20" s="1997" t="s">
        <v>460</v>
      </c>
      <c r="D20" s="1997"/>
      <c r="E20" s="1997"/>
      <c r="F20" s="1997"/>
      <c r="G20" s="1997"/>
      <c r="H20" s="1997"/>
      <c r="I20" s="1522" t="s">
        <v>56</v>
      </c>
      <c r="J20" s="1993" t="s">
        <v>461</v>
      </c>
      <c r="K20" s="2170" t="s">
        <v>5645</v>
      </c>
      <c r="L20" s="2171"/>
      <c r="M20" s="2171"/>
      <c r="N20" s="2179"/>
      <c r="O20" s="25" t="s">
        <v>844</v>
      </c>
      <c r="P20" s="26"/>
    </row>
    <row r="21" spans="2:16" ht="24" customHeight="1">
      <c r="B21" s="23" t="s">
        <v>81</v>
      </c>
      <c r="C21" s="1997" t="s">
        <v>462</v>
      </c>
      <c r="D21" s="1997"/>
      <c r="E21" s="1997"/>
      <c r="F21" s="1997"/>
      <c r="G21" s="1997"/>
      <c r="H21" s="1997"/>
      <c r="I21" s="1522" t="s">
        <v>56</v>
      </c>
      <c r="J21" s="2398"/>
      <c r="K21" s="2172"/>
      <c r="L21" s="2173"/>
      <c r="M21" s="2173"/>
      <c r="N21" s="2174"/>
      <c r="O21" s="25" t="s">
        <v>914</v>
      </c>
      <c r="P21" s="26"/>
    </row>
    <row r="22" spans="2:16">
      <c r="B22" s="23" t="s">
        <v>91</v>
      </c>
      <c r="C22" s="1997" t="s">
        <v>463</v>
      </c>
      <c r="D22" s="1997"/>
      <c r="E22" s="1997"/>
      <c r="F22" s="1997"/>
      <c r="G22" s="1997"/>
      <c r="H22" s="1997"/>
      <c r="I22" s="1522" t="s">
        <v>88</v>
      </c>
      <c r="J22" s="2398"/>
      <c r="K22" s="2172"/>
      <c r="L22" s="2173"/>
      <c r="M22" s="2173"/>
      <c r="N22" s="2174"/>
      <c r="O22" s="2051" t="s">
        <v>914</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5100" t="s">
        <v>5646</v>
      </c>
      <c r="M26" s="5101"/>
      <c r="N26" s="5102"/>
      <c r="O26" s="30" t="s">
        <v>3133</v>
      </c>
      <c r="P26" s="1515"/>
    </row>
    <row r="27" spans="2:16" ht="89.25" customHeight="1">
      <c r="B27" s="23" t="s">
        <v>472</v>
      </c>
      <c r="C27" s="2028" t="s">
        <v>473</v>
      </c>
      <c r="D27" s="2028"/>
      <c r="E27" s="2028"/>
      <c r="F27" s="2028"/>
      <c r="G27" s="2028"/>
      <c r="H27" s="2028"/>
      <c r="I27" s="2029"/>
      <c r="J27" s="606">
        <f>10428202*1.3</f>
        <v>13556662.6</v>
      </c>
      <c r="K27" s="2113"/>
      <c r="L27" s="5103"/>
      <c r="M27" s="5104"/>
      <c r="N27" s="5105"/>
      <c r="O27" s="2051" t="s">
        <v>3134</v>
      </c>
      <c r="P27" s="2051"/>
    </row>
    <row r="28" spans="2:16" ht="29.25" customHeight="1">
      <c r="B28" s="2096" t="s">
        <v>120</v>
      </c>
      <c r="C28" s="1830" t="s">
        <v>474</v>
      </c>
      <c r="D28" s="1830"/>
      <c r="E28" s="1830"/>
      <c r="F28" s="1830"/>
      <c r="G28" s="1634" t="s">
        <v>469</v>
      </c>
      <c r="H28" s="1531" t="s">
        <v>1883</v>
      </c>
      <c r="I28" s="32" t="s">
        <v>470</v>
      </c>
      <c r="J28" s="33" t="s">
        <v>1884</v>
      </c>
      <c r="K28" s="2113"/>
      <c r="L28" s="5103"/>
      <c r="M28" s="5104"/>
      <c r="N28" s="5105"/>
      <c r="O28" s="2124"/>
      <c r="P28" s="2124"/>
    </row>
    <row r="29" spans="2:16" ht="19.5" customHeight="1">
      <c r="B29" s="2097"/>
      <c r="C29" s="2043"/>
      <c r="D29" s="2043"/>
      <c r="E29" s="2043"/>
      <c r="F29" s="2043"/>
      <c r="G29" s="1634" t="s">
        <v>475</v>
      </c>
      <c r="H29" s="1510">
        <v>2018</v>
      </c>
      <c r="I29" s="32" t="s">
        <v>476</v>
      </c>
      <c r="J29" s="1510">
        <v>2019</v>
      </c>
      <c r="K29" s="2113"/>
      <c r="L29" s="5103"/>
      <c r="M29" s="5104"/>
      <c r="N29" s="5105"/>
      <c r="O29" s="2124"/>
      <c r="P29" s="2124"/>
    </row>
    <row r="30" spans="2:16" ht="240.75" customHeight="1">
      <c r="B30" s="1490" t="s">
        <v>435</v>
      </c>
      <c r="C30" s="1997" t="s">
        <v>477</v>
      </c>
      <c r="D30" s="1997"/>
      <c r="E30" s="1997"/>
      <c r="F30" s="1997"/>
      <c r="G30" s="1998"/>
      <c r="H30" s="3381" t="s">
        <v>5647</v>
      </c>
      <c r="I30" s="2003"/>
      <c r="J30" s="5098"/>
      <c r="K30" s="2113"/>
      <c r="L30" s="5103"/>
      <c r="M30" s="5104"/>
      <c r="N30" s="5105"/>
      <c r="O30" s="2197"/>
      <c r="P30" s="2197"/>
    </row>
    <row r="31" spans="2:16" ht="31.35" customHeight="1">
      <c r="B31" s="1490" t="s">
        <v>441</v>
      </c>
      <c r="C31" s="1997" t="s">
        <v>478</v>
      </c>
      <c r="D31" s="1997"/>
      <c r="E31" s="1997"/>
      <c r="F31" s="1997"/>
      <c r="G31" s="1998"/>
      <c r="H31" s="2384" t="s">
        <v>852</v>
      </c>
      <c r="I31" s="2385"/>
      <c r="J31" s="2386"/>
      <c r="K31" s="2114"/>
      <c r="L31" s="5099" t="s">
        <v>5648</v>
      </c>
      <c r="M31" s="5099"/>
      <c r="N31" s="5099"/>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3136</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t="s">
        <v>5649</v>
      </c>
      <c r="P34" s="2379"/>
    </row>
    <row r="35" spans="2:16" ht="21" customHeight="1">
      <c r="B35" s="27"/>
      <c r="C35" s="2091" t="s">
        <v>485</v>
      </c>
      <c r="D35" s="2091"/>
      <c r="E35" s="2091"/>
      <c r="F35" s="2091"/>
      <c r="G35" s="2091"/>
      <c r="H35" s="2091"/>
      <c r="I35" s="2092"/>
      <c r="J35" s="507">
        <v>2914360</v>
      </c>
      <c r="K35" s="508">
        <v>1653272.1837486927</v>
      </c>
      <c r="L35" s="2361">
        <f t="shared" ref="L35:L56" si="0">ABS(J35-K35)/J35</f>
        <v>0.43271518146396026</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c r="H37" s="2008"/>
      <c r="I37" s="1755"/>
      <c r="J37" s="236" t="s">
        <v>61</v>
      </c>
      <c r="K37" s="237" t="s">
        <v>61</v>
      </c>
      <c r="L37" s="2369" t="s">
        <v>61</v>
      </c>
      <c r="M37" s="2370"/>
      <c r="N37" s="2371"/>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507">
        <v>131491</v>
      </c>
      <c r="K39" s="508">
        <v>183696.90930541031</v>
      </c>
      <c r="L39" s="2369">
        <f>ABS(J39-K39)/J39</f>
        <v>0.39703028576412314</v>
      </c>
      <c r="M39" s="2370"/>
      <c r="N39" s="2371"/>
      <c r="O39" s="2380"/>
      <c r="P39" s="2380"/>
    </row>
    <row r="40" spans="2:16" ht="27.75" customHeight="1">
      <c r="B40" s="27"/>
      <c r="C40" s="2091" t="s">
        <v>492</v>
      </c>
      <c r="D40" s="2091"/>
      <c r="E40" s="2091"/>
      <c r="F40" s="38" t="s">
        <v>488</v>
      </c>
      <c r="G40" s="1754"/>
      <c r="H40" s="2008"/>
      <c r="I40" s="1755"/>
      <c r="J40" s="236" t="s">
        <v>61</v>
      </c>
      <c r="K40" s="237" t="s">
        <v>61</v>
      </c>
      <c r="L40" s="2369" t="s">
        <v>61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507">
        <v>1902669</v>
      </c>
      <c r="K42" s="508">
        <v>1670129.0766026005</v>
      </c>
      <c r="L42" s="2361">
        <f t="shared" si="0"/>
        <v>0.12221774959144206</v>
      </c>
      <c r="M42" s="2362"/>
      <c r="N42" s="2363"/>
      <c r="O42" s="2380"/>
      <c r="P42" s="2380"/>
    </row>
    <row r="43" spans="2:16" ht="21" customHeight="1">
      <c r="B43" s="27"/>
      <c r="C43" s="2091" t="s">
        <v>495</v>
      </c>
      <c r="D43" s="2091"/>
      <c r="E43" s="2091"/>
      <c r="F43" s="2091"/>
      <c r="G43" s="2091"/>
      <c r="H43" s="2091"/>
      <c r="I43" s="2092"/>
      <c r="J43" s="507">
        <v>2710065</v>
      </c>
      <c r="K43" s="508">
        <v>2584723.5709325965</v>
      </c>
      <c r="L43" s="2361">
        <f t="shared" si="0"/>
        <v>4.6250340514859808E-2</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236" t="s">
        <v>61</v>
      </c>
      <c r="K45" s="237" t="s">
        <v>61</v>
      </c>
      <c r="L45" s="2369" t="s">
        <v>61</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507">
        <v>449814</v>
      </c>
      <c r="K47" s="507">
        <v>329789.17999999993</v>
      </c>
      <c r="L47" s="2361">
        <f t="shared" si="0"/>
        <v>0.26683211282885827</v>
      </c>
      <c r="M47" s="2362"/>
      <c r="N47" s="2363"/>
      <c r="O47" s="2380"/>
      <c r="P47" s="2380"/>
    </row>
    <row r="48" spans="2:16" ht="21" customHeight="1">
      <c r="B48" s="27"/>
      <c r="C48" s="2091" t="s">
        <v>500</v>
      </c>
      <c r="D48" s="2091"/>
      <c r="E48" s="2091"/>
      <c r="F48" s="2091"/>
      <c r="G48" s="2091"/>
      <c r="H48" s="2091"/>
      <c r="I48" s="2092"/>
      <c r="J48" s="507">
        <v>383317</v>
      </c>
      <c r="K48" s="508">
        <v>489818.75</v>
      </c>
      <c r="L48" s="2361">
        <f t="shared" si="0"/>
        <v>0.27784249068003769</v>
      </c>
      <c r="M48" s="2362"/>
      <c r="N48" s="2363"/>
      <c r="O48" s="2380"/>
      <c r="P48" s="2380"/>
    </row>
    <row r="49" spans="2:16" ht="30" customHeight="1">
      <c r="B49" s="27"/>
      <c r="C49" s="2091" t="s">
        <v>501</v>
      </c>
      <c r="D49" s="2091"/>
      <c r="E49" s="2091"/>
      <c r="F49" s="38" t="s">
        <v>488</v>
      </c>
      <c r="G49" s="2093"/>
      <c r="H49" s="2157"/>
      <c r="I49" s="2094"/>
      <c r="J49" s="236" t="s">
        <v>61</v>
      </c>
      <c r="K49" s="237" t="s">
        <v>61</v>
      </c>
      <c r="L49" s="2369" t="s">
        <v>61</v>
      </c>
      <c r="M49" s="2370"/>
      <c r="N49" s="2371"/>
      <c r="O49" s="2380"/>
      <c r="P49" s="2380"/>
    </row>
    <row r="50" spans="2:16" ht="21" customHeight="1">
      <c r="B50" s="27" t="s">
        <v>502</v>
      </c>
      <c r="C50" s="2091" t="s">
        <v>503</v>
      </c>
      <c r="D50" s="2091"/>
      <c r="E50" s="2091"/>
      <c r="F50" s="2091"/>
      <c r="G50" s="2091"/>
      <c r="H50" s="2091"/>
      <c r="I50" s="2092"/>
      <c r="J50" s="507">
        <v>273859</v>
      </c>
      <c r="K50" s="508">
        <v>255751.704</v>
      </c>
      <c r="L50" s="2361">
        <f t="shared" si="0"/>
        <v>6.6119046662698702E-2</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507">
        <v>113300905</v>
      </c>
      <c r="K52" s="508">
        <v>416844674.36902618</v>
      </c>
      <c r="L52" s="2361">
        <f t="shared" si="0"/>
        <v>2.6790939522418307</v>
      </c>
      <c r="M52" s="2362"/>
      <c r="N52" s="2363"/>
      <c r="O52" s="2380"/>
      <c r="P52" s="2380"/>
    </row>
    <row r="53" spans="2:16" ht="21" customHeight="1">
      <c r="B53" s="27" t="s">
        <v>507</v>
      </c>
      <c r="C53" s="2091" t="s">
        <v>132</v>
      </c>
      <c r="D53" s="2091"/>
      <c r="E53" s="2091"/>
      <c r="F53" s="2091"/>
      <c r="G53" s="2091"/>
      <c r="H53" s="2091"/>
      <c r="I53" s="2092"/>
      <c r="J53" s="507">
        <v>731727</v>
      </c>
      <c r="K53" s="508">
        <v>6881327.7631021217</v>
      </c>
      <c r="L53" s="2361">
        <f t="shared" si="0"/>
        <v>8.4042283024982289</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7" t="s">
        <v>61</v>
      </c>
      <c r="L55" s="2361" t="s">
        <v>61</v>
      </c>
      <c r="M55" s="2362"/>
      <c r="N55" s="2363"/>
      <c r="O55" s="2380"/>
      <c r="P55" s="2380"/>
    </row>
    <row r="56" spans="2:16" ht="21" customHeight="1">
      <c r="B56" s="27"/>
      <c r="C56" s="2091" t="s">
        <v>300</v>
      </c>
      <c r="D56" s="2091"/>
      <c r="E56" s="2091"/>
      <c r="F56" s="2091"/>
      <c r="G56" s="2091"/>
      <c r="H56" s="2091"/>
      <c r="I56" s="2092"/>
      <c r="J56" s="507">
        <v>227172</v>
      </c>
      <c r="K56" s="508">
        <v>258559.90920137468</v>
      </c>
      <c r="L56" s="2361">
        <f t="shared" si="0"/>
        <v>0.13816803655985194</v>
      </c>
      <c r="M56" s="2362"/>
      <c r="N56" s="2363"/>
      <c r="O56" s="2380"/>
      <c r="P56" s="2380"/>
    </row>
    <row r="57" spans="2:16" ht="21" customHeight="1" thickBot="1">
      <c r="B57" s="39" t="s">
        <v>510</v>
      </c>
      <c r="C57" s="2364" t="s">
        <v>511</v>
      </c>
      <c r="D57" s="2364"/>
      <c r="E57" s="2364"/>
      <c r="F57" s="2364"/>
      <c r="G57" s="2364"/>
      <c r="H57" s="2364"/>
      <c r="I57" s="2365"/>
      <c r="J57" s="36" t="s">
        <v>61</v>
      </c>
      <c r="K57" s="37"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t="s">
        <v>5650</v>
      </c>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78" customHeight="1" thickBot="1">
      <c r="B60" s="44" t="s">
        <v>516</v>
      </c>
      <c r="C60" s="2330" t="s">
        <v>517</v>
      </c>
      <c r="D60" s="2330"/>
      <c r="E60" s="2330"/>
      <c r="F60" s="2330"/>
      <c r="G60" s="2330"/>
      <c r="H60" s="2330"/>
      <c r="I60" s="2330"/>
      <c r="J60" s="2357" t="s">
        <v>56</v>
      </c>
      <c r="K60" s="2358"/>
      <c r="L60" s="45" t="s">
        <v>514</v>
      </c>
      <c r="M60" s="2359" t="s">
        <v>5650</v>
      </c>
      <c r="N60" s="2360"/>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68.45" customHeight="1">
      <c r="B63" s="1490" t="s">
        <v>435</v>
      </c>
      <c r="C63" s="1997" t="s">
        <v>524</v>
      </c>
      <c r="D63" s="1997"/>
      <c r="E63" s="1997"/>
      <c r="F63" s="1998"/>
      <c r="G63" s="48">
        <f>16000000000*0.04/3800</f>
        <v>168421.05263157896</v>
      </c>
      <c r="H63" s="116" t="s">
        <v>1894</v>
      </c>
      <c r="I63" s="2317" t="s">
        <v>5651</v>
      </c>
      <c r="J63" s="2318"/>
      <c r="K63" s="2340" t="s">
        <v>5652</v>
      </c>
      <c r="L63" s="2341"/>
      <c r="M63" s="2341"/>
      <c r="N63" s="2342"/>
      <c r="O63" s="2349"/>
      <c r="P63" s="2349"/>
    </row>
    <row r="64" spans="2:16" ht="49.35" customHeight="1">
      <c r="B64" s="1490" t="s">
        <v>441</v>
      </c>
      <c r="C64" s="1997" t="s">
        <v>525</v>
      </c>
      <c r="D64" s="1997"/>
      <c r="E64" s="1997"/>
      <c r="F64" s="1998"/>
      <c r="G64" s="48">
        <v>0</v>
      </c>
      <c r="H64" s="116">
        <v>0</v>
      </c>
      <c r="I64" s="2317">
        <v>0</v>
      </c>
      <c r="J64" s="2318"/>
      <c r="K64" s="2340" t="s">
        <v>5653</v>
      </c>
      <c r="L64" s="2341"/>
      <c r="M64" s="2341"/>
      <c r="N64" s="2342"/>
      <c r="O64" s="2349"/>
      <c r="P64" s="2349"/>
    </row>
    <row r="65" spans="2:17" ht="39.6" customHeight="1" thickBot="1">
      <c r="B65" s="27" t="s">
        <v>443</v>
      </c>
      <c r="C65" s="1830" t="s">
        <v>526</v>
      </c>
      <c r="D65" s="1830"/>
      <c r="E65" s="1830"/>
      <c r="F65" s="1831"/>
      <c r="G65" s="50">
        <f>G63+G64</f>
        <v>168421.05263157896</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86.45" customHeight="1" thickBot="1">
      <c r="B67" s="53" t="s">
        <v>528</v>
      </c>
      <c r="C67" s="2330" t="s">
        <v>529</v>
      </c>
      <c r="D67" s="2330"/>
      <c r="E67" s="2330"/>
      <c r="F67" s="2330"/>
      <c r="G67" s="2330"/>
      <c r="H67" s="2330"/>
      <c r="I67" s="1550" t="s">
        <v>56</v>
      </c>
      <c r="J67" s="54" t="s">
        <v>514</v>
      </c>
      <c r="K67" s="3893" t="s">
        <v>5654</v>
      </c>
      <c r="L67" s="3894"/>
      <c r="M67" s="3894"/>
      <c r="N67" s="3895"/>
      <c r="O67" s="1627"/>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39.75" customHeight="1">
      <c r="B70" s="1490" t="s">
        <v>435</v>
      </c>
      <c r="C70" s="2338" t="s">
        <v>537</v>
      </c>
      <c r="D70" s="2338"/>
      <c r="E70" s="2339"/>
      <c r="F70" s="1523" t="s">
        <v>56</v>
      </c>
      <c r="G70" s="2315">
        <v>168421.05263157896</v>
      </c>
      <c r="H70" s="2316"/>
      <c r="I70" s="2317" t="s">
        <v>1894</v>
      </c>
      <c r="J70" s="2318"/>
      <c r="K70" s="2340" t="s">
        <v>5655</v>
      </c>
      <c r="L70" s="2341"/>
      <c r="M70" s="2341"/>
      <c r="N70" s="2342"/>
      <c r="O70" s="2124"/>
      <c r="P70" s="2124"/>
    </row>
    <row r="71" spans="2:17" ht="31.5" customHeight="1">
      <c r="B71" s="56"/>
      <c r="C71" s="2338" t="s">
        <v>538</v>
      </c>
      <c r="D71" s="2338"/>
      <c r="E71" s="2339"/>
      <c r="F71" s="2162" t="s">
        <v>4184</v>
      </c>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v>0</v>
      </c>
      <c r="J72" s="2318"/>
      <c r="K72" s="2340"/>
      <c r="L72" s="2341"/>
      <c r="M72" s="2341"/>
      <c r="N72" s="2342"/>
      <c r="O72" s="2124"/>
      <c r="P72" s="2124"/>
    </row>
    <row r="73" spans="2:17" ht="35.25" customHeight="1">
      <c r="B73" s="56"/>
      <c r="C73" s="2338" t="s">
        <v>540</v>
      </c>
      <c r="D73" s="2338"/>
      <c r="E73" s="2339"/>
      <c r="F73" s="2162" t="s">
        <v>5656</v>
      </c>
      <c r="G73" s="2163"/>
      <c r="H73" s="2163"/>
      <c r="I73" s="2163"/>
      <c r="J73" s="2163"/>
      <c r="K73" s="2340"/>
      <c r="L73" s="2341"/>
      <c r="M73" s="2341"/>
      <c r="N73" s="2342"/>
      <c r="O73" s="2124"/>
      <c r="P73" s="2124"/>
    </row>
    <row r="74" spans="2:17" ht="42.6" customHeight="1" thickBot="1">
      <c r="B74" s="39" t="s">
        <v>443</v>
      </c>
      <c r="C74" s="2321" t="s">
        <v>541</v>
      </c>
      <c r="D74" s="2321"/>
      <c r="E74" s="2322"/>
      <c r="F74" s="57"/>
      <c r="G74" s="2307">
        <f>G70+G72</f>
        <v>168421.05263157896</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62.1" customHeight="1">
      <c r="B77" s="1490" t="s">
        <v>435</v>
      </c>
      <c r="C77" s="1997" t="s">
        <v>113</v>
      </c>
      <c r="D77" s="1997"/>
      <c r="E77" s="1998"/>
      <c r="F77" s="1523" t="s">
        <v>865</v>
      </c>
      <c r="G77" s="2315">
        <v>5294667</v>
      </c>
      <c r="H77" s="2316"/>
      <c r="I77" s="2315" t="s">
        <v>1894</v>
      </c>
      <c r="J77" s="2316"/>
      <c r="K77" s="2284" t="s">
        <v>5657</v>
      </c>
      <c r="L77" s="2285"/>
      <c r="M77" s="2285"/>
      <c r="N77" s="2286"/>
      <c r="O77" s="25" t="s">
        <v>864</v>
      </c>
      <c r="P77" s="26"/>
    </row>
    <row r="78" spans="2:17" s="13" customFormat="1" ht="78.75" customHeight="1">
      <c r="B78" s="1490" t="s">
        <v>441</v>
      </c>
      <c r="C78" s="1997" t="s">
        <v>67</v>
      </c>
      <c r="D78" s="1997"/>
      <c r="E78" s="1998"/>
      <c r="F78" s="1523" t="s">
        <v>865</v>
      </c>
      <c r="G78" s="2315">
        <v>7393533</v>
      </c>
      <c r="H78" s="2316"/>
      <c r="I78" s="2315" t="s">
        <v>1894</v>
      </c>
      <c r="J78" s="2316"/>
      <c r="K78" s="2284" t="s">
        <v>5658</v>
      </c>
      <c r="L78" s="2285"/>
      <c r="M78" s="2285"/>
      <c r="N78" s="2286"/>
      <c r="O78" s="25" t="s">
        <v>4737</v>
      </c>
      <c r="P78" s="26"/>
    </row>
    <row r="79" spans="2:17" s="13" customFormat="1" ht="32.25" customHeight="1">
      <c r="B79" s="1490" t="s">
        <v>443</v>
      </c>
      <c r="C79" s="1997" t="s">
        <v>115</v>
      </c>
      <c r="D79" s="1997"/>
      <c r="E79" s="1998"/>
      <c r="F79" s="1523" t="s">
        <v>865</v>
      </c>
      <c r="G79" s="2315">
        <v>9805624</v>
      </c>
      <c r="H79" s="2316"/>
      <c r="I79" s="2315" t="s">
        <v>1894</v>
      </c>
      <c r="J79" s="2316"/>
      <c r="K79" s="2284" t="s">
        <v>5659</v>
      </c>
      <c r="L79" s="2285"/>
      <c r="M79" s="2285"/>
      <c r="N79" s="2286"/>
      <c r="O79" s="25"/>
      <c r="P79" s="26"/>
    </row>
    <row r="80" spans="2:17" s="13" customFormat="1" ht="32.25" customHeight="1">
      <c r="B80" s="1490" t="s">
        <v>445</v>
      </c>
      <c r="C80" s="1997" t="s">
        <v>116</v>
      </c>
      <c r="D80" s="1997"/>
      <c r="E80" s="1998"/>
      <c r="F80" s="1523" t="s">
        <v>62</v>
      </c>
      <c r="G80" s="2315"/>
      <c r="H80" s="2316"/>
      <c r="I80" s="2315"/>
      <c r="J80" s="2316"/>
      <c r="K80" s="2315"/>
      <c r="L80" s="2319"/>
      <c r="M80" s="2319"/>
      <c r="N80" s="2320"/>
      <c r="O80" s="238"/>
      <c r="P80" s="2051"/>
    </row>
    <row r="81" spans="1:16" s="13" customFormat="1" ht="32.25" customHeight="1">
      <c r="B81" s="1490" t="s">
        <v>448</v>
      </c>
      <c r="C81" s="1997" t="s">
        <v>328</v>
      </c>
      <c r="D81" s="1997"/>
      <c r="E81" s="1998"/>
      <c r="F81" s="1523" t="s">
        <v>865</v>
      </c>
      <c r="G81" s="2315">
        <v>4281713</v>
      </c>
      <c r="H81" s="2316"/>
      <c r="I81" s="2315" t="s">
        <v>1894</v>
      </c>
      <c r="J81" s="2316"/>
      <c r="K81" s="2284" t="s">
        <v>5660</v>
      </c>
      <c r="L81" s="2285"/>
      <c r="M81" s="2285"/>
      <c r="N81" s="2286"/>
      <c r="O81" s="25" t="s">
        <v>914</v>
      </c>
      <c r="P81" s="2197"/>
    </row>
    <row r="82" spans="1:16" ht="53.25" customHeight="1" thickBot="1">
      <c r="B82" s="27" t="s">
        <v>450</v>
      </c>
      <c r="C82" s="1830" t="s">
        <v>549</v>
      </c>
      <c r="D82" s="1830"/>
      <c r="E82" s="1831"/>
      <c r="F82" s="61"/>
      <c r="G82" s="2307">
        <f>G77+G78+G79+G80+G81</f>
        <v>26775537</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9" customHeight="1">
      <c r="B84" s="63" t="s">
        <v>551</v>
      </c>
      <c r="C84" s="2302" t="s">
        <v>552</v>
      </c>
      <c r="D84" s="2302"/>
      <c r="E84" s="2302"/>
      <c r="F84" s="2302"/>
      <c r="G84" s="2302"/>
      <c r="H84" s="2302"/>
      <c r="I84" s="2303"/>
      <c r="J84" s="64">
        <f>G74/(G74+G82)</f>
        <v>6.2507910791202229E-3</v>
      </c>
      <c r="K84" s="65" t="s">
        <v>434</v>
      </c>
      <c r="L84" s="2304" t="s">
        <v>5661</v>
      </c>
      <c r="M84" s="2305"/>
      <c r="N84" s="2306"/>
      <c r="O84" s="2231"/>
      <c r="P84" s="2231"/>
    </row>
    <row r="85" spans="1:16" ht="49.5" customHeight="1">
      <c r="B85" s="66" t="s">
        <v>553</v>
      </c>
      <c r="C85" s="2302" t="s">
        <v>554</v>
      </c>
      <c r="D85" s="2302"/>
      <c r="E85" s="2302"/>
      <c r="F85" s="2302"/>
      <c r="G85" s="2302"/>
      <c r="H85" s="2302"/>
      <c r="I85" s="2303"/>
      <c r="J85" s="64">
        <f>G70/G74</f>
        <v>1</v>
      </c>
      <c r="K85" s="65" t="s">
        <v>514</v>
      </c>
      <c r="L85" s="2304" t="s">
        <v>5662</v>
      </c>
      <c r="M85" s="2305"/>
      <c r="N85" s="2306"/>
      <c r="O85" s="2232"/>
      <c r="P85" s="2232"/>
    </row>
    <row r="86" spans="1:16" ht="50.25" customHeight="1">
      <c r="B86" s="66" t="s">
        <v>555</v>
      </c>
      <c r="C86" s="2028" t="s">
        <v>556</v>
      </c>
      <c r="D86" s="2028"/>
      <c r="E86" s="2028"/>
      <c r="F86" s="2028"/>
      <c r="G86" s="2028"/>
      <c r="H86" s="2028"/>
      <c r="I86" s="2029"/>
      <c r="J86" s="64">
        <f>(G74+G82)/J27</f>
        <v>1.9875067225344665</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5663</v>
      </c>
      <c r="M88" s="2293"/>
      <c r="N88" s="2294"/>
      <c r="O88" s="2051" t="s">
        <v>1907</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5664</v>
      </c>
      <c r="H93" s="2008"/>
      <c r="I93" s="2008"/>
      <c r="J93" s="1755"/>
      <c r="K93" s="2291"/>
      <c r="L93" s="2298"/>
      <c r="M93" s="2299"/>
      <c r="N93" s="2300"/>
      <c r="O93" s="2197"/>
      <c r="P93" s="2197"/>
    </row>
    <row r="94" spans="1:16" ht="28.3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32" t="s">
        <v>5665</v>
      </c>
      <c r="J95" s="2033"/>
      <c r="K95" s="2033"/>
      <c r="L95" s="2033"/>
      <c r="M95" s="2033"/>
      <c r="N95" s="2034"/>
      <c r="O95" s="2051" t="s">
        <v>1907</v>
      </c>
      <c r="P95" s="2051"/>
    </row>
    <row r="96" spans="1:16" ht="20.25" customHeight="1">
      <c r="B96" s="1519"/>
      <c r="C96" s="1903" t="s">
        <v>567</v>
      </c>
      <c r="D96" s="1903"/>
      <c r="E96" s="1903"/>
      <c r="F96" s="1999" t="s">
        <v>57</v>
      </c>
      <c r="G96" s="2000"/>
      <c r="H96" s="2290"/>
      <c r="I96" s="2035"/>
      <c r="J96" s="2036"/>
      <c r="K96" s="2036"/>
      <c r="L96" s="2036"/>
      <c r="M96" s="2036"/>
      <c r="N96" s="2037"/>
      <c r="O96" s="2124"/>
      <c r="P96" s="2124"/>
    </row>
    <row r="97" spans="2:16" ht="20.25" customHeight="1">
      <c r="B97" s="1519"/>
      <c r="C97" s="1903" t="s">
        <v>323</v>
      </c>
      <c r="D97" s="1903"/>
      <c r="E97" s="1903"/>
      <c r="F97" s="1999" t="s">
        <v>57</v>
      </c>
      <c r="G97" s="2000"/>
      <c r="H97" s="2290"/>
      <c r="I97" s="2035"/>
      <c r="J97" s="2036"/>
      <c r="K97" s="2036"/>
      <c r="L97" s="2036"/>
      <c r="M97" s="2036"/>
      <c r="N97" s="2037"/>
      <c r="O97" s="2124"/>
      <c r="P97" s="2124"/>
    </row>
    <row r="98" spans="2:16" ht="34.5" customHeight="1">
      <c r="B98" s="27" t="s">
        <v>435</v>
      </c>
      <c r="C98" s="2028" t="s">
        <v>568</v>
      </c>
      <c r="D98" s="2028"/>
      <c r="E98" s="2028"/>
      <c r="F98" s="2028"/>
      <c r="G98" s="2029"/>
      <c r="H98" s="2290"/>
      <c r="I98" s="2035"/>
      <c r="J98" s="2036"/>
      <c r="K98" s="2036"/>
      <c r="L98" s="2036"/>
      <c r="M98" s="2036"/>
      <c r="N98" s="2037"/>
      <c r="O98" s="2124"/>
      <c r="P98" s="2124"/>
    </row>
    <row r="99" spans="2:16" ht="21" customHeight="1">
      <c r="B99" s="27"/>
      <c r="C99" s="1903" t="s">
        <v>320</v>
      </c>
      <c r="D99" s="1903"/>
      <c r="E99" s="2138"/>
      <c r="F99" s="2038" t="s">
        <v>56</v>
      </c>
      <c r="G99" s="2040"/>
      <c r="H99" s="2290"/>
      <c r="I99" s="2035"/>
      <c r="J99" s="2036"/>
      <c r="K99" s="2036"/>
      <c r="L99" s="2036"/>
      <c r="M99" s="2036"/>
      <c r="N99" s="2037"/>
      <c r="O99" s="2124"/>
      <c r="P99" s="2124"/>
    </row>
    <row r="100" spans="2:16" ht="21" customHeight="1">
      <c r="B100" s="27"/>
      <c r="C100" s="1903" t="s">
        <v>567</v>
      </c>
      <c r="D100" s="1903"/>
      <c r="E100" s="2138"/>
      <c r="F100" s="2038" t="s">
        <v>57</v>
      </c>
      <c r="G100" s="2040"/>
      <c r="H100" s="2290"/>
      <c r="I100" s="2035"/>
      <c r="J100" s="2036"/>
      <c r="K100" s="2036"/>
      <c r="L100" s="2036"/>
      <c r="M100" s="2036"/>
      <c r="N100" s="2037"/>
      <c r="O100" s="2124"/>
      <c r="P100" s="2124"/>
    </row>
    <row r="101" spans="2:16" ht="21" customHeight="1">
      <c r="B101" s="27"/>
      <c r="C101" s="1903" t="s">
        <v>327</v>
      </c>
      <c r="D101" s="1903"/>
      <c r="E101" s="2138"/>
      <c r="F101" s="2038" t="s">
        <v>57</v>
      </c>
      <c r="G101" s="2040"/>
      <c r="H101" s="2290"/>
      <c r="I101" s="2035"/>
      <c r="J101" s="2036"/>
      <c r="K101" s="2036"/>
      <c r="L101" s="2036"/>
      <c r="M101" s="2036"/>
      <c r="N101" s="2037"/>
      <c r="O101" s="2124"/>
      <c r="P101" s="2124"/>
    </row>
    <row r="102" spans="2:16" ht="21" customHeight="1">
      <c r="B102" s="27"/>
      <c r="C102" s="1903" t="s">
        <v>328</v>
      </c>
      <c r="D102" s="1903"/>
      <c r="E102" s="2138"/>
      <c r="F102" s="2038" t="s">
        <v>57</v>
      </c>
      <c r="G102" s="2040"/>
      <c r="H102" s="2290"/>
      <c r="I102" s="2035"/>
      <c r="J102" s="2036"/>
      <c r="K102" s="2036"/>
      <c r="L102" s="2036"/>
      <c r="M102" s="2036"/>
      <c r="N102" s="2037"/>
      <c r="O102" s="2124"/>
      <c r="P102" s="2124"/>
    </row>
    <row r="103" spans="2:16" ht="26.25" customHeight="1">
      <c r="B103" s="27"/>
      <c r="C103" s="1903" t="s">
        <v>569</v>
      </c>
      <c r="D103" s="1903"/>
      <c r="E103" s="2138"/>
      <c r="F103" s="1999"/>
      <c r="G103" s="2000"/>
      <c r="H103" s="2291"/>
      <c r="I103" s="2485"/>
      <c r="J103" s="2486"/>
      <c r="K103" s="2486"/>
      <c r="L103" s="2486"/>
      <c r="M103" s="2486"/>
      <c r="N103" s="2487"/>
      <c r="O103" s="2197"/>
      <c r="P103" s="2197"/>
    </row>
    <row r="104" spans="2:16" ht="35.1"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1.35" customHeight="1">
      <c r="B106" s="23" t="s">
        <v>573</v>
      </c>
      <c r="C106" s="1997" t="s">
        <v>574</v>
      </c>
      <c r="D106" s="1997"/>
      <c r="E106" s="1997"/>
      <c r="F106" s="1997"/>
      <c r="G106" s="1998"/>
      <c r="H106" s="71" t="s">
        <v>56</v>
      </c>
      <c r="I106" s="2260" t="s">
        <v>514</v>
      </c>
      <c r="J106" s="2261"/>
      <c r="K106" s="3795" t="s">
        <v>5666</v>
      </c>
      <c r="L106" s="3796"/>
      <c r="M106" s="3796"/>
      <c r="N106" s="3797"/>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47.45" customHeight="1">
      <c r="B108" s="1810"/>
      <c r="C108" s="1811"/>
      <c r="D108" s="1811"/>
      <c r="E108" s="2267"/>
      <c r="F108" s="2275" t="s">
        <v>5667</v>
      </c>
      <c r="G108" s="2276"/>
      <c r="H108" s="2277"/>
      <c r="I108" s="2278">
        <f>16000000000/3800</f>
        <v>4210526.3157894732</v>
      </c>
      <c r="J108" s="2279"/>
      <c r="K108" s="2790" t="s">
        <v>5668</v>
      </c>
      <c r="L108" s="2791"/>
      <c r="M108" s="2791"/>
      <c r="N108" s="2792"/>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3" customHeight="1">
      <c r="B113" s="72" t="s">
        <v>578</v>
      </c>
      <c r="C113" s="2244" t="s">
        <v>579</v>
      </c>
      <c r="D113" s="2244"/>
      <c r="E113" s="2244"/>
      <c r="F113" s="2244"/>
      <c r="G113" s="2244"/>
      <c r="H113" s="2244"/>
      <c r="I113" s="2244"/>
      <c r="J113" s="2244"/>
      <c r="K113" s="2244"/>
      <c r="L113" s="2244"/>
      <c r="M113" s="2244"/>
      <c r="N113" s="2244"/>
      <c r="O113" s="2245"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22.3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57</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57</v>
      </c>
      <c r="M125" s="2110"/>
      <c r="N125" s="2191"/>
      <c r="O125" s="2232"/>
      <c r="P125" s="2232"/>
    </row>
    <row r="126" spans="2:16" ht="21" customHeight="1">
      <c r="B126" s="73" t="s">
        <v>596</v>
      </c>
      <c r="C126" s="1885" t="s">
        <v>597</v>
      </c>
      <c r="D126" s="1885"/>
      <c r="E126" s="1885"/>
      <c r="F126" s="2148"/>
      <c r="G126" s="2108" t="s">
        <v>57</v>
      </c>
      <c r="H126" s="2109"/>
      <c r="I126" s="2108" t="s">
        <v>57</v>
      </c>
      <c r="J126" s="2109"/>
      <c r="K126" s="1522" t="s">
        <v>57</v>
      </c>
      <c r="L126" s="2108" t="s">
        <v>57</v>
      </c>
      <c r="M126" s="2110"/>
      <c r="N126" s="2191"/>
      <c r="O126" s="2232"/>
      <c r="P126" s="2232"/>
    </row>
    <row r="127" spans="2:16" ht="29.25" customHeight="1">
      <c r="B127" s="73" t="s">
        <v>598</v>
      </c>
      <c r="C127" s="1885" t="s">
        <v>599</v>
      </c>
      <c r="D127" s="1885"/>
      <c r="E127" s="1885"/>
      <c r="F127" s="2148"/>
      <c r="G127" s="2108" t="s">
        <v>57</v>
      </c>
      <c r="H127" s="2109"/>
      <c r="I127" s="2108" t="s">
        <v>57</v>
      </c>
      <c r="J127" s="2109"/>
      <c r="K127" s="1522" t="s">
        <v>57</v>
      </c>
      <c r="L127" s="2108" t="s">
        <v>57</v>
      </c>
      <c r="M127" s="2110"/>
      <c r="N127" s="2191"/>
      <c r="O127" s="2232"/>
      <c r="P127" s="2232"/>
    </row>
    <row r="128" spans="2:16" ht="21" customHeight="1">
      <c r="B128" s="73" t="s">
        <v>600</v>
      </c>
      <c r="C128" s="1885" t="s">
        <v>601</v>
      </c>
      <c r="D128" s="1885"/>
      <c r="E128" s="1885"/>
      <c r="F128" s="2148"/>
      <c r="G128" s="2108" t="s">
        <v>56</v>
      </c>
      <c r="H128" s="2109"/>
      <c r="I128" s="2108" t="s">
        <v>56</v>
      </c>
      <c r="J128" s="2109"/>
      <c r="K128" s="1522" t="s">
        <v>56</v>
      </c>
      <c r="L128" s="2108" t="s">
        <v>56</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26" customHeight="1">
      <c r="B135" s="28" t="s">
        <v>607</v>
      </c>
      <c r="C135" s="2111" t="s">
        <v>608</v>
      </c>
      <c r="D135" s="2111"/>
      <c r="E135" s="2111"/>
      <c r="F135" s="2111"/>
      <c r="G135" s="1531" t="s">
        <v>56</v>
      </c>
      <c r="H135" s="2236" t="s">
        <v>609</v>
      </c>
      <c r="I135" s="2237"/>
      <c r="J135" s="2238" t="s">
        <v>5669</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70.5" customHeight="1">
      <c r="B137" s="1490" t="s">
        <v>611</v>
      </c>
      <c r="C137" s="2028" t="s">
        <v>612</v>
      </c>
      <c r="D137" s="2028"/>
      <c r="E137" s="2028"/>
      <c r="F137" s="2028"/>
      <c r="G137" s="2028"/>
      <c r="H137" s="1999" t="s">
        <v>5670</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5671</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1:16" ht="36.75" customHeight="1">
      <c r="B141" s="23" t="s">
        <v>616</v>
      </c>
      <c r="C141" s="2028" t="s">
        <v>617</v>
      </c>
      <c r="D141" s="2028"/>
      <c r="E141" s="2028"/>
      <c r="F141" s="2028"/>
      <c r="G141" s="2028"/>
      <c r="H141" s="1999" t="s">
        <v>57</v>
      </c>
      <c r="I141" s="2027"/>
      <c r="J141" s="2027"/>
      <c r="K141" s="2169"/>
      <c r="L141" s="2039"/>
      <c r="M141" s="2039"/>
      <c r="N141" s="2225"/>
      <c r="O141" s="2051" t="s">
        <v>914</v>
      </c>
      <c r="P141" s="2051"/>
    </row>
    <row r="142" spans="1: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1:16" ht="144.6" customHeight="1" thickBot="1">
      <c r="A144" s="77"/>
      <c r="B144" s="22" t="s">
        <v>435</v>
      </c>
      <c r="C144" s="1855" t="s">
        <v>618</v>
      </c>
      <c r="D144" s="1855"/>
      <c r="E144" s="1855"/>
      <c r="F144" s="1855"/>
      <c r="G144" s="2098"/>
      <c r="H144" s="2461" t="s">
        <v>5672</v>
      </c>
      <c r="I144" s="2010"/>
      <c r="J144" s="2010"/>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165</v>
      </c>
      <c r="H147" s="2110"/>
      <c r="I147" s="2109"/>
      <c r="J147" s="2108" t="s">
        <v>165</v>
      </c>
      <c r="K147" s="2110"/>
      <c r="L147" s="2109"/>
      <c r="M147" s="2162"/>
      <c r="N147" s="2196"/>
      <c r="O147" s="2165"/>
      <c r="P147" s="2165"/>
    </row>
    <row r="148" spans="2:16" ht="42" customHeight="1">
      <c r="B148" s="76" t="s">
        <v>441</v>
      </c>
      <c r="C148" s="1885" t="s">
        <v>585</v>
      </c>
      <c r="D148" s="1885"/>
      <c r="E148" s="1885"/>
      <c r="F148" s="2148"/>
      <c r="G148" s="2108" t="s">
        <v>165</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165</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164</v>
      </c>
      <c r="H151" s="2110"/>
      <c r="I151" s="2109"/>
      <c r="J151" s="2108" t="s">
        <v>164</v>
      </c>
      <c r="K151" s="2110"/>
      <c r="L151" s="2109"/>
      <c r="M151" s="2162"/>
      <c r="N151" s="2196"/>
      <c r="O151" s="2165"/>
      <c r="P151" s="2165"/>
    </row>
    <row r="152" spans="2:16" ht="29.25" customHeight="1">
      <c r="B152" s="76" t="s">
        <v>448</v>
      </c>
      <c r="C152" s="1885" t="s">
        <v>628</v>
      </c>
      <c r="D152" s="1885"/>
      <c r="E152" s="1885"/>
      <c r="F152" s="2148"/>
      <c r="G152" s="2108" t="s">
        <v>164</v>
      </c>
      <c r="H152" s="2110"/>
      <c r="I152" s="2109"/>
      <c r="J152" s="2108" t="s">
        <v>164</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601</v>
      </c>
      <c r="D160" s="1885"/>
      <c r="E160" s="1885"/>
      <c r="F160" s="2148"/>
      <c r="G160" s="2108" t="s">
        <v>168</v>
      </c>
      <c r="H160" s="2110"/>
      <c r="I160" s="2109"/>
      <c r="J160" s="2108" t="s">
        <v>168</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8.600000000000001" customHeight="1">
      <c r="A164" s="9"/>
      <c r="B164" s="1492" t="s">
        <v>435</v>
      </c>
      <c r="C164" s="1997" t="s">
        <v>175</v>
      </c>
      <c r="D164" s="1997"/>
      <c r="E164" s="1998"/>
      <c r="F164" s="1523" t="s">
        <v>56</v>
      </c>
      <c r="G164" s="2188" t="s">
        <v>5673</v>
      </c>
      <c r="H164" s="2189"/>
      <c r="I164" s="2189"/>
      <c r="J164" s="2189"/>
      <c r="K164" s="2190"/>
      <c r="L164" s="2108" t="s">
        <v>56</v>
      </c>
      <c r="M164" s="2110"/>
      <c r="N164" s="2110"/>
      <c r="O164" s="2204"/>
      <c r="P164" s="2204"/>
    </row>
    <row r="165" spans="1:16" ht="18.600000000000001" customHeight="1">
      <c r="A165" s="9"/>
      <c r="B165" s="1492" t="s">
        <v>441</v>
      </c>
      <c r="C165" s="1997" t="s">
        <v>176</v>
      </c>
      <c r="D165" s="1997"/>
      <c r="E165" s="1998"/>
      <c r="F165" s="1523" t="s">
        <v>56</v>
      </c>
      <c r="G165" s="2188" t="s">
        <v>5673</v>
      </c>
      <c r="H165" s="2189"/>
      <c r="I165" s="2189"/>
      <c r="J165" s="2189"/>
      <c r="K165" s="2190"/>
      <c r="L165" s="2108" t="s">
        <v>56</v>
      </c>
      <c r="M165" s="2110"/>
      <c r="N165" s="2110"/>
      <c r="O165" s="2204"/>
      <c r="P165" s="2204"/>
    </row>
    <row r="166" spans="1:16" ht="18.600000000000001" customHeight="1">
      <c r="A166" s="9"/>
      <c r="B166" s="1492" t="s">
        <v>443</v>
      </c>
      <c r="C166" s="1997" t="s">
        <v>177</v>
      </c>
      <c r="D166" s="1997"/>
      <c r="E166" s="1998"/>
      <c r="F166" s="1523" t="s">
        <v>56</v>
      </c>
      <c r="G166" s="2188" t="s">
        <v>5673</v>
      </c>
      <c r="H166" s="2189"/>
      <c r="I166" s="2189"/>
      <c r="J166" s="2189"/>
      <c r="K166" s="2190"/>
      <c r="L166" s="2108" t="s">
        <v>56</v>
      </c>
      <c r="M166" s="2110"/>
      <c r="N166" s="2110"/>
      <c r="O166" s="2204"/>
      <c r="P166" s="2204"/>
    </row>
    <row r="167" spans="1:16" ht="18.600000000000001" customHeight="1">
      <c r="A167" s="9"/>
      <c r="B167" s="1492" t="s">
        <v>445</v>
      </c>
      <c r="C167" s="1997" t="s">
        <v>178</v>
      </c>
      <c r="D167" s="1997"/>
      <c r="E167" s="1998"/>
      <c r="F167" s="1523" t="s">
        <v>56</v>
      </c>
      <c r="G167" s="2188" t="s">
        <v>5673</v>
      </c>
      <c r="H167" s="2189"/>
      <c r="I167" s="2189"/>
      <c r="J167" s="2189"/>
      <c r="K167" s="2190"/>
      <c r="L167" s="2108" t="s">
        <v>56</v>
      </c>
      <c r="M167" s="2110"/>
      <c r="N167" s="2110"/>
      <c r="O167" s="2204"/>
      <c r="P167" s="2204"/>
    </row>
    <row r="168" spans="1:16" ht="18.600000000000001" customHeight="1">
      <c r="A168" s="9"/>
      <c r="B168" s="76" t="s">
        <v>448</v>
      </c>
      <c r="C168" s="1997" t="s">
        <v>179</v>
      </c>
      <c r="D168" s="1997"/>
      <c r="E168" s="1998"/>
      <c r="F168" s="1532" t="s">
        <v>56</v>
      </c>
      <c r="G168" s="2188" t="s">
        <v>5673</v>
      </c>
      <c r="H168" s="2189"/>
      <c r="I168" s="2189"/>
      <c r="J168" s="2189"/>
      <c r="K168" s="2190"/>
      <c r="L168" s="2108" t="s">
        <v>56</v>
      </c>
      <c r="M168" s="2110"/>
      <c r="N168" s="2110"/>
      <c r="O168" s="2204"/>
      <c r="P168" s="2204"/>
    </row>
    <row r="169" spans="1:16" ht="18.600000000000001" customHeight="1">
      <c r="A169" s="9"/>
      <c r="B169" s="84" t="s">
        <v>450</v>
      </c>
      <c r="C169" s="1997" t="s">
        <v>638</v>
      </c>
      <c r="D169" s="1997"/>
      <c r="E169" s="1998"/>
      <c r="F169" s="1532" t="s">
        <v>56</v>
      </c>
      <c r="G169" s="2188" t="s">
        <v>5673</v>
      </c>
      <c r="H169" s="2189"/>
      <c r="I169" s="2189"/>
      <c r="J169" s="2189"/>
      <c r="K169" s="2190"/>
      <c r="L169" s="2108" t="s">
        <v>56</v>
      </c>
      <c r="M169" s="2110"/>
      <c r="N169" s="2110"/>
      <c r="O169" s="2204"/>
      <c r="P169" s="2204"/>
    </row>
    <row r="170" spans="1:16" ht="18.600000000000001" customHeight="1">
      <c r="A170" s="9"/>
      <c r="B170" s="84" t="s">
        <v>453</v>
      </c>
      <c r="C170" s="1997" t="s">
        <v>181</v>
      </c>
      <c r="D170" s="1997"/>
      <c r="E170" s="1998"/>
      <c r="F170" s="1532" t="s">
        <v>56</v>
      </c>
      <c r="G170" s="2188" t="s">
        <v>5673</v>
      </c>
      <c r="H170" s="2189"/>
      <c r="I170" s="2189"/>
      <c r="J170" s="2189"/>
      <c r="K170" s="2190"/>
      <c r="L170" s="2108" t="s">
        <v>56</v>
      </c>
      <c r="M170" s="2110"/>
      <c r="N170" s="2110"/>
      <c r="O170" s="2204"/>
      <c r="P170" s="2204"/>
    </row>
    <row r="171" spans="1:16" ht="18.600000000000001" customHeight="1">
      <c r="A171" s="9"/>
      <c r="B171" s="84" t="s">
        <v>456</v>
      </c>
      <c r="C171" s="1997" t="s">
        <v>182</v>
      </c>
      <c r="D171" s="1997"/>
      <c r="E171" s="1998"/>
      <c r="F171" s="1532" t="s">
        <v>56</v>
      </c>
      <c r="G171" s="2188" t="s">
        <v>5673</v>
      </c>
      <c r="H171" s="2189"/>
      <c r="I171" s="2189"/>
      <c r="J171" s="2189"/>
      <c r="K171" s="2190"/>
      <c r="L171" s="2108" t="s">
        <v>56</v>
      </c>
      <c r="M171" s="2110"/>
      <c r="N171" s="2110"/>
      <c r="O171" s="2204"/>
      <c r="P171" s="2204"/>
    </row>
    <row r="172" spans="1:16" ht="18.600000000000001" customHeight="1">
      <c r="A172" s="9"/>
      <c r="B172" s="84" t="s">
        <v>458</v>
      </c>
      <c r="C172" s="1997" t="s">
        <v>183</v>
      </c>
      <c r="D172" s="1997"/>
      <c r="E172" s="1998"/>
      <c r="F172" s="1532" t="s">
        <v>56</v>
      </c>
      <c r="G172" s="2188" t="s">
        <v>5673</v>
      </c>
      <c r="H172" s="2189"/>
      <c r="I172" s="2189"/>
      <c r="J172" s="2189"/>
      <c r="K172" s="2190"/>
      <c r="L172" s="2108" t="s">
        <v>56</v>
      </c>
      <c r="M172" s="2110"/>
      <c r="N172" s="2110"/>
      <c r="O172" s="2204"/>
      <c r="P172" s="2204"/>
    </row>
    <row r="173" spans="1:16" ht="18.600000000000001" customHeight="1">
      <c r="A173" s="9"/>
      <c r="B173" s="84" t="s">
        <v>594</v>
      </c>
      <c r="C173" s="1997" t="s">
        <v>639</v>
      </c>
      <c r="D173" s="1997"/>
      <c r="E173" s="1998"/>
      <c r="F173" s="1532" t="s">
        <v>56</v>
      </c>
      <c r="G173" s="2188" t="s">
        <v>5673</v>
      </c>
      <c r="H173" s="2189"/>
      <c r="I173" s="2189"/>
      <c r="J173" s="2189"/>
      <c r="K173" s="2190"/>
      <c r="L173" s="2108" t="s">
        <v>56</v>
      </c>
      <c r="M173" s="2110"/>
      <c r="N173" s="2110"/>
      <c r="O173" s="2204"/>
      <c r="P173" s="2204"/>
    </row>
    <row r="174" spans="1:16" ht="18.600000000000001" customHeight="1">
      <c r="A174" s="9"/>
      <c r="B174" s="76" t="s">
        <v>596</v>
      </c>
      <c r="C174" s="1997" t="s">
        <v>640</v>
      </c>
      <c r="D174" s="1997"/>
      <c r="E174" s="1998"/>
      <c r="F174" s="1532" t="s">
        <v>56</v>
      </c>
      <c r="G174" s="2188" t="s">
        <v>5673</v>
      </c>
      <c r="H174" s="2189"/>
      <c r="I174" s="2189"/>
      <c r="J174" s="2189"/>
      <c r="K174" s="2190"/>
      <c r="L174" s="2108" t="s">
        <v>56</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c r="P175" s="2074"/>
    </row>
    <row r="176" spans="1:16" ht="18.75" customHeight="1">
      <c r="A176" s="9"/>
      <c r="B176" s="1492" t="s">
        <v>435</v>
      </c>
      <c r="C176" s="1997" t="s">
        <v>175</v>
      </c>
      <c r="D176" s="1997"/>
      <c r="E176" s="1998"/>
      <c r="F176" s="33" t="s">
        <v>65</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t="s">
        <v>65</v>
      </c>
      <c r="G177" s="2162"/>
      <c r="H177" s="2163"/>
      <c r="I177" s="2163"/>
      <c r="J177" s="2163"/>
      <c r="K177" s="2163"/>
      <c r="L177" s="2163"/>
      <c r="M177" s="2163"/>
      <c r="N177" s="2196"/>
      <c r="O177" s="2124"/>
      <c r="P177" s="2081"/>
    </row>
    <row r="178" spans="1:16" ht="18.75" customHeight="1">
      <c r="A178" s="9"/>
      <c r="B178" s="1492" t="s">
        <v>443</v>
      </c>
      <c r="C178" s="1997" t="s">
        <v>177</v>
      </c>
      <c r="D178" s="1997"/>
      <c r="E178" s="1998"/>
      <c r="F178" s="33" t="s">
        <v>65</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65</v>
      </c>
      <c r="G179" s="2162"/>
      <c r="H179" s="2163"/>
      <c r="I179" s="2163"/>
      <c r="J179" s="2163"/>
      <c r="K179" s="2163"/>
      <c r="L179" s="2163"/>
      <c r="M179" s="2163"/>
      <c r="N179" s="2196"/>
      <c r="O179" s="2124"/>
      <c r="P179" s="2081"/>
    </row>
    <row r="180" spans="1:16" ht="18.75" customHeight="1">
      <c r="A180" s="9"/>
      <c r="B180" s="76" t="s">
        <v>448</v>
      </c>
      <c r="C180" s="1997" t="s">
        <v>179</v>
      </c>
      <c r="D180" s="1997"/>
      <c r="E180" s="1998"/>
      <c r="F180" s="33" t="s">
        <v>65</v>
      </c>
      <c r="G180" s="2162"/>
      <c r="H180" s="2163"/>
      <c r="I180" s="2163"/>
      <c r="J180" s="2163"/>
      <c r="K180" s="2163"/>
      <c r="L180" s="2163"/>
      <c r="M180" s="2163"/>
      <c r="N180" s="2196"/>
      <c r="O180" s="2124"/>
      <c r="P180" s="2081"/>
    </row>
    <row r="181" spans="1:16" ht="18.75" customHeight="1">
      <c r="A181" s="9"/>
      <c r="B181" s="84" t="s">
        <v>450</v>
      </c>
      <c r="C181" s="1997" t="s">
        <v>638</v>
      </c>
      <c r="D181" s="1997"/>
      <c r="E181" s="1998"/>
      <c r="F181" s="33" t="s">
        <v>65</v>
      </c>
      <c r="G181" s="2170"/>
      <c r="H181" s="2171"/>
      <c r="I181" s="2171"/>
      <c r="J181" s="2171"/>
      <c r="K181" s="2171"/>
      <c r="L181" s="2171"/>
      <c r="M181" s="2171"/>
      <c r="N181" s="2179"/>
      <c r="O181" s="2124"/>
      <c r="P181" s="2081"/>
    </row>
    <row r="182" spans="1:16" ht="18.75" customHeight="1">
      <c r="A182" s="9"/>
      <c r="B182" s="84" t="s">
        <v>453</v>
      </c>
      <c r="C182" s="1997" t="s">
        <v>181</v>
      </c>
      <c r="D182" s="1997"/>
      <c r="E182" s="1998"/>
      <c r="F182" s="33" t="s">
        <v>65</v>
      </c>
      <c r="G182" s="2162"/>
      <c r="H182" s="2163"/>
      <c r="I182" s="2163"/>
      <c r="J182" s="2163"/>
      <c r="K182" s="2163"/>
      <c r="L182" s="2163"/>
      <c r="M182" s="2163"/>
      <c r="N182" s="2196"/>
      <c r="O182" s="2124"/>
      <c r="P182" s="2081"/>
    </row>
    <row r="183" spans="1:16" ht="18.75" customHeight="1">
      <c r="A183" s="9"/>
      <c r="B183" s="84" t="s">
        <v>456</v>
      </c>
      <c r="C183" s="1997" t="s">
        <v>182</v>
      </c>
      <c r="D183" s="1997"/>
      <c r="E183" s="1998"/>
      <c r="F183" s="33" t="s">
        <v>65</v>
      </c>
      <c r="G183" s="2172"/>
      <c r="H183" s="2173"/>
      <c r="I183" s="2173"/>
      <c r="J183" s="2173"/>
      <c r="K183" s="2173"/>
      <c r="L183" s="2173"/>
      <c r="M183" s="2173"/>
      <c r="N183" s="2174"/>
      <c r="O183" s="2124"/>
      <c r="P183" s="2081"/>
    </row>
    <row r="184" spans="1:16" ht="18.75" customHeight="1">
      <c r="A184" s="9"/>
      <c r="B184" s="84" t="s">
        <v>458</v>
      </c>
      <c r="C184" s="1997" t="s">
        <v>183</v>
      </c>
      <c r="D184" s="1997"/>
      <c r="E184" s="1998"/>
      <c r="F184" s="33" t="s">
        <v>65</v>
      </c>
      <c r="G184" s="2162"/>
      <c r="H184" s="2163"/>
      <c r="I184" s="2163"/>
      <c r="J184" s="2163"/>
      <c r="K184" s="2163"/>
      <c r="L184" s="2163"/>
      <c r="M184" s="2163"/>
      <c r="N184" s="2196"/>
      <c r="O184" s="2124"/>
      <c r="P184" s="2081"/>
    </row>
    <row r="185" spans="1:16" ht="18.75" customHeight="1">
      <c r="A185" s="9"/>
      <c r="B185" s="84" t="s">
        <v>594</v>
      </c>
      <c r="C185" s="1997" t="s">
        <v>639</v>
      </c>
      <c r="D185" s="1997"/>
      <c r="E185" s="1998"/>
      <c r="F185" s="33" t="s">
        <v>65</v>
      </c>
      <c r="G185" s="2172"/>
      <c r="H185" s="2173"/>
      <c r="I185" s="2173"/>
      <c r="J185" s="2173"/>
      <c r="K185" s="2173"/>
      <c r="L185" s="2173"/>
      <c r="M185" s="2173"/>
      <c r="N185" s="2174"/>
      <c r="O185" s="2124"/>
      <c r="P185" s="2081"/>
    </row>
    <row r="186" spans="1:16" ht="18.75" customHeight="1">
      <c r="A186" s="9"/>
      <c r="B186" s="76" t="s">
        <v>596</v>
      </c>
      <c r="C186" s="1997" t="s">
        <v>640</v>
      </c>
      <c r="D186" s="1997"/>
      <c r="E186" s="1998"/>
      <c r="F186" s="33" t="s">
        <v>65</v>
      </c>
      <c r="G186" s="2162"/>
      <c r="H186" s="2163"/>
      <c r="I186" s="2163"/>
      <c r="J186" s="2163"/>
      <c r="K186" s="2163"/>
      <c r="L186" s="2163"/>
      <c r="M186" s="2163"/>
      <c r="N186" s="2196"/>
      <c r="O186" s="2197"/>
      <c r="P186" s="2084"/>
    </row>
    <row r="187" spans="1:16" ht="47.25" customHeight="1">
      <c r="A187" s="9"/>
      <c r="B187" s="1549" t="s">
        <v>643</v>
      </c>
      <c r="C187" s="2028" t="s">
        <v>5674</v>
      </c>
      <c r="D187" s="2028"/>
      <c r="E187" s="2029"/>
      <c r="F187" s="1542" t="s">
        <v>635</v>
      </c>
      <c r="G187" s="2198" t="s">
        <v>645</v>
      </c>
      <c r="H187" s="2199"/>
      <c r="I187" s="2199"/>
      <c r="J187" s="2199"/>
      <c r="K187" s="2200"/>
      <c r="L187" s="2201" t="s">
        <v>637</v>
      </c>
      <c r="M187" s="2202"/>
      <c r="N187" s="2203"/>
      <c r="O187" s="2051" t="s">
        <v>3148</v>
      </c>
      <c r="P187" s="2051"/>
    </row>
    <row r="188" spans="1:16" ht="62.25" customHeight="1">
      <c r="A188" s="9"/>
      <c r="B188" s="1489" t="s">
        <v>435</v>
      </c>
      <c r="C188" s="1997" t="s">
        <v>175</v>
      </c>
      <c r="D188" s="1997"/>
      <c r="E188" s="1998"/>
      <c r="F188" s="1523" t="s">
        <v>56</v>
      </c>
      <c r="G188" s="2188" t="s">
        <v>5675</v>
      </c>
      <c r="H188" s="2189"/>
      <c r="I188" s="2189"/>
      <c r="J188" s="2189"/>
      <c r="K188" s="2190"/>
      <c r="L188" s="2108" t="s">
        <v>56</v>
      </c>
      <c r="M188" s="2110"/>
      <c r="N188" s="2191"/>
      <c r="O188" s="2124"/>
      <c r="P188" s="2124"/>
    </row>
    <row r="189" spans="1:16" ht="61.5" customHeight="1">
      <c r="A189" s="9"/>
      <c r="B189" s="1489" t="s">
        <v>441</v>
      </c>
      <c r="C189" s="1997" t="s">
        <v>176</v>
      </c>
      <c r="D189" s="1997"/>
      <c r="E189" s="1998"/>
      <c r="F189" s="1523" t="s">
        <v>56</v>
      </c>
      <c r="G189" s="2188" t="s">
        <v>5675</v>
      </c>
      <c r="H189" s="2189"/>
      <c r="I189" s="2189"/>
      <c r="J189" s="2189"/>
      <c r="K189" s="2190"/>
      <c r="L189" s="2108" t="s">
        <v>56</v>
      </c>
      <c r="M189" s="2110"/>
      <c r="N189" s="2191"/>
      <c r="O189" s="2124"/>
      <c r="P189" s="2124"/>
    </row>
    <row r="190" spans="1:16" ht="20.25" customHeight="1">
      <c r="A190" s="9"/>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23"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23"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23"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23"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23"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23"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23"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t="s">
        <v>328</v>
      </c>
      <c r="P199" s="2051"/>
    </row>
    <row r="200" spans="1:16" ht="21" customHeight="1">
      <c r="A200" s="9"/>
      <c r="B200" s="1489" t="s">
        <v>435</v>
      </c>
      <c r="C200" s="1997" t="s">
        <v>175</v>
      </c>
      <c r="D200" s="1997"/>
      <c r="E200" s="1998"/>
      <c r="F200" s="33" t="s">
        <v>56</v>
      </c>
      <c r="G200" s="2170" t="s">
        <v>5676</v>
      </c>
      <c r="H200" s="2171"/>
      <c r="I200" s="2171"/>
      <c r="J200" s="2171"/>
      <c r="K200" s="2171"/>
      <c r="L200" s="2171"/>
      <c r="M200" s="2171"/>
      <c r="N200" s="2179"/>
      <c r="O200" s="2124"/>
      <c r="P200" s="2124"/>
    </row>
    <row r="201" spans="1:16" ht="21" customHeight="1">
      <c r="A201" s="9"/>
      <c r="B201" s="1489" t="s">
        <v>441</v>
      </c>
      <c r="C201" s="1997" t="s">
        <v>176</v>
      </c>
      <c r="D201" s="1997"/>
      <c r="E201" s="1998"/>
      <c r="F201" s="33" t="s">
        <v>56</v>
      </c>
      <c r="G201" s="2170" t="s">
        <v>5676</v>
      </c>
      <c r="H201" s="2171"/>
      <c r="I201" s="2171"/>
      <c r="J201" s="2171"/>
      <c r="K201" s="2171"/>
      <c r="L201" s="2171"/>
      <c r="M201" s="2171"/>
      <c r="N201" s="2179"/>
      <c r="O201" s="2124"/>
      <c r="P201" s="2124"/>
    </row>
    <row r="202" spans="1:16" ht="21" customHeight="1">
      <c r="A202" s="9"/>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57</v>
      </c>
      <c r="G210" s="2180"/>
      <c r="H210" s="2181"/>
      <c r="I210" s="2181"/>
      <c r="J210" s="2181"/>
      <c r="K210" s="2181"/>
      <c r="L210" s="2181"/>
      <c r="M210" s="2181"/>
      <c r="N210" s="2182"/>
      <c r="O210" s="2195"/>
      <c r="P210" s="2124"/>
    </row>
    <row r="211" spans="1:16" ht="25.35" customHeight="1">
      <c r="B211" s="23" t="s">
        <v>648</v>
      </c>
      <c r="C211" s="1997" t="s">
        <v>649</v>
      </c>
      <c r="D211" s="1997"/>
      <c r="E211" s="1997"/>
      <c r="F211" s="2043"/>
      <c r="G211" s="1998"/>
      <c r="H211" s="2183" t="s">
        <v>56</v>
      </c>
      <c r="I211" s="2184"/>
      <c r="J211" s="2185"/>
      <c r="K211" s="2186" t="s">
        <v>514</v>
      </c>
      <c r="L211" s="2170"/>
      <c r="M211" s="2171"/>
      <c r="N211" s="2179"/>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v>0.06</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914</v>
      </c>
      <c r="P218" s="2050"/>
    </row>
    <row r="219" spans="1:16" ht="21.75" customHeight="1">
      <c r="B219" s="1490" t="s">
        <v>435</v>
      </c>
      <c r="C219" s="1997" t="s">
        <v>656</v>
      </c>
      <c r="D219" s="1997"/>
      <c r="E219" s="1998"/>
      <c r="F219" s="1995" t="s">
        <v>57</v>
      </c>
      <c r="G219" s="2160"/>
      <c r="H219" s="2160"/>
      <c r="I219" s="2160"/>
      <c r="J219" s="2013"/>
      <c r="K219" s="2169" t="s">
        <v>514</v>
      </c>
      <c r="L219" s="2170"/>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21.6"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914</v>
      </c>
      <c r="P223" s="1991"/>
    </row>
    <row r="224" spans="1:16" ht="21.6"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62</v>
      </c>
      <c r="I225" s="2160"/>
      <c r="J225" s="2013"/>
      <c r="K225" s="2169"/>
      <c r="L225" s="2172"/>
      <c r="M225" s="2173"/>
      <c r="N225" s="2174"/>
      <c r="O225" s="2165" t="s">
        <v>914</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56</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56</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244" t="s">
        <v>5677</v>
      </c>
      <c r="L242" s="2150"/>
      <c r="M242" s="2154"/>
      <c r="N242" s="2107"/>
      <c r="O242" s="2017"/>
      <c r="P242" s="2017"/>
    </row>
    <row r="243" spans="2:16" ht="23.25" customHeight="1">
      <c r="B243" s="90" t="s">
        <v>678</v>
      </c>
      <c r="C243" s="1997" t="s">
        <v>679</v>
      </c>
      <c r="D243" s="1997"/>
      <c r="E243" s="1998"/>
      <c r="F243" s="1995" t="s">
        <v>5678</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017"/>
      <c r="P249" s="2017"/>
    </row>
    <row r="250" spans="2:16" ht="44.25" customHeight="1">
      <c r="B250" s="90"/>
      <c r="C250" s="1903" t="s">
        <v>683</v>
      </c>
      <c r="D250" s="1903"/>
      <c r="E250" s="2138"/>
      <c r="F250" s="1754" t="s">
        <v>5679</v>
      </c>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228</v>
      </c>
      <c r="H251" s="1527" t="s">
        <v>514</v>
      </c>
      <c r="I251" s="2121" t="s">
        <v>5680</v>
      </c>
      <c r="J251" s="2122"/>
      <c r="K251" s="2122"/>
      <c r="L251" s="2122"/>
      <c r="M251" s="2122"/>
      <c r="N251" s="2123"/>
      <c r="O251" s="93" t="s">
        <v>3656</v>
      </c>
      <c r="P251" s="1504"/>
    </row>
    <row r="252" spans="2:16" ht="33" customHeight="1">
      <c r="B252" s="90" t="s">
        <v>686</v>
      </c>
      <c r="C252" s="1997" t="s">
        <v>687</v>
      </c>
      <c r="D252" s="1997"/>
      <c r="E252" s="1997"/>
      <c r="F252" s="1471" t="s">
        <v>56</v>
      </c>
      <c r="G252" s="1634" t="s">
        <v>514</v>
      </c>
      <c r="H252" s="2146" t="s">
        <v>5681</v>
      </c>
      <c r="I252" s="2146"/>
      <c r="J252" s="2146"/>
      <c r="K252" s="2146"/>
      <c r="L252" s="2146"/>
      <c r="M252" s="2146"/>
      <c r="N252" s="2147"/>
      <c r="O252" s="2135" t="s">
        <v>3657</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49.35" customHeight="1">
      <c r="B255" s="22"/>
      <c r="C255" s="1505" t="s">
        <v>458</v>
      </c>
      <c r="D255" s="1997" t="s">
        <v>691</v>
      </c>
      <c r="E255" s="1997"/>
      <c r="F255" s="3407" t="s">
        <v>5682</v>
      </c>
      <c r="G255" s="2146"/>
      <c r="H255" s="2146"/>
      <c r="I255" s="2146"/>
      <c r="J255" s="2146"/>
      <c r="K255" s="2146"/>
      <c r="L255" s="2146"/>
      <c r="M255" s="2146"/>
      <c r="N255" s="2147"/>
      <c r="O255" s="2136"/>
      <c r="P255" s="2136"/>
    </row>
    <row r="256" spans="2:16" ht="27" customHeight="1">
      <c r="B256" s="27" t="s">
        <v>441</v>
      </c>
      <c r="C256" s="1997" t="s">
        <v>692</v>
      </c>
      <c r="D256" s="1997"/>
      <c r="E256" s="1997"/>
      <c r="F256" s="33" t="s">
        <v>62</v>
      </c>
      <c r="G256" s="1634" t="s">
        <v>514</v>
      </c>
      <c r="H256" s="2121" t="s">
        <v>5683</v>
      </c>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53.1" customHeight="1">
      <c r="B259" s="22"/>
      <c r="C259" s="1505" t="s">
        <v>458</v>
      </c>
      <c r="D259" s="1997" t="s">
        <v>691</v>
      </c>
      <c r="E259" s="1997"/>
      <c r="F259" s="2121" t="s">
        <v>5684</v>
      </c>
      <c r="G259" s="2122"/>
      <c r="H259" s="2122"/>
      <c r="I259" s="2122"/>
      <c r="J259" s="2122"/>
      <c r="K259" s="2122"/>
      <c r="L259" s="2122"/>
      <c r="M259" s="2122"/>
      <c r="N259" s="2123"/>
      <c r="O259" s="2137"/>
      <c r="P259" s="2136"/>
    </row>
    <row r="260" spans="2:16" ht="27" customHeight="1">
      <c r="B260" s="94" t="s">
        <v>694</v>
      </c>
      <c r="C260" s="1997" t="s">
        <v>695</v>
      </c>
      <c r="D260" s="1997"/>
      <c r="E260" s="1997"/>
      <c r="F260" s="1471" t="s">
        <v>56</v>
      </c>
      <c r="G260" s="2126" t="s">
        <v>514</v>
      </c>
      <c r="H260" s="2014"/>
      <c r="I260" s="2015"/>
      <c r="J260" s="2015"/>
      <c r="K260" s="2015"/>
      <c r="L260" s="2015"/>
      <c r="M260" s="2015"/>
      <c r="N260" s="2128"/>
      <c r="O260" s="2124" t="s">
        <v>908</v>
      </c>
      <c r="P260" s="2051"/>
    </row>
    <row r="261" spans="2:16" ht="24" customHeight="1">
      <c r="B261" s="89" t="s">
        <v>435</v>
      </c>
      <c r="C261" s="1997" t="s">
        <v>696</v>
      </c>
      <c r="D261" s="1997"/>
      <c r="E261" s="1998"/>
      <c r="F261" s="1523" t="s">
        <v>56</v>
      </c>
      <c r="G261" s="2113"/>
      <c r="H261" s="2129"/>
      <c r="I261" s="2130"/>
      <c r="J261" s="2130"/>
      <c r="K261" s="2130"/>
      <c r="L261" s="2130"/>
      <c r="M261" s="2130"/>
      <c r="N261" s="2131"/>
      <c r="O261" s="2124"/>
      <c r="P261" s="2124"/>
    </row>
    <row r="262" spans="2:16" ht="21.6" customHeight="1">
      <c r="B262" s="89" t="s">
        <v>441</v>
      </c>
      <c r="C262" s="1997" t="s">
        <v>697</v>
      </c>
      <c r="D262" s="1997"/>
      <c r="E262" s="1998"/>
      <c r="F262" s="1523" t="s">
        <v>56</v>
      </c>
      <c r="G262" s="2113"/>
      <c r="H262" s="2129"/>
      <c r="I262" s="2130"/>
      <c r="J262" s="2130"/>
      <c r="K262" s="2130"/>
      <c r="L262" s="2130"/>
      <c r="M262" s="2130"/>
      <c r="N262" s="2131"/>
      <c r="O262" s="2124"/>
      <c r="P262" s="2124"/>
    </row>
    <row r="263" spans="2:16" ht="24.6" customHeight="1">
      <c r="B263" s="89" t="s">
        <v>443</v>
      </c>
      <c r="C263" s="1997" t="s">
        <v>698</v>
      </c>
      <c r="D263" s="1997"/>
      <c r="E263" s="1998"/>
      <c r="F263" s="1523" t="s">
        <v>56</v>
      </c>
      <c r="G263" s="2113"/>
      <c r="H263" s="2129"/>
      <c r="I263" s="2130"/>
      <c r="J263" s="2130"/>
      <c r="K263" s="2130"/>
      <c r="L263" s="2130"/>
      <c r="M263" s="2130"/>
      <c r="N263" s="2131"/>
      <c r="O263" s="2124"/>
      <c r="P263" s="2124"/>
    </row>
    <row r="264" spans="2:16" ht="36" customHeight="1" thickBot="1">
      <c r="B264" s="117" t="s">
        <v>445</v>
      </c>
      <c r="C264" s="1978" t="s">
        <v>699</v>
      </c>
      <c r="D264" s="1978"/>
      <c r="E264" s="1979"/>
      <c r="F264" s="1523" t="s">
        <v>57</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9" customHeight="1">
      <c r="B266" s="96" t="s">
        <v>701</v>
      </c>
      <c r="C266" s="2111" t="s">
        <v>702</v>
      </c>
      <c r="D266" s="2111"/>
      <c r="E266" s="2111"/>
      <c r="F266" s="2111"/>
      <c r="G266" s="97" t="s">
        <v>56</v>
      </c>
      <c r="H266" s="2112" t="s">
        <v>514</v>
      </c>
      <c r="I266" s="2115" t="s">
        <v>5685</v>
      </c>
      <c r="J266" s="2115"/>
      <c r="K266" s="2115"/>
      <c r="L266" s="2115"/>
      <c r="M266" s="2115"/>
      <c r="N266" s="2116"/>
      <c r="O266" s="2050" t="s">
        <v>3160</v>
      </c>
      <c r="P266" s="2050" t="s">
        <v>910</v>
      </c>
    </row>
    <row r="267" spans="2:16" ht="39" customHeight="1">
      <c r="B267" s="27" t="s">
        <v>435</v>
      </c>
      <c r="C267" s="1997" t="s">
        <v>703</v>
      </c>
      <c r="D267" s="1997"/>
      <c r="E267" s="1997"/>
      <c r="F267" s="1997"/>
      <c r="G267" s="1998"/>
      <c r="H267" s="2113"/>
      <c r="I267" s="2117"/>
      <c r="J267" s="2117"/>
      <c r="K267" s="2117"/>
      <c r="L267" s="2117"/>
      <c r="M267" s="2117"/>
      <c r="N267" s="2118"/>
      <c r="O267" s="2017"/>
      <c r="P267" s="2017"/>
    </row>
    <row r="268" spans="2:16" ht="33.6"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36"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7.6"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4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47.1" customHeight="1">
      <c r="B272" s="1493" t="s">
        <v>441</v>
      </c>
      <c r="C272" s="1997" t="s">
        <v>707</v>
      </c>
      <c r="D272" s="1997"/>
      <c r="E272" s="1998"/>
      <c r="F272" s="2110" t="s">
        <v>282</v>
      </c>
      <c r="G272" s="2109"/>
      <c r="H272" s="1634" t="s">
        <v>514</v>
      </c>
      <c r="I272" s="2121" t="s">
        <v>5686</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8.1"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1933</v>
      </c>
      <c r="P274" s="1504" t="s">
        <v>3162</v>
      </c>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12</v>
      </c>
      <c r="J276" s="120">
        <f t="shared" ref="J276:J295" si="1">MIN(H276/I276,1)</f>
        <v>0</v>
      </c>
      <c r="K276" s="118" t="s">
        <v>61</v>
      </c>
      <c r="L276" s="118" t="s">
        <v>61</v>
      </c>
      <c r="M276" s="139" t="s">
        <v>61</v>
      </c>
      <c r="N276" s="1653"/>
      <c r="O276" s="2089"/>
      <c r="P276" s="2089"/>
    </row>
    <row r="277" spans="2:16" ht="24.75" customHeight="1">
      <c r="B277" s="84" t="s">
        <v>489</v>
      </c>
      <c r="C277" s="2091" t="s">
        <v>722</v>
      </c>
      <c r="D277" s="2091"/>
      <c r="E277" s="2091"/>
      <c r="F277" s="2091"/>
      <c r="G277" s="2092"/>
      <c r="H277" s="118" t="s">
        <v>61</v>
      </c>
      <c r="I277" s="118" t="s">
        <v>61</v>
      </c>
      <c r="J277" s="139" t="s">
        <v>61</v>
      </c>
      <c r="K277" s="118" t="s">
        <v>61</v>
      </c>
      <c r="L277" s="118" t="s">
        <v>61</v>
      </c>
      <c r="M277" s="139" t="s">
        <v>61</v>
      </c>
      <c r="N277" s="136" t="s">
        <v>61</v>
      </c>
      <c r="O277" s="2017" t="s">
        <v>1933</v>
      </c>
      <c r="P277" s="2017"/>
    </row>
    <row r="278" spans="2:16" ht="36" customHeight="1">
      <c r="B278" s="84" t="s">
        <v>493</v>
      </c>
      <c r="C278" s="2091" t="s">
        <v>723</v>
      </c>
      <c r="D278" s="2091"/>
      <c r="E278" s="2092"/>
      <c r="F278" s="2093"/>
      <c r="G278" s="2094"/>
      <c r="H278" s="118"/>
      <c r="I278" s="119"/>
      <c r="J278" s="120"/>
      <c r="K278" s="118" t="s">
        <v>61</v>
      </c>
      <c r="L278" s="118" t="s">
        <v>61</v>
      </c>
      <c r="M278" s="139" t="s">
        <v>61</v>
      </c>
      <c r="N278" s="136" t="s">
        <v>61</v>
      </c>
      <c r="O278" s="2017"/>
      <c r="P278" s="2017"/>
    </row>
    <row r="279" spans="2:16" ht="20.25" customHeight="1">
      <c r="B279" s="104" t="s">
        <v>441</v>
      </c>
      <c r="C279" s="2068" t="s">
        <v>724</v>
      </c>
      <c r="D279" s="2068"/>
      <c r="E279" s="2068"/>
      <c r="F279" s="2068"/>
      <c r="G279" s="2095"/>
      <c r="H279" s="118" t="s">
        <v>61</v>
      </c>
      <c r="I279" s="118" t="s">
        <v>61</v>
      </c>
      <c r="J279" s="139" t="s">
        <v>61</v>
      </c>
      <c r="K279" s="118" t="s">
        <v>61</v>
      </c>
      <c r="L279" s="118" t="s">
        <v>61</v>
      </c>
      <c r="M279" s="139" t="s">
        <v>61</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v>0</v>
      </c>
      <c r="I281" s="119">
        <v>12</v>
      </c>
      <c r="J281" s="120">
        <f t="shared" si="1"/>
        <v>0</v>
      </c>
      <c r="K281" s="118" t="s">
        <v>61</v>
      </c>
      <c r="L281" s="118" t="s">
        <v>61</v>
      </c>
      <c r="M281" s="139" t="s">
        <v>61</v>
      </c>
      <c r="N281" s="137"/>
      <c r="O281" s="2089"/>
      <c r="P281" s="2089"/>
    </row>
    <row r="282" spans="2:16" ht="24.75" customHeight="1">
      <c r="B282" s="76" t="s">
        <v>489</v>
      </c>
      <c r="C282" s="2091" t="s">
        <v>726</v>
      </c>
      <c r="D282" s="2091"/>
      <c r="E282" s="2091"/>
      <c r="F282" s="2091"/>
      <c r="G282" s="1518"/>
      <c r="H282" s="118">
        <v>0</v>
      </c>
      <c r="I282" s="119">
        <v>12</v>
      </c>
      <c r="J282" s="120">
        <f t="shared" si="1"/>
        <v>0</v>
      </c>
      <c r="K282" s="118">
        <v>1642</v>
      </c>
      <c r="L282" s="118">
        <v>3533</v>
      </c>
      <c r="M282" s="121">
        <f>MIN(K282/L282,1)</f>
        <v>0.46476082649306538</v>
      </c>
      <c r="N282" s="137"/>
      <c r="O282" s="2089"/>
      <c r="P282" s="2089"/>
    </row>
    <row r="283" spans="2:16" ht="24.75" customHeight="1">
      <c r="B283" s="76" t="s">
        <v>493</v>
      </c>
      <c r="C283" s="2091" t="s">
        <v>727</v>
      </c>
      <c r="D283" s="2091"/>
      <c r="E283" s="2091"/>
      <c r="F283" s="2091"/>
      <c r="G283" s="2092"/>
      <c r="H283" s="118" t="s">
        <v>61</v>
      </c>
      <c r="I283" s="118" t="s">
        <v>61</v>
      </c>
      <c r="J283" s="139" t="s">
        <v>61</v>
      </c>
      <c r="K283" s="118" t="s">
        <v>61</v>
      </c>
      <c r="L283" s="118" t="s">
        <v>61</v>
      </c>
      <c r="M283" s="139" t="s">
        <v>61</v>
      </c>
      <c r="N283" s="530" t="s">
        <v>61</v>
      </c>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t="s">
        <v>61</v>
      </c>
      <c r="I285" s="118" t="s">
        <v>61</v>
      </c>
      <c r="J285" s="139" t="s">
        <v>61</v>
      </c>
      <c r="K285" s="118" t="s">
        <v>61</v>
      </c>
      <c r="L285" s="118" t="s">
        <v>61</v>
      </c>
      <c r="M285" s="139" t="s">
        <v>61</v>
      </c>
      <c r="N285" s="1556"/>
      <c r="O285" s="2089"/>
      <c r="P285" s="2089"/>
    </row>
    <row r="286" spans="2:16" ht="22.5" customHeight="1">
      <c r="B286" s="76" t="s">
        <v>489</v>
      </c>
      <c r="C286" s="2091" t="s">
        <v>729</v>
      </c>
      <c r="D286" s="2091"/>
      <c r="E286" s="2091"/>
      <c r="F286" s="2091"/>
      <c r="G286" s="2092"/>
      <c r="H286" s="118">
        <v>0</v>
      </c>
      <c r="I286" s="119">
        <v>12</v>
      </c>
      <c r="J286" s="120">
        <f t="shared" si="1"/>
        <v>0</v>
      </c>
      <c r="K286" s="118" t="s">
        <v>61</v>
      </c>
      <c r="L286" s="118" t="s">
        <v>61</v>
      </c>
      <c r="M286" s="139" t="s">
        <v>61</v>
      </c>
      <c r="N286" s="137"/>
      <c r="O286" s="2089"/>
      <c r="P286" s="2089"/>
    </row>
    <row r="287" spans="2:16" ht="22.5" customHeight="1">
      <c r="B287" s="104" t="s">
        <v>448</v>
      </c>
      <c r="C287" s="2068" t="s">
        <v>503</v>
      </c>
      <c r="D287" s="2068"/>
      <c r="E287" s="2068"/>
      <c r="F287" s="2068"/>
      <c r="G287" s="2068"/>
      <c r="H287" s="118">
        <v>1</v>
      </c>
      <c r="I287" s="119">
        <v>12</v>
      </c>
      <c r="J287" s="120">
        <f t="shared" si="1"/>
        <v>8.3333333333333329E-2</v>
      </c>
      <c r="K287" s="118" t="s">
        <v>61</v>
      </c>
      <c r="L287" s="118" t="s">
        <v>61</v>
      </c>
      <c r="M287" s="139" t="s">
        <v>61</v>
      </c>
      <c r="N287" s="138"/>
      <c r="O287" s="2089"/>
      <c r="P287" s="2089"/>
    </row>
    <row r="288" spans="2:16" ht="22.5" customHeight="1">
      <c r="B288" s="104" t="s">
        <v>450</v>
      </c>
      <c r="C288" s="2068" t="s">
        <v>730</v>
      </c>
      <c r="D288" s="2068"/>
      <c r="E288" s="2068"/>
      <c r="F288" s="2068"/>
      <c r="G288" s="2068"/>
      <c r="H288" s="118" t="s">
        <v>61</v>
      </c>
      <c r="I288" s="118" t="s">
        <v>61</v>
      </c>
      <c r="J288" s="139" t="s">
        <v>61</v>
      </c>
      <c r="K288" s="118" t="s">
        <v>61</v>
      </c>
      <c r="L288" s="118" t="s">
        <v>61</v>
      </c>
      <c r="M288" s="139" t="s">
        <v>61</v>
      </c>
      <c r="N288" s="138" t="s">
        <v>61</v>
      </c>
      <c r="O288" s="2089"/>
      <c r="P288" s="2089"/>
    </row>
    <row r="289" spans="2:16" ht="22.5" customHeight="1">
      <c r="B289" s="104" t="s">
        <v>453</v>
      </c>
      <c r="C289" s="2068" t="s">
        <v>131</v>
      </c>
      <c r="D289" s="2068"/>
      <c r="E289" s="2068"/>
      <c r="F289" s="2068"/>
      <c r="G289" s="2068"/>
      <c r="H289" s="118">
        <v>0</v>
      </c>
      <c r="I289" s="119">
        <v>12</v>
      </c>
      <c r="J289" s="120">
        <f t="shared" si="1"/>
        <v>0</v>
      </c>
      <c r="K289" s="118" t="s">
        <v>61</v>
      </c>
      <c r="L289" s="118" t="s">
        <v>61</v>
      </c>
      <c r="M289" s="139" t="s">
        <v>61</v>
      </c>
      <c r="N289" s="138"/>
      <c r="O289" s="2089"/>
      <c r="P289" s="2089"/>
    </row>
    <row r="290" spans="2:16" ht="22.5" customHeight="1">
      <c r="B290" s="104" t="s">
        <v>456</v>
      </c>
      <c r="C290" s="2068" t="s">
        <v>132</v>
      </c>
      <c r="D290" s="2068"/>
      <c r="E290" s="2068"/>
      <c r="F290" s="2068"/>
      <c r="G290" s="2068"/>
      <c r="H290" s="118">
        <v>3</v>
      </c>
      <c r="I290" s="119">
        <v>12</v>
      </c>
      <c r="J290" s="120">
        <f t="shared" si="1"/>
        <v>0.25</v>
      </c>
      <c r="K290" s="118" t="s">
        <v>61</v>
      </c>
      <c r="L290" s="118" t="s">
        <v>61</v>
      </c>
      <c r="M290" s="139"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t="s">
        <v>61</v>
      </c>
      <c r="I292" s="118" t="s">
        <v>61</v>
      </c>
      <c r="J292" s="139" t="s">
        <v>61</v>
      </c>
      <c r="K292" s="118" t="s">
        <v>61</v>
      </c>
      <c r="L292" s="118" t="s">
        <v>61</v>
      </c>
      <c r="M292" s="139" t="s">
        <v>61</v>
      </c>
      <c r="N292" s="1556" t="s">
        <v>61</v>
      </c>
      <c r="O292" s="2089"/>
      <c r="P292" s="2089"/>
    </row>
    <row r="293" spans="2:16" ht="22.5" customHeight="1">
      <c r="B293" s="76" t="s">
        <v>489</v>
      </c>
      <c r="C293" s="2086" t="s">
        <v>300</v>
      </c>
      <c r="D293" s="2086"/>
      <c r="E293" s="2086"/>
      <c r="F293" s="2086"/>
      <c r="G293" s="2087"/>
      <c r="H293" s="118">
        <v>2</v>
      </c>
      <c r="I293" s="119">
        <v>12</v>
      </c>
      <c r="J293" s="120">
        <f t="shared" si="1"/>
        <v>0.16666666666666666</v>
      </c>
      <c r="K293" s="118" t="s">
        <v>61</v>
      </c>
      <c r="L293" s="118" t="s">
        <v>61</v>
      </c>
      <c r="M293" s="139" t="s">
        <v>61</v>
      </c>
      <c r="N293" s="137"/>
      <c r="O293" s="2089"/>
      <c r="P293" s="2089"/>
    </row>
    <row r="294" spans="2:16" ht="22.5" customHeight="1">
      <c r="B294" s="104" t="s">
        <v>594</v>
      </c>
      <c r="C294" s="2068" t="s">
        <v>731</v>
      </c>
      <c r="D294" s="2068"/>
      <c r="E294" s="2068"/>
      <c r="F294" s="2068"/>
      <c r="G294" s="2068"/>
      <c r="H294" s="118" t="s">
        <v>61</v>
      </c>
      <c r="I294" s="118" t="s">
        <v>61</v>
      </c>
      <c r="J294" s="139" t="s">
        <v>61</v>
      </c>
      <c r="K294" s="118" t="s">
        <v>61</v>
      </c>
      <c r="L294" s="118" t="s">
        <v>61</v>
      </c>
      <c r="M294" s="139" t="s">
        <v>61</v>
      </c>
      <c r="N294" s="138" t="s">
        <v>61</v>
      </c>
      <c r="O294" s="2089"/>
      <c r="P294" s="2089"/>
    </row>
    <row r="295" spans="2:16" ht="43.5" customHeight="1" thickBot="1">
      <c r="B295" s="27" t="s">
        <v>596</v>
      </c>
      <c r="C295" s="1997" t="s">
        <v>732</v>
      </c>
      <c r="D295" s="1997"/>
      <c r="E295" s="1997"/>
      <c r="F295" s="1997"/>
      <c r="G295" s="1998"/>
      <c r="H295" s="127">
        <f>SUM(H276+H281+H282+H286+H287+H289+H290+H293)</f>
        <v>6</v>
      </c>
      <c r="I295" s="127">
        <f>SUM(I276+I281+I282+I286+I287+I289+I290+I293)</f>
        <v>96</v>
      </c>
      <c r="J295" s="120">
        <f t="shared" si="1"/>
        <v>6.25E-2</v>
      </c>
      <c r="K295" s="127">
        <f>SUM(K282)</f>
        <v>1642</v>
      </c>
      <c r="L295" s="127">
        <f>SUM(L282)</f>
        <v>3533</v>
      </c>
      <c r="M295" s="121">
        <f>MIN(K295/L295,1)</f>
        <v>0.46476082649306538</v>
      </c>
      <c r="N295" s="138"/>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5687</v>
      </c>
      <c r="M297" s="2070"/>
      <c r="N297" s="2071"/>
      <c r="O297" s="109"/>
      <c r="P297" s="1507"/>
    </row>
    <row r="298" spans="2:16" ht="24.6" customHeight="1">
      <c r="B298" s="110" t="s">
        <v>341</v>
      </c>
      <c r="C298" s="1997" t="s">
        <v>734</v>
      </c>
      <c r="D298" s="1997"/>
      <c r="E298" s="1997"/>
      <c r="F298" s="1997"/>
      <c r="G298" s="1998"/>
      <c r="H298" s="1999" t="s">
        <v>56</v>
      </c>
      <c r="I298" s="2027"/>
      <c r="J298" s="2000"/>
      <c r="K298" s="2030" t="s">
        <v>514</v>
      </c>
      <c r="L298" s="2072" t="s">
        <v>5687</v>
      </c>
      <c r="M298" s="2073"/>
      <c r="N298" s="2074"/>
      <c r="O298" s="2017"/>
      <c r="P298" s="1991"/>
    </row>
    <row r="299" spans="2:16" ht="24" customHeight="1">
      <c r="B299" s="1494" t="s">
        <v>435</v>
      </c>
      <c r="C299" s="2043" t="s">
        <v>735</v>
      </c>
      <c r="D299" s="2043"/>
      <c r="E299" s="2043"/>
      <c r="F299" s="2043"/>
      <c r="G299" s="2054"/>
      <c r="H299" s="1999" t="s">
        <v>56</v>
      </c>
      <c r="I299" s="2027"/>
      <c r="J299" s="2000"/>
      <c r="K299" s="2031"/>
      <c r="L299" s="2079"/>
      <c r="M299" s="2080"/>
      <c r="N299" s="2081"/>
      <c r="O299" s="2017"/>
      <c r="P299" s="2017"/>
    </row>
    <row r="300" spans="2:16" ht="22.35" customHeight="1">
      <c r="B300" s="1490" t="s">
        <v>441</v>
      </c>
      <c r="C300" s="1997" t="s">
        <v>736</v>
      </c>
      <c r="D300" s="1997"/>
      <c r="E300" s="1997"/>
      <c r="F300" s="1997"/>
      <c r="G300" s="1998"/>
      <c r="H300" s="1999" t="s">
        <v>5688</v>
      </c>
      <c r="I300" s="2027"/>
      <c r="J300" s="2000"/>
      <c r="K300" s="2078"/>
      <c r="L300" s="2082"/>
      <c r="M300" s="2083"/>
      <c r="N300" s="2084"/>
      <c r="O300" s="2017"/>
      <c r="P300" s="2017"/>
    </row>
    <row r="301" spans="2:16" ht="37.5" customHeight="1">
      <c r="B301" s="44" t="s">
        <v>737</v>
      </c>
      <c r="C301" s="1997" t="s">
        <v>738</v>
      </c>
      <c r="D301" s="1997"/>
      <c r="E301" s="1997"/>
      <c r="F301" s="1997"/>
      <c r="G301" s="1998"/>
      <c r="H301" s="1999" t="s">
        <v>347</v>
      </c>
      <c r="I301" s="2027"/>
      <c r="J301" s="2000"/>
      <c r="K301" s="1535" t="s">
        <v>514</v>
      </c>
      <c r="L301" s="2072" t="s">
        <v>5689</v>
      </c>
      <c r="M301" s="2073"/>
      <c r="N301" s="2074"/>
      <c r="O301" s="2017"/>
      <c r="P301" s="2017"/>
    </row>
    <row r="302" spans="2:16" ht="60.6" customHeight="1">
      <c r="B302" s="110" t="s">
        <v>350</v>
      </c>
      <c r="C302" s="1997" t="s">
        <v>739</v>
      </c>
      <c r="D302" s="1997"/>
      <c r="E302" s="1997"/>
      <c r="F302" s="1997"/>
      <c r="G302" s="1998"/>
      <c r="H302" s="1999" t="s">
        <v>56</v>
      </c>
      <c r="I302" s="2027"/>
      <c r="J302" s="2000"/>
      <c r="K302" s="1535" t="s">
        <v>514</v>
      </c>
      <c r="L302" s="2075" t="s">
        <v>5690</v>
      </c>
      <c r="M302" s="2076"/>
      <c r="N302" s="2077"/>
      <c r="O302" s="2017"/>
      <c r="P302" s="1992"/>
    </row>
    <row r="303" spans="2:16" ht="36" customHeight="1">
      <c r="B303" s="28" t="s">
        <v>357</v>
      </c>
      <c r="C303" s="2043" t="s">
        <v>740</v>
      </c>
      <c r="D303" s="2043"/>
      <c r="E303" s="2043"/>
      <c r="F303" s="2043"/>
      <c r="G303" s="2054"/>
      <c r="H303" s="2055" t="s">
        <v>56</v>
      </c>
      <c r="I303" s="2056"/>
      <c r="J303" s="2057"/>
      <c r="K303" s="2030" t="s">
        <v>514</v>
      </c>
      <c r="L303" s="2059" t="s">
        <v>5691</v>
      </c>
      <c r="M303" s="2060"/>
      <c r="N303" s="2061"/>
      <c r="O303" s="1991" t="s">
        <v>914</v>
      </c>
      <c r="P303" s="1991"/>
    </row>
    <row r="304" spans="2:16" ht="39" customHeight="1">
      <c r="B304" s="23" t="s">
        <v>366</v>
      </c>
      <c r="C304" s="1997" t="s">
        <v>741</v>
      </c>
      <c r="D304" s="1997"/>
      <c r="E304" s="1997"/>
      <c r="F304" s="1997"/>
      <c r="G304" s="1998"/>
      <c r="H304" s="1999" t="s">
        <v>365</v>
      </c>
      <c r="I304" s="2027"/>
      <c r="J304" s="2000"/>
      <c r="K304" s="2031"/>
      <c r="L304" s="2062"/>
      <c r="M304" s="2063"/>
      <c r="N304" s="2064"/>
      <c r="O304" s="2017"/>
      <c r="P304" s="2017"/>
    </row>
    <row r="305" spans="1:16" ht="27" customHeight="1">
      <c r="B305" s="1520" t="s">
        <v>742</v>
      </c>
      <c r="C305" s="1997" t="s">
        <v>743</v>
      </c>
      <c r="D305" s="1997"/>
      <c r="E305" s="1997"/>
      <c r="F305" s="1997"/>
      <c r="G305" s="1998"/>
      <c r="H305" s="1999" t="s">
        <v>355</v>
      </c>
      <c r="I305" s="2027"/>
      <c r="J305" s="2000"/>
      <c r="K305" s="2031"/>
      <c r="L305" s="2062"/>
      <c r="M305" s="2063"/>
      <c r="N305" s="2064"/>
      <c r="O305" s="2017"/>
      <c r="P305" s="2017"/>
    </row>
    <row r="306" spans="1:16" ht="30.6"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40.35" customHeight="1">
      <c r="B307" s="70" t="s">
        <v>745</v>
      </c>
      <c r="C307" s="1997" t="s">
        <v>746</v>
      </c>
      <c r="D307" s="1997"/>
      <c r="E307" s="1997"/>
      <c r="F307" s="1997"/>
      <c r="G307" s="1998"/>
      <c r="H307" s="2038" t="s">
        <v>56</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369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t="s">
        <v>917</v>
      </c>
      <c r="P310" s="2050"/>
    </row>
    <row r="311" spans="1:16" ht="22.3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5.450000000000003"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56</v>
      </c>
      <c r="I313" s="2027"/>
      <c r="J313" s="2000"/>
      <c r="K313" s="2031"/>
      <c r="L313" s="2025"/>
      <c r="M313" s="2049"/>
      <c r="N313" s="2026"/>
      <c r="O313" s="2017"/>
      <c r="P313" s="2017"/>
    </row>
    <row r="314" spans="1:16" ht="31.35" customHeight="1">
      <c r="B314" s="1494" t="s">
        <v>435</v>
      </c>
      <c r="C314" s="1997" t="s">
        <v>751</v>
      </c>
      <c r="D314" s="1997"/>
      <c r="E314" s="1997"/>
      <c r="F314" s="1997"/>
      <c r="G314" s="1998"/>
      <c r="H314" s="1999" t="s">
        <v>5692</v>
      </c>
      <c r="I314" s="2027"/>
      <c r="J314" s="2000"/>
      <c r="K314" s="2030" t="s">
        <v>514</v>
      </c>
      <c r="L314" s="2032" t="s">
        <v>5693</v>
      </c>
      <c r="M314" s="2033"/>
      <c r="N314" s="2034"/>
      <c r="O314" s="2017"/>
      <c r="P314" s="2017"/>
    </row>
    <row r="315" spans="1:16" ht="24.6"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3673</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t="s">
        <v>378</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391</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2801">
        <v>43499</v>
      </c>
      <c r="K324" s="2013"/>
      <c r="L324" s="2019"/>
      <c r="M324" s="2023"/>
      <c r="N324" s="2024"/>
      <c r="O324" s="2017"/>
      <c r="P324" s="2017"/>
    </row>
    <row r="325" spans="1:16" ht="28.5" customHeight="1">
      <c r="A325" s="9"/>
      <c r="B325" s="111"/>
      <c r="C325" s="111" t="s">
        <v>493</v>
      </c>
      <c r="D325" s="1830" t="s">
        <v>757</v>
      </c>
      <c r="E325" s="1830"/>
      <c r="F325" s="1830"/>
      <c r="G325" s="1830"/>
      <c r="H325" s="2014" t="s">
        <v>5694</v>
      </c>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391</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3405" t="s">
        <v>379</v>
      </c>
      <c r="K329" s="3406"/>
      <c r="L329" s="2019"/>
      <c r="M329" s="2023"/>
      <c r="N329" s="2024"/>
      <c r="O329" s="2017"/>
      <c r="P329" s="2017"/>
    </row>
    <row r="330" spans="1:16" ht="28.5" customHeight="1">
      <c r="A330" s="9"/>
      <c r="B330" s="1490"/>
      <c r="C330" s="111" t="s">
        <v>493</v>
      </c>
      <c r="D330" s="1997" t="s">
        <v>757</v>
      </c>
      <c r="E330" s="1997"/>
      <c r="F330" s="1997"/>
      <c r="G330" s="1997"/>
      <c r="H330" s="1754" t="s">
        <v>5695</v>
      </c>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391</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3405" t="s">
        <v>379</v>
      </c>
      <c r="K334" s="3406"/>
      <c r="L334" s="2019"/>
      <c r="M334" s="2023"/>
      <c r="N334" s="2024"/>
      <c r="O334" s="2017"/>
      <c r="P334" s="2017"/>
    </row>
    <row r="335" spans="1:16" ht="28.5" customHeight="1">
      <c r="A335" s="9"/>
      <c r="B335" s="1490"/>
      <c r="C335" s="111" t="s">
        <v>493</v>
      </c>
      <c r="D335" s="1997" t="s">
        <v>757</v>
      </c>
      <c r="E335" s="1997"/>
      <c r="F335" s="1997"/>
      <c r="G335" s="1997"/>
      <c r="H335" s="1754" t="s">
        <v>5696</v>
      </c>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v>0</v>
      </c>
      <c r="L337" s="2019"/>
      <c r="M337" s="2023"/>
      <c r="N337" s="2024"/>
      <c r="O337" s="2017"/>
      <c r="P337" s="2017"/>
    </row>
    <row r="338" spans="1:16" ht="28.5" customHeight="1">
      <c r="A338" s="9"/>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391</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378</v>
      </c>
      <c r="K354" s="2000"/>
      <c r="L354" s="2019"/>
      <c r="M354" s="2023"/>
      <c r="N354" s="2024"/>
      <c r="O354" s="2017"/>
      <c r="P354" s="2017"/>
    </row>
    <row r="355" spans="1:16" ht="28.5" customHeight="1">
      <c r="A355" s="9"/>
      <c r="B355" s="1490"/>
      <c r="C355" s="1491" t="s">
        <v>493</v>
      </c>
      <c r="D355" s="1997" t="s">
        <v>757</v>
      </c>
      <c r="E355" s="1997"/>
      <c r="F355" s="1997"/>
      <c r="G355" s="1997"/>
      <c r="H355" s="1754" t="s">
        <v>5697</v>
      </c>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9"/>
      <c r="B357" s="1481" t="s">
        <v>402</v>
      </c>
      <c r="C357" s="1997" t="s">
        <v>771</v>
      </c>
      <c r="D357" s="1997"/>
      <c r="E357" s="1997"/>
      <c r="F357" s="1997"/>
      <c r="G357" s="1997"/>
      <c r="H357" s="33" t="s">
        <v>57</v>
      </c>
      <c r="I357" s="114" t="s">
        <v>772</v>
      </c>
      <c r="J357" s="2008"/>
      <c r="K357" s="2008"/>
      <c r="L357" s="2008"/>
      <c r="M357" s="2008"/>
      <c r="N357" s="2009"/>
      <c r="O357" s="1507" t="s">
        <v>5698</v>
      </c>
      <c r="P357" s="1507"/>
    </row>
    <row r="358" spans="1:16" ht="87.75" customHeight="1">
      <c r="A358" s="9"/>
      <c r="B358" s="1481" t="s">
        <v>404</v>
      </c>
      <c r="C358" s="1830" t="s">
        <v>773</v>
      </c>
      <c r="D358" s="1830"/>
      <c r="E358" s="1830"/>
      <c r="F358" s="1830"/>
      <c r="G358" s="1831"/>
      <c r="H358" s="158" t="s">
        <v>57</v>
      </c>
      <c r="I358" s="1535" t="s">
        <v>514</v>
      </c>
      <c r="J358" s="2010"/>
      <c r="K358" s="2010"/>
      <c r="L358" s="2010"/>
      <c r="M358" s="2010"/>
      <c r="N358" s="2011"/>
      <c r="O358" s="1991" t="s">
        <v>927</v>
      </c>
      <c r="P358" s="1991"/>
    </row>
    <row r="359" spans="1:16" ht="30" customHeight="1">
      <c r="A359" s="9"/>
      <c r="B359" s="1490" t="s">
        <v>435</v>
      </c>
      <c r="C359" s="1831" t="s">
        <v>774</v>
      </c>
      <c r="D359" s="1993"/>
      <c r="E359" s="1993"/>
      <c r="F359" s="1993"/>
      <c r="G359" s="1993"/>
      <c r="H359" s="1994" t="s">
        <v>62</v>
      </c>
      <c r="I359" s="1994"/>
      <c r="J359" s="1994"/>
      <c r="K359" s="1994"/>
      <c r="L359" s="1994"/>
      <c r="M359" s="1995"/>
      <c r="N359" s="1996"/>
      <c r="O359" s="1992"/>
      <c r="P359" s="1992"/>
    </row>
    <row r="360" spans="1:16" ht="45.6" customHeight="1">
      <c r="A360" s="9"/>
      <c r="B360" s="1505" t="s">
        <v>406</v>
      </c>
      <c r="C360" s="1997" t="s">
        <v>775</v>
      </c>
      <c r="D360" s="1997"/>
      <c r="E360" s="1997"/>
      <c r="F360" s="1997"/>
      <c r="G360" s="1998"/>
      <c r="H360" s="1999" t="s">
        <v>409</v>
      </c>
      <c r="I360" s="2000"/>
      <c r="J360" s="2001" t="s">
        <v>514</v>
      </c>
      <c r="K360" s="2003" t="s">
        <v>5699</v>
      </c>
      <c r="L360" s="2003"/>
      <c r="M360" s="2003"/>
      <c r="N360" s="2004"/>
      <c r="O360" s="1991" t="s">
        <v>4427</v>
      </c>
      <c r="P360" s="2006"/>
    </row>
    <row r="361" spans="1:16" ht="58.35" customHeight="1" thickBot="1">
      <c r="A361" s="9"/>
      <c r="B361" s="113" t="s">
        <v>435</v>
      </c>
      <c r="C361" s="1978" t="s">
        <v>776</v>
      </c>
      <c r="D361" s="1978"/>
      <c r="E361" s="1978"/>
      <c r="F361" s="1978"/>
      <c r="G361" s="1979"/>
      <c r="H361" s="1980" t="s">
        <v>418</v>
      </c>
      <c r="I361" s="1981"/>
      <c r="J361" s="2002"/>
      <c r="K361" s="3352" t="s">
        <v>5700</v>
      </c>
      <c r="L361" s="3353"/>
      <c r="M361" s="3353"/>
      <c r="N361" s="3354"/>
      <c r="O361" s="2005"/>
      <c r="P361" s="2007"/>
    </row>
    <row r="362" spans="1:16" ht="4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81">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7:I57"/>
    <mergeCell ref="L57:N57"/>
    <mergeCell ref="C58:I58"/>
    <mergeCell ref="L58:N58"/>
    <mergeCell ref="B59:P59"/>
    <mergeCell ref="C60:I60"/>
    <mergeCell ref="J60:K60"/>
    <mergeCell ref="M60:N60"/>
    <mergeCell ref="C53:I53"/>
    <mergeCell ref="L53:N53"/>
    <mergeCell ref="C54:N54"/>
    <mergeCell ref="C55:I55"/>
    <mergeCell ref="L55:N55"/>
    <mergeCell ref="C56:I56"/>
    <mergeCell ref="L56:N56"/>
    <mergeCell ref="C52:I52"/>
    <mergeCell ref="L52:N52"/>
    <mergeCell ref="C46:N46"/>
    <mergeCell ref="C47:I47"/>
    <mergeCell ref="L47:N47"/>
    <mergeCell ref="C48:I48"/>
    <mergeCell ref="L48:N48"/>
    <mergeCell ref="C49:E49"/>
    <mergeCell ref="G49:I49"/>
    <mergeCell ref="L49:N49"/>
    <mergeCell ref="G40:I40"/>
    <mergeCell ref="L40:N40"/>
    <mergeCell ref="C41:N41"/>
    <mergeCell ref="C42:I42"/>
    <mergeCell ref="L42:N42"/>
    <mergeCell ref="C50:I50"/>
    <mergeCell ref="L50:N50"/>
    <mergeCell ref="C51:I51"/>
    <mergeCell ref="L51:N51"/>
    <mergeCell ref="C37:E37"/>
    <mergeCell ref="G37:I37"/>
    <mergeCell ref="L37:N37"/>
    <mergeCell ref="C38:N38"/>
    <mergeCell ref="C39:I39"/>
    <mergeCell ref="L39:N39"/>
    <mergeCell ref="P32:P33"/>
    <mergeCell ref="B33:I33"/>
    <mergeCell ref="L33:N33"/>
    <mergeCell ref="C34:N34"/>
    <mergeCell ref="O34:O57"/>
    <mergeCell ref="P34:P57"/>
    <mergeCell ref="C35:I35"/>
    <mergeCell ref="L35:N35"/>
    <mergeCell ref="C36:I36"/>
    <mergeCell ref="L36:N36"/>
    <mergeCell ref="C43:I43"/>
    <mergeCell ref="L43:N43"/>
    <mergeCell ref="C44:I44"/>
    <mergeCell ref="L44:N44"/>
    <mergeCell ref="C45:E45"/>
    <mergeCell ref="G45:I45"/>
    <mergeCell ref="L45:N45"/>
    <mergeCell ref="C40:E40"/>
    <mergeCell ref="H30:J30"/>
    <mergeCell ref="C31:G31"/>
    <mergeCell ref="H31:J31"/>
    <mergeCell ref="L31:N31"/>
    <mergeCell ref="C32:N32"/>
    <mergeCell ref="O32:O33"/>
    <mergeCell ref="B25:P25"/>
    <mergeCell ref="C26:F26"/>
    <mergeCell ref="K26:K31"/>
    <mergeCell ref="L26:N30"/>
    <mergeCell ref="C27:I27"/>
    <mergeCell ref="O27:O30"/>
    <mergeCell ref="P27:P30"/>
    <mergeCell ref="B28:B29"/>
    <mergeCell ref="C28:F29"/>
    <mergeCell ref="C30:G30"/>
    <mergeCell ref="K11:M11"/>
    <mergeCell ref="M13:N13"/>
    <mergeCell ref="O22:O24"/>
    <mergeCell ref="P22:P24"/>
    <mergeCell ref="C23:H23"/>
    <mergeCell ref="C24:H24"/>
    <mergeCell ref="C18:E18"/>
    <mergeCell ref="G18:H18"/>
    <mergeCell ref="I18:J18"/>
    <mergeCell ref="C19:E19"/>
    <mergeCell ref="G19:H19"/>
    <mergeCell ref="C20:H20"/>
    <mergeCell ref="J20:J24"/>
    <mergeCell ref="M19:N19"/>
    <mergeCell ref="G17:H17"/>
    <mergeCell ref="C13:E13"/>
    <mergeCell ref="G13:H13"/>
    <mergeCell ref="C14:E14"/>
    <mergeCell ref="G14:H14"/>
    <mergeCell ref="C15:E15"/>
    <mergeCell ref="G15:H15"/>
    <mergeCell ref="K20:N24"/>
    <mergeCell ref="C21:H21"/>
    <mergeCell ref="C22:H22"/>
    <mergeCell ref="L1:M1"/>
    <mergeCell ref="F9:N9"/>
    <mergeCell ref="C10:E10"/>
    <mergeCell ref="G10:N10"/>
    <mergeCell ref="C11:E11"/>
    <mergeCell ref="G11:H11"/>
    <mergeCell ref="C12:E12"/>
    <mergeCell ref="G12:H12"/>
    <mergeCell ref="M12:N12"/>
    <mergeCell ref="B4:N4"/>
    <mergeCell ref="B5:N5"/>
    <mergeCell ref="B6:L6"/>
    <mergeCell ref="B7:P7"/>
    <mergeCell ref="C8:G8"/>
    <mergeCell ref="J8:N8"/>
    <mergeCell ref="O8:O19"/>
    <mergeCell ref="P8:P19"/>
    <mergeCell ref="C9:E9"/>
    <mergeCell ref="I15:K15"/>
    <mergeCell ref="L15:M15"/>
    <mergeCell ref="C16:E16"/>
    <mergeCell ref="G16:H16"/>
    <mergeCell ref="M16:N16"/>
    <mergeCell ref="C17:E17"/>
  </mergeCells>
  <conditionalFormatting sqref="L189:L198">
    <cfRule type="expression" dxfId="603" priority="177">
      <formula>$F$221="Don't know"</formula>
    </cfRule>
    <cfRule type="expression" dxfId="602" priority="178">
      <formula>$F$221="No"</formula>
    </cfRule>
  </conditionalFormatting>
  <conditionalFormatting sqref="I11:K11 N11">
    <cfRule type="expression" dxfId="601" priority="174">
      <formula>$F$17="Not applicable"</formula>
    </cfRule>
    <cfRule type="expression" dxfId="600" priority="175">
      <formula>$F$17="Don't know"</formula>
    </cfRule>
    <cfRule type="expression" dxfId="599" priority="176">
      <formula>$F$17="No"</formula>
    </cfRule>
  </conditionalFormatting>
  <conditionalFormatting sqref="I19:M19 I18 K18:N18 I17:N17 I16:M16 I14:N14 I15 N15 L15 I12:M13">
    <cfRule type="expression" dxfId="598" priority="171">
      <formula>$F12="Not applicable"</formula>
    </cfRule>
    <cfRule type="expression" dxfId="597" priority="172">
      <formula>$F12="Don't know"</formula>
    </cfRule>
    <cfRule type="expression" dxfId="596" priority="173">
      <formula>$F12="No"</formula>
    </cfRule>
  </conditionalFormatting>
  <conditionalFormatting sqref="F9:N9 F11:F19 I19:M19 I18 K18:N18 I17:N17 I16:M16 I11:K11 I15 N15 L15 I14:N14 N11 I12:M13">
    <cfRule type="expression" dxfId="595" priority="170">
      <formula>$N$14="Don't know"</formula>
    </cfRule>
  </conditionalFormatting>
  <conditionalFormatting sqref="F9:N9 F11:F19 I19:M19 I18 K18:N18 I17:N17 I16:M16 I11:K11 I15 N15 L15 I14:N14 N11 I12:M13">
    <cfRule type="expression" dxfId="594" priority="169">
      <formula>$N$14="Not applicable"</formula>
    </cfRule>
  </conditionalFormatting>
  <conditionalFormatting sqref="F9:N9 F11:F19 I19:M19 I18 K18:N18 I17:N17 I16:M16 I11:K11 I15 N15 L15 I14:N14 N11 I12:M13">
    <cfRule type="expression" dxfId="593" priority="168">
      <formula>$N$14="No"</formula>
    </cfRule>
  </conditionalFormatting>
  <conditionalFormatting sqref="L188:M188">
    <cfRule type="expression" dxfId="592" priority="166">
      <formula>$F$221="Don't know"</formula>
    </cfRule>
    <cfRule type="expression" dxfId="591" priority="167">
      <formula>$F$221="No"</formula>
    </cfRule>
  </conditionalFormatting>
  <conditionalFormatting sqref="H26 H276:I276 K276:L276 H281:I282 H286:I287 H293:I293 F11:F19 G116:N128 O274 L188:N188 H297:H299 O310 O358 H358 H301:H307 H28:H29 O277 O303 O307 F188:F198 H31 G81:H81 L189:L198 H289:I290">
    <cfRule type="containsBlanks" dxfId="590" priority="165">
      <formula>LEN(TRIM(F11))=0</formula>
    </cfRule>
  </conditionalFormatting>
  <conditionalFormatting sqref="F9:N9">
    <cfRule type="containsBlanks" dxfId="589" priority="164">
      <formula>LEN(TRIM(F9))=0</formula>
    </cfRule>
  </conditionalFormatting>
  <conditionalFormatting sqref="O60 O113 O135 O141 O143 O218 O260 O58 O225:O227 O146:O161 J36:K36 O20:O22 O187">
    <cfRule type="containsBlanks" dxfId="588" priority="163">
      <formula>LEN(TRIM(J20))=0</formula>
    </cfRule>
  </conditionalFormatting>
  <conditionalFormatting sqref="F243 H137:H139 K137 K219 F219:F221 H225 K228:K240 G147:G160 J147:J160 F200:F210">
    <cfRule type="containsBlanks" dxfId="587" priority="162">
      <formula>LEN(TRIM(F137))=0</formula>
    </cfRule>
  </conditionalFormatting>
  <conditionalFormatting sqref="G135">
    <cfRule type="containsBlanks" dxfId="586" priority="161">
      <formula>LEN(TRIM(G135))=0</formula>
    </cfRule>
  </conditionalFormatting>
  <conditionalFormatting sqref="J58">
    <cfRule type="containsBlanks" dxfId="585" priority="160">
      <formula>LEN(TRIM(J58))=0</formula>
    </cfRule>
  </conditionalFormatting>
  <conditionalFormatting sqref="J26">
    <cfRule type="containsBlanks" dxfId="584" priority="159">
      <formula>LEN(TRIM(J26))=0</formula>
    </cfRule>
  </conditionalFormatting>
  <conditionalFormatting sqref="J60">
    <cfRule type="containsBlanks" dxfId="583" priority="158">
      <formula>LEN(TRIM(J60))=0</formula>
    </cfRule>
  </conditionalFormatting>
  <conditionalFormatting sqref="F223">
    <cfRule type="containsBlanks" dxfId="582" priority="148">
      <formula>LEN(TRIM(F223))=0</formula>
    </cfRule>
  </conditionalFormatting>
  <conditionalFormatting sqref="K242">
    <cfRule type="containsBlanks" dxfId="581" priority="147">
      <formula>LEN(TRIM(K242))=0</formula>
    </cfRule>
  </conditionalFormatting>
  <conditionalFormatting sqref="H140">
    <cfRule type="containsBlanks" dxfId="580" priority="157">
      <formula>LEN(TRIM(H140))=0</formula>
    </cfRule>
  </conditionalFormatting>
  <conditionalFormatting sqref="H143 K137 H137:H140">
    <cfRule type="expression" dxfId="579" priority="155">
      <formula>#REF!="Don't know"</formula>
    </cfRule>
    <cfRule type="expression" dxfId="578" priority="156">
      <formula>#REF!="No"</formula>
    </cfRule>
  </conditionalFormatting>
  <conditionalFormatting sqref="H143">
    <cfRule type="containsBlanks" dxfId="577" priority="154">
      <formula>LEN(TRIM(H143))=0</formula>
    </cfRule>
  </conditionalFormatting>
  <conditionalFormatting sqref="H141">
    <cfRule type="expression" dxfId="576" priority="152">
      <formula>#REF!="Don't know"</formula>
    </cfRule>
    <cfRule type="expression" dxfId="575" priority="153">
      <formula>#REF!="No"</formula>
    </cfRule>
  </conditionalFormatting>
  <conditionalFormatting sqref="H141">
    <cfRule type="containsBlanks" dxfId="574" priority="151">
      <formula>LEN(TRIM(H141))=0</formula>
    </cfRule>
  </conditionalFormatting>
  <conditionalFormatting sqref="L188:M188">
    <cfRule type="expression" dxfId="573" priority="149">
      <formula>$F$221="Don't know"</formula>
    </cfRule>
    <cfRule type="expression" dxfId="572" priority="150">
      <formula>$F$221="No"</formula>
    </cfRule>
  </conditionalFormatting>
  <conditionalFormatting sqref="O8">
    <cfRule type="containsBlanks" dxfId="571" priority="146">
      <formula>LEN(TRIM(O8))=0</formula>
    </cfRule>
  </conditionalFormatting>
  <conditionalFormatting sqref="O199">
    <cfRule type="containsBlanks" dxfId="570" priority="145">
      <formula>LEN(TRIM(O199))=0</formula>
    </cfRule>
  </conditionalFormatting>
  <conditionalFormatting sqref="O223:O224">
    <cfRule type="containsBlanks" dxfId="569" priority="144">
      <formula>LEN(TRIM(O223))=0</formula>
    </cfRule>
  </conditionalFormatting>
  <conditionalFormatting sqref="O252">
    <cfRule type="containsBlanks" dxfId="568" priority="143">
      <formula>LEN(TRIM(O252))=0</formula>
    </cfRule>
  </conditionalFormatting>
  <conditionalFormatting sqref="H313">
    <cfRule type="containsBlanks" dxfId="567" priority="142">
      <formula>LEN(TRIM(H313))=0</formula>
    </cfRule>
  </conditionalFormatting>
  <conditionalFormatting sqref="H8">
    <cfRule type="containsBlanks" dxfId="566" priority="141">
      <formula>LEN(TRIM(H8))=0</formula>
    </cfRule>
  </conditionalFormatting>
  <conditionalFormatting sqref="H8">
    <cfRule type="expression" dxfId="565" priority="140">
      <formula>$N$14="Don't know"</formula>
    </cfRule>
  </conditionalFormatting>
  <conditionalFormatting sqref="H8">
    <cfRule type="expression" dxfId="564" priority="139">
      <formula>$N$14="Not applicable"</formula>
    </cfRule>
  </conditionalFormatting>
  <conditionalFormatting sqref="H8">
    <cfRule type="expression" dxfId="563" priority="138">
      <formula>$N$14="No"</formula>
    </cfRule>
  </conditionalFormatting>
  <conditionalFormatting sqref="F252">
    <cfRule type="containsBlanks" dxfId="562" priority="137">
      <formula>LEN(TRIM(F252))=0</formula>
    </cfRule>
  </conditionalFormatting>
  <conditionalFormatting sqref="F260">
    <cfRule type="containsBlanks" dxfId="561" priority="136">
      <formula>LEN(TRIM(F260))=0</formula>
    </cfRule>
  </conditionalFormatting>
  <conditionalFormatting sqref="F261:F264">
    <cfRule type="containsBlanks" dxfId="560" priority="135">
      <formula>LEN(TRIM(F261))=0</formula>
    </cfRule>
  </conditionalFormatting>
  <conditionalFormatting sqref="F254">
    <cfRule type="containsBlanks" dxfId="559" priority="134">
      <formula>LEN(TRIM(F254))=0</formula>
    </cfRule>
  </conditionalFormatting>
  <conditionalFormatting sqref="F256">
    <cfRule type="containsBlanks" dxfId="558" priority="133">
      <formula>LEN(TRIM(F256))=0</formula>
    </cfRule>
  </conditionalFormatting>
  <conditionalFormatting sqref="F258">
    <cfRule type="containsBlanks" dxfId="557" priority="132">
      <formula>LEN(TRIM(F258))=0</formula>
    </cfRule>
  </conditionalFormatting>
  <conditionalFormatting sqref="L164:M164">
    <cfRule type="expression" dxfId="556" priority="130">
      <formula>$F$221="Don't know"</formula>
    </cfRule>
    <cfRule type="expression" dxfId="555" priority="131">
      <formula>$F$221="No"</formula>
    </cfRule>
  </conditionalFormatting>
  <conditionalFormatting sqref="L164:N164 F164:F174">
    <cfRule type="containsBlanks" dxfId="554" priority="129">
      <formula>LEN(TRIM(F164))=0</formula>
    </cfRule>
  </conditionalFormatting>
  <conditionalFormatting sqref="F176:F186">
    <cfRule type="containsBlanks" dxfId="553" priority="128">
      <formula>LEN(TRIM(F176))=0</formula>
    </cfRule>
  </conditionalFormatting>
  <conditionalFormatting sqref="L164:M164">
    <cfRule type="expression" dxfId="552" priority="126">
      <formula>$F$221="Don't know"</formula>
    </cfRule>
    <cfRule type="expression" dxfId="551" priority="127">
      <formula>$F$221="No"</formula>
    </cfRule>
  </conditionalFormatting>
  <conditionalFormatting sqref="F95">
    <cfRule type="containsBlanks" dxfId="550" priority="125">
      <formula>LEN(TRIM(F95))=0</formula>
    </cfRule>
  </conditionalFormatting>
  <conditionalFormatting sqref="F99">
    <cfRule type="containsBlanks" dxfId="549" priority="124">
      <formula>LEN(TRIM(F99))=0</formula>
    </cfRule>
  </conditionalFormatting>
  <conditionalFormatting sqref="H213:H216">
    <cfRule type="expression" dxfId="548" priority="122">
      <formula>$H$144="Don't know"</formula>
    </cfRule>
    <cfRule type="expression" dxfId="547" priority="123">
      <formula>$H$144="no"</formula>
    </cfRule>
  </conditionalFormatting>
  <conditionalFormatting sqref="O211">
    <cfRule type="containsBlanks" dxfId="546" priority="121">
      <formula>LEN(TRIM(O211))=0</formula>
    </cfRule>
  </conditionalFormatting>
  <conditionalFormatting sqref="H213:H216">
    <cfRule type="containsBlanks" dxfId="545" priority="120">
      <formula>LEN(TRIM(H213))=0</formula>
    </cfRule>
  </conditionalFormatting>
  <conditionalFormatting sqref="H211">
    <cfRule type="expression" dxfId="544" priority="118">
      <formula>#REF!="Don't know"</formula>
    </cfRule>
    <cfRule type="expression" dxfId="543" priority="119">
      <formula>#REF!="No"</formula>
    </cfRule>
  </conditionalFormatting>
  <conditionalFormatting sqref="H211">
    <cfRule type="containsBlanks" dxfId="542" priority="117">
      <formula>LEN(TRIM(H211))=0</formula>
    </cfRule>
  </conditionalFormatting>
  <conditionalFormatting sqref="H360:I360 H361">
    <cfRule type="containsBlanks" dxfId="541" priority="115">
      <formula>LEN(TRIM(H360))=0</formula>
    </cfRule>
    <cfRule type="containsBlanks" priority="116">
      <formula>LEN(TRIM(H360))=0</formula>
    </cfRule>
  </conditionalFormatting>
  <conditionalFormatting sqref="F268:F272">
    <cfRule type="containsBlanks" dxfId="540" priority="112">
      <formula>LEN(TRIM(F268))=0</formula>
    </cfRule>
  </conditionalFormatting>
  <conditionalFormatting sqref="O266">
    <cfRule type="containsBlanks" dxfId="539" priority="114">
      <formula>LEN(TRIM(O266))=0</formula>
    </cfRule>
  </conditionalFormatting>
  <conditionalFormatting sqref="O163">
    <cfRule type="containsBlanks" dxfId="538" priority="113">
      <formula>LEN(TRIM(O163))=0</formula>
    </cfRule>
  </conditionalFormatting>
  <conditionalFormatting sqref="F245:G245 F247:G247 F246 F249:G249 F248">
    <cfRule type="containsBlanks" dxfId="537" priority="91">
      <formula>LEN(TRIM(F245))=0</formula>
    </cfRule>
  </conditionalFormatting>
  <conditionalFormatting sqref="G266">
    <cfRule type="containsBlanks" dxfId="536" priority="111">
      <formula>LEN(TRIM(G266))=0</formula>
    </cfRule>
  </conditionalFormatting>
  <conditionalFormatting sqref="I20">
    <cfRule type="containsBlanks" dxfId="535" priority="107">
      <formula>LEN(TRIM(I20))=0</formula>
    </cfRule>
    <cfRule type="expression" dxfId="534" priority="110">
      <formula>$M$14="Don't know"</formula>
    </cfRule>
  </conditionalFormatting>
  <conditionalFormatting sqref="I20">
    <cfRule type="expression" dxfId="533" priority="109">
      <formula>$M$14="Not applicable"</formula>
    </cfRule>
  </conditionalFormatting>
  <conditionalFormatting sqref="I20">
    <cfRule type="expression" dxfId="532" priority="108">
      <formula>$M$14="No"</formula>
    </cfRule>
  </conditionalFormatting>
  <conditionalFormatting sqref="I21">
    <cfRule type="containsBlanks" dxfId="531" priority="103">
      <formula>LEN(TRIM(I21))=0</formula>
    </cfRule>
    <cfRule type="expression" dxfId="530" priority="106">
      <formula>$M$14="Don't know"</formula>
    </cfRule>
  </conditionalFormatting>
  <conditionalFormatting sqref="I21">
    <cfRule type="expression" dxfId="529" priority="105">
      <formula>$M$14="Not applicable"</formula>
    </cfRule>
  </conditionalFormatting>
  <conditionalFormatting sqref="I21">
    <cfRule type="expression" dxfId="528" priority="104">
      <formula>$M$14="No"</formula>
    </cfRule>
  </conditionalFormatting>
  <conditionalFormatting sqref="I22">
    <cfRule type="containsBlanks" dxfId="527" priority="99">
      <formula>LEN(TRIM(I22))=0</formula>
    </cfRule>
    <cfRule type="expression" dxfId="526" priority="102">
      <formula>$M$14="Don't know"</formula>
    </cfRule>
  </conditionalFormatting>
  <conditionalFormatting sqref="I22">
    <cfRule type="expression" dxfId="525" priority="101">
      <formula>$M$14="Not applicable"</formula>
    </cfRule>
  </conditionalFormatting>
  <conditionalFormatting sqref="I22">
    <cfRule type="expression" dxfId="524" priority="100">
      <formula>$M$14="No"</formula>
    </cfRule>
  </conditionalFormatting>
  <conditionalFormatting sqref="I23">
    <cfRule type="expression" dxfId="523" priority="96">
      <formula>$N$14="No"</formula>
    </cfRule>
  </conditionalFormatting>
  <conditionalFormatting sqref="I23">
    <cfRule type="expression" dxfId="522" priority="98">
      <formula>$N$14="Don't know"</formula>
    </cfRule>
  </conditionalFormatting>
  <conditionalFormatting sqref="I23">
    <cfRule type="expression" dxfId="521" priority="97">
      <formula>$N$14="Not applicable"</formula>
    </cfRule>
  </conditionalFormatting>
  <conditionalFormatting sqref="I23">
    <cfRule type="containsBlanks" dxfId="520" priority="95">
      <formula>LEN(TRIM(I23))=0</formula>
    </cfRule>
  </conditionalFormatting>
  <conditionalFormatting sqref="I23">
    <cfRule type="expression" dxfId="519" priority="94">
      <formula>$N$14="Don't know"</formula>
    </cfRule>
  </conditionalFormatting>
  <conditionalFormatting sqref="I23">
    <cfRule type="expression" dxfId="518" priority="93">
      <formula>$N$14="Not applicable"</formula>
    </cfRule>
  </conditionalFormatting>
  <conditionalFormatting sqref="I23">
    <cfRule type="expression" dxfId="517" priority="92">
      <formula>$N$14="No"</formula>
    </cfRule>
  </conditionalFormatting>
  <conditionalFormatting sqref="G251">
    <cfRule type="containsBlanks" dxfId="516" priority="90">
      <formula>LEN(TRIM(G251))=0</formula>
    </cfRule>
  </conditionalFormatting>
  <conditionalFormatting sqref="O244 O251">
    <cfRule type="containsBlanks" dxfId="515" priority="89">
      <formula>LEN(TRIM(O244))=0</formula>
    </cfRule>
  </conditionalFormatting>
  <conditionalFormatting sqref="J344">
    <cfRule type="containsBlanks" dxfId="514" priority="86">
      <formula>LEN(TRIM(J344))=0</formula>
    </cfRule>
  </conditionalFormatting>
  <conditionalFormatting sqref="J329">
    <cfRule type="containsBlanks" dxfId="513" priority="88">
      <formula>LEN(TRIM(J329))=0</formula>
    </cfRule>
  </conditionalFormatting>
  <conditionalFormatting sqref="J339">
    <cfRule type="containsBlanks" dxfId="512" priority="87">
      <formula>LEN(TRIM(J339))=0</formula>
    </cfRule>
  </conditionalFormatting>
  <conditionalFormatting sqref="J349">
    <cfRule type="containsBlanks" dxfId="511" priority="85">
      <formula>LEN(TRIM(J349))=0</formula>
    </cfRule>
  </conditionalFormatting>
  <conditionalFormatting sqref="J89">
    <cfRule type="containsBlanks" dxfId="510" priority="84">
      <formula>LEN(TRIM(J89))=0</formula>
    </cfRule>
  </conditionalFormatting>
  <conditionalFormatting sqref="J326">
    <cfRule type="containsBlanks" dxfId="509" priority="83">
      <formula>LEN(TRIM(J326))=0</formula>
    </cfRule>
  </conditionalFormatting>
  <conditionalFormatting sqref="J331">
    <cfRule type="containsBlanks" dxfId="508" priority="82">
      <formula>LEN(TRIM(J331))=0</formula>
    </cfRule>
  </conditionalFormatting>
  <conditionalFormatting sqref="J336">
    <cfRule type="containsBlanks" dxfId="507" priority="81">
      <formula>LEN(TRIM(J336))=0</formula>
    </cfRule>
  </conditionalFormatting>
  <conditionalFormatting sqref="J346">
    <cfRule type="containsBlanks" dxfId="506" priority="80">
      <formula>LEN(TRIM(J346))=0</formula>
    </cfRule>
  </conditionalFormatting>
  <conditionalFormatting sqref="J351">
    <cfRule type="containsBlanks" dxfId="505" priority="79">
      <formula>LEN(TRIM(J351))=0</formula>
    </cfRule>
  </conditionalFormatting>
  <conditionalFormatting sqref="O316:O357">
    <cfRule type="containsBlanks" dxfId="504" priority="78">
      <formula>LEN(TRIM(O316))=0</formula>
    </cfRule>
  </conditionalFormatting>
  <conditionalFormatting sqref="H357">
    <cfRule type="containsBlanks" dxfId="503" priority="77">
      <formula>LEN(TRIM(H357))=0</formula>
    </cfRule>
  </conditionalFormatting>
  <conditionalFormatting sqref="K20:N24">
    <cfRule type="containsBlanks" dxfId="502" priority="76">
      <formula>LEN(TRIM(K20))=0</formula>
    </cfRule>
  </conditionalFormatting>
  <conditionalFormatting sqref="J29">
    <cfRule type="containsBlanks" dxfId="501" priority="74">
      <formula>LEN(TRIM(J29))=0</formula>
    </cfRule>
  </conditionalFormatting>
  <conditionalFormatting sqref="J28">
    <cfRule type="containsBlanks" dxfId="500" priority="75">
      <formula>LEN(TRIM(J28))=0</formula>
    </cfRule>
  </conditionalFormatting>
  <conditionalFormatting sqref="J341">
    <cfRule type="containsBlanks" dxfId="499" priority="73">
      <formula>LEN(TRIM(J341))=0</formula>
    </cfRule>
  </conditionalFormatting>
  <conditionalFormatting sqref="H308:J308">
    <cfRule type="containsBlanks" dxfId="498" priority="72">
      <formula>LEN(TRIM(H308))=0</formula>
    </cfRule>
  </conditionalFormatting>
  <conditionalFormatting sqref="H315:J315">
    <cfRule type="containsBlanks" dxfId="497" priority="71">
      <formula>LEN(TRIM(H315))=0</formula>
    </cfRule>
  </conditionalFormatting>
  <conditionalFormatting sqref="I24">
    <cfRule type="containsBlanks" dxfId="496" priority="70">
      <formula>LEN(TRIM(I24))=0</formula>
    </cfRule>
  </conditionalFormatting>
  <conditionalFormatting sqref="O360">
    <cfRule type="containsBlanks" dxfId="495" priority="69">
      <formula>LEN(TRIM(O360))=0</formula>
    </cfRule>
  </conditionalFormatting>
  <conditionalFormatting sqref="J37:K37">
    <cfRule type="containsBlanks" dxfId="494" priority="68">
      <formula>LEN(TRIM(J37))=0</formula>
    </cfRule>
  </conditionalFormatting>
  <conditionalFormatting sqref="J40:K40">
    <cfRule type="containsBlanks" dxfId="493" priority="67">
      <formula>LEN(TRIM(J40))=0</formula>
    </cfRule>
  </conditionalFormatting>
  <conditionalFormatting sqref="J44:K44">
    <cfRule type="containsBlanks" dxfId="492" priority="66">
      <formula>LEN(TRIM(J44))=0</formula>
    </cfRule>
  </conditionalFormatting>
  <conditionalFormatting sqref="J45:K45">
    <cfRule type="containsBlanks" dxfId="491" priority="65">
      <formula>LEN(TRIM(J45))=0</formula>
    </cfRule>
  </conditionalFormatting>
  <conditionalFormatting sqref="J49:K49">
    <cfRule type="containsBlanks" dxfId="490" priority="64">
      <formula>LEN(TRIM(J49))=0</formula>
    </cfRule>
  </conditionalFormatting>
  <conditionalFormatting sqref="J51:K51">
    <cfRule type="containsBlanks" dxfId="489" priority="63">
      <formula>LEN(TRIM(J51))=0</formula>
    </cfRule>
  </conditionalFormatting>
  <conditionalFormatting sqref="J55:K55">
    <cfRule type="containsBlanks" dxfId="488" priority="62">
      <formula>LEN(TRIM(J55))=0</formula>
    </cfRule>
  </conditionalFormatting>
  <conditionalFormatting sqref="J57:K57">
    <cfRule type="containsBlanks" dxfId="487" priority="61">
      <formula>LEN(TRIM(J57))=0</formula>
    </cfRule>
  </conditionalFormatting>
  <conditionalFormatting sqref="L165:M174">
    <cfRule type="expression" dxfId="486" priority="59">
      <formula>$F$221="Don't know"</formula>
    </cfRule>
    <cfRule type="expression" dxfId="485" priority="60">
      <formula>$F$221="No"</formula>
    </cfRule>
  </conditionalFormatting>
  <conditionalFormatting sqref="L165:N174">
    <cfRule type="containsBlanks" dxfId="484" priority="58">
      <formula>LEN(TRIM(L165))=0</formula>
    </cfRule>
  </conditionalFormatting>
  <conditionalFormatting sqref="L165:M174">
    <cfRule type="expression" dxfId="483" priority="56">
      <formula>$F$221="Don't know"</formula>
    </cfRule>
    <cfRule type="expression" dxfId="482" priority="57">
      <formula>$F$221="No"</formula>
    </cfRule>
  </conditionalFormatting>
  <conditionalFormatting sqref="O26">
    <cfRule type="containsBlanks" dxfId="481" priority="55">
      <formula>LEN(TRIM(O26))=0</formula>
    </cfRule>
  </conditionalFormatting>
  <conditionalFormatting sqref="O27">
    <cfRule type="containsBlanks" dxfId="480" priority="54">
      <formula>LEN(TRIM(O27))=0</formula>
    </cfRule>
  </conditionalFormatting>
  <conditionalFormatting sqref="O31">
    <cfRule type="containsBlanks" dxfId="479" priority="53">
      <formula>LEN(TRIM(O31))=0</formula>
    </cfRule>
  </conditionalFormatting>
  <conditionalFormatting sqref="O32">
    <cfRule type="containsBlanks" dxfId="478" priority="52">
      <formula>LEN(TRIM(O32))=0</formula>
    </cfRule>
  </conditionalFormatting>
  <conditionalFormatting sqref="G63:H64">
    <cfRule type="containsBlanks" dxfId="477" priority="51">
      <formula>LEN(TRIM(G63))=0</formula>
    </cfRule>
  </conditionalFormatting>
  <conditionalFormatting sqref="I63:J64">
    <cfRule type="containsBlanks" dxfId="476" priority="50">
      <formula>LEN(TRIM(I63))=0</formula>
    </cfRule>
  </conditionalFormatting>
  <conditionalFormatting sqref="I67">
    <cfRule type="containsBlanks" dxfId="475" priority="49">
      <formula>LEN(TRIM(I67))=0</formula>
    </cfRule>
  </conditionalFormatting>
  <conditionalFormatting sqref="F70:J70">
    <cfRule type="containsBlanks" dxfId="474" priority="48">
      <formula>LEN(TRIM(F70))=0</formula>
    </cfRule>
  </conditionalFormatting>
  <conditionalFormatting sqref="F71">
    <cfRule type="containsBlanks" dxfId="473" priority="47">
      <formula>LEN(TRIM(F71))=0</formula>
    </cfRule>
  </conditionalFormatting>
  <conditionalFormatting sqref="F72:J72">
    <cfRule type="containsBlanks" dxfId="472" priority="46">
      <formula>LEN(TRIM(F72))=0</formula>
    </cfRule>
  </conditionalFormatting>
  <conditionalFormatting sqref="F73">
    <cfRule type="containsBlanks" dxfId="471" priority="45">
      <formula>LEN(TRIM(F73))=0</formula>
    </cfRule>
  </conditionalFormatting>
  <conditionalFormatting sqref="F77:F79 I77:J79">
    <cfRule type="containsBlanks" dxfId="470" priority="44">
      <formula>LEN(TRIM(F77))=0</formula>
    </cfRule>
  </conditionalFormatting>
  <conditionalFormatting sqref="F80:F81">
    <cfRule type="containsBlanks" dxfId="469" priority="43">
      <formula>LEN(TRIM(F80))=0</formula>
    </cfRule>
  </conditionalFormatting>
  <conditionalFormatting sqref="J90:J92">
    <cfRule type="containsBlanks" dxfId="468" priority="42">
      <formula>LEN(TRIM(J90))=0</formula>
    </cfRule>
  </conditionalFormatting>
  <conditionalFormatting sqref="G93:J93">
    <cfRule type="containsBlanks" dxfId="467" priority="41">
      <formula>LEN(TRIM(G93))=0</formula>
    </cfRule>
  </conditionalFormatting>
  <conditionalFormatting sqref="O88:O92">
    <cfRule type="containsBlanks" dxfId="466" priority="40">
      <formula>LEN(TRIM(O88))=0</formula>
    </cfRule>
  </conditionalFormatting>
  <conditionalFormatting sqref="O95">
    <cfRule type="containsBlanks" dxfId="465" priority="39">
      <formula>LEN(TRIM(O95))=0</formula>
    </cfRule>
  </conditionalFormatting>
  <conditionalFormatting sqref="F96:F97">
    <cfRule type="containsBlanks" dxfId="464" priority="38">
      <formula>LEN(TRIM(F96))=0</formula>
    </cfRule>
  </conditionalFormatting>
  <conditionalFormatting sqref="F100:F102">
    <cfRule type="containsBlanks" dxfId="463" priority="37">
      <formula>LEN(TRIM(F100))=0</formula>
    </cfRule>
  </conditionalFormatting>
  <conditionalFormatting sqref="H106">
    <cfRule type="containsBlanks" dxfId="462" priority="36">
      <formula>LEN(TRIM(H106))=0</formula>
    </cfRule>
  </conditionalFormatting>
  <conditionalFormatting sqref="O106">
    <cfRule type="containsBlanks" dxfId="461" priority="35">
      <formula>LEN(TRIM(O106))=0</formula>
    </cfRule>
  </conditionalFormatting>
  <conditionalFormatting sqref="J318">
    <cfRule type="containsBlanks" dxfId="460" priority="34">
      <formula>LEN(TRIM(J318))=0</formula>
    </cfRule>
  </conditionalFormatting>
  <conditionalFormatting sqref="J319">
    <cfRule type="containsBlanks" dxfId="459" priority="33">
      <formula>LEN(TRIM(J319))=0</formula>
    </cfRule>
  </conditionalFormatting>
  <conditionalFormatting sqref="J321">
    <cfRule type="containsBlanks" dxfId="458" priority="32">
      <formula>LEN(TRIM(J321))=0</formula>
    </cfRule>
  </conditionalFormatting>
  <conditionalFormatting sqref="J324">
    <cfRule type="containsBlanks" dxfId="457" priority="31">
      <formula>LEN(TRIM(J324))=0</formula>
    </cfRule>
  </conditionalFormatting>
  <conditionalFormatting sqref="J323">
    <cfRule type="containsBlanks" dxfId="456" priority="30">
      <formula>LEN(TRIM(J323))=0</formula>
    </cfRule>
  </conditionalFormatting>
  <conditionalFormatting sqref="J328">
    <cfRule type="containsBlanks" dxfId="455" priority="29">
      <formula>LEN(TRIM(J328))=0</formula>
    </cfRule>
  </conditionalFormatting>
  <conditionalFormatting sqref="J333">
    <cfRule type="containsBlanks" dxfId="454" priority="28">
      <formula>LEN(TRIM(J333))=0</formula>
    </cfRule>
  </conditionalFormatting>
  <conditionalFormatting sqref="J334">
    <cfRule type="containsBlanks" dxfId="453" priority="27">
      <formula>LEN(TRIM(J334))=0</formula>
    </cfRule>
  </conditionalFormatting>
  <conditionalFormatting sqref="J338">
    <cfRule type="containsBlanks" dxfId="452" priority="26">
      <formula>LEN(TRIM(J338))=0</formula>
    </cfRule>
  </conditionalFormatting>
  <conditionalFormatting sqref="J343">
    <cfRule type="containsBlanks" dxfId="451" priority="25">
      <formula>LEN(TRIM(J343))=0</formula>
    </cfRule>
  </conditionalFormatting>
  <conditionalFormatting sqref="J348">
    <cfRule type="containsBlanks" dxfId="450" priority="24">
      <formula>LEN(TRIM(J348))=0</formula>
    </cfRule>
  </conditionalFormatting>
  <conditionalFormatting sqref="J354">
    <cfRule type="containsBlanks" dxfId="449" priority="23">
      <formula>LEN(TRIM(J354))=0</formula>
    </cfRule>
  </conditionalFormatting>
  <conditionalFormatting sqref="J353">
    <cfRule type="containsBlanks" dxfId="448" priority="22">
      <formula>LEN(TRIM(J353))=0</formula>
    </cfRule>
  </conditionalFormatting>
  <conditionalFormatting sqref="J356">
    <cfRule type="containsBlanks" dxfId="447" priority="21">
      <formula>LEN(TRIM(J356))=0</formula>
    </cfRule>
  </conditionalFormatting>
  <conditionalFormatting sqref="H310:H311">
    <cfRule type="containsBlanks" dxfId="446" priority="20">
      <formula>LEN(TRIM(H310))=0</formula>
    </cfRule>
  </conditionalFormatting>
  <conditionalFormatting sqref="H312:J312">
    <cfRule type="containsBlanks" dxfId="445" priority="19">
      <formula>LEN(TRIM(H312))=0</formula>
    </cfRule>
  </conditionalFormatting>
  <conditionalFormatting sqref="H30">
    <cfRule type="containsBlanks" dxfId="444" priority="18">
      <formula>LEN(TRIM(H30))=0</formula>
    </cfRule>
  </conditionalFormatting>
  <conditionalFormatting sqref="J35:K35">
    <cfRule type="containsBlanks" dxfId="443" priority="17">
      <formula>LEN(TRIM(J35))=0</formula>
    </cfRule>
  </conditionalFormatting>
  <conditionalFormatting sqref="J39:K39">
    <cfRule type="containsBlanks" dxfId="442" priority="16">
      <formula>LEN(TRIM(J39))=0</formula>
    </cfRule>
  </conditionalFormatting>
  <conditionalFormatting sqref="J42:K42">
    <cfRule type="containsBlanks" dxfId="441" priority="15">
      <formula>LEN(TRIM(J42))=0</formula>
    </cfRule>
  </conditionalFormatting>
  <conditionalFormatting sqref="J43:K43">
    <cfRule type="containsBlanks" dxfId="440" priority="14">
      <formula>LEN(TRIM(J43))=0</formula>
    </cfRule>
  </conditionalFormatting>
  <conditionalFormatting sqref="J47:K48">
    <cfRule type="containsBlanks" dxfId="439" priority="13">
      <formula>LEN(TRIM(J47))=0</formula>
    </cfRule>
  </conditionalFormatting>
  <conditionalFormatting sqref="J50:K50">
    <cfRule type="containsBlanks" dxfId="438" priority="12">
      <formula>LEN(TRIM(J50))=0</formula>
    </cfRule>
  </conditionalFormatting>
  <conditionalFormatting sqref="J52:K53">
    <cfRule type="containsBlanks" dxfId="437" priority="11">
      <formula>LEN(TRIM(J52))=0</formula>
    </cfRule>
  </conditionalFormatting>
  <conditionalFormatting sqref="J56:K56">
    <cfRule type="containsBlanks" dxfId="436" priority="10">
      <formula>LEN(TRIM(J56))=0</formula>
    </cfRule>
  </conditionalFormatting>
  <conditionalFormatting sqref="G79:H79">
    <cfRule type="containsBlanks" dxfId="435" priority="9">
      <formula>LEN(TRIM(G79))=0</formula>
    </cfRule>
  </conditionalFormatting>
  <conditionalFormatting sqref="G77:H77">
    <cfRule type="containsBlanks" dxfId="434" priority="8">
      <formula>LEN(TRIM(G77))=0</formula>
    </cfRule>
  </conditionalFormatting>
  <conditionalFormatting sqref="G78:H78">
    <cfRule type="containsBlanks" dxfId="433" priority="7">
      <formula>LEN(TRIM(G78))=0</formula>
    </cfRule>
  </conditionalFormatting>
  <conditionalFormatting sqref="O77">
    <cfRule type="containsBlanks" dxfId="432" priority="6">
      <formula>LEN(TRIM(O77))=0</formula>
    </cfRule>
  </conditionalFormatting>
  <conditionalFormatting sqref="O78">
    <cfRule type="containsBlanks" dxfId="431" priority="5">
      <formula>LEN(TRIM(O78))=0</formula>
    </cfRule>
  </conditionalFormatting>
  <conditionalFormatting sqref="K282:L282">
    <cfRule type="containsBlanks" dxfId="430" priority="4">
      <formula>LEN(TRIM(K282))=0</formula>
    </cfRule>
  </conditionalFormatting>
  <conditionalFormatting sqref="O81">
    <cfRule type="containsBlanks" dxfId="429" priority="3">
      <formula>LEN(TRIM(O81))=0</formula>
    </cfRule>
  </conditionalFormatting>
  <conditionalFormatting sqref="I81:J81">
    <cfRule type="containsBlanks" dxfId="428" priority="2">
      <formula>LEN(TRIM(I81))=0</formula>
    </cfRule>
  </conditionalFormatting>
  <conditionalFormatting sqref="K292:L294 H294:I294 H292:I292 K285:L290 H288:I288 H285:I285 H283:I283 K283:L283 K281:L281 H279:I279 H277:I277 K277:L279">
    <cfRule type="containsBlanks" dxfId="427" priority="1">
      <formula>LEN(TRIM(H277))=0</formula>
    </cfRule>
  </conditionalFormatting>
  <dataValidations count="44">
    <dataValidation type="list" allowBlank="1" showInputMessage="1" showErrorMessage="1" sqref="J348:K348 J318:K318 J323:K323 J328:K328 J333:K333 J338:K338 J343:K343 J353:K353" xr:uid="{23C1997A-87D5-4721-A3CB-1643D95715FE}">
      <formula1>"WHO-prequalified, SRA, Both WHO-PQ and SRA,No SRA or WHO-PQ products registered,Don’t know"</formula1>
    </dataValidation>
    <dataValidation type="list" allowBlank="1" showInputMessage="1" showErrorMessage="1" sqref="H361:I361" xr:uid="{62F84ABC-7354-4848-9532-16E54BB0035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C58BD260-B70B-47AA-A34C-3AE75B8D0AC9}">
      <formula1>"Yes, No, Don’t know"</formula1>
    </dataValidation>
    <dataValidation type="list" allowBlank="1" showInputMessage="1" showErrorMessage="1" sqref="H29 J29" xr:uid="{4822E660-09DE-4DEC-95F4-004A28807D74}">
      <formula1>"2015,2016,2017,2018,2019"</formula1>
    </dataValidation>
    <dataValidation type="list" allowBlank="1" showInputMessage="1" showErrorMessage="1" sqref="J341:K341 J326:K326 J331:K331 J336:K336 J346:K346 J351:K351 J321:K321 J356:K356" xr:uid="{113B628D-A524-4603-80DB-4A66A03FDB7C}">
      <formula1>"0,1,2 or more,Don't know"</formula1>
    </dataValidation>
    <dataValidation type="list" allowBlank="1" showInputMessage="1" showErrorMessage="1" sqref="H304:J304" xr:uid="{1579B08B-64F7-407C-81C7-9D1496AAB813}">
      <formula1>"Yes - ISO certified, Yes - WHO-PQ, Yes - both ISO certified and WHO-PQ,Neither, Don’t know, Not applicable"</formula1>
    </dataValidation>
    <dataValidation type="list" allowBlank="1" showInputMessage="1" showErrorMessage="1" sqref="F248:G248" xr:uid="{1048C428-199A-44B3-8DF2-1C8FAE512522}">
      <formula1>"Yes: Extensive community mobilization/engagement,Yes: Some community mobilization/engagement,No,Don't know"</formula1>
    </dataValidation>
    <dataValidation type="list" allowBlank="1" showInputMessage="1" showErrorMessage="1" sqref="F246:G246" xr:uid="{8244380C-79A2-4700-A984-8E21416A37E7}">
      <formula1>"Yes: Extensive mass media,Yes: Some mass media,No,Don't know"</formula1>
    </dataValidation>
    <dataValidation type="list" allowBlank="1" showInputMessage="1" showErrorMessage="1" sqref="G147:G160 H151:I160 H147:I149 J147:J160 K147:L149 K151:L160" xr:uid="{4194DDAF-AC31-4279-9928-D3733038740C}">
      <formula1>"Community Health Worker (or equivalent),Auxiliary Nurse,Auxiliary Nurse Midwife,Nurse,Clinical Officer,Doctor,Don't know,Not applicable"</formula1>
    </dataValidation>
    <dataValidation type="list" allowBlank="1" showInputMessage="1" showErrorMessage="1" sqref="H140:J140" xr:uid="{10CC2451-6542-446A-81FA-7F79D93A500F}">
      <formula1>"Yes - high level of implementation, Yes - some implementation,Minimal or no implementation, Don't know, Not applicable (no strategy)"</formula1>
    </dataValidation>
    <dataValidation type="list" allowBlank="1" showInputMessage="1" showErrorMessage="1" sqref="J89:J92" xr:uid="{1043B57D-0201-488A-86F0-F4F250629FD3}">
      <formula1>"Yes, No, Don't Know,Not applicable"</formula1>
    </dataValidation>
    <dataValidation type="list" allowBlank="1" showInputMessage="1" showErrorMessage="1" error="Please choose from the dropdown list." prompt="Please select from the dropdown list" sqref="G90:I92" xr:uid="{44BC3922-3626-4B12-96DA-F243CF9E55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1ACABFF5-19FC-4C9D-AF97-7B8E6B191EA2}">
      <formula1>"Ministry of Finance, Ministry of Planning,Both,Neither,Don't know, Not applicable"</formula1>
    </dataValidation>
    <dataValidation type="list" allowBlank="1" showInputMessage="1" showErrorMessage="1" sqref="F99:G102" xr:uid="{22D41DAF-1081-4D86-AF9E-023FF0377480}">
      <formula1>"Yes,No,Don't Know"</formula1>
    </dataValidation>
    <dataValidation type="list" allowBlank="1" showInputMessage="1" showErrorMessage="1" sqref="F272:G272" xr:uid="{5E7A6B63-7A23-4534-8C57-D7ED443E20F7}">
      <formula1>"Paper only, Mobile phone/SMS,Electronic,Combination, Don't know, Not applicable (no LMIS)"</formula1>
    </dataValidation>
    <dataValidation type="list" allowBlank="1" showInputMessage="1" showErrorMessage="1" sqref="G251" xr:uid="{F8EEA4A9-A5F0-4AD5-AD23-F65EBD1E771F}">
      <formula1>"0%,1-10%,11-20%,21-30%,31-40%,41-50%,51-60%,61-70%,71-80%,81-100%,Don't know,Not applicable"</formula1>
    </dataValidation>
    <dataValidation type="list" allowBlank="1" showInputMessage="1" showErrorMessage="1" sqref="F249:G249 H213:J216" xr:uid="{02930D66-875E-4912-91CA-E95FBE0173CF}">
      <formula1>"Yes,No,Don't know"</formula1>
    </dataValidation>
    <dataValidation type="list" allowBlank="1" showInputMessage="1" showErrorMessage="1" sqref="F247:G247" xr:uid="{0F5634BC-7604-467F-8384-035E53EE49C7}">
      <formula1>"Yes: Extensive mobile outreach/education,Yes: Some mobile outreach/education,No,Don't know"</formula1>
    </dataValidation>
    <dataValidation type="list" allowBlank="1" showInputMessage="1" showErrorMessage="1" sqref="F245:G245" xr:uid="{8B4632BE-59EC-42C4-9A33-32408254CBA7}">
      <formula1>"Yes: Extensive social marketing,Yes: Some social marketing,No,Don't know"</formula1>
    </dataValidation>
    <dataValidation allowBlank="1" showInputMessage="1" showErrorMessage="1" error="Please choose from the dropdown list." sqref="K20:N24" xr:uid="{02C4616A-E9A8-40D3-89D8-CD57BBCD444C}"/>
    <dataValidation type="list" allowBlank="1" showInputMessage="1" showErrorMessage="1" sqref="F271:G271" xr:uid="{2C447248-461B-4CD0-AF8B-28DF5D6CBB21}">
      <formula1>"Yes: All social marketing sites included, Yes: Some social marketing sites included,None, Don't know, Not applicable (no LMIS)"</formula1>
    </dataValidation>
    <dataValidation type="list" allowBlank="1" showInputMessage="1" showErrorMessage="1" sqref="F270:G270" xr:uid="{2A024F59-EFB8-4CC9-8E52-E0CF2DBD0E1A}">
      <formula1>"Yes: All NGO facilities included, Yes: Some NGO facilities included,None, Don't know, Not applicable (no LMIS)"</formula1>
    </dataValidation>
    <dataValidation type="list" allowBlank="1" showInputMessage="1" showErrorMessage="1" sqref="F269:G269" xr:uid="{2430153F-2CC2-4532-8F2E-802BFB429737}">
      <formula1>"Yes: All private sector facilities included, Yes: Some private sector facilities included,None, Don't know, Not applicable (no LMIS)"</formula1>
    </dataValidation>
    <dataValidation type="list" allowBlank="1" showInputMessage="1" showErrorMessage="1" sqref="F268:G268" xr:uid="{1FF08B02-BDB4-4B81-8506-E15A14D1300C}">
      <formula1>"Yes: All public sector facilities included, Yes: Some public sector facilities included,None, Don't know, Not applicable (no LMIS)"</formula1>
    </dataValidation>
    <dataValidation type="list" allowBlank="1" showInputMessage="1" showErrorMessage="1" sqref="H360:I360" xr:uid="{9B7AA22E-D633-4E54-8797-3738D8FDBAAA}">
      <formula1>"Yes (PSE plan with FP/RH component),No PSE plan started/developed,Yes PSE plan but no FP/RH component,Don't know"</formula1>
    </dataValidation>
    <dataValidation type="list" allowBlank="1" showInputMessage="1" showErrorMessage="1" sqref="H312:J312" xr:uid="{7C0EC949-B330-4436-ACB2-1E5EB20ADF99}">
      <formula1>"0-25%,26-50%,51-75%,76-100%, Don’t know, Not applicable"</formula1>
    </dataValidation>
    <dataValidation type="list" allowBlank="1" showInputMessage="1" showErrorMessage="1" sqref="F95:F97" xr:uid="{EC3AC485-D83E-4233-B075-1D050C4F41B9}">
      <formula1>"Yes,No,Don't Know,Not Applicable"</formula1>
    </dataValidation>
    <dataValidation type="list" allowBlank="1" showInputMessage="1" showErrorMessage="1" sqref="H302:J302" xr:uid="{848725F2-BD05-44C2-831C-2E9992F84575}">
      <formula1>"Yes,No,Don't know,Not applicable"</formula1>
    </dataValidation>
    <dataValidation type="list" allowBlank="1" showInputMessage="1" showErrorMessage="1" sqref="H308:J308" xr:uid="{8F515BE5-C45C-429C-85A1-ECAFD8CEB59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9179CC9C-5AF9-4C0E-96D3-3CEAA0AE1072}">
      <formula1>"0,1,2-3,More than 3, Don’t know"</formula1>
    </dataValidation>
    <dataValidation type="list" allowBlank="1" showInputMessage="1" showErrorMessage="1" sqref="J349 J334 J319 J329 J324 J339 J344 J354" xr:uid="{B2FFB5A0-64FB-4C31-8B31-7BBD9F2A30A0}">
      <formula1>"0,1,2-3,More than 3,Don't know"</formula1>
    </dataValidation>
    <dataValidation type="list" allowBlank="1" showInputMessage="1" showErrorMessage="1" sqref="H302" xr:uid="{BC5C61A5-9A16-4D2A-9E8C-564062005FFB}">
      <formula1>"Yes,No,Don’t know, Not applicable"</formula1>
    </dataValidation>
    <dataValidation type="list" allowBlank="1" showInputMessage="1" showErrorMessage="1" sqref="H301:J301" xr:uid="{A218E512-E702-4840-B0DA-0622C8BC211B}">
      <formula1>"Less than 6 months, 6 months to under 1 year, 1 year to 18 months, More than 18 months,Don’t know"</formula1>
    </dataValidation>
    <dataValidation type="list" allowBlank="1" showInputMessage="1" showErrorMessage="1" error="Please choose from the dropdown list." sqref="I20:I21" xr:uid="{1865ECD5-FF74-4910-8CC7-21308A2D0C18}">
      <formula1>"Yes, No, Don't know, Not applicable"</formula1>
    </dataValidation>
    <dataValidation type="list" allowBlank="1" showInputMessage="1" showErrorMessage="1" sqref="H305:J306" xr:uid="{E7DBAB65-48F3-4791-9055-1DD8B9B7BE34}">
      <formula1>"Most were tested, Some were tested, None were tested, Don't know, Not applicable"</formula1>
    </dataValidation>
    <dataValidation type="list" allowBlank="1" showInputMessage="1" showErrorMessage="1" sqref="H315 H303 H307 H313 H298:H299 H311" xr:uid="{034919D9-0C27-46CF-9F73-1AF5AD41415D}">
      <formula1>"Yes, No, Don’t know, Not applicable"</formula1>
    </dataValidation>
    <dataValidation type="list" allowBlank="1" showInputMessage="1" showErrorMessage="1" sqref="H161 J161:L161" xr:uid="{E4034394-66C8-4FC6-B4DA-F4929CF18C96}">
      <formula1>"Community Health Worker (or equivalent), Nurse, Auxiliary Nurse, Auxiliary Nurse Midwife, Clinical Officer, Doctor, Don't know, Not applicable"</formula1>
    </dataValidation>
    <dataValidation type="list" allowBlank="1" showInputMessage="1" showErrorMessage="1" sqref="H106" xr:uid="{1D3E29CA-F00F-4973-A1A4-4ED5CA60318F}">
      <formula1>"Yes, No, Don't Know"</formula1>
    </dataValidation>
    <dataValidation type="list" allowBlank="1" showInputMessage="1" showErrorMessage="1" sqref="F77:F81" xr:uid="{8393AF25-9805-4D8B-AF56-B71A701CBC75}">
      <formula1>"In-kind, Cash, Don't know, Not applicable"</formula1>
    </dataValidation>
    <dataValidation type="list" allowBlank="1" showInputMessage="1" showErrorMessage="1" sqref="F164:F174 J60:K60 H357:H358 I67 K228:K240 F252 G135 H143:J143 H141:J141 J58 F260 F200:F210 F188:F198 H211:J211 G266 F176:F186" xr:uid="{08EAF8E2-DC08-4DD8-9E54-AC081CB80C41}">
      <formula1>"Yes, No, Don't know"</formula1>
    </dataValidation>
    <dataValidation type="list" allowBlank="1" showInputMessage="1" showErrorMessage="1" sqref="H31:J31" xr:uid="{47C44E04-CA13-4CDC-AD27-817CC62D82A8}">
      <formula1>"Less than annually,Annually,Bi-annually (twice a year),Quarterly,Monthly,Ad hoc"</formula1>
    </dataValidation>
    <dataValidation type="list" allowBlank="1" showInputMessage="1" showErrorMessage="1" sqref="H26 J26 H28 J28" xr:uid="{B0AA7DCB-3A3F-47B1-B6F7-549E544AD19F}">
      <formula1>"January, February, March, April, May, June, July, August, September, October, November, December"</formula1>
    </dataValidation>
    <dataValidation type="list" allowBlank="1" showInputMessage="1" showErrorMessage="1" error="Please choose from the dropdown list." sqref="I22" xr:uid="{35E21A1B-8AD6-4CC9-9290-54E4D6B80BBB}">
      <formula1>"0 times, 1 time, 2-3 times, 4 or more times, Don't know"</formula1>
    </dataValidation>
    <dataValidation type="list" allowBlank="1" showInputMessage="1" showErrorMessage="1" sqref="F261:F264 M188:N188 H8 F11:F17 F70 F219:F221 H225 F223 I23:I24 G116:N128 G130:N132 F258 H139:J139 F19 F254 F256 L164:N174 F72 L188:L198" xr:uid="{9293498C-C1BD-4131-9E49-EC99ABF953D5}">
      <formula1>"Yes, No, Don't know, Not applicable"</formula1>
    </dataValidation>
  </dataValidations>
  <hyperlinks>
    <hyperlink ref="L1:M1" location="'All Countries Summary (2019)'!A1" display="go to summary page" xr:uid="{1A2B6BB8-C603-4409-AFC6-5BCE3F7012F8}"/>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DC2154-3081-43D1-A680-07B69174378D}">
          <x14:formula1>
            <xm:f>'https://chemonics.sharepoint.com/sites/FO000/1300_CL/Monitoring and Evaluation/CS Indicators and Index/Data Aggregation and Analysis/[CS Indicators Survey_2019_Uganda_v2_1.xlsx]Data sources for dropdown list'!#REF!</xm:f>
          </x14:formula1>
          <xm:sqref>O88:O93 O95:O103 E3 O58:P58 O106:P106 O113:P115 O146:P161 O69:P74 O20:P24 O26:P33 O60:P60 O67:P67 P76:P81 O77:O81 P88:P103 O135:P135 O266:P272 O274:P274 O277:P279 O297:P308 O310:P356 O357 P357:P359 O358:P360 O141:P144 O163:P264</xm:sqref>
        </x14:dataValidation>
        <x14:dataValidation type="list" allowBlank="1" showInputMessage="1" showErrorMessage="1" prompt="Please select from drop-down list" xr:uid="{7072E9F1-6E5B-4CDB-A3AE-FF72B0FAEB91}">
          <x14:formula1>
            <xm:f>'\\chemonics.sharepoint.com@SSL\DavWWWRoot\sites\FO000\1300_CL\Monitoring and Evaluation\CS Indicators and Index\Validated Surveys - 2019\Validation_final\[CS Indicators Survey_2019_Uganda_final.xlsx]Data sources for dropdown list'!#REF!</xm:f>
          </x14:formula1>
          <xm:sqref>O8:P19</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54F7-2FA6-4472-B374-A0BD7E55AA0F}">
  <sheetPr>
    <tabColor theme="9" tint="-0.249977111117893"/>
  </sheetPr>
  <dimension ref="A1:Q363"/>
  <sheetViews>
    <sheetView showGridLines="0" zoomScaleNormal="100" workbookViewId="0">
      <selection activeCell="K303" sqref="K303:K308"/>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43"/>
      <c r="G1" s="643"/>
      <c r="H1" s="643"/>
      <c r="I1" s="643"/>
      <c r="J1" s="643"/>
      <c r="K1" s="2508" t="s">
        <v>828</v>
      </c>
      <c r="L1" s="2508"/>
      <c r="M1" s="643"/>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5701</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57</v>
      </c>
      <c r="I8" s="21" t="s">
        <v>434</v>
      </c>
      <c r="J8" s="2408"/>
      <c r="K8" s="2409"/>
      <c r="L8" s="2409"/>
      <c r="M8" s="2409"/>
      <c r="N8" s="2410"/>
      <c r="O8" s="2245" t="s">
        <v>914</v>
      </c>
      <c r="P8" s="2245"/>
    </row>
    <row r="9" spans="2:16" ht="21.75" customHeight="1">
      <c r="B9" s="22" t="s">
        <v>435</v>
      </c>
      <c r="C9" s="1997" t="s">
        <v>436</v>
      </c>
      <c r="D9" s="1997"/>
      <c r="E9" s="1998"/>
      <c r="F9" s="2411" t="s">
        <v>61</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62</v>
      </c>
      <c r="G11" s="2397" t="s">
        <v>440</v>
      </c>
      <c r="H11" s="2138"/>
      <c r="I11" s="1637"/>
      <c r="J11" s="1637"/>
      <c r="K11" s="1637"/>
      <c r="L11" s="1637"/>
      <c r="M11" s="1637"/>
      <c r="N11" s="1637"/>
      <c r="O11" s="2124"/>
      <c r="P11" s="2124"/>
    </row>
    <row r="12" spans="2:16" ht="39.75" customHeight="1">
      <c r="B12" s="1490" t="s">
        <v>441</v>
      </c>
      <c r="C12" s="1997" t="s">
        <v>442</v>
      </c>
      <c r="D12" s="1997"/>
      <c r="E12" s="1998"/>
      <c r="F12" s="1622" t="s">
        <v>62</v>
      </c>
      <c r="G12" s="2397" t="s">
        <v>440</v>
      </c>
      <c r="H12" s="2138"/>
      <c r="I12" s="1637"/>
      <c r="J12" s="1637"/>
      <c r="K12" s="1637"/>
      <c r="L12" s="1637"/>
      <c r="M12" s="1637"/>
      <c r="N12" s="1637"/>
      <c r="O12" s="2124"/>
      <c r="P12" s="2124"/>
    </row>
    <row r="13" spans="2:16" ht="31.5" customHeight="1">
      <c r="B13" s="1490" t="s">
        <v>443</v>
      </c>
      <c r="C13" s="1997" t="s">
        <v>444</v>
      </c>
      <c r="D13" s="1997"/>
      <c r="E13" s="1998"/>
      <c r="F13" s="1622" t="s">
        <v>62</v>
      </c>
      <c r="G13" s="2397" t="s">
        <v>440</v>
      </c>
      <c r="H13" s="2138"/>
      <c r="I13" s="1637"/>
      <c r="J13" s="1637"/>
      <c r="K13" s="1637"/>
      <c r="L13" s="1637"/>
      <c r="M13" s="1637"/>
      <c r="N13" s="1637"/>
      <c r="O13" s="2124"/>
      <c r="P13" s="2124"/>
    </row>
    <row r="14" spans="2:16" ht="33" customHeight="1">
      <c r="B14" s="1490" t="s">
        <v>445</v>
      </c>
      <c r="C14" s="1997" t="s">
        <v>446</v>
      </c>
      <c r="D14" s="1997"/>
      <c r="E14" s="1998"/>
      <c r="F14" s="1622" t="s">
        <v>62</v>
      </c>
      <c r="G14" s="2397" t="s">
        <v>447</v>
      </c>
      <c r="H14" s="2138"/>
      <c r="I14" s="1637"/>
      <c r="J14" s="1637"/>
      <c r="K14" s="1637"/>
      <c r="L14" s="1637"/>
      <c r="M14" s="1637"/>
      <c r="N14" s="1637"/>
      <c r="O14" s="2124"/>
      <c r="P14" s="2124"/>
    </row>
    <row r="15" spans="2:16" ht="33" customHeight="1">
      <c r="B15" s="1490" t="s">
        <v>448</v>
      </c>
      <c r="C15" s="1997" t="s">
        <v>67</v>
      </c>
      <c r="D15" s="1997"/>
      <c r="E15" s="1998"/>
      <c r="F15" s="1622" t="s">
        <v>62</v>
      </c>
      <c r="G15" s="2397" t="s">
        <v>449</v>
      </c>
      <c r="H15" s="2138"/>
      <c r="I15" s="1637"/>
      <c r="J15" s="1637"/>
      <c r="K15" s="1637"/>
      <c r="L15" s="1637"/>
      <c r="M15" s="1637"/>
      <c r="N15" s="1637"/>
      <c r="O15" s="2124"/>
      <c r="P15" s="2124"/>
    </row>
    <row r="16" spans="2:16" ht="44.25" customHeight="1">
      <c r="B16" s="1490" t="s">
        <v>450</v>
      </c>
      <c r="C16" s="1997" t="s">
        <v>451</v>
      </c>
      <c r="D16" s="1997"/>
      <c r="E16" s="1998"/>
      <c r="F16" s="1622" t="s">
        <v>62</v>
      </c>
      <c r="G16" s="2397" t="s">
        <v>452</v>
      </c>
      <c r="H16" s="2138"/>
      <c r="I16" s="1637"/>
      <c r="J16" s="1637"/>
      <c r="K16" s="1637"/>
      <c r="L16" s="1637"/>
      <c r="M16" s="1637"/>
      <c r="N16" s="1637"/>
      <c r="O16" s="2124"/>
      <c r="P16" s="2124"/>
    </row>
    <row r="17" spans="2:16" ht="34.5" customHeight="1">
      <c r="B17" s="1490" t="s">
        <v>453</v>
      </c>
      <c r="C17" s="2043" t="s">
        <v>454</v>
      </c>
      <c r="D17" s="2043"/>
      <c r="E17" s="2043"/>
      <c r="F17" s="1622" t="s">
        <v>62</v>
      </c>
      <c r="G17" s="2397" t="s">
        <v>455</v>
      </c>
      <c r="H17" s="2138"/>
      <c r="I17" s="1637"/>
      <c r="J17" s="1637"/>
      <c r="K17" s="1637"/>
      <c r="L17" s="1637"/>
      <c r="M17" s="1637"/>
      <c r="N17" s="1637"/>
      <c r="O17" s="2124"/>
      <c r="P17" s="2124"/>
    </row>
    <row r="18" spans="2:16" ht="33" customHeight="1">
      <c r="B18" s="1490" t="s">
        <v>456</v>
      </c>
      <c r="C18" s="2043" t="s">
        <v>457</v>
      </c>
      <c r="D18" s="2043"/>
      <c r="E18" s="2043"/>
      <c r="F18" s="1622" t="s">
        <v>62</v>
      </c>
      <c r="G18" s="2397" t="s">
        <v>455</v>
      </c>
      <c r="H18" s="2138"/>
      <c r="I18" s="1637"/>
      <c r="J18" s="1637"/>
      <c r="K18" s="1637"/>
      <c r="L18" s="1637"/>
      <c r="M18" s="1637"/>
      <c r="N18" s="1637"/>
      <c r="O18" s="2124"/>
      <c r="P18" s="2124"/>
    </row>
    <row r="19" spans="2:16" ht="29.25" customHeight="1">
      <c r="B19" s="1490" t="s">
        <v>458</v>
      </c>
      <c r="C19" s="2043" t="s">
        <v>459</v>
      </c>
      <c r="D19" s="2043"/>
      <c r="E19" s="2043"/>
      <c r="F19" s="1622" t="s">
        <v>62</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62</v>
      </c>
      <c r="J20" s="1993" t="s">
        <v>461</v>
      </c>
      <c r="K20" s="2170" t="s">
        <v>61</v>
      </c>
      <c r="L20" s="2171"/>
      <c r="M20" s="2171"/>
      <c r="N20" s="2179"/>
      <c r="O20" s="25"/>
      <c r="P20" s="26"/>
    </row>
    <row r="21" spans="2:16" ht="24" customHeight="1">
      <c r="B21" s="23" t="s">
        <v>81</v>
      </c>
      <c r="C21" s="1997" t="s">
        <v>462</v>
      </c>
      <c r="D21" s="1997"/>
      <c r="E21" s="1997"/>
      <c r="F21" s="1997"/>
      <c r="G21" s="1997"/>
      <c r="H21" s="1997"/>
      <c r="I21" s="1522" t="s">
        <v>62</v>
      </c>
      <c r="J21" s="2398"/>
      <c r="K21" s="2172"/>
      <c r="L21" s="2173"/>
      <c r="M21" s="2173"/>
      <c r="N21" s="2174"/>
      <c r="O21" s="25"/>
      <c r="P21" s="26"/>
    </row>
    <row r="22" spans="2:16" ht="24" customHeight="1">
      <c r="B22" s="23" t="s">
        <v>91</v>
      </c>
      <c r="C22" s="1997" t="s">
        <v>463</v>
      </c>
      <c r="D22" s="1997"/>
      <c r="E22" s="1997"/>
      <c r="F22" s="1997"/>
      <c r="G22" s="1997"/>
      <c r="H22" s="1997"/>
      <c r="I22" s="1522" t="s">
        <v>83</v>
      </c>
      <c r="J22" s="2398"/>
      <c r="K22" s="2172"/>
      <c r="L22" s="2173"/>
      <c r="M22" s="2173"/>
      <c r="N22" s="2174"/>
      <c r="O22" s="2051"/>
      <c r="P22" s="2051"/>
    </row>
    <row r="23" spans="2:16" ht="27" customHeight="1">
      <c r="B23" s="23" t="s">
        <v>464</v>
      </c>
      <c r="C23" s="1997" t="s">
        <v>465</v>
      </c>
      <c r="D23" s="1997"/>
      <c r="E23" s="1997"/>
      <c r="F23" s="1997"/>
      <c r="G23" s="1997"/>
      <c r="H23" s="1997"/>
      <c r="I23" s="1622" t="s">
        <v>62</v>
      </c>
      <c r="J23" s="2398"/>
      <c r="K23" s="2172"/>
      <c r="L23" s="2173"/>
      <c r="M23" s="2173"/>
      <c r="N23" s="2174"/>
      <c r="O23" s="2124"/>
      <c r="P23" s="2124"/>
    </row>
    <row r="24" spans="2:16" ht="31.5" customHeight="1" thickBot="1">
      <c r="B24" s="27" t="s">
        <v>435</v>
      </c>
      <c r="C24" s="1978" t="s">
        <v>466</v>
      </c>
      <c r="D24" s="1978"/>
      <c r="E24" s="1978"/>
      <c r="F24" s="1978"/>
      <c r="G24" s="1978"/>
      <c r="H24" s="1978"/>
      <c r="I24" s="1622" t="s">
        <v>62</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829" t="s">
        <v>5702</v>
      </c>
      <c r="M26" s="3951"/>
      <c r="N26" s="3952"/>
      <c r="O26" s="30" t="s">
        <v>1886</v>
      </c>
      <c r="P26" s="1515"/>
    </row>
    <row r="27" spans="2:16" ht="89.25" customHeight="1">
      <c r="B27" s="23" t="s">
        <v>472</v>
      </c>
      <c r="C27" s="2028" t="s">
        <v>473</v>
      </c>
      <c r="D27" s="2028"/>
      <c r="E27" s="2028"/>
      <c r="F27" s="2028"/>
      <c r="G27" s="2028"/>
      <c r="H27" s="2028"/>
      <c r="I27" s="2029"/>
      <c r="J27" s="31">
        <v>3347619</v>
      </c>
      <c r="K27" s="2113"/>
      <c r="L27" s="3953"/>
      <c r="M27" s="3954"/>
      <c r="N27" s="3955"/>
      <c r="O27" s="2051" t="s">
        <v>914</v>
      </c>
      <c r="P27" s="2051"/>
    </row>
    <row r="28" spans="2:16" ht="19.5" customHeight="1">
      <c r="B28" s="2096" t="s">
        <v>120</v>
      </c>
      <c r="C28" s="1830" t="s">
        <v>474</v>
      </c>
      <c r="D28" s="1830"/>
      <c r="E28" s="1830"/>
      <c r="F28" s="1830"/>
      <c r="G28" s="1634" t="s">
        <v>469</v>
      </c>
      <c r="H28" s="1531" t="s">
        <v>846</v>
      </c>
      <c r="I28" s="32" t="s">
        <v>470</v>
      </c>
      <c r="J28" s="33" t="s">
        <v>847</v>
      </c>
      <c r="K28" s="2113"/>
      <c r="L28" s="3953"/>
      <c r="M28" s="3954"/>
      <c r="N28" s="3955"/>
      <c r="O28" s="2124"/>
      <c r="P28" s="2124"/>
    </row>
    <row r="29" spans="2:16" ht="19.5" customHeight="1">
      <c r="B29" s="2097"/>
      <c r="C29" s="2043"/>
      <c r="D29" s="2043"/>
      <c r="E29" s="2043"/>
      <c r="F29" s="2043"/>
      <c r="G29" s="1634" t="s">
        <v>475</v>
      </c>
      <c r="H29" s="1510">
        <v>2018</v>
      </c>
      <c r="I29" s="32" t="s">
        <v>476</v>
      </c>
      <c r="J29" s="1510">
        <v>2018</v>
      </c>
      <c r="K29" s="2113"/>
      <c r="L29" s="3953"/>
      <c r="M29" s="3954"/>
      <c r="N29" s="3955"/>
      <c r="O29" s="2124"/>
      <c r="P29" s="2124"/>
    </row>
    <row r="30" spans="2:16" ht="25.5" customHeight="1">
      <c r="B30" s="1490" t="s">
        <v>435</v>
      </c>
      <c r="C30" s="1997" t="s">
        <v>477</v>
      </c>
      <c r="D30" s="1997"/>
      <c r="E30" s="1997"/>
      <c r="F30" s="1997"/>
      <c r="G30" s="1998"/>
      <c r="H30" s="2381" t="s">
        <v>5703</v>
      </c>
      <c r="I30" s="2382"/>
      <c r="J30" s="2383"/>
      <c r="K30" s="2113"/>
      <c r="L30" s="3953"/>
      <c r="M30" s="3954"/>
      <c r="N30" s="3955"/>
      <c r="O30" s="2197"/>
      <c r="P30" s="2197"/>
    </row>
    <row r="31" spans="2:16" ht="23.25" customHeight="1">
      <c r="B31" s="1490" t="s">
        <v>441</v>
      </c>
      <c r="C31" s="1997" t="s">
        <v>478</v>
      </c>
      <c r="D31" s="1997"/>
      <c r="E31" s="1997"/>
      <c r="F31" s="1997"/>
      <c r="G31" s="1998"/>
      <c r="H31" s="2384" t="s">
        <v>5704</v>
      </c>
      <c r="I31" s="2385"/>
      <c r="J31" s="2386"/>
      <c r="K31" s="2114"/>
      <c r="L31" s="3956"/>
      <c r="M31" s="3957"/>
      <c r="N31" s="3958"/>
      <c r="O31" s="1513" t="s">
        <v>914</v>
      </c>
      <c r="P31" s="26"/>
    </row>
    <row r="32" spans="2:16" ht="76.5" customHeight="1">
      <c r="B32" s="1490" t="s">
        <v>443</v>
      </c>
      <c r="C32" s="2028" t="s">
        <v>479</v>
      </c>
      <c r="D32" s="2028"/>
      <c r="E32" s="2028"/>
      <c r="F32" s="2028"/>
      <c r="G32" s="2028"/>
      <c r="H32" s="2028"/>
      <c r="I32" s="2028"/>
      <c r="J32" s="2028"/>
      <c r="K32" s="2028"/>
      <c r="L32" s="2028"/>
      <c r="M32" s="2028"/>
      <c r="N32" s="2372"/>
      <c r="O32" s="2074"/>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6" t="s">
        <v>61</v>
      </c>
      <c r="K35" s="36" t="s">
        <v>61</v>
      </c>
      <c r="L35" s="2361" t="s">
        <v>61</v>
      </c>
      <c r="M35" s="2362"/>
      <c r="N35" s="2363"/>
      <c r="O35" s="2380"/>
      <c r="P35" s="2380"/>
    </row>
    <row r="36" spans="2:16" ht="21" customHeight="1">
      <c r="B36" s="27"/>
      <c r="C36" s="2091" t="s">
        <v>486</v>
      </c>
      <c r="D36" s="2091"/>
      <c r="E36" s="2091"/>
      <c r="F36" s="2091"/>
      <c r="G36" s="2091"/>
      <c r="H36" s="2091"/>
      <c r="I36" s="2092"/>
      <c r="J36" s="36" t="s">
        <v>61</v>
      </c>
      <c r="K36" s="36" t="s">
        <v>61</v>
      </c>
      <c r="L36" s="2361" t="s">
        <v>61</v>
      </c>
      <c r="M36" s="2362"/>
      <c r="N36" s="2363"/>
      <c r="O36" s="2380"/>
      <c r="P36" s="2380"/>
    </row>
    <row r="37" spans="2:16" ht="31.5" customHeight="1">
      <c r="B37" s="27"/>
      <c r="C37" s="2091" t="s">
        <v>487</v>
      </c>
      <c r="D37" s="2091"/>
      <c r="E37" s="2091"/>
      <c r="F37" s="38" t="s">
        <v>488</v>
      </c>
      <c r="G37" s="1754"/>
      <c r="H37" s="2008"/>
      <c r="I37" s="1755"/>
      <c r="J37" s="36" t="s">
        <v>61</v>
      </c>
      <c r="K37" s="36"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6" t="s">
        <v>61</v>
      </c>
      <c r="L39" s="2361" t="s">
        <v>61</v>
      </c>
      <c r="M39" s="2362"/>
      <c r="N39" s="2363"/>
      <c r="O39" s="2380"/>
      <c r="P39" s="2380"/>
    </row>
    <row r="40" spans="2:16" ht="27.75" customHeight="1">
      <c r="B40" s="27"/>
      <c r="C40" s="2091" t="s">
        <v>492</v>
      </c>
      <c r="D40" s="2091"/>
      <c r="E40" s="2091"/>
      <c r="F40" s="38" t="s">
        <v>488</v>
      </c>
      <c r="G40" s="1754"/>
      <c r="H40" s="2008"/>
      <c r="I40" s="1755"/>
      <c r="J40" s="36" t="s">
        <v>61</v>
      </c>
      <c r="K40" s="36"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6" t="s">
        <v>61</v>
      </c>
      <c r="K42" s="36" t="s">
        <v>61</v>
      </c>
      <c r="L42" s="2361" t="s">
        <v>61</v>
      </c>
      <c r="M42" s="2362"/>
      <c r="N42" s="2363"/>
      <c r="O42" s="2380"/>
      <c r="P42" s="2380"/>
    </row>
    <row r="43" spans="2:16" ht="21" customHeight="1">
      <c r="B43" s="27"/>
      <c r="C43" s="2091" t="s">
        <v>495</v>
      </c>
      <c r="D43" s="2091"/>
      <c r="E43" s="2091"/>
      <c r="F43" s="2091"/>
      <c r="G43" s="2091"/>
      <c r="H43" s="2091"/>
      <c r="I43" s="2092"/>
      <c r="J43" s="36" t="s">
        <v>61</v>
      </c>
      <c r="K43" s="36" t="s">
        <v>61</v>
      </c>
      <c r="L43" s="2361" t="s">
        <v>61</v>
      </c>
      <c r="M43" s="2362"/>
      <c r="N43" s="2363"/>
      <c r="O43" s="2380"/>
      <c r="P43" s="2380"/>
    </row>
    <row r="44" spans="2:16" ht="21" customHeight="1">
      <c r="B44" s="27"/>
      <c r="C44" s="2091" t="s">
        <v>496</v>
      </c>
      <c r="D44" s="2091"/>
      <c r="E44" s="2091"/>
      <c r="F44" s="2091"/>
      <c r="G44" s="2091"/>
      <c r="H44" s="2091"/>
      <c r="I44" s="2092"/>
      <c r="J44" s="36" t="s">
        <v>61</v>
      </c>
      <c r="K44" s="36"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6"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6" t="s">
        <v>61</v>
      </c>
      <c r="K47" s="36" t="s">
        <v>61</v>
      </c>
      <c r="L47" s="2361" t="s">
        <v>61</v>
      </c>
      <c r="M47" s="2362"/>
      <c r="N47" s="2363"/>
      <c r="O47" s="2380"/>
      <c r="P47" s="2380"/>
    </row>
    <row r="48" spans="2:16" ht="21" customHeight="1">
      <c r="B48" s="27"/>
      <c r="C48" s="2091" t="s">
        <v>500</v>
      </c>
      <c r="D48" s="2091"/>
      <c r="E48" s="2091"/>
      <c r="F48" s="2091"/>
      <c r="G48" s="2091"/>
      <c r="H48" s="2091"/>
      <c r="I48" s="2092"/>
      <c r="J48" s="36" t="s">
        <v>61</v>
      </c>
      <c r="K48" s="36" t="s">
        <v>61</v>
      </c>
      <c r="L48" s="2361" t="s">
        <v>61</v>
      </c>
      <c r="M48" s="2362"/>
      <c r="N48" s="2363"/>
      <c r="O48" s="2380"/>
      <c r="P48" s="2380"/>
    </row>
    <row r="49" spans="2:16" ht="30" customHeight="1">
      <c r="B49" s="27"/>
      <c r="C49" s="2091" t="s">
        <v>501</v>
      </c>
      <c r="D49" s="2091"/>
      <c r="E49" s="2091"/>
      <c r="F49" s="38" t="s">
        <v>488</v>
      </c>
      <c r="G49" s="2093"/>
      <c r="H49" s="2157"/>
      <c r="I49" s="2094"/>
      <c r="J49" s="36" t="s">
        <v>61</v>
      </c>
      <c r="K49" s="36" t="s">
        <v>61</v>
      </c>
      <c r="L49" s="2361" t="s">
        <v>61</v>
      </c>
      <c r="M49" s="2362"/>
      <c r="N49" s="2363"/>
      <c r="O49" s="2380"/>
      <c r="P49" s="2380"/>
    </row>
    <row r="50" spans="2:16" ht="21" customHeight="1">
      <c r="B50" s="27" t="s">
        <v>502</v>
      </c>
      <c r="C50" s="2091" t="s">
        <v>503</v>
      </c>
      <c r="D50" s="2091"/>
      <c r="E50" s="2091"/>
      <c r="F50" s="2091"/>
      <c r="G50" s="2091"/>
      <c r="H50" s="2091"/>
      <c r="I50" s="2092"/>
      <c r="J50" s="36" t="s">
        <v>61</v>
      </c>
      <c r="K50" s="36" t="s">
        <v>61</v>
      </c>
      <c r="L50" s="2361" t="s">
        <v>61</v>
      </c>
      <c r="M50" s="2362"/>
      <c r="N50" s="2363"/>
      <c r="O50" s="2380"/>
      <c r="P50" s="2380"/>
    </row>
    <row r="51" spans="2:16" ht="21" customHeight="1">
      <c r="B51" s="27" t="s">
        <v>504</v>
      </c>
      <c r="C51" s="2091" t="s">
        <v>505</v>
      </c>
      <c r="D51" s="2091"/>
      <c r="E51" s="2091"/>
      <c r="F51" s="2091"/>
      <c r="G51" s="2091"/>
      <c r="H51" s="2091"/>
      <c r="I51" s="2092"/>
      <c r="J51" s="36" t="s">
        <v>61</v>
      </c>
      <c r="K51" s="36" t="s">
        <v>61</v>
      </c>
      <c r="L51" s="2361" t="s">
        <v>61</v>
      </c>
      <c r="M51" s="2362"/>
      <c r="N51" s="2363"/>
      <c r="O51" s="2380"/>
      <c r="P51" s="2380"/>
    </row>
    <row r="52" spans="2:16" ht="21" customHeight="1">
      <c r="B52" s="27" t="s">
        <v>506</v>
      </c>
      <c r="C52" s="2091" t="s">
        <v>131</v>
      </c>
      <c r="D52" s="2091"/>
      <c r="E52" s="2091"/>
      <c r="F52" s="2091"/>
      <c r="G52" s="2091"/>
      <c r="H52" s="2091"/>
      <c r="I52" s="2092"/>
      <c r="J52" s="36" t="s">
        <v>61</v>
      </c>
      <c r="K52" s="36" t="s">
        <v>61</v>
      </c>
      <c r="L52" s="2361" t="s">
        <v>61</v>
      </c>
      <c r="M52" s="2362"/>
      <c r="N52" s="2363"/>
      <c r="O52" s="2380"/>
      <c r="P52" s="2380"/>
    </row>
    <row r="53" spans="2:16" ht="21" customHeight="1">
      <c r="B53" s="27" t="s">
        <v>507</v>
      </c>
      <c r="C53" s="2091" t="s">
        <v>132</v>
      </c>
      <c r="D53" s="2091"/>
      <c r="E53" s="2091"/>
      <c r="F53" s="2091"/>
      <c r="G53" s="2091"/>
      <c r="H53" s="2091"/>
      <c r="I53" s="2092"/>
      <c r="J53" s="36" t="s">
        <v>61</v>
      </c>
      <c r="K53" s="36"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6" t="s">
        <v>61</v>
      </c>
      <c r="K55" s="36" t="s">
        <v>61</v>
      </c>
      <c r="L55" s="2361" t="s">
        <v>61</v>
      </c>
      <c r="M55" s="2362"/>
      <c r="N55" s="2363"/>
      <c r="O55" s="2380"/>
      <c r="P55" s="2380"/>
    </row>
    <row r="56" spans="2:16" ht="21" customHeight="1">
      <c r="B56" s="27"/>
      <c r="C56" s="2091" t="s">
        <v>300</v>
      </c>
      <c r="D56" s="2091"/>
      <c r="E56" s="2091"/>
      <c r="F56" s="2091"/>
      <c r="G56" s="2091"/>
      <c r="H56" s="2091"/>
      <c r="I56" s="2092"/>
      <c r="J56" s="36" t="s">
        <v>61</v>
      </c>
      <c r="K56" s="36"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6" t="s">
        <v>61</v>
      </c>
      <c r="L57" s="2361" t="s">
        <v>61</v>
      </c>
      <c r="M57" s="2362"/>
      <c r="N57" s="2363"/>
      <c r="O57" s="2380"/>
      <c r="P57" s="2380"/>
    </row>
    <row r="58" spans="2:16" ht="51" customHeight="1" thickBot="1">
      <c r="B58" s="40" t="s">
        <v>512</v>
      </c>
      <c r="C58" s="2351" t="s">
        <v>513</v>
      </c>
      <c r="D58" s="2351"/>
      <c r="E58" s="2351"/>
      <c r="F58" s="2351"/>
      <c r="G58" s="2351"/>
      <c r="H58" s="2351"/>
      <c r="I58" s="2351"/>
      <c r="J58" s="41" t="s">
        <v>57</v>
      </c>
      <c r="K58" s="42" t="s">
        <v>514</v>
      </c>
      <c r="L58" s="2352"/>
      <c r="M58" s="2353"/>
      <c r="N58" s="2354"/>
      <c r="O58" s="43" t="s">
        <v>4303</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5705</v>
      </c>
      <c r="N60" s="2360"/>
      <c r="O60" s="1627" t="s">
        <v>914</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31">
        <v>8909437.2294372302</v>
      </c>
      <c r="H63" s="116" t="s">
        <v>5706</v>
      </c>
      <c r="I63" s="2317" t="s">
        <v>5707</v>
      </c>
      <c r="J63" s="2318"/>
      <c r="K63" s="2340" t="s">
        <v>5702</v>
      </c>
      <c r="L63" s="2341"/>
      <c r="M63" s="2341"/>
      <c r="N63" s="2342"/>
      <c r="O63" s="2349"/>
      <c r="P63" s="2349"/>
    </row>
    <row r="64" spans="2:16" ht="54" customHeight="1">
      <c r="B64" s="1490" t="s">
        <v>441</v>
      </c>
      <c r="C64" s="1997" t="s">
        <v>525</v>
      </c>
      <c r="D64" s="1997"/>
      <c r="E64" s="1997"/>
      <c r="F64" s="1998"/>
      <c r="G64" s="48">
        <v>0</v>
      </c>
      <c r="H64" s="116" t="s">
        <v>5706</v>
      </c>
      <c r="I64" s="2317" t="s">
        <v>5707</v>
      </c>
      <c r="J64" s="2318"/>
      <c r="K64" s="2340"/>
      <c r="L64" s="2341"/>
      <c r="M64" s="2341"/>
      <c r="N64" s="2342"/>
      <c r="O64" s="2349"/>
      <c r="P64" s="2349"/>
    </row>
    <row r="65" spans="2:17" ht="54" customHeight="1" thickBot="1">
      <c r="B65" s="27" t="s">
        <v>443</v>
      </c>
      <c r="C65" s="1830" t="s">
        <v>526</v>
      </c>
      <c r="D65" s="1830"/>
      <c r="E65" s="1830"/>
      <c r="F65" s="1831"/>
      <c r="G65" s="50">
        <f>G63+G64</f>
        <v>8909437.2294372302</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3618</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3618</v>
      </c>
      <c r="P69" s="2051"/>
    </row>
    <row r="70" spans="2:17" ht="28.5" customHeight="1">
      <c r="B70" s="1490" t="s">
        <v>435</v>
      </c>
      <c r="C70" s="2338" t="s">
        <v>537</v>
      </c>
      <c r="D70" s="2338"/>
      <c r="E70" s="2339"/>
      <c r="F70" s="1523" t="s">
        <v>56</v>
      </c>
      <c r="G70" s="2315">
        <v>2578268</v>
      </c>
      <c r="H70" s="2316"/>
      <c r="I70" s="2317" t="s">
        <v>3138</v>
      </c>
      <c r="J70" s="2318"/>
      <c r="K70" s="2340"/>
      <c r="L70" s="2341"/>
      <c r="M70" s="2341"/>
      <c r="N70" s="2342"/>
      <c r="O70" s="2124"/>
      <c r="P70" s="2124"/>
    </row>
    <row r="71" spans="2:17" ht="31.5" customHeight="1">
      <c r="B71" s="56"/>
      <c r="C71" s="2338" t="s">
        <v>538</v>
      </c>
      <c r="D71" s="2338"/>
      <c r="E71" s="2339"/>
      <c r="F71" s="2162" t="s">
        <v>65</v>
      </c>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t="s">
        <v>3138</v>
      </c>
      <c r="J72" s="2318"/>
      <c r="K72" s="2340"/>
      <c r="L72" s="2341"/>
      <c r="M72" s="2341"/>
      <c r="N72" s="2342"/>
      <c r="O72" s="2124"/>
      <c r="P72" s="2124"/>
    </row>
    <row r="73" spans="2:17" ht="35.25" customHeight="1">
      <c r="B73" s="56"/>
      <c r="C73" s="2338" t="s">
        <v>540</v>
      </c>
      <c r="D73" s="2338"/>
      <c r="E73" s="2339"/>
      <c r="F73" s="2162" t="s">
        <v>61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2578268</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62</v>
      </c>
      <c r="G77" s="2315">
        <v>0</v>
      </c>
      <c r="H77" s="2316"/>
      <c r="I77" s="2317" t="s">
        <v>857</v>
      </c>
      <c r="J77" s="2318"/>
      <c r="K77" s="2284"/>
      <c r="L77" s="2285"/>
      <c r="M77" s="2285"/>
      <c r="N77" s="2286"/>
      <c r="O77" s="25"/>
      <c r="P77" s="26"/>
    </row>
    <row r="78" spans="2:17" s="164" customFormat="1" ht="32.25" customHeight="1">
      <c r="B78" s="1490" t="s">
        <v>441</v>
      </c>
      <c r="C78" s="1997" t="s">
        <v>67</v>
      </c>
      <c r="D78" s="1997"/>
      <c r="E78" s="1998"/>
      <c r="F78" s="1523" t="s">
        <v>62</v>
      </c>
      <c r="G78" s="2315">
        <v>0</v>
      </c>
      <c r="H78" s="2316"/>
      <c r="I78" s="2317" t="s">
        <v>857</v>
      </c>
      <c r="J78" s="2318"/>
      <c r="K78" s="2284"/>
      <c r="L78" s="2285"/>
      <c r="M78" s="2285"/>
      <c r="N78" s="2286"/>
      <c r="O78" s="25"/>
      <c r="P78" s="26"/>
    </row>
    <row r="79" spans="2:17" s="164" customFormat="1" ht="32.25" customHeight="1">
      <c r="B79" s="1490" t="s">
        <v>443</v>
      </c>
      <c r="C79" s="1997" t="s">
        <v>115</v>
      </c>
      <c r="D79" s="1997"/>
      <c r="E79" s="1998"/>
      <c r="F79" s="1523" t="s">
        <v>62</v>
      </c>
      <c r="G79" s="2315">
        <v>0</v>
      </c>
      <c r="H79" s="2316"/>
      <c r="I79" s="2317" t="s">
        <v>857</v>
      </c>
      <c r="J79" s="2318"/>
      <c r="K79" s="2284"/>
      <c r="L79" s="2285"/>
      <c r="M79" s="2285"/>
      <c r="N79" s="2286"/>
      <c r="O79" s="25"/>
      <c r="P79" s="26"/>
    </row>
    <row r="80" spans="2:17" s="164" customFormat="1" ht="32.25" customHeight="1">
      <c r="B80" s="1490" t="s">
        <v>445</v>
      </c>
      <c r="C80" s="1997" t="s">
        <v>116</v>
      </c>
      <c r="D80" s="1997"/>
      <c r="E80" s="1998"/>
      <c r="F80" s="1523" t="s">
        <v>62</v>
      </c>
      <c r="G80" s="2315">
        <v>0</v>
      </c>
      <c r="H80" s="2316"/>
      <c r="I80" s="2317" t="s">
        <v>857</v>
      </c>
      <c r="J80" s="2318"/>
      <c r="K80" s="2315"/>
      <c r="L80" s="2319"/>
      <c r="M80" s="2319"/>
      <c r="N80" s="2320"/>
      <c r="O80" s="1511"/>
      <c r="P80" s="2051"/>
    </row>
    <row r="81" spans="1:16" s="164" customFormat="1" ht="32.25" customHeight="1">
      <c r="B81" s="1490" t="s">
        <v>448</v>
      </c>
      <c r="C81" s="1997" t="s">
        <v>328</v>
      </c>
      <c r="D81" s="1997"/>
      <c r="E81" s="1998"/>
      <c r="F81" s="1523" t="s">
        <v>865</v>
      </c>
      <c r="G81" s="3567">
        <f>659864</f>
        <v>659864</v>
      </c>
      <c r="H81" s="3568"/>
      <c r="I81" s="2317" t="s">
        <v>857</v>
      </c>
      <c r="J81" s="2318"/>
      <c r="K81" s="2284" t="s">
        <v>5708</v>
      </c>
      <c r="L81" s="2285"/>
      <c r="M81" s="2285"/>
      <c r="N81" s="2286"/>
      <c r="O81" s="1511"/>
      <c r="P81" s="2197"/>
    </row>
    <row r="82" spans="1:16" ht="53.25" customHeight="1" thickBot="1">
      <c r="B82" s="27" t="s">
        <v>450</v>
      </c>
      <c r="C82" s="1830" t="s">
        <v>549</v>
      </c>
      <c r="D82" s="1830"/>
      <c r="E82" s="1831"/>
      <c r="F82" s="61"/>
      <c r="G82" s="2307">
        <f>G77+G81</f>
        <v>659864</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0.79622078408168662</v>
      </c>
      <c r="K84" s="65" t="s">
        <v>434</v>
      </c>
      <c r="L84" s="2304"/>
      <c r="M84" s="2305"/>
      <c r="N84" s="2306"/>
      <c r="O84" s="2231"/>
      <c r="P84" s="2231"/>
    </row>
    <row r="85" spans="1:16" ht="49.5" customHeight="1">
      <c r="B85" s="66" t="s">
        <v>553</v>
      </c>
      <c r="C85" s="2302" t="s">
        <v>554</v>
      </c>
      <c r="D85" s="2302"/>
      <c r="E85" s="2302"/>
      <c r="F85" s="2302"/>
      <c r="G85" s="2302"/>
      <c r="H85" s="2302"/>
      <c r="I85" s="2303"/>
      <c r="J85" s="64">
        <f>G70/G74</f>
        <v>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0.96729406781357141</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1907</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5709</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56</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56</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914</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5710</v>
      </c>
      <c r="G108" s="2276"/>
      <c r="H108" s="2277"/>
      <c r="I108" s="2278">
        <v>2533766</v>
      </c>
      <c r="J108" s="2279"/>
      <c r="K108" s="2275"/>
      <c r="L108" s="2276"/>
      <c r="M108" s="2276"/>
      <c r="N108" s="2277"/>
      <c r="O108" s="2232"/>
      <c r="P108" s="2232"/>
    </row>
    <row r="109" spans="2:16" ht="21" customHeight="1">
      <c r="B109" s="1810"/>
      <c r="C109" s="1811"/>
      <c r="D109" s="1811"/>
      <c r="E109" s="2267"/>
      <c r="F109" s="2275" t="s">
        <v>5711</v>
      </c>
      <c r="G109" s="2276"/>
      <c r="H109" s="2277"/>
      <c r="I109" s="2278">
        <v>813852</v>
      </c>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870</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57</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57</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57</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56</v>
      </c>
      <c r="H126" s="2109"/>
      <c r="I126" s="2108" t="s">
        <v>56</v>
      </c>
      <c r="J126" s="2109"/>
      <c r="K126" s="1522" t="s">
        <v>65</v>
      </c>
      <c r="L126" s="2108" t="s">
        <v>56</v>
      </c>
      <c r="M126" s="2110"/>
      <c r="N126" s="2191"/>
      <c r="O126" s="2232"/>
      <c r="P126" s="2232"/>
    </row>
    <row r="127" spans="2:16" ht="29.25" customHeight="1">
      <c r="B127" s="73" t="s">
        <v>598</v>
      </c>
      <c r="C127" s="1885" t="s">
        <v>599</v>
      </c>
      <c r="D127" s="1885"/>
      <c r="E127" s="1885"/>
      <c r="F127" s="2148"/>
      <c r="G127" s="2108" t="s">
        <v>56</v>
      </c>
      <c r="H127" s="2109"/>
      <c r="I127" s="2108" t="s">
        <v>56</v>
      </c>
      <c r="J127" s="2109"/>
      <c r="K127" s="1522" t="s">
        <v>57</v>
      </c>
      <c r="L127" s="2108" t="s">
        <v>57</v>
      </c>
      <c r="M127" s="2110"/>
      <c r="N127" s="2191"/>
      <c r="O127" s="2232"/>
      <c r="P127" s="2232"/>
    </row>
    <row r="128" spans="2:16" ht="21" customHeight="1">
      <c r="B128" s="73" t="s">
        <v>600</v>
      </c>
      <c r="C128" s="1885" t="s">
        <v>601</v>
      </c>
      <c r="D128" s="1885"/>
      <c r="E128" s="1885"/>
      <c r="F128" s="2148"/>
      <c r="G128" s="2108" t="s">
        <v>62</v>
      </c>
      <c r="H128" s="2109"/>
      <c r="I128" s="2108" t="s">
        <v>62</v>
      </c>
      <c r="J128" s="2109"/>
      <c r="K128" s="1522" t="s">
        <v>62</v>
      </c>
      <c r="L128" s="2108" t="s">
        <v>62</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c r="F130" s="2242"/>
      <c r="G130" s="2108"/>
      <c r="H130" s="2109"/>
      <c r="I130" s="2108"/>
      <c r="J130" s="2109"/>
      <c r="K130" s="1522"/>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10.25" customHeight="1">
      <c r="B135" s="28" t="s">
        <v>607</v>
      </c>
      <c r="C135" s="2111" t="s">
        <v>608</v>
      </c>
      <c r="D135" s="2111"/>
      <c r="E135" s="2111"/>
      <c r="F135" s="2111"/>
      <c r="G135" s="1531" t="s">
        <v>56</v>
      </c>
      <c r="H135" s="2236" t="s">
        <v>609</v>
      </c>
      <c r="I135" s="2237"/>
      <c r="J135" s="2238"/>
      <c r="K135" s="2239"/>
      <c r="L135" s="2239"/>
      <c r="M135" s="2239"/>
      <c r="N135" s="2240"/>
      <c r="O135" s="1628" t="s">
        <v>1916</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37.5" customHeight="1">
      <c r="B137" s="1490" t="s">
        <v>611</v>
      </c>
      <c r="C137" s="1997" t="s">
        <v>612</v>
      </c>
      <c r="D137" s="1997"/>
      <c r="E137" s="1997"/>
      <c r="F137" s="1997"/>
      <c r="G137" s="1997"/>
      <c r="H137" s="1999" t="s">
        <v>5712</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5713</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57</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57</v>
      </c>
      <c r="I141" s="2027"/>
      <c r="J141" s="2027"/>
      <c r="K141" s="2169"/>
      <c r="L141" s="2039"/>
      <c r="M141" s="2039"/>
      <c r="N141" s="2225"/>
      <c r="O141" s="2051" t="s">
        <v>914</v>
      </c>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1919</v>
      </c>
      <c r="P143" s="2051"/>
    </row>
    <row r="144" spans="2:16" ht="80.45" customHeight="1" thickBot="1">
      <c r="B144" s="22" t="s">
        <v>435</v>
      </c>
      <c r="C144" s="1855" t="s">
        <v>618</v>
      </c>
      <c r="D144" s="1855"/>
      <c r="E144" s="1855"/>
      <c r="F144" s="1855"/>
      <c r="G144" s="2098"/>
      <c r="H144" s="1999" t="s">
        <v>5712</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5714</v>
      </c>
      <c r="P146" s="2006"/>
    </row>
    <row r="147" spans="2:16" ht="83.25" customHeight="1">
      <c r="B147" s="76" t="s">
        <v>611</v>
      </c>
      <c r="C147" s="1885" t="s">
        <v>584</v>
      </c>
      <c r="D147" s="1885"/>
      <c r="E147" s="1885"/>
      <c r="F147" s="2148"/>
      <c r="G147" s="2108" t="s">
        <v>164</v>
      </c>
      <c r="H147" s="2110"/>
      <c r="I147" s="2109"/>
      <c r="J147" s="2108" t="s">
        <v>166</v>
      </c>
      <c r="K147" s="2110"/>
      <c r="L147" s="2109"/>
      <c r="M147" s="2162"/>
      <c r="N147" s="2196"/>
      <c r="O147" s="2165"/>
      <c r="P147" s="2165"/>
    </row>
    <row r="148" spans="2:16" ht="42" customHeight="1">
      <c r="B148" s="76" t="s">
        <v>441</v>
      </c>
      <c r="C148" s="1885" t="s">
        <v>585</v>
      </c>
      <c r="D148" s="1885"/>
      <c r="E148" s="1885"/>
      <c r="F148" s="2148"/>
      <c r="G148" s="2108" t="s">
        <v>164</v>
      </c>
      <c r="H148" s="2110"/>
      <c r="I148" s="2109"/>
      <c r="J148" s="2108" t="s">
        <v>166</v>
      </c>
      <c r="K148" s="2110"/>
      <c r="L148" s="2109"/>
      <c r="M148" s="2162"/>
      <c r="N148" s="2196"/>
      <c r="O148" s="2165"/>
      <c r="P148" s="2165"/>
    </row>
    <row r="149" spans="2:16" ht="31.5" customHeight="1">
      <c r="B149" s="76" t="s">
        <v>443</v>
      </c>
      <c r="C149" s="79" t="s">
        <v>458</v>
      </c>
      <c r="D149" s="1885" t="s">
        <v>626</v>
      </c>
      <c r="E149" s="1885"/>
      <c r="F149" s="2148"/>
      <c r="G149" s="2108" t="s">
        <v>167</v>
      </c>
      <c r="H149" s="2110"/>
      <c r="I149" s="2109"/>
      <c r="J149" s="2108" t="s">
        <v>167</v>
      </c>
      <c r="K149" s="2110"/>
      <c r="L149" s="2109"/>
      <c r="M149" s="2162"/>
      <c r="N149" s="2196"/>
      <c r="O149" s="2165"/>
      <c r="P149" s="2165"/>
    </row>
    <row r="150" spans="2:16" ht="32.25" customHeight="1">
      <c r="B150" s="76"/>
      <c r="C150" s="1528" t="s">
        <v>489</v>
      </c>
      <c r="D150" s="1885" t="s">
        <v>627</v>
      </c>
      <c r="E150" s="1885"/>
      <c r="F150" s="2148"/>
      <c r="G150" s="2108" t="s">
        <v>167</v>
      </c>
      <c r="H150" s="2110"/>
      <c r="I150" s="2109"/>
      <c r="J150" s="2108" t="s">
        <v>167</v>
      </c>
      <c r="K150" s="2110"/>
      <c r="L150" s="2109"/>
      <c r="M150" s="1533"/>
      <c r="N150" s="1539"/>
      <c r="O150" s="2165"/>
      <c r="P150" s="2165"/>
    </row>
    <row r="151" spans="2:16" ht="41.25" customHeight="1">
      <c r="B151" s="76" t="s">
        <v>445</v>
      </c>
      <c r="C151" s="1885" t="s">
        <v>589</v>
      </c>
      <c r="D151" s="1885"/>
      <c r="E151" s="1885"/>
      <c r="F151" s="2148"/>
      <c r="G151" s="2108" t="s">
        <v>167</v>
      </c>
      <c r="H151" s="2110"/>
      <c r="I151" s="2109"/>
      <c r="J151" s="2108" t="s">
        <v>167</v>
      </c>
      <c r="K151" s="2110"/>
      <c r="L151" s="2109"/>
      <c r="M151" s="2162"/>
      <c r="N151" s="2196"/>
      <c r="O151" s="2165"/>
      <c r="P151" s="2165"/>
    </row>
    <row r="152" spans="2:16" ht="29.25" customHeight="1">
      <c r="B152" s="76" t="s">
        <v>448</v>
      </c>
      <c r="C152" s="1885" t="s">
        <v>628</v>
      </c>
      <c r="D152" s="1885"/>
      <c r="E152" s="1885"/>
      <c r="F152" s="2148"/>
      <c r="G152" s="2108" t="s">
        <v>167</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164</v>
      </c>
      <c r="H153" s="2110"/>
      <c r="I153" s="2109"/>
      <c r="J153" s="2108" t="s">
        <v>166</v>
      </c>
      <c r="K153" s="2110"/>
      <c r="L153" s="2109"/>
      <c r="M153" s="2162"/>
      <c r="N153" s="2196"/>
      <c r="O153" s="2165"/>
      <c r="P153" s="2165"/>
    </row>
    <row r="154" spans="2:16" ht="28.5" customHeight="1">
      <c r="B154" s="76" t="s">
        <v>453</v>
      </c>
      <c r="C154" s="1885" t="s">
        <v>132</v>
      </c>
      <c r="D154" s="1885"/>
      <c r="E154" s="1885"/>
      <c r="F154" s="2148"/>
      <c r="G154" s="2108" t="s">
        <v>164</v>
      </c>
      <c r="H154" s="2110"/>
      <c r="I154" s="2109"/>
      <c r="J154" s="2108" t="s">
        <v>166</v>
      </c>
      <c r="K154" s="2110"/>
      <c r="L154" s="2109"/>
      <c r="M154" s="2162"/>
      <c r="N154" s="2196"/>
      <c r="O154" s="2165"/>
      <c r="P154" s="2165"/>
    </row>
    <row r="155" spans="2:16" ht="28.5" customHeight="1">
      <c r="B155" s="76" t="s">
        <v>456</v>
      </c>
      <c r="C155" s="1885" t="s">
        <v>629</v>
      </c>
      <c r="D155" s="1885"/>
      <c r="E155" s="1885"/>
      <c r="F155" s="2148"/>
      <c r="G155" s="2108" t="s">
        <v>164</v>
      </c>
      <c r="H155" s="2110"/>
      <c r="I155" s="2109"/>
      <c r="J155" s="2108" t="s">
        <v>166</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167</v>
      </c>
      <c r="H158" s="2110"/>
      <c r="I158" s="2109"/>
      <c r="J158" s="2108" t="s">
        <v>166</v>
      </c>
      <c r="K158" s="2110"/>
      <c r="L158" s="2109"/>
      <c r="M158" s="2163"/>
      <c r="N158" s="2196"/>
      <c r="O158" s="2017"/>
      <c r="P158" s="2017"/>
    </row>
    <row r="159" spans="2:16" ht="28.5" customHeight="1">
      <c r="B159" s="22" t="s">
        <v>598</v>
      </c>
      <c r="C159" s="1885" t="s">
        <v>599</v>
      </c>
      <c r="D159" s="1885"/>
      <c r="E159" s="1885"/>
      <c r="F159" s="2148"/>
      <c r="G159" s="2108" t="s">
        <v>167</v>
      </c>
      <c r="H159" s="2110"/>
      <c r="I159" s="2109"/>
      <c r="J159" s="2108" t="s">
        <v>167</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3148</v>
      </c>
      <c r="P163" s="2204"/>
    </row>
    <row r="164" spans="1:16" ht="19.5" customHeight="1">
      <c r="A164" s="166"/>
      <c r="B164" s="1492" t="s">
        <v>435</v>
      </c>
      <c r="C164" s="1997" t="s">
        <v>175</v>
      </c>
      <c r="D164" s="1997"/>
      <c r="E164" s="1998"/>
      <c r="F164" s="1523" t="s">
        <v>57</v>
      </c>
      <c r="G164" s="2188"/>
      <c r="H164" s="2189"/>
      <c r="I164" s="2189"/>
      <c r="J164" s="2189"/>
      <c r="K164" s="2190"/>
      <c r="L164" s="2108" t="s">
        <v>62</v>
      </c>
      <c r="M164" s="2110"/>
      <c r="N164" s="2110"/>
      <c r="O164" s="2204"/>
      <c r="P164" s="2204"/>
    </row>
    <row r="165" spans="1:16" ht="19.5" customHeight="1">
      <c r="A165" s="166"/>
      <c r="B165" s="1492" t="s">
        <v>441</v>
      </c>
      <c r="C165" s="1997" t="s">
        <v>176</v>
      </c>
      <c r="D165" s="1997"/>
      <c r="E165" s="1998"/>
      <c r="F165" s="1523" t="s">
        <v>57</v>
      </c>
      <c r="G165" s="2188"/>
      <c r="H165" s="2189"/>
      <c r="I165" s="2189"/>
      <c r="J165" s="2189"/>
      <c r="K165" s="2190"/>
      <c r="L165" s="2108" t="s">
        <v>62</v>
      </c>
      <c r="M165" s="2110"/>
      <c r="N165" s="2110"/>
      <c r="O165" s="2204"/>
      <c r="P165" s="2204"/>
    </row>
    <row r="166" spans="1:16" ht="19.5" customHeight="1">
      <c r="A166" s="166"/>
      <c r="B166" s="1492" t="s">
        <v>443</v>
      </c>
      <c r="C166" s="1997" t="s">
        <v>177</v>
      </c>
      <c r="D166" s="1997"/>
      <c r="E166" s="1998"/>
      <c r="F166" s="1523" t="s">
        <v>57</v>
      </c>
      <c r="G166" s="2188"/>
      <c r="H166" s="2189"/>
      <c r="I166" s="2189"/>
      <c r="J166" s="2189"/>
      <c r="K166" s="2190"/>
      <c r="L166" s="2108" t="s">
        <v>62</v>
      </c>
      <c r="M166" s="2110"/>
      <c r="N166" s="2110"/>
      <c r="O166" s="2204"/>
      <c r="P166" s="2204"/>
    </row>
    <row r="167" spans="1:16" ht="19.5" customHeight="1">
      <c r="A167" s="166"/>
      <c r="B167" s="1492" t="s">
        <v>445</v>
      </c>
      <c r="C167" s="1997" t="s">
        <v>178</v>
      </c>
      <c r="D167" s="1997"/>
      <c r="E167" s="1998"/>
      <c r="F167" s="1523" t="s">
        <v>57</v>
      </c>
      <c r="G167" s="2188"/>
      <c r="H167" s="2189"/>
      <c r="I167" s="2189"/>
      <c r="J167" s="2189"/>
      <c r="K167" s="2190"/>
      <c r="L167" s="2108" t="s">
        <v>62</v>
      </c>
      <c r="M167" s="2110"/>
      <c r="N167" s="2110"/>
      <c r="O167" s="2204"/>
      <c r="P167" s="2204"/>
    </row>
    <row r="168" spans="1:16" ht="19.5" customHeight="1">
      <c r="A168" s="166"/>
      <c r="B168" s="76" t="s">
        <v>448</v>
      </c>
      <c r="C168" s="1997" t="s">
        <v>179</v>
      </c>
      <c r="D168" s="1997"/>
      <c r="E168" s="1998"/>
      <c r="F168" s="1532" t="s">
        <v>57</v>
      </c>
      <c r="G168" s="2188"/>
      <c r="H168" s="2189"/>
      <c r="I168" s="2189"/>
      <c r="J168" s="2189"/>
      <c r="K168" s="2190"/>
      <c r="L168" s="2108" t="s">
        <v>62</v>
      </c>
      <c r="M168" s="2110"/>
      <c r="N168" s="2110"/>
      <c r="O168" s="2204"/>
      <c r="P168" s="2204"/>
    </row>
    <row r="169" spans="1:16" ht="33.6" customHeight="1">
      <c r="A169" s="166"/>
      <c r="B169" s="84" t="s">
        <v>450</v>
      </c>
      <c r="C169" s="1997" t="s">
        <v>638</v>
      </c>
      <c r="D169" s="1997"/>
      <c r="E169" s="1998"/>
      <c r="F169" s="1532" t="s">
        <v>56</v>
      </c>
      <c r="G169" s="2462" t="s">
        <v>5715</v>
      </c>
      <c r="H169" s="2463"/>
      <c r="I169" s="2463"/>
      <c r="J169" s="2463"/>
      <c r="K169" s="2464"/>
      <c r="L169" s="2108" t="s">
        <v>56</v>
      </c>
      <c r="M169" s="2110"/>
      <c r="N169" s="2110"/>
      <c r="O169" s="2204"/>
      <c r="P169" s="2204"/>
    </row>
    <row r="170" spans="1:16" ht="19.5" customHeight="1">
      <c r="A170" s="166"/>
      <c r="B170" s="84" t="s">
        <v>453</v>
      </c>
      <c r="C170" s="1997" t="s">
        <v>181</v>
      </c>
      <c r="D170" s="1997"/>
      <c r="E170" s="1998"/>
      <c r="F170" s="1532" t="s">
        <v>57</v>
      </c>
      <c r="G170" s="613"/>
      <c r="H170" s="614"/>
      <c r="I170" s="614"/>
      <c r="J170" s="614"/>
      <c r="K170" s="614"/>
      <c r="L170" s="2108" t="s">
        <v>62</v>
      </c>
      <c r="M170" s="2110"/>
      <c r="N170" s="2110"/>
      <c r="O170" s="2204"/>
      <c r="P170" s="2204"/>
    </row>
    <row r="171" spans="1:16" ht="35.450000000000003" customHeight="1">
      <c r="A171" s="166"/>
      <c r="B171" s="84" t="s">
        <v>456</v>
      </c>
      <c r="C171" s="1997" t="s">
        <v>182</v>
      </c>
      <c r="D171" s="1997"/>
      <c r="E171" s="1998"/>
      <c r="F171" s="1532" t="s">
        <v>56</v>
      </c>
      <c r="G171" s="2462" t="s">
        <v>5715</v>
      </c>
      <c r="H171" s="2463"/>
      <c r="I171" s="2463"/>
      <c r="J171" s="2463"/>
      <c r="K171" s="2464"/>
      <c r="L171" s="2108" t="s">
        <v>56</v>
      </c>
      <c r="M171" s="2110"/>
      <c r="N171" s="2110"/>
      <c r="O171" s="2204"/>
      <c r="P171" s="2204"/>
    </row>
    <row r="172" spans="1:16" ht="35.450000000000003" customHeight="1">
      <c r="A172" s="166"/>
      <c r="B172" s="84" t="s">
        <v>458</v>
      </c>
      <c r="C172" s="1997" t="s">
        <v>183</v>
      </c>
      <c r="D172" s="1997"/>
      <c r="E172" s="1998"/>
      <c r="F172" s="1532" t="s">
        <v>56</v>
      </c>
      <c r="G172" s="2462" t="s">
        <v>5715</v>
      </c>
      <c r="H172" s="2463"/>
      <c r="I172" s="2463"/>
      <c r="J172" s="2463"/>
      <c r="K172" s="2464"/>
      <c r="L172" s="2108" t="s">
        <v>56</v>
      </c>
      <c r="M172" s="2110"/>
      <c r="N172" s="2191"/>
      <c r="O172" s="2204"/>
      <c r="P172" s="2204"/>
    </row>
    <row r="173" spans="1:16" ht="31.35" customHeight="1">
      <c r="A173" s="166"/>
      <c r="B173" s="84" t="s">
        <v>594</v>
      </c>
      <c r="C173" s="1997" t="s">
        <v>639</v>
      </c>
      <c r="D173" s="1997"/>
      <c r="E173" s="1998"/>
      <c r="F173" s="1532" t="s">
        <v>56</v>
      </c>
      <c r="G173" s="2462" t="s">
        <v>5715</v>
      </c>
      <c r="H173" s="2463"/>
      <c r="I173" s="2463"/>
      <c r="J173" s="2463"/>
      <c r="K173" s="2464"/>
      <c r="L173" s="2108" t="s">
        <v>56</v>
      </c>
      <c r="M173" s="2110"/>
      <c r="N173" s="2110"/>
      <c r="O173" s="2204"/>
      <c r="P173" s="2204"/>
    </row>
    <row r="174" spans="1:16" ht="19.5" customHeight="1">
      <c r="A174" s="166"/>
      <c r="B174" s="76" t="s">
        <v>596</v>
      </c>
      <c r="C174" s="1997" t="s">
        <v>640</v>
      </c>
      <c r="D174" s="1997"/>
      <c r="E174" s="1998"/>
      <c r="F174" s="1532" t="s">
        <v>57</v>
      </c>
      <c r="G174" s="613"/>
      <c r="H174" s="614"/>
      <c r="I174" s="614"/>
      <c r="J174" s="614"/>
      <c r="K174" s="614"/>
      <c r="L174" s="2108" t="s">
        <v>62</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4753</v>
      </c>
      <c r="P175" s="2074"/>
    </row>
    <row r="176" spans="1:16" ht="18.75" customHeight="1">
      <c r="A176" s="166"/>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166"/>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166"/>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166"/>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166"/>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166"/>
      <c r="B181" s="84" t="s">
        <v>450</v>
      </c>
      <c r="C181" s="1997" t="s">
        <v>638</v>
      </c>
      <c r="D181" s="1997"/>
      <c r="E181" s="1998"/>
      <c r="F181" s="33" t="s">
        <v>57</v>
      </c>
      <c r="G181" s="2170"/>
      <c r="H181" s="2171"/>
      <c r="I181" s="2171"/>
      <c r="J181" s="2171"/>
      <c r="K181" s="2171"/>
      <c r="L181" s="2171"/>
      <c r="M181" s="2171"/>
      <c r="N181" s="2179"/>
      <c r="O181" s="2124"/>
      <c r="P181" s="2081"/>
    </row>
    <row r="182" spans="1:16" ht="22.5" customHeight="1">
      <c r="A182" s="166"/>
      <c r="B182" s="84" t="s">
        <v>453</v>
      </c>
      <c r="C182" s="1997" t="s">
        <v>181</v>
      </c>
      <c r="D182" s="1997"/>
      <c r="E182" s="1998"/>
      <c r="F182" s="33" t="s">
        <v>57</v>
      </c>
      <c r="G182" s="2170"/>
      <c r="H182" s="2171"/>
      <c r="I182" s="2171"/>
      <c r="J182" s="2171"/>
      <c r="K182" s="2171"/>
      <c r="L182" s="2171"/>
      <c r="M182" s="2171"/>
      <c r="N182" s="2179"/>
      <c r="O182" s="2081"/>
      <c r="P182" s="2081"/>
    </row>
    <row r="183" spans="1:16" ht="18.75" customHeight="1">
      <c r="A183" s="166"/>
      <c r="B183" s="84" t="s">
        <v>456</v>
      </c>
      <c r="C183" s="1997" t="s">
        <v>182</v>
      </c>
      <c r="D183" s="1997"/>
      <c r="E183" s="1998"/>
      <c r="F183" s="1522" t="s">
        <v>56</v>
      </c>
      <c r="G183" s="3830" t="s">
        <v>5716</v>
      </c>
      <c r="H183" s="3830"/>
      <c r="I183" s="3830"/>
      <c r="J183" s="3830"/>
      <c r="K183" s="3830"/>
      <c r="L183" s="3830"/>
      <c r="M183" s="3830"/>
      <c r="N183" s="3831"/>
      <c r="O183" s="2081"/>
      <c r="P183" s="2081"/>
    </row>
    <row r="184" spans="1:16" ht="18.75" customHeight="1">
      <c r="A184" s="166"/>
      <c r="B184" s="84" t="s">
        <v>458</v>
      </c>
      <c r="C184" s="1997" t="s">
        <v>183</v>
      </c>
      <c r="D184" s="1997"/>
      <c r="E184" s="1998"/>
      <c r="F184" s="1522" t="s">
        <v>56</v>
      </c>
      <c r="G184" s="3830" t="s">
        <v>4460</v>
      </c>
      <c r="H184" s="3830"/>
      <c r="I184" s="3830"/>
      <c r="J184" s="3830"/>
      <c r="K184" s="3830"/>
      <c r="L184" s="3830"/>
      <c r="M184" s="3830"/>
      <c r="N184" s="3831"/>
      <c r="O184" s="2081"/>
      <c r="P184" s="2081"/>
    </row>
    <row r="185" spans="1:16" ht="18.75" customHeight="1">
      <c r="A185" s="166"/>
      <c r="B185" s="84" t="s">
        <v>594</v>
      </c>
      <c r="C185" s="1997" t="s">
        <v>639</v>
      </c>
      <c r="D185" s="1997"/>
      <c r="E185" s="1998"/>
      <c r="F185" s="1522" t="s">
        <v>56</v>
      </c>
      <c r="G185" s="3830" t="s">
        <v>4460</v>
      </c>
      <c r="H185" s="3830"/>
      <c r="I185" s="3830"/>
      <c r="J185" s="3830"/>
      <c r="K185" s="3830"/>
      <c r="L185" s="3830"/>
      <c r="M185" s="3830"/>
      <c r="N185" s="3831"/>
      <c r="O185" s="2081"/>
      <c r="P185" s="2081"/>
    </row>
    <row r="186" spans="1:16" ht="18.75" customHeight="1">
      <c r="A186" s="166"/>
      <c r="B186" s="76" t="s">
        <v>596</v>
      </c>
      <c r="C186" s="1997" t="s">
        <v>640</v>
      </c>
      <c r="D186" s="1997"/>
      <c r="E186" s="1998"/>
      <c r="F186" s="1522" t="s">
        <v>56</v>
      </c>
      <c r="G186" s="3830" t="s">
        <v>4460</v>
      </c>
      <c r="H186" s="3830"/>
      <c r="I186" s="3830"/>
      <c r="J186" s="3830"/>
      <c r="K186" s="3830"/>
      <c r="L186" s="3830"/>
      <c r="M186" s="3830"/>
      <c r="N186" s="3831"/>
      <c r="O186" s="2084"/>
      <c r="P186" s="2084"/>
    </row>
    <row r="187" spans="1:16" ht="47.25" customHeight="1">
      <c r="A187" s="166"/>
      <c r="B187" s="1549" t="s">
        <v>643</v>
      </c>
      <c r="C187" s="2028" t="s">
        <v>644</v>
      </c>
      <c r="D187" s="2028"/>
      <c r="E187" s="2029"/>
      <c r="F187" s="1542" t="s">
        <v>635</v>
      </c>
      <c r="G187" s="5106" t="s">
        <v>645</v>
      </c>
      <c r="H187" s="5107"/>
      <c r="I187" s="5107"/>
      <c r="J187" s="5107"/>
      <c r="K187" s="5108"/>
      <c r="L187" s="5109" t="s">
        <v>637</v>
      </c>
      <c r="M187" s="5110"/>
      <c r="N187" s="5111"/>
      <c r="O187" s="2051" t="s">
        <v>4250</v>
      </c>
      <c r="P187" s="2051"/>
    </row>
    <row r="188" spans="1:16" ht="20.25" customHeight="1">
      <c r="A188" s="166"/>
      <c r="B188" s="1489" t="s">
        <v>435</v>
      </c>
      <c r="C188" s="1997" t="s">
        <v>175</v>
      </c>
      <c r="D188" s="1997"/>
      <c r="E188" s="1998"/>
      <c r="F188" s="1523" t="s">
        <v>56</v>
      </c>
      <c r="G188" s="2188" t="s">
        <v>5717</v>
      </c>
      <c r="H188" s="2189"/>
      <c r="I188" s="2189"/>
      <c r="J188" s="2189"/>
      <c r="K188" s="2190"/>
      <c r="L188" s="2108" t="s">
        <v>62</v>
      </c>
      <c r="M188" s="2110"/>
      <c r="N188" s="2191"/>
      <c r="O188" s="2124"/>
      <c r="P188" s="2124"/>
    </row>
    <row r="189" spans="1:16" ht="20.25" customHeight="1">
      <c r="A189" s="166"/>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4753</v>
      </c>
      <c r="P199" s="2051"/>
    </row>
    <row r="200" spans="1:16" ht="21" customHeight="1">
      <c r="A200" s="166"/>
      <c r="B200" s="1489" t="s">
        <v>435</v>
      </c>
      <c r="C200" s="1997" t="s">
        <v>175</v>
      </c>
      <c r="D200" s="1997"/>
      <c r="E200" s="1998"/>
      <c r="F200" s="33" t="s">
        <v>56</v>
      </c>
      <c r="G200" s="2170" t="s">
        <v>5718</v>
      </c>
      <c r="H200" s="2171"/>
      <c r="I200" s="2171"/>
      <c r="J200" s="2171"/>
      <c r="K200" s="2171"/>
      <c r="L200" s="2171"/>
      <c r="M200" s="2171"/>
      <c r="N200" s="2179"/>
      <c r="O200" s="2124"/>
      <c r="P200" s="2124"/>
    </row>
    <row r="201" spans="1:16" ht="21" customHeight="1">
      <c r="A201" s="166"/>
      <c r="B201" s="1489" t="s">
        <v>441</v>
      </c>
      <c r="C201" s="1997" t="s">
        <v>176</v>
      </c>
      <c r="D201" s="1997"/>
      <c r="E201" s="1998"/>
      <c r="F201" s="33" t="s">
        <v>57</v>
      </c>
      <c r="G201" s="2162"/>
      <c r="H201" s="2163"/>
      <c r="I201" s="2163"/>
      <c r="J201" s="2163"/>
      <c r="K201" s="2163"/>
      <c r="L201" s="2163"/>
      <c r="M201" s="2163"/>
      <c r="N201" s="2196"/>
      <c r="O201" s="2124"/>
      <c r="P201" s="2124"/>
    </row>
    <row r="202" spans="1:16" ht="21" customHeight="1">
      <c r="A202" s="166"/>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166"/>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639</v>
      </c>
      <c r="D209" s="1997"/>
      <c r="E209" s="1998"/>
      <c r="F209" s="33" t="s">
        <v>56</v>
      </c>
      <c r="G209" s="2172" t="s">
        <v>5719</v>
      </c>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v>0.05</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3154</v>
      </c>
      <c r="P218" s="2050"/>
    </row>
    <row r="219" spans="1:16" ht="21.75" customHeight="1">
      <c r="B219" s="1490" t="s">
        <v>435</v>
      </c>
      <c r="C219" s="1997" t="s">
        <v>656</v>
      </c>
      <c r="D219" s="1997"/>
      <c r="E219" s="1998"/>
      <c r="F219" s="1995" t="s">
        <v>56</v>
      </c>
      <c r="G219" s="2160"/>
      <c r="H219" s="2160"/>
      <c r="I219" s="2160"/>
      <c r="J219" s="2013"/>
      <c r="K219" s="2169" t="s">
        <v>514</v>
      </c>
      <c r="L219" s="2170" t="s">
        <v>5720</v>
      </c>
      <c r="M219" s="2171"/>
      <c r="N219" s="2171"/>
      <c r="O219" s="2017"/>
      <c r="P219" s="2017"/>
    </row>
    <row r="220" spans="1:16" ht="21.75" customHeight="1">
      <c r="B220" s="1490" t="s">
        <v>441</v>
      </c>
      <c r="C220" s="1997" t="s">
        <v>657</v>
      </c>
      <c r="D220" s="1997"/>
      <c r="E220" s="1998"/>
      <c r="F220" s="1995" t="s">
        <v>56</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56</v>
      </c>
      <c r="G221" s="2160"/>
      <c r="H221" s="2160"/>
      <c r="I221" s="2160"/>
      <c r="J221" s="2013"/>
      <c r="K221" s="2169"/>
      <c r="L221" s="2172"/>
      <c r="M221" s="2173"/>
      <c r="N221" s="2173"/>
      <c r="O221" s="2017"/>
      <c r="P221" s="2017"/>
    </row>
    <row r="222" spans="1:16" ht="83.25" customHeight="1">
      <c r="B222" s="23"/>
      <c r="C222" s="1997" t="s">
        <v>659</v>
      </c>
      <c r="D222" s="1997"/>
      <c r="E222" s="1998"/>
      <c r="F222" s="2162" t="s">
        <v>5721</v>
      </c>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914</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5" t="s">
        <v>57</v>
      </c>
      <c r="I225" s="2160"/>
      <c r="J225" s="2013"/>
      <c r="K225" s="2169"/>
      <c r="L225" s="2172"/>
      <c r="M225" s="2173"/>
      <c r="N225" s="2174"/>
      <c r="O225" s="2165" t="s">
        <v>3157</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57</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57</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57</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43342</v>
      </c>
      <c r="L242" s="2150"/>
      <c r="M242" s="2154"/>
      <c r="N242" s="2107"/>
      <c r="O242" s="2017"/>
      <c r="P242" s="2017"/>
    </row>
    <row r="243" spans="2:16" ht="23.25" customHeight="1">
      <c r="B243" s="90" t="s">
        <v>678</v>
      </c>
      <c r="C243" s="1997" t="s">
        <v>679</v>
      </c>
      <c r="D243" s="1997"/>
      <c r="E243" s="1998"/>
      <c r="F243" s="1995" t="s">
        <v>5722</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5723</v>
      </c>
      <c r="P244" s="1991"/>
    </row>
    <row r="245" spans="2:16" ht="23.25" customHeight="1">
      <c r="B245" s="89" t="s">
        <v>435</v>
      </c>
      <c r="C245" s="1903" t="s">
        <v>209</v>
      </c>
      <c r="D245" s="1903"/>
      <c r="E245" s="2138"/>
      <c r="F245" s="1754" t="s">
        <v>214</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65</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65</v>
      </c>
      <c r="H251" s="1527" t="s">
        <v>514</v>
      </c>
      <c r="I251" s="2121"/>
      <c r="J251" s="2122"/>
      <c r="K251" s="2122"/>
      <c r="L251" s="2122"/>
      <c r="M251" s="2122"/>
      <c r="N251" s="2123"/>
      <c r="O251" s="93" t="s">
        <v>914</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914</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57</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5724</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t="s">
        <v>5725</v>
      </c>
      <c r="I260" s="2015"/>
      <c r="J260" s="2015"/>
      <c r="K260" s="2015"/>
      <c r="L260" s="2015"/>
      <c r="M260" s="2015"/>
      <c r="N260" s="2128"/>
      <c r="O260" s="2124" t="s">
        <v>3661</v>
      </c>
      <c r="P260" s="2051"/>
    </row>
    <row r="261" spans="2:16" ht="30" customHeight="1">
      <c r="B261" s="89" t="s">
        <v>435</v>
      </c>
      <c r="C261" s="1997" t="s">
        <v>696</v>
      </c>
      <c r="D261" s="1997"/>
      <c r="E261" s="1998"/>
      <c r="F261" s="1523" t="s">
        <v>57</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57</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57</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57</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910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65</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65</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1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914</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t="s">
        <v>61</v>
      </c>
      <c r="I276" s="118" t="s">
        <v>61</v>
      </c>
      <c r="J276" s="103" t="s">
        <v>61</v>
      </c>
      <c r="K276" s="101" t="s">
        <v>61</v>
      </c>
      <c r="L276" s="101" t="s">
        <v>61</v>
      </c>
      <c r="M276" s="103" t="s">
        <v>61</v>
      </c>
      <c r="N276" s="122"/>
      <c r="O276" s="2089"/>
      <c r="P276" s="2089"/>
    </row>
    <row r="277" spans="2:16" ht="24.75" customHeight="1">
      <c r="B277" s="84" t="s">
        <v>489</v>
      </c>
      <c r="C277" s="2091" t="s">
        <v>722</v>
      </c>
      <c r="D277" s="2091"/>
      <c r="E277" s="2091"/>
      <c r="F277" s="2091"/>
      <c r="G277" s="2092"/>
      <c r="H277" s="118" t="s">
        <v>61</v>
      </c>
      <c r="I277" s="118" t="s">
        <v>61</v>
      </c>
      <c r="J277" s="103" t="s">
        <v>61</v>
      </c>
      <c r="K277" s="101" t="s">
        <v>61</v>
      </c>
      <c r="L277" s="101" t="s">
        <v>61</v>
      </c>
      <c r="M277" s="103" t="s">
        <v>61</v>
      </c>
      <c r="N277" s="123"/>
      <c r="O277" s="2017" t="s">
        <v>914</v>
      </c>
      <c r="P277" s="2017"/>
    </row>
    <row r="278" spans="2:16" ht="36" customHeight="1">
      <c r="B278" s="84" t="s">
        <v>493</v>
      </c>
      <c r="C278" s="2091" t="s">
        <v>723</v>
      </c>
      <c r="D278" s="2091"/>
      <c r="E278" s="2092"/>
      <c r="F278" s="2093"/>
      <c r="G278" s="2094"/>
      <c r="H278" s="118" t="s">
        <v>61</v>
      </c>
      <c r="I278" s="118" t="s">
        <v>61</v>
      </c>
      <c r="J278" s="103" t="s">
        <v>61</v>
      </c>
      <c r="K278" s="101" t="s">
        <v>61</v>
      </c>
      <c r="L278" s="101" t="s">
        <v>61</v>
      </c>
      <c r="M278" s="103" t="s">
        <v>61</v>
      </c>
      <c r="N278" s="123"/>
      <c r="O278" s="2017"/>
      <c r="P278" s="2017"/>
    </row>
    <row r="279" spans="2:16" ht="20.25" customHeight="1">
      <c r="B279" s="104" t="s">
        <v>441</v>
      </c>
      <c r="C279" s="2068" t="s">
        <v>724</v>
      </c>
      <c r="D279" s="2068"/>
      <c r="E279" s="2068"/>
      <c r="F279" s="2068"/>
      <c r="G279" s="2095"/>
      <c r="H279" s="118" t="s">
        <v>61</v>
      </c>
      <c r="I279" s="118" t="s">
        <v>61</v>
      </c>
      <c r="J279" s="103" t="s">
        <v>61</v>
      </c>
      <c r="K279" s="101" t="s">
        <v>61</v>
      </c>
      <c r="L279" s="101" t="s">
        <v>61</v>
      </c>
      <c r="M279" s="103" t="s">
        <v>61</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01" t="s">
        <v>61</v>
      </c>
      <c r="I281" s="101" t="s">
        <v>61</v>
      </c>
      <c r="J281" s="103" t="s">
        <v>61</v>
      </c>
      <c r="K281" s="101" t="s">
        <v>61</v>
      </c>
      <c r="L281" s="101" t="s">
        <v>61</v>
      </c>
      <c r="M281" s="103" t="s">
        <v>61</v>
      </c>
      <c r="N281" s="124"/>
      <c r="O281" s="2089"/>
      <c r="P281" s="2089"/>
    </row>
    <row r="282" spans="2:16" ht="24.75" customHeight="1">
      <c r="B282" s="76" t="s">
        <v>489</v>
      </c>
      <c r="C282" s="2091" t="s">
        <v>726</v>
      </c>
      <c r="D282" s="2091"/>
      <c r="E282" s="2091"/>
      <c r="F282" s="2091"/>
      <c r="G282" s="1518"/>
      <c r="H282" s="101" t="s">
        <v>61</v>
      </c>
      <c r="I282" s="101" t="s">
        <v>61</v>
      </c>
      <c r="J282" s="103" t="s">
        <v>61</v>
      </c>
      <c r="K282" s="101" t="s">
        <v>61</v>
      </c>
      <c r="L282" s="101" t="s">
        <v>61</v>
      </c>
      <c r="M282" s="103" t="s">
        <v>61</v>
      </c>
      <c r="N282" s="124"/>
      <c r="O282" s="2089"/>
      <c r="P282" s="2089"/>
    </row>
    <row r="283" spans="2:16" ht="24.75" customHeight="1">
      <c r="B283" s="76" t="s">
        <v>493</v>
      </c>
      <c r="C283" s="2091" t="s">
        <v>727</v>
      </c>
      <c r="D283" s="2091"/>
      <c r="E283" s="2091"/>
      <c r="F283" s="2091"/>
      <c r="G283" s="2092"/>
      <c r="H283" s="101" t="s">
        <v>61</v>
      </c>
      <c r="I283" s="101" t="s">
        <v>61</v>
      </c>
      <c r="J283" s="103" t="s">
        <v>61</v>
      </c>
      <c r="K283" s="101" t="s">
        <v>61</v>
      </c>
      <c r="L283" s="101" t="s">
        <v>61</v>
      </c>
      <c r="M283" s="103"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01" t="s">
        <v>61</v>
      </c>
      <c r="I285" s="101" t="s">
        <v>61</v>
      </c>
      <c r="J285" s="103" t="s">
        <v>61</v>
      </c>
      <c r="K285" s="101" t="s">
        <v>61</v>
      </c>
      <c r="L285" s="101" t="s">
        <v>61</v>
      </c>
      <c r="M285" s="139" t="s">
        <v>61</v>
      </c>
      <c r="N285" s="509"/>
      <c r="O285" s="2089"/>
      <c r="P285" s="2089"/>
    </row>
    <row r="286" spans="2:16" ht="22.5" customHeight="1">
      <c r="B286" s="76" t="s">
        <v>489</v>
      </c>
      <c r="C286" s="2091" t="s">
        <v>729</v>
      </c>
      <c r="D286" s="2091"/>
      <c r="E286" s="2091"/>
      <c r="F286" s="2091"/>
      <c r="G286" s="2092"/>
      <c r="H286" s="101" t="s">
        <v>61</v>
      </c>
      <c r="I286" s="101" t="s">
        <v>61</v>
      </c>
      <c r="J286" s="103" t="s">
        <v>61</v>
      </c>
      <c r="K286" s="101" t="s">
        <v>61</v>
      </c>
      <c r="L286" s="101" t="s">
        <v>61</v>
      </c>
      <c r="M286" s="139" t="s">
        <v>61</v>
      </c>
      <c r="N286" s="510"/>
      <c r="O286" s="2089"/>
      <c r="P286" s="2089"/>
    </row>
    <row r="287" spans="2:16" ht="22.5" customHeight="1">
      <c r="B287" s="104" t="s">
        <v>448</v>
      </c>
      <c r="C287" s="2068" t="s">
        <v>503</v>
      </c>
      <c r="D287" s="2068"/>
      <c r="E287" s="2068"/>
      <c r="F287" s="2068"/>
      <c r="G287" s="2068"/>
      <c r="H287" s="101" t="s">
        <v>61</v>
      </c>
      <c r="I287" s="101" t="s">
        <v>61</v>
      </c>
      <c r="J287" s="103" t="s">
        <v>61</v>
      </c>
      <c r="K287" s="101" t="s">
        <v>61</v>
      </c>
      <c r="L287" s="101" t="s">
        <v>61</v>
      </c>
      <c r="M287" s="139" t="s">
        <v>61</v>
      </c>
      <c r="N287" s="105"/>
      <c r="O287" s="2089"/>
      <c r="P287" s="2089"/>
    </row>
    <row r="288" spans="2:16" ht="22.5" customHeight="1">
      <c r="B288" s="104" t="s">
        <v>450</v>
      </c>
      <c r="C288" s="2068" t="s">
        <v>730</v>
      </c>
      <c r="D288" s="2068"/>
      <c r="E288" s="2068"/>
      <c r="F288" s="2068"/>
      <c r="G288" s="2068"/>
      <c r="H288" s="101" t="s">
        <v>61</v>
      </c>
      <c r="I288" s="101" t="s">
        <v>61</v>
      </c>
      <c r="J288" s="103" t="s">
        <v>61</v>
      </c>
      <c r="K288" s="101" t="s">
        <v>61</v>
      </c>
      <c r="L288" s="101" t="s">
        <v>61</v>
      </c>
      <c r="M288" s="139" t="s">
        <v>61</v>
      </c>
      <c r="N288" s="105"/>
      <c r="O288" s="2089"/>
      <c r="P288" s="2089"/>
    </row>
    <row r="289" spans="2:16" ht="22.5" customHeight="1">
      <c r="B289" s="104" t="s">
        <v>453</v>
      </c>
      <c r="C289" s="2068" t="s">
        <v>131</v>
      </c>
      <c r="D289" s="2068"/>
      <c r="E289" s="2068"/>
      <c r="F289" s="2068"/>
      <c r="G289" s="2068"/>
      <c r="H289" s="101" t="s">
        <v>61</v>
      </c>
      <c r="I289" s="101" t="s">
        <v>61</v>
      </c>
      <c r="J289" s="103" t="s">
        <v>61</v>
      </c>
      <c r="K289" s="101" t="s">
        <v>61</v>
      </c>
      <c r="L289" s="101" t="s">
        <v>61</v>
      </c>
      <c r="M289" s="139" t="s">
        <v>61</v>
      </c>
      <c r="N289" s="105"/>
      <c r="O289" s="2089"/>
      <c r="P289" s="2089"/>
    </row>
    <row r="290" spans="2:16" ht="22.5" customHeight="1">
      <c r="B290" s="104" t="s">
        <v>456</v>
      </c>
      <c r="C290" s="2068" t="s">
        <v>132</v>
      </c>
      <c r="D290" s="2068"/>
      <c r="E290" s="2068"/>
      <c r="F290" s="2068"/>
      <c r="G290" s="2068"/>
      <c r="H290" s="101" t="s">
        <v>61</v>
      </c>
      <c r="I290" s="101" t="s">
        <v>61</v>
      </c>
      <c r="J290" s="103" t="s">
        <v>61</v>
      </c>
      <c r="K290" s="101" t="s">
        <v>61</v>
      </c>
      <c r="L290" s="101" t="s">
        <v>61</v>
      </c>
      <c r="M290" s="139" t="s">
        <v>61</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1" t="s">
        <v>61</v>
      </c>
      <c r="J292" s="103" t="s">
        <v>61</v>
      </c>
      <c r="K292" s="101" t="s">
        <v>61</v>
      </c>
      <c r="L292" s="101" t="s">
        <v>61</v>
      </c>
      <c r="M292" s="103" t="s">
        <v>61</v>
      </c>
      <c r="N292" s="126"/>
      <c r="O292" s="2089"/>
      <c r="P292" s="2089"/>
    </row>
    <row r="293" spans="2:16" ht="22.5" customHeight="1">
      <c r="B293" s="76" t="s">
        <v>489</v>
      </c>
      <c r="C293" s="2086" t="s">
        <v>300</v>
      </c>
      <c r="D293" s="2086"/>
      <c r="E293" s="2086"/>
      <c r="F293" s="2086"/>
      <c r="G293" s="2087"/>
      <c r="H293" s="101" t="s">
        <v>61</v>
      </c>
      <c r="I293" s="101" t="s">
        <v>61</v>
      </c>
      <c r="J293" s="103" t="s">
        <v>61</v>
      </c>
      <c r="K293" s="101" t="s">
        <v>61</v>
      </c>
      <c r="L293" s="101" t="s">
        <v>61</v>
      </c>
      <c r="M293" s="139" t="s">
        <v>61</v>
      </c>
      <c r="N293" s="510"/>
      <c r="O293" s="2089"/>
      <c r="P293" s="2089"/>
    </row>
    <row r="294" spans="2:16" ht="22.5" customHeight="1">
      <c r="B294" s="104" t="s">
        <v>594</v>
      </c>
      <c r="C294" s="2068" t="s">
        <v>731</v>
      </c>
      <c r="D294" s="2068"/>
      <c r="E294" s="2068"/>
      <c r="F294" s="2068"/>
      <c r="G294" s="2068"/>
      <c r="H294" s="101" t="s">
        <v>61</v>
      </c>
      <c r="I294" s="101" t="s">
        <v>61</v>
      </c>
      <c r="J294" s="103" t="s">
        <v>61</v>
      </c>
      <c r="K294" s="101" t="s">
        <v>61</v>
      </c>
      <c r="L294" s="101" t="s">
        <v>61</v>
      </c>
      <c r="M294" s="139" t="s">
        <v>61</v>
      </c>
      <c r="N294" s="105"/>
      <c r="O294" s="2089"/>
      <c r="P294" s="2089"/>
    </row>
    <row r="295" spans="2:16" ht="43.5" customHeight="1" thickBot="1">
      <c r="B295" s="27" t="s">
        <v>596</v>
      </c>
      <c r="C295" s="1997" t="s">
        <v>732</v>
      </c>
      <c r="D295" s="1997"/>
      <c r="E295" s="1997"/>
      <c r="F295" s="1997"/>
      <c r="G295" s="1998"/>
      <c r="H295" s="235" t="s">
        <v>61</v>
      </c>
      <c r="I295" s="235" t="s">
        <v>61</v>
      </c>
      <c r="J295" s="103" t="s">
        <v>61</v>
      </c>
      <c r="K295" s="235" t="s">
        <v>61</v>
      </c>
      <c r="L295" s="235" t="s">
        <v>61</v>
      </c>
      <c r="M295" s="278" t="s">
        <v>61</v>
      </c>
      <c r="N295" s="105"/>
      <c r="O295" s="2090"/>
      <c r="P295" s="2090"/>
    </row>
    <row r="296" spans="2:16" ht="24" customHeight="1" thickBot="1">
      <c r="B296" s="1849" t="s">
        <v>338</v>
      </c>
      <c r="C296" s="1850"/>
      <c r="D296" s="1850"/>
      <c r="E296" s="1850"/>
      <c r="F296" s="1850"/>
      <c r="G296" s="1850"/>
      <c r="H296" s="1850"/>
      <c r="I296" s="1850"/>
      <c r="J296" s="1850"/>
      <c r="K296" s="1850"/>
      <c r="L296" s="1850"/>
      <c r="M296" s="2125"/>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3664</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3664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57</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57</v>
      </c>
      <c r="I303" s="2056"/>
      <c r="J303" s="2057"/>
      <c r="K303" s="2030" t="s">
        <v>514</v>
      </c>
      <c r="L303" s="2059"/>
      <c r="M303" s="2060"/>
      <c r="N303" s="2061"/>
      <c r="O303" s="1991" t="s">
        <v>914</v>
      </c>
      <c r="P303" s="1991"/>
    </row>
    <row r="304" spans="2:16" ht="39" customHeight="1">
      <c r="B304" s="23" t="s">
        <v>366</v>
      </c>
      <c r="C304" s="1997" t="s">
        <v>741</v>
      </c>
      <c r="D304" s="1997"/>
      <c r="E304" s="1997"/>
      <c r="F304" s="1997"/>
      <c r="G304" s="1998"/>
      <c r="H304" s="1999" t="s">
        <v>364</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65</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65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t="s">
        <v>3664</v>
      </c>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c r="M310" s="2046"/>
      <c r="N310" s="2047"/>
      <c r="O310" s="2050" t="s">
        <v>3165</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56</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65</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3166</v>
      </c>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394</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t="s">
        <v>65</v>
      </c>
      <c r="K319" s="2000"/>
      <c r="L319" s="2019"/>
      <c r="M319" s="2023"/>
      <c r="N319" s="2024"/>
      <c r="O319" s="2017"/>
      <c r="P319" s="2017"/>
    </row>
    <row r="320" spans="1:16" ht="28.5" customHeight="1">
      <c r="A320" s="166"/>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t="s">
        <v>398</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394</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1999">
        <v>0</v>
      </c>
      <c r="K324" s="2000"/>
      <c r="L324" s="2019"/>
      <c r="M324" s="2023"/>
      <c r="N324" s="2024"/>
      <c r="O324" s="2017"/>
      <c r="P324" s="2017"/>
    </row>
    <row r="325" spans="1:16" ht="28.5" customHeight="1">
      <c r="A325" s="166"/>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t="s">
        <v>398</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394</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v>0</v>
      </c>
      <c r="K329" s="2000"/>
      <c r="L329" s="2019"/>
      <c r="M329" s="2023"/>
      <c r="N329" s="2024"/>
      <c r="O329" s="2017"/>
      <c r="P329" s="2017"/>
    </row>
    <row r="330" spans="1:16" ht="28.5" customHeight="1">
      <c r="A330" s="166"/>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t="s">
        <v>398</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394</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166"/>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t="s">
        <v>398</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166"/>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t="s">
        <v>65</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394</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166"/>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1</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166"/>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394</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v>0</v>
      </c>
      <c r="K354" s="2000"/>
      <c r="L354" s="2019"/>
      <c r="M354" s="2023"/>
      <c r="N354" s="2024"/>
      <c r="O354" s="2017"/>
      <c r="P354" s="2017"/>
    </row>
    <row r="355" spans="1:16" ht="28.5" customHeight="1">
      <c r="A355" s="166"/>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t="s">
        <v>398</v>
      </c>
      <c r="K356" s="2000"/>
      <c r="L356" s="2020"/>
      <c r="M356" s="2025"/>
      <c r="N356" s="2026"/>
      <c r="O356" s="1992"/>
      <c r="P356" s="1992"/>
    </row>
    <row r="357" spans="1:16" ht="54" customHeight="1">
      <c r="A357" s="166"/>
      <c r="B357" s="1481" t="s">
        <v>402</v>
      </c>
      <c r="C357" s="1997" t="s">
        <v>771</v>
      </c>
      <c r="D357" s="1997"/>
      <c r="E357" s="1997"/>
      <c r="F357" s="1997"/>
      <c r="G357" s="1997"/>
      <c r="H357" s="33" t="s">
        <v>56</v>
      </c>
      <c r="I357" s="114" t="s">
        <v>772</v>
      </c>
      <c r="J357" s="2008" t="s">
        <v>5726</v>
      </c>
      <c r="K357" s="2008"/>
      <c r="L357" s="2008"/>
      <c r="M357" s="2008"/>
      <c r="N357" s="2009"/>
      <c r="O357" s="1507" t="s">
        <v>914</v>
      </c>
      <c r="P357" s="1507"/>
    </row>
    <row r="358" spans="1:16" ht="87.75" customHeight="1">
      <c r="A358" s="166"/>
      <c r="B358" s="1481" t="s">
        <v>404</v>
      </c>
      <c r="C358" s="1830" t="s">
        <v>773</v>
      </c>
      <c r="D358" s="1830"/>
      <c r="E358" s="1830"/>
      <c r="F358" s="1830"/>
      <c r="G358" s="1831"/>
      <c r="H358" s="158" t="s">
        <v>57</v>
      </c>
      <c r="I358" s="1535" t="s">
        <v>514</v>
      </c>
      <c r="J358" s="2010"/>
      <c r="K358" s="2010"/>
      <c r="L358" s="2010"/>
      <c r="M358" s="2010"/>
      <c r="N358" s="2011"/>
      <c r="O358" s="1991" t="s">
        <v>927</v>
      </c>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409</v>
      </c>
      <c r="I360" s="2000"/>
      <c r="J360" s="2001" t="s">
        <v>514</v>
      </c>
      <c r="K360" s="2003" t="s">
        <v>5712</v>
      </c>
      <c r="L360" s="2003"/>
      <c r="M360" s="2003"/>
      <c r="N360" s="2004"/>
      <c r="O360" s="1991" t="s">
        <v>328</v>
      </c>
      <c r="P360" s="2006"/>
    </row>
    <row r="361" spans="1:16" ht="86.25" customHeight="1" thickBot="1">
      <c r="A361" s="166"/>
      <c r="B361" s="113" t="s">
        <v>435</v>
      </c>
      <c r="C361" s="1978" t="s">
        <v>776</v>
      </c>
      <c r="D361" s="1978"/>
      <c r="E361" s="1978"/>
      <c r="F361" s="1978"/>
      <c r="G361" s="1979"/>
      <c r="H361" s="1980" t="s">
        <v>421</v>
      </c>
      <c r="I361" s="1981"/>
      <c r="J361" s="2002"/>
      <c r="K361" s="3352" t="s">
        <v>5727</v>
      </c>
      <c r="L361" s="3353"/>
      <c r="M361" s="3353"/>
      <c r="N361" s="3354"/>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0">
    <mergeCell ref="B363:O363"/>
    <mergeCell ref="C361:G361"/>
    <mergeCell ref="H361:I361"/>
    <mergeCell ref="K361:N361"/>
    <mergeCell ref="B362:G362"/>
    <mergeCell ref="H362:N362"/>
    <mergeCell ref="O362:P362"/>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C256:E256"/>
    <mergeCell ref="H256:N256"/>
    <mergeCell ref="D257:E257"/>
    <mergeCell ref="F257:N257"/>
    <mergeCell ref="C258:E258"/>
    <mergeCell ref="H258:N258"/>
    <mergeCell ref="I251:N251"/>
    <mergeCell ref="C252:E252"/>
    <mergeCell ref="H252:N252"/>
    <mergeCell ref="C253:N253"/>
    <mergeCell ref="C254:E254"/>
    <mergeCell ref="H254:N254"/>
    <mergeCell ref="D255:E255"/>
    <mergeCell ref="C248:E248"/>
    <mergeCell ref="F248:G248"/>
    <mergeCell ref="C249:E249"/>
    <mergeCell ref="F249:G249"/>
    <mergeCell ref="C250:E250"/>
    <mergeCell ref="F250:G250"/>
    <mergeCell ref="O244:O250"/>
    <mergeCell ref="F255:N255"/>
    <mergeCell ref="P227:P243"/>
    <mergeCell ref="C228:J228"/>
    <mergeCell ref="L228:L243"/>
    <mergeCell ref="M228:N243"/>
    <mergeCell ref="C229:J229"/>
    <mergeCell ref="C230:J230"/>
    <mergeCell ref="C231:J231"/>
    <mergeCell ref="C232:J232"/>
    <mergeCell ref="P244:P250"/>
    <mergeCell ref="C245:E245"/>
    <mergeCell ref="F245:G245"/>
    <mergeCell ref="H245:H250"/>
    <mergeCell ref="I245:N250"/>
    <mergeCell ref="C246:E246"/>
    <mergeCell ref="F246:G246"/>
    <mergeCell ref="C247:E247"/>
    <mergeCell ref="C239:J239"/>
    <mergeCell ref="C240:J240"/>
    <mergeCell ref="C241:E241"/>
    <mergeCell ref="F241:K241"/>
    <mergeCell ref="C242:J242"/>
    <mergeCell ref="C251:F251"/>
    <mergeCell ref="F247:G247"/>
    <mergeCell ref="H226:J226"/>
    <mergeCell ref="C233:J233"/>
    <mergeCell ref="C234:J234"/>
    <mergeCell ref="C235:J235"/>
    <mergeCell ref="C236:J236"/>
    <mergeCell ref="C237:J237"/>
    <mergeCell ref="C238:J238"/>
    <mergeCell ref="C227:N227"/>
    <mergeCell ref="C244:N244"/>
    <mergeCell ref="O227:O243"/>
    <mergeCell ref="F221:J221"/>
    <mergeCell ref="C222:E222"/>
    <mergeCell ref="F222:J222"/>
    <mergeCell ref="C223:E223"/>
    <mergeCell ref="F223:J223"/>
    <mergeCell ref="O223:O224"/>
    <mergeCell ref="C218:N218"/>
    <mergeCell ref="O218:O222"/>
    <mergeCell ref="C243:E243"/>
    <mergeCell ref="F243:K243"/>
    <mergeCell ref="P218:P222"/>
    <mergeCell ref="C219:E219"/>
    <mergeCell ref="F219:J219"/>
    <mergeCell ref="K219:K226"/>
    <mergeCell ref="L219:N226"/>
    <mergeCell ref="C220:E220"/>
    <mergeCell ref="F220:J220"/>
    <mergeCell ref="C221:E221"/>
    <mergeCell ref="P223:P224"/>
    <mergeCell ref="C224:E224"/>
    <mergeCell ref="F224:J224"/>
    <mergeCell ref="C225:G225"/>
    <mergeCell ref="H225:J225"/>
    <mergeCell ref="O225:O226"/>
    <mergeCell ref="P225:P226"/>
    <mergeCell ref="C226:G226"/>
    <mergeCell ref="K211:K217"/>
    <mergeCell ref="L211:N217"/>
    <mergeCell ref="O211:O217"/>
    <mergeCell ref="P211:P217"/>
    <mergeCell ref="C212:J212"/>
    <mergeCell ref="D213:G213"/>
    <mergeCell ref="H213:J213"/>
    <mergeCell ref="D214:G214"/>
    <mergeCell ref="C208:E208"/>
    <mergeCell ref="G208:N208"/>
    <mergeCell ref="C209:E209"/>
    <mergeCell ref="G209:N209"/>
    <mergeCell ref="C210:E210"/>
    <mergeCell ref="G210:N210"/>
    <mergeCell ref="H214:J214"/>
    <mergeCell ref="D215:G215"/>
    <mergeCell ref="H215:J215"/>
    <mergeCell ref="D216:G216"/>
    <mergeCell ref="H216:J216"/>
    <mergeCell ref="C217:G217"/>
    <mergeCell ref="H217:J217"/>
    <mergeCell ref="C211:G211"/>
    <mergeCell ref="H211:J211"/>
    <mergeCell ref="C198:E198"/>
    <mergeCell ref="L198:N198"/>
    <mergeCell ref="C199:E199"/>
    <mergeCell ref="G199:N199"/>
    <mergeCell ref="O199:O210"/>
    <mergeCell ref="P199:P210"/>
    <mergeCell ref="C200:E200"/>
    <mergeCell ref="G200:N200"/>
    <mergeCell ref="C201:E201"/>
    <mergeCell ref="G201:N201"/>
    <mergeCell ref="O187:O198"/>
    <mergeCell ref="P187:P198"/>
    <mergeCell ref="C205:E205"/>
    <mergeCell ref="G205:N205"/>
    <mergeCell ref="C206:E206"/>
    <mergeCell ref="G206:N206"/>
    <mergeCell ref="C207:E207"/>
    <mergeCell ref="G207:N207"/>
    <mergeCell ref="C202:E202"/>
    <mergeCell ref="G202:N202"/>
    <mergeCell ref="C203:E203"/>
    <mergeCell ref="G203:N203"/>
    <mergeCell ref="C204:E204"/>
    <mergeCell ref="G204:N204"/>
    <mergeCell ref="C195:E195"/>
    <mergeCell ref="L195:N195"/>
    <mergeCell ref="C196:E196"/>
    <mergeCell ref="L196:N196"/>
    <mergeCell ref="C197:E197"/>
    <mergeCell ref="L197:N197"/>
    <mergeCell ref="C192:E192"/>
    <mergeCell ref="G192:K192"/>
    <mergeCell ref="L192:N192"/>
    <mergeCell ref="C193:E193"/>
    <mergeCell ref="L193:N193"/>
    <mergeCell ref="C194:E194"/>
    <mergeCell ref="L194:N194"/>
    <mergeCell ref="C190:E190"/>
    <mergeCell ref="G190:K190"/>
    <mergeCell ref="L190:N190"/>
    <mergeCell ref="C191:E191"/>
    <mergeCell ref="G191:K191"/>
    <mergeCell ref="L191:N191"/>
    <mergeCell ref="C187:E187"/>
    <mergeCell ref="G187:K187"/>
    <mergeCell ref="L187:N187"/>
    <mergeCell ref="C188:E188"/>
    <mergeCell ref="G188:K188"/>
    <mergeCell ref="L188:N188"/>
    <mergeCell ref="C189:E189"/>
    <mergeCell ref="G189:K189"/>
    <mergeCell ref="C186:E186"/>
    <mergeCell ref="G186:N186"/>
    <mergeCell ref="C181:E181"/>
    <mergeCell ref="G181:N181"/>
    <mergeCell ref="C182:E182"/>
    <mergeCell ref="G182:N182"/>
    <mergeCell ref="C183:E183"/>
    <mergeCell ref="G183:N183"/>
    <mergeCell ref="L189:N189"/>
    <mergeCell ref="C180:E180"/>
    <mergeCell ref="G180:N180"/>
    <mergeCell ref="C174:E174"/>
    <mergeCell ref="L174:N174"/>
    <mergeCell ref="C175:E175"/>
    <mergeCell ref="G175:N175"/>
    <mergeCell ref="C184:E184"/>
    <mergeCell ref="G184:N184"/>
    <mergeCell ref="C185:E185"/>
    <mergeCell ref="G185:N185"/>
    <mergeCell ref="O175:O186"/>
    <mergeCell ref="P175:P186"/>
    <mergeCell ref="C176:E176"/>
    <mergeCell ref="G176:N176"/>
    <mergeCell ref="C177:E177"/>
    <mergeCell ref="G177:N177"/>
    <mergeCell ref="C172:E172"/>
    <mergeCell ref="G172:K172"/>
    <mergeCell ref="L172:N172"/>
    <mergeCell ref="C173:E173"/>
    <mergeCell ref="G173:K173"/>
    <mergeCell ref="L173:N173"/>
    <mergeCell ref="O163:O174"/>
    <mergeCell ref="P163:P174"/>
    <mergeCell ref="C164:E164"/>
    <mergeCell ref="G164:K164"/>
    <mergeCell ref="L164:N164"/>
    <mergeCell ref="C165:E165"/>
    <mergeCell ref="G165:K165"/>
    <mergeCell ref="L165:N165"/>
    <mergeCell ref="C178:E178"/>
    <mergeCell ref="G178:N178"/>
    <mergeCell ref="C179:E179"/>
    <mergeCell ref="G179:N179"/>
    <mergeCell ref="C169:E169"/>
    <mergeCell ref="G169:K169"/>
    <mergeCell ref="L169:N169"/>
    <mergeCell ref="C170:E170"/>
    <mergeCell ref="L170:N170"/>
    <mergeCell ref="C171:E171"/>
    <mergeCell ref="G171:K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426" priority="156">
      <formula>$F$221="Don't know"</formula>
    </cfRule>
    <cfRule type="expression" dxfId="425" priority="157">
      <formula>$F$221="No"</formula>
    </cfRule>
  </conditionalFormatting>
  <conditionalFormatting sqref="I11:N11">
    <cfRule type="expression" dxfId="424" priority="153">
      <formula>$F$17="Not applicable"</formula>
    </cfRule>
    <cfRule type="expression" dxfId="423" priority="154">
      <formula>$F$17="Don't know"</formula>
    </cfRule>
    <cfRule type="expression" dxfId="422" priority="155">
      <formula>$F$17="No"</formula>
    </cfRule>
  </conditionalFormatting>
  <conditionalFormatting sqref="I12:N19">
    <cfRule type="expression" dxfId="421" priority="150">
      <formula>$F12="Not applicable"</formula>
    </cfRule>
    <cfRule type="expression" dxfId="420" priority="151">
      <formula>$F12="Don't know"</formula>
    </cfRule>
    <cfRule type="expression" dxfId="419" priority="152">
      <formula>$F12="No"</formula>
    </cfRule>
  </conditionalFormatting>
  <conditionalFormatting sqref="F9:N9 F11:F19 I11:N19">
    <cfRule type="expression" dxfId="418" priority="149">
      <formula>$N$14="Don't know"</formula>
    </cfRule>
  </conditionalFormatting>
  <conditionalFormatting sqref="F9:N9 F11:F19 I11:N19">
    <cfRule type="expression" dxfId="417" priority="148">
      <formula>$N$14="Not applicable"</formula>
    </cfRule>
  </conditionalFormatting>
  <conditionalFormatting sqref="F9:N9 F11:F19 I11:N19">
    <cfRule type="expression" dxfId="416" priority="147">
      <formula>$N$14="No"</formula>
    </cfRule>
  </conditionalFormatting>
  <conditionalFormatting sqref="L188:M188">
    <cfRule type="expression" dxfId="415" priority="145">
      <formula>$F$221="Don't know"</formula>
    </cfRule>
    <cfRule type="expression" dxfId="414" priority="146">
      <formula>$F$221="No"</formula>
    </cfRule>
  </conditionalFormatting>
  <conditionalFormatting sqref="H26 G64:H64 F70:J70 H106 F11:F19 G116:N128 L188:N188 F188:F198 F71:F73 H297:H299 H358 H301:H307 L189:L198 H28:H31 H276:I276 H63 G72:J72 F81:H81 F77:F80">
    <cfRule type="containsBlanks" dxfId="413" priority="144">
      <formula>LEN(TRIM(F11))=0</formula>
    </cfRule>
  </conditionalFormatting>
  <conditionalFormatting sqref="F9:N9">
    <cfRule type="containsBlanks" dxfId="412" priority="143">
      <formula>LEN(TRIM(F9))=0</formula>
    </cfRule>
  </conditionalFormatting>
  <conditionalFormatting sqref="J57:K57 J35:K37">
    <cfRule type="containsBlanks" dxfId="411" priority="142">
      <formula>LEN(TRIM(J35))=0</formula>
    </cfRule>
  </conditionalFormatting>
  <conditionalFormatting sqref="I63:J64">
    <cfRule type="containsBlanks" dxfId="410" priority="141">
      <formula>LEN(TRIM(I63))=0</formula>
    </cfRule>
  </conditionalFormatting>
  <conditionalFormatting sqref="F243 H137:H139 K137 F200:F210 K219 F219:F221 H225 K228:K240 G147:G160 J147:J160">
    <cfRule type="containsBlanks" dxfId="409" priority="140">
      <formula>LEN(TRIM(F137))=0</formula>
    </cfRule>
  </conditionalFormatting>
  <conditionalFormatting sqref="J27">
    <cfRule type="containsBlanks" dxfId="408" priority="138">
      <formula>LEN(TRIM(J27))=0</formula>
    </cfRule>
  </conditionalFormatting>
  <conditionalFormatting sqref="G135">
    <cfRule type="containsBlanks" dxfId="407" priority="139">
      <formula>LEN(TRIM(G135))=0</formula>
    </cfRule>
  </conditionalFormatting>
  <conditionalFormatting sqref="J58">
    <cfRule type="containsBlanks" dxfId="406" priority="137">
      <formula>LEN(TRIM(J58))=0</formula>
    </cfRule>
  </conditionalFormatting>
  <conditionalFormatting sqref="J26">
    <cfRule type="containsBlanks" dxfId="405" priority="136">
      <formula>LEN(TRIM(J26))=0</formula>
    </cfRule>
  </conditionalFormatting>
  <conditionalFormatting sqref="J60">
    <cfRule type="containsBlanks" dxfId="404" priority="135">
      <formula>LEN(TRIM(J60))=0</formula>
    </cfRule>
  </conditionalFormatting>
  <conditionalFormatting sqref="F223">
    <cfRule type="containsBlanks" dxfId="403" priority="125">
      <formula>LEN(TRIM(F223))=0</formula>
    </cfRule>
  </conditionalFormatting>
  <conditionalFormatting sqref="K242">
    <cfRule type="containsBlanks" dxfId="402" priority="124">
      <formula>LEN(TRIM(K242))=0</formula>
    </cfRule>
  </conditionalFormatting>
  <conditionalFormatting sqref="H140">
    <cfRule type="containsBlanks" dxfId="401" priority="134">
      <formula>LEN(TRIM(H140))=0</formula>
    </cfRule>
  </conditionalFormatting>
  <conditionalFormatting sqref="H143 K137 H137:H140">
    <cfRule type="expression" dxfId="400" priority="132">
      <formula>#REF!="Don't know"</formula>
    </cfRule>
    <cfRule type="expression" dxfId="399" priority="133">
      <formula>#REF!="No"</formula>
    </cfRule>
  </conditionalFormatting>
  <conditionalFormatting sqref="H143">
    <cfRule type="containsBlanks" dxfId="398" priority="131">
      <formula>LEN(TRIM(H143))=0</formula>
    </cfRule>
  </conditionalFormatting>
  <conditionalFormatting sqref="H141">
    <cfRule type="expression" dxfId="397" priority="129">
      <formula>#REF!="Don't know"</formula>
    </cfRule>
    <cfRule type="expression" dxfId="396" priority="130">
      <formula>#REF!="No"</formula>
    </cfRule>
  </conditionalFormatting>
  <conditionalFormatting sqref="H141">
    <cfRule type="containsBlanks" dxfId="395" priority="128">
      <formula>LEN(TRIM(H141))=0</formula>
    </cfRule>
  </conditionalFormatting>
  <conditionalFormatting sqref="L188:M188">
    <cfRule type="expression" dxfId="394" priority="126">
      <formula>$F$221="Don't know"</formula>
    </cfRule>
    <cfRule type="expression" dxfId="393" priority="127">
      <formula>$F$221="No"</formula>
    </cfRule>
  </conditionalFormatting>
  <conditionalFormatting sqref="H310:H311">
    <cfRule type="containsBlanks" dxfId="392" priority="123">
      <formula>LEN(TRIM(H310))=0</formula>
    </cfRule>
  </conditionalFormatting>
  <conditionalFormatting sqref="I67">
    <cfRule type="containsBlanks" dxfId="391" priority="117">
      <formula>LEN(TRIM(I67))=0</formula>
    </cfRule>
  </conditionalFormatting>
  <conditionalFormatting sqref="H313">
    <cfRule type="containsBlanks" dxfId="390" priority="116">
      <formula>LEN(TRIM(H313))=0</formula>
    </cfRule>
  </conditionalFormatting>
  <conditionalFormatting sqref="H8">
    <cfRule type="containsBlanks" dxfId="389" priority="115">
      <formula>LEN(TRIM(H8))=0</formula>
    </cfRule>
  </conditionalFormatting>
  <conditionalFormatting sqref="H8">
    <cfRule type="expression" dxfId="388" priority="114">
      <formula>$N$14="Don't know"</formula>
    </cfRule>
  </conditionalFormatting>
  <conditionalFormatting sqref="H8">
    <cfRule type="expression" dxfId="387" priority="113">
      <formula>$N$14="Not applicable"</formula>
    </cfRule>
  </conditionalFormatting>
  <conditionalFormatting sqref="H8">
    <cfRule type="expression" dxfId="386" priority="112">
      <formula>$N$14="No"</formula>
    </cfRule>
  </conditionalFormatting>
  <conditionalFormatting sqref="F252">
    <cfRule type="containsBlanks" dxfId="385" priority="111">
      <formula>LEN(TRIM(F252))=0</formula>
    </cfRule>
  </conditionalFormatting>
  <conditionalFormatting sqref="F260">
    <cfRule type="containsBlanks" dxfId="384" priority="110">
      <formula>LEN(TRIM(F260))=0</formula>
    </cfRule>
  </conditionalFormatting>
  <conditionalFormatting sqref="F261:F264">
    <cfRule type="containsBlanks" dxfId="383" priority="109">
      <formula>LEN(TRIM(F261))=0</formula>
    </cfRule>
  </conditionalFormatting>
  <conditionalFormatting sqref="F254">
    <cfRule type="containsBlanks" dxfId="382" priority="108">
      <formula>LEN(TRIM(F254))=0</formula>
    </cfRule>
  </conditionalFormatting>
  <conditionalFormatting sqref="F256">
    <cfRule type="containsBlanks" dxfId="381" priority="107">
      <formula>LEN(TRIM(F256))=0</formula>
    </cfRule>
  </conditionalFormatting>
  <conditionalFormatting sqref="F258">
    <cfRule type="containsBlanks" dxfId="380" priority="106">
      <formula>LEN(TRIM(F258))=0</formula>
    </cfRule>
  </conditionalFormatting>
  <conditionalFormatting sqref="L165:L174">
    <cfRule type="expression" dxfId="379" priority="104">
      <formula>$F$221="Don't know"</formula>
    </cfRule>
    <cfRule type="expression" dxfId="378" priority="105">
      <formula>$F$221="No"</formula>
    </cfRule>
  </conditionalFormatting>
  <conditionalFormatting sqref="L164:M164">
    <cfRule type="expression" dxfId="377" priority="102">
      <formula>$F$221="Don't know"</formula>
    </cfRule>
    <cfRule type="expression" dxfId="376" priority="103">
      <formula>$F$221="No"</formula>
    </cfRule>
  </conditionalFormatting>
  <conditionalFormatting sqref="L164:N164 F164:F174 L165:L174">
    <cfRule type="containsBlanks" dxfId="375" priority="101">
      <formula>LEN(TRIM(F164))=0</formula>
    </cfRule>
  </conditionalFormatting>
  <conditionalFormatting sqref="F176:F186">
    <cfRule type="containsBlanks" dxfId="374" priority="100">
      <formula>LEN(TRIM(F176))=0</formula>
    </cfRule>
  </conditionalFormatting>
  <conditionalFormatting sqref="L164:M164">
    <cfRule type="expression" dxfId="373" priority="98">
      <formula>$F$221="Don't know"</formula>
    </cfRule>
    <cfRule type="expression" dxfId="372" priority="99">
      <formula>$F$221="No"</formula>
    </cfRule>
  </conditionalFormatting>
  <conditionalFormatting sqref="F99:F102">
    <cfRule type="containsBlanks" dxfId="371" priority="95">
      <formula>LEN(TRIM(F99))=0</formula>
    </cfRule>
  </conditionalFormatting>
  <conditionalFormatting sqref="F95:F97">
    <cfRule type="containsBlanks" dxfId="370" priority="96">
      <formula>LEN(TRIM(F95))=0</formula>
    </cfRule>
  </conditionalFormatting>
  <conditionalFormatting sqref="H213:H216">
    <cfRule type="expression" dxfId="369" priority="93">
      <formula>$H$144="Don't know"</formula>
    </cfRule>
    <cfRule type="expression" dxfId="368" priority="94">
      <formula>$H$144="no"</formula>
    </cfRule>
  </conditionalFormatting>
  <conditionalFormatting sqref="H213:H216">
    <cfRule type="containsBlanks" dxfId="367" priority="91">
      <formula>LEN(TRIM(H213))=0</formula>
    </cfRule>
  </conditionalFormatting>
  <conditionalFormatting sqref="H211">
    <cfRule type="expression" dxfId="366" priority="89">
      <formula>#REF!="Don't know"</formula>
    </cfRule>
    <cfRule type="expression" dxfId="365" priority="90">
      <formula>#REF!="No"</formula>
    </cfRule>
  </conditionalFormatting>
  <conditionalFormatting sqref="H211">
    <cfRule type="containsBlanks" dxfId="364" priority="88">
      <formula>LEN(TRIM(H211))=0</formula>
    </cfRule>
  </conditionalFormatting>
  <conditionalFormatting sqref="H360:I360 H361">
    <cfRule type="containsBlanks" dxfId="363" priority="86">
      <formula>LEN(TRIM(H360))=0</formula>
    </cfRule>
    <cfRule type="containsBlanks" priority="87">
      <formula>LEN(TRIM(H360))=0</formula>
    </cfRule>
  </conditionalFormatting>
  <conditionalFormatting sqref="F268:F272">
    <cfRule type="containsBlanks" dxfId="362" priority="83">
      <formula>LEN(TRIM(F268))=0</formula>
    </cfRule>
  </conditionalFormatting>
  <conditionalFormatting sqref="G93:J93">
    <cfRule type="containsBlanks" dxfId="361" priority="62">
      <formula>LEN(TRIM(G93))=0</formula>
    </cfRule>
  </conditionalFormatting>
  <conditionalFormatting sqref="G266">
    <cfRule type="containsBlanks" dxfId="360" priority="82">
      <formula>LEN(TRIM(G266))=0</formula>
    </cfRule>
  </conditionalFormatting>
  <conditionalFormatting sqref="F245:G245 F247:G247 F246 F249:G249 F248">
    <cfRule type="containsBlanks" dxfId="359" priority="61">
      <formula>LEN(TRIM(F245))=0</formula>
    </cfRule>
  </conditionalFormatting>
  <conditionalFormatting sqref="I20">
    <cfRule type="containsBlanks" dxfId="358" priority="78">
      <formula>LEN(TRIM(I20))=0</formula>
    </cfRule>
    <cfRule type="expression" dxfId="357" priority="81">
      <formula>$M$14="Don't know"</formula>
    </cfRule>
  </conditionalFormatting>
  <conditionalFormatting sqref="I20">
    <cfRule type="expression" dxfId="356" priority="80">
      <formula>$M$14="Not applicable"</formula>
    </cfRule>
  </conditionalFormatting>
  <conditionalFormatting sqref="I20">
    <cfRule type="expression" dxfId="355" priority="79">
      <formula>$M$14="No"</formula>
    </cfRule>
  </conditionalFormatting>
  <conditionalFormatting sqref="I21">
    <cfRule type="containsBlanks" dxfId="354" priority="74">
      <formula>LEN(TRIM(I21))=0</formula>
    </cfRule>
    <cfRule type="expression" dxfId="353" priority="77">
      <formula>$M$14="Don't know"</formula>
    </cfRule>
  </conditionalFormatting>
  <conditionalFormatting sqref="I21">
    <cfRule type="expression" dxfId="352" priority="76">
      <formula>$M$14="Not applicable"</formula>
    </cfRule>
  </conditionalFormatting>
  <conditionalFormatting sqref="I21">
    <cfRule type="expression" dxfId="351" priority="75">
      <formula>$M$14="No"</formula>
    </cfRule>
  </conditionalFormatting>
  <conditionalFormatting sqref="I22">
    <cfRule type="containsBlanks" dxfId="350" priority="70">
      <formula>LEN(TRIM(I22))=0</formula>
    </cfRule>
    <cfRule type="expression" dxfId="349" priority="73">
      <formula>$M$14="Don't know"</formula>
    </cfRule>
  </conditionalFormatting>
  <conditionalFormatting sqref="I22">
    <cfRule type="expression" dxfId="348" priority="72">
      <formula>$M$14="Not applicable"</formula>
    </cfRule>
  </conditionalFormatting>
  <conditionalFormatting sqref="I22">
    <cfRule type="expression" dxfId="347" priority="71">
      <formula>$M$14="No"</formula>
    </cfRule>
  </conditionalFormatting>
  <conditionalFormatting sqref="I23">
    <cfRule type="expression" dxfId="346" priority="67">
      <formula>$N$14="No"</formula>
    </cfRule>
  </conditionalFormatting>
  <conditionalFormatting sqref="I23">
    <cfRule type="expression" dxfId="345" priority="69">
      <formula>$N$14="Don't know"</formula>
    </cfRule>
  </conditionalFormatting>
  <conditionalFormatting sqref="I23">
    <cfRule type="expression" dxfId="344" priority="68">
      <formula>$N$14="Not applicable"</formula>
    </cfRule>
  </conditionalFormatting>
  <conditionalFormatting sqref="I23">
    <cfRule type="containsBlanks" dxfId="343" priority="66">
      <formula>LEN(TRIM(I23))=0</formula>
    </cfRule>
  </conditionalFormatting>
  <conditionalFormatting sqref="I23">
    <cfRule type="expression" dxfId="342" priority="65">
      <formula>$N$14="Don't know"</formula>
    </cfRule>
  </conditionalFormatting>
  <conditionalFormatting sqref="I23">
    <cfRule type="expression" dxfId="341" priority="64">
      <formula>$N$14="Not applicable"</formula>
    </cfRule>
  </conditionalFormatting>
  <conditionalFormatting sqref="I23">
    <cfRule type="expression" dxfId="340" priority="63">
      <formula>$N$14="No"</formula>
    </cfRule>
  </conditionalFormatting>
  <conditionalFormatting sqref="G251">
    <cfRule type="containsBlanks" dxfId="339" priority="60">
      <formula>LEN(TRIM(G251))=0</formula>
    </cfRule>
  </conditionalFormatting>
  <conditionalFormatting sqref="J319">
    <cfRule type="containsBlanks" dxfId="338" priority="57">
      <formula>LEN(TRIM(J319))=0</formula>
    </cfRule>
  </conditionalFormatting>
  <conditionalFormatting sqref="J354">
    <cfRule type="containsBlanks" dxfId="337" priority="54">
      <formula>LEN(TRIM(J354))=0</formula>
    </cfRule>
  </conditionalFormatting>
  <conditionalFormatting sqref="J344">
    <cfRule type="containsBlanks" dxfId="336" priority="56">
      <formula>LEN(TRIM(J344))=0</formula>
    </cfRule>
  </conditionalFormatting>
  <conditionalFormatting sqref="J318">
    <cfRule type="containsBlanks" dxfId="335" priority="58">
      <formula>LEN(TRIM(J318))=0</formula>
    </cfRule>
  </conditionalFormatting>
  <conditionalFormatting sqref="J349">
    <cfRule type="containsBlanks" dxfId="334" priority="55">
      <formula>LEN(TRIM(J349))=0</formula>
    </cfRule>
  </conditionalFormatting>
  <conditionalFormatting sqref="J89:J92">
    <cfRule type="containsBlanks" dxfId="333" priority="53">
      <formula>LEN(TRIM(J89))=0</formula>
    </cfRule>
  </conditionalFormatting>
  <conditionalFormatting sqref="J321">
    <cfRule type="containsBlanks" dxfId="332" priority="52">
      <formula>LEN(TRIM(J321))=0</formula>
    </cfRule>
  </conditionalFormatting>
  <conditionalFormatting sqref="J326">
    <cfRule type="containsBlanks" dxfId="331" priority="51">
      <formula>LEN(TRIM(J326))=0</formula>
    </cfRule>
  </conditionalFormatting>
  <conditionalFormatting sqref="J331">
    <cfRule type="containsBlanks" dxfId="330" priority="50">
      <formula>LEN(TRIM(J331))=0</formula>
    </cfRule>
  </conditionalFormatting>
  <conditionalFormatting sqref="J336">
    <cfRule type="containsBlanks" dxfId="329" priority="49">
      <formula>LEN(TRIM(J336))=0</formula>
    </cfRule>
  </conditionalFormatting>
  <conditionalFormatting sqref="J346">
    <cfRule type="containsBlanks" dxfId="328" priority="48">
      <formula>LEN(TRIM(J346))=0</formula>
    </cfRule>
  </conditionalFormatting>
  <conditionalFormatting sqref="J351">
    <cfRule type="containsBlanks" dxfId="327" priority="47">
      <formula>LEN(TRIM(J351))=0</formula>
    </cfRule>
  </conditionalFormatting>
  <conditionalFormatting sqref="K20:N24">
    <cfRule type="containsBlanks" dxfId="326" priority="43">
      <formula>LEN(TRIM(K20))=0</formula>
    </cfRule>
  </conditionalFormatting>
  <conditionalFormatting sqref="J356">
    <cfRule type="containsBlanks" dxfId="325" priority="46">
      <formula>LEN(TRIM(J356))=0</formula>
    </cfRule>
  </conditionalFormatting>
  <conditionalFormatting sqref="H357">
    <cfRule type="containsBlanks" dxfId="324" priority="44">
      <formula>LEN(TRIM(H357))=0</formula>
    </cfRule>
  </conditionalFormatting>
  <conditionalFormatting sqref="J29">
    <cfRule type="containsBlanks" dxfId="323" priority="41">
      <formula>LEN(TRIM(J29))=0</formula>
    </cfRule>
  </conditionalFormatting>
  <conditionalFormatting sqref="J28">
    <cfRule type="containsBlanks" dxfId="322" priority="42">
      <formula>LEN(TRIM(J28))=0</formula>
    </cfRule>
  </conditionalFormatting>
  <conditionalFormatting sqref="J341">
    <cfRule type="containsBlanks" dxfId="321" priority="40">
      <formula>LEN(TRIM(J341))=0</formula>
    </cfRule>
  </conditionalFormatting>
  <conditionalFormatting sqref="H308:J308">
    <cfRule type="containsBlanks" dxfId="320" priority="39">
      <formula>LEN(TRIM(H308))=0</formula>
    </cfRule>
  </conditionalFormatting>
  <conditionalFormatting sqref="H312:J312">
    <cfRule type="containsBlanks" dxfId="319" priority="38">
      <formula>LEN(TRIM(H312))=0</formula>
    </cfRule>
  </conditionalFormatting>
  <conditionalFormatting sqref="H315:J315">
    <cfRule type="containsBlanks" dxfId="318" priority="37">
      <formula>LEN(TRIM(H315))=0</formula>
    </cfRule>
  </conditionalFormatting>
  <conditionalFormatting sqref="I24">
    <cfRule type="containsBlanks" dxfId="317" priority="36">
      <formula>LEN(TRIM(I24))=0</formula>
    </cfRule>
  </conditionalFormatting>
  <conditionalFormatting sqref="J343">
    <cfRule type="containsBlanks" dxfId="316" priority="28">
      <formula>LEN(TRIM(J343))=0</formula>
    </cfRule>
  </conditionalFormatting>
  <conditionalFormatting sqref="J348">
    <cfRule type="containsBlanks" dxfId="315" priority="27">
      <formula>LEN(TRIM(J348))=0</formula>
    </cfRule>
  </conditionalFormatting>
  <conditionalFormatting sqref="J353">
    <cfRule type="containsBlanks" dxfId="314" priority="26">
      <formula>LEN(TRIM(J353))=0</formula>
    </cfRule>
  </conditionalFormatting>
  <conditionalFormatting sqref="G63">
    <cfRule type="containsBlanks" dxfId="313" priority="25">
      <formula>LEN(TRIM(G63))=0</formula>
    </cfRule>
  </conditionalFormatting>
  <conditionalFormatting sqref="J323">
    <cfRule type="containsBlanks" dxfId="312" priority="24">
      <formula>LEN(TRIM(J323))=0</formula>
    </cfRule>
  </conditionalFormatting>
  <conditionalFormatting sqref="J324">
    <cfRule type="containsBlanks" dxfId="311" priority="23">
      <formula>LEN(TRIM(J324))=0</formula>
    </cfRule>
  </conditionalFormatting>
  <conditionalFormatting sqref="J328">
    <cfRule type="containsBlanks" dxfId="310" priority="22">
      <formula>LEN(TRIM(J328))=0</formula>
    </cfRule>
  </conditionalFormatting>
  <conditionalFormatting sqref="J329">
    <cfRule type="containsBlanks" dxfId="309" priority="21">
      <formula>LEN(TRIM(J329))=0</formula>
    </cfRule>
  </conditionalFormatting>
  <conditionalFormatting sqref="J333">
    <cfRule type="containsBlanks" dxfId="308" priority="20">
      <formula>LEN(TRIM(J333))=0</formula>
    </cfRule>
  </conditionalFormatting>
  <conditionalFormatting sqref="J334">
    <cfRule type="containsBlanks" dxfId="307" priority="19">
      <formula>LEN(TRIM(J334))=0</formula>
    </cfRule>
  </conditionalFormatting>
  <conditionalFormatting sqref="J338">
    <cfRule type="containsBlanks" dxfId="306" priority="18">
      <formula>LEN(TRIM(J338))=0</formula>
    </cfRule>
  </conditionalFormatting>
  <conditionalFormatting sqref="J339">
    <cfRule type="containsBlanks" dxfId="305" priority="17">
      <formula>LEN(TRIM(J339))=0</formula>
    </cfRule>
  </conditionalFormatting>
  <conditionalFormatting sqref="H277:I279">
    <cfRule type="containsBlanks" dxfId="304" priority="15">
      <formula>LEN(TRIM(H277))=0</formula>
    </cfRule>
  </conditionalFormatting>
  <conditionalFormatting sqref="H281:I283">
    <cfRule type="containsBlanks" dxfId="303" priority="14">
      <formula>LEN(TRIM(H281))=0</formula>
    </cfRule>
  </conditionalFormatting>
  <conditionalFormatting sqref="H285:I290">
    <cfRule type="containsBlanks" dxfId="302" priority="13">
      <formula>LEN(TRIM(H285))=0</formula>
    </cfRule>
  </conditionalFormatting>
  <conditionalFormatting sqref="K276:L279">
    <cfRule type="containsBlanks" dxfId="301" priority="12">
      <formula>LEN(TRIM(K276))=0</formula>
    </cfRule>
  </conditionalFormatting>
  <conditionalFormatting sqref="K281:L283">
    <cfRule type="containsBlanks" dxfId="300" priority="11">
      <formula>LEN(TRIM(K281))=0</formula>
    </cfRule>
  </conditionalFormatting>
  <conditionalFormatting sqref="K285:L290">
    <cfRule type="containsBlanks" dxfId="299" priority="10">
      <formula>LEN(TRIM(K285))=0</formula>
    </cfRule>
  </conditionalFormatting>
  <conditionalFormatting sqref="K292:L294">
    <cfRule type="containsBlanks" dxfId="298" priority="9">
      <formula>LEN(TRIM(K292))=0</formula>
    </cfRule>
  </conditionalFormatting>
  <conditionalFormatting sqref="H292:I294">
    <cfRule type="containsBlanks" dxfId="297" priority="8">
      <formula>LEN(TRIM(H292))=0</formula>
    </cfRule>
  </conditionalFormatting>
  <conditionalFormatting sqref="I81:J81">
    <cfRule type="containsBlanks" dxfId="296" priority="6">
      <formula>LEN(TRIM(I81))=0</formula>
    </cfRule>
  </conditionalFormatting>
  <conditionalFormatting sqref="G77:J80">
    <cfRule type="containsBlanks" dxfId="295" priority="7">
      <formula>LEN(TRIM(G77))=0</formula>
    </cfRule>
  </conditionalFormatting>
  <conditionalFormatting sqref="J39:K39">
    <cfRule type="containsBlanks" dxfId="294" priority="5">
      <formula>LEN(TRIM(J39))=0</formula>
    </cfRule>
  </conditionalFormatting>
  <conditionalFormatting sqref="J40:K40">
    <cfRule type="containsBlanks" dxfId="293" priority="4">
      <formula>LEN(TRIM(J40))=0</formula>
    </cfRule>
  </conditionalFormatting>
  <conditionalFormatting sqref="J42:K45">
    <cfRule type="containsBlanks" dxfId="292" priority="3">
      <formula>LEN(TRIM(J42))=0</formula>
    </cfRule>
  </conditionalFormatting>
  <conditionalFormatting sqref="J47:K53">
    <cfRule type="containsBlanks" dxfId="291" priority="2">
      <formula>LEN(TRIM(J47))=0</formula>
    </cfRule>
  </conditionalFormatting>
  <conditionalFormatting sqref="J55:K56">
    <cfRule type="containsBlanks" dxfId="290" priority="1">
      <formula>LEN(TRIM(J55))=0</formula>
    </cfRule>
  </conditionalFormatting>
  <dataValidations count="44">
    <dataValidation type="list" allowBlank="1" showInputMessage="1" showErrorMessage="1" sqref="J318:K318 J323:K323 J328:K328 J333:K333 J338:K338 J343:K343 J348:K348 J353:K353" xr:uid="{3644FC71-CC59-44A2-A28F-D09373854D6F}">
      <formula1>"WHO-prequalified, SRA, Both WHO-PQ and SRA,No SRA or WHO-PQ products registered,Don’t know"</formula1>
    </dataValidation>
    <dataValidation type="list" allowBlank="1" showInputMessage="1" showErrorMessage="1" sqref="H361:I361" xr:uid="{18BDF7AF-DB4A-4813-98DF-68112579909B}">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276CDC14-DFD7-4E47-A08B-DAEF60279368}">
      <formula1>"Yes, No, Don’t know"</formula1>
    </dataValidation>
    <dataValidation type="list" allowBlank="1" showInputMessage="1" showErrorMessage="1" sqref="H29 J29" xr:uid="{8B557ADF-7E7E-452F-9A17-5C45F6C08947}">
      <formula1>"2015,2016,2017,2018,2019"</formula1>
    </dataValidation>
    <dataValidation type="list" allowBlank="1" showInputMessage="1" showErrorMessage="1" sqref="J321:K321 J326:K326 J331:K331 J336:K336 J346:K346 J351:K351 J356:K356 J341:K341" xr:uid="{4E9B2626-7D90-49A4-A165-C5743F7053C8}">
      <formula1>"0,1,2 or more,Don't know"</formula1>
    </dataValidation>
    <dataValidation type="list" allowBlank="1" showInputMessage="1" showErrorMessage="1" sqref="H304:J304" xr:uid="{44A5DCA0-8FE5-4A7C-8CF7-908084B1A9C3}">
      <formula1>"Yes - ISO certified, Yes - WHO-PQ, Yes - both ISO certified and WHO-PQ,Neither, Don’t know, Not applicable"</formula1>
    </dataValidation>
    <dataValidation type="list" allowBlank="1" showInputMessage="1" showErrorMessage="1" sqref="F248:G248" xr:uid="{7DF551C6-5C73-454E-B39E-7A18412E64A7}">
      <formula1>"Yes: Extensive community mobilization/engagement,Yes: Some community mobilization/engagement,No,Don't know"</formula1>
    </dataValidation>
    <dataValidation type="list" allowBlank="1" showInputMessage="1" showErrorMessage="1" sqref="F246:G246" xr:uid="{2EEF962C-B2CF-4F14-A671-E87FAE046CB1}">
      <formula1>"Yes: Extensive mass media,Yes: Some mass media,No,Don't know"</formula1>
    </dataValidation>
    <dataValidation type="list" allowBlank="1" showInputMessage="1" showErrorMessage="1" sqref="G147:G160 H151:I160 H147:I149 J147:J160 K147:L149 K151:L160" xr:uid="{67CB1C4F-F96F-4868-B0B1-865521CE2E73}">
      <formula1>"Community Health Worker (or equivalent),Auxiliary Nurse,Auxiliary Nurse Midwife,Nurse,Clinical Officer,Doctor,Don't know,Not applicable"</formula1>
    </dataValidation>
    <dataValidation type="list" allowBlank="1" showInputMessage="1" showErrorMessage="1" sqref="H140:J140" xr:uid="{72F3DC4A-FEBB-4DC5-AE23-B540A972CFE1}">
      <formula1>"Yes - high level of implementation, Yes - some implementation,Minimal or no implementation, Don't know, Not applicable (no strategy)"</formula1>
    </dataValidation>
    <dataValidation type="list" allowBlank="1" showInputMessage="1" showErrorMessage="1" sqref="J89:J92" xr:uid="{BBDA0ACE-A48D-43AD-8D9E-0075402F4D6D}">
      <formula1>"Yes, No, Don't Know,Not applicable"</formula1>
    </dataValidation>
    <dataValidation type="list" allowBlank="1" showInputMessage="1" showErrorMessage="1" error="Please choose from the dropdown list." prompt="Please select from the dropdown list" sqref="G90:I92" xr:uid="{43D544FF-99A0-4831-861A-D7EF07FD79C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748124D4-3D0F-4EE1-8CCA-CCC258B34708}">
      <formula1>"Ministry of Finance, Ministry of Planning,Both,Neither,Don't know, Not applicable"</formula1>
    </dataValidation>
    <dataValidation type="list" allowBlank="1" showInputMessage="1" showErrorMessage="1" sqref="F99:G102" xr:uid="{7BDF2172-C391-4D2C-8633-33AEF3E931C1}">
      <formula1>"Yes,No,Don't Know"</formula1>
    </dataValidation>
    <dataValidation type="list" allowBlank="1" showInputMessage="1" showErrorMessage="1" sqref="F272:G272" xr:uid="{2F8EDC40-5B53-42DC-BD8E-82208CA564A7}">
      <formula1>"Paper only, Mobile phone/SMS,Electronic,Combination, Don't know, Not applicable (no LMIS)"</formula1>
    </dataValidation>
    <dataValidation type="list" allowBlank="1" showInputMessage="1" showErrorMessage="1" sqref="G251" xr:uid="{88964BDC-135D-4461-9223-8752A4867C82}">
      <formula1>"0%,1-10%,11-20%,21-30%,31-40%,41-50%,51-60%,61-70%,71-80%,81-100%,Don't know,Not applicable"</formula1>
    </dataValidation>
    <dataValidation type="list" allowBlank="1" showInputMessage="1" showErrorMessage="1" sqref="F249:G249 H213:J216" xr:uid="{12730077-C18E-4B02-96F2-C315D1743948}">
      <formula1>"Yes,No,Don't know"</formula1>
    </dataValidation>
    <dataValidation type="list" allowBlank="1" showInputMessage="1" showErrorMessage="1" sqref="F247:G247" xr:uid="{9A4570A7-DB45-4AC0-8FC9-71C96A9E66FB}">
      <formula1>"Yes: Extensive mobile outreach/education,Yes: Some mobile outreach/education,No,Don't know"</formula1>
    </dataValidation>
    <dataValidation type="list" allowBlank="1" showInputMessage="1" showErrorMessage="1" sqref="F245:G245" xr:uid="{9077FCF5-C483-4A30-B121-9E0563FF3430}">
      <formula1>"Yes: Extensive social marketing,Yes: Some social marketing,No,Don't know"</formula1>
    </dataValidation>
    <dataValidation allowBlank="1" showInputMessage="1" showErrorMessage="1" error="Please choose from the dropdown list." sqref="K20:N24" xr:uid="{43060A59-449C-4FC0-889B-00E04220D227}"/>
    <dataValidation type="list" allowBlank="1" showInputMessage="1" showErrorMessage="1" sqref="F271:G271" xr:uid="{A24584C8-2CED-44AD-B683-E899C67D24E2}">
      <formula1>"Yes: All social marketing sites included, Yes: Some social marketing sites included,None, Don't know, Not applicable (no LMIS)"</formula1>
    </dataValidation>
    <dataValidation type="list" allowBlank="1" showInputMessage="1" showErrorMessage="1" sqref="F270:G270" xr:uid="{C9ED4187-B4F5-4FE2-AF7A-586A7F36F04F}">
      <formula1>"Yes: All NGO facilities included, Yes: Some NGO facilities included,None, Don't know, Not applicable (no LMIS)"</formula1>
    </dataValidation>
    <dataValidation type="list" allowBlank="1" showInputMessage="1" showErrorMessage="1" sqref="F269:G269" xr:uid="{0B14A3EB-15C5-4BAA-97B2-92F58AFBD965}">
      <formula1>"Yes: All private sector facilities included, Yes: Some private sector facilities included,None, Don't know, Not applicable (no LMIS)"</formula1>
    </dataValidation>
    <dataValidation type="list" allowBlank="1" showInputMessage="1" showErrorMessage="1" sqref="F268:G268" xr:uid="{383FA630-84DF-49A8-8AA2-987C7ACF6730}">
      <formula1>"Yes: All public sector facilities included, Yes: Some public sector facilities included,None, Don't know, Not applicable (no LMIS)"</formula1>
    </dataValidation>
    <dataValidation type="list" allowBlank="1" showInputMessage="1" showErrorMessage="1" sqref="H360:I360" xr:uid="{29C77DBC-C51B-4BD0-86AC-58747CD36CAE}">
      <formula1>"Yes (PSE plan with FP/RH component),No PSE plan started/developed,Yes PSE plan but no FP/RH component,Don't know"</formula1>
    </dataValidation>
    <dataValidation type="list" allowBlank="1" showInputMessage="1" showErrorMessage="1" sqref="H312:J312" xr:uid="{E32493F5-F96C-4578-BCCD-F27168E1468D}">
      <formula1>"0-25%,26-50%,51-75%,76-100%, Don’t know, Not applicable"</formula1>
    </dataValidation>
    <dataValidation type="list" allowBlank="1" showInputMessage="1" showErrorMessage="1" sqref="F95:F97" xr:uid="{8F92395A-3EB6-465B-9239-5EE7906A2914}">
      <formula1>"Yes,No,Don't Know,Not Applicable"</formula1>
    </dataValidation>
    <dataValidation type="list" allowBlank="1" showInputMessage="1" showErrorMessage="1" sqref="H302:J302" xr:uid="{42BC8DEE-9DAF-4257-B91C-1D29456F13DF}">
      <formula1>"Yes,No,Don't know,Not applicable"</formula1>
    </dataValidation>
    <dataValidation type="list" allowBlank="1" showInputMessage="1" showErrorMessage="1" sqref="H308:J308" xr:uid="{9E5BD41B-CA38-45C1-8D1C-104421DD7E5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005D4983-5561-404F-8793-2A5659F2A54A}">
      <formula1>"0,1,2-3,More than 3, Don’t know"</formula1>
    </dataValidation>
    <dataValidation type="list" allowBlank="1" showInputMessage="1" showErrorMessage="1" sqref="J349 J354 J324 J329 J334 J339 J344 J319" xr:uid="{9F146168-D50A-4E98-81C1-26F631C1294C}">
      <formula1>"0,1,2-3,More than 3,Don't know"</formula1>
    </dataValidation>
    <dataValidation type="list" allowBlank="1" showInputMessage="1" showErrorMessage="1" sqref="H302" xr:uid="{E0221DA9-03CA-44CD-A0A9-E69F02E4FECA}">
      <formula1>"Yes,No,Don’t know, Not applicable"</formula1>
    </dataValidation>
    <dataValidation type="list" allowBlank="1" showInputMessage="1" showErrorMessage="1" sqref="H301:J301" xr:uid="{E1C1BB48-C7CB-493F-901B-454996CC90EB}">
      <formula1>"Less than 6 months, 6 months to under 1 year, 1 year to 18 months, More than 18 months,Don’t know"</formula1>
    </dataValidation>
    <dataValidation type="list" allowBlank="1" showInputMessage="1" showErrorMessage="1" error="Please choose from the dropdown list." sqref="I20:I21" xr:uid="{70325B48-08F2-4C8E-B074-CD86F2AADB32}">
      <formula1>"Yes, No, Don't know, Not applicable"</formula1>
    </dataValidation>
    <dataValidation type="list" allowBlank="1" showInputMessage="1" showErrorMessage="1" sqref="H305:J306" xr:uid="{39CE8C98-FB18-49D3-B683-19B83AFC9375}">
      <formula1>"Most were tested, Some were tested, None were tested, Don't know, Not applicable"</formula1>
    </dataValidation>
    <dataValidation type="list" allowBlank="1" showInputMessage="1" showErrorMessage="1" sqref="H315 H303 H307 H313 H311 H298:H299" xr:uid="{254B073B-0A35-4C18-A7D5-4B0A1B031937}">
      <formula1>"Yes, No, Don’t know, Not applicable"</formula1>
    </dataValidation>
    <dataValidation type="list" allowBlank="1" showInputMessage="1" showErrorMessage="1" sqref="H161 J161:L161" xr:uid="{16A66F85-D6EA-4507-A54B-E1D5E1C7183C}">
      <formula1>"Community Health Worker (or equivalent), Nurse, Auxiliary Nurse, Auxiliary Nurse Midwife, Clinical Officer, Doctor, Don't know, Not applicable"</formula1>
    </dataValidation>
    <dataValidation type="list" allowBlank="1" showInputMessage="1" showErrorMessage="1" sqref="H106" xr:uid="{C596B23C-5215-4888-B358-07DC67FE93D3}">
      <formula1>"Yes, No, Don't Know"</formula1>
    </dataValidation>
    <dataValidation type="list" allowBlank="1" showInputMessage="1" showErrorMessage="1" sqref="F77:F81" xr:uid="{F663D4FC-11EB-4E11-A5A5-D4EBCD857108}">
      <formula1>"In-kind, Cash, Don't know, Not applicable"</formula1>
    </dataValidation>
    <dataValidation type="list" allowBlank="1" showInputMessage="1" showErrorMessage="1" sqref="F164:F174 J60:K60 I67 F188:F198 K228:K240 F252 G135 H143:J143 H141:J141 J58 F260 F176:F186 F200:F210 H211:J211 G266 H357:H358" xr:uid="{E33199E5-1ACB-4E43-B25A-80A3F5DBD569}">
      <formula1>"Yes, No, Don't know"</formula1>
    </dataValidation>
    <dataValidation type="list" allowBlank="1" showInputMessage="1" showErrorMessage="1" sqref="H31:J31" xr:uid="{4B233F08-31D2-40E7-A3BC-EF9B3D352CE6}">
      <formula1>"Less than annually,Annually,Bi-annually (twice a year),Quarterly,Monthly,Ad hoc"</formula1>
    </dataValidation>
    <dataValidation type="list" allowBlank="1" showInputMessage="1" showErrorMessage="1" sqref="H26 J26 H28 J28" xr:uid="{9C4A3AE1-C63D-4354-89C4-27457A636DF0}">
      <formula1>"January, February, March, April, May, June, July, August, September, October, November, December"</formula1>
    </dataValidation>
    <dataValidation type="list" allowBlank="1" showInputMessage="1" showErrorMessage="1" error="Please choose from the dropdown list." sqref="I22" xr:uid="{7F52C5BD-7091-4B9F-B91A-9048183D53C6}">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3C52CC4-F6A8-4625-A373-630FAB18C840}">
      <formula1>"Yes, No, Don't know, Not applicable"</formula1>
    </dataValidation>
  </dataValidations>
  <hyperlinks>
    <hyperlink ref="K1:L1" location="'All Countries Summary (2019)'!A1" display="Go to summary page" xr:uid="{4FECF087-33EC-4A41-A782-6A2D034A44EE}"/>
  </hyperlinks>
  <printOptions horizontalCentered="1"/>
  <pageMargins left="0" right="0" top="0.19685039370078741" bottom="0" header="0.31496062992125984" footer="0.31496062992125984"/>
  <pageSetup paperSize="9" scale="57" orientation="landscape" r:id="rId1"/>
  <colBreaks count="1" manualBreakCount="1">
    <brk id="14" max="362"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635245E-AC9F-4015-B22A-BE3F94064A88}">
          <x14:formula1>
            <xm:f>'\\chemonics.sharepoint.com@SSL\DavWWWRoot\sites\FO000\1300_CL\Monitoring and Evaluation\CS Indicators and Index\Validated Surveys - 2019\Validation_final\[CS Indicators Survey_2019_Vietnam_final.xlsx]Data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A74BD359-FF89-4139-B555-6BDFC6A6EDA9}">
          <x14:formula1>
            <xm:f>'\\chemonics.sharepoint.com@SSL\DavWWWRoot\sites\FO000\1300_CL\Monitoring and Evaluation\CS Indicators and Index\Validated Surveys - 2019\Validation_final\[CS Indicators Survey_2019_Vietnam_final.xlsx]Data sources for dropdown list'!#REF!</xm:f>
          </x14:formula1>
          <xm:sqref>O8:P19</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DC4A2-7E89-4EFC-9E4E-4B56974E9425}">
  <sheetPr>
    <tabColor theme="4" tint="0.79998168889431442"/>
    <pageSetUpPr fitToPage="1"/>
  </sheetPr>
  <dimension ref="A1:Q363"/>
  <sheetViews>
    <sheetView showGridLines="0" zoomScaleNormal="100" workbookViewId="0">
      <selection activeCell="M1" sqref="M1:N1"/>
    </sheetView>
  </sheetViews>
  <sheetFormatPr defaultColWidth="8.85546875" defaultRowHeight="15"/>
  <cols>
    <col min="1" max="1" width="2.140625" style="140" customWidth="1"/>
    <col min="2" max="2" width="8.8554687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8.85546875" style="140"/>
  </cols>
  <sheetData>
    <row r="1" spans="2:16" ht="67.5" customHeight="1">
      <c r="F1" s="643"/>
      <c r="G1" s="643"/>
      <c r="H1" s="643"/>
      <c r="I1" s="643"/>
      <c r="J1" s="643"/>
      <c r="K1" s="643"/>
      <c r="L1" s="643"/>
      <c r="M1" s="2508" t="s">
        <v>828</v>
      </c>
      <c r="N1" s="2508"/>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5728</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3"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4222</v>
      </c>
      <c r="P8" s="2245"/>
    </row>
    <row r="9" spans="2:16" ht="21.75" customHeight="1">
      <c r="B9" s="22" t="s">
        <v>435</v>
      </c>
      <c r="C9" s="1997" t="s">
        <v>436</v>
      </c>
      <c r="D9" s="1997"/>
      <c r="E9" s="1998"/>
      <c r="F9" s="2411" t="s">
        <v>5729</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5730</v>
      </c>
      <c r="J11" s="2774"/>
      <c r="K11" s="1637"/>
      <c r="L11" s="1637"/>
      <c r="M11" s="1637"/>
      <c r="N11" s="1637"/>
      <c r="O11" s="2124"/>
      <c r="P11" s="2124"/>
    </row>
    <row r="12" spans="2:16" ht="60" customHeight="1">
      <c r="B12" s="1490" t="s">
        <v>441</v>
      </c>
      <c r="C12" s="1997" t="s">
        <v>442</v>
      </c>
      <c r="D12" s="1997"/>
      <c r="E12" s="1998"/>
      <c r="F12" s="1622" t="s">
        <v>56</v>
      </c>
      <c r="G12" s="2397" t="s">
        <v>440</v>
      </c>
      <c r="H12" s="2138"/>
      <c r="I12" s="1637" t="s">
        <v>5731</v>
      </c>
      <c r="J12" s="1637" t="s">
        <v>5732</v>
      </c>
      <c r="K12" s="1637" t="s">
        <v>5733</v>
      </c>
      <c r="L12" s="1637" t="s">
        <v>5734</v>
      </c>
      <c r="M12" s="1637" t="s">
        <v>5735</v>
      </c>
      <c r="N12" s="1637" t="s">
        <v>5736</v>
      </c>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37" t="s">
        <v>113</v>
      </c>
      <c r="J14" s="1637" t="s">
        <v>115</v>
      </c>
      <c r="K14" s="1637"/>
      <c r="L14" s="1637"/>
      <c r="M14" s="1637"/>
      <c r="N14" s="1637"/>
      <c r="O14" s="2124"/>
      <c r="P14" s="2124"/>
    </row>
    <row r="15" spans="2:16" ht="33" customHeight="1">
      <c r="B15" s="1490" t="s">
        <v>448</v>
      </c>
      <c r="C15" s="1997" t="s">
        <v>67</v>
      </c>
      <c r="D15" s="1997"/>
      <c r="E15" s="1998"/>
      <c r="F15" s="1622" t="s">
        <v>56</v>
      </c>
      <c r="G15" s="2397" t="s">
        <v>449</v>
      </c>
      <c r="H15" s="2138"/>
      <c r="I15" s="1637" t="s">
        <v>957</v>
      </c>
      <c r="J15" s="1637"/>
      <c r="K15" s="1637"/>
      <c r="L15" s="1637"/>
      <c r="M15" s="1637"/>
      <c r="N15" s="1637"/>
      <c r="O15" s="2124"/>
      <c r="P15" s="2124"/>
    </row>
    <row r="16" spans="2:16" ht="44.25" customHeight="1">
      <c r="B16" s="1490" t="s">
        <v>450</v>
      </c>
      <c r="C16" s="1997" t="s">
        <v>451</v>
      </c>
      <c r="D16" s="1997"/>
      <c r="E16" s="1998"/>
      <c r="F16" s="1622" t="s">
        <v>56</v>
      </c>
      <c r="G16" s="2397" t="s">
        <v>452</v>
      </c>
      <c r="H16" s="2138"/>
      <c r="I16" s="2773" t="s">
        <v>5737</v>
      </c>
      <c r="J16" s="2774"/>
      <c r="K16" s="1637"/>
      <c r="L16" s="1637"/>
      <c r="M16" s="1637"/>
      <c r="N16" s="1637"/>
      <c r="O16" s="2124"/>
      <c r="P16" s="2124"/>
    </row>
    <row r="17" spans="2:16" ht="33" customHeight="1">
      <c r="B17" s="1490" t="s">
        <v>453</v>
      </c>
      <c r="C17" s="2043" t="s">
        <v>454</v>
      </c>
      <c r="D17" s="2043"/>
      <c r="E17" s="2043"/>
      <c r="F17" s="1622" t="s">
        <v>56</v>
      </c>
      <c r="G17" s="2397" t="s">
        <v>455</v>
      </c>
      <c r="H17" s="2138"/>
      <c r="I17" s="1637" t="s">
        <v>5738</v>
      </c>
      <c r="J17" s="1637"/>
      <c r="K17" s="1637"/>
      <c r="L17" s="1637"/>
      <c r="M17" s="1637"/>
      <c r="N17" s="1637"/>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29.25" customHeight="1">
      <c r="B19" s="1490" t="s">
        <v>458</v>
      </c>
      <c r="C19" s="2043" t="s">
        <v>459</v>
      </c>
      <c r="D19" s="2043"/>
      <c r="E19" s="2043"/>
      <c r="F19" s="1622" t="s">
        <v>56</v>
      </c>
      <c r="G19" s="2397" t="s">
        <v>455</v>
      </c>
      <c r="H19" s="2138"/>
      <c r="I19" s="1637" t="s">
        <v>5739</v>
      </c>
      <c r="J19" s="1637" t="s">
        <v>5740</v>
      </c>
      <c r="K19" s="1637" t="s">
        <v>5741</v>
      </c>
      <c r="L19" s="1637" t="s">
        <v>4815</v>
      </c>
      <c r="M19" s="1637"/>
      <c r="N19" s="1637"/>
      <c r="O19" s="2197"/>
      <c r="P19" s="2197"/>
    </row>
    <row r="20" spans="2:16" ht="24" customHeight="1">
      <c r="B20" s="23" t="s">
        <v>78</v>
      </c>
      <c r="C20" s="1997" t="s">
        <v>460</v>
      </c>
      <c r="D20" s="1997"/>
      <c r="E20" s="1997"/>
      <c r="F20" s="1997"/>
      <c r="G20" s="1997"/>
      <c r="H20" s="1997"/>
      <c r="I20" s="1522" t="s">
        <v>56</v>
      </c>
      <c r="J20" s="1993" t="s">
        <v>461</v>
      </c>
      <c r="K20" s="2170" t="s">
        <v>5742</v>
      </c>
      <c r="L20" s="2171"/>
      <c r="M20" s="2171"/>
      <c r="N20" s="2179"/>
      <c r="O20" s="25" t="s">
        <v>914</v>
      </c>
      <c r="P20" s="26"/>
    </row>
    <row r="21" spans="2:16" ht="24" customHeight="1">
      <c r="B21" s="23" t="s">
        <v>81</v>
      </c>
      <c r="C21" s="1997" t="s">
        <v>462</v>
      </c>
      <c r="D21" s="1997"/>
      <c r="E21" s="1997"/>
      <c r="F21" s="1997"/>
      <c r="G21" s="1997"/>
      <c r="H21" s="1997"/>
      <c r="I21" s="1522" t="s">
        <v>56</v>
      </c>
      <c r="J21" s="2398"/>
      <c r="K21" s="2172"/>
      <c r="L21" s="2173"/>
      <c r="M21" s="2173"/>
      <c r="N21" s="2174"/>
      <c r="O21" s="25" t="s">
        <v>845</v>
      </c>
      <c r="P21" s="26"/>
    </row>
    <row r="22" spans="2:16" ht="24" customHeight="1">
      <c r="B22" s="23" t="s">
        <v>91</v>
      </c>
      <c r="C22" s="1997" t="s">
        <v>463</v>
      </c>
      <c r="D22" s="1997"/>
      <c r="E22" s="1997"/>
      <c r="F22" s="1997"/>
      <c r="G22" s="1997"/>
      <c r="H22" s="1997"/>
      <c r="I22" s="1522" t="s">
        <v>88</v>
      </c>
      <c r="J22" s="2398"/>
      <c r="K22" s="2172"/>
      <c r="L22" s="2173"/>
      <c r="M22" s="2173"/>
      <c r="N22" s="2174"/>
      <c r="O22" s="2051" t="s">
        <v>4222</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388"/>
      <c r="M26" s="2389"/>
      <c r="N26" s="2390"/>
      <c r="O26" s="30" t="s">
        <v>849</v>
      </c>
      <c r="P26" s="1515"/>
    </row>
    <row r="27" spans="2:16" ht="89.25" customHeight="1">
      <c r="B27" s="23" t="s">
        <v>472</v>
      </c>
      <c r="C27" s="2028" t="s">
        <v>473</v>
      </c>
      <c r="D27" s="2028"/>
      <c r="E27" s="2028"/>
      <c r="F27" s="2028"/>
      <c r="G27" s="2028"/>
      <c r="H27" s="2028"/>
      <c r="I27" s="2029"/>
      <c r="J27" s="31">
        <v>13291397</v>
      </c>
      <c r="K27" s="2113"/>
      <c r="L27" s="2391"/>
      <c r="M27" s="2392"/>
      <c r="N27" s="2393"/>
      <c r="O27" s="2051" t="s">
        <v>3614</v>
      </c>
      <c r="P27" s="2051"/>
    </row>
    <row r="28" spans="2:16" ht="19.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2018</v>
      </c>
      <c r="I29" s="32" t="s">
        <v>476</v>
      </c>
      <c r="J29" s="1510">
        <v>2018</v>
      </c>
      <c r="K29" s="2113"/>
      <c r="L29" s="2391"/>
      <c r="M29" s="2392"/>
      <c r="N29" s="2393"/>
      <c r="O29" s="2124"/>
      <c r="P29" s="2124"/>
    </row>
    <row r="30" spans="2:16" ht="50.25" customHeight="1">
      <c r="B30" s="1490" t="s">
        <v>435</v>
      </c>
      <c r="C30" s="1997" t="s">
        <v>477</v>
      </c>
      <c r="D30" s="1997"/>
      <c r="E30" s="1997"/>
      <c r="F30" s="1997"/>
      <c r="G30" s="1998"/>
      <c r="H30" s="2381" t="s">
        <v>5743</v>
      </c>
      <c r="I30" s="2382"/>
      <c r="J30" s="2383"/>
      <c r="K30" s="2113"/>
      <c r="L30" s="2391"/>
      <c r="M30" s="2392"/>
      <c r="N30" s="2393"/>
      <c r="O30" s="2197"/>
      <c r="P30" s="2197"/>
    </row>
    <row r="31" spans="2:16" ht="23.25" customHeight="1">
      <c r="B31" s="1490" t="s">
        <v>441</v>
      </c>
      <c r="C31" s="1997" t="s">
        <v>478</v>
      </c>
      <c r="D31" s="1997"/>
      <c r="E31" s="1997"/>
      <c r="F31" s="1997"/>
      <c r="G31" s="1998"/>
      <c r="H31" s="2384" t="s">
        <v>852</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328</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1997" t="s">
        <v>485</v>
      </c>
      <c r="D35" s="1997"/>
      <c r="E35" s="1997"/>
      <c r="F35" s="1997"/>
      <c r="G35" s="1997"/>
      <c r="H35" s="1997"/>
      <c r="I35" s="1998"/>
      <c r="J35" s="351">
        <v>2913009</v>
      </c>
      <c r="K35" s="351">
        <v>2677500</v>
      </c>
      <c r="L35" s="2369">
        <f t="shared" ref="L35:L53" si="0">ABS(J35-K35)/J35</f>
        <v>8.0847330028846462E-2</v>
      </c>
      <c r="M35" s="2370"/>
      <c r="N35" s="2371"/>
      <c r="O35" s="2380"/>
      <c r="P35" s="2380"/>
    </row>
    <row r="36" spans="2:16" ht="21" customHeight="1">
      <c r="B36" s="27"/>
      <c r="C36" s="1997" t="s">
        <v>486</v>
      </c>
      <c r="D36" s="1997"/>
      <c r="E36" s="1997"/>
      <c r="F36" s="1997"/>
      <c r="G36" s="1997"/>
      <c r="H36" s="1997"/>
      <c r="I36" s="1998"/>
      <c r="J36" s="236" t="s">
        <v>61</v>
      </c>
      <c r="K36" s="237" t="s">
        <v>61</v>
      </c>
      <c r="L36" s="2369" t="s">
        <v>61</v>
      </c>
      <c r="M36" s="2370"/>
      <c r="N36" s="2371"/>
      <c r="O36" s="2380"/>
      <c r="P36" s="2380"/>
    </row>
    <row r="37" spans="2:16" ht="31.5" customHeight="1">
      <c r="B37" s="27"/>
      <c r="C37" s="1997" t="s">
        <v>487</v>
      </c>
      <c r="D37" s="1997"/>
      <c r="E37" s="1997"/>
      <c r="F37" s="38" t="s">
        <v>488</v>
      </c>
      <c r="G37" s="1754"/>
      <c r="H37" s="2008"/>
      <c r="I37" s="1755"/>
      <c r="J37" s="236" t="s">
        <v>61</v>
      </c>
      <c r="K37" s="237" t="s">
        <v>61</v>
      </c>
      <c r="L37" s="2369" t="s">
        <v>61</v>
      </c>
      <c r="M37" s="2370"/>
      <c r="N37" s="2371"/>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1997" t="s">
        <v>491</v>
      </c>
      <c r="D39" s="1997"/>
      <c r="E39" s="1997"/>
      <c r="F39" s="1997"/>
      <c r="G39" s="1997"/>
      <c r="H39" s="1997"/>
      <c r="I39" s="1998"/>
      <c r="J39" s="351">
        <v>320919</v>
      </c>
      <c r="K39" s="351">
        <v>579999</v>
      </c>
      <c r="L39" s="2369">
        <f>ABS(J39-K39)/J39</f>
        <v>0.80730651659764618</v>
      </c>
      <c r="M39" s="2370"/>
      <c r="N39" s="2371"/>
      <c r="O39" s="2380"/>
      <c r="P39" s="2380"/>
    </row>
    <row r="40" spans="2:16" ht="27.75" customHeight="1">
      <c r="B40" s="27"/>
      <c r="C40" s="1997" t="s">
        <v>492</v>
      </c>
      <c r="D40" s="1997"/>
      <c r="E40" s="1997"/>
      <c r="F40" s="38" t="s">
        <v>488</v>
      </c>
      <c r="G40" s="1754"/>
      <c r="H40" s="2008"/>
      <c r="I40" s="1755"/>
      <c r="J40" s="236" t="s">
        <v>61</v>
      </c>
      <c r="K40" s="237" t="s">
        <v>61</v>
      </c>
      <c r="L40" s="2369" t="s">
        <v>61</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1997" t="s">
        <v>494</v>
      </c>
      <c r="D42" s="1997"/>
      <c r="E42" s="1997"/>
      <c r="F42" s="1997"/>
      <c r="G42" s="1997"/>
      <c r="H42" s="1997"/>
      <c r="I42" s="1998"/>
      <c r="J42" s="236" t="s">
        <v>61</v>
      </c>
      <c r="K42" s="237" t="s">
        <v>61</v>
      </c>
      <c r="L42" s="2369" t="s">
        <v>61</v>
      </c>
      <c r="M42" s="2370"/>
      <c r="N42" s="2371"/>
      <c r="O42" s="2380"/>
      <c r="P42" s="2380"/>
    </row>
    <row r="43" spans="2:16" ht="21" customHeight="1">
      <c r="B43" s="27"/>
      <c r="C43" s="1997" t="s">
        <v>495</v>
      </c>
      <c r="D43" s="1997"/>
      <c r="E43" s="1997"/>
      <c r="F43" s="1997"/>
      <c r="G43" s="1997"/>
      <c r="H43" s="1997"/>
      <c r="I43" s="1998"/>
      <c r="J43" s="351">
        <v>2919550</v>
      </c>
      <c r="K43" s="351">
        <v>1451466</v>
      </c>
      <c r="L43" s="2369">
        <f t="shared" si="0"/>
        <v>0.50284598653902146</v>
      </c>
      <c r="M43" s="2370"/>
      <c r="N43" s="2371"/>
      <c r="O43" s="2380"/>
      <c r="P43" s="2380"/>
    </row>
    <row r="44" spans="2:16" ht="21" customHeight="1">
      <c r="B44" s="27"/>
      <c r="C44" s="1997" t="s">
        <v>496</v>
      </c>
      <c r="D44" s="1997"/>
      <c r="E44" s="1997"/>
      <c r="F44" s="1997"/>
      <c r="G44" s="1997"/>
      <c r="H44" s="1997"/>
      <c r="I44" s="1998"/>
      <c r="J44" s="351">
        <v>314900</v>
      </c>
      <c r="K44" s="351">
        <v>372363</v>
      </c>
      <c r="L44" s="2369">
        <f t="shared" si="0"/>
        <v>0.18248015242934265</v>
      </c>
      <c r="M44" s="2370"/>
      <c r="N44" s="2371"/>
      <c r="O44" s="2380"/>
      <c r="P44" s="2380"/>
    </row>
    <row r="45" spans="2:16" ht="32.25" customHeight="1">
      <c r="B45" s="27"/>
      <c r="C45" s="1997" t="s">
        <v>497</v>
      </c>
      <c r="D45" s="1997"/>
      <c r="E45" s="1997"/>
      <c r="F45" s="38" t="s">
        <v>488</v>
      </c>
      <c r="G45" s="1754"/>
      <c r="H45" s="2008"/>
      <c r="I45" s="1755"/>
      <c r="J45" s="236" t="s">
        <v>61</v>
      </c>
      <c r="K45" s="237" t="s">
        <v>61</v>
      </c>
      <c r="L45" s="2369" t="s">
        <v>61</v>
      </c>
      <c r="M45" s="2370"/>
      <c r="N45" s="2371"/>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1997" t="s">
        <v>499</v>
      </c>
      <c r="D47" s="1997"/>
      <c r="E47" s="1997"/>
      <c r="F47" s="1997"/>
      <c r="G47" s="1997"/>
      <c r="H47" s="1997"/>
      <c r="I47" s="1998"/>
      <c r="J47" s="351">
        <v>158707</v>
      </c>
      <c r="K47" s="351">
        <v>90849</v>
      </c>
      <c r="L47" s="2369">
        <f t="shared" si="0"/>
        <v>0.42756778213941415</v>
      </c>
      <c r="M47" s="2370"/>
      <c r="N47" s="2371"/>
      <c r="O47" s="2380"/>
      <c r="P47" s="2380"/>
    </row>
    <row r="48" spans="2:16" ht="21" customHeight="1">
      <c r="B48" s="27"/>
      <c r="C48" s="1997" t="s">
        <v>500</v>
      </c>
      <c r="D48" s="1997"/>
      <c r="E48" s="1997"/>
      <c r="F48" s="1997"/>
      <c r="G48" s="1997"/>
      <c r="H48" s="1997"/>
      <c r="I48" s="1998"/>
      <c r="J48" s="351">
        <v>54288</v>
      </c>
      <c r="K48" s="351">
        <v>41478</v>
      </c>
      <c r="L48" s="2369">
        <f t="shared" si="0"/>
        <v>0.23596374889478339</v>
      </c>
      <c r="M48" s="2370"/>
      <c r="N48" s="2371"/>
      <c r="O48" s="2380"/>
      <c r="P48" s="2380"/>
    </row>
    <row r="49" spans="2:16" ht="30" customHeight="1">
      <c r="B49" s="27"/>
      <c r="C49" s="1997" t="s">
        <v>501</v>
      </c>
      <c r="D49" s="1997"/>
      <c r="E49" s="1997"/>
      <c r="F49" s="38" t="s">
        <v>488</v>
      </c>
      <c r="G49" s="1754"/>
      <c r="H49" s="2008"/>
      <c r="I49" s="1755"/>
      <c r="J49" s="236" t="s">
        <v>61</v>
      </c>
      <c r="K49" s="237" t="s">
        <v>61</v>
      </c>
      <c r="L49" s="2369" t="s">
        <v>61</v>
      </c>
      <c r="M49" s="2370"/>
      <c r="N49" s="2371"/>
      <c r="O49" s="2380"/>
      <c r="P49" s="2380"/>
    </row>
    <row r="50" spans="2:16" ht="21" customHeight="1">
      <c r="B50" s="27" t="s">
        <v>502</v>
      </c>
      <c r="C50" s="1997" t="s">
        <v>503</v>
      </c>
      <c r="D50" s="1997"/>
      <c r="E50" s="1997"/>
      <c r="F50" s="1997"/>
      <c r="G50" s="1997"/>
      <c r="H50" s="1997"/>
      <c r="I50" s="1998"/>
      <c r="J50" s="351">
        <v>21850</v>
      </c>
      <c r="K50" s="351">
        <v>12054</v>
      </c>
      <c r="L50" s="2369">
        <f t="shared" si="0"/>
        <v>0.44832951945080091</v>
      </c>
      <c r="M50" s="2370"/>
      <c r="N50" s="2371"/>
      <c r="O50" s="2380"/>
      <c r="P50" s="2380"/>
    </row>
    <row r="51" spans="2:16" ht="21" customHeight="1">
      <c r="B51" s="27" t="s">
        <v>504</v>
      </c>
      <c r="C51" s="1997" t="s">
        <v>505</v>
      </c>
      <c r="D51" s="1997"/>
      <c r="E51" s="1997"/>
      <c r="F51" s="1997"/>
      <c r="G51" s="1997"/>
      <c r="H51" s="1997"/>
      <c r="I51" s="1998"/>
      <c r="J51" s="236" t="s">
        <v>61</v>
      </c>
      <c r="K51" s="237" t="s">
        <v>61</v>
      </c>
      <c r="L51" s="2369" t="s">
        <v>61</v>
      </c>
      <c r="M51" s="2370"/>
      <c r="N51" s="2371"/>
      <c r="O51" s="2380"/>
      <c r="P51" s="2380"/>
    </row>
    <row r="52" spans="2:16" ht="21" customHeight="1">
      <c r="B52" s="27" t="s">
        <v>506</v>
      </c>
      <c r="C52" s="1997" t="s">
        <v>131</v>
      </c>
      <c r="D52" s="1997"/>
      <c r="E52" s="1997"/>
      <c r="F52" s="1997"/>
      <c r="G52" s="1997"/>
      <c r="H52" s="1997"/>
      <c r="I52" s="1998"/>
      <c r="J52" s="351">
        <v>56393972</v>
      </c>
      <c r="K52" s="351">
        <v>114517431</v>
      </c>
      <c r="L52" s="2369">
        <f t="shared" si="0"/>
        <v>1.0306679408926898</v>
      </c>
      <c r="M52" s="2370"/>
      <c r="N52" s="2371"/>
      <c r="O52" s="2380"/>
      <c r="P52" s="2380"/>
    </row>
    <row r="53" spans="2:16" ht="21" customHeight="1">
      <c r="B53" s="27" t="s">
        <v>507</v>
      </c>
      <c r="C53" s="1997" t="s">
        <v>132</v>
      </c>
      <c r="D53" s="1997"/>
      <c r="E53" s="1997"/>
      <c r="F53" s="1997"/>
      <c r="G53" s="1997"/>
      <c r="H53" s="1997"/>
      <c r="I53" s="1998"/>
      <c r="J53" s="351">
        <v>1079289</v>
      </c>
      <c r="K53" s="351">
        <v>1513008</v>
      </c>
      <c r="L53" s="2369">
        <f t="shared" si="0"/>
        <v>0.40185622201282512</v>
      </c>
      <c r="M53" s="2370"/>
      <c r="N53" s="2371"/>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1997" t="s">
        <v>299</v>
      </c>
      <c r="D55" s="1997"/>
      <c r="E55" s="1997"/>
      <c r="F55" s="1997"/>
      <c r="G55" s="1997"/>
      <c r="H55" s="1997"/>
      <c r="I55" s="1998"/>
      <c r="J55" s="236" t="s">
        <v>61</v>
      </c>
      <c r="K55" s="237" t="s">
        <v>61</v>
      </c>
      <c r="L55" s="2369" t="s">
        <v>61</v>
      </c>
      <c r="M55" s="2370"/>
      <c r="N55" s="2371"/>
      <c r="O55" s="2380"/>
      <c r="P55" s="2380"/>
    </row>
    <row r="56" spans="2:16" ht="21" customHeight="1">
      <c r="B56" s="27"/>
      <c r="C56" s="1997" t="s">
        <v>300</v>
      </c>
      <c r="D56" s="1997"/>
      <c r="E56" s="1997"/>
      <c r="F56" s="1997"/>
      <c r="G56" s="1997"/>
      <c r="H56" s="1997"/>
      <c r="I56" s="1998"/>
      <c r="J56" s="236" t="s">
        <v>61</v>
      </c>
      <c r="K56" s="237" t="s">
        <v>61</v>
      </c>
      <c r="L56" s="2369" t="s">
        <v>61</v>
      </c>
      <c r="M56" s="2370"/>
      <c r="N56" s="2371"/>
      <c r="O56" s="2380"/>
      <c r="P56" s="2380"/>
    </row>
    <row r="57" spans="2:16" ht="21" customHeight="1" thickBot="1">
      <c r="B57" s="39" t="s">
        <v>510</v>
      </c>
      <c r="C57" s="1978" t="s">
        <v>511</v>
      </c>
      <c r="D57" s="1978"/>
      <c r="E57" s="1978"/>
      <c r="F57" s="1978"/>
      <c r="G57" s="1978"/>
      <c r="H57" s="1978"/>
      <c r="I57" s="1979"/>
      <c r="J57" s="511" t="s">
        <v>61</v>
      </c>
      <c r="K57" s="512" t="s">
        <v>61</v>
      </c>
      <c r="L57" s="5112" t="s">
        <v>61</v>
      </c>
      <c r="M57" s="5113"/>
      <c r="N57" s="5114"/>
      <c r="O57" s="2380"/>
      <c r="P57" s="2380"/>
    </row>
    <row r="58" spans="2:16" ht="51" customHeight="1" thickBot="1">
      <c r="B58" s="40" t="s">
        <v>512</v>
      </c>
      <c r="C58" s="2351" t="s">
        <v>513</v>
      </c>
      <c r="D58" s="2351"/>
      <c r="E58" s="2351"/>
      <c r="F58" s="2351"/>
      <c r="G58" s="2351"/>
      <c r="H58" s="2351"/>
      <c r="I58" s="2351"/>
      <c r="J58" s="41" t="s">
        <v>56</v>
      </c>
      <c r="K58" s="42" t="s">
        <v>514</v>
      </c>
      <c r="L58" s="2352"/>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c r="N60" s="2360"/>
      <c r="O60" s="1627" t="s">
        <v>856</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1600000</v>
      </c>
      <c r="H63" s="513">
        <v>43101</v>
      </c>
      <c r="I63" s="2317" t="s">
        <v>5744</v>
      </c>
      <c r="J63" s="2318"/>
      <c r="K63" s="2340"/>
      <c r="L63" s="2341"/>
      <c r="M63" s="2341"/>
      <c r="N63" s="2342"/>
      <c r="O63" s="2349"/>
      <c r="P63" s="2349"/>
    </row>
    <row r="64" spans="2:16" ht="54" customHeight="1">
      <c r="B64" s="1490" t="s">
        <v>441</v>
      </c>
      <c r="C64" s="1997" t="s">
        <v>525</v>
      </c>
      <c r="D64" s="1997"/>
      <c r="E64" s="1997"/>
      <c r="F64" s="1998"/>
      <c r="G64" s="48">
        <v>18000000</v>
      </c>
      <c r="H64" s="513">
        <v>43101</v>
      </c>
      <c r="I64" s="2317" t="s">
        <v>5744</v>
      </c>
      <c r="J64" s="2318"/>
      <c r="K64" s="2340"/>
      <c r="L64" s="2341"/>
      <c r="M64" s="2341"/>
      <c r="N64" s="2342"/>
      <c r="O64" s="2349"/>
      <c r="P64" s="2349"/>
    </row>
    <row r="65" spans="2:17" ht="54" customHeight="1" thickBot="1">
      <c r="B65" s="27" t="s">
        <v>443</v>
      </c>
      <c r="C65" s="1830" t="s">
        <v>526</v>
      </c>
      <c r="D65" s="1830"/>
      <c r="E65" s="1830"/>
      <c r="F65" s="1831"/>
      <c r="G65" s="259">
        <f>G63+G64</f>
        <v>19600000</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c r="L67" s="2332"/>
      <c r="M67" s="2332"/>
      <c r="N67" s="2333"/>
      <c r="O67" s="1627" t="s">
        <v>5745</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row>
    <row r="70" spans="2:17" ht="28.5" customHeight="1">
      <c r="B70" s="1490" t="s">
        <v>435</v>
      </c>
      <c r="C70" s="2338" t="s">
        <v>537</v>
      </c>
      <c r="D70" s="2338"/>
      <c r="E70" s="2339"/>
      <c r="F70" s="1523" t="s">
        <v>56</v>
      </c>
      <c r="G70" s="2315">
        <v>179712</v>
      </c>
      <c r="H70" s="2316"/>
      <c r="I70" s="2317" t="s">
        <v>862</v>
      </c>
      <c r="J70" s="2318"/>
      <c r="K70" s="2340" t="s">
        <v>5746</v>
      </c>
      <c r="L70" s="2341"/>
      <c r="M70" s="2341"/>
      <c r="N70" s="2342"/>
      <c r="O70" s="2124"/>
      <c r="P70" s="2124"/>
    </row>
    <row r="71" spans="2:17" ht="31.5" customHeight="1">
      <c r="B71" s="56"/>
      <c r="C71" s="2338" t="s">
        <v>538</v>
      </c>
      <c r="D71" s="2338"/>
      <c r="E71" s="2339"/>
      <c r="F71" s="2108" t="s">
        <v>4184</v>
      </c>
      <c r="G71" s="2110"/>
      <c r="H71" s="2110"/>
      <c r="I71" s="2110"/>
      <c r="J71" s="2110"/>
      <c r="K71" s="2340"/>
      <c r="L71" s="2341"/>
      <c r="M71" s="2341"/>
      <c r="N71" s="2342"/>
      <c r="O71" s="2124"/>
      <c r="P71" s="2124"/>
    </row>
    <row r="72" spans="2:17" ht="65.25" customHeight="1">
      <c r="B72" s="1490" t="s">
        <v>441</v>
      </c>
      <c r="C72" s="2338" t="s">
        <v>539</v>
      </c>
      <c r="D72" s="2338"/>
      <c r="E72" s="2339"/>
      <c r="F72" s="1523" t="s">
        <v>56</v>
      </c>
      <c r="G72" s="2315">
        <v>169488</v>
      </c>
      <c r="H72" s="2316"/>
      <c r="I72" s="2317" t="s">
        <v>862</v>
      </c>
      <c r="J72" s="2318"/>
      <c r="K72" s="2340" t="s">
        <v>5747</v>
      </c>
      <c r="L72" s="2341"/>
      <c r="M72" s="2341"/>
      <c r="N72" s="2342"/>
      <c r="O72" s="2124"/>
      <c r="P72" s="2124"/>
    </row>
    <row r="73" spans="2:17" ht="35.25" customHeight="1">
      <c r="B73" s="56"/>
      <c r="C73" s="2338" t="s">
        <v>540</v>
      </c>
      <c r="D73" s="2338"/>
      <c r="E73" s="2339"/>
      <c r="F73" s="2108" t="s">
        <v>330</v>
      </c>
      <c r="G73" s="2110"/>
      <c r="H73" s="2110"/>
      <c r="I73" s="2110"/>
      <c r="J73" s="2110"/>
      <c r="K73" s="2340"/>
      <c r="L73" s="2341"/>
      <c r="M73" s="2341"/>
      <c r="N73" s="2342"/>
      <c r="O73" s="2124"/>
      <c r="P73" s="2124"/>
    </row>
    <row r="74" spans="2:17" ht="51" customHeight="1" thickBot="1">
      <c r="B74" s="39" t="s">
        <v>443</v>
      </c>
      <c r="C74" s="2321" t="s">
        <v>541</v>
      </c>
      <c r="D74" s="2321"/>
      <c r="E74" s="2322"/>
      <c r="F74" s="57"/>
      <c r="G74" s="2307">
        <f>G70+G72</f>
        <v>349200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41.25" customHeight="1">
      <c r="B77" s="1490" t="s">
        <v>435</v>
      </c>
      <c r="C77" s="1997" t="s">
        <v>113</v>
      </c>
      <c r="D77" s="1997"/>
      <c r="E77" s="1998"/>
      <c r="F77" s="1523" t="s">
        <v>865</v>
      </c>
      <c r="G77" s="2315">
        <v>4361659.9000000004</v>
      </c>
      <c r="H77" s="2316"/>
      <c r="I77" s="2317" t="s">
        <v>862</v>
      </c>
      <c r="J77" s="2318"/>
      <c r="K77" s="2284" t="s">
        <v>5748</v>
      </c>
      <c r="L77" s="2285"/>
      <c r="M77" s="2285"/>
      <c r="N77" s="2286"/>
      <c r="O77" s="25" t="s">
        <v>864</v>
      </c>
      <c r="P77" s="26"/>
    </row>
    <row r="78" spans="2:17" s="164" customFormat="1" ht="32.25" customHeight="1">
      <c r="B78" s="1490" t="s">
        <v>441</v>
      </c>
      <c r="C78" s="1997" t="s">
        <v>67</v>
      </c>
      <c r="D78" s="1997"/>
      <c r="E78" s="1998"/>
      <c r="F78" s="1523" t="s">
        <v>865</v>
      </c>
      <c r="G78" s="2315">
        <v>1663283</v>
      </c>
      <c r="H78" s="2316"/>
      <c r="I78" s="2317" t="s">
        <v>862</v>
      </c>
      <c r="J78" s="2318"/>
      <c r="K78" s="2284" t="s">
        <v>5749</v>
      </c>
      <c r="L78" s="2285"/>
      <c r="M78" s="2285"/>
      <c r="N78" s="2286"/>
      <c r="O78" s="25" t="s">
        <v>867</v>
      </c>
      <c r="P78" s="26"/>
    </row>
    <row r="79" spans="2:17" s="164" customFormat="1" ht="32.25" customHeight="1">
      <c r="B79" s="1490" t="s">
        <v>443</v>
      </c>
      <c r="C79" s="1997" t="s">
        <v>115</v>
      </c>
      <c r="D79" s="1997"/>
      <c r="E79" s="1998"/>
      <c r="F79" s="1523" t="s">
        <v>865</v>
      </c>
      <c r="G79" s="2315">
        <v>349056</v>
      </c>
      <c r="H79" s="2316"/>
      <c r="I79" s="2317" t="s">
        <v>862</v>
      </c>
      <c r="J79" s="2318"/>
      <c r="K79" s="2284" t="s">
        <v>5750</v>
      </c>
      <c r="L79" s="2285"/>
      <c r="M79" s="2285"/>
      <c r="N79" s="2286"/>
      <c r="O79" s="25" t="s">
        <v>328</v>
      </c>
      <c r="P79" s="26"/>
    </row>
    <row r="80" spans="2:17" s="164" customFormat="1" ht="32.25" customHeight="1">
      <c r="B80" s="1490" t="s">
        <v>445</v>
      </c>
      <c r="C80" s="1997" t="s">
        <v>116</v>
      </c>
      <c r="D80" s="1997"/>
      <c r="E80" s="1998"/>
      <c r="F80" s="1523" t="s">
        <v>62</v>
      </c>
      <c r="G80" s="2315">
        <v>0</v>
      </c>
      <c r="H80" s="2316"/>
      <c r="I80" s="2315" t="s">
        <v>330</v>
      </c>
      <c r="J80" s="2316"/>
      <c r="K80" s="2315" t="s">
        <v>330</v>
      </c>
      <c r="L80" s="2319"/>
      <c r="M80" s="2319"/>
      <c r="N80" s="2320"/>
      <c r="O80" s="238"/>
      <c r="P80" s="2051"/>
    </row>
    <row r="81" spans="1:16" s="164" customFormat="1" ht="42.75" customHeight="1">
      <c r="B81" s="1490" t="s">
        <v>448</v>
      </c>
      <c r="C81" s="1997" t="s">
        <v>328</v>
      </c>
      <c r="D81" s="1997"/>
      <c r="E81" s="1998"/>
      <c r="F81" s="1523" t="s">
        <v>865</v>
      </c>
      <c r="G81" s="2315">
        <f>592422+197081.25</f>
        <v>789503.25</v>
      </c>
      <c r="H81" s="2316"/>
      <c r="I81" s="2317" t="s">
        <v>862</v>
      </c>
      <c r="J81" s="2318"/>
      <c r="K81" s="3207" t="s">
        <v>5751</v>
      </c>
      <c r="L81" s="3208"/>
      <c r="M81" s="3208"/>
      <c r="N81" s="3209"/>
      <c r="O81" s="1540" t="s">
        <v>867</v>
      </c>
      <c r="P81" s="2197"/>
    </row>
    <row r="82" spans="1:16" ht="53.25" customHeight="1" thickBot="1">
      <c r="B82" s="27" t="s">
        <v>450</v>
      </c>
      <c r="C82" s="1830" t="s">
        <v>549</v>
      </c>
      <c r="D82" s="1830"/>
      <c r="E82" s="1831"/>
      <c r="F82" s="61"/>
      <c r="G82" s="2307">
        <f>G77+G78+G79+G80+G81</f>
        <v>7163502.1500000004</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4.6481278377314611E-2</v>
      </c>
      <c r="K84" s="65" t="s">
        <v>434</v>
      </c>
      <c r="L84" s="2304"/>
      <c r="M84" s="2305"/>
      <c r="N84" s="2306"/>
      <c r="O84" s="2231" t="s">
        <v>5752</v>
      </c>
      <c r="P84" s="2231"/>
    </row>
    <row r="85" spans="1:16" ht="49.5" customHeight="1">
      <c r="B85" s="66" t="s">
        <v>553</v>
      </c>
      <c r="C85" s="2302" t="s">
        <v>554</v>
      </c>
      <c r="D85" s="2302"/>
      <c r="E85" s="2302"/>
      <c r="F85" s="2302"/>
      <c r="G85" s="2302"/>
      <c r="H85" s="2302"/>
      <c r="I85" s="2303"/>
      <c r="J85" s="64">
        <f>G70/G74</f>
        <v>0.51463917525773195</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0.56523043815484564</v>
      </c>
      <c r="K86" s="65" t="s">
        <v>434</v>
      </c>
      <c r="L86" s="2304" t="s">
        <v>5753</v>
      </c>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1906</v>
      </c>
      <c r="P88" s="2051"/>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56</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330</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t="s">
        <v>5754</v>
      </c>
      <c r="J95" s="2230"/>
      <c r="K95" s="2230"/>
      <c r="L95" s="2230"/>
      <c r="M95" s="2230"/>
      <c r="N95" s="2022"/>
      <c r="O95" s="2051" t="s">
        <v>1906</v>
      </c>
      <c r="P95" s="2051"/>
    </row>
    <row r="96" spans="1:16" ht="20.25" customHeight="1">
      <c r="B96" s="1519"/>
      <c r="C96" s="1903" t="s">
        <v>567</v>
      </c>
      <c r="D96" s="1903"/>
      <c r="E96" s="1903"/>
      <c r="F96" s="1999" t="s">
        <v>321</v>
      </c>
      <c r="G96" s="2000"/>
      <c r="H96" s="2290"/>
      <c r="I96" s="2023"/>
      <c r="J96" s="2048"/>
      <c r="K96" s="2048"/>
      <c r="L96" s="2048"/>
      <c r="M96" s="2048"/>
      <c r="N96" s="2024"/>
      <c r="O96" s="2124"/>
      <c r="P96" s="2124"/>
    </row>
    <row r="97" spans="2:16" ht="20.25" customHeight="1">
      <c r="B97" s="1519"/>
      <c r="C97" s="1903" t="s">
        <v>323</v>
      </c>
      <c r="D97" s="1903"/>
      <c r="E97" s="1903"/>
      <c r="F97" s="1999" t="s">
        <v>321</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t="s">
        <v>5755</v>
      </c>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262"/>
      <c r="L106" s="2263"/>
      <c r="M106" s="2263"/>
      <c r="N106" s="2264"/>
      <c r="O106" s="25" t="s">
        <v>1893</v>
      </c>
      <c r="P106" s="26" t="s">
        <v>5745</v>
      </c>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t="s">
        <v>5756</v>
      </c>
      <c r="G108" s="2276"/>
      <c r="H108" s="2277"/>
      <c r="I108" s="2278">
        <v>1760000</v>
      </c>
      <c r="J108" s="2279"/>
      <c r="K108" s="2275" t="s">
        <v>5757</v>
      </c>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870</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57</v>
      </c>
      <c r="M116" s="2110"/>
      <c r="N116" s="2191"/>
      <c r="O116" s="2231" t="s">
        <v>5758</v>
      </c>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57</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57</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57</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57</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57</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57</v>
      </c>
      <c r="L125" s="2108" t="s">
        <v>57</v>
      </c>
      <c r="M125" s="2110"/>
      <c r="N125" s="2191"/>
      <c r="O125" s="2232"/>
      <c r="P125" s="2232"/>
    </row>
    <row r="126" spans="2:16" ht="21" customHeight="1">
      <c r="B126" s="73" t="s">
        <v>596</v>
      </c>
      <c r="C126" s="1885" t="s">
        <v>597</v>
      </c>
      <c r="D126" s="1885"/>
      <c r="E126" s="1885"/>
      <c r="F126" s="2148"/>
      <c r="G126" s="2108" t="s">
        <v>62</v>
      </c>
      <c r="H126" s="2109"/>
      <c r="I126" s="2108" t="s">
        <v>62</v>
      </c>
      <c r="J126" s="2109"/>
      <c r="K126" s="1522" t="s">
        <v>62</v>
      </c>
      <c r="L126" s="2108" t="s">
        <v>62</v>
      </c>
      <c r="M126" s="2110"/>
      <c r="N126" s="2191"/>
      <c r="O126" s="2232"/>
      <c r="P126" s="2232"/>
    </row>
    <row r="127" spans="2:16" ht="29.25" customHeight="1">
      <c r="B127" s="73" t="s">
        <v>598</v>
      </c>
      <c r="C127" s="1885" t="s">
        <v>599</v>
      </c>
      <c r="D127" s="1885"/>
      <c r="E127" s="1885"/>
      <c r="F127" s="2148"/>
      <c r="G127" s="2108" t="s">
        <v>62</v>
      </c>
      <c r="H127" s="2109"/>
      <c r="I127" s="2108" t="s">
        <v>62</v>
      </c>
      <c r="J127" s="2109"/>
      <c r="K127" s="1522" t="s">
        <v>62</v>
      </c>
      <c r="L127" s="2108" t="s">
        <v>62</v>
      </c>
      <c r="M127" s="2110"/>
      <c r="N127" s="2191"/>
      <c r="O127" s="2232"/>
      <c r="P127" s="2232"/>
    </row>
    <row r="128" spans="2:16" ht="21" customHeight="1">
      <c r="B128" s="73" t="s">
        <v>600</v>
      </c>
      <c r="C128" s="1885" t="s">
        <v>601</v>
      </c>
      <c r="D128" s="1885"/>
      <c r="E128" s="1885"/>
      <c r="F128" s="2148"/>
      <c r="G128" s="2108" t="s">
        <v>65</v>
      </c>
      <c r="H128" s="2109"/>
      <c r="I128" s="2108" t="s">
        <v>56</v>
      </c>
      <c r="J128" s="2109"/>
      <c r="K128" s="1522" t="s">
        <v>57</v>
      </c>
      <c r="L128" s="2108" t="s">
        <v>57</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t="s">
        <v>5759</v>
      </c>
      <c r="F130" s="2242"/>
      <c r="G130" s="2108" t="s">
        <v>62</v>
      </c>
      <c r="H130" s="2109"/>
      <c r="I130" s="2108" t="s">
        <v>62</v>
      </c>
      <c r="J130" s="2109"/>
      <c r="K130" s="1522" t="s">
        <v>62</v>
      </c>
      <c r="L130" s="2108" t="s">
        <v>62</v>
      </c>
      <c r="M130" s="2110"/>
      <c r="N130" s="2191"/>
      <c r="O130" s="2232"/>
      <c r="P130" s="2232"/>
    </row>
    <row r="131" spans="2:16" ht="27.75" customHeight="1">
      <c r="B131" s="75" t="s">
        <v>489</v>
      </c>
      <c r="C131" s="2241" t="s">
        <v>604</v>
      </c>
      <c r="D131" s="2241"/>
      <c r="E131" s="2242" t="s">
        <v>5759</v>
      </c>
      <c r="F131" s="2242"/>
      <c r="G131" s="2108" t="s">
        <v>62</v>
      </c>
      <c r="H131" s="2109"/>
      <c r="I131" s="2108" t="s">
        <v>62</v>
      </c>
      <c r="J131" s="2109"/>
      <c r="K131" s="1522" t="s">
        <v>62</v>
      </c>
      <c r="L131" s="2108" t="s">
        <v>62</v>
      </c>
      <c r="M131" s="2110"/>
      <c r="N131" s="2191"/>
      <c r="O131" s="2232"/>
      <c r="P131" s="2232"/>
    </row>
    <row r="132" spans="2:16" ht="27.75" customHeight="1">
      <c r="B132" s="75" t="s">
        <v>493</v>
      </c>
      <c r="C132" s="2241" t="s">
        <v>604</v>
      </c>
      <c r="D132" s="2241"/>
      <c r="E132" s="2242" t="s">
        <v>5759</v>
      </c>
      <c r="F132" s="2242"/>
      <c r="G132" s="2108" t="s">
        <v>62</v>
      </c>
      <c r="H132" s="2109"/>
      <c r="I132" s="2108" t="s">
        <v>62</v>
      </c>
      <c r="J132" s="2109"/>
      <c r="K132" s="1522" t="s">
        <v>62</v>
      </c>
      <c r="L132" s="2108" t="s">
        <v>62</v>
      </c>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10.25" customHeight="1">
      <c r="B135" s="28" t="s">
        <v>607</v>
      </c>
      <c r="C135" s="2111" t="s">
        <v>608</v>
      </c>
      <c r="D135" s="2111"/>
      <c r="E135" s="2111"/>
      <c r="F135" s="2111"/>
      <c r="G135" s="1531" t="s">
        <v>56</v>
      </c>
      <c r="H135" s="2236" t="s">
        <v>609</v>
      </c>
      <c r="I135" s="2237"/>
      <c r="J135" s="2238" t="s">
        <v>5760</v>
      </c>
      <c r="K135" s="2239"/>
      <c r="L135" s="2239"/>
      <c r="M135" s="2239"/>
      <c r="N135" s="2240"/>
      <c r="O135" s="1628" t="s">
        <v>882</v>
      </c>
      <c r="P135" s="1540"/>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34.5" customHeight="1">
      <c r="B137" s="1490" t="s">
        <v>611</v>
      </c>
      <c r="C137" s="2028" t="s">
        <v>612</v>
      </c>
      <c r="D137" s="2028"/>
      <c r="E137" s="2028"/>
      <c r="F137" s="2028"/>
      <c r="G137" s="2028"/>
      <c r="H137" s="1999" t="s">
        <v>5761</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5762</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t="s">
        <v>5763</v>
      </c>
      <c r="M140" s="2223"/>
      <c r="N140" s="2224"/>
      <c r="O140" s="2233"/>
      <c r="P140" s="2233"/>
    </row>
    <row r="141" spans="2:16" ht="36.75" customHeight="1">
      <c r="B141" s="23" t="s">
        <v>616</v>
      </c>
      <c r="C141" s="2028" t="s">
        <v>617</v>
      </c>
      <c r="D141" s="2028"/>
      <c r="E141" s="2028"/>
      <c r="F141" s="2028"/>
      <c r="G141" s="2028"/>
      <c r="H141" s="1999" t="s">
        <v>57</v>
      </c>
      <c r="I141" s="2027"/>
      <c r="J141" s="2027"/>
      <c r="K141" s="2169"/>
      <c r="L141" s="2039" t="s">
        <v>5764</v>
      </c>
      <c r="M141" s="2039"/>
      <c r="N141" s="2225"/>
      <c r="O141" s="2051" t="s">
        <v>914</v>
      </c>
      <c r="P141" s="2051"/>
    </row>
    <row r="142" spans="2:16" ht="72.599999999999994"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914</v>
      </c>
      <c r="P143" s="2051"/>
    </row>
    <row r="144" spans="2:16" ht="80.45" customHeight="1" thickBot="1">
      <c r="B144" s="22" t="s">
        <v>435</v>
      </c>
      <c r="C144" s="1855" t="s">
        <v>618</v>
      </c>
      <c r="D144" s="1855"/>
      <c r="E144" s="1855"/>
      <c r="F144" s="1855"/>
      <c r="G144" s="2098"/>
      <c r="H144" s="1999" t="s">
        <v>5765</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849</v>
      </c>
      <c r="P146" s="2006"/>
    </row>
    <row r="147" spans="2:16" ht="94.5" customHeight="1">
      <c r="B147" s="76" t="s">
        <v>611</v>
      </c>
      <c r="C147" s="1885" t="s">
        <v>584</v>
      </c>
      <c r="D147" s="1885"/>
      <c r="E147" s="1885"/>
      <c r="F147" s="2148"/>
      <c r="G147" s="2108" t="s">
        <v>168</v>
      </c>
      <c r="H147" s="2110"/>
      <c r="I147" s="2109"/>
      <c r="J147" s="2108" t="s">
        <v>165</v>
      </c>
      <c r="K147" s="2110"/>
      <c r="L147" s="2109"/>
      <c r="M147" s="2162" t="s">
        <v>5766</v>
      </c>
      <c r="N147" s="2196"/>
      <c r="O147" s="2165"/>
      <c r="P147" s="2165"/>
    </row>
    <row r="148" spans="2:16" ht="42" customHeight="1">
      <c r="B148" s="76" t="s">
        <v>441</v>
      </c>
      <c r="C148" s="1885" t="s">
        <v>585</v>
      </c>
      <c r="D148" s="1885"/>
      <c r="E148" s="1885"/>
      <c r="F148" s="2148"/>
      <c r="G148" s="2108" t="s">
        <v>168</v>
      </c>
      <c r="H148" s="2110"/>
      <c r="I148" s="2109"/>
      <c r="J148" s="2108" t="s">
        <v>165</v>
      </c>
      <c r="K148" s="2110"/>
      <c r="L148" s="2109"/>
      <c r="M148" s="2162" t="s">
        <v>5767</v>
      </c>
      <c r="N148" s="2196"/>
      <c r="O148" s="2165"/>
      <c r="P148" s="2165"/>
    </row>
    <row r="149" spans="2:16" ht="31.5" customHeight="1">
      <c r="B149" s="76" t="s">
        <v>443</v>
      </c>
      <c r="C149" s="79" t="s">
        <v>458</v>
      </c>
      <c r="D149" s="1885" t="s">
        <v>626</v>
      </c>
      <c r="E149" s="1885"/>
      <c r="F149" s="2148"/>
      <c r="G149" s="2108" t="s">
        <v>168</v>
      </c>
      <c r="H149" s="2110"/>
      <c r="I149" s="2109"/>
      <c r="J149" s="2108" t="s">
        <v>165</v>
      </c>
      <c r="K149" s="2110"/>
      <c r="L149" s="2109"/>
      <c r="M149" s="2162" t="s">
        <v>5767</v>
      </c>
      <c r="N149" s="2196"/>
      <c r="O149" s="2165"/>
      <c r="P149" s="2165"/>
    </row>
    <row r="150" spans="2:16" ht="32.25" customHeight="1">
      <c r="B150" s="76"/>
      <c r="C150" s="1528" t="s">
        <v>489</v>
      </c>
      <c r="D150" s="1885" t="s">
        <v>627</v>
      </c>
      <c r="E150" s="1885"/>
      <c r="F150" s="2148"/>
      <c r="G150" s="2108" t="s">
        <v>168</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165</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165</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62</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62</v>
      </c>
      <c r="K159" s="2110"/>
      <c r="L159" s="2109"/>
      <c r="M159" s="2163"/>
      <c r="N159" s="2196"/>
      <c r="O159" s="2017"/>
      <c r="P159" s="2017"/>
    </row>
    <row r="160" spans="2:16" ht="28.5" customHeight="1">
      <c r="B160" s="22" t="s">
        <v>600</v>
      </c>
      <c r="C160" s="1885" t="s">
        <v>5768</v>
      </c>
      <c r="D160" s="1885"/>
      <c r="E160" s="1885"/>
      <c r="F160" s="2148"/>
      <c r="G160" s="2108" t="s">
        <v>168</v>
      </c>
      <c r="H160" s="2110"/>
      <c r="I160" s="2109"/>
      <c r="J160" s="2108" t="s">
        <v>165</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5769</v>
      </c>
      <c r="D163" s="2028"/>
      <c r="E163" s="2029"/>
      <c r="F163" s="1542" t="s">
        <v>635</v>
      </c>
      <c r="G163" s="2198" t="s">
        <v>636</v>
      </c>
      <c r="H163" s="2199"/>
      <c r="I163" s="2199"/>
      <c r="J163" s="2199"/>
      <c r="K163" s="2200"/>
      <c r="L163" s="2201" t="s">
        <v>637</v>
      </c>
      <c r="M163" s="2202"/>
      <c r="N163" s="2202"/>
      <c r="O163" s="2204" t="s">
        <v>882</v>
      </c>
      <c r="P163" s="2204"/>
    </row>
    <row r="164" spans="1:16" ht="28.5" customHeight="1">
      <c r="A164" s="166"/>
      <c r="B164" s="1492" t="s">
        <v>435</v>
      </c>
      <c r="C164" s="1997" t="s">
        <v>175</v>
      </c>
      <c r="D164" s="1997"/>
      <c r="E164" s="1998"/>
      <c r="F164" s="1523" t="s">
        <v>56</v>
      </c>
      <c r="G164" s="2188" t="s">
        <v>5770</v>
      </c>
      <c r="H164" s="2189"/>
      <c r="I164" s="2189"/>
      <c r="J164" s="2189"/>
      <c r="K164" s="2190"/>
      <c r="L164" s="2108" t="s">
        <v>56</v>
      </c>
      <c r="M164" s="2110"/>
      <c r="N164" s="2110"/>
      <c r="O164" s="2204"/>
      <c r="P164" s="2204"/>
    </row>
    <row r="165" spans="1:16" ht="30.6" customHeight="1">
      <c r="A165" s="166"/>
      <c r="B165" s="1492" t="s">
        <v>441</v>
      </c>
      <c r="C165" s="1997" t="s">
        <v>176</v>
      </c>
      <c r="D165" s="1997"/>
      <c r="E165" s="1998"/>
      <c r="F165" s="1523" t="s">
        <v>56</v>
      </c>
      <c r="G165" s="2188" t="s">
        <v>5770</v>
      </c>
      <c r="H165" s="2189"/>
      <c r="I165" s="2189"/>
      <c r="J165" s="2189"/>
      <c r="K165" s="2190"/>
      <c r="L165" s="2108" t="s">
        <v>56</v>
      </c>
      <c r="M165" s="2110"/>
      <c r="N165" s="2110"/>
      <c r="O165" s="2204"/>
      <c r="P165" s="2204"/>
    </row>
    <row r="166" spans="1:16" ht="30.6" customHeight="1">
      <c r="A166" s="166"/>
      <c r="B166" s="1492" t="s">
        <v>443</v>
      </c>
      <c r="C166" s="1997" t="s">
        <v>177</v>
      </c>
      <c r="D166" s="1997"/>
      <c r="E166" s="1998"/>
      <c r="F166" s="1523" t="s">
        <v>56</v>
      </c>
      <c r="G166" s="2188" t="s">
        <v>5770</v>
      </c>
      <c r="H166" s="2189"/>
      <c r="I166" s="2189"/>
      <c r="J166" s="2189"/>
      <c r="K166" s="2190"/>
      <c r="L166" s="2108" t="s">
        <v>56</v>
      </c>
      <c r="M166" s="2110"/>
      <c r="N166" s="2110"/>
      <c r="O166" s="2204"/>
      <c r="P166" s="2204"/>
    </row>
    <row r="167" spans="1:16" ht="30.6" customHeight="1">
      <c r="A167" s="166"/>
      <c r="B167" s="1492" t="s">
        <v>445</v>
      </c>
      <c r="C167" s="1997" t="s">
        <v>178</v>
      </c>
      <c r="D167" s="1997"/>
      <c r="E167" s="1998"/>
      <c r="F167" s="1523" t="s">
        <v>56</v>
      </c>
      <c r="G167" s="2188" t="s">
        <v>5770</v>
      </c>
      <c r="H167" s="2189"/>
      <c r="I167" s="2189"/>
      <c r="J167" s="2189"/>
      <c r="K167" s="2190"/>
      <c r="L167" s="2108" t="s">
        <v>56</v>
      </c>
      <c r="M167" s="2110"/>
      <c r="N167" s="2110"/>
      <c r="O167" s="2204"/>
      <c r="P167" s="2204"/>
    </row>
    <row r="168" spans="1:16" ht="30.6" customHeight="1">
      <c r="A168" s="166"/>
      <c r="B168" s="76" t="s">
        <v>448</v>
      </c>
      <c r="C168" s="1997" t="s">
        <v>179</v>
      </c>
      <c r="D168" s="1997"/>
      <c r="E168" s="1998"/>
      <c r="F168" s="1532" t="s">
        <v>56</v>
      </c>
      <c r="G168" s="2188" t="s">
        <v>5770</v>
      </c>
      <c r="H168" s="2189"/>
      <c r="I168" s="2189"/>
      <c r="J168" s="2189"/>
      <c r="K168" s="2190"/>
      <c r="L168" s="2108" t="s">
        <v>56</v>
      </c>
      <c r="M168" s="2110"/>
      <c r="N168" s="2110"/>
      <c r="O168" s="2204"/>
      <c r="P168" s="2204"/>
    </row>
    <row r="169" spans="1:16" ht="30.6" customHeight="1">
      <c r="A169" s="166"/>
      <c r="B169" s="84" t="s">
        <v>450</v>
      </c>
      <c r="C169" s="1997" t="s">
        <v>638</v>
      </c>
      <c r="D169" s="1997"/>
      <c r="E169" s="1998"/>
      <c r="F169" s="1532" t="s">
        <v>56</v>
      </c>
      <c r="G169" s="2188" t="s">
        <v>5770</v>
      </c>
      <c r="H169" s="2189"/>
      <c r="I169" s="2189"/>
      <c r="J169" s="2189"/>
      <c r="K169" s="2190"/>
      <c r="L169" s="2108" t="s">
        <v>56</v>
      </c>
      <c r="M169" s="2110"/>
      <c r="N169" s="2110"/>
      <c r="O169" s="2204"/>
      <c r="P169" s="2204"/>
    </row>
    <row r="170" spans="1:16" ht="30.6" customHeight="1">
      <c r="A170" s="166"/>
      <c r="B170" s="84" t="s">
        <v>453</v>
      </c>
      <c r="C170" s="1997" t="s">
        <v>181</v>
      </c>
      <c r="D170" s="1997"/>
      <c r="E170" s="1998"/>
      <c r="F170" s="1532" t="s">
        <v>56</v>
      </c>
      <c r="G170" s="2188" t="s">
        <v>5770</v>
      </c>
      <c r="H170" s="2189"/>
      <c r="I170" s="2189"/>
      <c r="J170" s="2189"/>
      <c r="K170" s="2190"/>
      <c r="L170" s="2108" t="s">
        <v>56</v>
      </c>
      <c r="M170" s="2110"/>
      <c r="N170" s="2110"/>
      <c r="O170" s="2204"/>
      <c r="P170" s="2204"/>
    </row>
    <row r="171" spans="1:16" ht="30.6" customHeight="1">
      <c r="A171" s="166"/>
      <c r="B171" s="84" t="s">
        <v>456</v>
      </c>
      <c r="C171" s="1997" t="s">
        <v>182</v>
      </c>
      <c r="D171" s="1997"/>
      <c r="E171" s="1998"/>
      <c r="F171" s="1532" t="s">
        <v>56</v>
      </c>
      <c r="G171" s="2188" t="s">
        <v>5770</v>
      </c>
      <c r="H171" s="2189"/>
      <c r="I171" s="2189"/>
      <c r="J171" s="2189"/>
      <c r="K171" s="2190"/>
      <c r="L171" s="2108" t="s">
        <v>56</v>
      </c>
      <c r="M171" s="2110"/>
      <c r="N171" s="2110"/>
      <c r="O171" s="2204"/>
      <c r="P171" s="2204"/>
    </row>
    <row r="172" spans="1:16" ht="30.6" customHeight="1">
      <c r="A172" s="166"/>
      <c r="B172" s="84" t="s">
        <v>458</v>
      </c>
      <c r="C172" s="1997" t="s">
        <v>183</v>
      </c>
      <c r="D172" s="1997"/>
      <c r="E172" s="1998"/>
      <c r="F172" s="1532" t="s">
        <v>56</v>
      </c>
      <c r="G172" s="2188" t="s">
        <v>5770</v>
      </c>
      <c r="H172" s="2189"/>
      <c r="I172" s="2189"/>
      <c r="J172" s="2189"/>
      <c r="K172" s="2190"/>
      <c r="L172" s="2108" t="s">
        <v>56</v>
      </c>
      <c r="M172" s="2110"/>
      <c r="N172" s="2191"/>
      <c r="O172" s="2204"/>
      <c r="P172" s="2204"/>
    </row>
    <row r="173" spans="1:16" ht="30.6" customHeight="1">
      <c r="A173" s="166"/>
      <c r="B173" s="84" t="s">
        <v>594</v>
      </c>
      <c r="C173" s="1997" t="s">
        <v>639</v>
      </c>
      <c r="D173" s="1997"/>
      <c r="E173" s="1998"/>
      <c r="F173" s="1532" t="s">
        <v>56</v>
      </c>
      <c r="G173" s="2188" t="s">
        <v>5770</v>
      </c>
      <c r="H173" s="2189"/>
      <c r="I173" s="2189"/>
      <c r="J173" s="2189"/>
      <c r="K173" s="2190"/>
      <c r="L173" s="2108" t="s">
        <v>56</v>
      </c>
      <c r="M173" s="2110"/>
      <c r="N173" s="2110"/>
      <c r="O173" s="2204"/>
      <c r="P173" s="2204"/>
    </row>
    <row r="174" spans="1:16" ht="64.5" customHeight="1">
      <c r="A174" s="166"/>
      <c r="B174" s="76" t="s">
        <v>596</v>
      </c>
      <c r="C174" s="1997" t="s">
        <v>640</v>
      </c>
      <c r="D174" s="1997"/>
      <c r="E174" s="1998"/>
      <c r="F174" s="1532" t="s">
        <v>56</v>
      </c>
      <c r="G174" s="5115" t="s">
        <v>5771</v>
      </c>
      <c r="H174" s="5116"/>
      <c r="I174" s="5116"/>
      <c r="J174" s="5116"/>
      <c r="K174" s="5117"/>
      <c r="L174" s="2108" t="s">
        <v>56</v>
      </c>
      <c r="M174" s="2110"/>
      <c r="N174" s="2110"/>
      <c r="O174" s="2205"/>
      <c r="P174" s="2205"/>
    </row>
    <row r="175" spans="1:16" ht="48" customHeight="1">
      <c r="A175" s="166"/>
      <c r="B175" s="1549" t="s">
        <v>192</v>
      </c>
      <c r="C175" s="2028" t="s">
        <v>5772</v>
      </c>
      <c r="D175" s="2028"/>
      <c r="E175" s="2029"/>
      <c r="F175" s="1542" t="s">
        <v>635</v>
      </c>
      <c r="G175" s="2192" t="s">
        <v>642</v>
      </c>
      <c r="H175" s="2193"/>
      <c r="I175" s="2193"/>
      <c r="J175" s="2193"/>
      <c r="K175" s="2193"/>
      <c r="L175" s="2193"/>
      <c r="M175" s="2193"/>
      <c r="N175" s="2194"/>
      <c r="O175" s="2051" t="s">
        <v>885</v>
      </c>
      <c r="P175" s="2074"/>
    </row>
    <row r="176" spans="1:16" ht="30.6" customHeight="1">
      <c r="A176" s="166"/>
      <c r="B176" s="1492" t="s">
        <v>435</v>
      </c>
      <c r="C176" s="1997" t="s">
        <v>175</v>
      </c>
      <c r="D176" s="1997"/>
      <c r="E176" s="1998"/>
      <c r="F176" s="33" t="s">
        <v>56</v>
      </c>
      <c r="G176" s="2170" t="s">
        <v>5773</v>
      </c>
      <c r="H176" s="2171"/>
      <c r="I176" s="2171"/>
      <c r="J176" s="2171"/>
      <c r="K176" s="2171"/>
      <c r="L176" s="2171"/>
      <c r="M176" s="2171"/>
      <c r="N176" s="2179"/>
      <c r="O176" s="2124"/>
      <c r="P176" s="2081"/>
    </row>
    <row r="177" spans="1:16" ht="18.75" customHeight="1">
      <c r="A177" s="166"/>
      <c r="B177" s="1492" t="s">
        <v>441</v>
      </c>
      <c r="C177" s="1997" t="s">
        <v>176</v>
      </c>
      <c r="D177" s="1997"/>
      <c r="E177" s="1998"/>
      <c r="F177" s="33" t="s">
        <v>56</v>
      </c>
      <c r="G177" s="2170" t="s">
        <v>5774</v>
      </c>
      <c r="H177" s="2171"/>
      <c r="I177" s="2171"/>
      <c r="J177" s="2171"/>
      <c r="K177" s="2171"/>
      <c r="L177" s="2171"/>
      <c r="M177" s="2171"/>
      <c r="N177" s="2179"/>
      <c r="O177" s="2124"/>
      <c r="P177" s="2081"/>
    </row>
    <row r="178" spans="1:16" ht="18.75" customHeight="1">
      <c r="A178" s="166"/>
      <c r="B178" s="1492" t="s">
        <v>443</v>
      </c>
      <c r="C178" s="1997" t="s">
        <v>177</v>
      </c>
      <c r="D178" s="1997"/>
      <c r="E178" s="1998"/>
      <c r="F178" s="33" t="s">
        <v>56</v>
      </c>
      <c r="G178" s="2170" t="s">
        <v>5775</v>
      </c>
      <c r="H178" s="2171"/>
      <c r="I178" s="2171"/>
      <c r="J178" s="2171"/>
      <c r="K178" s="2171"/>
      <c r="L178" s="2171"/>
      <c r="M178" s="2171"/>
      <c r="N178" s="2179"/>
      <c r="O178" s="2124"/>
      <c r="P178" s="2081"/>
    </row>
    <row r="179" spans="1:16" ht="18.75" customHeight="1">
      <c r="A179" s="166"/>
      <c r="B179" s="1492" t="s">
        <v>445</v>
      </c>
      <c r="C179" s="1997" t="s">
        <v>178</v>
      </c>
      <c r="D179" s="1997"/>
      <c r="E179" s="1998"/>
      <c r="F179" s="33" t="s">
        <v>56</v>
      </c>
      <c r="G179" s="2170" t="s">
        <v>5775</v>
      </c>
      <c r="H179" s="2171"/>
      <c r="I179" s="2171"/>
      <c r="J179" s="2171"/>
      <c r="K179" s="2171"/>
      <c r="L179" s="2171"/>
      <c r="M179" s="2171"/>
      <c r="N179" s="2179"/>
      <c r="O179" s="2124"/>
      <c r="P179" s="2081"/>
    </row>
    <row r="180" spans="1:16" ht="18.75" customHeight="1">
      <c r="A180" s="166"/>
      <c r="B180" s="76" t="s">
        <v>448</v>
      </c>
      <c r="C180" s="1997" t="s">
        <v>179</v>
      </c>
      <c r="D180" s="1997"/>
      <c r="E180" s="1998"/>
      <c r="F180" s="33" t="s">
        <v>56</v>
      </c>
      <c r="G180" s="2170" t="s">
        <v>5775</v>
      </c>
      <c r="H180" s="2171"/>
      <c r="I180" s="2171"/>
      <c r="J180" s="2171"/>
      <c r="K180" s="2171"/>
      <c r="L180" s="2171"/>
      <c r="M180" s="2171"/>
      <c r="N180" s="2179"/>
      <c r="O180" s="2124"/>
      <c r="P180" s="2081"/>
    </row>
    <row r="181" spans="1:16" ht="18.75" customHeight="1">
      <c r="A181" s="166"/>
      <c r="B181" s="84" t="s">
        <v>450</v>
      </c>
      <c r="C181" s="1997" t="s">
        <v>638</v>
      </c>
      <c r="D181" s="1997"/>
      <c r="E181" s="1998"/>
      <c r="F181" s="33" t="s">
        <v>56</v>
      </c>
      <c r="G181" s="2170" t="s">
        <v>5775</v>
      </c>
      <c r="H181" s="2171"/>
      <c r="I181" s="2171"/>
      <c r="J181" s="2171"/>
      <c r="K181" s="2171"/>
      <c r="L181" s="2171"/>
      <c r="M181" s="2171"/>
      <c r="N181" s="2179"/>
      <c r="O181" s="2124"/>
      <c r="P181" s="2081"/>
    </row>
    <row r="182" spans="1:16" ht="18.75" customHeight="1">
      <c r="A182" s="166"/>
      <c r="B182" s="84" t="s">
        <v>453</v>
      </c>
      <c r="C182" s="1997" t="s">
        <v>181</v>
      </c>
      <c r="D182" s="1997"/>
      <c r="E182" s="1998"/>
      <c r="F182" s="33" t="s">
        <v>56</v>
      </c>
      <c r="G182" s="2170" t="s">
        <v>5776</v>
      </c>
      <c r="H182" s="2171"/>
      <c r="I182" s="2171"/>
      <c r="J182" s="2171"/>
      <c r="K182" s="2171"/>
      <c r="L182" s="2171"/>
      <c r="M182" s="2171"/>
      <c r="N182" s="2179"/>
      <c r="O182" s="2124"/>
      <c r="P182" s="2081"/>
    </row>
    <row r="183" spans="1:16" ht="18.75" customHeight="1">
      <c r="A183" s="166"/>
      <c r="B183" s="84" t="s">
        <v>456</v>
      </c>
      <c r="C183" s="1997" t="s">
        <v>182</v>
      </c>
      <c r="D183" s="1997"/>
      <c r="E183" s="1998"/>
      <c r="F183" s="33" t="s">
        <v>56</v>
      </c>
      <c r="G183" s="2170" t="s">
        <v>5777</v>
      </c>
      <c r="H183" s="2171"/>
      <c r="I183" s="2171"/>
      <c r="J183" s="2171"/>
      <c r="K183" s="2171"/>
      <c r="L183" s="2171"/>
      <c r="M183" s="2171"/>
      <c r="N183" s="2179"/>
      <c r="O183" s="2124"/>
      <c r="P183" s="2081"/>
    </row>
    <row r="184" spans="1:16" ht="18.75" customHeight="1">
      <c r="A184" s="166"/>
      <c r="B184" s="84" t="s">
        <v>458</v>
      </c>
      <c r="C184" s="1997" t="s">
        <v>183</v>
      </c>
      <c r="D184" s="1997"/>
      <c r="E184" s="1998"/>
      <c r="F184" s="33" t="s">
        <v>56</v>
      </c>
      <c r="G184" s="2162" t="s">
        <v>5778</v>
      </c>
      <c r="H184" s="2163"/>
      <c r="I184" s="2163"/>
      <c r="J184" s="2163"/>
      <c r="K184" s="2163"/>
      <c r="L184" s="2163"/>
      <c r="M184" s="2163"/>
      <c r="N184" s="2196"/>
      <c r="O184" s="2124"/>
      <c r="P184" s="2081"/>
    </row>
    <row r="185" spans="1:16" ht="18.75" customHeight="1">
      <c r="A185" s="166"/>
      <c r="B185" s="84" t="s">
        <v>594</v>
      </c>
      <c r="C185" s="1997" t="s">
        <v>639</v>
      </c>
      <c r="D185" s="1997"/>
      <c r="E185" s="1998"/>
      <c r="F185" s="33" t="s">
        <v>56</v>
      </c>
      <c r="G185" s="2172" t="s">
        <v>5779</v>
      </c>
      <c r="H185" s="2173"/>
      <c r="I185" s="2173"/>
      <c r="J185" s="2173"/>
      <c r="K185" s="2173"/>
      <c r="L185" s="2173"/>
      <c r="M185" s="2173"/>
      <c r="N185" s="2174"/>
      <c r="O185" s="2124"/>
      <c r="P185" s="2081"/>
    </row>
    <row r="186" spans="1:16" ht="18.75" customHeight="1">
      <c r="A186" s="166"/>
      <c r="B186" s="76" t="s">
        <v>596</v>
      </c>
      <c r="C186" s="1997" t="s">
        <v>640</v>
      </c>
      <c r="D186" s="1997"/>
      <c r="E186" s="1998"/>
      <c r="F186" s="33" t="s">
        <v>56</v>
      </c>
      <c r="G186" s="2162" t="s">
        <v>5779</v>
      </c>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882</v>
      </c>
      <c r="P187" s="2051"/>
    </row>
    <row r="188" spans="1:16" ht="20.25" customHeight="1">
      <c r="A188" s="166"/>
      <c r="B188" s="1489" t="s">
        <v>435</v>
      </c>
      <c r="C188" s="1997" t="s">
        <v>175</v>
      </c>
      <c r="D188" s="1997"/>
      <c r="E188" s="1998"/>
      <c r="F188" s="1523" t="s">
        <v>57</v>
      </c>
      <c r="G188" s="2188" t="s">
        <v>5780</v>
      </c>
      <c r="H188" s="2189"/>
      <c r="I188" s="2189"/>
      <c r="J188" s="2189"/>
      <c r="K188" s="2190"/>
      <c r="L188" s="2108" t="s">
        <v>62</v>
      </c>
      <c r="M188" s="2110"/>
      <c r="N188" s="2191"/>
      <c r="O188" s="2124"/>
      <c r="P188" s="2124"/>
    </row>
    <row r="189" spans="1:16" ht="20.25" customHeight="1">
      <c r="A189" s="166"/>
      <c r="B189" s="1489" t="s">
        <v>441</v>
      </c>
      <c r="C189" s="1997" t="s">
        <v>176</v>
      </c>
      <c r="D189" s="1997"/>
      <c r="E189" s="1998"/>
      <c r="F189" s="1523" t="s">
        <v>57</v>
      </c>
      <c r="G189" s="2188"/>
      <c r="H189" s="2189"/>
      <c r="I189" s="2189"/>
      <c r="J189" s="2189"/>
      <c r="K189" s="2190"/>
      <c r="L189" s="2108" t="s">
        <v>62</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21" customHeight="1">
      <c r="A200" s="166"/>
      <c r="B200" s="1489" t="s">
        <v>435</v>
      </c>
      <c r="C200" s="1997" t="s">
        <v>175</v>
      </c>
      <c r="D200" s="1997"/>
      <c r="E200" s="1998"/>
      <c r="F200" s="33" t="s">
        <v>56</v>
      </c>
      <c r="G200" s="2170" t="s">
        <v>5781</v>
      </c>
      <c r="H200" s="2171"/>
      <c r="I200" s="2171"/>
      <c r="J200" s="2171"/>
      <c r="K200" s="2171"/>
      <c r="L200" s="2171"/>
      <c r="M200" s="2171"/>
      <c r="N200" s="2179"/>
      <c r="O200" s="2124"/>
      <c r="P200" s="2124"/>
    </row>
    <row r="201" spans="1:16" ht="21" customHeight="1">
      <c r="A201" s="166"/>
      <c r="B201" s="1489" t="s">
        <v>441</v>
      </c>
      <c r="C201" s="1997" t="s">
        <v>176</v>
      </c>
      <c r="D201" s="1997"/>
      <c r="E201" s="1998"/>
      <c r="F201" s="33" t="s">
        <v>56</v>
      </c>
      <c r="G201" s="2170" t="s">
        <v>5781</v>
      </c>
      <c r="H201" s="2171"/>
      <c r="I201" s="2171"/>
      <c r="J201" s="2171"/>
      <c r="K201" s="2171"/>
      <c r="L201" s="2171"/>
      <c r="M201" s="2171"/>
      <c r="N201" s="2179"/>
      <c r="O201" s="2124"/>
      <c r="P201" s="2124"/>
    </row>
    <row r="202" spans="1:16" ht="21" customHeight="1">
      <c r="A202" s="166"/>
      <c r="B202" s="1489" t="s">
        <v>443</v>
      </c>
      <c r="C202" s="1997" t="s">
        <v>177</v>
      </c>
      <c r="D202" s="1997"/>
      <c r="E202" s="1998"/>
      <c r="F202" s="33" t="s">
        <v>56</v>
      </c>
      <c r="G202" s="2170" t="s">
        <v>5781</v>
      </c>
      <c r="H202" s="2171"/>
      <c r="I202" s="2171"/>
      <c r="J202" s="2171"/>
      <c r="K202" s="2171"/>
      <c r="L202" s="2171"/>
      <c r="M202" s="2171"/>
      <c r="N202" s="2179"/>
      <c r="O202" s="2124"/>
      <c r="P202" s="2124"/>
    </row>
    <row r="203" spans="1:16" ht="21" customHeight="1">
      <c r="A203" s="166"/>
      <c r="B203" s="1489" t="s">
        <v>445</v>
      </c>
      <c r="C203" s="1997" t="s">
        <v>178</v>
      </c>
      <c r="D203" s="1997"/>
      <c r="E203" s="1998"/>
      <c r="F203" s="33" t="s">
        <v>56</v>
      </c>
      <c r="G203" s="2170" t="s">
        <v>5781</v>
      </c>
      <c r="H203" s="2171"/>
      <c r="I203" s="2171"/>
      <c r="J203" s="2171"/>
      <c r="K203" s="2171"/>
      <c r="L203" s="2171"/>
      <c r="M203" s="2171"/>
      <c r="N203" s="2179"/>
      <c r="O203" s="2124"/>
      <c r="P203" s="2124"/>
    </row>
    <row r="204" spans="1:16" ht="21" customHeight="1">
      <c r="A204" s="166"/>
      <c r="B204" s="1490" t="s">
        <v>448</v>
      </c>
      <c r="C204" s="1997" t="s">
        <v>179</v>
      </c>
      <c r="D204" s="1997"/>
      <c r="E204" s="1998"/>
      <c r="F204" s="33" t="s">
        <v>56</v>
      </c>
      <c r="G204" s="2170" t="s">
        <v>5781</v>
      </c>
      <c r="H204" s="2171"/>
      <c r="I204" s="2171"/>
      <c r="J204" s="2171"/>
      <c r="K204" s="2171"/>
      <c r="L204" s="2171"/>
      <c r="M204" s="2171"/>
      <c r="N204" s="2179"/>
      <c r="O204" s="2081"/>
      <c r="P204" s="2124"/>
    </row>
    <row r="205" spans="1:16" ht="21" customHeight="1">
      <c r="A205" s="166"/>
      <c r="B205" s="1494" t="s">
        <v>450</v>
      </c>
      <c r="C205" s="1997" t="s">
        <v>638</v>
      </c>
      <c r="D205" s="1997"/>
      <c r="E205" s="1998"/>
      <c r="F205" s="33" t="s">
        <v>56</v>
      </c>
      <c r="G205" s="2170" t="s">
        <v>5781</v>
      </c>
      <c r="H205" s="2171"/>
      <c r="I205" s="2171"/>
      <c r="J205" s="2171"/>
      <c r="K205" s="2171"/>
      <c r="L205" s="2171"/>
      <c r="M205" s="2171"/>
      <c r="N205" s="2179"/>
      <c r="O205" s="2081"/>
      <c r="P205" s="2124"/>
    </row>
    <row r="206" spans="1:16" ht="21" customHeight="1">
      <c r="A206" s="166"/>
      <c r="B206" s="1494" t="s">
        <v>453</v>
      </c>
      <c r="C206" s="1997" t="s">
        <v>181</v>
      </c>
      <c r="D206" s="1997"/>
      <c r="E206" s="1998"/>
      <c r="F206" s="33" t="s">
        <v>56</v>
      </c>
      <c r="G206" s="2170" t="s">
        <v>5781</v>
      </c>
      <c r="H206" s="2171"/>
      <c r="I206" s="2171"/>
      <c r="J206" s="2171"/>
      <c r="K206" s="2171"/>
      <c r="L206" s="2171"/>
      <c r="M206" s="2171"/>
      <c r="N206" s="2179"/>
      <c r="O206" s="2081"/>
      <c r="P206" s="2124"/>
    </row>
    <row r="207" spans="1:16" ht="21" customHeight="1">
      <c r="A207" s="166"/>
      <c r="B207" s="1494" t="s">
        <v>456</v>
      </c>
      <c r="C207" s="1997" t="s">
        <v>182</v>
      </c>
      <c r="D207" s="1997"/>
      <c r="E207" s="1998"/>
      <c r="F207" s="33" t="s">
        <v>56</v>
      </c>
      <c r="G207" s="2170" t="s">
        <v>5781</v>
      </c>
      <c r="H207" s="2171"/>
      <c r="I207" s="2171"/>
      <c r="J207" s="2171"/>
      <c r="K207" s="2171"/>
      <c r="L207" s="2171"/>
      <c r="M207" s="2171"/>
      <c r="N207" s="2179"/>
      <c r="O207" s="2081"/>
      <c r="P207" s="2124"/>
    </row>
    <row r="208" spans="1:16" ht="21" customHeight="1">
      <c r="A208" s="166"/>
      <c r="B208" s="1494" t="s">
        <v>458</v>
      </c>
      <c r="C208" s="1997" t="s">
        <v>183</v>
      </c>
      <c r="D208" s="1997"/>
      <c r="E208" s="1998"/>
      <c r="F208" s="33" t="s">
        <v>56</v>
      </c>
      <c r="G208" s="2170" t="s">
        <v>5781</v>
      </c>
      <c r="H208" s="2171"/>
      <c r="I208" s="2171"/>
      <c r="J208" s="2171"/>
      <c r="K208" s="2171"/>
      <c r="L208" s="2171"/>
      <c r="M208" s="2171"/>
      <c r="N208" s="2179"/>
      <c r="O208" s="2081"/>
      <c r="P208" s="2124"/>
    </row>
    <row r="209" spans="1:16" ht="21" customHeight="1">
      <c r="A209" s="166"/>
      <c r="B209" s="1494" t="s">
        <v>594</v>
      </c>
      <c r="C209" s="1997" t="s">
        <v>639</v>
      </c>
      <c r="D209" s="1997"/>
      <c r="E209" s="1998"/>
      <c r="F209" s="33" t="s">
        <v>56</v>
      </c>
      <c r="G209" s="2170" t="s">
        <v>5781</v>
      </c>
      <c r="H209" s="2171"/>
      <c r="I209" s="2171"/>
      <c r="J209" s="2171"/>
      <c r="K209" s="2171"/>
      <c r="L209" s="2171"/>
      <c r="M209" s="2171"/>
      <c r="N209" s="2179"/>
      <c r="O209" s="2081"/>
      <c r="P209" s="2124"/>
    </row>
    <row r="210" spans="1:16" ht="21" customHeight="1" thickBot="1">
      <c r="A210" s="166"/>
      <c r="B210" s="39" t="s">
        <v>596</v>
      </c>
      <c r="C210" s="1830" t="s">
        <v>640</v>
      </c>
      <c r="D210" s="1830"/>
      <c r="E210" s="1831"/>
      <c r="F210" s="304" t="s">
        <v>56</v>
      </c>
      <c r="G210" s="2170" t="s">
        <v>5781</v>
      </c>
      <c r="H210" s="2171"/>
      <c r="I210" s="2171"/>
      <c r="J210" s="2171"/>
      <c r="K210" s="2171"/>
      <c r="L210" s="2171"/>
      <c r="M210" s="2171"/>
      <c r="N210" s="2179"/>
      <c r="O210" s="2195"/>
      <c r="P210" s="2124"/>
    </row>
    <row r="211" spans="1:16" ht="34.5" customHeight="1">
      <c r="B211" s="23" t="s">
        <v>648</v>
      </c>
      <c r="C211" s="2111" t="s">
        <v>649</v>
      </c>
      <c r="D211" s="2111"/>
      <c r="E211" s="2111"/>
      <c r="F211" s="2111"/>
      <c r="G211" s="2387"/>
      <c r="H211" s="2183" t="s">
        <v>56</v>
      </c>
      <c r="I211" s="2184"/>
      <c r="J211" s="2185"/>
      <c r="K211" s="2186" t="s">
        <v>514</v>
      </c>
      <c r="L211" s="5118" t="s">
        <v>5782</v>
      </c>
      <c r="M211" s="5119"/>
      <c r="N211" s="5120"/>
      <c r="O211" s="1991" t="s">
        <v>4760</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56</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56</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5783</v>
      </c>
      <c r="I217" s="2153"/>
      <c r="J217" s="2178"/>
      <c r="K217" s="2187"/>
      <c r="L217" s="2175"/>
      <c r="M217" s="2176"/>
      <c r="N217" s="2177"/>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4404</v>
      </c>
      <c r="P218" s="2050"/>
    </row>
    <row r="219" spans="1:16" ht="21.75" customHeight="1">
      <c r="B219" s="1490" t="s">
        <v>435</v>
      </c>
      <c r="C219" s="1997" t="s">
        <v>656</v>
      </c>
      <c r="D219" s="1997"/>
      <c r="E219" s="1998"/>
      <c r="F219" s="1995" t="s">
        <v>57</v>
      </c>
      <c r="G219" s="2160"/>
      <c r="H219" s="2160"/>
      <c r="I219" s="2160"/>
      <c r="J219" s="2013"/>
      <c r="K219" s="2169" t="s">
        <v>514</v>
      </c>
      <c r="L219" s="2170" t="s">
        <v>5784</v>
      </c>
      <c r="M219" s="2171"/>
      <c r="N219" s="2171"/>
      <c r="O219" s="2017"/>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017"/>
      <c r="P221" s="2017"/>
    </row>
    <row r="222" spans="1:16" ht="33" customHeight="1">
      <c r="B222" s="23"/>
      <c r="C222" s="1997" t="s">
        <v>659</v>
      </c>
      <c r="D222" s="1997"/>
      <c r="E222" s="1998"/>
      <c r="F222" s="2162"/>
      <c r="G222" s="2163"/>
      <c r="H222" s="2163"/>
      <c r="I222" s="2163"/>
      <c r="J222" s="2164"/>
      <c r="K222" s="2169"/>
      <c r="L222" s="2172"/>
      <c r="M222" s="2173"/>
      <c r="N222" s="2173"/>
      <c r="O222" s="1992"/>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006" t="s">
        <v>849</v>
      </c>
      <c r="P223" s="1991"/>
    </row>
    <row r="224" spans="1:16" ht="33" customHeight="1">
      <c r="B224" s="87"/>
      <c r="C224" s="1997" t="s">
        <v>661</v>
      </c>
      <c r="D224" s="1997"/>
      <c r="E224" s="1998"/>
      <c r="F224" s="2162"/>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165" t="s">
        <v>4269</v>
      </c>
      <c r="P225" s="2017"/>
    </row>
    <row r="226" spans="2:16" ht="27" customHeight="1">
      <c r="B226" s="22" t="s">
        <v>435</v>
      </c>
      <c r="C226" s="2028" t="s">
        <v>664</v>
      </c>
      <c r="D226" s="2028"/>
      <c r="E226" s="2028"/>
      <c r="F226" s="2028"/>
      <c r="G226" s="2028"/>
      <c r="H226" s="2166"/>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830"/>
      <c r="G240" s="1830"/>
      <c r="H240" s="1830"/>
      <c r="I240" s="1830"/>
      <c r="J240" s="1831"/>
      <c r="K240" s="1529" t="s">
        <v>57</v>
      </c>
      <c r="L240" s="2150"/>
      <c r="M240" s="2154"/>
      <c r="N240" s="2107"/>
      <c r="O240" s="2017"/>
      <c r="P240" s="2017"/>
    </row>
    <row r="241" spans="2:16" ht="27" customHeight="1">
      <c r="B241" s="88"/>
      <c r="C241" s="1997" t="s">
        <v>675</v>
      </c>
      <c r="D241" s="1997"/>
      <c r="E241" s="1997"/>
      <c r="F241" s="5121"/>
      <c r="G241" s="5122"/>
      <c r="H241" s="5122"/>
      <c r="I241" s="5122"/>
      <c r="J241" s="5122"/>
      <c r="K241" s="5123"/>
      <c r="L241" s="2187"/>
      <c r="M241" s="2154"/>
      <c r="N241" s="2107"/>
      <c r="O241" s="2017"/>
      <c r="P241" s="2017"/>
    </row>
    <row r="242" spans="2:16" ht="23.25" customHeight="1">
      <c r="B242" s="90" t="s">
        <v>676</v>
      </c>
      <c r="C242" s="2158" t="s">
        <v>677</v>
      </c>
      <c r="D242" s="2158"/>
      <c r="E242" s="2158"/>
      <c r="F242" s="5124"/>
      <c r="G242" s="5124"/>
      <c r="H242" s="5124"/>
      <c r="I242" s="5124"/>
      <c r="J242" s="2415"/>
      <c r="K242" s="514">
        <v>2017</v>
      </c>
      <c r="L242" s="2150"/>
      <c r="M242" s="2154"/>
      <c r="N242" s="2107"/>
      <c r="O242" s="2017"/>
      <c r="P242" s="2017"/>
    </row>
    <row r="243" spans="2:16" ht="23.25" customHeight="1">
      <c r="B243" s="90" t="s">
        <v>678</v>
      </c>
      <c r="C243" s="1997" t="s">
        <v>679</v>
      </c>
      <c r="D243" s="1997"/>
      <c r="E243" s="1998"/>
      <c r="F243" s="1995" t="s">
        <v>5785</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213</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017"/>
      <c r="P246" s="2017"/>
    </row>
    <row r="247" spans="2:16" ht="28.5" customHeight="1">
      <c r="B247" s="89" t="s">
        <v>443</v>
      </c>
      <c r="C247" s="1903" t="s">
        <v>218</v>
      </c>
      <c r="D247" s="1903"/>
      <c r="E247" s="2138"/>
      <c r="F247" s="1754" t="s">
        <v>220</v>
      </c>
      <c r="G247" s="1755"/>
      <c r="H247" s="1811"/>
      <c r="I247" s="2144"/>
      <c r="J247" s="2117"/>
      <c r="K247" s="2117"/>
      <c r="L247" s="2117"/>
      <c r="M247" s="2117"/>
      <c r="N247" s="2118"/>
      <c r="O247" s="2017"/>
      <c r="P247" s="2017"/>
    </row>
    <row r="248" spans="2:16" ht="28.5" customHeight="1">
      <c r="B248" s="89" t="s">
        <v>445</v>
      </c>
      <c r="C248" s="1903" t="s">
        <v>221</v>
      </c>
      <c r="D248" s="1903"/>
      <c r="E248" s="2138"/>
      <c r="F248" s="1754" t="s">
        <v>222</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232</v>
      </c>
      <c r="H251" s="1527" t="s">
        <v>514</v>
      </c>
      <c r="I251" s="2121" t="s">
        <v>5786</v>
      </c>
      <c r="J251" s="2122"/>
      <c r="K251" s="2122"/>
      <c r="L251" s="2122"/>
      <c r="M251" s="2122"/>
      <c r="N251" s="2123"/>
      <c r="O251" s="93" t="s">
        <v>914</v>
      </c>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4558</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5787</v>
      </c>
      <c r="G255" s="2122"/>
      <c r="H255" s="2122"/>
      <c r="I255" s="2122"/>
      <c r="J255" s="2122"/>
      <c r="K255" s="2122"/>
      <c r="L255" s="2122"/>
      <c r="M255" s="2122"/>
      <c r="N255" s="2123"/>
      <c r="O255" s="2136"/>
      <c r="P255" s="2136"/>
    </row>
    <row r="256" spans="2:16" ht="27" customHeight="1">
      <c r="B256" s="27" t="s">
        <v>441</v>
      </c>
      <c r="C256" s="1997" t="s">
        <v>692</v>
      </c>
      <c r="D256" s="1997"/>
      <c r="E256" s="1997"/>
      <c r="F256" s="33" t="s">
        <v>57</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5788</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57</v>
      </c>
      <c r="G260" s="2126" t="s">
        <v>514</v>
      </c>
      <c r="H260" s="2014" t="s">
        <v>5789</v>
      </c>
      <c r="I260" s="2015"/>
      <c r="J260" s="2015"/>
      <c r="K260" s="2015"/>
      <c r="L260" s="2015"/>
      <c r="M260" s="2015"/>
      <c r="N260" s="2128"/>
      <c r="O260" s="2124" t="s">
        <v>908</v>
      </c>
      <c r="P260" s="2051"/>
    </row>
    <row r="261" spans="2:16" ht="30" customHeight="1">
      <c r="B261" s="89" t="s">
        <v>435</v>
      </c>
      <c r="C261" s="1997" t="s">
        <v>696</v>
      </c>
      <c r="D261" s="1997"/>
      <c r="E261" s="1998"/>
      <c r="F261" s="1523" t="s">
        <v>62</v>
      </c>
      <c r="G261" s="2113"/>
      <c r="H261" s="2129"/>
      <c r="I261" s="2130"/>
      <c r="J261" s="2130"/>
      <c r="K261" s="2130"/>
      <c r="L261" s="2130"/>
      <c r="M261" s="2130"/>
      <c r="N261" s="2131"/>
      <c r="O261" s="2124"/>
      <c r="P261" s="2124"/>
    </row>
    <row r="262" spans="2:16" ht="30" customHeight="1">
      <c r="B262" s="89" t="s">
        <v>441</v>
      </c>
      <c r="C262" s="1997" t="s">
        <v>697</v>
      </c>
      <c r="D262" s="1997"/>
      <c r="E262" s="1998"/>
      <c r="F262" s="1523" t="s">
        <v>62</v>
      </c>
      <c r="G262" s="2113"/>
      <c r="H262" s="2129"/>
      <c r="I262" s="2130"/>
      <c r="J262" s="2130"/>
      <c r="K262" s="2130"/>
      <c r="L262" s="2130"/>
      <c r="M262" s="2130"/>
      <c r="N262" s="2131"/>
      <c r="O262" s="2124"/>
      <c r="P262" s="2124"/>
    </row>
    <row r="263" spans="2:16" ht="30" customHeight="1">
      <c r="B263" s="89" t="s">
        <v>443</v>
      </c>
      <c r="C263" s="1997" t="s">
        <v>698</v>
      </c>
      <c r="D263" s="1997"/>
      <c r="E263" s="1998"/>
      <c r="F263" s="1523" t="s">
        <v>62</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62</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5790</v>
      </c>
      <c r="J266" s="2115"/>
      <c r="K266" s="2115"/>
      <c r="L266" s="2115"/>
      <c r="M266" s="2115"/>
      <c r="N266" s="2116"/>
      <c r="O266" s="2050" t="s">
        <v>910</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271</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276</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t="s">
        <v>5791</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6.7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914</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10</v>
      </c>
      <c r="J276" s="120">
        <f t="shared" ref="J276:J295" si="1">MIN(H276/I276,1)</f>
        <v>0</v>
      </c>
      <c r="K276" s="118">
        <v>1955</v>
      </c>
      <c r="L276" s="118">
        <v>6575</v>
      </c>
      <c r="M276" s="121">
        <f>MIN(K276/L276,1)</f>
        <v>0.29733840304182507</v>
      </c>
      <c r="N276" s="1653"/>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36" t="s">
        <v>61</v>
      </c>
      <c r="O277" s="2017" t="s">
        <v>1933</v>
      </c>
      <c r="P277" s="2017"/>
    </row>
    <row r="278" spans="2:16" ht="36" customHeight="1">
      <c r="B278" s="84" t="s">
        <v>493</v>
      </c>
      <c r="C278" s="2091" t="s">
        <v>723</v>
      </c>
      <c r="D278" s="2091"/>
      <c r="E278" s="2092"/>
      <c r="F278" s="2093"/>
      <c r="G278" s="2094"/>
      <c r="H278" s="101" t="s">
        <v>61</v>
      </c>
      <c r="I278" s="102" t="s">
        <v>61</v>
      </c>
      <c r="J278" s="103" t="s">
        <v>61</v>
      </c>
      <c r="K278" s="101" t="s">
        <v>61</v>
      </c>
      <c r="L278" s="102" t="s">
        <v>61</v>
      </c>
      <c r="M278" s="103" t="s">
        <v>61</v>
      </c>
      <c r="N278" s="136" t="s">
        <v>61</v>
      </c>
      <c r="O278" s="2017"/>
      <c r="P278" s="2017"/>
    </row>
    <row r="279" spans="2:16" ht="20.25" customHeight="1">
      <c r="B279" s="104" t="s">
        <v>441</v>
      </c>
      <c r="C279" s="2068" t="s">
        <v>724</v>
      </c>
      <c r="D279" s="2068"/>
      <c r="E279" s="2068"/>
      <c r="F279" s="2068"/>
      <c r="G279" s="2095"/>
      <c r="H279" s="118">
        <v>0</v>
      </c>
      <c r="I279" s="119">
        <v>10</v>
      </c>
      <c r="J279" s="120">
        <f t="shared" si="1"/>
        <v>0</v>
      </c>
      <c r="K279" s="118">
        <v>755</v>
      </c>
      <c r="L279" s="118">
        <v>1757</v>
      </c>
      <c r="M279" s="121">
        <f>MIN(K279/L279,1)</f>
        <v>0.42970973249857713</v>
      </c>
      <c r="N279" s="136"/>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01" t="s">
        <v>61</v>
      </c>
      <c r="I281" s="102" t="s">
        <v>61</v>
      </c>
      <c r="J281" s="103" t="s">
        <v>61</v>
      </c>
      <c r="K281" s="101" t="s">
        <v>61</v>
      </c>
      <c r="L281" s="102" t="s">
        <v>61</v>
      </c>
      <c r="M281" s="103" t="s">
        <v>61</v>
      </c>
      <c r="N281" s="137" t="s">
        <v>61</v>
      </c>
      <c r="O281" s="2089"/>
      <c r="P281" s="2089"/>
    </row>
    <row r="282" spans="2:16" ht="24.75" customHeight="1">
      <c r="B282" s="76" t="s">
        <v>489</v>
      </c>
      <c r="C282" s="2091" t="s">
        <v>726</v>
      </c>
      <c r="D282" s="2091"/>
      <c r="E282" s="2091"/>
      <c r="F282" s="2091"/>
      <c r="G282" s="1518"/>
      <c r="H282" s="118">
        <v>1</v>
      </c>
      <c r="I282" s="119">
        <v>10</v>
      </c>
      <c r="J282" s="120">
        <f t="shared" si="1"/>
        <v>0.1</v>
      </c>
      <c r="K282" s="118">
        <v>1331</v>
      </c>
      <c r="L282" s="118">
        <v>5846</v>
      </c>
      <c r="M282" s="121">
        <f>MIN(K282/L282,1)</f>
        <v>0.22767704413274034</v>
      </c>
      <c r="N282" s="137"/>
      <c r="O282" s="2089"/>
      <c r="P282" s="2089"/>
    </row>
    <row r="283" spans="2:16" ht="24.75" customHeight="1">
      <c r="B283" s="76" t="s">
        <v>493</v>
      </c>
      <c r="C283" s="2091" t="s">
        <v>727</v>
      </c>
      <c r="D283" s="2091"/>
      <c r="E283" s="2091"/>
      <c r="F283" s="2091"/>
      <c r="G283" s="2092"/>
      <c r="H283" s="118">
        <v>6</v>
      </c>
      <c r="I283" s="119">
        <v>10</v>
      </c>
      <c r="J283" s="120">
        <f t="shared" si="1"/>
        <v>0.6</v>
      </c>
      <c r="K283" s="118">
        <v>1221</v>
      </c>
      <c r="L283" s="118">
        <v>2926</v>
      </c>
      <c r="M283" s="121">
        <f>MIN(K283/L283,1)</f>
        <v>0.41729323308270677</v>
      </c>
      <c r="N283" s="530"/>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10</v>
      </c>
      <c r="J285" s="120">
        <f t="shared" si="1"/>
        <v>0</v>
      </c>
      <c r="K285" s="118">
        <v>1237</v>
      </c>
      <c r="L285" s="118">
        <v>3740</v>
      </c>
      <c r="M285" s="121">
        <f>MIN(K285/L285,1)</f>
        <v>0.33074866310160428</v>
      </c>
      <c r="N285" s="1556"/>
      <c r="O285" s="2089"/>
      <c r="P285" s="2089"/>
    </row>
    <row r="286" spans="2:16" ht="22.5" customHeight="1">
      <c r="B286" s="76" t="s">
        <v>489</v>
      </c>
      <c r="C286" s="2091" t="s">
        <v>729</v>
      </c>
      <c r="D286" s="2091"/>
      <c r="E286" s="2091"/>
      <c r="F286" s="2091"/>
      <c r="G286" s="2092"/>
      <c r="H286" s="118">
        <v>2</v>
      </c>
      <c r="I286" s="119">
        <v>10</v>
      </c>
      <c r="J286" s="120">
        <f t="shared" si="1"/>
        <v>0.2</v>
      </c>
      <c r="K286" s="118">
        <v>403</v>
      </c>
      <c r="L286" s="118">
        <v>1175</v>
      </c>
      <c r="M286" s="121">
        <f>MIN(K286/L286,1)</f>
        <v>0.34297872340425534</v>
      </c>
      <c r="N286" s="137"/>
      <c r="O286" s="2089"/>
      <c r="P286" s="2089"/>
    </row>
    <row r="287" spans="2:16" ht="22.5" customHeight="1">
      <c r="B287" s="104" t="s">
        <v>448</v>
      </c>
      <c r="C287" s="2068" t="s">
        <v>503</v>
      </c>
      <c r="D287" s="2068"/>
      <c r="E287" s="2068"/>
      <c r="F287" s="2068"/>
      <c r="G287" s="2068"/>
      <c r="H287" s="118">
        <v>7</v>
      </c>
      <c r="I287" s="119">
        <v>10</v>
      </c>
      <c r="J287" s="120">
        <f t="shared" si="1"/>
        <v>0.7</v>
      </c>
      <c r="K287" s="118">
        <v>55</v>
      </c>
      <c r="L287" s="118">
        <v>189</v>
      </c>
      <c r="M287" s="121">
        <f>MIN(K287/L287,1)</f>
        <v>0.29100529100529099</v>
      </c>
      <c r="N287" s="138"/>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03" t="s">
        <v>61</v>
      </c>
      <c r="N288" s="137" t="s">
        <v>61</v>
      </c>
      <c r="O288" s="2089"/>
      <c r="P288" s="2089"/>
    </row>
    <row r="289" spans="2:16" ht="22.5" customHeight="1">
      <c r="B289" s="104" t="s">
        <v>453</v>
      </c>
      <c r="C289" s="2068" t="s">
        <v>131</v>
      </c>
      <c r="D289" s="2068"/>
      <c r="E289" s="2068"/>
      <c r="F289" s="2068"/>
      <c r="G289" s="2068"/>
      <c r="H289" s="118">
        <v>0</v>
      </c>
      <c r="I289" s="119">
        <v>10</v>
      </c>
      <c r="J289" s="120">
        <f t="shared" si="1"/>
        <v>0</v>
      </c>
      <c r="K289" s="118">
        <v>1208</v>
      </c>
      <c r="L289" s="118">
        <v>6380</v>
      </c>
      <c r="M289" s="121">
        <f t="shared" ref="M289:M290" si="2">MIN(K289/L289,1)</f>
        <v>0.18934169278996865</v>
      </c>
      <c r="N289" s="138"/>
      <c r="O289" s="2089"/>
      <c r="P289" s="2089"/>
    </row>
    <row r="290" spans="2:16" ht="22.5" customHeight="1">
      <c r="B290" s="104" t="s">
        <v>456</v>
      </c>
      <c r="C290" s="2068" t="s">
        <v>132</v>
      </c>
      <c r="D290" s="2068"/>
      <c r="E290" s="2068"/>
      <c r="F290" s="2068"/>
      <c r="G290" s="2068"/>
      <c r="H290" s="118">
        <v>2</v>
      </c>
      <c r="I290" s="119">
        <v>10</v>
      </c>
      <c r="J290" s="120">
        <f t="shared" si="1"/>
        <v>0.2</v>
      </c>
      <c r="K290" s="118">
        <v>617</v>
      </c>
      <c r="L290" s="118">
        <v>2310</v>
      </c>
      <c r="M290" s="121">
        <f t="shared" si="2"/>
        <v>0.26709956709956711</v>
      </c>
      <c r="N290" s="138"/>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01" t="s">
        <v>61</v>
      </c>
      <c r="I292" s="102" t="s">
        <v>61</v>
      </c>
      <c r="J292" s="103" t="s">
        <v>61</v>
      </c>
      <c r="K292" s="101" t="s">
        <v>61</v>
      </c>
      <c r="L292" s="102" t="s">
        <v>61</v>
      </c>
      <c r="M292" s="103" t="s">
        <v>61</v>
      </c>
      <c r="N292" s="1556" t="s">
        <v>61</v>
      </c>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556" t="s">
        <v>61</v>
      </c>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03" t="s">
        <v>61</v>
      </c>
      <c r="N294" s="1556" t="s">
        <v>61</v>
      </c>
      <c r="O294" s="2089"/>
      <c r="P294" s="2089"/>
    </row>
    <row r="295" spans="2:16" ht="43.5" customHeight="1" thickBot="1">
      <c r="B295" s="27" t="s">
        <v>596</v>
      </c>
      <c r="C295" s="1997" t="s">
        <v>732</v>
      </c>
      <c r="D295" s="1997"/>
      <c r="E295" s="1997"/>
      <c r="F295" s="1997"/>
      <c r="G295" s="1998"/>
      <c r="H295" s="127">
        <f>SUM(H276+H279+H282+H283+H285+H286+H287+H289+H290)</f>
        <v>18</v>
      </c>
      <c r="I295" s="127">
        <f>SUM(I276+I279+I282+I283+I285+I286+I287+I289+I290)</f>
        <v>90</v>
      </c>
      <c r="J295" s="120">
        <f t="shared" si="1"/>
        <v>0.2</v>
      </c>
      <c r="K295" s="127">
        <f>SUM(K276+K279+K282+K283+K285+K286+K287+K289+K290)</f>
        <v>8782</v>
      </c>
      <c r="L295" s="127">
        <f>SUM(L276+L279+L282+L283+L285+L286+L287+L289+L290)</f>
        <v>30898</v>
      </c>
      <c r="M295" s="121">
        <f>MIN(K295/L295,1)</f>
        <v>0.2842255162146417</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3664</v>
      </c>
      <c r="P297" s="1507"/>
    </row>
    <row r="298" spans="2:16" ht="34.5" customHeight="1">
      <c r="B298" s="110" t="s">
        <v>341</v>
      </c>
      <c r="C298" s="1997" t="s">
        <v>734</v>
      </c>
      <c r="D298" s="1997"/>
      <c r="E298" s="1997"/>
      <c r="F298" s="1997"/>
      <c r="G298" s="1998"/>
      <c r="H298" s="1999" t="s">
        <v>56</v>
      </c>
      <c r="I298" s="2027"/>
      <c r="J298" s="2000"/>
      <c r="K298" s="2030" t="s">
        <v>514</v>
      </c>
      <c r="L298" s="2072" t="s">
        <v>5792</v>
      </c>
      <c r="M298" s="2073"/>
      <c r="N298" s="2074"/>
      <c r="O298" s="2017" t="s">
        <v>3164</v>
      </c>
      <c r="P298" s="1991"/>
    </row>
    <row r="299" spans="2:16" ht="37.5" customHeight="1">
      <c r="B299" s="1494" t="s">
        <v>435</v>
      </c>
      <c r="C299" s="2043" t="s">
        <v>735</v>
      </c>
      <c r="D299" s="2043"/>
      <c r="E299" s="2043"/>
      <c r="F299" s="2043"/>
      <c r="G299" s="2054"/>
      <c r="H299" s="1999" t="s">
        <v>56</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346</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434</v>
      </c>
      <c r="L303" s="2059" t="s">
        <v>5793</v>
      </c>
      <c r="M303" s="2060"/>
      <c r="N303" s="2061"/>
      <c r="O303" s="1991" t="s">
        <v>3665</v>
      </c>
      <c r="P303" s="1991"/>
    </row>
    <row r="304" spans="2:16" ht="39" customHeight="1">
      <c r="B304" s="23" t="s">
        <v>366</v>
      </c>
      <c r="C304" s="1997" t="s">
        <v>741</v>
      </c>
      <c r="D304" s="1997"/>
      <c r="E304" s="1997"/>
      <c r="F304" s="1997"/>
      <c r="G304" s="1998"/>
      <c r="H304" s="1999" t="s">
        <v>62</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353</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3664</v>
      </c>
      <c r="P307" s="2051"/>
    </row>
    <row r="308" spans="1:16" ht="32.25" customHeight="1" thickBot="1">
      <c r="B308" s="39" t="s">
        <v>435</v>
      </c>
      <c r="C308" s="1978" t="s">
        <v>368</v>
      </c>
      <c r="D308" s="1978"/>
      <c r="E308" s="1978"/>
      <c r="F308" s="1978"/>
      <c r="G308" s="1979"/>
      <c r="H308" s="2053" t="s">
        <v>369</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378</v>
      </c>
      <c r="I310" s="2027"/>
      <c r="J310" s="2027"/>
      <c r="K310" s="2044" t="s">
        <v>514</v>
      </c>
      <c r="L310" s="2045" t="s">
        <v>5794</v>
      </c>
      <c r="M310" s="2046"/>
      <c r="N310" s="2047"/>
      <c r="O310" s="2050" t="s">
        <v>3165</v>
      </c>
      <c r="P310" s="2050"/>
    </row>
    <row r="311" spans="1:16" ht="30.75" customHeight="1">
      <c r="B311" s="1494" t="s">
        <v>435</v>
      </c>
      <c r="C311" s="2043" t="s">
        <v>748</v>
      </c>
      <c r="D311" s="2043"/>
      <c r="E311" s="2043"/>
      <c r="F311" s="2043"/>
      <c r="G311" s="2043"/>
      <c r="H311" s="1999" t="s">
        <v>57</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56</v>
      </c>
      <c r="I313" s="2027"/>
      <c r="J313" s="2000"/>
      <c r="K313" s="2031"/>
      <c r="L313" s="2025"/>
      <c r="M313" s="2049"/>
      <c r="N313" s="2026"/>
      <c r="O313" s="2017"/>
      <c r="P313" s="2017"/>
    </row>
    <row r="314" spans="1:16" ht="39" customHeight="1">
      <c r="B314" s="1494" t="s">
        <v>435</v>
      </c>
      <c r="C314" s="1997" t="s">
        <v>751</v>
      </c>
      <c r="D314" s="1997"/>
      <c r="E314" s="1997"/>
      <c r="F314" s="1997"/>
      <c r="G314" s="1998"/>
      <c r="H314" s="1999" t="s">
        <v>5795</v>
      </c>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62</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3673</v>
      </c>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394</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v>0</v>
      </c>
      <c r="K319" s="2000"/>
      <c r="L319" s="2019"/>
      <c r="M319" s="2023"/>
      <c r="N319" s="2024"/>
      <c r="O319" s="2017"/>
      <c r="P319" s="2017"/>
    </row>
    <row r="320" spans="1:16" ht="28.5" customHeight="1">
      <c r="A320" s="166"/>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391</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5125" t="s">
        <v>379</v>
      </c>
      <c r="K324" s="3406"/>
      <c r="L324" s="2019"/>
      <c r="M324" s="2023"/>
      <c r="N324" s="2024"/>
      <c r="O324" s="2017"/>
      <c r="P324" s="2017"/>
    </row>
    <row r="325" spans="1:16" ht="28.5" customHeight="1">
      <c r="A325" s="166"/>
      <c r="B325" s="111"/>
      <c r="C325" s="111" t="s">
        <v>493</v>
      </c>
      <c r="D325" s="1830" t="s">
        <v>757</v>
      </c>
      <c r="E325" s="1830"/>
      <c r="F325" s="1830"/>
      <c r="G325" s="1830"/>
      <c r="H325" s="2014" t="s">
        <v>5796</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391</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1999">
        <v>1</v>
      </c>
      <c r="K329" s="2000"/>
      <c r="L329" s="2019"/>
      <c r="M329" s="2023"/>
      <c r="N329" s="2024"/>
      <c r="O329" s="2017"/>
      <c r="P329" s="2017"/>
    </row>
    <row r="330" spans="1:16" ht="28.5" customHeight="1">
      <c r="A330" s="166"/>
      <c r="B330" s="1490"/>
      <c r="C330" s="111" t="s">
        <v>493</v>
      </c>
      <c r="D330" s="1997" t="s">
        <v>757</v>
      </c>
      <c r="E330" s="1997"/>
      <c r="F330" s="1997"/>
      <c r="G330" s="1997"/>
      <c r="H330" s="1754" t="s">
        <v>5797</v>
      </c>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394</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166"/>
      <c r="B335" s="1490"/>
      <c r="C335" s="111" t="s">
        <v>493</v>
      </c>
      <c r="D335" s="1997" t="s">
        <v>757</v>
      </c>
      <c r="E335" s="1997"/>
      <c r="F335" s="1997"/>
      <c r="G335" s="1997"/>
      <c r="H335" s="1754" t="s">
        <v>5656</v>
      </c>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166"/>
      <c r="B340" s="1490"/>
      <c r="C340" s="111" t="s">
        <v>493</v>
      </c>
      <c r="D340" s="1997" t="s">
        <v>757</v>
      </c>
      <c r="E340" s="1997"/>
      <c r="F340" s="1997"/>
      <c r="G340" s="1997"/>
      <c r="H340" s="1754" t="s">
        <v>5656</v>
      </c>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1999">
        <v>0</v>
      </c>
      <c r="K344" s="2000"/>
      <c r="L344" s="2019"/>
      <c r="M344" s="2023"/>
      <c r="N344" s="2024"/>
      <c r="O344" s="2017"/>
      <c r="P344" s="2017"/>
    </row>
    <row r="345" spans="1:16" ht="28.5" customHeight="1">
      <c r="A345" s="166"/>
      <c r="B345" s="27"/>
      <c r="C345" s="111" t="s">
        <v>493</v>
      </c>
      <c r="D345" s="1997" t="s">
        <v>757</v>
      </c>
      <c r="E345" s="1997"/>
      <c r="F345" s="1997"/>
      <c r="G345" s="1997"/>
      <c r="H345" s="1754" t="s">
        <v>5798</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166"/>
      <c r="B350" s="27"/>
      <c r="C350" s="111" t="s">
        <v>493</v>
      </c>
      <c r="D350" s="1997" t="s">
        <v>757</v>
      </c>
      <c r="E350" s="1997"/>
      <c r="F350" s="1997"/>
      <c r="G350" s="1997"/>
      <c r="H350" s="1754" t="s">
        <v>5799</v>
      </c>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391</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3405" t="s">
        <v>379</v>
      </c>
      <c r="K354" s="3406"/>
      <c r="L354" s="2019"/>
      <c r="M354" s="2023"/>
      <c r="N354" s="2024"/>
      <c r="O354" s="2017"/>
      <c r="P354" s="2017"/>
    </row>
    <row r="355" spans="1:16" ht="28.5" customHeight="1">
      <c r="A355" s="166"/>
      <c r="B355" s="1490"/>
      <c r="C355" s="1491" t="s">
        <v>493</v>
      </c>
      <c r="D355" s="1997" t="s">
        <v>757</v>
      </c>
      <c r="E355" s="1997"/>
      <c r="F355" s="1997"/>
      <c r="G355" s="1997"/>
      <c r="H355" s="1754" t="s">
        <v>5796</v>
      </c>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166"/>
      <c r="B357" s="1481" t="s">
        <v>402</v>
      </c>
      <c r="C357" s="1997" t="s">
        <v>771</v>
      </c>
      <c r="D357" s="1997"/>
      <c r="E357" s="1997"/>
      <c r="F357" s="1997"/>
      <c r="G357" s="1997"/>
      <c r="H357" s="33" t="s">
        <v>56</v>
      </c>
      <c r="I357" s="114" t="s">
        <v>772</v>
      </c>
      <c r="J357" s="2008" t="s">
        <v>5800</v>
      </c>
      <c r="K357" s="2008"/>
      <c r="L357" s="2008"/>
      <c r="M357" s="2008"/>
      <c r="N357" s="2009"/>
      <c r="O357" s="1507" t="s">
        <v>3673</v>
      </c>
      <c r="P357" s="1507"/>
    </row>
    <row r="358" spans="1:16" ht="87.75" customHeight="1">
      <c r="A358" s="166"/>
      <c r="B358" s="1481" t="s">
        <v>404</v>
      </c>
      <c r="C358" s="1830" t="s">
        <v>773</v>
      </c>
      <c r="D358" s="1830"/>
      <c r="E358" s="1830"/>
      <c r="F358" s="1830"/>
      <c r="G358" s="1831"/>
      <c r="H358" s="158" t="s">
        <v>57</v>
      </c>
      <c r="I358" s="1535" t="s">
        <v>514</v>
      </c>
      <c r="J358" s="2010"/>
      <c r="K358" s="2010"/>
      <c r="L358" s="2010"/>
      <c r="M358" s="2010"/>
      <c r="N358" s="2011"/>
      <c r="O358" s="1991" t="s">
        <v>927</v>
      </c>
      <c r="P358" s="1991"/>
    </row>
    <row r="359" spans="1:16" ht="42" customHeight="1">
      <c r="A359" s="166"/>
      <c r="B359" s="1490" t="s">
        <v>435</v>
      </c>
      <c r="C359" s="1831" t="s">
        <v>774</v>
      </c>
      <c r="D359" s="1993"/>
      <c r="E359" s="1993"/>
      <c r="F359" s="1993"/>
      <c r="G359" s="1993"/>
      <c r="H359" s="1994" t="s">
        <v>5801</v>
      </c>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409</v>
      </c>
      <c r="I360" s="2000"/>
      <c r="J360" s="2001" t="s">
        <v>514</v>
      </c>
      <c r="K360" s="2003" t="s">
        <v>5802</v>
      </c>
      <c r="L360" s="2003"/>
      <c r="M360" s="2003"/>
      <c r="N360" s="2004"/>
      <c r="O360" s="1991" t="s">
        <v>927</v>
      </c>
      <c r="P360" s="2006"/>
    </row>
    <row r="361" spans="1:16" ht="42.75" customHeight="1" thickBot="1">
      <c r="A361" s="166"/>
      <c r="B361" s="113" t="s">
        <v>435</v>
      </c>
      <c r="C361" s="1978" t="s">
        <v>776</v>
      </c>
      <c r="D361" s="1978"/>
      <c r="E361" s="1978"/>
      <c r="F361" s="1978"/>
      <c r="G361" s="1979"/>
      <c r="H361" s="1980" t="s">
        <v>418</v>
      </c>
      <c r="I361" s="1981"/>
      <c r="J361" s="2002"/>
      <c r="K361" s="3868" t="s">
        <v>5803</v>
      </c>
      <c r="L361" s="3869"/>
      <c r="M361" s="3869"/>
      <c r="N361" s="3870"/>
      <c r="O361" s="2005"/>
      <c r="P361" s="2007"/>
    </row>
    <row r="362" spans="1:16" ht="72" customHeight="1" thickBot="1">
      <c r="B362" s="1982" t="s">
        <v>777</v>
      </c>
      <c r="C362" s="1983"/>
      <c r="D362" s="1983"/>
      <c r="E362" s="1983"/>
      <c r="F362" s="1983"/>
      <c r="G362" s="1984"/>
      <c r="H362" s="1985"/>
      <c r="I362" s="1986"/>
      <c r="J362" s="1986"/>
      <c r="K362" s="1986"/>
      <c r="L362" s="1986"/>
      <c r="M362" s="1986"/>
      <c r="N362" s="1986"/>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7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K361:N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3:I53"/>
    <mergeCell ref="L53:N53"/>
    <mergeCell ref="C48:I48"/>
    <mergeCell ref="L48:N48"/>
    <mergeCell ref="C49:E49"/>
    <mergeCell ref="G49:I49"/>
    <mergeCell ref="L49:N49"/>
    <mergeCell ref="C50:I50"/>
    <mergeCell ref="L50:N50"/>
    <mergeCell ref="L42:N42"/>
    <mergeCell ref="C43:I43"/>
    <mergeCell ref="L43:N43"/>
    <mergeCell ref="C44:I44"/>
    <mergeCell ref="L44:N44"/>
    <mergeCell ref="C51:I51"/>
    <mergeCell ref="L51:N51"/>
    <mergeCell ref="C52:I52"/>
    <mergeCell ref="L52:N52"/>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P22:P24"/>
    <mergeCell ref="C23:H23"/>
    <mergeCell ref="C24:H24"/>
    <mergeCell ref="C18:E18"/>
    <mergeCell ref="G18:H18"/>
    <mergeCell ref="C19:E19"/>
    <mergeCell ref="G19:H19"/>
    <mergeCell ref="C20:H20"/>
    <mergeCell ref="J20:J24"/>
    <mergeCell ref="G12:H12"/>
    <mergeCell ref="C13:E13"/>
    <mergeCell ref="G13:H13"/>
    <mergeCell ref="C14:E14"/>
    <mergeCell ref="G14:H14"/>
    <mergeCell ref="K20:N24"/>
    <mergeCell ref="C21:H21"/>
    <mergeCell ref="C22:H22"/>
    <mergeCell ref="O22:O24"/>
    <mergeCell ref="I18:N18"/>
    <mergeCell ref="M1:N1"/>
    <mergeCell ref="F9:N9"/>
    <mergeCell ref="C10:E10"/>
    <mergeCell ref="G10:N10"/>
    <mergeCell ref="C11:E11"/>
    <mergeCell ref="G11:H11"/>
    <mergeCell ref="I11:J11"/>
    <mergeCell ref="B4:N4"/>
    <mergeCell ref="B5:N5"/>
    <mergeCell ref="B6:L6"/>
    <mergeCell ref="B7:P7"/>
    <mergeCell ref="C8:G8"/>
    <mergeCell ref="J8:N8"/>
    <mergeCell ref="O8:O19"/>
    <mergeCell ref="P8:P19"/>
    <mergeCell ref="C9:E9"/>
    <mergeCell ref="C15:E15"/>
    <mergeCell ref="G15:H15"/>
    <mergeCell ref="C16:E16"/>
    <mergeCell ref="G16:H16"/>
    <mergeCell ref="I16:J16"/>
    <mergeCell ref="C17:E17"/>
    <mergeCell ref="G17:H17"/>
    <mergeCell ref="C12:E12"/>
  </mergeCells>
  <conditionalFormatting sqref="L189:L198">
    <cfRule type="expression" dxfId="289" priority="154">
      <formula>$F$221="Don't know"</formula>
    </cfRule>
    <cfRule type="expression" dxfId="288" priority="155">
      <formula>$F$221="No"</formula>
    </cfRule>
  </conditionalFormatting>
  <conditionalFormatting sqref="I11 K11:N11">
    <cfRule type="expression" dxfId="287" priority="151">
      <formula>$F$17="Not applicable"</formula>
    </cfRule>
    <cfRule type="expression" dxfId="286" priority="152">
      <formula>$F$17="Don't know"</formula>
    </cfRule>
    <cfRule type="expression" dxfId="285" priority="153">
      <formula>$F$17="No"</formula>
    </cfRule>
  </conditionalFormatting>
  <conditionalFormatting sqref="I12:N15 I17:N17 I16 K16:N16 I19:N19 I18">
    <cfRule type="expression" dxfId="284" priority="148">
      <formula>$F12="Not applicable"</formula>
    </cfRule>
    <cfRule type="expression" dxfId="283" priority="149">
      <formula>$F12="Don't know"</formula>
    </cfRule>
    <cfRule type="expression" dxfId="282" priority="150">
      <formula>$F12="No"</formula>
    </cfRule>
  </conditionalFormatting>
  <conditionalFormatting sqref="F9:N9 F11:F19 I12:N15 I17:N17 I16 K16:N16 I11 K11:N11 I19:N19 I18">
    <cfRule type="expression" dxfId="281" priority="147">
      <formula>$N$14="Don't know"</formula>
    </cfRule>
  </conditionalFormatting>
  <conditionalFormatting sqref="F9:N9 F11:F19 I12:N15 I17:N17 I16 K16:N16 I11 K11:N11 I19:N19 I18">
    <cfRule type="expression" dxfId="280" priority="146">
      <formula>$N$14="Not applicable"</formula>
    </cfRule>
  </conditionalFormatting>
  <conditionalFormatting sqref="F9:N9 F11:F19 I12:N15 I17:N17 I16 K16:N16 I11 K11:N11 I19:N19 I18">
    <cfRule type="expression" dxfId="279" priority="145">
      <formula>$N$14="No"</formula>
    </cfRule>
  </conditionalFormatting>
  <conditionalFormatting sqref="L188:M188">
    <cfRule type="expression" dxfId="278" priority="143">
      <formula>$F$221="Don't know"</formula>
    </cfRule>
    <cfRule type="expression" dxfId="277" priority="144">
      <formula>$F$221="No"</formula>
    </cfRule>
  </conditionalFormatting>
  <conditionalFormatting sqref="H26 H106 H276:I277 K276:L276 K282:L283 H282:I283 K285:L287 F11:F19 G116:N128 O274 L188:N188 F188:F198 F73 H297:H299 O310 O358 H358 H301:H307 O297:O298 L189:L198 H28:H31 O277 O303 O307 H279:I279 H285:I287 F77:J78 G63:H64 K279:L279 H289:I290 K289:L290 F79:F81 I79:J81">
    <cfRule type="containsBlanks" dxfId="276" priority="142">
      <formula>LEN(TRIM(F11))=0</formula>
    </cfRule>
  </conditionalFormatting>
  <conditionalFormatting sqref="F9:N9">
    <cfRule type="containsBlanks" dxfId="275" priority="141">
      <formula>LEN(TRIM(F9))=0</formula>
    </cfRule>
  </conditionalFormatting>
  <conditionalFormatting sqref="O60 O88:O92 O106 O113 O135 O141 O143 O218 O260 O58 O225:O227 O146:O161 J57:K57 O20:O22 O26:O27 O187 O31:O32 J35:K36 J39:K39">
    <cfRule type="containsBlanks" dxfId="274" priority="140">
      <formula>LEN(TRIM(J20))=0</formula>
    </cfRule>
  </conditionalFormatting>
  <conditionalFormatting sqref="I63:J64">
    <cfRule type="containsBlanks" dxfId="273" priority="139">
      <formula>LEN(TRIM(I63))=0</formula>
    </cfRule>
  </conditionalFormatting>
  <conditionalFormatting sqref="F243 H137:H139 K137 K219 F219:F221 H225 K228:K240 G147:G160 J147:J160 F200:F210">
    <cfRule type="containsBlanks" dxfId="272" priority="138">
      <formula>LEN(TRIM(F137))=0</formula>
    </cfRule>
  </conditionalFormatting>
  <conditionalFormatting sqref="J27">
    <cfRule type="containsBlanks" dxfId="271" priority="136">
      <formula>LEN(TRIM(J27))=0</formula>
    </cfRule>
  </conditionalFormatting>
  <conditionalFormatting sqref="G135">
    <cfRule type="containsBlanks" dxfId="270" priority="137">
      <formula>LEN(TRIM(G135))=0</formula>
    </cfRule>
  </conditionalFormatting>
  <conditionalFormatting sqref="J58">
    <cfRule type="containsBlanks" dxfId="269" priority="135">
      <formula>LEN(TRIM(J58))=0</formula>
    </cfRule>
  </conditionalFormatting>
  <conditionalFormatting sqref="J26">
    <cfRule type="containsBlanks" dxfId="268" priority="134">
      <formula>LEN(TRIM(J26))=0</formula>
    </cfRule>
  </conditionalFormatting>
  <conditionalFormatting sqref="J60">
    <cfRule type="containsBlanks" dxfId="267" priority="133">
      <formula>LEN(TRIM(J60))=0</formula>
    </cfRule>
  </conditionalFormatting>
  <conditionalFormatting sqref="F223">
    <cfRule type="containsBlanks" dxfId="266" priority="123">
      <formula>LEN(TRIM(F223))=0</formula>
    </cfRule>
  </conditionalFormatting>
  <conditionalFormatting sqref="K242">
    <cfRule type="containsBlanks" dxfId="265" priority="122">
      <formula>LEN(TRIM(K242))=0</formula>
    </cfRule>
  </conditionalFormatting>
  <conditionalFormatting sqref="H140">
    <cfRule type="containsBlanks" dxfId="264" priority="132">
      <formula>LEN(TRIM(H140))=0</formula>
    </cfRule>
  </conditionalFormatting>
  <conditionalFormatting sqref="H143 K137 H137:H140">
    <cfRule type="expression" dxfId="263" priority="130">
      <formula>#REF!="Don't know"</formula>
    </cfRule>
    <cfRule type="expression" dxfId="262" priority="131">
      <formula>#REF!="No"</formula>
    </cfRule>
  </conditionalFormatting>
  <conditionalFormatting sqref="H143">
    <cfRule type="containsBlanks" dxfId="261" priority="129">
      <formula>LEN(TRIM(H143))=0</formula>
    </cfRule>
  </conditionalFormatting>
  <conditionalFormatting sqref="H141">
    <cfRule type="expression" dxfId="260" priority="127">
      <formula>#REF!="Don't know"</formula>
    </cfRule>
    <cfRule type="expression" dxfId="259" priority="128">
      <formula>#REF!="No"</formula>
    </cfRule>
  </conditionalFormatting>
  <conditionalFormatting sqref="H141">
    <cfRule type="containsBlanks" dxfId="258" priority="126">
      <formula>LEN(TRIM(H141))=0</formula>
    </cfRule>
  </conditionalFormatting>
  <conditionalFormatting sqref="L188:M188">
    <cfRule type="expression" dxfId="257" priority="124">
      <formula>$F$221="Don't know"</formula>
    </cfRule>
    <cfRule type="expression" dxfId="256" priority="125">
      <formula>$F$221="No"</formula>
    </cfRule>
  </conditionalFormatting>
  <conditionalFormatting sqref="O8">
    <cfRule type="containsBlanks" dxfId="255" priority="120">
      <formula>LEN(TRIM(O8))=0</formula>
    </cfRule>
  </conditionalFormatting>
  <conditionalFormatting sqref="H310:H311">
    <cfRule type="containsBlanks" dxfId="254" priority="121">
      <formula>LEN(TRIM(H310))=0</formula>
    </cfRule>
  </conditionalFormatting>
  <conditionalFormatting sqref="O67">
    <cfRule type="containsBlanks" dxfId="253" priority="119">
      <formula>LEN(TRIM(O67))=0</formula>
    </cfRule>
  </conditionalFormatting>
  <conditionalFormatting sqref="O199">
    <cfRule type="containsBlanks" dxfId="252" priority="118">
      <formula>LEN(TRIM(O199))=0</formula>
    </cfRule>
  </conditionalFormatting>
  <conditionalFormatting sqref="O223:O224">
    <cfRule type="containsBlanks" dxfId="251" priority="117">
      <formula>LEN(TRIM(O223))=0</formula>
    </cfRule>
  </conditionalFormatting>
  <conditionalFormatting sqref="O252">
    <cfRule type="containsBlanks" dxfId="250" priority="116">
      <formula>LEN(TRIM(O252))=0</formula>
    </cfRule>
  </conditionalFormatting>
  <conditionalFormatting sqref="I67">
    <cfRule type="containsBlanks" dxfId="249" priority="115">
      <formula>LEN(TRIM(I67))=0</formula>
    </cfRule>
  </conditionalFormatting>
  <conditionalFormatting sqref="H313">
    <cfRule type="containsBlanks" dxfId="248" priority="114">
      <formula>LEN(TRIM(H313))=0</formula>
    </cfRule>
  </conditionalFormatting>
  <conditionalFormatting sqref="H8">
    <cfRule type="containsBlanks" dxfId="247" priority="113">
      <formula>LEN(TRIM(H8))=0</formula>
    </cfRule>
  </conditionalFormatting>
  <conditionalFormatting sqref="H8">
    <cfRule type="expression" dxfId="246" priority="112">
      <formula>$N$14="Don't know"</formula>
    </cfRule>
  </conditionalFormatting>
  <conditionalFormatting sqref="H8">
    <cfRule type="expression" dxfId="245" priority="111">
      <formula>$N$14="Not applicable"</formula>
    </cfRule>
  </conditionalFormatting>
  <conditionalFormatting sqref="H8">
    <cfRule type="expression" dxfId="244" priority="110">
      <formula>$N$14="No"</formula>
    </cfRule>
  </conditionalFormatting>
  <conditionalFormatting sqref="F252">
    <cfRule type="containsBlanks" dxfId="243" priority="109">
      <formula>LEN(TRIM(F252))=0</formula>
    </cfRule>
  </conditionalFormatting>
  <conditionalFormatting sqref="F260">
    <cfRule type="containsBlanks" dxfId="242" priority="108">
      <formula>LEN(TRIM(F260))=0</formula>
    </cfRule>
  </conditionalFormatting>
  <conditionalFormatting sqref="F261:F264">
    <cfRule type="containsBlanks" dxfId="241" priority="107">
      <formula>LEN(TRIM(F261))=0</formula>
    </cfRule>
  </conditionalFormatting>
  <conditionalFormatting sqref="F254">
    <cfRule type="containsBlanks" dxfId="240" priority="106">
      <formula>LEN(TRIM(F254))=0</formula>
    </cfRule>
  </conditionalFormatting>
  <conditionalFormatting sqref="F256">
    <cfRule type="containsBlanks" dxfId="239" priority="105">
      <formula>LEN(TRIM(F256))=0</formula>
    </cfRule>
  </conditionalFormatting>
  <conditionalFormatting sqref="F258">
    <cfRule type="containsBlanks" dxfId="238" priority="104">
      <formula>LEN(TRIM(F258))=0</formula>
    </cfRule>
  </conditionalFormatting>
  <conditionalFormatting sqref="L165:L174">
    <cfRule type="expression" dxfId="237" priority="102">
      <formula>$F$221="Don't know"</formula>
    </cfRule>
    <cfRule type="expression" dxfId="236" priority="103">
      <formula>$F$221="No"</formula>
    </cfRule>
  </conditionalFormatting>
  <conditionalFormatting sqref="L164:M164">
    <cfRule type="expression" dxfId="235" priority="100">
      <formula>$F$221="Don't know"</formula>
    </cfRule>
    <cfRule type="expression" dxfId="234" priority="101">
      <formula>$F$221="No"</formula>
    </cfRule>
  </conditionalFormatting>
  <conditionalFormatting sqref="L164:N164 F164:F174 L165:L174">
    <cfRule type="containsBlanks" dxfId="233" priority="99">
      <formula>LEN(TRIM(F164))=0</formula>
    </cfRule>
  </conditionalFormatting>
  <conditionalFormatting sqref="F176:F186">
    <cfRule type="containsBlanks" dxfId="232" priority="98">
      <formula>LEN(TRIM(F176))=0</formula>
    </cfRule>
  </conditionalFormatting>
  <conditionalFormatting sqref="L164:M164">
    <cfRule type="expression" dxfId="231" priority="96">
      <formula>$F$221="Don't know"</formula>
    </cfRule>
    <cfRule type="expression" dxfId="230" priority="97">
      <formula>$F$221="No"</formula>
    </cfRule>
  </conditionalFormatting>
  <conditionalFormatting sqref="O175">
    <cfRule type="containsBlanks" dxfId="229" priority="95">
      <formula>LEN(TRIM(O175))=0</formula>
    </cfRule>
  </conditionalFormatting>
  <conditionalFormatting sqref="F95:F97">
    <cfRule type="containsBlanks" dxfId="228" priority="94">
      <formula>LEN(TRIM(F95))=0</formula>
    </cfRule>
  </conditionalFormatting>
  <conditionalFormatting sqref="F99:F102">
    <cfRule type="containsBlanks" dxfId="227" priority="93">
      <formula>LEN(TRIM(F99))=0</formula>
    </cfRule>
  </conditionalFormatting>
  <conditionalFormatting sqref="H213:H216">
    <cfRule type="expression" dxfId="226" priority="91">
      <formula>$H$144="Don't know"</formula>
    </cfRule>
    <cfRule type="expression" dxfId="225" priority="92">
      <formula>$H$144="no"</formula>
    </cfRule>
  </conditionalFormatting>
  <conditionalFormatting sqref="O211">
    <cfRule type="containsBlanks" dxfId="224" priority="90">
      <formula>LEN(TRIM(O211))=0</formula>
    </cfRule>
  </conditionalFormatting>
  <conditionalFormatting sqref="H213:H216">
    <cfRule type="containsBlanks" dxfId="223" priority="89">
      <formula>LEN(TRIM(H213))=0</formula>
    </cfRule>
  </conditionalFormatting>
  <conditionalFormatting sqref="H211">
    <cfRule type="expression" dxfId="222" priority="87">
      <formula>#REF!="Don't know"</formula>
    </cfRule>
    <cfRule type="expression" dxfId="221" priority="88">
      <formula>#REF!="No"</formula>
    </cfRule>
  </conditionalFormatting>
  <conditionalFormatting sqref="H211">
    <cfRule type="containsBlanks" dxfId="220" priority="86">
      <formula>LEN(TRIM(H211))=0</formula>
    </cfRule>
  </conditionalFormatting>
  <conditionalFormatting sqref="H360:I360 H361">
    <cfRule type="containsBlanks" dxfId="219" priority="84">
      <formula>LEN(TRIM(H360))=0</formula>
    </cfRule>
    <cfRule type="containsBlanks" priority="85">
      <formula>LEN(TRIM(H360))=0</formula>
    </cfRule>
  </conditionalFormatting>
  <conditionalFormatting sqref="F268:F272">
    <cfRule type="containsBlanks" dxfId="218" priority="81">
      <formula>LEN(TRIM(F268))=0</formula>
    </cfRule>
  </conditionalFormatting>
  <conditionalFormatting sqref="O266">
    <cfRule type="containsBlanks" dxfId="217" priority="83">
      <formula>LEN(TRIM(O266))=0</formula>
    </cfRule>
  </conditionalFormatting>
  <conditionalFormatting sqref="G93:J93">
    <cfRule type="containsBlanks" dxfId="216" priority="60">
      <formula>LEN(TRIM(G93))=0</formula>
    </cfRule>
  </conditionalFormatting>
  <conditionalFormatting sqref="O163">
    <cfRule type="containsBlanks" dxfId="215" priority="82">
      <formula>LEN(TRIM(O163))=0</formula>
    </cfRule>
  </conditionalFormatting>
  <conditionalFormatting sqref="F245:G245 F247:G247 F246 F249:G249 F248">
    <cfRule type="containsBlanks" dxfId="214" priority="59">
      <formula>LEN(TRIM(F245))=0</formula>
    </cfRule>
  </conditionalFormatting>
  <conditionalFormatting sqref="G266">
    <cfRule type="containsBlanks" dxfId="213" priority="80">
      <formula>LEN(TRIM(G266))=0</formula>
    </cfRule>
  </conditionalFormatting>
  <conditionalFormatting sqref="I20">
    <cfRule type="containsBlanks" dxfId="212" priority="76">
      <formula>LEN(TRIM(I20))=0</formula>
    </cfRule>
    <cfRule type="expression" dxfId="211" priority="79">
      <formula>$M$14="Don't know"</formula>
    </cfRule>
  </conditionalFormatting>
  <conditionalFormatting sqref="I20">
    <cfRule type="expression" dxfId="210" priority="78">
      <formula>$M$14="Not applicable"</formula>
    </cfRule>
  </conditionalFormatting>
  <conditionalFormatting sqref="I20">
    <cfRule type="expression" dxfId="209" priority="77">
      <formula>$M$14="No"</formula>
    </cfRule>
  </conditionalFormatting>
  <conditionalFormatting sqref="I21">
    <cfRule type="containsBlanks" dxfId="208" priority="72">
      <formula>LEN(TRIM(I21))=0</formula>
    </cfRule>
    <cfRule type="expression" dxfId="207" priority="75">
      <formula>$M$14="Don't know"</formula>
    </cfRule>
  </conditionalFormatting>
  <conditionalFormatting sqref="I21">
    <cfRule type="expression" dxfId="206" priority="74">
      <formula>$M$14="Not applicable"</formula>
    </cfRule>
  </conditionalFormatting>
  <conditionalFormatting sqref="I21">
    <cfRule type="expression" dxfId="205" priority="73">
      <formula>$M$14="No"</formula>
    </cfRule>
  </conditionalFormatting>
  <conditionalFormatting sqref="I22">
    <cfRule type="containsBlanks" dxfId="204" priority="68">
      <formula>LEN(TRIM(I22))=0</formula>
    </cfRule>
    <cfRule type="expression" dxfId="203" priority="71">
      <formula>$M$14="Don't know"</formula>
    </cfRule>
  </conditionalFormatting>
  <conditionalFormatting sqref="I22">
    <cfRule type="expression" dxfId="202" priority="70">
      <formula>$M$14="Not applicable"</formula>
    </cfRule>
  </conditionalFormatting>
  <conditionalFormatting sqref="I22">
    <cfRule type="expression" dxfId="201" priority="69">
      <formula>$M$14="No"</formula>
    </cfRule>
  </conditionalFormatting>
  <conditionalFormatting sqref="I23">
    <cfRule type="expression" dxfId="200" priority="65">
      <formula>$N$14="No"</formula>
    </cfRule>
  </conditionalFormatting>
  <conditionalFormatting sqref="I23">
    <cfRule type="expression" dxfId="199" priority="67">
      <formula>$N$14="Don't know"</formula>
    </cfRule>
  </conditionalFormatting>
  <conditionalFormatting sqref="I23">
    <cfRule type="expression" dxfId="198" priority="66">
      <formula>$N$14="Not applicable"</formula>
    </cfRule>
  </conditionalFormatting>
  <conditionalFormatting sqref="I23">
    <cfRule type="containsBlanks" dxfId="197" priority="64">
      <formula>LEN(TRIM(I23))=0</formula>
    </cfRule>
  </conditionalFormatting>
  <conditionalFormatting sqref="I23">
    <cfRule type="expression" dxfId="196" priority="63">
      <formula>$N$14="Don't know"</formula>
    </cfRule>
  </conditionalFormatting>
  <conditionalFormatting sqref="I23">
    <cfRule type="expression" dxfId="195" priority="62">
      <formula>$N$14="Not applicable"</formula>
    </cfRule>
  </conditionalFormatting>
  <conditionalFormatting sqref="I23">
    <cfRule type="expression" dxfId="194" priority="61">
      <formula>$N$14="No"</formula>
    </cfRule>
  </conditionalFormatting>
  <conditionalFormatting sqref="G251">
    <cfRule type="containsBlanks" dxfId="193" priority="58">
      <formula>LEN(TRIM(G251))=0</formula>
    </cfRule>
  </conditionalFormatting>
  <conditionalFormatting sqref="O244 O251">
    <cfRule type="containsBlanks" dxfId="192" priority="57">
      <formula>LEN(TRIM(O244))=0</formula>
    </cfRule>
  </conditionalFormatting>
  <conditionalFormatting sqref="J354">
    <cfRule type="containsBlanks" dxfId="191" priority="49">
      <formula>LEN(TRIM(J354))=0</formula>
    </cfRule>
  </conditionalFormatting>
  <conditionalFormatting sqref="J344">
    <cfRule type="containsBlanks" dxfId="190" priority="51">
      <formula>LEN(TRIM(J344))=0</formula>
    </cfRule>
  </conditionalFormatting>
  <conditionalFormatting sqref="J318">
    <cfRule type="containsBlanks" dxfId="189" priority="56">
      <formula>LEN(TRIM(J318))=0</formula>
    </cfRule>
  </conditionalFormatting>
  <conditionalFormatting sqref="J319">
    <cfRule type="containsBlanks" dxfId="188" priority="55">
      <formula>LEN(TRIM(J319))=0</formula>
    </cfRule>
  </conditionalFormatting>
  <conditionalFormatting sqref="J329">
    <cfRule type="containsBlanks" dxfId="187" priority="54">
      <formula>LEN(TRIM(J329))=0</formula>
    </cfRule>
  </conditionalFormatting>
  <conditionalFormatting sqref="J334">
    <cfRule type="containsBlanks" dxfId="186" priority="53">
      <formula>LEN(TRIM(J334))=0</formula>
    </cfRule>
  </conditionalFormatting>
  <conditionalFormatting sqref="J339">
    <cfRule type="containsBlanks" dxfId="185" priority="52">
      <formula>LEN(TRIM(J339))=0</formula>
    </cfRule>
  </conditionalFormatting>
  <conditionalFormatting sqref="J349">
    <cfRule type="containsBlanks" dxfId="184" priority="50">
      <formula>LEN(TRIM(J349))=0</formula>
    </cfRule>
  </conditionalFormatting>
  <conditionalFormatting sqref="J89:J92">
    <cfRule type="containsBlanks" dxfId="183" priority="48">
      <formula>LEN(TRIM(J89))=0</formula>
    </cfRule>
  </conditionalFormatting>
  <conditionalFormatting sqref="J321">
    <cfRule type="containsBlanks" dxfId="182" priority="47">
      <formula>LEN(TRIM(J321))=0</formula>
    </cfRule>
  </conditionalFormatting>
  <conditionalFormatting sqref="J326">
    <cfRule type="containsBlanks" dxfId="181" priority="46">
      <formula>LEN(TRIM(J326))=0</formula>
    </cfRule>
  </conditionalFormatting>
  <conditionalFormatting sqref="J331">
    <cfRule type="containsBlanks" dxfId="180" priority="45">
      <formula>LEN(TRIM(J331))=0</formula>
    </cfRule>
  </conditionalFormatting>
  <conditionalFormatting sqref="J336">
    <cfRule type="containsBlanks" dxfId="179" priority="44">
      <formula>LEN(TRIM(J336))=0</formula>
    </cfRule>
  </conditionalFormatting>
  <conditionalFormatting sqref="J346">
    <cfRule type="containsBlanks" dxfId="178" priority="43">
      <formula>LEN(TRIM(J346))=0</formula>
    </cfRule>
  </conditionalFormatting>
  <conditionalFormatting sqref="J351">
    <cfRule type="containsBlanks" dxfId="177" priority="42">
      <formula>LEN(TRIM(J351))=0</formula>
    </cfRule>
  </conditionalFormatting>
  <conditionalFormatting sqref="O316:O357">
    <cfRule type="containsBlanks" dxfId="176" priority="40">
      <formula>LEN(TRIM(O316))=0</formula>
    </cfRule>
  </conditionalFormatting>
  <conditionalFormatting sqref="J356">
    <cfRule type="containsBlanks" dxfId="175" priority="41">
      <formula>LEN(TRIM(J356))=0</formula>
    </cfRule>
  </conditionalFormatting>
  <conditionalFormatting sqref="H357">
    <cfRule type="containsBlanks" dxfId="174" priority="39">
      <formula>LEN(TRIM(H357))=0</formula>
    </cfRule>
  </conditionalFormatting>
  <conditionalFormatting sqref="K20:N24">
    <cfRule type="containsBlanks" dxfId="173" priority="38">
      <formula>LEN(TRIM(K20))=0</formula>
    </cfRule>
  </conditionalFormatting>
  <conditionalFormatting sqref="J29">
    <cfRule type="containsBlanks" dxfId="172" priority="36">
      <formula>LEN(TRIM(J29))=0</formula>
    </cfRule>
  </conditionalFormatting>
  <conditionalFormatting sqref="J28">
    <cfRule type="containsBlanks" dxfId="171" priority="37">
      <formula>LEN(TRIM(J28))=0</formula>
    </cfRule>
  </conditionalFormatting>
  <conditionalFormatting sqref="J341">
    <cfRule type="containsBlanks" dxfId="170" priority="35">
      <formula>LEN(TRIM(J341))=0</formula>
    </cfRule>
  </conditionalFormatting>
  <conditionalFormatting sqref="H308:J308">
    <cfRule type="containsBlanks" dxfId="169" priority="34">
      <formula>LEN(TRIM(H308))=0</formula>
    </cfRule>
  </conditionalFormatting>
  <conditionalFormatting sqref="H312:J312">
    <cfRule type="containsBlanks" dxfId="168" priority="33">
      <formula>LEN(TRIM(H312))=0</formula>
    </cfRule>
  </conditionalFormatting>
  <conditionalFormatting sqref="H315:J315">
    <cfRule type="containsBlanks" dxfId="167" priority="32">
      <formula>LEN(TRIM(H315))=0</formula>
    </cfRule>
  </conditionalFormatting>
  <conditionalFormatting sqref="I24">
    <cfRule type="containsBlanks" dxfId="166" priority="31">
      <formula>LEN(TRIM(I24))=0</formula>
    </cfRule>
  </conditionalFormatting>
  <conditionalFormatting sqref="O77">
    <cfRule type="containsBlanks" dxfId="165" priority="30">
      <formula>LEN(TRIM(O77))=0</formula>
    </cfRule>
  </conditionalFormatting>
  <conditionalFormatting sqref="O78">
    <cfRule type="containsBlanks" dxfId="164" priority="29">
      <formula>LEN(TRIM(O78))=0</formula>
    </cfRule>
  </conditionalFormatting>
  <conditionalFormatting sqref="O79">
    <cfRule type="containsBlanks" dxfId="163" priority="28">
      <formula>LEN(TRIM(O79))=0</formula>
    </cfRule>
  </conditionalFormatting>
  <conditionalFormatting sqref="O95">
    <cfRule type="containsBlanks" dxfId="162" priority="27">
      <formula>LEN(TRIM(O95))=0</formula>
    </cfRule>
  </conditionalFormatting>
  <conditionalFormatting sqref="O69:O74">
    <cfRule type="containsBlanks" dxfId="161" priority="26">
      <formula>LEN(TRIM(O69))=0</formula>
    </cfRule>
  </conditionalFormatting>
  <conditionalFormatting sqref="O360">
    <cfRule type="containsBlanks" dxfId="160" priority="25">
      <formula>LEN(TRIM(O360))=0</formula>
    </cfRule>
  </conditionalFormatting>
  <conditionalFormatting sqref="J323">
    <cfRule type="containsBlanks" dxfId="159" priority="24">
      <formula>LEN(TRIM(J323))=0</formula>
    </cfRule>
  </conditionalFormatting>
  <conditionalFormatting sqref="J328">
    <cfRule type="containsBlanks" dxfId="158" priority="23">
      <formula>LEN(TRIM(J328))=0</formula>
    </cfRule>
  </conditionalFormatting>
  <conditionalFormatting sqref="J333">
    <cfRule type="containsBlanks" dxfId="157" priority="22">
      <formula>LEN(TRIM(J333))=0</formula>
    </cfRule>
  </conditionalFormatting>
  <conditionalFormatting sqref="J338">
    <cfRule type="containsBlanks" dxfId="156" priority="21">
      <formula>LEN(TRIM(J338))=0</formula>
    </cfRule>
  </conditionalFormatting>
  <conditionalFormatting sqref="J343">
    <cfRule type="containsBlanks" dxfId="155" priority="20">
      <formula>LEN(TRIM(J343))=0</formula>
    </cfRule>
  </conditionalFormatting>
  <conditionalFormatting sqref="J348">
    <cfRule type="containsBlanks" dxfId="154" priority="19">
      <formula>LEN(TRIM(J348))=0</formula>
    </cfRule>
  </conditionalFormatting>
  <conditionalFormatting sqref="J353">
    <cfRule type="containsBlanks" dxfId="153" priority="18">
      <formula>LEN(TRIM(J353))=0</formula>
    </cfRule>
  </conditionalFormatting>
  <conditionalFormatting sqref="J37:K37">
    <cfRule type="containsBlanks" dxfId="152" priority="17">
      <formula>LEN(TRIM(J37))=0</formula>
    </cfRule>
  </conditionalFormatting>
  <conditionalFormatting sqref="J40:K40">
    <cfRule type="containsBlanks" dxfId="151" priority="16">
      <formula>LEN(TRIM(J40))=0</formula>
    </cfRule>
  </conditionalFormatting>
  <conditionalFormatting sqref="J42:K42">
    <cfRule type="containsBlanks" dxfId="150" priority="15">
      <formula>LEN(TRIM(J42))=0</formula>
    </cfRule>
  </conditionalFormatting>
  <conditionalFormatting sqref="J45:K45">
    <cfRule type="containsBlanks" dxfId="149" priority="14">
      <formula>LEN(TRIM(J45))=0</formula>
    </cfRule>
  </conditionalFormatting>
  <conditionalFormatting sqref="J49:K49">
    <cfRule type="containsBlanks" dxfId="148" priority="13">
      <formula>LEN(TRIM(J49))=0</formula>
    </cfRule>
  </conditionalFormatting>
  <conditionalFormatting sqref="J51:K51">
    <cfRule type="containsBlanks" dxfId="147" priority="12">
      <formula>LEN(TRIM(J51))=0</formula>
    </cfRule>
  </conditionalFormatting>
  <conditionalFormatting sqref="J55:K55">
    <cfRule type="containsBlanks" dxfId="146" priority="11">
      <formula>LEN(TRIM(J55))=0</formula>
    </cfRule>
  </conditionalFormatting>
  <conditionalFormatting sqref="J56:K56">
    <cfRule type="containsBlanks" dxfId="145" priority="10">
      <formula>LEN(TRIM(J56))=0</formula>
    </cfRule>
  </conditionalFormatting>
  <conditionalFormatting sqref="J43:K44">
    <cfRule type="containsBlanks" dxfId="144" priority="9">
      <formula>LEN(TRIM(J43))=0</formula>
    </cfRule>
  </conditionalFormatting>
  <conditionalFormatting sqref="J47:K48">
    <cfRule type="containsBlanks" dxfId="143" priority="8">
      <formula>LEN(TRIM(J47))=0</formula>
    </cfRule>
  </conditionalFormatting>
  <conditionalFormatting sqref="J50:K50">
    <cfRule type="containsBlanks" dxfId="142" priority="7">
      <formula>LEN(TRIM(J50))=0</formula>
    </cfRule>
  </conditionalFormatting>
  <conditionalFormatting sqref="J52:K53">
    <cfRule type="containsBlanks" dxfId="141" priority="6">
      <formula>LEN(TRIM(J52))=0</formula>
    </cfRule>
  </conditionalFormatting>
  <conditionalFormatting sqref="J324">
    <cfRule type="containsBlanks" dxfId="140" priority="5">
      <formula>LEN(TRIM(J324))=0</formula>
    </cfRule>
  </conditionalFormatting>
  <conditionalFormatting sqref="K288:L288 H288:I288 K281:L281 H281:I281 K277:L278 H278:I278">
    <cfRule type="containsBlanks" dxfId="139" priority="4">
      <formula>LEN(TRIM(H277))=0</formula>
    </cfRule>
  </conditionalFormatting>
  <conditionalFormatting sqref="K292:L294 H292:I294">
    <cfRule type="containsBlanks" dxfId="138" priority="3">
      <formula>LEN(TRIM(H292))=0</formula>
    </cfRule>
  </conditionalFormatting>
  <conditionalFormatting sqref="F71:F72 F70:J70 G72:J72">
    <cfRule type="containsBlanks" dxfId="137" priority="2">
      <formula>LEN(TRIM(F70))=0</formula>
    </cfRule>
  </conditionalFormatting>
  <conditionalFormatting sqref="G79:H81">
    <cfRule type="containsBlanks" dxfId="136" priority="1">
      <formula>LEN(TRIM(G79))=0</formula>
    </cfRule>
  </conditionalFormatting>
  <dataValidations count="44">
    <dataValidation type="list" allowBlank="1" showInputMessage="1" showErrorMessage="1" sqref="J324:K324 J349 J354 J319 J329 J334 J339 J344" xr:uid="{A6CEFBF5-A530-48E7-A0B8-D968E2518C83}">
      <formula1>"0,1,2-3,More than 3,Don't know"</formula1>
    </dataValidation>
    <dataValidation type="list" allowBlank="1" showInputMessage="1" showErrorMessage="1" sqref="J318:K318 J323:K323 J328:K328 J333:K333 J338:K338 J343:K343 J348:K348 J353:K353" xr:uid="{E6C52947-A7FA-4766-8A13-ABC7479C2EAA}">
      <formula1>"WHO-prequalified, SRA, Both WHO-PQ and SRA,No SRA or WHO-PQ products registered,Don’t know"</formula1>
    </dataValidation>
    <dataValidation type="list" allowBlank="1" showInputMessage="1" showErrorMessage="1" sqref="H361:I361" xr:uid="{FF719269-48D1-41A8-8B20-2BD2BDC485B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D29340A-C047-4F05-8542-286F9D416B1A}">
      <formula1>"Yes, No, Don’t know"</formula1>
    </dataValidation>
    <dataValidation type="list" allowBlank="1" showInputMessage="1" showErrorMessage="1" sqref="H29 J29" xr:uid="{6CA97F07-FB2F-4E2C-A4A7-D4AFE4E35CE0}">
      <formula1>"2015,2016,2017,2018,2019"</formula1>
    </dataValidation>
    <dataValidation type="list" allowBlank="1" showInputMessage="1" showErrorMessage="1" sqref="J321:K321 J326:K326 J331:K331 J336:K336 J346:K346 J351:K351 J356:K356 J341:K341" xr:uid="{675038B9-452D-433A-8AC7-D804DE48C4D9}">
      <formula1>"0,1,2 or more,Don't know"</formula1>
    </dataValidation>
    <dataValidation type="list" allowBlank="1" showInputMessage="1" showErrorMessage="1" sqref="H304:J304" xr:uid="{AD832C6D-6BDE-4C9E-AFD2-8AEEB70004CF}">
      <formula1>"Yes - ISO certified, Yes - WHO-PQ, Yes - both ISO certified and WHO-PQ,Neither, Don’t know, Not applicable"</formula1>
    </dataValidation>
    <dataValidation type="list" allowBlank="1" showInputMessage="1" showErrorMessage="1" sqref="F248:G248" xr:uid="{43B09BF0-2EDD-4B08-8337-C39BA3EC26D7}">
      <formula1>"Yes: Extensive community mobilization/engagement,Yes: Some community mobilization/engagement,No,Don't know"</formula1>
    </dataValidation>
    <dataValidation type="list" allowBlank="1" showInputMessage="1" showErrorMessage="1" sqref="F246:G246" xr:uid="{1E1AD1EA-1B02-4EC3-8F44-D63CE533D161}">
      <formula1>"Yes: Extensive mass media,Yes: Some mass media,No,Don't know"</formula1>
    </dataValidation>
    <dataValidation type="list" allowBlank="1" showInputMessage="1" showErrorMessage="1" sqref="G147:G160 H151:I160 H147:I149 J147:J160 K147:L149 K151:L160" xr:uid="{73BC8DF2-E8C4-4F76-9B6F-60ED27786D38}">
      <formula1>"Community Health Worker (or equivalent),Auxiliary Nurse,Auxiliary Nurse Midwife,Nurse,Clinical Officer,Doctor,Don't know,Not applicable"</formula1>
    </dataValidation>
    <dataValidation type="list" allowBlank="1" showInputMessage="1" showErrorMessage="1" sqref="H140:J140" xr:uid="{764BEB6A-E4A8-4010-8EC8-3808A422237A}">
      <formula1>"Yes - high level of implementation, Yes - some implementation,Minimal or no implementation, Don't know, Not applicable (no strategy)"</formula1>
    </dataValidation>
    <dataValidation type="list" allowBlank="1" showInputMessage="1" showErrorMessage="1" sqref="J89:J92" xr:uid="{5E8DF104-2D49-4535-AD78-F90290DE970F}">
      <formula1>"Yes, No, Don't Know,Not applicable"</formula1>
    </dataValidation>
    <dataValidation type="list" allowBlank="1" showInputMessage="1" showErrorMessage="1" error="Please choose from the dropdown list." prompt="Please select from the dropdown list" sqref="G90:I92" xr:uid="{21C0D692-667D-4755-A0A7-9A709059A1C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B32A4450-6E17-4783-9186-86A083F75C02}">
      <formula1>"Ministry of Finance, Ministry of Planning,Both,Neither,Don't know, Not applicable"</formula1>
    </dataValidation>
    <dataValidation type="list" allowBlank="1" showInputMessage="1" showErrorMessage="1" sqref="F99:G102" xr:uid="{1A924446-3BB2-4FAF-92C2-0540920C1A44}">
      <formula1>"Yes,No,Don't Know"</formula1>
    </dataValidation>
    <dataValidation type="list" allowBlank="1" showInputMessage="1" showErrorMessage="1" sqref="F272:G272" xr:uid="{73286830-9DB4-41E0-B8BE-476A32A6FAA7}">
      <formula1>"Paper only, Mobile phone/SMS,Electronic,Combination, Don't know, Not applicable (no LMIS)"</formula1>
    </dataValidation>
    <dataValidation type="list" allowBlank="1" showInputMessage="1" showErrorMessage="1" sqref="G251" xr:uid="{EB73D146-9C73-4E8C-BC93-398E95D73E86}">
      <formula1>"0%,1-10%,11-20%,21-30%,31-40%,41-50%,51-60%,61-70%,71-80%,81-100%,Don't know,Not applicable"</formula1>
    </dataValidation>
    <dataValidation type="list" allowBlank="1" showInputMessage="1" showErrorMessage="1" sqref="F249:G249 H213:J216" xr:uid="{F371CF97-F4D1-4CA3-A612-C463F55189EB}">
      <formula1>"Yes,No,Don't know"</formula1>
    </dataValidation>
    <dataValidation type="list" allowBlank="1" showInputMessage="1" showErrorMessage="1" sqref="F247:G247" xr:uid="{C65D53D2-0C43-4D75-99C2-80A3EA79B8DD}">
      <formula1>"Yes: Extensive mobile outreach/education,Yes: Some mobile outreach/education,No,Don't know"</formula1>
    </dataValidation>
    <dataValidation type="list" allowBlank="1" showInputMessage="1" showErrorMessage="1" sqref="F245:G245" xr:uid="{4B3DB789-94B4-4D5D-9260-0A6CFDF6059D}">
      <formula1>"Yes: Extensive social marketing,Yes: Some social marketing,No,Don't know"</formula1>
    </dataValidation>
    <dataValidation allowBlank="1" showInputMessage="1" showErrorMessage="1" error="Please choose from the dropdown list." sqref="K20:N24" xr:uid="{97BB997E-0F6C-4415-B118-5DCAB6E69143}"/>
    <dataValidation type="list" allowBlank="1" showInputMessage="1" showErrorMessage="1" sqref="F271:G271" xr:uid="{FE4C9290-5A13-40D9-8F35-34FE7CF6E10C}">
      <formula1>"Yes: All social marketing sites included, Yes: Some social marketing sites included,None, Don't know, Not applicable (no LMIS)"</formula1>
    </dataValidation>
    <dataValidation type="list" allowBlank="1" showInputMessage="1" showErrorMessage="1" sqref="F270:G270" xr:uid="{D0C5F35E-517B-4426-9BD7-2245F370C8DB}">
      <formula1>"Yes: All NGO facilities included, Yes: Some NGO facilities included,None, Don't know, Not applicable (no LMIS)"</formula1>
    </dataValidation>
    <dataValidation type="list" allowBlank="1" showInputMessage="1" showErrorMessage="1" sqref="F269:G269" xr:uid="{9FE03A6D-F542-4830-9F84-DE486DF49E03}">
      <formula1>"Yes: All private sector facilities included, Yes: Some private sector facilities included,None, Don't know, Not applicable (no LMIS)"</formula1>
    </dataValidation>
    <dataValidation type="list" allowBlank="1" showInputMessage="1" showErrorMessage="1" sqref="F268:G268" xr:uid="{2A1AC418-773E-4BB9-BC1A-3A1580F5ECE9}">
      <formula1>"Yes: All public sector facilities included, Yes: Some public sector facilities included,None, Don't know, Not applicable (no LMIS)"</formula1>
    </dataValidation>
    <dataValidation type="list" allowBlank="1" showInputMessage="1" showErrorMessage="1" sqref="H360:I360" xr:uid="{6B85A689-471B-4E84-920E-04705D1635B0}">
      <formula1>"Yes (PSE plan with FP/RH component),No PSE plan started/developed,Yes PSE plan but no FP/RH component,Don't know"</formula1>
    </dataValidation>
    <dataValidation type="list" allowBlank="1" showInputMessage="1" showErrorMessage="1" sqref="H312:J312" xr:uid="{B3440CDA-6605-45E9-A528-90FA73DD52FD}">
      <formula1>"0-25%,26-50%,51-75%,76-100%, Don’t know, Not applicable"</formula1>
    </dataValidation>
    <dataValidation type="list" allowBlank="1" showInputMessage="1" showErrorMessage="1" sqref="F95:F97" xr:uid="{343B00B8-1BE1-4567-A3C4-32DBC539A0C0}">
      <formula1>"Yes,No,Don't Know,Not Applicable"</formula1>
    </dataValidation>
    <dataValidation type="list" allowBlank="1" showInputMessage="1" showErrorMessage="1" sqref="H302:J302" xr:uid="{E16A8BEC-105B-41C0-903F-753BBCA0ADA8}">
      <formula1>"Yes,No,Don't know,Not applicable"</formula1>
    </dataValidation>
    <dataValidation type="list" allowBlank="1" showInputMessage="1" showErrorMessage="1" sqref="H308:J308" xr:uid="{BFC021B1-F6E2-4C7D-8C78-A8B45B8BC97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1A4A8377-989A-4B05-A2CC-6C0CF66DF287}">
      <formula1>"0,1,2-3,More than 3, Don’t know"</formula1>
    </dataValidation>
    <dataValidation type="list" allowBlank="1" showInputMessage="1" showErrorMessage="1" sqref="H302" xr:uid="{172D7C17-DBE0-451C-813A-883C928B809D}">
      <formula1>"Yes,No,Don’t know, Not applicable"</formula1>
    </dataValidation>
    <dataValidation type="list" allowBlank="1" showInputMessage="1" showErrorMessage="1" sqref="H301:J301" xr:uid="{3AA976E5-A846-4799-BF0B-61A62709189E}">
      <formula1>"Less than 6 months, 6 months to under 1 year, 1 year to 18 months, More than 18 months,Don’t know"</formula1>
    </dataValidation>
    <dataValidation type="list" allowBlank="1" showInputMessage="1" showErrorMessage="1" error="Please choose from the dropdown list." sqref="I20:I21" xr:uid="{5D395413-1E8F-457B-9716-AB0C83B308C6}">
      <formula1>"Yes, No, Don't know, Not applicable"</formula1>
    </dataValidation>
    <dataValidation type="list" allowBlank="1" showInputMessage="1" showErrorMessage="1" sqref="H305:J306" xr:uid="{5979AF6E-F998-4E0A-A9AB-42545BCF6FDB}">
      <formula1>"Most were tested, Some were tested, None were tested, Don't know, Not applicable"</formula1>
    </dataValidation>
    <dataValidation type="list" allowBlank="1" showInputMessage="1" showErrorMessage="1" sqref="H315 H303 H307 H313 H311 H298:H299" xr:uid="{DB1EE060-8EBD-42C2-BC5C-CE0876237ABD}">
      <formula1>"Yes, No, Don’t know, Not applicable"</formula1>
    </dataValidation>
    <dataValidation type="list" allowBlank="1" showInputMessage="1" showErrorMessage="1" sqref="H161 J161:L161" xr:uid="{6E35A51E-B4A9-4C22-831A-D16018D1C449}">
      <formula1>"Community Health Worker (or equivalent), Nurse, Auxiliary Nurse, Auxiliary Nurse Midwife, Clinical Officer, Doctor, Don't know, Not applicable"</formula1>
    </dataValidation>
    <dataValidation type="list" allowBlank="1" showInputMessage="1" showErrorMessage="1" sqref="H106" xr:uid="{CB67E4F9-EEBA-4585-9163-8E5C5BF4BF59}">
      <formula1>"Yes, No, Don't Know"</formula1>
    </dataValidation>
    <dataValidation type="list" allowBlank="1" showInputMessage="1" showErrorMessage="1" sqref="F77:F81" xr:uid="{0A82BB02-6348-45FD-82C9-153CAA530845}">
      <formula1>"In-kind, Cash, Don't know, Not applicable"</formula1>
    </dataValidation>
    <dataValidation type="list" allowBlank="1" showInputMessage="1" showErrorMessage="1" sqref="F164:F174 J60:K60 I67 F188:F198 K228:K240 F252 G135 H143:J143 H141:J141 J58 F260 F176:F186 H357:H358 H211:J211 G266 F200:F210" xr:uid="{1F1D3116-7FCA-4265-8172-D96259AD9E91}">
      <formula1>"Yes, No, Don't know"</formula1>
    </dataValidation>
    <dataValidation type="list" allowBlank="1" showInputMessage="1" showErrorMessage="1" sqref="H31:J31" xr:uid="{19797CF3-497D-4790-8316-2A02C1FE3721}">
      <formula1>"Less than annually,Annually,Bi-annually (twice a year),Quarterly,Monthly,Ad hoc"</formula1>
    </dataValidation>
    <dataValidation type="list" allowBlank="1" showInputMessage="1" showErrorMessage="1" sqref="H26 J26 H28 J28" xr:uid="{941B38A9-1C26-4F57-AED6-522D14BC285A}">
      <formula1>"January, February, March, April, May, June, July, August, September, October, November, December"</formula1>
    </dataValidation>
    <dataValidation type="list" allowBlank="1" showInputMessage="1" showErrorMessage="1" error="Please choose from the dropdown list." sqref="I22" xr:uid="{8A178DAE-4701-4C7A-8AC1-11D5B8B54FE1}">
      <formula1>"0 times, 1 time, 2-3 times, 4 or more times, Don't know"</formula1>
    </dataValidation>
    <dataValidation type="list" allowBlank="1" showInputMessage="1" showErrorMessage="1" sqref="F261:F264 M188:N188 H8 L164:L174 M164:N164 F219:F221 H225 F223 I23:I24 G116:N128 G130:N132 F258 H139:J139 F19 F254 F256 F11:F17 L188:L198 F72 F70" xr:uid="{D578A34A-0AEC-4A49-8570-B90FA541D274}">
      <formula1>"Yes, No, Don't know, Not applicable"</formula1>
    </dataValidation>
  </dataValidations>
  <hyperlinks>
    <hyperlink ref="M1:N1" location="'All Countries Summary (2019)'!A1" display="Go to summary page" xr:uid="{CB491A25-8D77-45F6-B679-D99AA36216C3}"/>
  </hyperlinks>
  <pageMargins left="0.7" right="0.7" top="0.75" bottom="0.75" header="0.3" footer="0.3"/>
  <pageSetup scale="31"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CE8836F1-0BC7-4726-B00D-AE32349CA252}">
          <x14:formula1>
            <xm:f>'https://chemonics.sharepoint.com/sites/FO000/1300_CL/Monitoring and Evaluation/CS Indicators and Index/Validated Surveys - 2019/Validation_final/[CS Indicators Survey_2019_Zambia_final.xlsx]Data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7A759E63-8068-4D21-A3AF-F1A54F1F3349}">
          <x14:formula1>
            <xm:f>'https://chemonics.sharepoint.com/sites/FO000/1300_CL/Monitoring and Evaluation/CS Indicators and Index/Validated Surveys - 2019/Validation_final/[CS Indicators Survey_2019_Zambia_final.xlsx]Data sources for dropdown list'!#REF!</xm:f>
          </x14:formula1>
          <xm:sqref>O8:P19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95720-22C5-4C50-9750-05DB68006370}">
  <sheetPr>
    <tabColor theme="4" tint="0.59999389629810485"/>
  </sheetPr>
  <dimension ref="A1:Q363"/>
  <sheetViews>
    <sheetView showGridLines="0" zoomScaleNormal="100" workbookViewId="0">
      <selection activeCell="K1" sqref="K1:L1"/>
    </sheetView>
  </sheetViews>
  <sheetFormatPr defaultColWidth="9.140625" defaultRowHeight="15"/>
  <cols>
    <col min="1" max="1" width="2.140625" style="140" customWidth="1"/>
    <col min="2" max="2" width="9.140625" style="140"/>
    <col min="3" max="3" width="3.42578125" style="140" customWidth="1"/>
    <col min="4" max="4" width="16.140625" style="140" customWidth="1"/>
    <col min="5" max="5" width="61" style="140" customWidth="1"/>
    <col min="6" max="6" width="14.5703125" style="140" customWidth="1"/>
    <col min="7" max="7" width="20" style="140" customWidth="1"/>
    <col min="8" max="8" width="18.42578125" style="140" customWidth="1"/>
    <col min="9" max="9" width="16.42578125" style="140" customWidth="1"/>
    <col min="10" max="10" width="18.140625" style="140" customWidth="1"/>
    <col min="11" max="11" width="19.5703125" style="140" customWidth="1"/>
    <col min="12" max="12" width="17.140625" style="140" customWidth="1"/>
    <col min="13" max="13" width="17.42578125" style="140" customWidth="1"/>
    <col min="14" max="14" width="18.5703125" style="140" customWidth="1"/>
    <col min="15" max="16" width="60.42578125" style="140" customWidth="1"/>
    <col min="17" max="16384" width="9.140625" style="140"/>
  </cols>
  <sheetData>
    <row r="1" spans="2:16" ht="67.5" customHeight="1">
      <c r="F1" s="643"/>
      <c r="G1" s="643"/>
      <c r="H1" s="643"/>
      <c r="I1" s="643"/>
      <c r="J1" s="643"/>
      <c r="K1" s="2508" t="s">
        <v>828</v>
      </c>
      <c r="L1" s="2508"/>
      <c r="M1" s="643"/>
      <c r="N1" s="643"/>
    </row>
    <row r="2" spans="2:16" ht="37.5" customHeight="1" thickBot="1">
      <c r="B2" s="141" t="s">
        <v>425</v>
      </c>
      <c r="C2" s="6"/>
      <c r="D2" s="6"/>
      <c r="E2" s="6"/>
      <c r="F2" s="142"/>
      <c r="G2" s="143"/>
      <c r="H2" s="142"/>
      <c r="I2" s="142"/>
      <c r="J2" s="142"/>
      <c r="K2" s="616"/>
      <c r="L2" s="616"/>
      <c r="M2" s="616"/>
      <c r="N2" s="144"/>
    </row>
    <row r="3" spans="2:16" ht="36.75" customHeight="1" thickBot="1">
      <c r="B3" s="141"/>
      <c r="C3" s="6"/>
      <c r="D3" s="15" t="s">
        <v>426</v>
      </c>
      <c r="E3" s="145" t="s">
        <v>5804</v>
      </c>
      <c r="F3" s="16" t="s">
        <v>427</v>
      </c>
      <c r="G3" s="143"/>
      <c r="H3" s="142"/>
      <c r="I3" s="142"/>
      <c r="J3" s="142"/>
      <c r="K3" s="616"/>
      <c r="L3" s="616"/>
      <c r="M3" s="616"/>
      <c r="N3" s="144"/>
    </row>
    <row r="4" spans="2:16" ht="39" customHeight="1">
      <c r="B4" s="2403" t="s">
        <v>428</v>
      </c>
      <c r="C4" s="2403"/>
      <c r="D4" s="2403"/>
      <c r="E4" s="2403"/>
      <c r="F4" s="2403"/>
      <c r="G4" s="2403"/>
      <c r="H4" s="2403"/>
      <c r="I4" s="2403"/>
      <c r="J4" s="2403"/>
      <c r="K4" s="2403"/>
      <c r="L4" s="2403"/>
      <c r="M4" s="2403"/>
      <c r="N4" s="2403"/>
    </row>
    <row r="5" spans="2:16" ht="2.25" customHeight="1" thickBot="1">
      <c r="B5" s="2430" t="s">
        <v>830</v>
      </c>
      <c r="C5" s="2431"/>
      <c r="D5" s="2431"/>
      <c r="E5" s="2431"/>
      <c r="F5" s="2431"/>
      <c r="G5" s="2431"/>
      <c r="H5" s="2431"/>
      <c r="I5" s="2431"/>
      <c r="J5" s="2431"/>
      <c r="K5" s="2431"/>
      <c r="L5" s="2431"/>
      <c r="M5" s="2431"/>
      <c r="N5" s="2431"/>
    </row>
    <row r="6" spans="2:16" ht="21"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834</v>
      </c>
      <c r="P8" s="2245"/>
    </row>
    <row r="9" spans="2:16" ht="21.75" customHeight="1">
      <c r="B9" s="22" t="s">
        <v>435</v>
      </c>
      <c r="C9" s="1997" t="s">
        <v>436</v>
      </c>
      <c r="D9" s="1997"/>
      <c r="E9" s="1998"/>
      <c r="F9" s="2411" t="s">
        <v>5805</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1637" t="s">
        <v>4366</v>
      </c>
      <c r="J11" s="1637"/>
      <c r="K11" s="1637"/>
      <c r="L11" s="1637"/>
      <c r="M11" s="1637"/>
      <c r="N11" s="1637"/>
      <c r="O11" s="2124"/>
      <c r="P11" s="2124"/>
    </row>
    <row r="12" spans="2:16" ht="39.75" customHeight="1">
      <c r="B12" s="1490" t="s">
        <v>441</v>
      </c>
      <c r="C12" s="1997" t="s">
        <v>442</v>
      </c>
      <c r="D12" s="1997"/>
      <c r="E12" s="1998"/>
      <c r="F12" s="1622" t="s">
        <v>56</v>
      </c>
      <c r="G12" s="2397" t="s">
        <v>440</v>
      </c>
      <c r="H12" s="2138"/>
      <c r="I12" s="1641" t="s">
        <v>5806</v>
      </c>
      <c r="J12" s="1637"/>
      <c r="K12" s="1637"/>
      <c r="L12" s="1637"/>
      <c r="M12" s="1637"/>
      <c r="N12" s="1637"/>
      <c r="O12" s="2124"/>
      <c r="P12" s="2124"/>
    </row>
    <row r="13" spans="2:16" ht="31.5" customHeight="1">
      <c r="B13" s="1490" t="s">
        <v>443</v>
      </c>
      <c r="C13" s="1997" t="s">
        <v>444</v>
      </c>
      <c r="D13" s="1997"/>
      <c r="E13" s="1998"/>
      <c r="F13" s="1622" t="s">
        <v>57</v>
      </c>
      <c r="G13" s="2397" t="s">
        <v>440</v>
      </c>
      <c r="H13" s="2138"/>
      <c r="I13" s="1637"/>
      <c r="J13" s="1637"/>
      <c r="K13" s="1637"/>
      <c r="L13" s="1637"/>
      <c r="M13" s="1637"/>
      <c r="N13" s="1637"/>
      <c r="O13" s="2124"/>
      <c r="P13" s="2124"/>
    </row>
    <row r="14" spans="2:16" ht="33" customHeight="1">
      <c r="B14" s="1490" t="s">
        <v>445</v>
      </c>
      <c r="C14" s="1997" t="s">
        <v>446</v>
      </c>
      <c r="D14" s="1997"/>
      <c r="E14" s="1998"/>
      <c r="F14" s="1622" t="s">
        <v>56</v>
      </c>
      <c r="G14" s="2397" t="s">
        <v>447</v>
      </c>
      <c r="H14" s="2138"/>
      <c r="I14" s="1641" t="s">
        <v>5807</v>
      </c>
      <c r="J14" s="1637"/>
      <c r="K14" s="1637"/>
      <c r="L14" s="1637"/>
      <c r="M14" s="1637"/>
      <c r="N14" s="1637"/>
      <c r="O14" s="2124"/>
      <c r="P14" s="2124"/>
    </row>
    <row r="15" spans="2:16" ht="33" customHeight="1">
      <c r="B15" s="1490" t="s">
        <v>448</v>
      </c>
      <c r="C15" s="1997" t="s">
        <v>67</v>
      </c>
      <c r="D15" s="1997"/>
      <c r="E15" s="1998"/>
      <c r="F15" s="1622" t="s">
        <v>56</v>
      </c>
      <c r="G15" s="2397" t="s">
        <v>449</v>
      </c>
      <c r="H15" s="2138"/>
      <c r="I15" s="1641" t="s">
        <v>5808</v>
      </c>
      <c r="J15" s="1637"/>
      <c r="K15" s="1637"/>
      <c r="L15" s="1637"/>
      <c r="M15" s="1637"/>
      <c r="N15" s="1637"/>
      <c r="O15" s="2124"/>
      <c r="P15" s="2124"/>
    </row>
    <row r="16" spans="2:16" ht="44.25" customHeight="1">
      <c r="B16" s="1490" t="s">
        <v>450</v>
      </c>
      <c r="C16" s="1997" t="s">
        <v>451</v>
      </c>
      <c r="D16" s="1997"/>
      <c r="E16" s="1998"/>
      <c r="F16" s="1622" t="s">
        <v>56</v>
      </c>
      <c r="G16" s="2397" t="s">
        <v>452</v>
      </c>
      <c r="H16" s="2138"/>
      <c r="I16" s="1641" t="s">
        <v>5809</v>
      </c>
      <c r="J16" s="1637"/>
      <c r="K16" s="1637"/>
      <c r="L16" s="1637"/>
      <c r="M16" s="1637"/>
      <c r="N16" s="1637"/>
      <c r="O16" s="2124"/>
      <c r="P16" s="2124"/>
    </row>
    <row r="17" spans="2:16" ht="26.25" customHeight="1">
      <c r="B17" s="1490" t="s">
        <v>453</v>
      </c>
      <c r="C17" s="2043" t="s">
        <v>454</v>
      </c>
      <c r="D17" s="2043"/>
      <c r="E17" s="2043"/>
      <c r="F17" s="1622" t="s">
        <v>56</v>
      </c>
      <c r="G17" s="2397" t="s">
        <v>455</v>
      </c>
      <c r="H17" s="2138"/>
      <c r="I17" s="1641" t="s">
        <v>5810</v>
      </c>
      <c r="J17" s="1637"/>
      <c r="K17" s="1637"/>
      <c r="L17" s="1637"/>
      <c r="M17" s="1637"/>
      <c r="N17" s="1637"/>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24.75" customHeight="1">
      <c r="B19" s="1490" t="s">
        <v>458</v>
      </c>
      <c r="C19" s="2043" t="s">
        <v>459</v>
      </c>
      <c r="D19" s="2043"/>
      <c r="E19" s="2043"/>
      <c r="F19" s="1622" t="s">
        <v>57</v>
      </c>
      <c r="G19" s="2397" t="s">
        <v>455</v>
      </c>
      <c r="H19" s="2138"/>
      <c r="I19" s="1637"/>
      <c r="J19" s="1637"/>
      <c r="K19" s="1637"/>
      <c r="L19" s="1637"/>
      <c r="M19" s="1637"/>
      <c r="N19" s="1637"/>
      <c r="O19" s="2197"/>
      <c r="P19" s="2197"/>
    </row>
    <row r="20" spans="2:16" ht="24" customHeight="1">
      <c r="B20" s="23" t="s">
        <v>78</v>
      </c>
      <c r="C20" s="1997" t="s">
        <v>460</v>
      </c>
      <c r="D20" s="1997"/>
      <c r="E20" s="1997"/>
      <c r="F20" s="1997"/>
      <c r="G20" s="1997"/>
      <c r="H20" s="1997"/>
      <c r="I20" s="1522" t="s">
        <v>57</v>
      </c>
      <c r="J20" s="1993" t="s">
        <v>461</v>
      </c>
      <c r="K20" s="2170" t="s">
        <v>5811</v>
      </c>
      <c r="L20" s="2171"/>
      <c r="M20" s="2171"/>
      <c r="N20" s="2179"/>
      <c r="O20" s="25" t="s">
        <v>914</v>
      </c>
      <c r="P20" s="26"/>
    </row>
    <row r="21" spans="2:16" ht="24" customHeight="1">
      <c r="B21" s="23" t="s">
        <v>81</v>
      </c>
      <c r="C21" s="1997" t="s">
        <v>462</v>
      </c>
      <c r="D21" s="1997"/>
      <c r="E21" s="1997"/>
      <c r="F21" s="1997"/>
      <c r="G21" s="1997"/>
      <c r="H21" s="1997"/>
      <c r="I21" s="1522" t="s">
        <v>56</v>
      </c>
      <c r="J21" s="2398"/>
      <c r="K21" s="2172"/>
      <c r="L21" s="2173"/>
      <c r="M21" s="2173"/>
      <c r="N21" s="2174"/>
      <c r="O21" s="25" t="s">
        <v>845</v>
      </c>
      <c r="P21" s="26"/>
    </row>
    <row r="22" spans="2:16" ht="24" customHeight="1">
      <c r="B22" s="23" t="s">
        <v>91</v>
      </c>
      <c r="C22" s="1997" t="s">
        <v>463</v>
      </c>
      <c r="D22" s="1997"/>
      <c r="E22" s="1997"/>
      <c r="F22" s="1997"/>
      <c r="G22" s="1997"/>
      <c r="H22" s="1997"/>
      <c r="I22" s="1522" t="s">
        <v>87</v>
      </c>
      <c r="J22" s="2398"/>
      <c r="K22" s="2172"/>
      <c r="L22" s="2173"/>
      <c r="M22" s="2173"/>
      <c r="N22" s="2174"/>
      <c r="O22" s="2051" t="s">
        <v>834</v>
      </c>
      <c r="P22" s="2051"/>
    </row>
    <row r="23" spans="2:16" ht="27" customHeight="1">
      <c r="B23" s="23" t="s">
        <v>464</v>
      </c>
      <c r="C23" s="1997" t="s">
        <v>465</v>
      </c>
      <c r="D23" s="1997"/>
      <c r="E23" s="1997"/>
      <c r="F23" s="1997"/>
      <c r="G23" s="1997"/>
      <c r="H23" s="1997"/>
      <c r="I23" s="1622" t="s">
        <v>56</v>
      </c>
      <c r="J23" s="2398"/>
      <c r="K23" s="2172"/>
      <c r="L23" s="2173"/>
      <c r="M23" s="2173"/>
      <c r="N23" s="2174"/>
      <c r="O23" s="2124"/>
      <c r="P23" s="2124"/>
    </row>
    <row r="24" spans="2:16" ht="31.5" customHeight="1" thickBot="1">
      <c r="B24" s="27" t="s">
        <v>435</v>
      </c>
      <c r="C24" s="1978" t="s">
        <v>466</v>
      </c>
      <c r="D24" s="1978"/>
      <c r="E24" s="1978"/>
      <c r="F24" s="1978"/>
      <c r="G24" s="1978"/>
      <c r="H24" s="1978"/>
      <c r="I24" s="1622" t="s">
        <v>56</v>
      </c>
      <c r="J24" s="2398"/>
      <c r="K24" s="2399"/>
      <c r="L24" s="2400"/>
      <c r="M24" s="2400"/>
      <c r="N24" s="2401"/>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846</v>
      </c>
      <c r="I26" s="1524" t="s">
        <v>470</v>
      </c>
      <c r="J26" s="1645" t="s">
        <v>847</v>
      </c>
      <c r="K26" s="2112" t="s">
        <v>471</v>
      </c>
      <c r="L26" s="2388"/>
      <c r="M26" s="2389"/>
      <c r="N26" s="2390"/>
      <c r="O26" s="30" t="s">
        <v>1886</v>
      </c>
      <c r="P26" s="1515"/>
    </row>
    <row r="27" spans="2:16" ht="89.25" customHeight="1">
      <c r="B27" s="23" t="s">
        <v>472</v>
      </c>
      <c r="C27" s="2028" t="s">
        <v>473</v>
      </c>
      <c r="D27" s="2028"/>
      <c r="E27" s="2028"/>
      <c r="F27" s="2028"/>
      <c r="G27" s="2028"/>
      <c r="H27" s="2028"/>
      <c r="I27" s="2029"/>
      <c r="J27" s="515">
        <v>13557640</v>
      </c>
      <c r="K27" s="2113"/>
      <c r="L27" s="2391"/>
      <c r="M27" s="2392"/>
      <c r="N27" s="2393"/>
      <c r="O27" s="2051" t="s">
        <v>3134</v>
      </c>
      <c r="P27" s="2051" t="s">
        <v>3134</v>
      </c>
    </row>
    <row r="28" spans="2:16" ht="19.5" customHeight="1">
      <c r="B28" s="2096" t="s">
        <v>120</v>
      </c>
      <c r="C28" s="1830" t="s">
        <v>474</v>
      </c>
      <c r="D28" s="1830"/>
      <c r="E28" s="1830"/>
      <c r="F28" s="1830"/>
      <c r="G28" s="1634" t="s">
        <v>469</v>
      </c>
      <c r="H28" s="1531" t="s">
        <v>846</v>
      </c>
      <c r="I28" s="32" t="s">
        <v>470</v>
      </c>
      <c r="J28" s="33" t="s">
        <v>847</v>
      </c>
      <c r="K28" s="2113"/>
      <c r="L28" s="2391"/>
      <c r="M28" s="2392"/>
      <c r="N28" s="2393"/>
      <c r="O28" s="2124"/>
      <c r="P28" s="2124"/>
    </row>
    <row r="29" spans="2:16" ht="19.5" customHeight="1">
      <c r="B29" s="2097"/>
      <c r="C29" s="2043"/>
      <c r="D29" s="2043"/>
      <c r="E29" s="2043"/>
      <c r="F29" s="2043"/>
      <c r="G29" s="1634" t="s">
        <v>475</v>
      </c>
      <c r="H29" s="1510">
        <v>2018</v>
      </c>
      <c r="I29" s="32" t="s">
        <v>476</v>
      </c>
      <c r="J29" s="1510">
        <v>2018</v>
      </c>
      <c r="K29" s="2113"/>
      <c r="L29" s="2391"/>
      <c r="M29" s="2392"/>
      <c r="N29" s="2393"/>
      <c r="O29" s="2124"/>
      <c r="P29" s="2124"/>
    </row>
    <row r="30" spans="2:16" ht="28.5" customHeight="1">
      <c r="B30" s="1490" t="s">
        <v>435</v>
      </c>
      <c r="C30" s="1997" t="s">
        <v>477</v>
      </c>
      <c r="D30" s="1997"/>
      <c r="E30" s="1997"/>
      <c r="F30" s="1997"/>
      <c r="G30" s="1998"/>
      <c r="H30" s="2381" t="s">
        <v>5812</v>
      </c>
      <c r="I30" s="2382"/>
      <c r="J30" s="2383"/>
      <c r="K30" s="2113"/>
      <c r="L30" s="2391"/>
      <c r="M30" s="2392"/>
      <c r="N30" s="2393"/>
      <c r="O30" s="2197"/>
      <c r="P30" s="2197"/>
    </row>
    <row r="31" spans="2:16" ht="23.25" customHeight="1">
      <c r="B31" s="1490" t="s">
        <v>441</v>
      </c>
      <c r="C31" s="1997" t="s">
        <v>478</v>
      </c>
      <c r="D31" s="1997"/>
      <c r="E31" s="1997"/>
      <c r="F31" s="1997"/>
      <c r="G31" s="1998"/>
      <c r="H31" s="2384" t="s">
        <v>3116</v>
      </c>
      <c r="I31" s="2385"/>
      <c r="J31" s="2386"/>
      <c r="K31" s="2114"/>
      <c r="L31" s="2394"/>
      <c r="M31" s="2395"/>
      <c r="N31" s="2396"/>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6" t="s">
        <v>61</v>
      </c>
      <c r="K35" s="37" t="s">
        <v>61</v>
      </c>
      <c r="L35" s="2361" t="s">
        <v>61</v>
      </c>
      <c r="M35" s="2362"/>
      <c r="N35" s="2363"/>
      <c r="O35" s="2380"/>
      <c r="P35" s="2380"/>
    </row>
    <row r="36" spans="2:16" ht="21" customHeight="1">
      <c r="B36" s="27"/>
      <c r="C36" s="2091" t="s">
        <v>486</v>
      </c>
      <c r="D36" s="2091"/>
      <c r="E36" s="2091"/>
      <c r="F36" s="2091"/>
      <c r="G36" s="2091"/>
      <c r="H36" s="2091"/>
      <c r="I36" s="2092"/>
      <c r="J36" s="36" t="s">
        <v>61</v>
      </c>
      <c r="K36" s="37" t="s">
        <v>61</v>
      </c>
      <c r="L36" s="2361" t="s">
        <v>61</v>
      </c>
      <c r="M36" s="2362"/>
      <c r="N36" s="2363"/>
      <c r="O36" s="2380"/>
      <c r="P36" s="2380"/>
    </row>
    <row r="37" spans="2:16" ht="31.5" customHeight="1">
      <c r="B37" s="27"/>
      <c r="C37" s="2091" t="s">
        <v>487</v>
      </c>
      <c r="D37" s="2091"/>
      <c r="E37" s="2091"/>
      <c r="F37" s="38" t="s">
        <v>488</v>
      </c>
      <c r="G37" s="1754" t="s">
        <v>5813</v>
      </c>
      <c r="H37" s="2008"/>
      <c r="I37" s="1755"/>
      <c r="J37" s="516">
        <v>13606279</v>
      </c>
      <c r="K37" s="517">
        <v>10318809</v>
      </c>
      <c r="L37" s="2361">
        <f t="shared" ref="L37:L55" si="0">ABS(J37-K37)/J37</f>
        <v>0.24161418415718214</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6" t="s">
        <v>61</v>
      </c>
      <c r="K39" s="37" t="s">
        <v>61</v>
      </c>
      <c r="L39" s="2361" t="s">
        <v>61</v>
      </c>
      <c r="M39" s="2362"/>
      <c r="N39" s="2363"/>
      <c r="O39" s="2380"/>
      <c r="P39" s="2380"/>
    </row>
    <row r="40" spans="2:16" ht="27.75" customHeight="1">
      <c r="B40" s="27"/>
      <c r="C40" s="2091" t="s">
        <v>492</v>
      </c>
      <c r="D40" s="2091"/>
      <c r="E40" s="2091"/>
      <c r="F40" s="38" t="s">
        <v>488</v>
      </c>
      <c r="G40" s="1754" t="s">
        <v>5814</v>
      </c>
      <c r="H40" s="2008"/>
      <c r="I40" s="1755"/>
      <c r="J40" s="507">
        <v>5903366</v>
      </c>
      <c r="K40" s="508">
        <v>4832411</v>
      </c>
      <c r="L40" s="2369">
        <f>ABS(J40-K40)/J40</f>
        <v>0.18141429821562816</v>
      </c>
      <c r="M40" s="2370"/>
      <c r="N40" s="2371"/>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6" t="s">
        <v>61</v>
      </c>
      <c r="K42" s="37" t="s">
        <v>61</v>
      </c>
      <c r="L42" s="2361" t="s">
        <v>61</v>
      </c>
      <c r="M42" s="2362"/>
      <c r="N42" s="2363"/>
      <c r="O42" s="2380"/>
      <c r="P42" s="2380"/>
    </row>
    <row r="43" spans="2:16" ht="21" customHeight="1">
      <c r="B43" s="27"/>
      <c r="C43" s="2091" t="s">
        <v>495</v>
      </c>
      <c r="D43" s="2091"/>
      <c r="E43" s="2091"/>
      <c r="F43" s="2091"/>
      <c r="G43" s="2091"/>
      <c r="H43" s="2091"/>
      <c r="I43" s="2092"/>
      <c r="J43" s="507">
        <v>1465175</v>
      </c>
      <c r="K43" s="508">
        <v>1168382</v>
      </c>
      <c r="L43" s="2361">
        <f t="shared" si="0"/>
        <v>0.20256488132816899</v>
      </c>
      <c r="M43" s="2362"/>
      <c r="N43" s="2363"/>
      <c r="O43" s="2380"/>
      <c r="P43" s="2380"/>
    </row>
    <row r="44" spans="2:16" ht="21" customHeight="1">
      <c r="B44" s="27"/>
      <c r="C44" s="2091" t="s">
        <v>496</v>
      </c>
      <c r="D44" s="2091"/>
      <c r="E44" s="2091"/>
      <c r="F44" s="2091"/>
      <c r="G44" s="2091"/>
      <c r="H44" s="2091"/>
      <c r="I44" s="2092"/>
      <c r="J44" s="36" t="s">
        <v>61</v>
      </c>
      <c r="K44" s="37" t="s">
        <v>61</v>
      </c>
      <c r="L44" s="2361" t="s">
        <v>61</v>
      </c>
      <c r="M44" s="2362"/>
      <c r="N44" s="2363"/>
      <c r="O44" s="2380"/>
      <c r="P44" s="2380"/>
    </row>
    <row r="45" spans="2:16" ht="32.25" customHeight="1">
      <c r="B45" s="27"/>
      <c r="C45" s="2091" t="s">
        <v>497</v>
      </c>
      <c r="D45" s="2091"/>
      <c r="E45" s="2091"/>
      <c r="F45" s="38" t="s">
        <v>488</v>
      </c>
      <c r="G45" s="1754"/>
      <c r="H45" s="2008"/>
      <c r="I45" s="1755"/>
      <c r="J45" s="36" t="s">
        <v>61</v>
      </c>
      <c r="K45" s="37"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507">
        <v>108650</v>
      </c>
      <c r="K47" s="508">
        <v>113044</v>
      </c>
      <c r="L47" s="2361">
        <f t="shared" si="0"/>
        <v>4.044178554993097E-2</v>
      </c>
      <c r="M47" s="2362"/>
      <c r="N47" s="2363"/>
      <c r="O47" s="2380"/>
      <c r="P47" s="2380"/>
    </row>
    <row r="48" spans="2:16" ht="21" customHeight="1">
      <c r="B48" s="27"/>
      <c r="C48" s="2091" t="s">
        <v>500</v>
      </c>
      <c r="D48" s="2091"/>
      <c r="E48" s="2091"/>
      <c r="F48" s="2091"/>
      <c r="G48" s="2091"/>
      <c r="H48" s="2091"/>
      <c r="I48" s="2092"/>
      <c r="J48" s="507">
        <v>41025</v>
      </c>
      <c r="K48" s="508">
        <v>29678</v>
      </c>
      <c r="L48" s="2361">
        <f t="shared" si="0"/>
        <v>0.27658744667885438</v>
      </c>
      <c r="M48" s="2362"/>
      <c r="N48" s="2363"/>
      <c r="O48" s="2380"/>
      <c r="P48" s="2380"/>
    </row>
    <row r="49" spans="2:16" ht="30" customHeight="1">
      <c r="B49" s="27"/>
      <c r="C49" s="2091" t="s">
        <v>501</v>
      </c>
      <c r="D49" s="2091"/>
      <c r="E49" s="2091"/>
      <c r="F49" s="38" t="s">
        <v>488</v>
      </c>
      <c r="G49" s="2093"/>
      <c r="H49" s="2157"/>
      <c r="I49" s="2094"/>
      <c r="J49" s="36" t="s">
        <v>61</v>
      </c>
      <c r="K49" s="37" t="s">
        <v>61</v>
      </c>
      <c r="L49" s="2361" t="s">
        <v>61</v>
      </c>
      <c r="M49" s="2362"/>
      <c r="N49" s="2363"/>
      <c r="O49" s="2380"/>
      <c r="P49" s="2380"/>
    </row>
    <row r="50" spans="2:16" ht="21" customHeight="1">
      <c r="B50" s="27" t="s">
        <v>502</v>
      </c>
      <c r="C50" s="2091" t="s">
        <v>503</v>
      </c>
      <c r="D50" s="2091"/>
      <c r="E50" s="2091"/>
      <c r="F50" s="2091"/>
      <c r="G50" s="2091"/>
      <c r="H50" s="2091"/>
      <c r="I50" s="2092"/>
      <c r="J50" s="715">
        <v>20544</v>
      </c>
      <c r="K50" s="508">
        <v>19560</v>
      </c>
      <c r="L50" s="2361">
        <f t="shared" si="0"/>
        <v>4.7897196261682241E-2</v>
      </c>
      <c r="M50" s="2362"/>
      <c r="N50" s="2363"/>
      <c r="O50" s="2380"/>
      <c r="P50" s="2380"/>
    </row>
    <row r="51" spans="2:16" ht="21" customHeight="1">
      <c r="B51" s="27" t="s">
        <v>504</v>
      </c>
      <c r="C51" s="2091" t="s">
        <v>505</v>
      </c>
      <c r="D51" s="2091"/>
      <c r="E51" s="2091"/>
      <c r="F51" s="2091"/>
      <c r="G51" s="2091"/>
      <c r="H51" s="2091"/>
      <c r="I51" s="2092"/>
      <c r="J51" s="36" t="s">
        <v>61</v>
      </c>
      <c r="K51" s="37" t="s">
        <v>61</v>
      </c>
      <c r="L51" s="2361" t="s">
        <v>61</v>
      </c>
      <c r="M51" s="2362"/>
      <c r="N51" s="2363"/>
      <c r="O51" s="2380"/>
      <c r="P51" s="2380"/>
    </row>
    <row r="52" spans="2:16" ht="21" customHeight="1">
      <c r="B52" s="27" t="s">
        <v>506</v>
      </c>
      <c r="C52" s="2091" t="s">
        <v>131</v>
      </c>
      <c r="D52" s="2091"/>
      <c r="E52" s="2091"/>
      <c r="F52" s="2091"/>
      <c r="G52" s="2091"/>
      <c r="H52" s="2091"/>
      <c r="I52" s="2092"/>
      <c r="J52" s="507">
        <v>105831399</v>
      </c>
      <c r="K52" s="508">
        <v>110952598</v>
      </c>
      <c r="L52" s="2361">
        <f t="shared" si="0"/>
        <v>4.839016632483522E-2</v>
      </c>
      <c r="M52" s="2362"/>
      <c r="N52" s="2363"/>
      <c r="O52" s="2380"/>
      <c r="P52" s="2380"/>
    </row>
    <row r="53" spans="2:16" ht="21" customHeight="1">
      <c r="B53" s="27" t="s">
        <v>507</v>
      </c>
      <c r="C53" s="2091" t="s">
        <v>132</v>
      </c>
      <c r="D53" s="2091"/>
      <c r="E53" s="2091"/>
      <c r="F53" s="2091"/>
      <c r="G53" s="2091"/>
      <c r="H53" s="2091"/>
      <c r="I53" s="2092"/>
      <c r="J53" s="507">
        <v>4691656</v>
      </c>
      <c r="K53" s="508">
        <v>5864196</v>
      </c>
      <c r="L53" s="2361">
        <f t="shared" si="0"/>
        <v>0.24992028401059241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516">
        <v>303552</v>
      </c>
      <c r="K55" s="517">
        <v>303550</v>
      </c>
      <c r="L55" s="2361">
        <f t="shared" si="0"/>
        <v>6.5886569681636094E-6</v>
      </c>
      <c r="M55" s="2362"/>
      <c r="N55" s="2363"/>
      <c r="O55" s="2380"/>
      <c r="P55" s="2380"/>
    </row>
    <row r="56" spans="2:16" ht="21" customHeight="1">
      <c r="B56" s="27"/>
      <c r="C56" s="2091" t="s">
        <v>300</v>
      </c>
      <c r="D56" s="2091"/>
      <c r="E56" s="2091"/>
      <c r="F56" s="2091"/>
      <c r="G56" s="2091"/>
      <c r="H56" s="2091"/>
      <c r="I56" s="2092"/>
      <c r="J56" s="36" t="s">
        <v>61</v>
      </c>
      <c r="K56" s="37" t="s">
        <v>61</v>
      </c>
      <c r="L56" s="2361" t="s">
        <v>61</v>
      </c>
      <c r="M56" s="2362"/>
      <c r="N56" s="2363"/>
      <c r="O56" s="2380"/>
      <c r="P56" s="2380"/>
    </row>
    <row r="57" spans="2:16" ht="21" customHeight="1" thickBot="1">
      <c r="B57" s="39" t="s">
        <v>510</v>
      </c>
      <c r="C57" s="2364" t="s">
        <v>511</v>
      </c>
      <c r="D57" s="2364"/>
      <c r="E57" s="2364"/>
      <c r="F57" s="2364"/>
      <c r="G57" s="2364"/>
      <c r="H57" s="2364"/>
      <c r="I57" s="2365"/>
      <c r="J57" s="36" t="s">
        <v>61</v>
      </c>
      <c r="K57" s="37" t="s">
        <v>61</v>
      </c>
      <c r="L57" s="2361" t="s">
        <v>61</v>
      </c>
      <c r="M57" s="2362"/>
      <c r="N57" s="2363"/>
      <c r="O57" s="2380"/>
      <c r="P57" s="2380"/>
    </row>
    <row r="58" spans="2:16" ht="51" customHeight="1" thickBot="1">
      <c r="B58" s="40" t="s">
        <v>512</v>
      </c>
      <c r="C58" s="2351" t="s">
        <v>513</v>
      </c>
      <c r="D58" s="2351"/>
      <c r="E58" s="2351"/>
      <c r="F58" s="2351"/>
      <c r="G58" s="2351"/>
      <c r="H58" s="2351"/>
      <c r="I58" s="2351"/>
      <c r="J58" s="41" t="s">
        <v>57</v>
      </c>
      <c r="K58" s="42" t="s">
        <v>514</v>
      </c>
      <c r="L58" s="2352"/>
      <c r="M58" s="2353"/>
      <c r="N58" s="2354"/>
      <c r="O58" s="43"/>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57</v>
      </c>
      <c r="K60" s="2358"/>
      <c r="L60" s="45" t="s">
        <v>514</v>
      </c>
      <c r="M60" s="2359"/>
      <c r="N60" s="2360"/>
      <c r="O60" s="1627"/>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0</v>
      </c>
      <c r="H63" s="116" t="s">
        <v>5498</v>
      </c>
      <c r="I63" s="2317" t="s">
        <v>61</v>
      </c>
      <c r="J63" s="2318"/>
      <c r="K63" s="2340" t="s">
        <v>5815</v>
      </c>
      <c r="L63" s="2341"/>
      <c r="M63" s="2341"/>
      <c r="N63" s="2342"/>
      <c r="O63" s="2349"/>
      <c r="P63" s="2349"/>
    </row>
    <row r="64" spans="2:16" ht="54" customHeight="1">
      <c r="B64" s="1490" t="s">
        <v>441</v>
      </c>
      <c r="C64" s="1997" t="s">
        <v>525</v>
      </c>
      <c r="D64" s="1997"/>
      <c r="E64" s="1997"/>
      <c r="F64" s="1998"/>
      <c r="G64" s="48">
        <v>0</v>
      </c>
      <c r="H64" s="116" t="s">
        <v>5498</v>
      </c>
      <c r="I64" s="2317" t="s">
        <v>61</v>
      </c>
      <c r="J64" s="2318"/>
      <c r="K64" s="2340" t="s">
        <v>5815</v>
      </c>
      <c r="L64" s="2341"/>
      <c r="M64" s="2341"/>
      <c r="N64" s="2342"/>
      <c r="O64" s="2349"/>
      <c r="P64" s="2349"/>
    </row>
    <row r="65" spans="2:17" ht="54" customHeight="1" thickBot="1">
      <c r="B65" s="27" t="s">
        <v>443</v>
      </c>
      <c r="C65" s="1830" t="s">
        <v>526</v>
      </c>
      <c r="D65" s="1830"/>
      <c r="E65" s="1830"/>
      <c r="F65" s="1831"/>
      <c r="G65" s="50">
        <f>G63+G64</f>
        <v>0</v>
      </c>
      <c r="H65" s="51"/>
      <c r="I65" s="2309"/>
      <c r="J65" s="2310"/>
      <c r="K65" s="2309"/>
      <c r="L65" s="2311"/>
      <c r="M65" s="2311"/>
      <c r="N65" s="2312"/>
      <c r="O65" s="2350"/>
      <c r="P65" s="2350"/>
      <c r="Q65" s="349"/>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57</v>
      </c>
      <c r="J67" s="54" t="s">
        <v>514</v>
      </c>
      <c r="K67" s="2340" t="s">
        <v>5815</v>
      </c>
      <c r="L67" s="2341"/>
      <c r="M67" s="2341"/>
      <c r="N67" s="2342"/>
      <c r="O67" s="1627"/>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c r="P69" s="2051"/>
    </row>
    <row r="70" spans="2:17" ht="28.5" customHeight="1">
      <c r="B70" s="1490" t="s">
        <v>435</v>
      </c>
      <c r="C70" s="2338" t="s">
        <v>537</v>
      </c>
      <c r="D70" s="2338"/>
      <c r="E70" s="2339"/>
      <c r="F70" s="1523" t="s">
        <v>57</v>
      </c>
      <c r="G70" s="2315">
        <v>0</v>
      </c>
      <c r="H70" s="2316"/>
      <c r="I70" s="2317" t="s">
        <v>5498</v>
      </c>
      <c r="J70" s="2318"/>
      <c r="K70" s="2340"/>
      <c r="L70" s="2341"/>
      <c r="M70" s="2341"/>
      <c r="N70" s="2342"/>
      <c r="O70" s="2124"/>
      <c r="P70" s="2124"/>
    </row>
    <row r="71" spans="2:17" ht="31.5" customHeight="1">
      <c r="B71" s="56"/>
      <c r="C71" s="2338" t="s">
        <v>538</v>
      </c>
      <c r="D71" s="2338"/>
      <c r="E71" s="2339"/>
      <c r="F71" s="2162"/>
      <c r="G71" s="2163"/>
      <c r="H71" s="2163"/>
      <c r="I71" s="2163"/>
      <c r="J71" s="2163"/>
      <c r="K71" s="2340"/>
      <c r="L71" s="2341"/>
      <c r="M71" s="2341"/>
      <c r="N71" s="2342"/>
      <c r="O71" s="2124"/>
      <c r="P71" s="2124"/>
    </row>
    <row r="72" spans="2:17" ht="65.25" customHeight="1">
      <c r="B72" s="1490" t="s">
        <v>441</v>
      </c>
      <c r="C72" s="2338" t="s">
        <v>539</v>
      </c>
      <c r="D72" s="2338"/>
      <c r="E72" s="2339"/>
      <c r="F72" s="1523" t="s">
        <v>57</v>
      </c>
      <c r="G72" s="2315">
        <v>0</v>
      </c>
      <c r="H72" s="2316"/>
      <c r="I72" s="2317" t="s">
        <v>5498</v>
      </c>
      <c r="J72" s="2318"/>
      <c r="K72" s="2340"/>
      <c r="L72" s="2341"/>
      <c r="M72" s="2341"/>
      <c r="N72" s="2342"/>
      <c r="O72" s="2124"/>
      <c r="P72" s="2124"/>
    </row>
    <row r="73" spans="2:17" ht="35.25" customHeight="1">
      <c r="B73" s="56"/>
      <c r="C73" s="2338" t="s">
        <v>540</v>
      </c>
      <c r="D73" s="2338"/>
      <c r="E73" s="2339"/>
      <c r="F73" s="2162"/>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0</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64" customFormat="1" ht="32.25" customHeight="1">
      <c r="B77" s="1490" t="s">
        <v>435</v>
      </c>
      <c r="C77" s="1997" t="s">
        <v>113</v>
      </c>
      <c r="D77" s="1997"/>
      <c r="E77" s="1998"/>
      <c r="F77" s="1523" t="s">
        <v>865</v>
      </c>
      <c r="G77" s="2315">
        <v>5635290.3499999996</v>
      </c>
      <c r="H77" s="2316"/>
      <c r="I77" s="2317" t="s">
        <v>862</v>
      </c>
      <c r="J77" s="2318"/>
      <c r="K77" s="2284" t="s">
        <v>5816</v>
      </c>
      <c r="L77" s="2285"/>
      <c r="M77" s="2285"/>
      <c r="N77" s="2286"/>
      <c r="O77" s="25" t="s">
        <v>864</v>
      </c>
      <c r="P77" s="26"/>
    </row>
    <row r="78" spans="2:17" s="164" customFormat="1" ht="32.25" customHeight="1">
      <c r="B78" s="1490" t="s">
        <v>441</v>
      </c>
      <c r="C78" s="1997" t="s">
        <v>67</v>
      </c>
      <c r="D78" s="1997"/>
      <c r="E78" s="1998"/>
      <c r="F78" s="1523" t="s">
        <v>865</v>
      </c>
      <c r="G78" s="2315">
        <v>6029342</v>
      </c>
      <c r="H78" s="2316"/>
      <c r="I78" s="2317" t="s">
        <v>862</v>
      </c>
      <c r="J78" s="2318"/>
      <c r="K78" s="2284" t="s">
        <v>5817</v>
      </c>
      <c r="L78" s="2285"/>
      <c r="M78" s="2285"/>
      <c r="N78" s="2286"/>
      <c r="O78" s="25" t="s">
        <v>867</v>
      </c>
      <c r="P78" s="26"/>
    </row>
    <row r="79" spans="2:17" s="164" customFormat="1" ht="32.25" customHeight="1">
      <c r="B79" s="1490" t="s">
        <v>443</v>
      </c>
      <c r="C79" s="1997" t="s">
        <v>115</v>
      </c>
      <c r="D79" s="1997"/>
      <c r="E79" s="1998"/>
      <c r="F79" s="1523" t="s">
        <v>62</v>
      </c>
      <c r="G79" s="2315">
        <v>0</v>
      </c>
      <c r="H79" s="2316"/>
      <c r="I79" s="2317" t="s">
        <v>862</v>
      </c>
      <c r="J79" s="2318"/>
      <c r="K79" s="2284"/>
      <c r="L79" s="2285"/>
      <c r="M79" s="2285"/>
      <c r="N79" s="2286"/>
      <c r="O79" s="25"/>
      <c r="P79" s="26"/>
    </row>
    <row r="80" spans="2:17" s="164" customFormat="1" ht="32.25" customHeight="1">
      <c r="B80" s="1490" t="s">
        <v>445</v>
      </c>
      <c r="C80" s="1997" t="s">
        <v>116</v>
      </c>
      <c r="D80" s="1997"/>
      <c r="E80" s="1998"/>
      <c r="F80" s="1523" t="s">
        <v>62</v>
      </c>
      <c r="G80" s="2315">
        <v>0</v>
      </c>
      <c r="H80" s="2316"/>
      <c r="I80" s="2317" t="s">
        <v>862</v>
      </c>
      <c r="J80" s="2318"/>
      <c r="K80" s="2315"/>
      <c r="L80" s="2319"/>
      <c r="M80" s="2319"/>
      <c r="N80" s="2320"/>
      <c r="O80" s="238"/>
      <c r="P80" s="2051"/>
    </row>
    <row r="81" spans="1:16" s="164" customFormat="1" ht="32.25" customHeight="1">
      <c r="B81" s="1490" t="s">
        <v>448</v>
      </c>
      <c r="C81" s="1997" t="s">
        <v>328</v>
      </c>
      <c r="D81" s="1997"/>
      <c r="E81" s="1998"/>
      <c r="F81" s="1523" t="s">
        <v>865</v>
      </c>
      <c r="G81" s="2315">
        <v>2980</v>
      </c>
      <c r="H81" s="2316"/>
      <c r="I81" s="2317" t="s">
        <v>862</v>
      </c>
      <c r="J81" s="2318"/>
      <c r="K81" s="2284" t="s">
        <v>5818</v>
      </c>
      <c r="L81" s="2285"/>
      <c r="M81" s="2285"/>
      <c r="N81" s="2286"/>
      <c r="O81" s="1511" t="s">
        <v>867</v>
      </c>
      <c r="P81" s="2197"/>
    </row>
    <row r="82" spans="1:16" ht="53.25" customHeight="1" thickBot="1">
      <c r="B82" s="27" t="s">
        <v>450</v>
      </c>
      <c r="C82" s="1830" t="s">
        <v>549</v>
      </c>
      <c r="D82" s="1830"/>
      <c r="E82" s="1831"/>
      <c r="F82" s="61"/>
      <c r="G82" s="2307">
        <f>G77+G78+G79+G80+G81</f>
        <v>11667612.35</v>
      </c>
      <c r="H82" s="2308"/>
      <c r="I82" s="2309"/>
      <c r="J82" s="2310"/>
      <c r="K82" s="2309"/>
      <c r="L82" s="2311"/>
      <c r="M82" s="2311"/>
      <c r="N82" s="2312"/>
      <c r="O82" s="62"/>
      <c r="P82" s="62"/>
    </row>
    <row r="83" spans="1:16" ht="54.75" customHeight="1">
      <c r="A83" s="166"/>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323">
        <f>G74/(G74+G82)</f>
        <v>0</v>
      </c>
      <c r="K84" s="65" t="s">
        <v>434</v>
      </c>
      <c r="L84" s="2304"/>
      <c r="M84" s="2305"/>
      <c r="N84" s="2306"/>
      <c r="O84" s="2231"/>
      <c r="P84" s="2231"/>
    </row>
    <row r="85" spans="1:16" ht="49.5" customHeight="1">
      <c r="B85" s="66" t="s">
        <v>553</v>
      </c>
      <c r="C85" s="2302" t="s">
        <v>554</v>
      </c>
      <c r="D85" s="2302"/>
      <c r="E85" s="2302"/>
      <c r="F85" s="2302"/>
      <c r="G85" s="2302"/>
      <c r="H85" s="2302"/>
      <c r="I85" s="2303"/>
      <c r="J85" s="223" t="s">
        <v>61</v>
      </c>
      <c r="K85" s="65" t="s">
        <v>514</v>
      </c>
      <c r="L85" s="2304"/>
      <c r="M85" s="2305"/>
      <c r="N85" s="2306"/>
      <c r="O85" s="2232"/>
      <c r="P85" s="2232"/>
    </row>
    <row r="86" spans="1:16" ht="50.25" customHeight="1">
      <c r="B86" s="66" t="s">
        <v>555</v>
      </c>
      <c r="C86" s="2028" t="s">
        <v>556</v>
      </c>
      <c r="D86" s="2028"/>
      <c r="E86" s="2028"/>
      <c r="F86" s="2028"/>
      <c r="G86" s="2028"/>
      <c r="H86" s="2028"/>
      <c r="I86" s="2029"/>
      <c r="J86" s="64">
        <f>(G74+G82)/J27</f>
        <v>0.86059316739491531</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c r="M88" s="2293"/>
      <c r="N88" s="2294"/>
      <c r="O88" s="2051" t="s">
        <v>1907</v>
      </c>
      <c r="P88" s="2051"/>
    </row>
    <row r="89" spans="1:16" ht="21" customHeight="1">
      <c r="B89" s="1490" t="s">
        <v>435</v>
      </c>
      <c r="C89" s="2301" t="s">
        <v>561</v>
      </c>
      <c r="D89" s="2301"/>
      <c r="E89" s="2301"/>
      <c r="F89" s="2301"/>
      <c r="G89" s="2301"/>
      <c r="H89" s="2301"/>
      <c r="I89" s="2301"/>
      <c r="J89" s="158" t="s">
        <v>62</v>
      </c>
      <c r="K89" s="2290"/>
      <c r="L89" s="2295"/>
      <c r="M89" s="2296"/>
      <c r="N89" s="2297"/>
      <c r="O89" s="2124"/>
      <c r="P89" s="2124"/>
    </row>
    <row r="90" spans="1:16" ht="21" customHeight="1">
      <c r="B90" s="1490" t="s">
        <v>441</v>
      </c>
      <c r="C90" s="2301" t="s">
        <v>562</v>
      </c>
      <c r="D90" s="2301"/>
      <c r="E90" s="2301"/>
      <c r="F90" s="2301"/>
      <c r="G90" s="2301"/>
      <c r="H90" s="2301"/>
      <c r="I90" s="2301"/>
      <c r="J90" s="158" t="s">
        <v>62</v>
      </c>
      <c r="K90" s="2290"/>
      <c r="L90" s="2295"/>
      <c r="M90" s="2296"/>
      <c r="N90" s="2297"/>
      <c r="O90" s="2124"/>
      <c r="P90" s="2124"/>
    </row>
    <row r="91" spans="1:16" ht="21" customHeight="1">
      <c r="B91" s="1490" t="s">
        <v>443</v>
      </c>
      <c r="C91" s="2301" t="s">
        <v>563</v>
      </c>
      <c r="D91" s="2301"/>
      <c r="E91" s="2301"/>
      <c r="F91" s="2301"/>
      <c r="G91" s="2301"/>
      <c r="H91" s="2301"/>
      <c r="I91" s="2301"/>
      <c r="J91" s="158" t="s">
        <v>62</v>
      </c>
      <c r="K91" s="2290"/>
      <c r="L91" s="2295"/>
      <c r="M91" s="2296"/>
      <c r="N91" s="2297"/>
      <c r="O91" s="2124"/>
      <c r="P91" s="2124"/>
    </row>
    <row r="92" spans="1:16" ht="21" customHeight="1">
      <c r="B92" s="1490" t="s">
        <v>445</v>
      </c>
      <c r="C92" s="2301" t="s">
        <v>328</v>
      </c>
      <c r="D92" s="2301"/>
      <c r="E92" s="2301"/>
      <c r="F92" s="2301"/>
      <c r="G92" s="2301"/>
      <c r="H92" s="2301"/>
      <c r="I92" s="2301"/>
      <c r="J92" s="158" t="s">
        <v>62</v>
      </c>
      <c r="K92" s="2290"/>
      <c r="L92" s="2295"/>
      <c r="M92" s="2296"/>
      <c r="N92" s="2297"/>
      <c r="O92" s="2124"/>
      <c r="P92" s="2124"/>
    </row>
    <row r="93" spans="1:16" ht="21" customHeight="1">
      <c r="B93" s="1490" t="s">
        <v>448</v>
      </c>
      <c r="C93" s="1903" t="s">
        <v>564</v>
      </c>
      <c r="D93" s="1903"/>
      <c r="E93" s="1903"/>
      <c r="F93" s="1903"/>
      <c r="G93" s="1754" t="s">
        <v>5819</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321</v>
      </c>
      <c r="G95" s="2040"/>
      <c r="H95" s="2289" t="s">
        <v>514</v>
      </c>
      <c r="I95" s="2021"/>
      <c r="J95" s="2230"/>
      <c r="K95" s="2230"/>
      <c r="L95" s="2230"/>
      <c r="M95" s="2230"/>
      <c r="N95" s="2022"/>
      <c r="O95" s="2051" t="s">
        <v>1906</v>
      </c>
      <c r="P95" s="2051"/>
    </row>
    <row r="96" spans="1:16" ht="20.25" customHeight="1">
      <c r="B96" s="1519"/>
      <c r="C96" s="1903" t="s">
        <v>567</v>
      </c>
      <c r="D96" s="1903"/>
      <c r="E96" s="1903"/>
      <c r="F96" s="1999" t="s">
        <v>321</v>
      </c>
      <c r="G96" s="2000"/>
      <c r="H96" s="2290"/>
      <c r="I96" s="2023"/>
      <c r="J96" s="2048"/>
      <c r="K96" s="2048"/>
      <c r="L96" s="2048"/>
      <c r="M96" s="2048"/>
      <c r="N96" s="2024"/>
      <c r="O96" s="2124"/>
      <c r="P96" s="2124"/>
    </row>
    <row r="97" spans="2:16" ht="20.25" customHeight="1">
      <c r="B97" s="1519"/>
      <c r="C97" s="1903" t="s">
        <v>323</v>
      </c>
      <c r="D97" s="1903"/>
      <c r="E97" s="1903"/>
      <c r="F97" s="1999" t="s">
        <v>321</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57</v>
      </c>
      <c r="G99" s="2040"/>
      <c r="H99" s="2290"/>
      <c r="I99" s="2023"/>
      <c r="J99" s="2048"/>
      <c r="K99" s="2048"/>
      <c r="L99" s="2048"/>
      <c r="M99" s="2048"/>
      <c r="N99" s="2024"/>
      <c r="O99" s="2124"/>
      <c r="P99" s="2124"/>
    </row>
    <row r="100" spans="2:16" ht="21" customHeight="1">
      <c r="B100" s="27"/>
      <c r="C100" s="1903" t="s">
        <v>567</v>
      </c>
      <c r="D100" s="1903"/>
      <c r="E100" s="2138"/>
      <c r="F100" s="2038" t="s">
        <v>57</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t="s">
        <v>321</v>
      </c>
      <c r="G103" s="2000"/>
      <c r="H103" s="2291"/>
      <c r="I103" s="2025"/>
      <c r="J103" s="2049"/>
      <c r="K103" s="2049"/>
      <c r="L103" s="2049"/>
      <c r="M103" s="2049"/>
      <c r="N103" s="2026"/>
      <c r="O103" s="2197"/>
      <c r="P103" s="2197"/>
    </row>
    <row r="104" spans="2:16" ht="44.25" customHeight="1">
      <c r="B104" s="70" t="s">
        <v>570</v>
      </c>
      <c r="C104" s="1830" t="s">
        <v>571</v>
      </c>
      <c r="D104" s="1830"/>
      <c r="E104" s="1831"/>
      <c r="F104" s="2032" t="s">
        <v>5820</v>
      </c>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57</v>
      </c>
      <c r="I106" s="2260" t="s">
        <v>514</v>
      </c>
      <c r="J106" s="2261"/>
      <c r="K106" s="2262"/>
      <c r="L106" s="2263"/>
      <c r="M106" s="2263"/>
      <c r="N106" s="2264"/>
      <c r="O106" s="25"/>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21" customHeight="1">
      <c r="B108" s="1810"/>
      <c r="C108" s="1811"/>
      <c r="D108" s="1811"/>
      <c r="E108" s="2267"/>
      <c r="F108" s="2275"/>
      <c r="G108" s="2276"/>
      <c r="H108" s="2277"/>
      <c r="I108" s="2278"/>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245"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124"/>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197"/>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56</v>
      </c>
      <c r="H122" s="2109"/>
      <c r="I122" s="2108" t="s">
        <v>56</v>
      </c>
      <c r="J122" s="2109"/>
      <c r="K122" s="1522" t="s">
        <v>56</v>
      </c>
      <c r="L122" s="2108" t="s">
        <v>56</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56</v>
      </c>
      <c r="H124" s="2109"/>
      <c r="I124" s="2108" t="s">
        <v>56</v>
      </c>
      <c r="J124" s="2109"/>
      <c r="K124" s="1522" t="s">
        <v>56</v>
      </c>
      <c r="L124" s="2108" t="s">
        <v>56</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56</v>
      </c>
      <c r="M125" s="2110"/>
      <c r="N125" s="2191"/>
      <c r="O125" s="2232"/>
      <c r="P125" s="2232"/>
    </row>
    <row r="126" spans="2:16" ht="21" customHeight="1">
      <c r="B126" s="73" t="s">
        <v>596</v>
      </c>
      <c r="C126" s="1885" t="s">
        <v>597</v>
      </c>
      <c r="D126" s="1885"/>
      <c r="E126" s="1885"/>
      <c r="F126" s="2148"/>
      <c r="G126" s="2108" t="s">
        <v>65</v>
      </c>
      <c r="H126" s="2109"/>
      <c r="I126" s="2108" t="s">
        <v>57</v>
      </c>
      <c r="J126" s="2109"/>
      <c r="K126" s="1522" t="s">
        <v>57</v>
      </c>
      <c r="L126" s="2108" t="s">
        <v>65</v>
      </c>
      <c r="M126" s="2110"/>
      <c r="N126" s="2191"/>
      <c r="O126" s="2232"/>
      <c r="P126" s="2232"/>
    </row>
    <row r="127" spans="2:16" ht="29.25" customHeight="1">
      <c r="B127" s="73" t="s">
        <v>598</v>
      </c>
      <c r="C127" s="1885" t="s">
        <v>599</v>
      </c>
      <c r="D127" s="1885"/>
      <c r="E127" s="1885"/>
      <c r="F127" s="2148"/>
      <c r="G127" s="2108" t="s">
        <v>65</v>
      </c>
      <c r="H127" s="2109"/>
      <c r="I127" s="2108" t="s">
        <v>57</v>
      </c>
      <c r="J127" s="2109"/>
      <c r="K127" s="1522" t="s">
        <v>65</v>
      </c>
      <c r="L127" s="2108" t="s">
        <v>65</v>
      </c>
      <c r="M127" s="2110"/>
      <c r="N127" s="2191"/>
      <c r="O127" s="2232"/>
      <c r="P127" s="2232"/>
    </row>
    <row r="128" spans="2:16" ht="21" customHeight="1">
      <c r="B128" s="73" t="s">
        <v>600</v>
      </c>
      <c r="C128" s="1885" t="s">
        <v>601</v>
      </c>
      <c r="D128" s="1885"/>
      <c r="E128" s="1885"/>
      <c r="F128" s="2148"/>
      <c r="G128" s="2108" t="s">
        <v>65</v>
      </c>
      <c r="H128" s="2109"/>
      <c r="I128" s="2108" t="s">
        <v>57</v>
      </c>
      <c r="J128" s="2109"/>
      <c r="K128" s="1522" t="s">
        <v>65</v>
      </c>
      <c r="L128" s="2108" t="s">
        <v>65</v>
      </c>
      <c r="M128" s="2110"/>
      <c r="N128" s="2191"/>
      <c r="O128" s="2232"/>
      <c r="P128" s="2232"/>
    </row>
    <row r="129" spans="2:16" ht="32.25" customHeight="1">
      <c r="B129" s="74" t="s">
        <v>602</v>
      </c>
      <c r="C129" s="1885" t="s">
        <v>603</v>
      </c>
      <c r="D129" s="1885"/>
      <c r="E129" s="1885"/>
      <c r="F129" s="1885"/>
      <c r="G129" s="1885"/>
      <c r="H129" s="1885"/>
      <c r="I129" s="1885"/>
      <c r="J129" s="1885"/>
      <c r="K129" s="1885"/>
      <c r="L129" s="1885"/>
      <c r="M129" s="1885"/>
      <c r="N129" s="1886"/>
      <c r="O129" s="2232"/>
      <c r="P129" s="2232"/>
    </row>
    <row r="130" spans="2:16" ht="27.75" customHeight="1">
      <c r="B130" s="75" t="s">
        <v>458</v>
      </c>
      <c r="C130" s="2241" t="s">
        <v>604</v>
      </c>
      <c r="D130" s="2241"/>
      <c r="E130" s="2242"/>
      <c r="F130" s="2242"/>
      <c r="G130" s="2108"/>
      <c r="H130" s="2109"/>
      <c r="I130" s="2108"/>
      <c r="J130" s="2109"/>
      <c r="K130" s="1522"/>
      <c r="L130" s="2108"/>
      <c r="M130" s="2110"/>
      <c r="N130" s="2191"/>
      <c r="O130" s="2232"/>
      <c r="P130" s="2232"/>
    </row>
    <row r="131" spans="2:16" ht="27.75" customHeight="1">
      <c r="B131" s="75" t="s">
        <v>489</v>
      </c>
      <c r="C131" s="2241" t="s">
        <v>604</v>
      </c>
      <c r="D131" s="2241"/>
      <c r="E131" s="2242"/>
      <c r="F131" s="2242"/>
      <c r="G131" s="2108"/>
      <c r="H131" s="2109"/>
      <c r="I131" s="2108"/>
      <c r="J131" s="2109"/>
      <c r="K131" s="1522"/>
      <c r="L131" s="2108"/>
      <c r="M131" s="2110"/>
      <c r="N131" s="2191"/>
      <c r="O131" s="2232"/>
      <c r="P131" s="2232"/>
    </row>
    <row r="132" spans="2:16" ht="27.75" customHeight="1">
      <c r="B132" s="75" t="s">
        <v>493</v>
      </c>
      <c r="C132" s="2241" t="s">
        <v>604</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2:16" ht="25.5" customHeight="1" thickBot="1">
      <c r="B134" s="1894" t="s">
        <v>155</v>
      </c>
      <c r="C134" s="1895"/>
      <c r="D134" s="1895"/>
      <c r="E134" s="1895"/>
      <c r="F134" s="1895"/>
      <c r="G134" s="1895"/>
      <c r="H134" s="1895"/>
      <c r="I134" s="1895"/>
      <c r="J134" s="1895"/>
      <c r="K134" s="1895"/>
      <c r="L134" s="1895"/>
      <c r="M134" s="1895"/>
      <c r="N134" s="1895"/>
      <c r="O134" s="1895"/>
      <c r="P134" s="1896"/>
    </row>
    <row r="135" spans="2:16" ht="147" customHeight="1">
      <c r="B135" s="28" t="s">
        <v>607</v>
      </c>
      <c r="C135" s="2111" t="s">
        <v>608</v>
      </c>
      <c r="D135" s="2111"/>
      <c r="E135" s="2111"/>
      <c r="F135" s="2111"/>
      <c r="G135" s="1531" t="s">
        <v>56</v>
      </c>
      <c r="H135" s="2236" t="s">
        <v>609</v>
      </c>
      <c r="I135" s="2237"/>
      <c r="J135" s="2460" t="s">
        <v>5821</v>
      </c>
      <c r="K135" s="3503"/>
      <c r="L135" s="3503"/>
      <c r="M135" s="3503"/>
      <c r="N135" s="3504"/>
      <c r="O135" s="1628" t="s">
        <v>1916</v>
      </c>
    </row>
    <row r="136" spans="2:16" ht="15.75" customHeight="1">
      <c r="B136" s="2227" t="s">
        <v>610</v>
      </c>
      <c r="C136" s="2228"/>
      <c r="D136" s="2228"/>
      <c r="E136" s="2228"/>
      <c r="F136" s="2228"/>
      <c r="G136" s="2228"/>
      <c r="H136" s="2228"/>
      <c r="I136" s="2228"/>
      <c r="J136" s="2228"/>
      <c r="K136" s="2228"/>
      <c r="L136" s="2228"/>
      <c r="M136" s="2228"/>
      <c r="N136" s="2228"/>
      <c r="O136" s="2228"/>
      <c r="P136" s="2229"/>
    </row>
    <row r="137" spans="2:16" ht="26.25" customHeight="1">
      <c r="B137" s="1490" t="s">
        <v>611</v>
      </c>
      <c r="C137" s="2028" t="s">
        <v>612</v>
      </c>
      <c r="D137" s="2028"/>
      <c r="E137" s="2028"/>
      <c r="F137" s="2028"/>
      <c r="G137" s="2028"/>
      <c r="H137" s="1999" t="s">
        <v>5822</v>
      </c>
      <c r="I137" s="2027"/>
      <c r="J137" s="2027"/>
      <c r="K137" s="2169" t="s">
        <v>514</v>
      </c>
      <c r="L137" s="2230"/>
      <c r="M137" s="2230"/>
      <c r="N137" s="2022"/>
      <c r="O137" s="2231"/>
      <c r="P137" s="2231"/>
    </row>
    <row r="138" spans="2:16" ht="19.5" customHeight="1">
      <c r="B138" s="1490" t="s">
        <v>441</v>
      </c>
      <c r="C138" s="2028" t="s">
        <v>613</v>
      </c>
      <c r="D138" s="2028"/>
      <c r="E138" s="2028"/>
      <c r="F138" s="2028"/>
      <c r="G138" s="2028"/>
      <c r="H138" s="1999" t="s">
        <v>3123</v>
      </c>
      <c r="I138" s="2027"/>
      <c r="J138" s="2027"/>
      <c r="K138" s="2169"/>
      <c r="L138" s="2048"/>
      <c r="M138" s="2048"/>
      <c r="N138" s="2024"/>
      <c r="O138" s="2232"/>
      <c r="P138" s="2232"/>
    </row>
    <row r="139" spans="2: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2:16" ht="34.5" customHeight="1">
      <c r="B140" s="1490" t="s">
        <v>445</v>
      </c>
      <c r="C140" s="2028" t="s">
        <v>615</v>
      </c>
      <c r="D140" s="2028"/>
      <c r="E140" s="2028"/>
      <c r="F140" s="2028"/>
      <c r="G140" s="2029"/>
      <c r="H140" s="1999" t="s">
        <v>3637</v>
      </c>
      <c r="I140" s="2027"/>
      <c r="J140" s="2027"/>
      <c r="K140" s="2169"/>
      <c r="L140" s="2222"/>
      <c r="M140" s="2223"/>
      <c r="N140" s="2224"/>
      <c r="O140" s="2233"/>
      <c r="P140" s="2233"/>
    </row>
    <row r="141" spans="2:16" ht="36.75" customHeight="1">
      <c r="B141" s="23" t="s">
        <v>616</v>
      </c>
      <c r="C141" s="2028" t="s">
        <v>617</v>
      </c>
      <c r="D141" s="2028"/>
      <c r="E141" s="2028"/>
      <c r="F141" s="2028"/>
      <c r="G141" s="2028"/>
      <c r="H141" s="1999" t="s">
        <v>65</v>
      </c>
      <c r="I141" s="2027"/>
      <c r="J141" s="2027"/>
      <c r="K141" s="2169"/>
      <c r="L141" s="2039"/>
      <c r="M141" s="2039"/>
      <c r="N141" s="2225"/>
      <c r="O141" s="2051"/>
      <c r="P141" s="2051"/>
    </row>
    <row r="142" spans="2:16" ht="38.25" customHeight="1">
      <c r="B142" s="76" t="s">
        <v>435</v>
      </c>
      <c r="C142" s="2028" t="s">
        <v>618</v>
      </c>
      <c r="D142" s="2028"/>
      <c r="E142" s="2028"/>
      <c r="F142" s="2028"/>
      <c r="G142" s="2029"/>
      <c r="H142" s="1999"/>
      <c r="I142" s="2027"/>
      <c r="J142" s="2027"/>
      <c r="K142" s="2169"/>
      <c r="L142" s="2056"/>
      <c r="M142" s="2056"/>
      <c r="N142" s="2226"/>
      <c r="O142" s="2197"/>
      <c r="P142" s="2197"/>
    </row>
    <row r="143" spans="2:16" ht="62.25" customHeight="1">
      <c r="B143" s="23" t="s">
        <v>619</v>
      </c>
      <c r="C143" s="2028" t="s">
        <v>620</v>
      </c>
      <c r="D143" s="2028"/>
      <c r="E143" s="2028"/>
      <c r="F143" s="2028"/>
      <c r="G143" s="2028"/>
      <c r="H143" s="1999" t="s">
        <v>56</v>
      </c>
      <c r="I143" s="2027"/>
      <c r="J143" s="2027"/>
      <c r="K143" s="2169"/>
      <c r="L143" s="2153"/>
      <c r="M143" s="2153"/>
      <c r="N143" s="2234"/>
      <c r="O143" s="2051" t="s">
        <v>878</v>
      </c>
      <c r="P143" s="2051"/>
    </row>
    <row r="144" spans="2:16" ht="113.25" customHeight="1" thickBot="1">
      <c r="B144" s="22" t="s">
        <v>435</v>
      </c>
      <c r="C144" s="1855" t="s">
        <v>618</v>
      </c>
      <c r="D144" s="1855"/>
      <c r="E144" s="1855"/>
      <c r="F144" s="1855"/>
      <c r="G144" s="2098"/>
      <c r="H144" s="1999" t="s">
        <v>5823</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880</v>
      </c>
      <c r="P146" s="2006"/>
    </row>
    <row r="147" spans="2:16" ht="83.25" customHeight="1">
      <c r="B147" s="76" t="s">
        <v>611</v>
      </c>
      <c r="C147" s="1885" t="s">
        <v>584</v>
      </c>
      <c r="D147" s="1885"/>
      <c r="E147" s="1885"/>
      <c r="F147" s="2148"/>
      <c r="G147" s="2108" t="s">
        <v>168</v>
      </c>
      <c r="H147" s="2110"/>
      <c r="I147" s="2109"/>
      <c r="J147" s="2108" t="s">
        <v>165</v>
      </c>
      <c r="K147" s="2110"/>
      <c r="L147" s="2109"/>
      <c r="M147" s="2162" t="s">
        <v>5824</v>
      </c>
      <c r="N147" s="2196"/>
      <c r="O147" s="2165"/>
      <c r="P147" s="2165"/>
    </row>
    <row r="148" spans="2:16" ht="42" customHeight="1">
      <c r="B148" s="76" t="s">
        <v>441</v>
      </c>
      <c r="C148" s="1885" t="s">
        <v>585</v>
      </c>
      <c r="D148" s="1885"/>
      <c r="E148" s="1885"/>
      <c r="F148" s="2148"/>
      <c r="G148" s="2108" t="s">
        <v>168</v>
      </c>
      <c r="H148" s="2110"/>
      <c r="I148" s="2109"/>
      <c r="J148" s="2108" t="s">
        <v>165</v>
      </c>
      <c r="K148" s="2110"/>
      <c r="L148" s="2109"/>
      <c r="M148" s="2162"/>
      <c r="N148" s="2196"/>
      <c r="O148" s="2165"/>
      <c r="P148" s="2165"/>
    </row>
    <row r="149" spans="2:16" ht="31.5" customHeight="1">
      <c r="B149" s="76" t="s">
        <v>443</v>
      </c>
      <c r="C149" s="79" t="s">
        <v>458</v>
      </c>
      <c r="D149" s="1885" t="s">
        <v>626</v>
      </c>
      <c r="E149" s="1885"/>
      <c r="F149" s="2148"/>
      <c r="G149" s="2108" t="s">
        <v>165</v>
      </c>
      <c r="H149" s="2110"/>
      <c r="I149" s="2109"/>
      <c r="J149" s="2108" t="s">
        <v>165</v>
      </c>
      <c r="K149" s="2110"/>
      <c r="L149" s="2109"/>
      <c r="M149" s="2162"/>
      <c r="N149" s="2196"/>
      <c r="O149" s="2165"/>
      <c r="P149" s="2165"/>
    </row>
    <row r="150" spans="2:16" ht="32.25" customHeight="1">
      <c r="B150" s="76"/>
      <c r="C150" s="1528" t="s">
        <v>489</v>
      </c>
      <c r="D150" s="1885" t="s">
        <v>627</v>
      </c>
      <c r="E150" s="1885"/>
      <c r="F150" s="2148"/>
      <c r="G150" s="2108" t="s">
        <v>165</v>
      </c>
      <c r="H150" s="2110"/>
      <c r="I150" s="2109"/>
      <c r="J150" s="2108" t="s">
        <v>165</v>
      </c>
      <c r="K150" s="2110"/>
      <c r="L150" s="2109"/>
      <c r="M150" s="1533"/>
      <c r="N150" s="1539"/>
      <c r="O150" s="2165"/>
      <c r="P150" s="2165"/>
    </row>
    <row r="151" spans="2:16" ht="41.25" customHeight="1">
      <c r="B151" s="76" t="s">
        <v>445</v>
      </c>
      <c r="C151" s="1885" t="s">
        <v>589</v>
      </c>
      <c r="D151" s="1885"/>
      <c r="E151" s="1885"/>
      <c r="F151" s="2148"/>
      <c r="G151" s="2108" t="s">
        <v>165</v>
      </c>
      <c r="H151" s="2110"/>
      <c r="I151" s="2109"/>
      <c r="J151" s="2108" t="s">
        <v>165</v>
      </c>
      <c r="K151" s="2110"/>
      <c r="L151" s="2109"/>
      <c r="M151" s="2162"/>
      <c r="N151" s="2196"/>
      <c r="O151" s="2165"/>
      <c r="P151" s="2165"/>
    </row>
    <row r="152" spans="2:16" ht="29.25" customHeight="1">
      <c r="B152" s="76" t="s">
        <v>448</v>
      </c>
      <c r="C152" s="1885" t="s">
        <v>628</v>
      </c>
      <c r="D152" s="1885"/>
      <c r="E152" s="1885"/>
      <c r="F152" s="2148"/>
      <c r="G152" s="2108" t="s">
        <v>165</v>
      </c>
      <c r="H152" s="2110"/>
      <c r="I152" s="2109"/>
      <c r="J152" s="2108" t="s">
        <v>165</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168</v>
      </c>
      <c r="H154" s="2110"/>
      <c r="I154" s="2109"/>
      <c r="J154" s="2108" t="s">
        <v>168</v>
      </c>
      <c r="K154" s="2110"/>
      <c r="L154" s="2109"/>
      <c r="M154" s="2162"/>
      <c r="N154" s="2196"/>
      <c r="O154" s="2165"/>
      <c r="P154" s="2165"/>
    </row>
    <row r="155" spans="2:16" ht="28.5" customHeight="1">
      <c r="B155" s="76" t="s">
        <v>456</v>
      </c>
      <c r="C155" s="1885" t="s">
        <v>629</v>
      </c>
      <c r="D155" s="1885"/>
      <c r="E155" s="1885"/>
      <c r="F155" s="2148"/>
      <c r="G155" s="2108" t="s">
        <v>165</v>
      </c>
      <c r="H155" s="2110"/>
      <c r="I155" s="2109"/>
      <c r="J155" s="2108" t="s">
        <v>165</v>
      </c>
      <c r="K155" s="2110"/>
      <c r="L155" s="2109"/>
      <c r="M155" s="2163"/>
      <c r="N155" s="2196"/>
      <c r="O155" s="2017"/>
      <c r="P155" s="2017"/>
    </row>
    <row r="156" spans="2:16" ht="28.5" customHeight="1">
      <c r="B156" s="76" t="s">
        <v>458</v>
      </c>
      <c r="C156" s="1885" t="s">
        <v>593</v>
      </c>
      <c r="D156" s="1885"/>
      <c r="E156" s="1885"/>
      <c r="F156" s="2148"/>
      <c r="G156" s="2108" t="s">
        <v>165</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165</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62</v>
      </c>
      <c r="H158" s="2110"/>
      <c r="I158" s="2109"/>
      <c r="J158" s="2108" t="s">
        <v>65</v>
      </c>
      <c r="K158" s="2110"/>
      <c r="L158" s="2109"/>
      <c r="M158" s="2163"/>
      <c r="N158" s="2196"/>
      <c r="O158" s="2017"/>
      <c r="P158" s="2017"/>
    </row>
    <row r="159" spans="2:16" ht="28.5" customHeight="1">
      <c r="B159" s="22" t="s">
        <v>598</v>
      </c>
      <c r="C159" s="1885" t="s">
        <v>599</v>
      </c>
      <c r="D159" s="1885"/>
      <c r="E159" s="1885"/>
      <c r="F159" s="2148"/>
      <c r="G159" s="2108" t="s">
        <v>62</v>
      </c>
      <c r="H159" s="2110"/>
      <c r="I159" s="2109"/>
      <c r="J159" s="2108" t="s">
        <v>65</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t="s">
        <v>62</v>
      </c>
      <c r="I161" s="2208"/>
      <c r="J161" s="2207" t="s">
        <v>65</v>
      </c>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166"/>
      <c r="B163" s="1549" t="s">
        <v>633</v>
      </c>
      <c r="C163" s="2028" t="s">
        <v>634</v>
      </c>
      <c r="D163" s="2028"/>
      <c r="E163" s="2029"/>
      <c r="F163" s="1542" t="s">
        <v>635</v>
      </c>
      <c r="G163" s="2198" t="s">
        <v>636</v>
      </c>
      <c r="H163" s="2199"/>
      <c r="I163" s="2199"/>
      <c r="J163" s="2199"/>
      <c r="K163" s="2200"/>
      <c r="L163" s="2201" t="s">
        <v>637</v>
      </c>
      <c r="M163" s="2202"/>
      <c r="N163" s="2202"/>
      <c r="O163" s="2204" t="s">
        <v>888</v>
      </c>
      <c r="P163" s="2204"/>
    </row>
    <row r="164" spans="1:16" ht="19.5" customHeight="1">
      <c r="A164" s="166"/>
      <c r="B164" s="1492" t="s">
        <v>435</v>
      </c>
      <c r="C164" s="1997" t="s">
        <v>175</v>
      </c>
      <c r="D164" s="1997"/>
      <c r="E164" s="1998"/>
      <c r="F164" s="1523" t="s">
        <v>57</v>
      </c>
      <c r="G164" s="2188"/>
      <c r="H164" s="2189"/>
      <c r="I164" s="2189"/>
      <c r="J164" s="2189"/>
      <c r="K164" s="2190"/>
      <c r="L164" s="2108" t="s">
        <v>62</v>
      </c>
      <c r="M164" s="2110"/>
      <c r="N164" s="2110"/>
      <c r="O164" s="2204"/>
      <c r="P164" s="2204"/>
    </row>
    <row r="165" spans="1:16" ht="19.5" customHeight="1">
      <c r="A165" s="166"/>
      <c r="B165" s="1492" t="s">
        <v>441</v>
      </c>
      <c r="C165" s="1997" t="s">
        <v>176</v>
      </c>
      <c r="D165" s="1997"/>
      <c r="E165" s="1998"/>
      <c r="F165" s="1523" t="s">
        <v>57</v>
      </c>
      <c r="G165" s="2188"/>
      <c r="H165" s="2189"/>
      <c r="I165" s="2189"/>
      <c r="J165" s="2189"/>
      <c r="K165" s="2190"/>
      <c r="L165" s="2108" t="s">
        <v>62</v>
      </c>
      <c r="M165" s="2110"/>
      <c r="N165" s="2110"/>
      <c r="O165" s="2204"/>
      <c r="P165" s="2204"/>
    </row>
    <row r="166" spans="1:16" ht="19.5" customHeight="1">
      <c r="A166" s="166"/>
      <c r="B166" s="1492" t="s">
        <v>443</v>
      </c>
      <c r="C166" s="1997" t="s">
        <v>177</v>
      </c>
      <c r="D166" s="1997"/>
      <c r="E166" s="1998"/>
      <c r="F166" s="1523" t="s">
        <v>57</v>
      </c>
      <c r="G166" s="2188"/>
      <c r="H166" s="2189"/>
      <c r="I166" s="2189"/>
      <c r="J166" s="2189"/>
      <c r="K166" s="2190"/>
      <c r="L166" s="2108" t="s">
        <v>62</v>
      </c>
      <c r="M166" s="2110"/>
      <c r="N166" s="2110"/>
      <c r="O166" s="2204"/>
      <c r="P166" s="2204"/>
    </row>
    <row r="167" spans="1:16" ht="19.5" customHeight="1">
      <c r="A167" s="166"/>
      <c r="B167" s="1492" t="s">
        <v>445</v>
      </c>
      <c r="C167" s="1997" t="s">
        <v>178</v>
      </c>
      <c r="D167" s="1997"/>
      <c r="E167" s="1998"/>
      <c r="F167" s="1523" t="s">
        <v>57</v>
      </c>
      <c r="G167" s="2188"/>
      <c r="H167" s="2189"/>
      <c r="I167" s="2189"/>
      <c r="J167" s="2189"/>
      <c r="K167" s="2190"/>
      <c r="L167" s="2108" t="s">
        <v>62</v>
      </c>
      <c r="M167" s="2110"/>
      <c r="N167" s="2110"/>
      <c r="O167" s="2204"/>
      <c r="P167" s="2204"/>
    </row>
    <row r="168" spans="1:16" ht="19.5" customHeight="1">
      <c r="A168" s="166"/>
      <c r="B168" s="76" t="s">
        <v>448</v>
      </c>
      <c r="C168" s="1997" t="s">
        <v>179</v>
      </c>
      <c r="D168" s="1997"/>
      <c r="E168" s="1998"/>
      <c r="F168" s="1532" t="s">
        <v>57</v>
      </c>
      <c r="G168" s="2188"/>
      <c r="H168" s="2189"/>
      <c r="I168" s="2189"/>
      <c r="J168" s="2189"/>
      <c r="K168" s="2190"/>
      <c r="L168" s="2108" t="s">
        <v>62</v>
      </c>
      <c r="M168" s="2110"/>
      <c r="N168" s="2110"/>
      <c r="O168" s="2204"/>
      <c r="P168" s="2204"/>
    </row>
    <row r="169" spans="1:16" ht="19.5" customHeight="1">
      <c r="A169" s="166"/>
      <c r="B169" s="84" t="s">
        <v>450</v>
      </c>
      <c r="C169" s="1997" t="s">
        <v>638</v>
      </c>
      <c r="D169" s="1997"/>
      <c r="E169" s="1998"/>
      <c r="F169" s="1532" t="s">
        <v>57</v>
      </c>
      <c r="G169" s="613"/>
      <c r="H169" s="614"/>
      <c r="I169" s="614"/>
      <c r="J169" s="614"/>
      <c r="K169" s="614"/>
      <c r="L169" s="2108" t="s">
        <v>62</v>
      </c>
      <c r="M169" s="2110"/>
      <c r="N169" s="2110"/>
      <c r="O169" s="2204"/>
      <c r="P169" s="2204"/>
    </row>
    <row r="170" spans="1:16" ht="19.5" customHeight="1">
      <c r="A170" s="166"/>
      <c r="B170" s="84" t="s">
        <v>453</v>
      </c>
      <c r="C170" s="1997" t="s">
        <v>181</v>
      </c>
      <c r="D170" s="1997"/>
      <c r="E170" s="1998"/>
      <c r="F170" s="1532" t="s">
        <v>57</v>
      </c>
      <c r="G170" s="613"/>
      <c r="H170" s="614"/>
      <c r="I170" s="614"/>
      <c r="J170" s="614"/>
      <c r="K170" s="614"/>
      <c r="L170" s="2108" t="s">
        <v>62</v>
      </c>
      <c r="M170" s="2110"/>
      <c r="N170" s="2110"/>
      <c r="O170" s="2204"/>
      <c r="P170" s="2204"/>
    </row>
    <row r="171" spans="1:16" ht="19.5" customHeight="1">
      <c r="A171" s="166"/>
      <c r="B171" s="84" t="s">
        <v>456</v>
      </c>
      <c r="C171" s="1997" t="s">
        <v>182</v>
      </c>
      <c r="D171" s="1997"/>
      <c r="E171" s="1998"/>
      <c r="F171" s="1532" t="s">
        <v>57</v>
      </c>
      <c r="G171" s="613"/>
      <c r="H171" s="614"/>
      <c r="I171" s="614"/>
      <c r="J171" s="614"/>
      <c r="K171" s="614"/>
      <c r="L171" s="2108" t="s">
        <v>62</v>
      </c>
      <c r="M171" s="2110"/>
      <c r="N171" s="2110"/>
      <c r="O171" s="2204"/>
      <c r="P171" s="2204"/>
    </row>
    <row r="172" spans="1:16" ht="19.5" customHeight="1">
      <c r="A172" s="166"/>
      <c r="B172" s="84" t="s">
        <v>458</v>
      </c>
      <c r="C172" s="1997" t="s">
        <v>183</v>
      </c>
      <c r="D172" s="1997"/>
      <c r="E172" s="1998"/>
      <c r="F172" s="1532" t="s">
        <v>57</v>
      </c>
      <c r="G172" s="613"/>
      <c r="H172" s="614"/>
      <c r="I172" s="614"/>
      <c r="J172" s="614"/>
      <c r="K172" s="614"/>
      <c r="L172" s="2108" t="s">
        <v>62</v>
      </c>
      <c r="M172" s="2110"/>
      <c r="N172" s="2191"/>
      <c r="O172" s="2204"/>
      <c r="P172" s="2204"/>
    </row>
    <row r="173" spans="1:16" ht="19.5" customHeight="1">
      <c r="A173" s="166"/>
      <c r="B173" s="84" t="s">
        <v>594</v>
      </c>
      <c r="C173" s="1997" t="s">
        <v>639</v>
      </c>
      <c r="D173" s="1997"/>
      <c r="E173" s="1998"/>
      <c r="F173" s="1532" t="s">
        <v>57</v>
      </c>
      <c r="G173" s="613"/>
      <c r="H173" s="614"/>
      <c r="I173" s="614"/>
      <c r="J173" s="614"/>
      <c r="K173" s="614"/>
      <c r="L173" s="2108" t="s">
        <v>62</v>
      </c>
      <c r="M173" s="2110"/>
      <c r="N173" s="2110"/>
      <c r="O173" s="2204"/>
      <c r="P173" s="2204"/>
    </row>
    <row r="174" spans="1:16" ht="19.5" customHeight="1">
      <c r="A174" s="166"/>
      <c r="B174" s="76" t="s">
        <v>596</v>
      </c>
      <c r="C174" s="1997" t="s">
        <v>640</v>
      </c>
      <c r="D174" s="1997"/>
      <c r="E174" s="1998"/>
      <c r="F174" s="1532" t="s">
        <v>57</v>
      </c>
      <c r="G174" s="2188"/>
      <c r="H174" s="2189"/>
      <c r="I174" s="2189"/>
      <c r="J174" s="2189"/>
      <c r="K174" s="2190"/>
      <c r="L174" s="2108" t="s">
        <v>62</v>
      </c>
      <c r="M174" s="2110"/>
      <c r="N174" s="2110"/>
      <c r="O174" s="2205"/>
      <c r="P174" s="2205"/>
    </row>
    <row r="175" spans="1:16" ht="48" customHeight="1">
      <c r="A175" s="166"/>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166"/>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166"/>
      <c r="B177" s="1492" t="s">
        <v>441</v>
      </c>
      <c r="C177" s="1997" t="s">
        <v>176</v>
      </c>
      <c r="D177" s="1997"/>
      <c r="E177" s="1998"/>
      <c r="F177" s="33" t="s">
        <v>57</v>
      </c>
      <c r="G177" s="2162"/>
      <c r="H177" s="2163"/>
      <c r="I177" s="2163"/>
      <c r="J177" s="2163"/>
      <c r="K177" s="2163"/>
      <c r="L177" s="2163"/>
      <c r="M177" s="2163"/>
      <c r="N177" s="2196"/>
      <c r="O177" s="2124"/>
      <c r="P177" s="2081"/>
    </row>
    <row r="178" spans="1:16" ht="18.75" customHeight="1">
      <c r="A178" s="166"/>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166"/>
      <c r="B179" s="1492" t="s">
        <v>445</v>
      </c>
      <c r="C179" s="1997" t="s">
        <v>178</v>
      </c>
      <c r="D179" s="1997"/>
      <c r="E179" s="1998"/>
      <c r="F179" s="33" t="s">
        <v>57</v>
      </c>
      <c r="G179" s="2162"/>
      <c r="H179" s="2163"/>
      <c r="I179" s="2163"/>
      <c r="J179" s="2163"/>
      <c r="K179" s="2163"/>
      <c r="L179" s="2163"/>
      <c r="M179" s="2163"/>
      <c r="N179" s="2196"/>
      <c r="O179" s="2124"/>
      <c r="P179" s="2081"/>
    </row>
    <row r="180" spans="1:16" ht="18.75" customHeight="1">
      <c r="A180" s="166"/>
      <c r="B180" s="76" t="s">
        <v>448</v>
      </c>
      <c r="C180" s="1997" t="s">
        <v>179</v>
      </c>
      <c r="D180" s="1997"/>
      <c r="E180" s="1998"/>
      <c r="F180" s="33" t="s">
        <v>57</v>
      </c>
      <c r="G180" s="2162"/>
      <c r="H180" s="2163"/>
      <c r="I180" s="2163"/>
      <c r="J180" s="2163"/>
      <c r="K180" s="2163"/>
      <c r="L180" s="2163"/>
      <c r="M180" s="2163"/>
      <c r="N180" s="2196"/>
      <c r="O180" s="2124"/>
      <c r="P180" s="2081"/>
    </row>
    <row r="181" spans="1:16" ht="18.75" customHeight="1">
      <c r="A181" s="166"/>
      <c r="B181" s="84" t="s">
        <v>450</v>
      </c>
      <c r="C181" s="1997" t="s">
        <v>638</v>
      </c>
      <c r="D181" s="1997"/>
      <c r="E181" s="1998"/>
      <c r="F181" s="33" t="s">
        <v>57</v>
      </c>
      <c r="G181" s="2170"/>
      <c r="H181" s="2171"/>
      <c r="I181" s="2171"/>
      <c r="J181" s="2171"/>
      <c r="K181" s="2171"/>
      <c r="L181" s="2171"/>
      <c r="M181" s="2171"/>
      <c r="N181" s="2179"/>
      <c r="O181" s="2124"/>
      <c r="P181" s="2081"/>
    </row>
    <row r="182" spans="1:16" ht="18.75" customHeight="1">
      <c r="A182" s="166"/>
      <c r="B182" s="84" t="s">
        <v>453</v>
      </c>
      <c r="C182" s="1997" t="s">
        <v>181</v>
      </c>
      <c r="D182" s="1997"/>
      <c r="E182" s="1998"/>
      <c r="F182" s="33" t="s">
        <v>57</v>
      </c>
      <c r="G182" s="2162"/>
      <c r="H182" s="2163"/>
      <c r="I182" s="2163"/>
      <c r="J182" s="2163"/>
      <c r="K182" s="2163"/>
      <c r="L182" s="2163"/>
      <c r="M182" s="2163"/>
      <c r="N182" s="2196"/>
      <c r="O182" s="2124"/>
      <c r="P182" s="2081"/>
    </row>
    <row r="183" spans="1:16" ht="18.75" customHeight="1">
      <c r="A183" s="166"/>
      <c r="B183" s="84" t="s">
        <v>456</v>
      </c>
      <c r="C183" s="1997" t="s">
        <v>182</v>
      </c>
      <c r="D183" s="1997"/>
      <c r="E183" s="1998"/>
      <c r="F183" s="33" t="s">
        <v>57</v>
      </c>
      <c r="G183" s="2172"/>
      <c r="H183" s="2173"/>
      <c r="I183" s="2173"/>
      <c r="J183" s="2173"/>
      <c r="K183" s="2173"/>
      <c r="L183" s="2173"/>
      <c r="M183" s="2173"/>
      <c r="N183" s="2174"/>
      <c r="O183" s="2124"/>
      <c r="P183" s="2081"/>
    </row>
    <row r="184" spans="1:16" ht="18.75" customHeight="1">
      <c r="A184" s="166"/>
      <c r="B184" s="84" t="s">
        <v>458</v>
      </c>
      <c r="C184" s="1997" t="s">
        <v>183</v>
      </c>
      <c r="D184" s="1997"/>
      <c r="E184" s="1998"/>
      <c r="F184" s="33" t="s">
        <v>57</v>
      </c>
      <c r="G184" s="2162"/>
      <c r="H184" s="2163"/>
      <c r="I184" s="2163"/>
      <c r="J184" s="2163"/>
      <c r="K184" s="2163"/>
      <c r="L184" s="2163"/>
      <c r="M184" s="2163"/>
      <c r="N184" s="2196"/>
      <c r="O184" s="2124"/>
      <c r="P184" s="2081"/>
    </row>
    <row r="185" spans="1:16" ht="18.75" customHeight="1">
      <c r="A185" s="166"/>
      <c r="B185" s="84" t="s">
        <v>594</v>
      </c>
      <c r="C185" s="1997" t="s">
        <v>639</v>
      </c>
      <c r="D185" s="1997"/>
      <c r="E185" s="1998"/>
      <c r="F185" s="33" t="s">
        <v>57</v>
      </c>
      <c r="G185" s="2172"/>
      <c r="H185" s="2173"/>
      <c r="I185" s="2173"/>
      <c r="J185" s="2173"/>
      <c r="K185" s="2173"/>
      <c r="L185" s="2173"/>
      <c r="M185" s="2173"/>
      <c r="N185" s="2174"/>
      <c r="O185" s="2124"/>
      <c r="P185" s="2081"/>
    </row>
    <row r="186" spans="1:16" ht="18.75" customHeight="1">
      <c r="A186" s="166"/>
      <c r="B186" s="76" t="s">
        <v>596</v>
      </c>
      <c r="C186" s="1997" t="s">
        <v>640</v>
      </c>
      <c r="D186" s="1997"/>
      <c r="E186" s="1998"/>
      <c r="F186" s="33" t="s">
        <v>57</v>
      </c>
      <c r="G186" s="2162"/>
      <c r="H186" s="2163"/>
      <c r="I186" s="2163"/>
      <c r="J186" s="2163"/>
      <c r="K186" s="2163"/>
      <c r="L186" s="2163"/>
      <c r="M186" s="2163"/>
      <c r="N186" s="2196"/>
      <c r="O186" s="2197"/>
      <c r="P186" s="2084"/>
    </row>
    <row r="187" spans="1:16" ht="47.25" customHeight="1">
      <c r="A187" s="166"/>
      <c r="B187" s="1549" t="s">
        <v>643</v>
      </c>
      <c r="C187" s="2028" t="s">
        <v>644</v>
      </c>
      <c r="D187" s="2028"/>
      <c r="E187" s="2029"/>
      <c r="F187" s="1542" t="s">
        <v>635</v>
      </c>
      <c r="G187" s="2198" t="s">
        <v>645</v>
      </c>
      <c r="H187" s="2199"/>
      <c r="I187" s="2199"/>
      <c r="J187" s="2199"/>
      <c r="K187" s="2200"/>
      <c r="L187" s="2201" t="s">
        <v>637</v>
      </c>
      <c r="M187" s="2202"/>
      <c r="N187" s="2203"/>
      <c r="O187" s="2051" t="s">
        <v>888</v>
      </c>
      <c r="P187" s="2051"/>
    </row>
    <row r="188" spans="1:16" ht="20.25" customHeight="1">
      <c r="A188" s="166"/>
      <c r="B188" s="1489" t="s">
        <v>435</v>
      </c>
      <c r="C188" s="1997" t="s">
        <v>175</v>
      </c>
      <c r="D188" s="1997"/>
      <c r="E188" s="1998"/>
      <c r="F188" s="1523" t="s">
        <v>56</v>
      </c>
      <c r="G188" s="2188" t="s">
        <v>5825</v>
      </c>
      <c r="H188" s="2189"/>
      <c r="I188" s="2189"/>
      <c r="J188" s="2189"/>
      <c r="K188" s="2190"/>
      <c r="L188" s="2108" t="s">
        <v>56</v>
      </c>
      <c r="M188" s="2110"/>
      <c r="N188" s="2191"/>
      <c r="O188" s="2124"/>
      <c r="P188" s="2124"/>
    </row>
    <row r="189" spans="1:16" ht="20.25" customHeight="1">
      <c r="A189" s="166"/>
      <c r="B189" s="1489" t="s">
        <v>441</v>
      </c>
      <c r="C189" s="1997" t="s">
        <v>176</v>
      </c>
      <c r="D189" s="1997"/>
      <c r="E189" s="1998"/>
      <c r="F189" s="1523" t="s">
        <v>56</v>
      </c>
      <c r="G189" s="2188" t="s">
        <v>5825</v>
      </c>
      <c r="H189" s="2189"/>
      <c r="I189" s="2189"/>
      <c r="J189" s="2189"/>
      <c r="K189" s="2190"/>
      <c r="L189" s="2108" t="s">
        <v>56</v>
      </c>
      <c r="M189" s="2110"/>
      <c r="N189" s="2191"/>
      <c r="O189" s="2124"/>
      <c r="P189" s="2124"/>
    </row>
    <row r="190" spans="1:16" ht="20.25" customHeight="1">
      <c r="A190" s="166"/>
      <c r="B190" s="1489" t="s">
        <v>443</v>
      </c>
      <c r="C190" s="1997" t="s">
        <v>177</v>
      </c>
      <c r="D190" s="1997"/>
      <c r="E190" s="1998"/>
      <c r="F190" s="1523" t="s">
        <v>57</v>
      </c>
      <c r="G190" s="2188"/>
      <c r="H190" s="2189"/>
      <c r="I190" s="2189"/>
      <c r="J190" s="2189"/>
      <c r="K190" s="2190"/>
      <c r="L190" s="2108" t="s">
        <v>62</v>
      </c>
      <c r="M190" s="2110"/>
      <c r="N190" s="2191"/>
      <c r="O190" s="2124"/>
      <c r="P190" s="2124"/>
    </row>
    <row r="191" spans="1:16" ht="20.25" customHeight="1">
      <c r="A191" s="166"/>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166"/>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166"/>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166"/>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166"/>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166"/>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166"/>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166"/>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166"/>
      <c r="B199" s="85" t="s">
        <v>200</v>
      </c>
      <c r="C199" s="2028" t="s">
        <v>646</v>
      </c>
      <c r="D199" s="2028"/>
      <c r="E199" s="2029"/>
      <c r="F199" s="1542" t="s">
        <v>635</v>
      </c>
      <c r="G199" s="2192" t="s">
        <v>647</v>
      </c>
      <c r="H199" s="2193"/>
      <c r="I199" s="2193"/>
      <c r="J199" s="2193"/>
      <c r="K199" s="2193"/>
      <c r="L199" s="2193"/>
      <c r="M199" s="2193"/>
      <c r="N199" s="2194"/>
      <c r="O199" s="2051" t="s">
        <v>885</v>
      </c>
      <c r="P199" s="2051"/>
    </row>
    <row r="200" spans="1:16" ht="21" customHeight="1">
      <c r="A200" s="166"/>
      <c r="B200" s="1489" t="s">
        <v>435</v>
      </c>
      <c r="C200" s="1997" t="s">
        <v>175</v>
      </c>
      <c r="D200" s="1997"/>
      <c r="E200" s="1998"/>
      <c r="F200" s="33" t="s">
        <v>56</v>
      </c>
      <c r="G200" s="2170" t="s">
        <v>5825</v>
      </c>
      <c r="H200" s="2171"/>
      <c r="I200" s="2171"/>
      <c r="J200" s="2171"/>
      <c r="K200" s="2171"/>
      <c r="L200" s="2171"/>
      <c r="M200" s="2171"/>
      <c r="N200" s="2179"/>
      <c r="O200" s="2124"/>
      <c r="P200" s="2124"/>
    </row>
    <row r="201" spans="1:16" ht="21" customHeight="1">
      <c r="A201" s="166"/>
      <c r="B201" s="1489" t="s">
        <v>441</v>
      </c>
      <c r="C201" s="1997" t="s">
        <v>176</v>
      </c>
      <c r="D201" s="1997"/>
      <c r="E201" s="1998"/>
      <c r="F201" s="33" t="s">
        <v>56</v>
      </c>
      <c r="G201" s="2162" t="s">
        <v>5825</v>
      </c>
      <c r="H201" s="2163"/>
      <c r="I201" s="2163"/>
      <c r="J201" s="2163"/>
      <c r="K201" s="2163"/>
      <c r="L201" s="2163"/>
      <c r="M201" s="2163"/>
      <c r="N201" s="2196"/>
      <c r="O201" s="2124"/>
      <c r="P201" s="2124"/>
    </row>
    <row r="202" spans="1:16" ht="21" customHeight="1">
      <c r="A202" s="166"/>
      <c r="B202" s="1489" t="s">
        <v>443</v>
      </c>
      <c r="C202" s="1997" t="s">
        <v>177</v>
      </c>
      <c r="D202" s="1997"/>
      <c r="E202" s="1998"/>
      <c r="F202" s="33" t="s">
        <v>57</v>
      </c>
      <c r="G202" s="2162"/>
      <c r="H202" s="2163"/>
      <c r="I202" s="2163"/>
      <c r="J202" s="2163"/>
      <c r="K202" s="2163"/>
      <c r="L202" s="2163"/>
      <c r="M202" s="2163"/>
      <c r="N202" s="2196"/>
      <c r="O202" s="2124"/>
      <c r="P202" s="2124"/>
    </row>
    <row r="203" spans="1:16" ht="21" customHeight="1">
      <c r="A203" s="166"/>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166"/>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166"/>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166"/>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166"/>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166"/>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166"/>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166"/>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57</v>
      </c>
      <c r="I211" s="2184"/>
      <c r="J211" s="2185"/>
      <c r="K211" s="2186" t="s">
        <v>514</v>
      </c>
      <c r="L211" s="2170" t="s">
        <v>5826</v>
      </c>
      <c r="M211" s="2171"/>
      <c r="N211" s="2179"/>
      <c r="O211" s="1991" t="s">
        <v>3153</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57</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57</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62</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1991" t="s">
        <v>5827</v>
      </c>
      <c r="P218" s="2050"/>
    </row>
    <row r="219" spans="1:16" ht="21.75" customHeight="1">
      <c r="B219" s="1490" t="s">
        <v>435</v>
      </c>
      <c r="C219" s="1997" t="s">
        <v>656</v>
      </c>
      <c r="D219" s="1997"/>
      <c r="E219" s="1998"/>
      <c r="F219" s="1995" t="s">
        <v>56</v>
      </c>
      <c r="G219" s="2160"/>
      <c r="H219" s="2160"/>
      <c r="I219" s="2160"/>
      <c r="J219" s="2013"/>
      <c r="K219" s="2169" t="s">
        <v>514</v>
      </c>
      <c r="L219" s="2170" t="s">
        <v>5828</v>
      </c>
      <c r="M219" s="2171"/>
      <c r="N219" s="2171"/>
      <c r="O219" s="2017"/>
      <c r="P219" s="2017"/>
    </row>
    <row r="220" spans="1:16" ht="21.75" customHeight="1">
      <c r="B220" s="1490" t="s">
        <v>441</v>
      </c>
      <c r="C220" s="1997" t="s">
        <v>657</v>
      </c>
      <c r="D220" s="1997"/>
      <c r="E220" s="1998"/>
      <c r="F220" s="1995" t="s">
        <v>56</v>
      </c>
      <c r="G220" s="2160"/>
      <c r="H220" s="2160"/>
      <c r="I220" s="2160"/>
      <c r="J220" s="2013"/>
      <c r="K220" s="2169"/>
      <c r="L220" s="2172"/>
      <c r="M220" s="2173"/>
      <c r="N220" s="2173"/>
      <c r="O220" s="2017"/>
      <c r="P220" s="2017"/>
    </row>
    <row r="221" spans="1:16" ht="21.75" customHeight="1">
      <c r="B221" s="1490" t="s">
        <v>443</v>
      </c>
      <c r="C221" s="1997" t="s">
        <v>658</v>
      </c>
      <c r="D221" s="1997"/>
      <c r="E221" s="1998"/>
      <c r="F221" s="1995" t="s">
        <v>56</v>
      </c>
      <c r="G221" s="2160"/>
      <c r="H221" s="2160"/>
      <c r="I221" s="2160"/>
      <c r="J221" s="2013"/>
      <c r="K221" s="2169"/>
      <c r="L221" s="2172"/>
      <c r="M221" s="2173"/>
      <c r="N221" s="2173"/>
      <c r="O221" s="2017"/>
      <c r="P221" s="2017"/>
    </row>
    <row r="222" spans="1:16" ht="33" customHeight="1">
      <c r="B222" s="23"/>
      <c r="C222" s="1997" t="s">
        <v>659</v>
      </c>
      <c r="D222" s="1997"/>
      <c r="E222" s="1998"/>
      <c r="F222" s="2162" t="s">
        <v>5829</v>
      </c>
      <c r="G222" s="2163"/>
      <c r="H222" s="2163"/>
      <c r="I222" s="2163"/>
      <c r="J222" s="2164"/>
      <c r="K222" s="2169"/>
      <c r="L222" s="2172"/>
      <c r="M222" s="2173"/>
      <c r="N222" s="2173"/>
      <c r="O222" s="1992"/>
      <c r="P222" s="1992"/>
    </row>
    <row r="223" spans="1:16" ht="33" customHeight="1">
      <c r="B223" s="1490" t="s">
        <v>445</v>
      </c>
      <c r="C223" s="2028" t="s">
        <v>660</v>
      </c>
      <c r="D223" s="2028"/>
      <c r="E223" s="2029"/>
      <c r="F223" s="1999" t="s">
        <v>56</v>
      </c>
      <c r="G223" s="2027"/>
      <c r="H223" s="2027"/>
      <c r="I223" s="2027"/>
      <c r="J223" s="2000"/>
      <c r="K223" s="2169"/>
      <c r="L223" s="2172"/>
      <c r="M223" s="2173"/>
      <c r="N223" s="2174"/>
      <c r="O223" s="2006" t="s">
        <v>849</v>
      </c>
      <c r="P223" s="1991"/>
    </row>
    <row r="224" spans="1:16" ht="33" customHeight="1">
      <c r="B224" s="87"/>
      <c r="C224" s="1997" t="s">
        <v>661</v>
      </c>
      <c r="D224" s="1997"/>
      <c r="E224" s="1998"/>
      <c r="F224" s="2162" t="s">
        <v>5830</v>
      </c>
      <c r="G224" s="2163"/>
      <c r="H224" s="2163"/>
      <c r="I224" s="2163"/>
      <c r="J224" s="2164"/>
      <c r="K224" s="2169"/>
      <c r="L224" s="2172"/>
      <c r="M224" s="2173"/>
      <c r="N224" s="2174"/>
      <c r="O224" s="2161"/>
      <c r="P224" s="1992"/>
    </row>
    <row r="225" spans="2:16" ht="36.75" customHeight="1">
      <c r="B225" s="1519" t="s">
        <v>662</v>
      </c>
      <c r="C225" s="1853" t="s">
        <v>663</v>
      </c>
      <c r="D225" s="1853"/>
      <c r="E225" s="1853"/>
      <c r="F225" s="1853"/>
      <c r="G225" s="1853"/>
      <c r="H225" s="1999" t="s">
        <v>56</v>
      </c>
      <c r="I225" s="2027"/>
      <c r="J225" s="2000"/>
      <c r="K225" s="2169"/>
      <c r="L225" s="2172"/>
      <c r="M225" s="2173"/>
      <c r="N225" s="2174"/>
      <c r="O225" s="2165" t="s">
        <v>5831</v>
      </c>
      <c r="P225" s="2017"/>
    </row>
    <row r="226" spans="2:16" ht="34.5" customHeight="1">
      <c r="B226" s="22" t="s">
        <v>435</v>
      </c>
      <c r="C226" s="2028" t="s">
        <v>664</v>
      </c>
      <c r="D226" s="2028"/>
      <c r="E226" s="2028"/>
      <c r="F226" s="2028"/>
      <c r="G226" s="2028"/>
      <c r="H226" s="2166" t="s">
        <v>5832</v>
      </c>
      <c r="I226" s="2167"/>
      <c r="J226" s="2168"/>
      <c r="K226" s="2169"/>
      <c r="L226" s="2175"/>
      <c r="M226" s="2176"/>
      <c r="N226" s="2177"/>
      <c r="O226" s="2161"/>
      <c r="P226" s="1992"/>
    </row>
    <row r="227" spans="2:16" ht="24" customHeight="1">
      <c r="B227" s="87" t="s">
        <v>665</v>
      </c>
      <c r="C227" s="2028" t="s">
        <v>666</v>
      </c>
      <c r="D227" s="2028"/>
      <c r="E227" s="2028"/>
      <c r="F227" s="2028"/>
      <c r="G227" s="2028"/>
      <c r="H227" s="2099"/>
      <c r="I227" s="2099"/>
      <c r="J227" s="2099"/>
      <c r="K227" s="2099"/>
      <c r="L227" s="2099"/>
      <c r="M227" s="2099"/>
      <c r="N227" s="2099"/>
      <c r="O227" s="1991"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017"/>
      <c r="P228" s="2017"/>
    </row>
    <row r="229" spans="2:16" ht="31.5" customHeight="1">
      <c r="B229" s="88" t="s">
        <v>441</v>
      </c>
      <c r="C229" s="1885" t="s">
        <v>585</v>
      </c>
      <c r="D229" s="1885"/>
      <c r="E229" s="1885"/>
      <c r="F229" s="1885"/>
      <c r="G229" s="1885"/>
      <c r="H229" s="1885"/>
      <c r="I229" s="1885"/>
      <c r="J229" s="2148"/>
      <c r="K229" s="1522" t="s">
        <v>56</v>
      </c>
      <c r="L229" s="2150"/>
      <c r="M229" s="2154"/>
      <c r="N229" s="2107"/>
      <c r="O229" s="2017"/>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017"/>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017"/>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017"/>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017"/>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017"/>
      <c r="P234" s="2017"/>
    </row>
    <row r="235" spans="2:16" ht="21.75" customHeight="1">
      <c r="B235" s="88" t="s">
        <v>456</v>
      </c>
      <c r="C235" s="1885" t="s">
        <v>132</v>
      </c>
      <c r="D235" s="1885"/>
      <c r="E235" s="1885"/>
      <c r="F235" s="1885"/>
      <c r="G235" s="1885"/>
      <c r="H235" s="1885"/>
      <c r="I235" s="1885"/>
      <c r="J235" s="2148"/>
      <c r="K235" s="1522" t="s">
        <v>56</v>
      </c>
      <c r="L235" s="2150"/>
      <c r="M235" s="2154"/>
      <c r="N235" s="2107"/>
      <c r="O235" s="2017"/>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017"/>
      <c r="P236" s="2017"/>
    </row>
    <row r="237" spans="2:16" ht="21.75" customHeight="1">
      <c r="B237" s="88" t="s">
        <v>594</v>
      </c>
      <c r="C237" s="1885" t="s">
        <v>597</v>
      </c>
      <c r="D237" s="1885"/>
      <c r="E237" s="1885"/>
      <c r="F237" s="1885"/>
      <c r="G237" s="1885"/>
      <c r="H237" s="1885"/>
      <c r="I237" s="1885"/>
      <c r="J237" s="2148"/>
      <c r="K237" s="1522" t="s">
        <v>57</v>
      </c>
      <c r="L237" s="2150"/>
      <c r="M237" s="2154"/>
      <c r="N237" s="2107"/>
      <c r="O237" s="2017"/>
      <c r="P237" s="2017"/>
    </row>
    <row r="238" spans="2:16" ht="21.75" customHeight="1">
      <c r="B238" s="88" t="s">
        <v>596</v>
      </c>
      <c r="C238" s="1885" t="s">
        <v>672</v>
      </c>
      <c r="D238" s="1885"/>
      <c r="E238" s="1885"/>
      <c r="F238" s="1885"/>
      <c r="G238" s="1885"/>
      <c r="H238" s="1885"/>
      <c r="I238" s="1885"/>
      <c r="J238" s="2148"/>
      <c r="K238" s="1522" t="s">
        <v>57</v>
      </c>
      <c r="L238" s="2150"/>
      <c r="M238" s="2154"/>
      <c r="N238" s="2107"/>
      <c r="O238" s="2017"/>
      <c r="P238" s="2017"/>
    </row>
    <row r="239" spans="2:16" ht="21.75" customHeight="1">
      <c r="B239" s="88" t="s">
        <v>673</v>
      </c>
      <c r="C239" s="1885" t="s">
        <v>601</v>
      </c>
      <c r="D239" s="1885"/>
      <c r="E239" s="1885"/>
      <c r="F239" s="1885"/>
      <c r="G239" s="1885"/>
      <c r="H239" s="1885"/>
      <c r="I239" s="1885"/>
      <c r="J239" s="2148"/>
      <c r="K239" s="1522" t="s">
        <v>57</v>
      </c>
      <c r="L239" s="2150"/>
      <c r="M239" s="2154"/>
      <c r="N239" s="2107"/>
      <c r="O239" s="2017"/>
      <c r="P239" s="2017"/>
    </row>
    <row r="240" spans="2:16" ht="24" customHeight="1">
      <c r="B240" s="89" t="s">
        <v>600</v>
      </c>
      <c r="C240" s="1997" t="s">
        <v>674</v>
      </c>
      <c r="D240" s="1997"/>
      <c r="E240" s="1997"/>
      <c r="F240" s="1997"/>
      <c r="G240" s="1997"/>
      <c r="H240" s="1997"/>
      <c r="I240" s="1997"/>
      <c r="J240" s="1998"/>
      <c r="K240" s="1522" t="s">
        <v>65</v>
      </c>
      <c r="L240" s="2150"/>
      <c r="M240" s="2154"/>
      <c r="N240" s="2107"/>
      <c r="O240" s="2017"/>
      <c r="P240" s="2017"/>
    </row>
    <row r="241" spans="2:16" ht="27" customHeight="1">
      <c r="B241" s="88"/>
      <c r="C241" s="1997" t="s">
        <v>675</v>
      </c>
      <c r="D241" s="1997"/>
      <c r="E241" s="1998"/>
      <c r="F241" s="2093"/>
      <c r="G241" s="2157"/>
      <c r="H241" s="2157"/>
      <c r="I241" s="2157"/>
      <c r="J241" s="2157"/>
      <c r="K241" s="2157"/>
      <c r="L241" s="2150"/>
      <c r="M241" s="2154"/>
      <c r="N241" s="2107"/>
      <c r="O241" s="2017"/>
      <c r="P241" s="2017"/>
    </row>
    <row r="242" spans="2:16" ht="23.25" customHeight="1">
      <c r="B242" s="90" t="s">
        <v>676</v>
      </c>
      <c r="C242" s="2158" t="s">
        <v>677</v>
      </c>
      <c r="D242" s="2158"/>
      <c r="E242" s="2158"/>
      <c r="F242" s="2158"/>
      <c r="G242" s="2158"/>
      <c r="H242" s="2158"/>
      <c r="I242" s="2158"/>
      <c r="J242" s="2159"/>
      <c r="K242" s="91">
        <v>42350</v>
      </c>
      <c r="L242" s="2150"/>
      <c r="M242" s="2154"/>
      <c r="N242" s="2107"/>
      <c r="O242" s="2017"/>
      <c r="P242" s="2017"/>
    </row>
    <row r="243" spans="2:16" ht="23.25" customHeight="1">
      <c r="B243" s="90" t="s">
        <v>678</v>
      </c>
      <c r="C243" s="1997" t="s">
        <v>679</v>
      </c>
      <c r="D243" s="1997"/>
      <c r="E243" s="1998"/>
      <c r="F243" s="1995" t="s">
        <v>5833</v>
      </c>
      <c r="G243" s="2160"/>
      <c r="H243" s="2160"/>
      <c r="I243" s="2160"/>
      <c r="J243" s="2160"/>
      <c r="K243" s="2160"/>
      <c r="L243" s="2151"/>
      <c r="M243" s="2155"/>
      <c r="N243" s="2156"/>
      <c r="O243" s="1992"/>
      <c r="P243" s="2017"/>
    </row>
    <row r="244" spans="2:16" ht="23.25" customHeight="1">
      <c r="B244" s="90" t="s">
        <v>680</v>
      </c>
      <c r="C244" s="1997" t="s">
        <v>681</v>
      </c>
      <c r="D244" s="1997"/>
      <c r="E244" s="1997"/>
      <c r="F244" s="1997"/>
      <c r="G244" s="1997"/>
      <c r="H244" s="1997"/>
      <c r="I244" s="1997"/>
      <c r="J244" s="1997"/>
      <c r="K244" s="1997"/>
      <c r="L244" s="1997"/>
      <c r="M244" s="1997"/>
      <c r="N244" s="2041"/>
      <c r="O244" s="1991" t="s">
        <v>899</v>
      </c>
      <c r="P244" s="1991"/>
    </row>
    <row r="245" spans="2:16" ht="23.25" customHeight="1">
      <c r="B245" s="89" t="s">
        <v>435</v>
      </c>
      <c r="C245" s="1903" t="s">
        <v>209</v>
      </c>
      <c r="D245" s="1903"/>
      <c r="E245" s="2138"/>
      <c r="F245" s="1754" t="s">
        <v>214</v>
      </c>
      <c r="G245" s="1755"/>
      <c r="H245" s="2139" t="s">
        <v>514</v>
      </c>
      <c r="I245" s="2141"/>
      <c r="J245" s="2142"/>
      <c r="K245" s="2142"/>
      <c r="L245" s="2142"/>
      <c r="M245" s="2142"/>
      <c r="N245" s="2143"/>
      <c r="O245" s="2017"/>
      <c r="P245" s="2017"/>
    </row>
    <row r="246" spans="2:16" ht="23.25" customHeight="1">
      <c r="B246" s="89" t="s">
        <v>441</v>
      </c>
      <c r="C246" s="1903" t="s">
        <v>215</v>
      </c>
      <c r="D246" s="1903"/>
      <c r="E246" s="2138"/>
      <c r="F246" s="1754" t="s">
        <v>216</v>
      </c>
      <c r="G246" s="1755"/>
      <c r="H246" s="1811"/>
      <c r="I246" s="2144"/>
      <c r="J246" s="2117"/>
      <c r="K246" s="2117"/>
      <c r="L246" s="2117"/>
      <c r="M246" s="2117"/>
      <c r="N246" s="2118"/>
      <c r="O246" s="2017"/>
      <c r="P246" s="2017"/>
    </row>
    <row r="247" spans="2:16" ht="33" customHeight="1">
      <c r="B247" s="89" t="s">
        <v>443</v>
      </c>
      <c r="C247" s="1903" t="s">
        <v>218</v>
      </c>
      <c r="D247" s="1903"/>
      <c r="E247" s="2138"/>
      <c r="F247" s="1754" t="s">
        <v>219</v>
      </c>
      <c r="G247" s="1755"/>
      <c r="H247" s="1811"/>
      <c r="I247" s="2144"/>
      <c r="J247" s="2117"/>
      <c r="K247" s="2117"/>
      <c r="L247" s="2117"/>
      <c r="M247" s="2117"/>
      <c r="N247" s="2118"/>
      <c r="O247" s="2017"/>
      <c r="P247" s="2017"/>
    </row>
    <row r="248" spans="2:16" ht="34.5" customHeight="1">
      <c r="B248" s="89" t="s">
        <v>445</v>
      </c>
      <c r="C248" s="1903" t="s">
        <v>221</v>
      </c>
      <c r="D248" s="1903"/>
      <c r="E248" s="2138"/>
      <c r="F248" s="1754" t="s">
        <v>223</v>
      </c>
      <c r="G248" s="1755"/>
      <c r="H248" s="1811"/>
      <c r="I248" s="2144"/>
      <c r="J248" s="2117"/>
      <c r="K248" s="2117"/>
      <c r="L248" s="2117"/>
      <c r="M248" s="2117"/>
      <c r="N248" s="2118"/>
      <c r="O248" s="2017"/>
      <c r="P248" s="2017"/>
    </row>
    <row r="249" spans="2:16" ht="23.25" customHeight="1">
      <c r="B249" s="89" t="s">
        <v>448</v>
      </c>
      <c r="C249" s="1903" t="s">
        <v>682</v>
      </c>
      <c r="D249" s="1903"/>
      <c r="E249" s="2138"/>
      <c r="F249" s="1754" t="s">
        <v>57</v>
      </c>
      <c r="G249" s="1755"/>
      <c r="H249" s="1811"/>
      <c r="I249" s="2144"/>
      <c r="J249" s="2117"/>
      <c r="K249" s="2117"/>
      <c r="L249" s="2117"/>
      <c r="M249" s="2117"/>
      <c r="N249" s="2118"/>
      <c r="O249" s="2017"/>
      <c r="P249" s="2017"/>
    </row>
    <row r="250" spans="2:16" ht="23.25" customHeight="1">
      <c r="B250" s="90"/>
      <c r="C250" s="1903" t="s">
        <v>683</v>
      </c>
      <c r="D250" s="1903"/>
      <c r="E250" s="2138"/>
      <c r="F250" s="1754"/>
      <c r="G250" s="1755"/>
      <c r="H250" s="2140"/>
      <c r="I250" s="2145"/>
      <c r="J250" s="2119"/>
      <c r="K250" s="2119"/>
      <c r="L250" s="2119"/>
      <c r="M250" s="2119"/>
      <c r="N250" s="2120"/>
      <c r="O250" s="2017"/>
      <c r="P250" s="1992"/>
    </row>
    <row r="251" spans="2:16" ht="52.5" customHeight="1">
      <c r="B251" s="90" t="s">
        <v>684</v>
      </c>
      <c r="C251" s="1997" t="s">
        <v>685</v>
      </c>
      <c r="D251" s="1997"/>
      <c r="E251" s="1997"/>
      <c r="F251" s="1997"/>
      <c r="G251" s="92" t="s">
        <v>65</v>
      </c>
      <c r="H251" s="1527" t="s">
        <v>514</v>
      </c>
      <c r="I251" s="2121"/>
      <c r="J251" s="2122"/>
      <c r="K251" s="2122"/>
      <c r="L251" s="2122"/>
      <c r="M251" s="2122"/>
      <c r="N251" s="2123"/>
      <c r="O251" s="93"/>
      <c r="P251" s="1504"/>
    </row>
    <row r="252" spans="2:16" ht="33" customHeight="1">
      <c r="B252" s="90" t="s">
        <v>686</v>
      </c>
      <c r="C252" s="1997" t="s">
        <v>687</v>
      </c>
      <c r="D252" s="1997"/>
      <c r="E252" s="1997"/>
      <c r="F252" s="1471" t="s">
        <v>56</v>
      </c>
      <c r="G252" s="1634" t="s">
        <v>514</v>
      </c>
      <c r="H252" s="2146"/>
      <c r="I252" s="2146"/>
      <c r="J252" s="2146"/>
      <c r="K252" s="2146"/>
      <c r="L252" s="2146"/>
      <c r="M252" s="2146"/>
      <c r="N252" s="2147"/>
      <c r="O252" s="2135" t="s">
        <v>903</v>
      </c>
      <c r="P252" s="2135"/>
    </row>
    <row r="253" spans="2:16" ht="26.25" customHeight="1">
      <c r="B253" s="94" t="s">
        <v>688</v>
      </c>
      <c r="C253" s="1997" t="s">
        <v>689</v>
      </c>
      <c r="D253" s="1997"/>
      <c r="E253" s="1997"/>
      <c r="F253" s="1997"/>
      <c r="G253" s="1997"/>
      <c r="H253" s="1997"/>
      <c r="I253" s="1997"/>
      <c r="J253" s="1997"/>
      <c r="K253" s="1997"/>
      <c r="L253" s="1997"/>
      <c r="M253" s="1997"/>
      <c r="N253" s="1997"/>
      <c r="O253" s="2136"/>
      <c r="P253" s="2136"/>
    </row>
    <row r="254" spans="2:16" ht="27" customHeight="1">
      <c r="B254" s="95" t="s">
        <v>435</v>
      </c>
      <c r="C254" s="1997" t="s">
        <v>690</v>
      </c>
      <c r="D254" s="1997"/>
      <c r="E254" s="1998"/>
      <c r="F254" s="33" t="s">
        <v>56</v>
      </c>
      <c r="G254" s="1634" t="s">
        <v>514</v>
      </c>
      <c r="H254" s="2121"/>
      <c r="I254" s="2122"/>
      <c r="J254" s="2122"/>
      <c r="K254" s="2122"/>
      <c r="L254" s="2122"/>
      <c r="M254" s="2122"/>
      <c r="N254" s="2123"/>
      <c r="O254" s="2136"/>
      <c r="P254" s="2136"/>
    </row>
    <row r="255" spans="2:16" ht="28.5" customHeight="1">
      <c r="B255" s="22"/>
      <c r="C255" s="1505" t="s">
        <v>458</v>
      </c>
      <c r="D255" s="1997" t="s">
        <v>691</v>
      </c>
      <c r="E255" s="1997"/>
      <c r="F255" s="2121" t="s">
        <v>5834</v>
      </c>
      <c r="G255" s="2122"/>
      <c r="H255" s="2122"/>
      <c r="I255" s="2122"/>
      <c r="J255" s="2122"/>
      <c r="K255" s="2122"/>
      <c r="L255" s="2122"/>
      <c r="M255" s="2122"/>
      <c r="N255" s="2123"/>
      <c r="O255" s="2136"/>
      <c r="P255" s="2136"/>
    </row>
    <row r="256" spans="2:16" ht="27" customHeight="1">
      <c r="B256" s="27" t="s">
        <v>441</v>
      </c>
      <c r="C256" s="1997" t="s">
        <v>692</v>
      </c>
      <c r="D256" s="1997"/>
      <c r="E256" s="1997"/>
      <c r="F256" s="33" t="s">
        <v>56</v>
      </c>
      <c r="G256" s="1634" t="s">
        <v>514</v>
      </c>
      <c r="H256" s="2121"/>
      <c r="I256" s="2122"/>
      <c r="J256" s="2122"/>
      <c r="K256" s="2122"/>
      <c r="L256" s="2122"/>
      <c r="M256" s="2122"/>
      <c r="N256" s="2123"/>
      <c r="O256" s="2136"/>
      <c r="P256" s="2136"/>
    </row>
    <row r="257" spans="2:16" ht="30" customHeight="1">
      <c r="B257" s="22"/>
      <c r="C257" s="1505" t="s">
        <v>458</v>
      </c>
      <c r="D257" s="1997" t="s">
        <v>691</v>
      </c>
      <c r="E257" s="1997"/>
      <c r="F257" s="2121" t="s">
        <v>5835</v>
      </c>
      <c r="G257" s="2122"/>
      <c r="H257" s="2122"/>
      <c r="I257" s="2122"/>
      <c r="J257" s="2122"/>
      <c r="K257" s="2122"/>
      <c r="L257" s="2122"/>
      <c r="M257" s="2122"/>
      <c r="N257" s="2123"/>
      <c r="O257" s="2136"/>
      <c r="P257" s="2136"/>
    </row>
    <row r="258" spans="2:16" ht="57.75" customHeight="1">
      <c r="B258" s="27" t="s">
        <v>443</v>
      </c>
      <c r="C258" s="2028" t="s">
        <v>693</v>
      </c>
      <c r="D258" s="2028"/>
      <c r="E258" s="2028"/>
      <c r="F258" s="33" t="s">
        <v>56</v>
      </c>
      <c r="G258" s="1634" t="s">
        <v>514</v>
      </c>
      <c r="H258" s="2121"/>
      <c r="I258" s="2122"/>
      <c r="J258" s="2122"/>
      <c r="K258" s="2122"/>
      <c r="L258" s="2122"/>
      <c r="M258" s="2122"/>
      <c r="N258" s="2123"/>
      <c r="O258" s="2136"/>
      <c r="P258" s="2136"/>
    </row>
    <row r="259" spans="2:16" ht="30" customHeight="1">
      <c r="B259" s="22"/>
      <c r="C259" s="1505" t="s">
        <v>458</v>
      </c>
      <c r="D259" s="1997" t="s">
        <v>691</v>
      </c>
      <c r="E259" s="1997"/>
      <c r="F259" s="2121" t="s">
        <v>5836</v>
      </c>
      <c r="G259" s="2122"/>
      <c r="H259" s="2122"/>
      <c r="I259" s="2122"/>
      <c r="J259" s="2122"/>
      <c r="K259" s="2122"/>
      <c r="L259" s="2122"/>
      <c r="M259" s="2122"/>
      <c r="N259" s="2123"/>
      <c r="O259" s="2137"/>
      <c r="P259" s="2136"/>
    </row>
    <row r="260" spans="2:16" ht="33" customHeight="1">
      <c r="B260" s="94" t="s">
        <v>694</v>
      </c>
      <c r="C260" s="1997" t="s">
        <v>695</v>
      </c>
      <c r="D260" s="1997"/>
      <c r="E260" s="1997"/>
      <c r="F260" s="1471" t="s">
        <v>56</v>
      </c>
      <c r="G260" s="2126" t="s">
        <v>514</v>
      </c>
      <c r="H260" s="2014" t="s">
        <v>5837</v>
      </c>
      <c r="I260" s="2015"/>
      <c r="J260" s="2015"/>
      <c r="K260" s="2015"/>
      <c r="L260" s="2015"/>
      <c r="M260" s="2015"/>
      <c r="N260" s="2128"/>
      <c r="O260" s="2124"/>
      <c r="P260" s="2051"/>
    </row>
    <row r="261" spans="2:16" ht="30" customHeight="1">
      <c r="B261" s="89" t="s">
        <v>435</v>
      </c>
      <c r="C261" s="1997" t="s">
        <v>696</v>
      </c>
      <c r="D261" s="1997"/>
      <c r="E261" s="1998"/>
      <c r="F261" s="1523" t="s">
        <v>56</v>
      </c>
      <c r="G261" s="2113"/>
      <c r="H261" s="2129"/>
      <c r="I261" s="2130"/>
      <c r="J261" s="2130"/>
      <c r="K261" s="2130"/>
      <c r="L261" s="2130"/>
      <c r="M261" s="2130"/>
      <c r="N261" s="2131"/>
      <c r="O261" s="2124"/>
      <c r="P261" s="2124"/>
    </row>
    <row r="262" spans="2:16" ht="30" customHeight="1">
      <c r="B262" s="89" t="s">
        <v>441</v>
      </c>
      <c r="C262" s="1997" t="s">
        <v>697</v>
      </c>
      <c r="D262" s="1997"/>
      <c r="E262" s="1998"/>
      <c r="F262" s="1523" t="s">
        <v>56</v>
      </c>
      <c r="G262" s="2113"/>
      <c r="H262" s="2129"/>
      <c r="I262" s="2130"/>
      <c r="J262" s="2130"/>
      <c r="K262" s="2130"/>
      <c r="L262" s="2130"/>
      <c r="M262" s="2130"/>
      <c r="N262" s="2131"/>
      <c r="O262" s="2124"/>
      <c r="P262" s="2124"/>
    </row>
    <row r="263" spans="2:16" ht="30" customHeight="1">
      <c r="B263" s="89" t="s">
        <v>443</v>
      </c>
      <c r="C263" s="1997" t="s">
        <v>698</v>
      </c>
      <c r="D263" s="1997"/>
      <c r="E263" s="1998"/>
      <c r="F263" s="1523" t="s">
        <v>56</v>
      </c>
      <c r="G263" s="2113"/>
      <c r="H263" s="2129"/>
      <c r="I263" s="2130"/>
      <c r="J263" s="2130"/>
      <c r="K263" s="2130"/>
      <c r="L263" s="2130"/>
      <c r="M263" s="2130"/>
      <c r="N263" s="2131"/>
      <c r="O263" s="2124"/>
      <c r="P263" s="2124"/>
    </row>
    <row r="264" spans="2:16" ht="42" customHeight="1" thickBot="1">
      <c r="B264" s="117" t="s">
        <v>445</v>
      </c>
      <c r="C264" s="1978" t="s">
        <v>699</v>
      </c>
      <c r="D264" s="1978"/>
      <c r="E264" s="1979"/>
      <c r="F264" s="1523" t="s">
        <v>65</v>
      </c>
      <c r="G264" s="2127"/>
      <c r="H264" s="2132"/>
      <c r="I264" s="2133"/>
      <c r="J264" s="2133"/>
      <c r="K264" s="2133"/>
      <c r="L264" s="2133"/>
      <c r="M264" s="2133"/>
      <c r="N264" s="2134"/>
      <c r="O264" s="2052"/>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t="s">
        <v>5838</v>
      </c>
      <c r="J266" s="2115"/>
      <c r="K266" s="2115"/>
      <c r="L266" s="2115"/>
      <c r="M266" s="2115"/>
      <c r="N266" s="2116"/>
      <c r="O266" s="2050" t="s">
        <v>1932</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270</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276</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t="s">
        <v>5839</v>
      </c>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95.25" customHeight="1">
      <c r="B274" s="2097"/>
      <c r="C274" s="2099"/>
      <c r="D274" s="2099"/>
      <c r="E274" s="2099"/>
      <c r="F274" s="2099"/>
      <c r="G274" s="2100"/>
      <c r="H274" s="98" t="s">
        <v>713</v>
      </c>
      <c r="I274" s="656" t="s">
        <v>714</v>
      </c>
      <c r="J274" s="656" t="s">
        <v>715</v>
      </c>
      <c r="K274" s="98" t="s">
        <v>716</v>
      </c>
      <c r="L274" s="98" t="s">
        <v>717</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01" t="s">
        <v>61</v>
      </c>
      <c r="I276" s="102" t="s">
        <v>61</v>
      </c>
      <c r="J276" s="103" t="s">
        <v>61</v>
      </c>
      <c r="K276" s="101" t="s">
        <v>61</v>
      </c>
      <c r="L276" s="102" t="s">
        <v>61</v>
      </c>
      <c r="M276" s="103" t="s">
        <v>61</v>
      </c>
      <c r="N276" s="122"/>
      <c r="O276" s="2089"/>
      <c r="P276" s="2089"/>
    </row>
    <row r="277" spans="2:16" ht="24.75" customHeight="1">
      <c r="B277" s="84" t="s">
        <v>489</v>
      </c>
      <c r="C277" s="2091" t="s">
        <v>722</v>
      </c>
      <c r="D277" s="2091"/>
      <c r="E277" s="2091"/>
      <c r="F277" s="2091"/>
      <c r="G277" s="2092"/>
      <c r="H277" s="101" t="s">
        <v>61</v>
      </c>
      <c r="I277" s="102" t="s">
        <v>61</v>
      </c>
      <c r="J277" s="103" t="s">
        <v>61</v>
      </c>
      <c r="K277" s="101" t="s">
        <v>61</v>
      </c>
      <c r="L277" s="102" t="s">
        <v>61</v>
      </c>
      <c r="M277" s="103" t="s">
        <v>61</v>
      </c>
      <c r="N277" s="123"/>
      <c r="O277" s="2017" t="s">
        <v>1933</v>
      </c>
      <c r="P277" s="2017"/>
    </row>
    <row r="278" spans="2:16" ht="36" customHeight="1">
      <c r="B278" s="84" t="s">
        <v>493</v>
      </c>
      <c r="C278" s="2091" t="s">
        <v>723</v>
      </c>
      <c r="D278" s="2091"/>
      <c r="E278" s="2092"/>
      <c r="F278" s="2093" t="s">
        <v>5813</v>
      </c>
      <c r="G278" s="2094"/>
      <c r="H278" s="118">
        <v>0</v>
      </c>
      <c r="I278" s="119">
        <v>4</v>
      </c>
      <c r="J278" s="120"/>
      <c r="K278" s="118">
        <v>563</v>
      </c>
      <c r="L278" s="118">
        <v>6717</v>
      </c>
      <c r="M278" s="121"/>
      <c r="N278" s="123"/>
      <c r="O278" s="2017"/>
      <c r="P278" s="2017"/>
    </row>
    <row r="279" spans="2:16" ht="20.25" customHeight="1">
      <c r="B279" s="104" t="s">
        <v>441</v>
      </c>
      <c r="C279" s="2068" t="s">
        <v>724</v>
      </c>
      <c r="D279" s="2068"/>
      <c r="E279" s="2068"/>
      <c r="F279" s="2068"/>
      <c r="G279" s="2095"/>
      <c r="H279" s="118">
        <v>0</v>
      </c>
      <c r="I279" s="119">
        <v>4</v>
      </c>
      <c r="J279" s="120">
        <f t="shared" ref="J279:J295" si="1">MIN(H279/I279,1)</f>
        <v>0</v>
      </c>
      <c r="K279" s="118">
        <v>405</v>
      </c>
      <c r="L279" s="118">
        <v>6704</v>
      </c>
      <c r="M279" s="121">
        <f>MIN(K279/L279,1)</f>
        <v>6.0411694510739855E-2</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01" t="s">
        <v>61</v>
      </c>
      <c r="I281" s="102" t="s">
        <v>61</v>
      </c>
      <c r="J281" s="103" t="s">
        <v>61</v>
      </c>
      <c r="K281" s="101" t="s">
        <v>61</v>
      </c>
      <c r="L281" s="102" t="s">
        <v>61</v>
      </c>
      <c r="M281" s="103" t="s">
        <v>61</v>
      </c>
      <c r="N281" s="124"/>
      <c r="O281" s="2089"/>
      <c r="P281" s="2089"/>
    </row>
    <row r="282" spans="2:16" ht="24.75" customHeight="1">
      <c r="B282" s="76" t="s">
        <v>489</v>
      </c>
      <c r="C282" s="2091" t="s">
        <v>726</v>
      </c>
      <c r="D282" s="2091"/>
      <c r="E282" s="2091"/>
      <c r="F282" s="2091"/>
      <c r="G282" s="1518"/>
      <c r="H282" s="118">
        <v>0</v>
      </c>
      <c r="I282" s="119">
        <v>4</v>
      </c>
      <c r="J282" s="120">
        <f t="shared" si="1"/>
        <v>0</v>
      </c>
      <c r="K282" s="118">
        <v>306</v>
      </c>
      <c r="L282" s="118">
        <v>6733</v>
      </c>
      <c r="M282" s="121">
        <f>MIN(K282/L282,1)</f>
        <v>4.5447794445269571E-2</v>
      </c>
      <c r="N282" s="124"/>
      <c r="O282" s="2089"/>
      <c r="P282" s="2089"/>
    </row>
    <row r="283" spans="2:16" ht="24.75" customHeight="1">
      <c r="B283" s="76" t="s">
        <v>493</v>
      </c>
      <c r="C283" s="2091" t="s">
        <v>727</v>
      </c>
      <c r="D283" s="2091"/>
      <c r="E283" s="2091"/>
      <c r="F283" s="2091"/>
      <c r="G283" s="2092"/>
      <c r="H283" s="101" t="s">
        <v>61</v>
      </c>
      <c r="I283" s="102" t="s">
        <v>61</v>
      </c>
      <c r="J283" s="103" t="s">
        <v>61</v>
      </c>
      <c r="K283" s="101" t="s">
        <v>61</v>
      </c>
      <c r="L283" s="102" t="s">
        <v>61</v>
      </c>
      <c r="M283" s="103"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4</v>
      </c>
      <c r="J285" s="120">
        <f t="shared" si="1"/>
        <v>0</v>
      </c>
      <c r="K285" s="118">
        <v>553</v>
      </c>
      <c r="L285" s="118">
        <v>4709</v>
      </c>
      <c r="M285" s="121">
        <f>MIN(K285/L285,1)</f>
        <v>0.11743469951157358</v>
      </c>
      <c r="N285" s="126"/>
      <c r="O285" s="2089"/>
      <c r="P285" s="2089"/>
    </row>
    <row r="286" spans="2:16" ht="22.5" customHeight="1">
      <c r="B286" s="76" t="s">
        <v>489</v>
      </c>
      <c r="C286" s="2091" t="s">
        <v>729</v>
      </c>
      <c r="D286" s="2091"/>
      <c r="E286" s="2091"/>
      <c r="F286" s="2091"/>
      <c r="G286" s="2092"/>
      <c r="H286" s="118">
        <v>0</v>
      </c>
      <c r="I286" s="119">
        <v>4</v>
      </c>
      <c r="J286" s="120">
        <f t="shared" si="1"/>
        <v>0</v>
      </c>
      <c r="K286" s="118">
        <v>918</v>
      </c>
      <c r="L286" s="118">
        <v>2034</v>
      </c>
      <c r="M286" s="121">
        <f>MIN(K286/L286,1)</f>
        <v>0.45132743362831856</v>
      </c>
      <c r="N286" s="124"/>
      <c r="O286" s="2089"/>
      <c r="P286" s="2089"/>
    </row>
    <row r="287" spans="2:16" ht="22.5" customHeight="1">
      <c r="B287" s="104" t="s">
        <v>448</v>
      </c>
      <c r="C287" s="2068" t="s">
        <v>503</v>
      </c>
      <c r="D287" s="2068"/>
      <c r="E287" s="2068"/>
      <c r="F287" s="2068"/>
      <c r="G287" s="2068"/>
      <c r="H287" s="118">
        <v>0</v>
      </c>
      <c r="I287" s="119">
        <v>4</v>
      </c>
      <c r="J287" s="120">
        <f t="shared" si="1"/>
        <v>0</v>
      </c>
      <c r="K287" s="118">
        <v>10</v>
      </c>
      <c r="L287" s="118">
        <v>281</v>
      </c>
      <c r="M287" s="121">
        <f>MIN(K287/L287,1)</f>
        <v>3.5587188612099648E-2</v>
      </c>
      <c r="N287" s="105"/>
      <c r="O287" s="2089"/>
      <c r="P287" s="2089"/>
    </row>
    <row r="288" spans="2:16" ht="22.5" customHeight="1">
      <c r="B288" s="104" t="s">
        <v>450</v>
      </c>
      <c r="C288" s="2068" t="s">
        <v>730</v>
      </c>
      <c r="D288" s="2068"/>
      <c r="E288" s="2068"/>
      <c r="F288" s="2068"/>
      <c r="G288" s="2068"/>
      <c r="H288" s="101" t="s">
        <v>61</v>
      </c>
      <c r="I288" s="102" t="s">
        <v>61</v>
      </c>
      <c r="J288" s="103" t="s">
        <v>61</v>
      </c>
      <c r="K288" s="101" t="s">
        <v>61</v>
      </c>
      <c r="L288" s="102" t="s">
        <v>61</v>
      </c>
      <c r="M288" s="103" t="s">
        <v>61</v>
      </c>
      <c r="N288" s="105"/>
      <c r="O288" s="2089"/>
      <c r="P288" s="2089"/>
    </row>
    <row r="289" spans="2:16" ht="22.5" customHeight="1">
      <c r="B289" s="104" t="s">
        <v>453</v>
      </c>
      <c r="C289" s="2068" t="s">
        <v>131</v>
      </c>
      <c r="D289" s="2068"/>
      <c r="E289" s="2068"/>
      <c r="F289" s="2068"/>
      <c r="G289" s="2068"/>
      <c r="H289" s="118">
        <v>0</v>
      </c>
      <c r="I289" s="119">
        <v>4</v>
      </c>
      <c r="J289" s="120">
        <f t="shared" si="1"/>
        <v>0</v>
      </c>
      <c r="K289" s="118">
        <v>214</v>
      </c>
      <c r="L289" s="118">
        <v>6881</v>
      </c>
      <c r="M289" s="121">
        <f t="shared" ref="M289:M290" si="2">MIN(K289/L289,1)</f>
        <v>3.1100130794942595E-2</v>
      </c>
      <c r="N289" s="105"/>
      <c r="O289" s="2089"/>
      <c r="P289" s="2089"/>
    </row>
    <row r="290" spans="2:16" ht="22.5" customHeight="1">
      <c r="B290" s="104" t="s">
        <v>456</v>
      </c>
      <c r="C290" s="2068" t="s">
        <v>132</v>
      </c>
      <c r="D290" s="2068"/>
      <c r="E290" s="2068"/>
      <c r="F290" s="2068"/>
      <c r="G290" s="2068"/>
      <c r="H290" s="118">
        <v>0</v>
      </c>
      <c r="I290" s="119">
        <v>4</v>
      </c>
      <c r="J290" s="120">
        <f t="shared" si="1"/>
        <v>0</v>
      </c>
      <c r="K290" s="118">
        <v>391</v>
      </c>
      <c r="L290" s="118">
        <v>6817</v>
      </c>
      <c r="M290" s="121">
        <f t="shared" si="2"/>
        <v>5.7356608478802994E-2</v>
      </c>
      <c r="N290" s="10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v>2</v>
      </c>
      <c r="I292" s="119">
        <v>4</v>
      </c>
      <c r="J292" s="120">
        <f t="shared" si="1"/>
        <v>0.5</v>
      </c>
      <c r="K292" s="118">
        <v>455</v>
      </c>
      <c r="L292" s="118">
        <v>1572</v>
      </c>
      <c r="M292" s="120">
        <f>MIN(K292/L292,1)</f>
        <v>0.28944020356234096</v>
      </c>
      <c r="N292" s="126"/>
      <c r="O292" s="2089"/>
      <c r="P292" s="2089"/>
    </row>
    <row r="293" spans="2:16" ht="22.5" customHeight="1">
      <c r="B293" s="76" t="s">
        <v>489</v>
      </c>
      <c r="C293" s="2086" t="s">
        <v>300</v>
      </c>
      <c r="D293" s="2086"/>
      <c r="E293" s="2086"/>
      <c r="F293" s="2086"/>
      <c r="G293" s="2087"/>
      <c r="H293" s="101" t="s">
        <v>61</v>
      </c>
      <c r="I293" s="102" t="s">
        <v>61</v>
      </c>
      <c r="J293" s="103" t="s">
        <v>61</v>
      </c>
      <c r="K293" s="101" t="s">
        <v>61</v>
      </c>
      <c r="L293" s="102" t="s">
        <v>61</v>
      </c>
      <c r="M293" s="103" t="s">
        <v>61</v>
      </c>
      <c r="N293" s="124"/>
      <c r="O293" s="2089"/>
      <c r="P293" s="2089"/>
    </row>
    <row r="294" spans="2:16" ht="22.5" customHeight="1">
      <c r="B294" s="104" t="s">
        <v>594</v>
      </c>
      <c r="C294" s="2068" t="s">
        <v>731</v>
      </c>
      <c r="D294" s="2068"/>
      <c r="E294" s="2068"/>
      <c r="F294" s="2068"/>
      <c r="G294" s="2068"/>
      <c r="H294" s="101" t="s">
        <v>61</v>
      </c>
      <c r="I294" s="102" t="s">
        <v>61</v>
      </c>
      <c r="J294" s="103" t="s">
        <v>61</v>
      </c>
      <c r="K294" s="101" t="s">
        <v>61</v>
      </c>
      <c r="L294" s="102" t="s">
        <v>61</v>
      </c>
      <c r="M294" s="103" t="s">
        <v>61</v>
      </c>
      <c r="N294" s="595"/>
      <c r="O294" s="2089"/>
      <c r="P294" s="2089"/>
    </row>
    <row r="295" spans="2:16" ht="43.5" customHeight="1" thickBot="1">
      <c r="B295" s="27" t="s">
        <v>596</v>
      </c>
      <c r="C295" s="1997" t="s">
        <v>732</v>
      </c>
      <c r="D295" s="1997"/>
      <c r="E295" s="1997"/>
      <c r="F295" s="1997"/>
      <c r="G295" s="1998"/>
      <c r="H295" s="127">
        <f>SUM(H279+H282+H285+H286+H287+H289+H290+H292)</f>
        <v>2</v>
      </c>
      <c r="I295" s="127">
        <f>SUM(I279+I282+I285+I286+I287+I289+I290+I292)</f>
        <v>32</v>
      </c>
      <c r="J295" s="120">
        <f t="shared" si="1"/>
        <v>6.25E-2</v>
      </c>
      <c r="K295" s="127">
        <f>SUM(K279+K282+K285+K286+K287+K289+K290+K292)</f>
        <v>3252</v>
      </c>
      <c r="L295" s="127">
        <f>SUM(L279+L282+L285+L286+L287+L289+L290+L292)</f>
        <v>35731</v>
      </c>
      <c r="M295" s="121">
        <f>MIN(K295/L295,1)</f>
        <v>9.101340572612017E-2</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t="s">
        <v>5840</v>
      </c>
      <c r="M297" s="2070"/>
      <c r="N297" s="2071"/>
      <c r="O297" s="109" t="s">
        <v>3163</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3164</v>
      </c>
      <c r="P298" s="1991"/>
    </row>
    <row r="299" spans="2:16" ht="37.5" customHeight="1">
      <c r="B299" s="1494" t="s">
        <v>435</v>
      </c>
      <c r="C299" s="2043" t="s">
        <v>735</v>
      </c>
      <c r="D299" s="2043"/>
      <c r="E299" s="2043"/>
      <c r="F299" s="2043"/>
      <c r="G299" s="2054"/>
      <c r="H299" s="1999" t="s">
        <v>56</v>
      </c>
      <c r="I299" s="2027"/>
      <c r="J299" s="2000"/>
      <c r="K299" s="2031"/>
      <c r="L299" s="2079"/>
      <c r="M299" s="2080"/>
      <c r="N299" s="2081"/>
      <c r="O299" s="2017"/>
      <c r="P299" s="2017"/>
    </row>
    <row r="300" spans="2:16" ht="89.45" customHeight="1">
      <c r="B300" s="1490" t="s">
        <v>441</v>
      </c>
      <c r="C300" s="1997" t="s">
        <v>736</v>
      </c>
      <c r="D300" s="1997"/>
      <c r="E300" s="1997"/>
      <c r="F300" s="1997"/>
      <c r="G300" s="1998"/>
      <c r="H300" s="1999" t="s">
        <v>5841</v>
      </c>
      <c r="I300" s="2027"/>
      <c r="J300" s="2000"/>
      <c r="K300" s="2078"/>
      <c r="L300" s="2082"/>
      <c r="M300" s="2083"/>
      <c r="N300" s="2084"/>
      <c r="O300" s="2017"/>
      <c r="P300" s="2017"/>
    </row>
    <row r="301" spans="2:16" ht="37.5" customHeight="1">
      <c r="B301" s="44" t="s">
        <v>737</v>
      </c>
      <c r="C301" s="1997" t="s">
        <v>738</v>
      </c>
      <c r="D301" s="1997"/>
      <c r="E301" s="1997"/>
      <c r="F301" s="1997"/>
      <c r="G301" s="1998"/>
      <c r="H301" s="1999" t="s">
        <v>347</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3665</v>
      </c>
      <c r="P303" s="1991"/>
    </row>
    <row r="304" spans="2:16" ht="39" customHeight="1">
      <c r="B304" s="23" t="s">
        <v>366</v>
      </c>
      <c r="C304" s="1997" t="s">
        <v>741</v>
      </c>
      <c r="D304" s="1997"/>
      <c r="E304" s="1997"/>
      <c r="F304" s="1997"/>
      <c r="G304" s="1998"/>
      <c r="H304" s="1999" t="s">
        <v>365</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65</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353</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57</v>
      </c>
      <c r="I307" s="2039"/>
      <c r="J307" s="2040"/>
      <c r="K307" s="2031"/>
      <c r="L307" s="2062"/>
      <c r="M307" s="2063"/>
      <c r="N307" s="2064"/>
      <c r="O307" s="2051"/>
      <c r="P307" s="2051"/>
    </row>
    <row r="308" spans="1:16" ht="32.25" customHeight="1" thickBot="1">
      <c r="B308" s="39" t="s">
        <v>435</v>
      </c>
      <c r="C308" s="1978" t="s">
        <v>368</v>
      </c>
      <c r="D308" s="1978"/>
      <c r="E308" s="1978"/>
      <c r="F308" s="1978"/>
      <c r="G308" s="1979"/>
      <c r="H308" s="2053" t="s">
        <v>374</v>
      </c>
      <c r="I308" s="2053"/>
      <c r="J308" s="1981"/>
      <c r="K308" s="2058"/>
      <c r="L308" s="2065"/>
      <c r="M308" s="2066"/>
      <c r="N308" s="2067"/>
      <c r="O308" s="2052"/>
      <c r="P308" s="2052"/>
    </row>
    <row r="309" spans="1:16" ht="21.75" customHeight="1" thickBot="1">
      <c r="B309" s="1849" t="s">
        <v>375</v>
      </c>
      <c r="C309" s="1850"/>
      <c r="D309" s="1850"/>
      <c r="E309" s="1850"/>
      <c r="F309" s="1850"/>
      <c r="G309" s="1850"/>
      <c r="H309" s="2042"/>
      <c r="I309" s="2042"/>
      <c r="J309" s="2042"/>
      <c r="K309" s="2042"/>
      <c r="L309" s="1850"/>
      <c r="M309" s="1850"/>
      <c r="N309" s="1850"/>
      <c r="O309" s="1850"/>
      <c r="P309" s="1851"/>
    </row>
    <row r="310" spans="1:16" ht="28.5" customHeight="1">
      <c r="B310" s="1520" t="s">
        <v>376</v>
      </c>
      <c r="C310" s="2043" t="s">
        <v>747</v>
      </c>
      <c r="D310" s="2043"/>
      <c r="E310" s="2043"/>
      <c r="F310" s="2043"/>
      <c r="G310" s="2043"/>
      <c r="H310" s="5126" t="s">
        <v>349</v>
      </c>
      <c r="I310" s="5127"/>
      <c r="J310" s="5128"/>
      <c r="K310" s="5129" t="s">
        <v>514</v>
      </c>
      <c r="L310" s="2045"/>
      <c r="M310" s="2046"/>
      <c r="N310" s="2047"/>
      <c r="O310" s="2050"/>
      <c r="P310" s="2050"/>
    </row>
    <row r="311" spans="1:16" ht="30.75" customHeight="1">
      <c r="B311" s="1494" t="s">
        <v>435</v>
      </c>
      <c r="C311" s="2043" t="s">
        <v>748</v>
      </c>
      <c r="D311" s="2043"/>
      <c r="E311" s="2043"/>
      <c r="F311" s="2043"/>
      <c r="G311" s="2043"/>
      <c r="H311" s="2055" t="s">
        <v>57</v>
      </c>
      <c r="I311" s="2056"/>
      <c r="J311" s="2057"/>
      <c r="K311" s="2031"/>
      <c r="L311" s="2023"/>
      <c r="M311" s="2048"/>
      <c r="N311" s="2024"/>
      <c r="O311" s="2017"/>
      <c r="P311" s="2017"/>
    </row>
    <row r="312" spans="1:16" ht="39" customHeight="1">
      <c r="B312" s="1494" t="s">
        <v>441</v>
      </c>
      <c r="C312" s="1997" t="s">
        <v>749</v>
      </c>
      <c r="D312" s="1997"/>
      <c r="E312" s="1997"/>
      <c r="F312" s="1997"/>
      <c r="G312" s="1998"/>
      <c r="H312" s="1999" t="s">
        <v>62</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349</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349</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3163</v>
      </c>
      <c r="P316" s="1991"/>
    </row>
    <row r="317" spans="1:16" ht="39.75" customHeight="1">
      <c r="A317" s="166"/>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166"/>
      <c r="B318" s="111"/>
      <c r="C318" s="1491" t="s">
        <v>458</v>
      </c>
      <c r="D318" s="1997" t="s">
        <v>755</v>
      </c>
      <c r="E318" s="1997"/>
      <c r="F318" s="1997"/>
      <c r="G318" s="1997"/>
      <c r="H318" s="1997"/>
      <c r="I318" s="1998"/>
      <c r="J318" s="1999" t="s">
        <v>391</v>
      </c>
      <c r="K318" s="2000"/>
      <c r="L318" s="2019"/>
      <c r="M318" s="2023"/>
      <c r="N318" s="2024"/>
      <c r="O318" s="2017"/>
      <c r="P318" s="2017"/>
    </row>
    <row r="319" spans="1:16" ht="28.5" customHeight="1">
      <c r="A319" s="166"/>
      <c r="B319" s="111"/>
      <c r="C319" s="111" t="s">
        <v>489</v>
      </c>
      <c r="D319" s="1997" t="s">
        <v>756</v>
      </c>
      <c r="E319" s="1997"/>
      <c r="F319" s="1997"/>
      <c r="G319" s="1997"/>
      <c r="H319" s="1830"/>
      <c r="I319" s="1831"/>
      <c r="J319" s="1999">
        <v>1</v>
      </c>
      <c r="K319" s="2000"/>
      <c r="L319" s="2019"/>
      <c r="M319" s="2023"/>
      <c r="N319" s="2024"/>
      <c r="O319" s="2017"/>
      <c r="P319" s="2017"/>
    </row>
    <row r="320" spans="1:16" ht="28.5" customHeight="1">
      <c r="A320" s="166"/>
      <c r="B320" s="111"/>
      <c r="C320" s="111" t="s">
        <v>493</v>
      </c>
      <c r="D320" s="1997" t="s">
        <v>757</v>
      </c>
      <c r="E320" s="1997"/>
      <c r="F320" s="1997"/>
      <c r="G320" s="1997"/>
      <c r="H320" s="1754" t="s">
        <v>5842</v>
      </c>
      <c r="I320" s="2008"/>
      <c r="J320" s="2008"/>
      <c r="K320" s="1755"/>
      <c r="L320" s="2019"/>
      <c r="M320" s="2023"/>
      <c r="N320" s="2024"/>
      <c r="O320" s="2017"/>
      <c r="P320" s="2017"/>
    </row>
    <row r="321" spans="1:16" ht="28.5" customHeight="1">
      <c r="A321" s="166"/>
      <c r="B321" s="111"/>
      <c r="C321" s="111" t="s">
        <v>498</v>
      </c>
      <c r="D321" s="1997" t="s">
        <v>758</v>
      </c>
      <c r="E321" s="1997"/>
      <c r="F321" s="1997"/>
      <c r="G321" s="1997"/>
      <c r="H321" s="1997"/>
      <c r="I321" s="1997"/>
      <c r="J321" s="1999">
        <v>0</v>
      </c>
      <c r="K321" s="2000"/>
      <c r="L321" s="2019"/>
      <c r="M321" s="2023"/>
      <c r="N321" s="2024"/>
      <c r="O321" s="2017"/>
      <c r="P321" s="2017"/>
    </row>
    <row r="322" spans="1:16" ht="34.5" customHeight="1">
      <c r="A322" s="166"/>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166"/>
      <c r="B323" s="111"/>
      <c r="C323" s="111" t="s">
        <v>458</v>
      </c>
      <c r="D323" s="1997" t="s">
        <v>755</v>
      </c>
      <c r="E323" s="1997"/>
      <c r="F323" s="1997"/>
      <c r="G323" s="1997"/>
      <c r="H323" s="1997"/>
      <c r="I323" s="1998"/>
      <c r="J323" s="1999" t="s">
        <v>391</v>
      </c>
      <c r="K323" s="2000"/>
      <c r="L323" s="2019"/>
      <c r="M323" s="2023"/>
      <c r="N323" s="2024"/>
      <c r="O323" s="2017"/>
      <c r="P323" s="2017"/>
    </row>
    <row r="324" spans="1:16" ht="28.5" customHeight="1">
      <c r="A324" s="166"/>
      <c r="B324" s="111"/>
      <c r="C324" s="111" t="s">
        <v>489</v>
      </c>
      <c r="D324" s="1997" t="s">
        <v>760</v>
      </c>
      <c r="E324" s="1997"/>
      <c r="F324" s="1997"/>
      <c r="G324" s="1997"/>
      <c r="H324" s="1997"/>
      <c r="I324" s="1998"/>
      <c r="J324" s="5125" t="s">
        <v>379</v>
      </c>
      <c r="K324" s="3406"/>
      <c r="L324" s="2019"/>
      <c r="M324" s="2023"/>
      <c r="N324" s="2024"/>
      <c r="O324" s="2017"/>
      <c r="P324" s="2017"/>
    </row>
    <row r="325" spans="1:16" ht="28.5" customHeight="1">
      <c r="A325" s="166"/>
      <c r="B325" s="111"/>
      <c r="C325" s="111" t="s">
        <v>493</v>
      </c>
      <c r="D325" s="1830" t="s">
        <v>757</v>
      </c>
      <c r="E325" s="1830"/>
      <c r="F325" s="1830"/>
      <c r="G325" s="1830"/>
      <c r="H325" s="2014" t="s">
        <v>5843</v>
      </c>
      <c r="I325" s="2015"/>
      <c r="J325" s="2015"/>
      <c r="K325" s="2016"/>
      <c r="L325" s="2019"/>
      <c r="M325" s="2023"/>
      <c r="N325" s="2024"/>
      <c r="O325" s="2017"/>
      <c r="P325" s="2017"/>
    </row>
    <row r="326" spans="1:16" ht="28.5" customHeight="1">
      <c r="A326" s="166"/>
      <c r="B326" s="111"/>
      <c r="C326" s="111" t="s">
        <v>498</v>
      </c>
      <c r="D326" s="1997" t="s">
        <v>761</v>
      </c>
      <c r="E326" s="1997"/>
      <c r="F326" s="1997"/>
      <c r="G326" s="1997"/>
      <c r="H326" s="1997"/>
      <c r="I326" s="1997"/>
      <c r="J326" s="1999">
        <v>0</v>
      </c>
      <c r="K326" s="2000"/>
      <c r="L326" s="2019"/>
      <c r="M326" s="2023"/>
      <c r="N326" s="2024"/>
      <c r="O326" s="2017"/>
      <c r="P326" s="2017"/>
    </row>
    <row r="327" spans="1:16" ht="39.75" customHeight="1">
      <c r="A327" s="166"/>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166"/>
      <c r="B328" s="27"/>
      <c r="C328" s="111" t="s">
        <v>458</v>
      </c>
      <c r="D328" s="1997" t="s">
        <v>755</v>
      </c>
      <c r="E328" s="1997"/>
      <c r="F328" s="1997"/>
      <c r="G328" s="1997"/>
      <c r="H328" s="1997"/>
      <c r="I328" s="1998"/>
      <c r="J328" s="1999" t="s">
        <v>391</v>
      </c>
      <c r="K328" s="2000"/>
      <c r="L328" s="2019"/>
      <c r="M328" s="2023"/>
      <c r="N328" s="2024"/>
      <c r="O328" s="2017"/>
      <c r="P328" s="2017"/>
    </row>
    <row r="329" spans="1:16" ht="28.5" customHeight="1">
      <c r="A329" s="166"/>
      <c r="B329" s="27"/>
      <c r="C329" s="111" t="s">
        <v>489</v>
      </c>
      <c r="D329" s="1997" t="s">
        <v>760</v>
      </c>
      <c r="E329" s="1997"/>
      <c r="F329" s="1997"/>
      <c r="G329" s="1997"/>
      <c r="H329" s="1997"/>
      <c r="I329" s="1998"/>
      <c r="J329" s="5125" t="s">
        <v>379</v>
      </c>
      <c r="K329" s="3406"/>
      <c r="L329" s="2019"/>
      <c r="M329" s="2023"/>
      <c r="N329" s="2024"/>
      <c r="O329" s="2017"/>
      <c r="P329" s="2017"/>
    </row>
    <row r="330" spans="1:16" ht="28.5" customHeight="1">
      <c r="A330" s="166"/>
      <c r="B330" s="1490"/>
      <c r="C330" s="111" t="s">
        <v>493</v>
      </c>
      <c r="D330" s="1997" t="s">
        <v>757</v>
      </c>
      <c r="E330" s="1997"/>
      <c r="F330" s="1997"/>
      <c r="G330" s="1997"/>
      <c r="H330" s="1754" t="s">
        <v>5844</v>
      </c>
      <c r="I330" s="2008"/>
      <c r="J330" s="2008"/>
      <c r="K330" s="1755"/>
      <c r="L330" s="2019"/>
      <c r="M330" s="2023"/>
      <c r="N330" s="2024"/>
      <c r="O330" s="2017"/>
      <c r="P330" s="2017"/>
    </row>
    <row r="331" spans="1:16" ht="28.5" customHeight="1">
      <c r="A331" s="166"/>
      <c r="B331" s="27"/>
      <c r="C331" s="111" t="s">
        <v>498</v>
      </c>
      <c r="D331" s="1997" t="s">
        <v>763</v>
      </c>
      <c r="E331" s="1997"/>
      <c r="F331" s="1997"/>
      <c r="G331" s="1997"/>
      <c r="H331" s="1997"/>
      <c r="I331" s="1997"/>
      <c r="J331" s="1999">
        <v>0</v>
      </c>
      <c r="K331" s="2000"/>
      <c r="L331" s="2019"/>
      <c r="M331" s="2023"/>
      <c r="N331" s="2024"/>
      <c r="O331" s="2017"/>
      <c r="P331" s="2017"/>
    </row>
    <row r="332" spans="1:16" ht="39.75" customHeight="1">
      <c r="A332" s="166"/>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166"/>
      <c r="B333" s="27"/>
      <c r="C333" s="111" t="s">
        <v>458</v>
      </c>
      <c r="D333" s="1997" t="s">
        <v>755</v>
      </c>
      <c r="E333" s="1997"/>
      <c r="F333" s="1997"/>
      <c r="G333" s="1997"/>
      <c r="H333" s="1997"/>
      <c r="I333" s="1998"/>
      <c r="J333" s="1999" t="s">
        <v>391</v>
      </c>
      <c r="K333" s="2000"/>
      <c r="L333" s="2019"/>
      <c r="M333" s="2023"/>
      <c r="N333" s="2024"/>
      <c r="O333" s="2017"/>
      <c r="P333" s="2017"/>
    </row>
    <row r="334" spans="1:16" ht="28.5" customHeight="1">
      <c r="A334" s="166"/>
      <c r="B334" s="27"/>
      <c r="C334" s="111" t="s">
        <v>489</v>
      </c>
      <c r="D334" s="1997" t="s">
        <v>760</v>
      </c>
      <c r="E334" s="1997"/>
      <c r="F334" s="1997"/>
      <c r="G334" s="1997"/>
      <c r="H334" s="1997"/>
      <c r="I334" s="1998"/>
      <c r="J334" s="2488" t="s">
        <v>378</v>
      </c>
      <c r="K334" s="2000"/>
      <c r="L334" s="2019"/>
      <c r="M334" s="2023"/>
      <c r="N334" s="2024"/>
      <c r="O334" s="2017"/>
      <c r="P334" s="2017"/>
    </row>
    <row r="335" spans="1:16" ht="28.5" customHeight="1">
      <c r="A335" s="166"/>
      <c r="B335" s="1490"/>
      <c r="C335" s="111" t="s">
        <v>493</v>
      </c>
      <c r="D335" s="1997" t="s">
        <v>757</v>
      </c>
      <c r="E335" s="1997"/>
      <c r="F335" s="1997"/>
      <c r="G335" s="1997"/>
      <c r="H335" s="1754" t="s">
        <v>5845</v>
      </c>
      <c r="I335" s="2008"/>
      <c r="J335" s="2008"/>
      <c r="K335" s="1755"/>
      <c r="L335" s="2019"/>
      <c r="M335" s="2023"/>
      <c r="N335" s="2024"/>
      <c r="O335" s="2017"/>
      <c r="P335" s="2017"/>
    </row>
    <row r="336" spans="1:16" ht="28.5" customHeight="1">
      <c r="A336" s="166"/>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166"/>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166"/>
      <c r="B338" s="27"/>
      <c r="C338" s="113" t="s">
        <v>458</v>
      </c>
      <c r="D338" s="1997" t="s">
        <v>755</v>
      </c>
      <c r="E338" s="1997"/>
      <c r="F338" s="1997"/>
      <c r="G338" s="1997"/>
      <c r="H338" s="1997"/>
      <c r="I338" s="1998"/>
      <c r="J338" s="1999" t="s">
        <v>394</v>
      </c>
      <c r="K338" s="2000"/>
      <c r="L338" s="2019"/>
      <c r="M338" s="2023"/>
      <c r="N338" s="2024"/>
      <c r="O338" s="2017"/>
      <c r="P338" s="2017"/>
    </row>
    <row r="339" spans="1:16" ht="28.5" customHeight="1">
      <c r="A339" s="166"/>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166"/>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166"/>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755</v>
      </c>
      <c r="E343" s="1997"/>
      <c r="F343" s="1997"/>
      <c r="G343" s="1997"/>
      <c r="H343" s="1997"/>
      <c r="I343" s="1998"/>
      <c r="J343" s="1999" t="s">
        <v>391</v>
      </c>
      <c r="K343" s="2000"/>
      <c r="L343" s="2019"/>
      <c r="M343" s="2023"/>
      <c r="N343" s="2024"/>
      <c r="O343" s="2017"/>
      <c r="P343" s="2017"/>
    </row>
    <row r="344" spans="1:16" ht="28.5" customHeight="1">
      <c r="A344" s="166"/>
      <c r="B344" s="27"/>
      <c r="C344" s="111" t="s">
        <v>489</v>
      </c>
      <c r="D344" s="1997" t="s">
        <v>760</v>
      </c>
      <c r="E344" s="1997"/>
      <c r="F344" s="1997"/>
      <c r="G344" s="1997"/>
      <c r="H344" s="1997"/>
      <c r="I344" s="1998"/>
      <c r="J344" s="5125" t="s">
        <v>379</v>
      </c>
      <c r="K344" s="3406"/>
      <c r="L344" s="2019"/>
      <c r="M344" s="2023"/>
      <c r="N344" s="2024"/>
      <c r="O344" s="2017"/>
      <c r="P344" s="2017"/>
    </row>
    <row r="345" spans="1:16" ht="28.5" customHeight="1">
      <c r="A345" s="166"/>
      <c r="B345" s="27"/>
      <c r="C345" s="111" t="s">
        <v>493</v>
      </c>
      <c r="D345" s="1997" t="s">
        <v>757</v>
      </c>
      <c r="E345" s="1997"/>
      <c r="F345" s="1997"/>
      <c r="G345" s="1997"/>
      <c r="H345" s="1754" t="s">
        <v>5846</v>
      </c>
      <c r="I345" s="2008"/>
      <c r="J345" s="2008"/>
      <c r="K345" s="1755"/>
      <c r="L345" s="2019"/>
      <c r="M345" s="2023"/>
      <c r="N345" s="2024"/>
      <c r="O345" s="2017"/>
      <c r="P345" s="2017"/>
    </row>
    <row r="346" spans="1:16" ht="28.5" customHeight="1">
      <c r="A346" s="166"/>
      <c r="B346" s="27"/>
      <c r="C346" s="111" t="s">
        <v>498</v>
      </c>
      <c r="D346" s="1997" t="s">
        <v>767</v>
      </c>
      <c r="E346" s="1997"/>
      <c r="F346" s="1997"/>
      <c r="G346" s="1997"/>
      <c r="H346" s="1997"/>
      <c r="I346" s="1997"/>
      <c r="J346" s="1999">
        <v>0</v>
      </c>
      <c r="K346" s="2000"/>
      <c r="L346" s="2019"/>
      <c r="M346" s="2023"/>
      <c r="N346" s="2024"/>
      <c r="O346" s="2017"/>
      <c r="P346" s="2017"/>
    </row>
    <row r="347" spans="1:16" ht="25.5" customHeight="1">
      <c r="A347" s="166"/>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755</v>
      </c>
      <c r="E348" s="1997"/>
      <c r="F348" s="1997"/>
      <c r="G348" s="1997"/>
      <c r="H348" s="1997"/>
      <c r="I348" s="1998"/>
      <c r="J348" s="1999" t="s">
        <v>391</v>
      </c>
      <c r="K348" s="2000"/>
      <c r="L348" s="2019"/>
      <c r="M348" s="2023"/>
      <c r="N348" s="2024"/>
      <c r="O348" s="2017"/>
      <c r="P348" s="2017"/>
    </row>
    <row r="349" spans="1:16" ht="28.5" customHeight="1">
      <c r="A349" s="166"/>
      <c r="B349" s="27"/>
      <c r="C349" s="111" t="s">
        <v>489</v>
      </c>
      <c r="D349" s="1997" t="s">
        <v>760</v>
      </c>
      <c r="E349" s="1997"/>
      <c r="F349" s="1997"/>
      <c r="G349" s="1997"/>
      <c r="H349" s="1997"/>
      <c r="I349" s="1998"/>
      <c r="J349" s="5125" t="s">
        <v>379</v>
      </c>
      <c r="K349" s="3406"/>
      <c r="L349" s="2019"/>
      <c r="M349" s="2023"/>
      <c r="N349" s="2024"/>
      <c r="O349" s="2017"/>
      <c r="P349" s="2017"/>
    </row>
    <row r="350" spans="1:16" ht="28.5" customHeight="1">
      <c r="A350" s="166"/>
      <c r="B350" s="27"/>
      <c r="C350" s="111" t="s">
        <v>493</v>
      </c>
      <c r="D350" s="1997" t="s">
        <v>757</v>
      </c>
      <c r="E350" s="1997"/>
      <c r="F350" s="1997"/>
      <c r="G350" s="1997"/>
      <c r="H350" s="1754" t="s">
        <v>5847</v>
      </c>
      <c r="I350" s="2008"/>
      <c r="J350" s="2008"/>
      <c r="K350" s="1755"/>
      <c r="L350" s="2019"/>
      <c r="M350" s="2023"/>
      <c r="N350" s="2024"/>
      <c r="O350" s="2017"/>
      <c r="P350" s="2017"/>
    </row>
    <row r="351" spans="1:16" ht="28.5" customHeight="1">
      <c r="A351" s="166"/>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166"/>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166"/>
      <c r="B353" s="27"/>
      <c r="C353" s="113" t="s">
        <v>458</v>
      </c>
      <c r="D353" s="1997" t="s">
        <v>755</v>
      </c>
      <c r="E353" s="1997"/>
      <c r="F353" s="1997"/>
      <c r="G353" s="1997"/>
      <c r="H353" s="1997"/>
      <c r="I353" s="1998"/>
      <c r="J353" s="1999" t="s">
        <v>391</v>
      </c>
      <c r="K353" s="2000"/>
      <c r="L353" s="2019"/>
      <c r="M353" s="2023"/>
      <c r="N353" s="2024"/>
      <c r="O353" s="2017"/>
      <c r="P353" s="2017"/>
    </row>
    <row r="354" spans="1:16" ht="28.5" customHeight="1">
      <c r="A354" s="166"/>
      <c r="B354" s="27"/>
      <c r="C354" s="111" t="s">
        <v>489</v>
      </c>
      <c r="D354" s="1997" t="s">
        <v>760</v>
      </c>
      <c r="E354" s="1997"/>
      <c r="F354" s="1997"/>
      <c r="G354" s="1997"/>
      <c r="H354" s="1997"/>
      <c r="I354" s="1998"/>
      <c r="J354" s="1999">
        <v>1</v>
      </c>
      <c r="K354" s="2000"/>
      <c r="L354" s="2019"/>
      <c r="M354" s="2023"/>
      <c r="N354" s="2024"/>
      <c r="O354" s="2017"/>
      <c r="P354" s="2017"/>
    </row>
    <row r="355" spans="1:16" ht="28.5" customHeight="1">
      <c r="A355" s="166"/>
      <c r="B355" s="1490"/>
      <c r="C355" s="1491" t="s">
        <v>493</v>
      </c>
      <c r="D355" s="1997" t="s">
        <v>757</v>
      </c>
      <c r="E355" s="1997"/>
      <c r="F355" s="1997"/>
      <c r="G355" s="1997"/>
      <c r="H355" s="1754" t="s">
        <v>5848</v>
      </c>
      <c r="I355" s="2008"/>
      <c r="J355" s="2008"/>
      <c r="K355" s="1755"/>
      <c r="L355" s="2019"/>
      <c r="M355" s="2023"/>
      <c r="N355" s="2024"/>
      <c r="O355" s="2017"/>
      <c r="P355" s="2017"/>
    </row>
    <row r="356" spans="1:16" ht="28.5" customHeight="1">
      <c r="A356" s="166"/>
      <c r="B356" s="111"/>
      <c r="C356" s="111" t="s">
        <v>498</v>
      </c>
      <c r="D356" s="1997" t="s">
        <v>770</v>
      </c>
      <c r="E356" s="1997"/>
      <c r="F356" s="1997"/>
      <c r="G356" s="1997"/>
      <c r="H356" s="1997"/>
      <c r="I356" s="1997"/>
      <c r="J356" s="1999">
        <v>0</v>
      </c>
      <c r="K356" s="2000"/>
      <c r="L356" s="2020"/>
      <c r="M356" s="2025"/>
      <c r="N356" s="2026"/>
      <c r="O356" s="1992"/>
      <c r="P356" s="1992"/>
    </row>
    <row r="357" spans="1:16" ht="54" customHeight="1">
      <c r="A357" s="166"/>
      <c r="B357" s="1481" t="s">
        <v>402</v>
      </c>
      <c r="C357" s="1997" t="s">
        <v>771</v>
      </c>
      <c r="D357" s="1997"/>
      <c r="E357" s="1997"/>
      <c r="F357" s="1997"/>
      <c r="G357" s="1997"/>
      <c r="H357" s="33" t="s">
        <v>57</v>
      </c>
      <c r="I357" s="114" t="s">
        <v>772</v>
      </c>
      <c r="J357" s="2008"/>
      <c r="K357" s="2008"/>
      <c r="L357" s="2008"/>
      <c r="M357" s="2008"/>
      <c r="N357" s="2009"/>
      <c r="O357" s="1507"/>
      <c r="P357" s="1507"/>
    </row>
    <row r="358" spans="1:16" ht="87.75" customHeight="1">
      <c r="A358" s="166"/>
      <c r="B358" s="1481" t="s">
        <v>404</v>
      </c>
      <c r="C358" s="1830" t="s">
        <v>773</v>
      </c>
      <c r="D358" s="1830"/>
      <c r="E358" s="1830"/>
      <c r="F358" s="1830"/>
      <c r="G358" s="1831"/>
      <c r="H358" s="158" t="s">
        <v>65</v>
      </c>
      <c r="I358" s="1535" t="s">
        <v>514</v>
      </c>
      <c r="J358" s="2010"/>
      <c r="K358" s="2010"/>
      <c r="L358" s="2010"/>
      <c r="M358" s="2010"/>
      <c r="N358" s="2011"/>
      <c r="O358" s="1991"/>
      <c r="P358" s="1991"/>
    </row>
    <row r="359" spans="1:16" ht="65.25" customHeight="1">
      <c r="A359" s="166"/>
      <c r="B359" s="1490" t="s">
        <v>435</v>
      </c>
      <c r="C359" s="1831" t="s">
        <v>774</v>
      </c>
      <c r="D359" s="1993"/>
      <c r="E359" s="1993"/>
      <c r="F359" s="1993"/>
      <c r="G359" s="1993"/>
      <c r="H359" s="1994"/>
      <c r="I359" s="1994"/>
      <c r="J359" s="1994"/>
      <c r="K359" s="1994"/>
      <c r="L359" s="1994"/>
      <c r="M359" s="1995"/>
      <c r="N359" s="1996"/>
      <c r="O359" s="1992"/>
      <c r="P359" s="1992"/>
    </row>
    <row r="360" spans="1:16" ht="60.75" customHeight="1">
      <c r="A360" s="166"/>
      <c r="B360" s="1505" t="s">
        <v>406</v>
      </c>
      <c r="C360" s="1997" t="s">
        <v>775</v>
      </c>
      <c r="D360" s="1997"/>
      <c r="E360" s="1997"/>
      <c r="F360" s="1997"/>
      <c r="G360" s="1998"/>
      <c r="H360" s="1999" t="s">
        <v>410</v>
      </c>
      <c r="I360" s="2000"/>
      <c r="J360" s="2001" t="s">
        <v>514</v>
      </c>
      <c r="K360" s="2003"/>
      <c r="L360" s="2003"/>
      <c r="M360" s="2003"/>
      <c r="N360" s="2004"/>
      <c r="O360" s="1991"/>
      <c r="P360" s="2006"/>
    </row>
    <row r="361" spans="1:16" ht="42.75" customHeight="1" thickBot="1">
      <c r="A361" s="166"/>
      <c r="B361" s="113" t="s">
        <v>435</v>
      </c>
      <c r="C361" s="1978" t="s">
        <v>776</v>
      </c>
      <c r="D361" s="1978"/>
      <c r="E361" s="1978"/>
      <c r="F361" s="1978"/>
      <c r="G361" s="1979"/>
      <c r="H361" s="1980" t="s">
        <v>419</v>
      </c>
      <c r="I361" s="1981"/>
      <c r="J361" s="2002"/>
      <c r="K361" s="1636"/>
      <c r="L361" s="1636"/>
      <c r="M361" s="1636"/>
      <c r="N361" s="1636"/>
      <c r="O361" s="2005"/>
      <c r="P361" s="2007"/>
    </row>
    <row r="362" spans="1:16" ht="72" customHeight="1" thickBot="1">
      <c r="B362" s="1982" t="s">
        <v>777</v>
      </c>
      <c r="C362" s="1983"/>
      <c r="D362" s="1983"/>
      <c r="E362" s="1983"/>
      <c r="F362" s="1983"/>
      <c r="G362" s="1984"/>
      <c r="H362" s="5130" t="s">
        <v>5849</v>
      </c>
      <c r="I362" s="5131"/>
      <c r="J362" s="5131"/>
      <c r="K362" s="5131"/>
      <c r="L362" s="5131"/>
      <c r="M362" s="5131"/>
      <c r="N362" s="5131"/>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67">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87:E187"/>
    <mergeCell ref="G187:K187"/>
    <mergeCell ref="L187:N187"/>
    <mergeCell ref="C182:E182"/>
    <mergeCell ref="G182:N182"/>
    <mergeCell ref="C183:E183"/>
    <mergeCell ref="G183:N183"/>
    <mergeCell ref="C184:E184"/>
    <mergeCell ref="G184:N184"/>
    <mergeCell ref="C180:E180"/>
    <mergeCell ref="G180:N180"/>
    <mergeCell ref="C181:E181"/>
    <mergeCell ref="G181:N181"/>
    <mergeCell ref="C175:E175"/>
    <mergeCell ref="G175:N175"/>
    <mergeCell ref="O175:O186"/>
    <mergeCell ref="C185:E185"/>
    <mergeCell ref="G185:N185"/>
    <mergeCell ref="C186:E186"/>
    <mergeCell ref="G186:N186"/>
    <mergeCell ref="P175:P186"/>
    <mergeCell ref="C176:E176"/>
    <mergeCell ref="G176:N176"/>
    <mergeCell ref="C177:E177"/>
    <mergeCell ref="G177:N177"/>
    <mergeCell ref="C178:E178"/>
    <mergeCell ref="G178:N178"/>
    <mergeCell ref="C172:E172"/>
    <mergeCell ref="L172:N172"/>
    <mergeCell ref="C173:E173"/>
    <mergeCell ref="L173:N173"/>
    <mergeCell ref="C174:E174"/>
    <mergeCell ref="G174:K174"/>
    <mergeCell ref="L174:N174"/>
    <mergeCell ref="O163:O174"/>
    <mergeCell ref="P163:P174"/>
    <mergeCell ref="C164:E164"/>
    <mergeCell ref="G164:K164"/>
    <mergeCell ref="L164:N164"/>
    <mergeCell ref="C165:E165"/>
    <mergeCell ref="G165:K165"/>
    <mergeCell ref="L165:N165"/>
    <mergeCell ref="C179:E179"/>
    <mergeCell ref="G179:N179"/>
    <mergeCell ref="C169:E169"/>
    <mergeCell ref="L169:N169"/>
    <mergeCell ref="C170:E170"/>
    <mergeCell ref="L170:N170"/>
    <mergeCell ref="C171:E171"/>
    <mergeCell ref="L171:N171"/>
    <mergeCell ref="L166:N166"/>
    <mergeCell ref="C167:E167"/>
    <mergeCell ref="G167:K167"/>
    <mergeCell ref="L167:N167"/>
    <mergeCell ref="C168:E168"/>
    <mergeCell ref="G168:K168"/>
    <mergeCell ref="L168:N168"/>
    <mergeCell ref="C166:E166"/>
    <mergeCell ref="G166:K16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17:F117"/>
    <mergeCell ref="G117:H117"/>
    <mergeCell ref="I117:J117"/>
    <mergeCell ref="L117:N117"/>
    <mergeCell ref="C118:F118"/>
    <mergeCell ref="G118:H118"/>
    <mergeCell ref="C129:N129"/>
    <mergeCell ref="C130:D130"/>
    <mergeCell ref="E130:F130"/>
    <mergeCell ref="G130:H130"/>
    <mergeCell ref="I130:J130"/>
    <mergeCell ref="L130:N130"/>
    <mergeCell ref="C127:F127"/>
    <mergeCell ref="G127:H127"/>
    <mergeCell ref="I127:J127"/>
    <mergeCell ref="L127:N127"/>
    <mergeCell ref="C128:F128"/>
    <mergeCell ref="G128:H128"/>
    <mergeCell ref="I128:J128"/>
    <mergeCell ref="L128:N128"/>
    <mergeCell ref="C125:F125"/>
    <mergeCell ref="G125:H125"/>
    <mergeCell ref="I125:J125"/>
    <mergeCell ref="L125:N125"/>
    <mergeCell ref="C126:F126"/>
    <mergeCell ref="G126:H126"/>
    <mergeCell ref="I126:J126"/>
    <mergeCell ref="L126:N126"/>
    <mergeCell ref="C123:F123"/>
    <mergeCell ref="G123:H123"/>
    <mergeCell ref="I123:J123"/>
    <mergeCell ref="L123:N123"/>
    <mergeCell ref="C124:F124"/>
    <mergeCell ref="G124:H124"/>
    <mergeCell ref="I124:J124"/>
    <mergeCell ref="L124:N124"/>
    <mergeCell ref="C121:F121"/>
    <mergeCell ref="G121:H121"/>
    <mergeCell ref="I121:J121"/>
    <mergeCell ref="L121:N121"/>
    <mergeCell ref="C122:F122"/>
    <mergeCell ref="G122:H122"/>
    <mergeCell ref="I122:J122"/>
    <mergeCell ref="L122:N122"/>
    <mergeCell ref="C119:F119"/>
    <mergeCell ref="G119:H119"/>
    <mergeCell ref="I119:J119"/>
    <mergeCell ref="L119:N119"/>
    <mergeCell ref="C120:F120"/>
    <mergeCell ref="G120:H120"/>
    <mergeCell ref="I120:J120"/>
    <mergeCell ref="L120:N120"/>
    <mergeCell ref="I118:J118"/>
    <mergeCell ref="L118:N118"/>
    <mergeCell ref="I115:J115"/>
    <mergeCell ref="L115:N115"/>
    <mergeCell ref="C116:F116"/>
    <mergeCell ref="G116:H116"/>
    <mergeCell ref="I116:J116"/>
    <mergeCell ref="L116:N116"/>
    <mergeCell ref="F111:H111"/>
    <mergeCell ref="I111:J111"/>
    <mergeCell ref="K111:N111"/>
    <mergeCell ref="B112:P112"/>
    <mergeCell ref="C113:N113"/>
    <mergeCell ref="O113:O115"/>
    <mergeCell ref="P113:P115"/>
    <mergeCell ref="B114:F115"/>
    <mergeCell ref="G114:N114"/>
    <mergeCell ref="G115:H115"/>
    <mergeCell ref="P107:P111"/>
    <mergeCell ref="F108:H108"/>
    <mergeCell ref="I108:J108"/>
    <mergeCell ref="K108:N108"/>
    <mergeCell ref="F109:H109"/>
    <mergeCell ref="I109:J109"/>
    <mergeCell ref="K109:N109"/>
    <mergeCell ref="F110:H110"/>
    <mergeCell ref="I110:J110"/>
    <mergeCell ref="K110:N110"/>
    <mergeCell ref="O104:P104"/>
    <mergeCell ref="B105:P105"/>
    <mergeCell ref="C106:G106"/>
    <mergeCell ref="I106:J106"/>
    <mergeCell ref="K106:N106"/>
    <mergeCell ref="B107:E111"/>
    <mergeCell ref="F107:H107"/>
    <mergeCell ref="I107:J107"/>
    <mergeCell ref="K107:N107"/>
    <mergeCell ref="O107:O111"/>
    <mergeCell ref="C104:E104"/>
    <mergeCell ref="F104:N104"/>
    <mergeCell ref="O95:O103"/>
    <mergeCell ref="P95:P103"/>
    <mergeCell ref="C96:E96"/>
    <mergeCell ref="F96:G96"/>
    <mergeCell ref="C97:E97"/>
    <mergeCell ref="F97:G97"/>
    <mergeCell ref="C98:G98"/>
    <mergeCell ref="C99:E99"/>
    <mergeCell ref="F99:G99"/>
    <mergeCell ref="C100:E100"/>
    <mergeCell ref="C94:N94"/>
    <mergeCell ref="C95:E95"/>
    <mergeCell ref="F95:G95"/>
    <mergeCell ref="H95:H103"/>
    <mergeCell ref="I95:N103"/>
    <mergeCell ref="F100:G100"/>
    <mergeCell ref="C101:E101"/>
    <mergeCell ref="F101:G101"/>
    <mergeCell ref="C102:E102"/>
    <mergeCell ref="F102:G102"/>
    <mergeCell ref="C103:E103"/>
    <mergeCell ref="F103:G103"/>
    <mergeCell ref="C88:J88"/>
    <mergeCell ref="K88:K93"/>
    <mergeCell ref="L88:N93"/>
    <mergeCell ref="O88:O93"/>
    <mergeCell ref="P88:P93"/>
    <mergeCell ref="C89:I89"/>
    <mergeCell ref="C90:I90"/>
    <mergeCell ref="C91:I91"/>
    <mergeCell ref="C92:I92"/>
    <mergeCell ref="C93:F93"/>
    <mergeCell ref="G93:J93"/>
    <mergeCell ref="B83:P83"/>
    <mergeCell ref="C84:I84"/>
    <mergeCell ref="L84:N84"/>
    <mergeCell ref="O84:O87"/>
    <mergeCell ref="P84:P87"/>
    <mergeCell ref="C85:I85"/>
    <mergeCell ref="L85:N85"/>
    <mergeCell ref="C86:I86"/>
    <mergeCell ref="L86:N86"/>
    <mergeCell ref="C87:I87"/>
    <mergeCell ref="L87:N87"/>
    <mergeCell ref="P80:P81"/>
    <mergeCell ref="C81:E81"/>
    <mergeCell ref="G81:H81"/>
    <mergeCell ref="I81:J81"/>
    <mergeCell ref="K81:N81"/>
    <mergeCell ref="C82:E82"/>
    <mergeCell ref="G82:H82"/>
    <mergeCell ref="I82:J82"/>
    <mergeCell ref="K82:N82"/>
    <mergeCell ref="C80:E80"/>
    <mergeCell ref="G80:H80"/>
    <mergeCell ref="I80:J80"/>
    <mergeCell ref="K80:N80"/>
    <mergeCell ref="C77:E77"/>
    <mergeCell ref="G77:H77"/>
    <mergeCell ref="I77:J77"/>
    <mergeCell ref="K77:N77"/>
    <mergeCell ref="C78:E78"/>
    <mergeCell ref="G78:H78"/>
    <mergeCell ref="I78:J78"/>
    <mergeCell ref="K78:N78"/>
    <mergeCell ref="G74:H74"/>
    <mergeCell ref="I74:J74"/>
    <mergeCell ref="K74:N74"/>
    <mergeCell ref="B75:P75"/>
    <mergeCell ref="C76:E76"/>
    <mergeCell ref="G76:H76"/>
    <mergeCell ref="I76:J76"/>
    <mergeCell ref="K76:N76"/>
    <mergeCell ref="C79:E79"/>
    <mergeCell ref="G79:H79"/>
    <mergeCell ref="I79:J79"/>
    <mergeCell ref="K79:N79"/>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4:E74"/>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G19:H19"/>
    <mergeCell ref="C20:H20"/>
    <mergeCell ref="J20:J24"/>
    <mergeCell ref="K20:N24"/>
    <mergeCell ref="C21:H21"/>
    <mergeCell ref="C22:H22"/>
    <mergeCell ref="C16:E16"/>
    <mergeCell ref="G16:H16"/>
    <mergeCell ref="C17:E17"/>
    <mergeCell ref="G17:H17"/>
    <mergeCell ref="C18:E18"/>
    <mergeCell ref="G18:H18"/>
    <mergeCell ref="I18:N18"/>
    <mergeCell ref="K1:L1"/>
    <mergeCell ref="B4:N4"/>
    <mergeCell ref="B5:N5"/>
    <mergeCell ref="B6:L6"/>
    <mergeCell ref="B7:P7"/>
    <mergeCell ref="C8:G8"/>
    <mergeCell ref="J8:N8"/>
    <mergeCell ref="O8:O19"/>
    <mergeCell ref="P8:P19"/>
    <mergeCell ref="C9:E9"/>
    <mergeCell ref="C13:E13"/>
    <mergeCell ref="G13:H13"/>
    <mergeCell ref="C14:E14"/>
    <mergeCell ref="G14:H14"/>
    <mergeCell ref="C15:E15"/>
    <mergeCell ref="G15:H15"/>
    <mergeCell ref="F9:N9"/>
    <mergeCell ref="C10:E10"/>
    <mergeCell ref="G10:N10"/>
    <mergeCell ref="C11:E11"/>
    <mergeCell ref="G11:H11"/>
    <mergeCell ref="C12:E12"/>
    <mergeCell ref="G12:H12"/>
    <mergeCell ref="C19:E19"/>
  </mergeCells>
  <conditionalFormatting sqref="L189:L198">
    <cfRule type="expression" dxfId="135" priority="136">
      <formula>$F$221="Don't know"</formula>
    </cfRule>
    <cfRule type="expression" dxfId="134" priority="137">
      <formula>$F$221="No"</formula>
    </cfRule>
  </conditionalFormatting>
  <conditionalFormatting sqref="I11:N11">
    <cfRule type="expression" dxfId="133" priority="133">
      <formula>$F$17="Not applicable"</formula>
    </cfRule>
    <cfRule type="expression" dxfId="132" priority="134">
      <formula>$F$17="Don't know"</formula>
    </cfRule>
    <cfRule type="expression" dxfId="131" priority="135">
      <formula>$F$17="No"</formula>
    </cfRule>
  </conditionalFormatting>
  <conditionalFormatting sqref="I12:N17 I19:N19 I18">
    <cfRule type="expression" dxfId="130" priority="130">
      <formula>$F12="Not applicable"</formula>
    </cfRule>
    <cfRule type="expression" dxfId="129" priority="131">
      <formula>$F12="Don't know"</formula>
    </cfRule>
    <cfRule type="expression" dxfId="128" priority="132">
      <formula>$F12="No"</formula>
    </cfRule>
  </conditionalFormatting>
  <conditionalFormatting sqref="F9:N9 F11:F19 I11:N17 I19:N19 I18">
    <cfRule type="expression" dxfId="127" priority="129">
      <formula>$N$14="Don't know"</formula>
    </cfRule>
  </conditionalFormatting>
  <conditionalFormatting sqref="F9:N9 F11:F19 I11:N17 I19:N19 I18">
    <cfRule type="expression" dxfId="126" priority="128">
      <formula>$N$14="Not applicable"</formula>
    </cfRule>
  </conditionalFormatting>
  <conditionalFormatting sqref="F9:N9 F11:F19 I11:N17 I19:N19 I18">
    <cfRule type="expression" dxfId="125" priority="127">
      <formula>$N$14="No"</formula>
    </cfRule>
  </conditionalFormatting>
  <conditionalFormatting sqref="L188:M188">
    <cfRule type="expression" dxfId="124" priority="125">
      <formula>$F$221="Don't know"</formula>
    </cfRule>
    <cfRule type="expression" dxfId="123" priority="126">
      <formula>$F$221="No"</formula>
    </cfRule>
  </conditionalFormatting>
  <conditionalFormatting sqref="H26 G63:H64 F70:J70 F72:J72 H106 K282:L282 H282:I282 H285:I287 K285:L287 K292:L292 H292:I292 F11:F19 G116:N128 J43:K43 L188:N188 F188:F198 H297:H299 H358 H301:H307 L189:L198 H28:H31 H279:I279 H276:I277 K276:L279 K289:L290 H289:I290 F77:J81">
    <cfRule type="containsBlanks" dxfId="122" priority="124">
      <formula>LEN(TRIM(F11))=0</formula>
    </cfRule>
  </conditionalFormatting>
  <conditionalFormatting sqref="F9:N9">
    <cfRule type="containsBlanks" dxfId="121" priority="123">
      <formula>LEN(TRIM(F9))=0</formula>
    </cfRule>
  </conditionalFormatting>
  <conditionalFormatting sqref="J35:K35 J40:K40 J47:K48 J55:K55 J37:K37 J50:K50 J52:K53">
    <cfRule type="containsBlanks" dxfId="120" priority="122">
      <formula>LEN(TRIM(J35))=0</formula>
    </cfRule>
  </conditionalFormatting>
  <conditionalFormatting sqref="I63:J64">
    <cfRule type="containsBlanks" dxfId="119" priority="121">
      <formula>LEN(TRIM(I63))=0</formula>
    </cfRule>
  </conditionalFormatting>
  <conditionalFormatting sqref="F243 H137:H139 K137 F200:F210 K219 F219:F221 H225 K228:K240 G147:G160 J147:J160">
    <cfRule type="containsBlanks" dxfId="118" priority="120">
      <formula>LEN(TRIM(F137))=0</formula>
    </cfRule>
  </conditionalFormatting>
  <conditionalFormatting sqref="J27">
    <cfRule type="containsBlanks" dxfId="117" priority="118">
      <formula>LEN(TRIM(J27))=0</formula>
    </cfRule>
  </conditionalFormatting>
  <conditionalFormatting sqref="G135">
    <cfRule type="containsBlanks" dxfId="116" priority="119">
      <formula>LEN(TRIM(G135))=0</formula>
    </cfRule>
  </conditionalFormatting>
  <conditionalFormatting sqref="J58">
    <cfRule type="containsBlanks" dxfId="115" priority="117">
      <formula>LEN(TRIM(J58))=0</formula>
    </cfRule>
  </conditionalFormatting>
  <conditionalFormatting sqref="J26">
    <cfRule type="containsBlanks" dxfId="114" priority="116">
      <formula>LEN(TRIM(J26))=0</formula>
    </cfRule>
  </conditionalFormatting>
  <conditionalFormatting sqref="J60">
    <cfRule type="containsBlanks" dxfId="113" priority="115">
      <formula>LEN(TRIM(J60))=0</formula>
    </cfRule>
  </conditionalFormatting>
  <conditionalFormatting sqref="F223">
    <cfRule type="containsBlanks" dxfId="112" priority="105">
      <formula>LEN(TRIM(F223))=0</formula>
    </cfRule>
  </conditionalFormatting>
  <conditionalFormatting sqref="K242">
    <cfRule type="containsBlanks" dxfId="111" priority="104">
      <formula>LEN(TRIM(K242))=0</formula>
    </cfRule>
  </conditionalFormatting>
  <conditionalFormatting sqref="H140">
    <cfRule type="containsBlanks" dxfId="110" priority="114">
      <formula>LEN(TRIM(H140))=0</formula>
    </cfRule>
  </conditionalFormatting>
  <conditionalFormatting sqref="H143 K137 H137:H140">
    <cfRule type="expression" dxfId="109" priority="112">
      <formula>#REF!="Don't know"</formula>
    </cfRule>
    <cfRule type="expression" dxfId="108" priority="113">
      <formula>#REF!="No"</formula>
    </cfRule>
  </conditionalFormatting>
  <conditionalFormatting sqref="H143">
    <cfRule type="containsBlanks" dxfId="107" priority="111">
      <formula>LEN(TRIM(H143))=0</formula>
    </cfRule>
  </conditionalFormatting>
  <conditionalFormatting sqref="H141">
    <cfRule type="expression" dxfId="106" priority="109">
      <formula>#REF!="Don't know"</formula>
    </cfRule>
    <cfRule type="expression" dxfId="105" priority="110">
      <formula>#REF!="No"</formula>
    </cfRule>
  </conditionalFormatting>
  <conditionalFormatting sqref="H141">
    <cfRule type="containsBlanks" dxfId="104" priority="108">
      <formula>LEN(TRIM(H141))=0</formula>
    </cfRule>
  </conditionalFormatting>
  <conditionalFormatting sqref="L188:M188">
    <cfRule type="expression" dxfId="103" priority="106">
      <formula>$F$221="Don't know"</formula>
    </cfRule>
    <cfRule type="expression" dxfId="102" priority="107">
      <formula>$F$221="No"</formula>
    </cfRule>
  </conditionalFormatting>
  <conditionalFormatting sqref="H310:H311">
    <cfRule type="containsBlanks" dxfId="101" priority="103">
      <formula>LEN(TRIM(H310))=0</formula>
    </cfRule>
  </conditionalFormatting>
  <conditionalFormatting sqref="I67">
    <cfRule type="containsBlanks" dxfId="100" priority="102">
      <formula>LEN(TRIM(I67))=0</formula>
    </cfRule>
  </conditionalFormatting>
  <conditionalFormatting sqref="H313">
    <cfRule type="containsBlanks" dxfId="99" priority="101">
      <formula>LEN(TRIM(H313))=0</formula>
    </cfRule>
  </conditionalFormatting>
  <conditionalFormatting sqref="H8">
    <cfRule type="containsBlanks" dxfId="98" priority="100">
      <formula>LEN(TRIM(H8))=0</formula>
    </cfRule>
  </conditionalFormatting>
  <conditionalFormatting sqref="H8">
    <cfRule type="expression" dxfId="97" priority="99">
      <formula>$N$14="Don't know"</formula>
    </cfRule>
  </conditionalFormatting>
  <conditionalFormatting sqref="H8">
    <cfRule type="expression" dxfId="96" priority="98">
      <formula>$N$14="Not applicable"</formula>
    </cfRule>
  </conditionalFormatting>
  <conditionalFormatting sqref="H8">
    <cfRule type="expression" dxfId="95" priority="97">
      <formula>$N$14="No"</formula>
    </cfRule>
  </conditionalFormatting>
  <conditionalFormatting sqref="F252">
    <cfRule type="containsBlanks" dxfId="94" priority="96">
      <formula>LEN(TRIM(F252))=0</formula>
    </cfRule>
  </conditionalFormatting>
  <conditionalFormatting sqref="F260">
    <cfRule type="containsBlanks" dxfId="93" priority="95">
      <formula>LEN(TRIM(F260))=0</formula>
    </cfRule>
  </conditionalFormatting>
  <conditionalFormatting sqref="F261:F264">
    <cfRule type="containsBlanks" dxfId="92" priority="94">
      <formula>LEN(TRIM(F261))=0</formula>
    </cfRule>
  </conditionalFormatting>
  <conditionalFormatting sqref="F254">
    <cfRule type="containsBlanks" dxfId="91" priority="93">
      <formula>LEN(TRIM(F254))=0</formula>
    </cfRule>
  </conditionalFormatting>
  <conditionalFormatting sqref="F256">
    <cfRule type="containsBlanks" dxfId="90" priority="92">
      <formula>LEN(TRIM(F256))=0</formula>
    </cfRule>
  </conditionalFormatting>
  <conditionalFormatting sqref="F258">
    <cfRule type="containsBlanks" dxfId="89" priority="91">
      <formula>LEN(TRIM(F258))=0</formula>
    </cfRule>
  </conditionalFormatting>
  <conditionalFormatting sqref="L165:L174">
    <cfRule type="expression" dxfId="88" priority="89">
      <formula>$F$221="Don't know"</formula>
    </cfRule>
    <cfRule type="expression" dxfId="87" priority="90">
      <formula>$F$221="No"</formula>
    </cfRule>
  </conditionalFormatting>
  <conditionalFormatting sqref="L164:M164">
    <cfRule type="expression" dxfId="86" priority="87">
      <formula>$F$221="Don't know"</formula>
    </cfRule>
    <cfRule type="expression" dxfId="85" priority="88">
      <formula>$F$221="No"</formula>
    </cfRule>
  </conditionalFormatting>
  <conditionalFormatting sqref="L164:N164 F164:F174 L165:L174">
    <cfRule type="containsBlanks" dxfId="84" priority="86">
      <formula>LEN(TRIM(F164))=0</formula>
    </cfRule>
  </conditionalFormatting>
  <conditionalFormatting sqref="F176:F186">
    <cfRule type="containsBlanks" dxfId="83" priority="85">
      <formula>LEN(TRIM(F176))=0</formula>
    </cfRule>
  </conditionalFormatting>
  <conditionalFormatting sqref="L164:M164">
    <cfRule type="expression" dxfId="82" priority="83">
      <formula>$F$221="Don't know"</formula>
    </cfRule>
    <cfRule type="expression" dxfId="81" priority="84">
      <formula>$F$221="No"</formula>
    </cfRule>
  </conditionalFormatting>
  <conditionalFormatting sqref="F95:F97">
    <cfRule type="containsBlanks" dxfId="80" priority="82">
      <formula>LEN(TRIM(F95))=0</formula>
    </cfRule>
  </conditionalFormatting>
  <conditionalFormatting sqref="F99:F102">
    <cfRule type="containsBlanks" dxfId="79" priority="81">
      <formula>LEN(TRIM(F99))=0</formula>
    </cfRule>
  </conditionalFormatting>
  <conditionalFormatting sqref="H213:H216">
    <cfRule type="expression" dxfId="78" priority="79">
      <formula>$H$144="Don't know"</formula>
    </cfRule>
    <cfRule type="expression" dxfId="77" priority="80">
      <formula>$H$144="no"</formula>
    </cfRule>
  </conditionalFormatting>
  <conditionalFormatting sqref="H213:H216">
    <cfRule type="containsBlanks" dxfId="76" priority="78">
      <formula>LEN(TRIM(H213))=0</formula>
    </cfRule>
  </conditionalFormatting>
  <conditionalFormatting sqref="H211">
    <cfRule type="expression" dxfId="75" priority="76">
      <formula>#REF!="Don't know"</formula>
    </cfRule>
    <cfRule type="expression" dxfId="74" priority="77">
      <formula>#REF!="No"</formula>
    </cfRule>
  </conditionalFormatting>
  <conditionalFormatting sqref="H211">
    <cfRule type="containsBlanks" dxfId="73" priority="75">
      <formula>LEN(TRIM(H211))=0</formula>
    </cfRule>
  </conditionalFormatting>
  <conditionalFormatting sqref="H360:I360 H361">
    <cfRule type="containsBlanks" dxfId="72" priority="73">
      <formula>LEN(TRIM(H360))=0</formula>
    </cfRule>
    <cfRule type="containsBlanks" priority="74">
      <formula>LEN(TRIM(H360))=0</formula>
    </cfRule>
  </conditionalFormatting>
  <conditionalFormatting sqref="F268:F272">
    <cfRule type="containsBlanks" dxfId="71" priority="72">
      <formula>LEN(TRIM(F268))=0</formula>
    </cfRule>
  </conditionalFormatting>
  <conditionalFormatting sqref="G93:J93">
    <cfRule type="containsBlanks" dxfId="70" priority="51">
      <formula>LEN(TRIM(G93))=0</formula>
    </cfRule>
  </conditionalFormatting>
  <conditionalFormatting sqref="F245:G245 F247:G247 F246 F249:G249 F248">
    <cfRule type="containsBlanks" dxfId="69" priority="50">
      <formula>LEN(TRIM(F245))=0</formula>
    </cfRule>
  </conditionalFormatting>
  <conditionalFormatting sqref="G266">
    <cfRule type="containsBlanks" dxfId="68" priority="71">
      <formula>LEN(TRIM(G266))=0</formula>
    </cfRule>
  </conditionalFormatting>
  <conditionalFormatting sqref="I20">
    <cfRule type="containsBlanks" dxfId="67" priority="67">
      <formula>LEN(TRIM(I20))=0</formula>
    </cfRule>
    <cfRule type="expression" dxfId="66" priority="70">
      <formula>$M$14="Don't know"</formula>
    </cfRule>
  </conditionalFormatting>
  <conditionalFormatting sqref="I20">
    <cfRule type="expression" dxfId="65" priority="69">
      <formula>$M$14="Not applicable"</formula>
    </cfRule>
  </conditionalFormatting>
  <conditionalFormatting sqref="I20">
    <cfRule type="expression" dxfId="64" priority="68">
      <formula>$M$14="No"</formula>
    </cfRule>
  </conditionalFormatting>
  <conditionalFormatting sqref="I21">
    <cfRule type="containsBlanks" dxfId="63" priority="63">
      <formula>LEN(TRIM(I21))=0</formula>
    </cfRule>
    <cfRule type="expression" dxfId="62" priority="66">
      <formula>$M$14="Don't know"</formula>
    </cfRule>
  </conditionalFormatting>
  <conditionalFormatting sqref="I21">
    <cfRule type="expression" dxfId="61" priority="65">
      <formula>$M$14="Not applicable"</formula>
    </cfRule>
  </conditionalFormatting>
  <conditionalFormatting sqref="I21">
    <cfRule type="expression" dxfId="60" priority="64">
      <formula>$M$14="No"</formula>
    </cfRule>
  </conditionalFormatting>
  <conditionalFormatting sqref="I22">
    <cfRule type="containsBlanks" dxfId="59" priority="59">
      <formula>LEN(TRIM(I22))=0</formula>
    </cfRule>
    <cfRule type="expression" dxfId="58" priority="62">
      <formula>$M$14="Don't know"</formula>
    </cfRule>
  </conditionalFormatting>
  <conditionalFormatting sqref="I22">
    <cfRule type="expression" dxfId="57" priority="61">
      <formula>$M$14="Not applicable"</formula>
    </cfRule>
  </conditionalFormatting>
  <conditionalFormatting sqref="I22">
    <cfRule type="expression" dxfId="56" priority="60">
      <formula>$M$14="No"</formula>
    </cfRule>
  </conditionalFormatting>
  <conditionalFormatting sqref="I23">
    <cfRule type="expression" dxfId="55" priority="56">
      <formula>$N$14="No"</formula>
    </cfRule>
  </conditionalFormatting>
  <conditionalFormatting sqref="I23">
    <cfRule type="expression" dxfId="54" priority="58">
      <formula>$N$14="Don't know"</formula>
    </cfRule>
  </conditionalFormatting>
  <conditionalFormatting sqref="I23">
    <cfRule type="expression" dxfId="53" priority="57">
      <formula>$N$14="Not applicable"</formula>
    </cfRule>
  </conditionalFormatting>
  <conditionalFormatting sqref="I23">
    <cfRule type="containsBlanks" dxfId="52" priority="55">
      <formula>LEN(TRIM(I23))=0</formula>
    </cfRule>
  </conditionalFormatting>
  <conditionalFormatting sqref="I23">
    <cfRule type="expression" dxfId="51" priority="54">
      <formula>$N$14="Don't know"</formula>
    </cfRule>
  </conditionalFormatting>
  <conditionalFormatting sqref="I23">
    <cfRule type="expression" dxfId="50" priority="53">
      <formula>$N$14="Not applicable"</formula>
    </cfRule>
  </conditionalFormatting>
  <conditionalFormatting sqref="I23">
    <cfRule type="expression" dxfId="49" priority="52">
      <formula>$N$14="No"</formula>
    </cfRule>
  </conditionalFormatting>
  <conditionalFormatting sqref="G251">
    <cfRule type="containsBlanks" dxfId="48" priority="49">
      <formula>LEN(TRIM(G251))=0</formula>
    </cfRule>
  </conditionalFormatting>
  <conditionalFormatting sqref="J354">
    <cfRule type="containsBlanks" dxfId="47" priority="40">
      <formula>LEN(TRIM(J354))=0</formula>
    </cfRule>
  </conditionalFormatting>
  <conditionalFormatting sqref="J344">
    <cfRule type="containsBlanks" dxfId="46" priority="42">
      <formula>LEN(TRIM(J344))=0</formula>
    </cfRule>
  </conditionalFormatting>
  <conditionalFormatting sqref="J318">
    <cfRule type="containsBlanks" dxfId="45" priority="48">
      <formula>LEN(TRIM(J318))=0</formula>
    </cfRule>
  </conditionalFormatting>
  <conditionalFormatting sqref="J319">
    <cfRule type="containsBlanks" dxfId="44" priority="47">
      <formula>LEN(TRIM(J319))=0</formula>
    </cfRule>
  </conditionalFormatting>
  <conditionalFormatting sqref="J324">
    <cfRule type="containsBlanks" dxfId="43" priority="46">
      <formula>LEN(TRIM(J324))=0</formula>
    </cfRule>
  </conditionalFormatting>
  <conditionalFormatting sqref="J329">
    <cfRule type="containsBlanks" dxfId="42" priority="45">
      <formula>LEN(TRIM(J329))=0</formula>
    </cfRule>
  </conditionalFormatting>
  <conditionalFormatting sqref="J334">
    <cfRule type="containsBlanks" dxfId="41" priority="44">
      <formula>LEN(TRIM(J334))=0</formula>
    </cfRule>
  </conditionalFormatting>
  <conditionalFormatting sqref="J339">
    <cfRule type="containsBlanks" dxfId="40" priority="43">
      <formula>LEN(TRIM(J339))=0</formula>
    </cfRule>
  </conditionalFormatting>
  <conditionalFormatting sqref="J349">
    <cfRule type="containsBlanks" dxfId="39" priority="41">
      <formula>LEN(TRIM(J349))=0</formula>
    </cfRule>
  </conditionalFormatting>
  <conditionalFormatting sqref="J89:J92">
    <cfRule type="containsBlanks" dxfId="38" priority="39">
      <formula>LEN(TRIM(J89))=0</formula>
    </cfRule>
  </conditionalFormatting>
  <conditionalFormatting sqref="J321">
    <cfRule type="containsBlanks" dxfId="37" priority="38">
      <formula>LEN(TRIM(J321))=0</formula>
    </cfRule>
  </conditionalFormatting>
  <conditionalFormatting sqref="J326">
    <cfRule type="containsBlanks" dxfId="36" priority="37">
      <formula>LEN(TRIM(J326))=0</formula>
    </cfRule>
  </conditionalFormatting>
  <conditionalFormatting sqref="J331">
    <cfRule type="containsBlanks" dxfId="35" priority="36">
      <formula>LEN(TRIM(J331))=0</formula>
    </cfRule>
  </conditionalFormatting>
  <conditionalFormatting sqref="J336">
    <cfRule type="containsBlanks" dxfId="34" priority="35">
      <formula>LEN(TRIM(J336))=0</formula>
    </cfRule>
  </conditionalFormatting>
  <conditionalFormatting sqref="J346">
    <cfRule type="containsBlanks" dxfId="33" priority="34">
      <formula>LEN(TRIM(J346))=0</formula>
    </cfRule>
  </conditionalFormatting>
  <conditionalFormatting sqref="J351">
    <cfRule type="containsBlanks" dxfId="32" priority="33">
      <formula>LEN(TRIM(J351))=0</formula>
    </cfRule>
  </conditionalFormatting>
  <conditionalFormatting sqref="J356">
    <cfRule type="containsBlanks" dxfId="31" priority="32">
      <formula>LEN(TRIM(J356))=0</formula>
    </cfRule>
  </conditionalFormatting>
  <conditionalFormatting sqref="H357">
    <cfRule type="containsBlanks" dxfId="30" priority="31">
      <formula>LEN(TRIM(H357))=0</formula>
    </cfRule>
  </conditionalFormatting>
  <conditionalFormatting sqref="K20:N24">
    <cfRule type="containsBlanks" dxfId="29" priority="30">
      <formula>LEN(TRIM(K20))=0</formula>
    </cfRule>
  </conditionalFormatting>
  <conditionalFormatting sqref="J29">
    <cfRule type="containsBlanks" dxfId="28" priority="28">
      <formula>LEN(TRIM(J29))=0</formula>
    </cfRule>
  </conditionalFormatting>
  <conditionalFormatting sqref="J28">
    <cfRule type="containsBlanks" dxfId="27" priority="29">
      <formula>LEN(TRIM(J28))=0</formula>
    </cfRule>
  </conditionalFormatting>
  <conditionalFormatting sqref="J341">
    <cfRule type="containsBlanks" dxfId="26" priority="27">
      <formula>LEN(TRIM(J341))=0</formula>
    </cfRule>
  </conditionalFormatting>
  <conditionalFormatting sqref="H308:J308">
    <cfRule type="containsBlanks" dxfId="25" priority="26">
      <formula>LEN(TRIM(H308))=0</formula>
    </cfRule>
  </conditionalFormatting>
  <conditionalFormatting sqref="H312:J312">
    <cfRule type="containsBlanks" dxfId="24" priority="25">
      <formula>LEN(TRIM(H312))=0</formula>
    </cfRule>
  </conditionalFormatting>
  <conditionalFormatting sqref="H315:J315">
    <cfRule type="containsBlanks" dxfId="23" priority="24">
      <formula>LEN(TRIM(H315))=0</formula>
    </cfRule>
  </conditionalFormatting>
  <conditionalFormatting sqref="I24">
    <cfRule type="containsBlanks" dxfId="22" priority="23">
      <formula>LEN(TRIM(I24))=0</formula>
    </cfRule>
  </conditionalFormatting>
  <conditionalFormatting sqref="J323">
    <cfRule type="containsBlanks" dxfId="21" priority="22">
      <formula>LEN(TRIM(J323))=0</formula>
    </cfRule>
  </conditionalFormatting>
  <conditionalFormatting sqref="J328">
    <cfRule type="containsBlanks" dxfId="20" priority="21">
      <formula>LEN(TRIM(J328))=0</formula>
    </cfRule>
  </conditionalFormatting>
  <conditionalFormatting sqref="J333">
    <cfRule type="containsBlanks" dxfId="19" priority="20">
      <formula>LEN(TRIM(J333))=0</formula>
    </cfRule>
  </conditionalFormatting>
  <conditionalFormatting sqref="J338">
    <cfRule type="containsBlanks" dxfId="18" priority="19">
      <formula>LEN(TRIM(J338))=0</formula>
    </cfRule>
  </conditionalFormatting>
  <conditionalFormatting sqref="J343">
    <cfRule type="containsBlanks" dxfId="17" priority="18">
      <formula>LEN(TRIM(J343))=0</formula>
    </cfRule>
  </conditionalFormatting>
  <conditionalFormatting sqref="J348">
    <cfRule type="containsBlanks" dxfId="16" priority="17">
      <formula>LEN(TRIM(J348))=0</formula>
    </cfRule>
  </conditionalFormatting>
  <conditionalFormatting sqref="J353">
    <cfRule type="containsBlanks" dxfId="15" priority="16">
      <formula>LEN(TRIM(J353))=0</formula>
    </cfRule>
  </conditionalFormatting>
  <conditionalFormatting sqref="H281:I281">
    <cfRule type="containsBlanks" dxfId="14" priority="15">
      <formula>LEN(TRIM(H281))=0</formula>
    </cfRule>
  </conditionalFormatting>
  <conditionalFormatting sqref="K281:L281">
    <cfRule type="containsBlanks" dxfId="13" priority="14">
      <formula>LEN(TRIM(K281))=0</formula>
    </cfRule>
  </conditionalFormatting>
  <conditionalFormatting sqref="K283:L283">
    <cfRule type="containsBlanks" dxfId="12" priority="13">
      <formula>LEN(TRIM(K283))=0</formula>
    </cfRule>
  </conditionalFormatting>
  <conditionalFormatting sqref="K288:L288">
    <cfRule type="containsBlanks" dxfId="11" priority="12">
      <formula>LEN(TRIM(K288))=0</formula>
    </cfRule>
  </conditionalFormatting>
  <conditionalFormatting sqref="H283:I283">
    <cfRule type="containsBlanks" dxfId="10" priority="11">
      <formula>LEN(TRIM(H283))=0</formula>
    </cfRule>
  </conditionalFormatting>
  <conditionalFormatting sqref="H288:I288">
    <cfRule type="containsBlanks" dxfId="9" priority="10">
      <formula>LEN(TRIM(H288))=0</formula>
    </cfRule>
  </conditionalFormatting>
  <conditionalFormatting sqref="H293:I294">
    <cfRule type="containsBlanks" dxfId="8" priority="9">
      <formula>LEN(TRIM(H293))=0</formula>
    </cfRule>
  </conditionalFormatting>
  <conditionalFormatting sqref="K293:L294">
    <cfRule type="containsBlanks" dxfId="7" priority="8">
      <formula>LEN(TRIM(K293))=0</formula>
    </cfRule>
  </conditionalFormatting>
  <conditionalFormatting sqref="J36:K36">
    <cfRule type="containsBlanks" dxfId="6" priority="7">
      <formula>LEN(TRIM(J36))=0</formula>
    </cfRule>
  </conditionalFormatting>
  <conditionalFormatting sqref="J39:K39">
    <cfRule type="containsBlanks" dxfId="5" priority="6">
      <formula>LEN(TRIM(J39))=0</formula>
    </cfRule>
  </conditionalFormatting>
  <conditionalFormatting sqref="J42:K42">
    <cfRule type="containsBlanks" dxfId="4" priority="5">
      <formula>LEN(TRIM(J42))=0</formula>
    </cfRule>
  </conditionalFormatting>
  <conditionalFormatting sqref="J44:K45">
    <cfRule type="containsBlanks" dxfId="3" priority="4">
      <formula>LEN(TRIM(J44))=0</formula>
    </cfRule>
  </conditionalFormatting>
  <conditionalFormatting sqref="J49:K49">
    <cfRule type="containsBlanks" dxfId="2" priority="3">
      <formula>LEN(TRIM(J49))=0</formula>
    </cfRule>
  </conditionalFormatting>
  <conditionalFormatting sqref="J51:K51">
    <cfRule type="containsBlanks" dxfId="1" priority="2">
      <formula>LEN(TRIM(J51))=0</formula>
    </cfRule>
  </conditionalFormatting>
  <conditionalFormatting sqref="J56:K57">
    <cfRule type="containsBlanks" dxfId="0" priority="1">
      <formula>LEN(TRIM(J56))=0</formula>
    </cfRule>
  </conditionalFormatting>
  <dataValidations count="44">
    <dataValidation type="list" allowBlank="1" showInputMessage="1" showErrorMessage="1" sqref="J318:K318 J323:K323 J328:K328 J333:K333 J338:K338 J343:K343 J348:K348 J353:K353" xr:uid="{5DEB71A2-904E-4293-BAE2-EDB05D62D7A8}">
      <formula1>"WHO-prequalified, SRA, Both WHO-PQ and SRA,No SRA or WHO-PQ products registered,Don’t know"</formula1>
    </dataValidation>
    <dataValidation type="list" allowBlank="1" showInputMessage="1" showErrorMessage="1" sqref="H361:I361" xr:uid="{2BAAFD76-705F-494F-9475-D51AF5C9C0B3}">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DE620896-38A1-4752-9422-7EA28EE64052}">
      <formula1>"Yes, No, Don’t know"</formula1>
    </dataValidation>
    <dataValidation type="list" allowBlank="1" showInputMessage="1" showErrorMessage="1" sqref="H29 J29" xr:uid="{CE1F65F1-364F-4331-B638-3B781FC84458}">
      <formula1>"2015,2016,2017,2018,2019"</formula1>
    </dataValidation>
    <dataValidation type="list" allowBlank="1" showInputMessage="1" showErrorMessage="1" sqref="J321:K321 J326:K326 J331:K331 J336:K336 J346:K346 J351:K351 J356:K356 J341:K341" xr:uid="{21F305B6-35D5-4712-AA8A-810489579243}">
      <formula1>"0,1,2 or more,Don't know"</formula1>
    </dataValidation>
    <dataValidation type="list" allowBlank="1" showInputMessage="1" showErrorMessage="1" sqref="H304:J304" xr:uid="{EE69DD28-39B1-43AB-8B9F-BA87715ABAEE}">
      <formula1>"Yes - ISO certified, Yes - WHO-PQ, Yes - both ISO certified and WHO-PQ,Neither, Don’t know, Not applicable"</formula1>
    </dataValidation>
    <dataValidation type="list" allowBlank="1" showInputMessage="1" showErrorMessage="1" sqref="F248:G248" xr:uid="{8DBDB3E9-D710-41CC-8E5A-D70624B9E334}">
      <formula1>"Yes: Extensive community mobilization/engagement,Yes: Some community mobilization/engagement,No,Don't know"</formula1>
    </dataValidation>
    <dataValidation type="list" allowBlank="1" showInputMessage="1" showErrorMessage="1" sqref="F246:G246" xr:uid="{D62CC13C-B7C6-47A6-8379-3DA8EDFFACEC}">
      <formula1>"Yes: Extensive mass media,Yes: Some mass media,No,Don't know"</formula1>
    </dataValidation>
    <dataValidation type="list" allowBlank="1" showInputMessage="1" showErrorMessage="1" sqref="G147:G160 H151:I160 H147:I149 J147:J160 K147:L149 K151:L160" xr:uid="{B506A47F-BB1D-4173-95DF-DD9C7B7EDBC0}">
      <formula1>"Community Health Worker (or equivalent),Auxiliary Nurse,Auxiliary Nurse Midwife,Nurse,Clinical Officer,Doctor,Don't know,Not applicable"</formula1>
    </dataValidation>
    <dataValidation type="list" allowBlank="1" showInputMessage="1" showErrorMessage="1" sqref="H140:J140" xr:uid="{39A36700-F549-4A66-95C3-8CD6B40AD2D7}">
      <formula1>"Yes - high level of implementation, Yes - some implementation,Minimal or no implementation, Don't know, Not applicable (no strategy)"</formula1>
    </dataValidation>
    <dataValidation type="list" allowBlank="1" showInputMessage="1" showErrorMessage="1" sqref="J89:J92" xr:uid="{4647831B-DA2D-439A-AF62-943652593081}">
      <formula1>"Yes, No, Don't Know,Not applicable"</formula1>
    </dataValidation>
    <dataValidation type="list" allowBlank="1" showInputMessage="1" showErrorMessage="1" error="Please choose from the dropdown list." prompt="Please select from the dropdown list" sqref="G90:I92" xr:uid="{EAE1CC9A-612D-4D04-9342-C1BDCB32D17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3885FED4-AB89-4FB3-B7F7-03CBB1E2A6F1}">
      <formula1>"Ministry of Finance, Ministry of Planning,Both,Neither,Don't know, Not applicable"</formula1>
    </dataValidation>
    <dataValidation type="list" allowBlank="1" showInputMessage="1" showErrorMessage="1" sqref="F99:G102" xr:uid="{99E97386-121F-464B-B75B-002DE50706B0}">
      <formula1>"Yes,No,Don't Know"</formula1>
    </dataValidation>
    <dataValidation type="list" allowBlank="1" showInputMessage="1" showErrorMessage="1" sqref="F272:G272" xr:uid="{72666318-F858-4C90-A381-7B8B2EE20727}">
      <formula1>"Paper only, Mobile phone/SMS,Electronic,Combination, Don't know, Not applicable (no LMIS)"</formula1>
    </dataValidation>
    <dataValidation type="list" allowBlank="1" showInputMessage="1" showErrorMessage="1" sqref="G251" xr:uid="{BB0CE141-2E80-405B-98F5-25CEB72C2DD8}">
      <formula1>"0%,1-10%,11-20%,21-30%,31-40%,41-50%,51-60%,61-70%,71-80%,81-100%,Don't know,Not applicable"</formula1>
    </dataValidation>
    <dataValidation type="list" allowBlank="1" showInputMessage="1" showErrorMessage="1" sqref="F249:G249 H213:J216" xr:uid="{DC0D54B2-BD79-4310-A8A7-D14EC77305AC}">
      <formula1>"Yes,No,Don't know"</formula1>
    </dataValidation>
    <dataValidation type="list" allowBlank="1" showInputMessage="1" showErrorMessage="1" sqref="F247:G247" xr:uid="{2DF589CC-00D3-4C31-89B1-41728147BDBB}">
      <formula1>"Yes: Extensive mobile outreach/education,Yes: Some mobile outreach/education,No,Don't know"</formula1>
    </dataValidation>
    <dataValidation type="list" allowBlank="1" showInputMessage="1" showErrorMessage="1" sqref="F245:G245" xr:uid="{04751CF1-8243-4B4A-B2DF-15FE2C5EC1EB}">
      <formula1>"Yes: Extensive social marketing,Yes: Some social marketing,No,Don't know"</formula1>
    </dataValidation>
    <dataValidation allowBlank="1" showInputMessage="1" showErrorMessage="1" error="Please choose from the dropdown list." sqref="K20:N24" xr:uid="{143FF4E2-0923-4882-A4B4-477052103052}"/>
    <dataValidation type="list" allowBlank="1" showInputMessage="1" showErrorMessage="1" sqref="F271:G271" xr:uid="{8A45A794-B1A6-46A8-82ED-A7771660C142}">
      <formula1>"Yes: All social marketing sites included, Yes: Some social marketing sites included,None, Don't know, Not applicable (no LMIS)"</formula1>
    </dataValidation>
    <dataValidation type="list" allowBlank="1" showInputMessage="1" showErrorMessage="1" sqref="F270:G270" xr:uid="{2878DEDC-B019-4149-AD01-25F3C972E172}">
      <formula1>"Yes: All NGO facilities included, Yes: Some NGO facilities included,None, Don't know, Not applicable (no LMIS)"</formula1>
    </dataValidation>
    <dataValidation type="list" allowBlank="1" showInputMessage="1" showErrorMessage="1" sqref="F269:G269" xr:uid="{8609D80F-0F49-4298-B8C0-9CF59A7665CA}">
      <formula1>"Yes: All private sector facilities included, Yes: Some private sector facilities included,None, Don't know, Not applicable (no LMIS)"</formula1>
    </dataValidation>
    <dataValidation type="list" allowBlank="1" showInputMessage="1" showErrorMessage="1" sqref="F268:G268" xr:uid="{5999AA11-43DA-4ECF-8145-1B0A31222302}">
      <formula1>"Yes: All public sector facilities included, Yes: Some public sector facilities included,None, Don't know, Not applicable (no LMIS)"</formula1>
    </dataValidation>
    <dataValidation type="list" allowBlank="1" showInputMessage="1" showErrorMessage="1" sqref="H360:I360" xr:uid="{7C871E04-229A-4E63-A7A4-6B6C0D16C455}">
      <formula1>"Yes (PSE plan with FP/RH component),No PSE plan started/developed,Yes PSE plan but no FP/RH component,Don't know"</formula1>
    </dataValidation>
    <dataValidation type="list" allowBlank="1" showInputMessage="1" showErrorMessage="1" sqref="H312:J312" xr:uid="{D3CFE1A9-484C-42C0-93B9-F3E06ED5F232}">
      <formula1>"0-25%,26-50%,51-75%,76-100%, Don’t know, Not applicable"</formula1>
    </dataValidation>
    <dataValidation type="list" allowBlank="1" showInputMessage="1" showErrorMessage="1" sqref="F95:F97" xr:uid="{D94DAFEF-ED30-4F2C-B874-00F90D94C4EE}">
      <formula1>"Yes,No,Don't Know,Not Applicable"</formula1>
    </dataValidation>
    <dataValidation type="list" allowBlank="1" showInputMessage="1" showErrorMessage="1" sqref="H302:J302" xr:uid="{8FACDC55-6B05-4B3F-A212-7D22BE2FC5C6}">
      <formula1>"Yes,No,Don't know,Not applicable"</formula1>
    </dataValidation>
    <dataValidation type="list" allowBlank="1" showInputMessage="1" showErrorMessage="1" sqref="H308:J308" xr:uid="{E232E514-4CC4-47FC-8752-7603827A9A3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8A0E0080-C4EA-4AF9-AC10-B6E5AFC5515F}">
      <formula1>"0,1,2-3,More than 3, Don’t know"</formula1>
    </dataValidation>
    <dataValidation type="list" allowBlank="1" showInputMessage="1" showErrorMessage="1" sqref="J339 J354 J319 J334 J324:K324 J329:K329 J344:K344" xr:uid="{CDFD9084-3ED8-402E-84FC-4E454899C715}">
      <formula1>"0,1,2-3,More than 3,Don't know"</formula1>
    </dataValidation>
    <dataValidation type="list" allowBlank="1" showInputMessage="1" showErrorMessage="1" sqref="H302" xr:uid="{8240384F-FD54-47EE-88BE-120D5210FAC6}">
      <formula1>"Yes,No,Don’t know, Not applicable"</formula1>
    </dataValidation>
    <dataValidation type="list" allowBlank="1" showInputMessage="1" showErrorMessage="1" sqref="H301:J301" xr:uid="{B8778493-E172-4AD8-AFD8-426F977ACF46}">
      <formula1>"Less than 6 months, 6 months to under 1 year, 1 year to 18 months, More than 18 months,Don’t know"</formula1>
    </dataValidation>
    <dataValidation type="list" allowBlank="1" showInputMessage="1" showErrorMessage="1" error="Please choose from the dropdown list." sqref="I20:I21" xr:uid="{9CCE4B41-8C56-4522-83A8-895719FDDE42}">
      <formula1>"Yes, No, Don't know, Not applicable"</formula1>
    </dataValidation>
    <dataValidation type="list" allowBlank="1" showInputMessage="1" showErrorMessage="1" sqref="H305:J306" xr:uid="{D64F1807-DA85-45D9-BED9-C9EB03B41223}">
      <formula1>"Most were tested, Some were tested, None were tested, Don't know, Not applicable"</formula1>
    </dataValidation>
    <dataValidation type="list" allowBlank="1" showInputMessage="1" showErrorMessage="1" sqref="H315 H303 H307 H313 H311 H298:H299" xr:uid="{B0A979F4-951B-4BC9-B020-1F3F35417F5E}">
      <formula1>"Yes, No, Don’t know, Not applicable"</formula1>
    </dataValidation>
    <dataValidation type="list" allowBlank="1" showInputMessage="1" showErrorMessage="1" sqref="H161 J161:L161" xr:uid="{C5E32EAB-413A-4748-9BAE-AD234504178B}">
      <formula1>"Community Health Worker (or equivalent), Nurse, Auxiliary Nurse, Auxiliary Nurse Midwife, Clinical Officer, Doctor, Don't know, Not applicable"</formula1>
    </dataValidation>
    <dataValidation type="list" allowBlank="1" showInputMessage="1" showErrorMessage="1" sqref="H106" xr:uid="{2E6CD48E-DFD9-4610-BF1C-18E607541393}">
      <formula1>"Yes, No, Don't Know"</formula1>
    </dataValidation>
    <dataValidation type="list" allowBlank="1" showInputMessage="1" showErrorMessage="1" sqref="F77:F81" xr:uid="{7BEB1930-C283-4522-8673-7BB9DB3FC937}">
      <formula1>"In-kind, Cash, Don't know, Not applicable"</formula1>
    </dataValidation>
    <dataValidation type="list" allowBlank="1" showInputMessage="1" showErrorMessage="1" sqref="F164:F174 J60:K60 I67 F188:F198 K228:K240 F252 G135 H143:J143 H141:J141 J58 F260 F176:F186 F200:F210 H211:J211 G266 H357:H358" xr:uid="{8BE55870-F197-4E98-8DBF-78C4CC5AEE06}">
      <formula1>"Yes, No, Don't know"</formula1>
    </dataValidation>
    <dataValidation type="list" allowBlank="1" showInputMessage="1" showErrorMessage="1" sqref="H31:J31" xr:uid="{42ECA7BB-464F-4575-85DA-17571D49C451}">
      <formula1>"Less than annually,Annually,Bi-annually (twice a year),Quarterly,Monthly,Ad hoc"</formula1>
    </dataValidation>
    <dataValidation type="list" allowBlank="1" showInputMessage="1" showErrorMessage="1" sqref="H26 J26 H28 J28" xr:uid="{733F3281-BBCE-4D7E-B5F0-45BB9A21B150}">
      <formula1>"January, February, March, April, May, June, July, August, September, October, November, December"</formula1>
    </dataValidation>
    <dataValidation type="list" allowBlank="1" showInputMessage="1" showErrorMessage="1" error="Please choose from the dropdown list." sqref="I22" xr:uid="{F6E5127F-503C-436D-AD0C-D5BEEE15B62E}">
      <formula1>"0 times, 1 time, 2-3 times, 4 or more times, Don't know"</formula1>
    </dataValidation>
    <dataValidation type="list" allowBlank="1" showInputMessage="1" showErrorMessage="1" sqref="F261:F264 M188:N188 H8 L164:L174 F72 F219:F221 H225 F223 I23:I24 G116:N128 G130:N132 F258 H139:J139 F19 F254 F256 F70 L188:L198 M164:N164 F11:F17" xr:uid="{3E6EB4E8-F0DB-4450-A971-8D8BC7FBC6B4}">
      <formula1>"Yes, No, Don't know, Not applicable"</formula1>
    </dataValidation>
  </dataValidations>
  <hyperlinks>
    <hyperlink ref="K1:L1" location="'All Countries Summary (2019)'!A1" display="go to summary page" xr:uid="{90F8FC22-FC28-4C33-A091-45166CA50987}"/>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64F2DA-F4EB-423B-BEE6-C5AD502A3960}">
          <x14:formula1>
            <xm:f>'\\chemonics.sharepoint.com@SSL\DavWWWRoot\sites\FO000\1300_CL\Monitoring and Evaluation\CS Indicators and Index\Validated Surveys - 2019\Validation_final\[CS Indicators Survey_2019_Zimbabwe_final.xlsx]Data sources for dropdown list'!#REF!</xm:f>
          </x14:formula1>
          <xm:sqref>E3 O58:P58 O106:P106 P76 O113:P115 O146:P161 P94 O69:P74 O20:P24 O26:P33 O60:P60 O67:P67 O77:P81 O88:P93 O95:P103 O135 O266:P272 O274:P274 O277:P279 O297:P308 O310:P356 O357 P357:P359 O358:P360 O141:P144 O163:P264</xm:sqref>
        </x14:dataValidation>
        <x14:dataValidation type="list" allowBlank="1" showInputMessage="1" showErrorMessage="1" prompt="Please select from drop-down list" xr:uid="{E0387478-E364-4B33-8F16-B0558F50B4F6}">
          <x14:formula1>
            <xm:f>'\\chemonics.sharepoint.com@SSL\DavWWWRoot\sites\FO000\1300_CL\Monitoring and Evaluation\CS Indicators and Index\Validated Surveys - 2019\Validation_final\[CS Indicators Survey_2019_Zimbabwe_final.xlsx]Data sources for dropdown list'!#REF!</xm:f>
          </x14:formula1>
          <xm:sqref>O8:P19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A0E40-299C-47FC-A068-951E95C96F7B}">
  <sheetPr>
    <tabColor theme="0" tint="-0.499984740745262"/>
  </sheetPr>
  <dimension ref="A1:Z1000"/>
  <sheetViews>
    <sheetView showGridLines="0" workbookViewId="0">
      <selection activeCell="B296" sqref="B296:P296"/>
    </sheetView>
  </sheetViews>
  <sheetFormatPr defaultColWidth="14.28515625" defaultRowHeight="15" customHeight="1"/>
  <cols>
    <col min="1" max="1" width="2.140625" style="1066" customWidth="1"/>
    <col min="2" max="2" width="6.140625" style="1066" customWidth="1"/>
    <col min="3" max="3" width="3.28515625" style="1066" customWidth="1"/>
    <col min="4" max="4" width="16" style="1066" customWidth="1"/>
    <col min="5" max="5" width="41.7109375" style="1066" customWidth="1"/>
    <col min="6" max="6" width="25.140625" style="1066" customWidth="1"/>
    <col min="7" max="7" width="29.140625" style="1066" customWidth="1"/>
    <col min="8" max="8" width="17.140625" style="1066" customWidth="1"/>
    <col min="9" max="9" width="34.7109375" style="1066" customWidth="1"/>
    <col min="10" max="12" width="19.42578125" style="1066" customWidth="1"/>
    <col min="13" max="13" width="19.28515625" style="1066" customWidth="1"/>
    <col min="14" max="14" width="51.42578125" style="1066" customWidth="1"/>
    <col min="15" max="15" width="39.42578125" style="1066" customWidth="1"/>
    <col min="16" max="16" width="46.28515625" style="1066" customWidth="1"/>
    <col min="17" max="26" width="9.140625" style="1066" customWidth="1"/>
    <col min="27" max="16384" width="14.28515625" style="1066"/>
  </cols>
  <sheetData>
    <row r="1" spans="1:26" ht="60.75" customHeight="1">
      <c r="A1" s="1065"/>
      <c r="B1" s="1065"/>
      <c r="C1" s="1065"/>
      <c r="D1" s="1065"/>
      <c r="E1" s="1065"/>
      <c r="F1" s="1204"/>
      <c r="I1" s="2508" t="s">
        <v>828</v>
      </c>
      <c r="J1" s="2508"/>
      <c r="O1" s="1065"/>
      <c r="P1" s="1065"/>
      <c r="Q1" s="1065"/>
      <c r="R1" s="1065"/>
      <c r="S1" s="1065"/>
      <c r="T1" s="1065"/>
      <c r="U1" s="1065"/>
      <c r="V1" s="1065"/>
      <c r="W1" s="1065"/>
      <c r="X1" s="1065"/>
      <c r="Y1" s="1065"/>
      <c r="Z1" s="1065"/>
    </row>
    <row r="2" spans="1:26" ht="57" customHeight="1" thickBot="1">
      <c r="A2" s="1065"/>
      <c r="B2" s="2764" t="s">
        <v>1319</v>
      </c>
      <c r="C2" s="5132"/>
      <c r="D2" s="5132"/>
      <c r="E2" s="5132"/>
      <c r="F2" s="5132"/>
      <c r="G2" s="5132"/>
      <c r="H2" s="5132"/>
      <c r="I2" s="1067"/>
      <c r="J2" s="1067"/>
      <c r="K2" s="1068"/>
      <c r="L2" s="1068"/>
      <c r="M2" s="1068"/>
      <c r="N2" s="1069"/>
      <c r="O2" s="1065"/>
      <c r="P2" s="1065"/>
      <c r="Q2" s="1065"/>
      <c r="R2" s="1065"/>
      <c r="S2" s="1065"/>
      <c r="T2" s="1065"/>
      <c r="U2" s="1065"/>
      <c r="V2" s="1065"/>
      <c r="W2" s="1065"/>
      <c r="X2" s="1065"/>
      <c r="Y2" s="1065"/>
      <c r="Z2" s="1065"/>
    </row>
    <row r="3" spans="1:26" ht="26.25" customHeight="1" thickBot="1">
      <c r="A3" s="1065"/>
      <c r="B3" s="1070"/>
      <c r="C3" s="1071"/>
      <c r="D3" s="1072" t="s">
        <v>1320</v>
      </c>
      <c r="E3" s="1073" t="s">
        <v>1321</v>
      </c>
      <c r="F3" s="1074" t="s">
        <v>1322</v>
      </c>
      <c r="G3" s="1075"/>
      <c r="H3" s="1067"/>
      <c r="I3" s="1067"/>
      <c r="J3" s="1067"/>
      <c r="K3" s="1068"/>
      <c r="L3" s="1068"/>
      <c r="M3" s="1068"/>
      <c r="N3" s="1069"/>
      <c r="O3" s="1065"/>
      <c r="P3" s="1065"/>
      <c r="Q3" s="1065"/>
      <c r="R3" s="1065"/>
      <c r="S3" s="1065"/>
      <c r="T3" s="1065"/>
      <c r="U3" s="1065"/>
      <c r="V3" s="1065"/>
      <c r="W3" s="1065"/>
      <c r="X3" s="1065"/>
      <c r="Y3" s="1065"/>
      <c r="Z3" s="1065"/>
    </row>
    <row r="4" spans="1:26" ht="39" customHeight="1">
      <c r="A4" s="1065"/>
      <c r="B4" s="2765" t="s">
        <v>1323</v>
      </c>
      <c r="C4" s="5132"/>
      <c r="D4" s="5132"/>
      <c r="E4" s="5132"/>
      <c r="F4" s="5132"/>
      <c r="G4" s="5132"/>
      <c r="H4" s="5132"/>
      <c r="I4" s="5132"/>
      <c r="J4" s="5132"/>
      <c r="K4" s="5132"/>
      <c r="L4" s="5132"/>
      <c r="M4" s="5132"/>
      <c r="N4" s="5132"/>
      <c r="O4" s="1065"/>
      <c r="P4" s="1065"/>
      <c r="Q4" s="1065"/>
      <c r="R4" s="1065"/>
      <c r="S4" s="1065"/>
      <c r="T4" s="1065"/>
      <c r="U4" s="1065"/>
      <c r="V4" s="1065"/>
      <c r="W4" s="1065"/>
      <c r="X4" s="1065"/>
      <c r="Y4" s="1065"/>
      <c r="Z4" s="1065"/>
    </row>
    <row r="5" spans="1:26" ht="3" customHeight="1" thickBot="1">
      <c r="A5" s="1065"/>
      <c r="B5" s="2766" t="s">
        <v>1324</v>
      </c>
      <c r="C5" s="5133"/>
      <c r="D5" s="5133"/>
      <c r="E5" s="5133"/>
      <c r="F5" s="5133"/>
      <c r="G5" s="5133"/>
      <c r="H5" s="5133"/>
      <c r="I5" s="5133"/>
      <c r="J5" s="5133"/>
      <c r="K5" s="5133"/>
      <c r="L5" s="5133"/>
      <c r="M5" s="5133"/>
      <c r="N5" s="5133"/>
      <c r="O5" s="1065"/>
      <c r="P5" s="1065"/>
      <c r="Q5" s="1065"/>
      <c r="R5" s="1065"/>
      <c r="S5" s="1065"/>
      <c r="T5" s="1065"/>
      <c r="U5" s="1065"/>
      <c r="V5" s="1065"/>
      <c r="W5" s="1065"/>
      <c r="X5" s="1065"/>
      <c r="Y5" s="1065"/>
      <c r="Z5" s="1065"/>
    </row>
    <row r="6" spans="1:26" ht="31.5" customHeight="1" thickBot="1">
      <c r="A6" s="1065"/>
      <c r="B6" s="2767"/>
      <c r="C6" s="5134"/>
      <c r="D6" s="5134"/>
      <c r="E6" s="5134"/>
      <c r="F6" s="5134"/>
      <c r="G6" s="5134"/>
      <c r="H6" s="5134"/>
      <c r="I6" s="5134"/>
      <c r="J6" s="5134"/>
      <c r="K6" s="5134"/>
      <c r="L6" s="5134"/>
      <c r="M6" s="1076"/>
      <c r="N6" s="1077"/>
      <c r="O6" s="1078" t="s">
        <v>1325</v>
      </c>
      <c r="P6" s="1079" t="s">
        <v>1326</v>
      </c>
      <c r="Q6" s="1065"/>
      <c r="R6" s="1065"/>
      <c r="S6" s="1065"/>
      <c r="T6" s="1065"/>
      <c r="U6" s="1065"/>
      <c r="V6" s="1065"/>
      <c r="W6" s="1065"/>
      <c r="X6" s="1065"/>
      <c r="Y6" s="1065"/>
      <c r="Z6" s="1065"/>
    </row>
    <row r="7" spans="1:26" ht="23.25" customHeight="1" thickBot="1">
      <c r="A7" s="1065"/>
      <c r="B7" s="2528" t="s">
        <v>1327</v>
      </c>
      <c r="C7" s="5135"/>
      <c r="D7" s="5135"/>
      <c r="E7" s="5135"/>
      <c r="F7" s="5135"/>
      <c r="G7" s="5135"/>
      <c r="H7" s="5135"/>
      <c r="I7" s="5135"/>
      <c r="J7" s="5135"/>
      <c r="K7" s="5135"/>
      <c r="L7" s="5135"/>
      <c r="M7" s="5135"/>
      <c r="N7" s="5135"/>
      <c r="O7" s="5135"/>
      <c r="P7" s="5136"/>
      <c r="Q7" s="1065"/>
      <c r="R7" s="1065"/>
      <c r="S7" s="1065"/>
      <c r="T7" s="1065"/>
      <c r="U7" s="1065"/>
      <c r="V7" s="1065"/>
      <c r="W7" s="1065"/>
      <c r="X7" s="1065"/>
      <c r="Y7" s="1065"/>
      <c r="Z7" s="1065"/>
    </row>
    <row r="8" spans="1:26" ht="275.25" customHeight="1">
      <c r="A8" s="1065"/>
      <c r="B8" s="1080" t="s">
        <v>1328</v>
      </c>
      <c r="C8" s="2768" t="s">
        <v>1329</v>
      </c>
      <c r="D8" s="5137"/>
      <c r="E8" s="5137"/>
      <c r="F8" s="5137"/>
      <c r="G8" s="5137"/>
      <c r="H8" s="1573" t="s">
        <v>57</v>
      </c>
      <c r="I8" s="1081" t="s">
        <v>1330</v>
      </c>
      <c r="J8" s="2769" t="s">
        <v>1331</v>
      </c>
      <c r="K8" s="5138"/>
      <c r="L8" s="5138"/>
      <c r="M8" s="5138"/>
      <c r="N8" s="5139"/>
      <c r="O8" s="2770" t="s">
        <v>1332</v>
      </c>
      <c r="P8" s="2682"/>
      <c r="Q8" s="1065"/>
      <c r="R8" s="1065"/>
      <c r="S8" s="1065"/>
      <c r="T8" s="1065"/>
      <c r="U8" s="1065"/>
      <c r="V8" s="1065"/>
      <c r="W8" s="1065"/>
      <c r="X8" s="1065"/>
      <c r="Y8" s="1065"/>
      <c r="Z8" s="1065"/>
    </row>
    <row r="9" spans="1:26" ht="21.75" customHeight="1">
      <c r="A9" s="1065"/>
      <c r="B9" s="1082" t="s">
        <v>1333</v>
      </c>
      <c r="C9" s="2514" t="s">
        <v>1334</v>
      </c>
      <c r="D9" s="5140"/>
      <c r="E9" s="5141"/>
      <c r="F9" s="2771" t="s">
        <v>1335</v>
      </c>
      <c r="G9" s="5142"/>
      <c r="H9" s="5142"/>
      <c r="I9" s="5142"/>
      <c r="J9" s="5142"/>
      <c r="K9" s="5142"/>
      <c r="L9" s="5142"/>
      <c r="M9" s="5142"/>
      <c r="N9" s="5142"/>
      <c r="O9" s="5143"/>
      <c r="P9" s="5144"/>
      <c r="Q9" s="1065"/>
      <c r="R9" s="1065"/>
      <c r="S9" s="1065"/>
      <c r="T9" s="1065"/>
      <c r="U9" s="1065"/>
      <c r="V9" s="1065"/>
      <c r="W9" s="1065"/>
      <c r="X9" s="1065"/>
      <c r="Y9" s="1065"/>
      <c r="Z9" s="1065"/>
    </row>
    <row r="10" spans="1:26" ht="29.25" customHeight="1">
      <c r="A10" s="1065"/>
      <c r="B10" s="1083" t="s">
        <v>1336</v>
      </c>
      <c r="C10" s="2514" t="s">
        <v>1337</v>
      </c>
      <c r="D10" s="5140"/>
      <c r="E10" s="5141"/>
      <c r="F10" s="1084" t="s">
        <v>1338</v>
      </c>
      <c r="G10" s="2772"/>
      <c r="H10" s="5140"/>
      <c r="I10" s="5140"/>
      <c r="J10" s="5140"/>
      <c r="K10" s="5140"/>
      <c r="L10" s="5140"/>
      <c r="M10" s="5140"/>
      <c r="N10" s="5145"/>
      <c r="O10" s="5143"/>
      <c r="P10" s="5144"/>
      <c r="Q10" s="1065"/>
      <c r="R10" s="1065"/>
      <c r="S10" s="1065"/>
      <c r="T10" s="1065"/>
      <c r="U10" s="1065"/>
      <c r="V10" s="1065"/>
      <c r="W10" s="1065"/>
      <c r="X10" s="1065"/>
      <c r="Y10" s="1065"/>
      <c r="Z10" s="1065"/>
    </row>
    <row r="11" spans="1:26" ht="39.75" customHeight="1">
      <c r="A11" s="1065"/>
      <c r="B11" s="1085" t="s">
        <v>1333</v>
      </c>
      <c r="C11" s="2529" t="s">
        <v>1339</v>
      </c>
      <c r="D11" s="5146"/>
      <c r="E11" s="5147"/>
      <c r="F11" s="1573" t="s">
        <v>1340</v>
      </c>
      <c r="G11" s="2760" t="s">
        <v>1341</v>
      </c>
      <c r="H11" s="5141"/>
      <c r="I11" s="1086"/>
      <c r="J11" s="1086"/>
      <c r="K11" s="1086"/>
      <c r="L11" s="1086"/>
      <c r="M11" s="1086"/>
      <c r="N11" s="1086"/>
      <c r="O11" s="5143"/>
      <c r="P11" s="5144"/>
      <c r="Q11" s="1065"/>
      <c r="R11" s="1065"/>
      <c r="S11" s="1065"/>
      <c r="T11" s="1065"/>
      <c r="U11" s="1065"/>
      <c r="V11" s="1065"/>
      <c r="W11" s="1065"/>
      <c r="X11" s="1065"/>
      <c r="Y11" s="1065"/>
      <c r="Z11" s="1065"/>
    </row>
    <row r="12" spans="1:26" ht="47.25" customHeight="1">
      <c r="A12" s="1065"/>
      <c r="B12" s="1087" t="s">
        <v>1342</v>
      </c>
      <c r="C12" s="2514" t="s">
        <v>1343</v>
      </c>
      <c r="D12" s="5140"/>
      <c r="E12" s="5141"/>
      <c r="F12" s="1573" t="s">
        <v>1340</v>
      </c>
      <c r="G12" s="2760" t="s">
        <v>1341</v>
      </c>
      <c r="H12" s="5141"/>
      <c r="I12" s="1086"/>
      <c r="J12" s="1086"/>
      <c r="K12" s="1086"/>
      <c r="L12" s="1086"/>
      <c r="M12" s="1086"/>
      <c r="N12" s="1086"/>
      <c r="O12" s="5143"/>
      <c r="P12" s="5144"/>
      <c r="Q12" s="1065"/>
      <c r="R12" s="1065" t="s">
        <v>269</v>
      </c>
      <c r="S12" s="1065"/>
      <c r="T12" s="1065"/>
      <c r="U12" s="1065"/>
      <c r="V12" s="1065"/>
      <c r="W12" s="1065"/>
      <c r="X12" s="1065"/>
      <c r="Y12" s="1065"/>
      <c r="Z12" s="1065"/>
    </row>
    <row r="13" spans="1:26" ht="42.75" customHeight="1">
      <c r="A13" s="1065"/>
      <c r="B13" s="1087" t="s">
        <v>1344</v>
      </c>
      <c r="C13" s="2514" t="s">
        <v>1345</v>
      </c>
      <c r="D13" s="5140"/>
      <c r="E13" s="5141"/>
      <c r="F13" s="1573" t="s">
        <v>1340</v>
      </c>
      <c r="G13" s="2760" t="s">
        <v>1341</v>
      </c>
      <c r="H13" s="5141"/>
      <c r="I13" s="1086"/>
      <c r="J13" s="1086"/>
      <c r="K13" s="1086"/>
      <c r="L13" s="1086"/>
      <c r="M13" s="1086"/>
      <c r="N13" s="1086"/>
      <c r="O13" s="5143"/>
      <c r="P13" s="5144"/>
      <c r="Q13" s="1065"/>
      <c r="R13" s="1065"/>
      <c r="S13" s="1065"/>
      <c r="T13" s="1065"/>
      <c r="U13" s="1065"/>
      <c r="V13" s="1065"/>
      <c r="W13" s="1065"/>
      <c r="X13" s="1065"/>
      <c r="Y13" s="1065"/>
      <c r="Z13" s="1065"/>
    </row>
    <row r="14" spans="1:26" ht="32.25" customHeight="1">
      <c r="A14" s="1065"/>
      <c r="B14" s="1087" t="s">
        <v>1346</v>
      </c>
      <c r="C14" s="2514" t="s">
        <v>1347</v>
      </c>
      <c r="D14" s="5140"/>
      <c r="E14" s="5141"/>
      <c r="F14" s="1573" t="s">
        <v>1340</v>
      </c>
      <c r="G14" s="2760" t="s">
        <v>1348</v>
      </c>
      <c r="H14" s="5141"/>
      <c r="I14" s="1086"/>
      <c r="J14" s="1086"/>
      <c r="K14" s="1086"/>
      <c r="L14" s="1086"/>
      <c r="M14" s="1086"/>
      <c r="N14" s="1086"/>
      <c r="O14" s="5143"/>
      <c r="P14" s="5144"/>
      <c r="Q14" s="1065"/>
      <c r="R14" s="1065"/>
      <c r="S14" s="1065"/>
      <c r="T14" s="1065"/>
      <c r="U14" s="1065"/>
      <c r="V14" s="1065"/>
      <c r="W14" s="1065"/>
      <c r="X14" s="1065"/>
      <c r="Y14" s="1065"/>
      <c r="Z14" s="1065"/>
    </row>
    <row r="15" spans="1:26" ht="36.75" customHeight="1">
      <c r="A15" s="1065"/>
      <c r="B15" s="1087" t="s">
        <v>1349</v>
      </c>
      <c r="C15" s="2514" t="s">
        <v>1350</v>
      </c>
      <c r="D15" s="5140"/>
      <c r="E15" s="5141"/>
      <c r="F15" s="1573" t="s">
        <v>1340</v>
      </c>
      <c r="G15" s="2760" t="s">
        <v>1351</v>
      </c>
      <c r="H15" s="5141"/>
      <c r="I15" s="1086"/>
      <c r="J15" s="1086"/>
      <c r="K15" s="1086"/>
      <c r="L15" s="1086"/>
      <c r="M15" s="1086"/>
      <c r="N15" s="1086"/>
      <c r="O15" s="5143"/>
      <c r="P15" s="5144"/>
      <c r="Q15" s="1065"/>
      <c r="R15" s="1065"/>
      <c r="S15" s="1065"/>
      <c r="T15" s="1065"/>
      <c r="U15" s="1065"/>
      <c r="V15" s="1065"/>
      <c r="W15" s="1065"/>
      <c r="X15" s="1065"/>
      <c r="Y15" s="1065"/>
      <c r="Z15" s="1065"/>
    </row>
    <row r="16" spans="1:26" ht="56.25" customHeight="1">
      <c r="A16" s="1065"/>
      <c r="B16" s="1087" t="s">
        <v>1352</v>
      </c>
      <c r="C16" s="2514" t="s">
        <v>1353</v>
      </c>
      <c r="D16" s="5140"/>
      <c r="E16" s="5141"/>
      <c r="F16" s="1573" t="s">
        <v>1340</v>
      </c>
      <c r="G16" s="2760" t="s">
        <v>1354</v>
      </c>
      <c r="H16" s="5141"/>
      <c r="I16" s="1086"/>
      <c r="J16" s="1086"/>
      <c r="K16" s="1086"/>
      <c r="L16" s="1086"/>
      <c r="M16" s="1086"/>
      <c r="N16" s="1086"/>
      <c r="O16" s="5143"/>
      <c r="P16" s="5144"/>
      <c r="Q16" s="1065"/>
      <c r="R16" s="1065"/>
      <c r="S16" s="1065"/>
      <c r="T16" s="1065"/>
      <c r="U16" s="1065"/>
      <c r="V16" s="1065"/>
      <c r="W16" s="1065"/>
      <c r="X16" s="1065"/>
      <c r="Y16" s="1065"/>
      <c r="Z16" s="1065"/>
    </row>
    <row r="17" spans="1:26" ht="26.25" customHeight="1">
      <c r="A17" s="1065"/>
      <c r="B17" s="1087" t="s">
        <v>1355</v>
      </c>
      <c r="C17" s="2529" t="s">
        <v>1356</v>
      </c>
      <c r="D17" s="5146"/>
      <c r="E17" s="5146"/>
      <c r="F17" s="1573" t="s">
        <v>1340</v>
      </c>
      <c r="G17" s="2760" t="s">
        <v>1357</v>
      </c>
      <c r="H17" s="5141"/>
      <c r="I17" s="1086"/>
      <c r="J17" s="1086"/>
      <c r="K17" s="1086"/>
      <c r="L17" s="1086"/>
      <c r="M17" s="1086"/>
      <c r="N17" s="1086"/>
      <c r="O17" s="5143"/>
      <c r="P17" s="5144"/>
      <c r="Q17" s="1065"/>
      <c r="R17" s="1065"/>
      <c r="S17" s="1065"/>
      <c r="T17" s="1065"/>
      <c r="U17" s="1065"/>
      <c r="V17" s="1065"/>
      <c r="W17" s="1065"/>
      <c r="X17" s="1065"/>
      <c r="Y17" s="1065"/>
      <c r="Z17" s="1065"/>
    </row>
    <row r="18" spans="1:26" ht="26.25" customHeight="1">
      <c r="A18" s="1065"/>
      <c r="B18" s="1087" t="s">
        <v>1358</v>
      </c>
      <c r="C18" s="2529" t="s">
        <v>1359</v>
      </c>
      <c r="D18" s="5146"/>
      <c r="E18" s="5146"/>
      <c r="F18" s="1573" t="s">
        <v>1340</v>
      </c>
      <c r="G18" s="2760" t="s">
        <v>1357</v>
      </c>
      <c r="H18" s="5141"/>
      <c r="I18" s="1086"/>
      <c r="J18" s="1086"/>
      <c r="K18" s="1086"/>
      <c r="L18" s="1086"/>
      <c r="M18" s="1086"/>
      <c r="N18" s="1086"/>
      <c r="O18" s="5143"/>
      <c r="P18" s="5144"/>
      <c r="Q18" s="1065"/>
      <c r="R18" s="1065"/>
      <c r="S18" s="1065"/>
      <c r="T18" s="1065"/>
      <c r="U18" s="1065"/>
      <c r="V18" s="1065"/>
      <c r="W18" s="1065"/>
      <c r="X18" s="1065"/>
      <c r="Y18" s="1065"/>
      <c r="Z18" s="1065"/>
    </row>
    <row r="19" spans="1:26" ht="24.75" customHeight="1">
      <c r="A19" s="1065"/>
      <c r="B19" s="1087" t="s">
        <v>1360</v>
      </c>
      <c r="C19" s="2529" t="s">
        <v>1361</v>
      </c>
      <c r="D19" s="5146"/>
      <c r="E19" s="5146"/>
      <c r="F19" s="1573" t="s">
        <v>1340</v>
      </c>
      <c r="G19" s="2760" t="s">
        <v>1357</v>
      </c>
      <c r="H19" s="5141"/>
      <c r="I19" s="1086"/>
      <c r="J19" s="1086"/>
      <c r="K19" s="1086"/>
      <c r="L19" s="1086"/>
      <c r="M19" s="1086"/>
      <c r="N19" s="1086"/>
      <c r="O19" s="5148"/>
      <c r="P19" s="5149"/>
      <c r="Q19" s="1065"/>
      <c r="R19" s="1065"/>
      <c r="S19" s="1065"/>
      <c r="T19" s="1065"/>
      <c r="U19" s="1065"/>
      <c r="V19" s="1065"/>
      <c r="W19" s="1065"/>
      <c r="X19" s="1065"/>
      <c r="Y19" s="1065"/>
      <c r="Z19" s="1065"/>
    </row>
    <row r="20" spans="1:26" ht="24" customHeight="1">
      <c r="A20" s="1065"/>
      <c r="B20" s="1083" t="s">
        <v>1362</v>
      </c>
      <c r="C20" s="2514" t="s">
        <v>1363</v>
      </c>
      <c r="D20" s="5140"/>
      <c r="E20" s="5140"/>
      <c r="F20" s="5140"/>
      <c r="G20" s="5140"/>
      <c r="H20" s="5140"/>
      <c r="I20" s="1573" t="s">
        <v>1340</v>
      </c>
      <c r="J20" s="2763" t="s">
        <v>1364</v>
      </c>
      <c r="K20" s="2761" t="s">
        <v>1365</v>
      </c>
      <c r="L20" s="5150"/>
      <c r="M20" s="5150"/>
      <c r="N20" s="5151"/>
      <c r="O20" s="1088"/>
      <c r="P20" s="1089"/>
      <c r="Q20" s="1065"/>
      <c r="R20" s="1065"/>
      <c r="S20" s="1065"/>
      <c r="T20" s="1065"/>
      <c r="U20" s="1065"/>
      <c r="V20" s="1065"/>
      <c r="W20" s="1065"/>
      <c r="X20" s="1065"/>
      <c r="Y20" s="1065"/>
      <c r="Z20" s="1065"/>
    </row>
    <row r="21" spans="1:26" ht="24" customHeight="1">
      <c r="A21" s="1065"/>
      <c r="B21" s="1083" t="s">
        <v>1366</v>
      </c>
      <c r="C21" s="2514" t="s">
        <v>1367</v>
      </c>
      <c r="D21" s="5140"/>
      <c r="E21" s="5140"/>
      <c r="F21" s="5140"/>
      <c r="G21" s="5140"/>
      <c r="H21" s="5140"/>
      <c r="I21" s="1573" t="s">
        <v>1340</v>
      </c>
      <c r="J21" s="5152"/>
      <c r="K21" s="5153"/>
      <c r="L21" s="5154"/>
      <c r="M21" s="5154"/>
      <c r="N21" s="5155"/>
      <c r="O21" s="1088"/>
      <c r="P21" s="1089"/>
      <c r="Q21" s="1065"/>
      <c r="R21" s="1065"/>
      <c r="S21" s="1065"/>
      <c r="T21" s="1065"/>
      <c r="U21" s="1065"/>
      <c r="V21" s="1065"/>
      <c r="W21" s="1065"/>
      <c r="X21" s="1065"/>
      <c r="Y21" s="1065"/>
      <c r="Z21" s="1065"/>
    </row>
    <row r="22" spans="1:26" ht="24" customHeight="1">
      <c r="A22" s="1065"/>
      <c r="B22" s="1083" t="s">
        <v>1368</v>
      </c>
      <c r="C22" s="2514" t="s">
        <v>1369</v>
      </c>
      <c r="D22" s="5140"/>
      <c r="E22" s="5140"/>
      <c r="F22" s="5140"/>
      <c r="G22" s="5140"/>
      <c r="H22" s="5140"/>
      <c r="I22" s="1560" t="s">
        <v>1370</v>
      </c>
      <c r="J22" s="5152"/>
      <c r="K22" s="5153"/>
      <c r="L22" s="5154"/>
      <c r="M22" s="5154"/>
      <c r="N22" s="5155"/>
      <c r="O22" s="2762"/>
      <c r="P22" s="2536"/>
      <c r="Q22" s="1065"/>
      <c r="R22" s="1065"/>
      <c r="S22" s="1065"/>
      <c r="T22" s="1065"/>
      <c r="U22" s="1065"/>
      <c r="V22" s="1065"/>
      <c r="W22" s="1065"/>
      <c r="X22" s="1065"/>
      <c r="Y22" s="1065"/>
      <c r="Z22" s="1065"/>
    </row>
    <row r="23" spans="1:26" ht="27" customHeight="1">
      <c r="A23" s="1065"/>
      <c r="B23" s="1083" t="s">
        <v>1371</v>
      </c>
      <c r="C23" s="2514" t="s">
        <v>1372</v>
      </c>
      <c r="D23" s="5140"/>
      <c r="E23" s="5140"/>
      <c r="F23" s="5140"/>
      <c r="G23" s="5140"/>
      <c r="H23" s="5140"/>
      <c r="I23" s="1573" t="s">
        <v>1340</v>
      </c>
      <c r="J23" s="5152"/>
      <c r="K23" s="5153"/>
      <c r="L23" s="5154"/>
      <c r="M23" s="5154"/>
      <c r="N23" s="5155"/>
      <c r="O23" s="5143"/>
      <c r="P23" s="5144"/>
      <c r="Q23" s="1065"/>
      <c r="R23" s="1065"/>
      <c r="S23" s="1065"/>
      <c r="T23" s="1065"/>
      <c r="U23" s="1065"/>
      <c r="V23" s="1065"/>
      <c r="W23" s="1065"/>
      <c r="X23" s="1065"/>
      <c r="Y23" s="1065"/>
      <c r="Z23" s="1065"/>
    </row>
    <row r="24" spans="1:26" ht="31.5" customHeight="1" thickBot="1">
      <c r="A24" s="1065"/>
      <c r="B24" s="1090" t="s">
        <v>1333</v>
      </c>
      <c r="C24" s="2519" t="s">
        <v>1373</v>
      </c>
      <c r="D24" s="5156"/>
      <c r="E24" s="5156"/>
      <c r="F24" s="5156"/>
      <c r="G24" s="5156"/>
      <c r="H24" s="5156"/>
      <c r="I24" s="1573" t="s">
        <v>1340</v>
      </c>
      <c r="J24" s="5152"/>
      <c r="K24" s="5157"/>
      <c r="L24" s="5158"/>
      <c r="M24" s="5158"/>
      <c r="N24" s="5159"/>
      <c r="O24" s="5160"/>
      <c r="P24" s="5161"/>
      <c r="Q24" s="1065"/>
      <c r="R24" s="1065"/>
      <c r="S24" s="1065"/>
      <c r="T24" s="1065"/>
      <c r="U24" s="1065"/>
      <c r="V24" s="1065"/>
      <c r="W24" s="1065"/>
      <c r="X24" s="1065"/>
      <c r="Y24" s="1065"/>
      <c r="Z24" s="1065"/>
    </row>
    <row r="25" spans="1:26" ht="12.95" customHeight="1" thickBot="1">
      <c r="A25" s="1065"/>
      <c r="B25" s="2547" t="s">
        <v>1374</v>
      </c>
      <c r="C25" s="5135"/>
      <c r="D25" s="5135"/>
      <c r="E25" s="5135"/>
      <c r="F25" s="5135"/>
      <c r="G25" s="5135"/>
      <c r="H25" s="5135"/>
      <c r="I25" s="5135"/>
      <c r="J25" s="5135"/>
      <c r="K25" s="5135"/>
      <c r="L25" s="5135"/>
      <c r="M25" s="5135"/>
      <c r="N25" s="5135"/>
      <c r="O25" s="5135"/>
      <c r="P25" s="5136"/>
      <c r="Q25" s="1065"/>
      <c r="R25" s="1065"/>
      <c r="S25" s="1065"/>
      <c r="T25" s="1065"/>
      <c r="U25" s="1065"/>
      <c r="V25" s="1065"/>
      <c r="W25" s="1065"/>
      <c r="X25" s="1065"/>
      <c r="Y25" s="1065"/>
      <c r="Z25" s="1065"/>
    </row>
    <row r="26" spans="1:26" ht="29.25" customHeight="1">
      <c r="A26" s="1065"/>
      <c r="B26" s="1091" t="s">
        <v>1375</v>
      </c>
      <c r="C26" s="2578" t="s">
        <v>1376</v>
      </c>
      <c r="D26" s="5137"/>
      <c r="E26" s="5137"/>
      <c r="F26" s="5162"/>
      <c r="G26" s="1092" t="s">
        <v>1377</v>
      </c>
      <c r="H26" s="1093" t="s">
        <v>1378</v>
      </c>
      <c r="I26" s="1094" t="s">
        <v>1379</v>
      </c>
      <c r="J26" s="1093" t="s">
        <v>1380</v>
      </c>
      <c r="K26" s="2750" t="s">
        <v>1381</v>
      </c>
      <c r="L26" s="2751" t="s">
        <v>1382</v>
      </c>
      <c r="M26" s="2752"/>
      <c r="N26" s="2753"/>
      <c r="O26" s="1095" t="s">
        <v>1383</v>
      </c>
      <c r="P26" s="1096"/>
      <c r="Q26" s="1065"/>
      <c r="R26" s="1065"/>
      <c r="S26" s="1065"/>
      <c r="T26" s="1065"/>
      <c r="U26" s="1065"/>
      <c r="V26" s="1065"/>
      <c r="W26" s="1065"/>
      <c r="X26" s="1065"/>
      <c r="Y26" s="1065"/>
      <c r="Z26" s="1065"/>
    </row>
    <row r="27" spans="1:26" ht="75" customHeight="1">
      <c r="A27" s="1065"/>
      <c r="B27" s="1083" t="s">
        <v>1384</v>
      </c>
      <c r="C27" s="2535" t="s">
        <v>1385</v>
      </c>
      <c r="D27" s="5140"/>
      <c r="E27" s="5140"/>
      <c r="F27" s="5140"/>
      <c r="G27" s="5140"/>
      <c r="H27" s="5140"/>
      <c r="I27" s="5141"/>
      <c r="J27" s="1097">
        <v>12494607</v>
      </c>
      <c r="K27" s="5152"/>
      <c r="L27" s="2754"/>
      <c r="M27" s="2755"/>
      <c r="N27" s="2756"/>
      <c r="O27" s="2536" t="s">
        <v>1386</v>
      </c>
      <c r="P27" s="2536"/>
      <c r="Q27" s="1065"/>
      <c r="R27" s="1065"/>
      <c r="S27" s="1065"/>
      <c r="T27" s="1065"/>
      <c r="U27" s="1065"/>
      <c r="V27" s="1065"/>
      <c r="W27" s="1065"/>
      <c r="X27" s="1065"/>
      <c r="Y27" s="1065"/>
      <c r="Z27" s="1065"/>
    </row>
    <row r="28" spans="1:26" ht="21.75" customHeight="1">
      <c r="A28" s="1065"/>
      <c r="B28" s="2572" t="s">
        <v>1387</v>
      </c>
      <c r="C28" s="2522" t="s">
        <v>1388</v>
      </c>
      <c r="D28" s="5163"/>
      <c r="E28" s="5163"/>
      <c r="F28" s="5163"/>
      <c r="G28" s="1098" t="s">
        <v>1377</v>
      </c>
      <c r="H28" s="1099" t="s">
        <v>1378</v>
      </c>
      <c r="I28" s="1100" t="s">
        <v>1379</v>
      </c>
      <c r="J28" s="1101" t="s">
        <v>1380</v>
      </c>
      <c r="K28" s="5152"/>
      <c r="L28" s="2754"/>
      <c r="M28" s="2755"/>
      <c r="N28" s="2756"/>
      <c r="O28" s="5144"/>
      <c r="P28" s="5144"/>
      <c r="Q28" s="1065"/>
      <c r="R28" s="1065"/>
      <c r="S28" s="1065"/>
      <c r="T28" s="1065"/>
      <c r="U28" s="1065"/>
      <c r="V28" s="1065"/>
      <c r="W28" s="1065"/>
      <c r="X28" s="1065"/>
      <c r="Y28" s="1065"/>
      <c r="Z28" s="1065"/>
    </row>
    <row r="29" spans="1:26" ht="24.75" customHeight="1">
      <c r="A29" s="1065"/>
      <c r="B29" s="5164"/>
      <c r="C29" s="5146"/>
      <c r="D29" s="5146"/>
      <c r="E29" s="5146"/>
      <c r="F29" s="5146"/>
      <c r="G29" s="1098" t="s">
        <v>1389</v>
      </c>
      <c r="H29" s="1563">
        <v>2019</v>
      </c>
      <c r="I29" s="1100" t="s">
        <v>1390</v>
      </c>
      <c r="J29" s="1563">
        <v>2019</v>
      </c>
      <c r="K29" s="5152"/>
      <c r="L29" s="2754"/>
      <c r="M29" s="2755"/>
      <c r="N29" s="2756"/>
      <c r="O29" s="5144"/>
      <c r="P29" s="5144"/>
      <c r="Q29" s="1065"/>
      <c r="R29" s="1065"/>
      <c r="S29" s="1065"/>
      <c r="T29" s="1065"/>
      <c r="U29" s="1065"/>
      <c r="V29" s="1065"/>
      <c r="W29" s="1065"/>
      <c r="X29" s="1065"/>
      <c r="Y29" s="1065"/>
      <c r="Z29" s="1065"/>
    </row>
    <row r="30" spans="1:26" ht="47.25" customHeight="1">
      <c r="A30" s="1065"/>
      <c r="B30" s="1087" t="s">
        <v>1333</v>
      </c>
      <c r="C30" s="2514" t="s">
        <v>1391</v>
      </c>
      <c r="D30" s="5140"/>
      <c r="E30" s="5140"/>
      <c r="F30" s="5140"/>
      <c r="G30" s="5141"/>
      <c r="H30" s="2634" t="s">
        <v>1392</v>
      </c>
      <c r="I30" s="5140"/>
      <c r="J30" s="5141"/>
      <c r="K30" s="5152"/>
      <c r="L30" s="2754"/>
      <c r="M30" s="2755"/>
      <c r="N30" s="2756"/>
      <c r="O30" s="5149"/>
      <c r="P30" s="5149"/>
      <c r="Q30" s="1065"/>
      <c r="R30" s="1065"/>
      <c r="S30" s="1065"/>
      <c r="T30" s="1065"/>
      <c r="U30" s="1065"/>
      <c r="V30" s="1065"/>
      <c r="W30" s="1065"/>
      <c r="X30" s="1065"/>
      <c r="Y30" s="1065"/>
      <c r="Z30" s="1065"/>
    </row>
    <row r="31" spans="1:26" ht="57.6" customHeight="1">
      <c r="A31" s="1065"/>
      <c r="B31" s="1087" t="s">
        <v>1342</v>
      </c>
      <c r="C31" s="2514" t="s">
        <v>1393</v>
      </c>
      <c r="D31" s="5140"/>
      <c r="E31" s="5140"/>
      <c r="F31" s="5140"/>
      <c r="G31" s="5141"/>
      <c r="H31" s="2605" t="s">
        <v>1394</v>
      </c>
      <c r="I31" s="5140"/>
      <c r="J31" s="5141"/>
      <c r="K31" s="5165"/>
      <c r="L31" s="2757"/>
      <c r="M31" s="2758"/>
      <c r="N31" s="2759"/>
      <c r="O31" s="1102" t="s">
        <v>1395</v>
      </c>
      <c r="P31" s="1089"/>
      <c r="Q31" s="1065"/>
      <c r="R31" s="1065"/>
      <c r="S31" s="1065"/>
      <c r="T31" s="1065"/>
      <c r="U31" s="1065"/>
      <c r="V31" s="1065"/>
      <c r="W31" s="1065"/>
      <c r="X31" s="1065"/>
      <c r="Y31" s="1065"/>
      <c r="Z31" s="1065"/>
    </row>
    <row r="32" spans="1:26" ht="81" customHeight="1">
      <c r="A32" s="1065"/>
      <c r="B32" s="1087" t="s">
        <v>1344</v>
      </c>
      <c r="C32" s="2535" t="s">
        <v>1396</v>
      </c>
      <c r="D32" s="5140"/>
      <c r="E32" s="5140"/>
      <c r="F32" s="5140"/>
      <c r="G32" s="5140"/>
      <c r="H32" s="5140"/>
      <c r="I32" s="5140"/>
      <c r="J32" s="5140"/>
      <c r="K32" s="5140"/>
      <c r="L32" s="5140"/>
      <c r="M32" s="5140"/>
      <c r="N32" s="5145"/>
      <c r="O32" s="2631" t="s">
        <v>1397</v>
      </c>
      <c r="P32" s="2631"/>
      <c r="Q32" s="1065"/>
      <c r="R32" s="1065"/>
      <c r="S32" s="1065"/>
      <c r="T32" s="1065"/>
      <c r="U32" s="1065"/>
      <c r="V32" s="1065"/>
      <c r="W32" s="1065"/>
      <c r="X32" s="1065"/>
      <c r="Y32" s="1065"/>
      <c r="Z32" s="1065"/>
    </row>
    <row r="33" spans="1:26" ht="42.75" customHeight="1">
      <c r="A33" s="1065"/>
      <c r="B33" s="2749" t="s">
        <v>1398</v>
      </c>
      <c r="C33" s="5140"/>
      <c r="D33" s="5140"/>
      <c r="E33" s="5140"/>
      <c r="F33" s="5140"/>
      <c r="G33" s="5140"/>
      <c r="H33" s="5140"/>
      <c r="I33" s="5141"/>
      <c r="J33" s="1576" t="s">
        <v>1399</v>
      </c>
      <c r="K33" s="1576" t="s">
        <v>1400</v>
      </c>
      <c r="L33" s="2684" t="s">
        <v>1401</v>
      </c>
      <c r="M33" s="5140"/>
      <c r="N33" s="5145"/>
      <c r="O33" s="5166"/>
      <c r="P33" s="5166"/>
      <c r="Q33" s="1065"/>
      <c r="R33" s="1065"/>
      <c r="S33" s="1065"/>
      <c r="T33" s="1065"/>
      <c r="U33" s="1065"/>
      <c r="V33" s="1065"/>
      <c r="W33" s="1065"/>
      <c r="X33" s="1065"/>
      <c r="Y33" s="1065"/>
      <c r="Z33" s="1065"/>
    </row>
    <row r="34" spans="1:26" ht="24.75" customHeight="1">
      <c r="A34" s="1065"/>
      <c r="B34" s="1090" t="s">
        <v>1360</v>
      </c>
      <c r="C34" s="2514" t="s">
        <v>1402</v>
      </c>
      <c r="D34" s="5140"/>
      <c r="E34" s="5140"/>
      <c r="F34" s="5140"/>
      <c r="G34" s="5140"/>
      <c r="H34" s="5140"/>
      <c r="I34" s="5140"/>
      <c r="J34" s="5140"/>
      <c r="K34" s="5140"/>
      <c r="L34" s="5140"/>
      <c r="M34" s="5140"/>
      <c r="N34" s="5145"/>
      <c r="O34" s="2677" t="s">
        <v>1403</v>
      </c>
      <c r="P34" s="2746"/>
      <c r="Q34" s="1065"/>
      <c r="R34" s="1065"/>
      <c r="S34" s="1065"/>
      <c r="T34" s="1065"/>
      <c r="U34" s="1065"/>
      <c r="V34" s="1065"/>
      <c r="W34" s="1065"/>
      <c r="X34" s="1065"/>
      <c r="Y34" s="1065"/>
      <c r="Z34" s="1065"/>
    </row>
    <row r="35" spans="1:26" ht="21" customHeight="1">
      <c r="A35" s="1065"/>
      <c r="B35" s="1090"/>
      <c r="C35" s="2514" t="s">
        <v>1404</v>
      </c>
      <c r="D35" s="5140"/>
      <c r="E35" s="5140"/>
      <c r="F35" s="5140"/>
      <c r="G35" s="5140"/>
      <c r="H35" s="5140"/>
      <c r="I35" s="5141"/>
      <c r="J35" s="1103" t="s">
        <v>61</v>
      </c>
      <c r="K35" s="1103" t="s">
        <v>61</v>
      </c>
      <c r="L35" s="2742" t="s">
        <v>61</v>
      </c>
      <c r="M35" s="5140"/>
      <c r="N35" s="5145"/>
      <c r="O35" s="5144"/>
      <c r="P35" s="5144"/>
      <c r="Q35" s="1065"/>
      <c r="R35" s="1065"/>
      <c r="S35" s="1065"/>
      <c r="T35" s="1065"/>
      <c r="U35" s="1065"/>
      <c r="V35" s="1065"/>
      <c r="W35" s="1065"/>
      <c r="X35" s="1065"/>
      <c r="Y35" s="1065"/>
      <c r="Z35" s="1065"/>
    </row>
    <row r="36" spans="1:26" ht="15.75" customHeight="1">
      <c r="A36" s="1065"/>
      <c r="B36" s="1090"/>
      <c r="C36" s="2514" t="s">
        <v>1405</v>
      </c>
      <c r="D36" s="5140"/>
      <c r="E36" s="5140"/>
      <c r="F36" s="5140"/>
      <c r="G36" s="5140"/>
      <c r="H36" s="5140"/>
      <c r="I36" s="5141"/>
      <c r="J36" s="1104">
        <v>3789235</v>
      </c>
      <c r="K36" s="1105">
        <v>5236194</v>
      </c>
      <c r="L36" s="2742">
        <f t="shared" ref="L36:L37" si="0">ABS(J36-K36)/J36</f>
        <v>0.38186045468280538</v>
      </c>
      <c r="M36" s="5140"/>
      <c r="N36" s="5145"/>
      <c r="O36" s="5144"/>
      <c r="P36" s="5144"/>
      <c r="Q36" s="1065"/>
      <c r="R36" s="1065"/>
      <c r="S36" s="1065"/>
      <c r="T36" s="1065"/>
      <c r="U36" s="1065"/>
      <c r="V36" s="1065"/>
      <c r="W36" s="1065"/>
      <c r="X36" s="1065"/>
      <c r="Y36" s="1065"/>
      <c r="Z36" s="1065"/>
    </row>
    <row r="37" spans="1:26" ht="15.75" customHeight="1">
      <c r="A37" s="1065"/>
      <c r="B37" s="1090"/>
      <c r="C37" s="2743" t="s">
        <v>1406</v>
      </c>
      <c r="D37" s="5167"/>
      <c r="E37" s="5167"/>
      <c r="F37" s="1106" t="s">
        <v>1407</v>
      </c>
      <c r="G37" s="2515" t="s">
        <v>1408</v>
      </c>
      <c r="H37" s="5140"/>
      <c r="I37" s="5141"/>
      <c r="J37" s="1107">
        <v>293192</v>
      </c>
      <c r="K37" s="1108">
        <v>559800</v>
      </c>
      <c r="L37" s="2744">
        <f t="shared" si="0"/>
        <v>0.90932904035580775</v>
      </c>
      <c r="M37" s="2747"/>
      <c r="N37" s="2748"/>
      <c r="O37" s="5144"/>
      <c r="P37" s="5144"/>
      <c r="Q37" s="1065"/>
      <c r="R37" s="1065"/>
      <c r="S37" s="1065"/>
      <c r="T37" s="1065"/>
      <c r="U37" s="1065"/>
      <c r="V37" s="1065"/>
      <c r="W37" s="1065"/>
      <c r="X37" s="1065"/>
      <c r="Y37" s="1065"/>
      <c r="Z37" s="1065"/>
    </row>
    <row r="38" spans="1:26" ht="21" customHeight="1">
      <c r="A38" s="1065"/>
      <c r="B38" s="1090" t="s">
        <v>1409</v>
      </c>
      <c r="C38" s="2743" t="s">
        <v>1410</v>
      </c>
      <c r="D38" s="5167"/>
      <c r="E38" s="5167"/>
      <c r="F38" s="5167"/>
      <c r="G38" s="5167"/>
      <c r="H38" s="5167"/>
      <c r="I38" s="5167"/>
      <c r="J38" s="5167"/>
      <c r="K38" s="5167"/>
      <c r="L38" s="5167"/>
      <c r="M38" s="5167"/>
      <c r="N38" s="5168"/>
      <c r="O38" s="5144"/>
      <c r="P38" s="5144"/>
      <c r="Q38" s="1065"/>
      <c r="R38" s="1065"/>
      <c r="S38" s="1065"/>
      <c r="T38" s="1065"/>
      <c r="U38" s="1065"/>
      <c r="V38" s="1065"/>
      <c r="W38" s="1065"/>
      <c r="X38" s="1065"/>
      <c r="Y38" s="1065"/>
      <c r="Z38" s="1065"/>
    </row>
    <row r="39" spans="1:26" ht="23.25" customHeight="1">
      <c r="A39" s="1065"/>
      <c r="B39" s="1090"/>
      <c r="C39" s="2743" t="s">
        <v>1411</v>
      </c>
      <c r="D39" s="5167"/>
      <c r="E39" s="5167"/>
      <c r="F39" s="5167"/>
      <c r="G39" s="5167"/>
      <c r="H39" s="5167"/>
      <c r="I39" s="5169"/>
      <c r="J39" s="1107">
        <v>392523</v>
      </c>
      <c r="K39" s="1108">
        <v>624500</v>
      </c>
      <c r="L39" s="2745">
        <f t="shared" ref="L39" si="1">ABS(J39-K39)/J39</f>
        <v>0.59098957258555551</v>
      </c>
      <c r="M39" s="5140"/>
      <c r="N39" s="5145"/>
      <c r="O39" s="5144"/>
      <c r="P39" s="5144"/>
      <c r="Q39" s="1065"/>
      <c r="R39" s="1065"/>
      <c r="S39" s="1065"/>
      <c r="T39" s="1065"/>
      <c r="U39" s="1065"/>
      <c r="V39" s="1065"/>
      <c r="W39" s="1065"/>
      <c r="X39" s="1065"/>
      <c r="Y39" s="1065"/>
      <c r="Z39" s="1065"/>
    </row>
    <row r="40" spans="1:26" ht="27.75" customHeight="1">
      <c r="A40" s="1065"/>
      <c r="B40" s="1090"/>
      <c r="C40" s="2743" t="s">
        <v>1412</v>
      </c>
      <c r="D40" s="5167"/>
      <c r="E40" s="5167"/>
      <c r="F40" s="1106" t="s">
        <v>1407</v>
      </c>
      <c r="G40" s="2515" t="s">
        <v>1413</v>
      </c>
      <c r="H40" s="5140"/>
      <c r="I40" s="5141"/>
      <c r="J40" s="1107">
        <v>459168</v>
      </c>
      <c r="K40" s="1108">
        <v>629000</v>
      </c>
      <c r="L40" s="2745">
        <f>ABS(J40-K40)/J40</f>
        <v>0.36986898041675376</v>
      </c>
      <c r="M40" s="5140"/>
      <c r="N40" s="5145"/>
      <c r="O40" s="5144"/>
      <c r="P40" s="5144"/>
      <c r="Q40" s="1065"/>
      <c r="R40" s="1065"/>
      <c r="S40" s="1065"/>
      <c r="T40" s="1065"/>
      <c r="U40" s="1065"/>
      <c r="V40" s="1065"/>
      <c r="W40" s="1065"/>
      <c r="X40" s="1065"/>
      <c r="Y40" s="1065"/>
      <c r="Z40" s="1065"/>
    </row>
    <row r="41" spans="1:26" ht="21" customHeight="1">
      <c r="A41" s="1065"/>
      <c r="B41" s="1090" t="s">
        <v>1414</v>
      </c>
      <c r="C41" s="2743" t="s">
        <v>1415</v>
      </c>
      <c r="D41" s="5167"/>
      <c r="E41" s="5167"/>
      <c r="F41" s="5167"/>
      <c r="G41" s="5167"/>
      <c r="H41" s="5167"/>
      <c r="I41" s="5167"/>
      <c r="J41" s="5167"/>
      <c r="K41" s="5167"/>
      <c r="L41" s="5167"/>
      <c r="M41" s="5167"/>
      <c r="N41" s="5168"/>
      <c r="O41" s="5144"/>
      <c r="P41" s="5144"/>
      <c r="Q41" s="1065"/>
      <c r="R41" s="1065"/>
      <c r="S41" s="1065"/>
      <c r="T41" s="1065"/>
      <c r="U41" s="1065"/>
      <c r="V41" s="1065"/>
      <c r="W41" s="1065"/>
      <c r="X41" s="1065"/>
      <c r="Y41" s="1065"/>
      <c r="Z41" s="1065"/>
    </row>
    <row r="42" spans="1:26" ht="21" customHeight="1">
      <c r="A42" s="1065"/>
      <c r="B42" s="1090"/>
      <c r="C42" s="2743" t="s">
        <v>1416</v>
      </c>
      <c r="D42" s="5167"/>
      <c r="E42" s="5167"/>
      <c r="F42" s="5167"/>
      <c r="G42" s="5167"/>
      <c r="H42" s="5167"/>
      <c r="I42" s="5169"/>
      <c r="J42" s="1109" t="s">
        <v>61</v>
      </c>
      <c r="K42" s="1109" t="s">
        <v>61</v>
      </c>
      <c r="L42" s="2744" t="s">
        <v>61</v>
      </c>
      <c r="M42" s="5140"/>
      <c r="N42" s="5145"/>
      <c r="O42" s="5144"/>
      <c r="P42" s="5144"/>
      <c r="Q42" s="1065"/>
      <c r="R42" s="1065"/>
      <c r="S42" s="1065"/>
      <c r="T42" s="1065"/>
      <c r="U42" s="1065"/>
      <c r="V42" s="1065"/>
      <c r="W42" s="1065"/>
      <c r="X42" s="1065"/>
      <c r="Y42" s="1065"/>
      <c r="Z42" s="1065"/>
    </row>
    <row r="43" spans="1:26" ht="21" customHeight="1">
      <c r="A43" s="1065"/>
      <c r="B43" s="1090"/>
      <c r="C43" s="2743" t="s">
        <v>1417</v>
      </c>
      <c r="D43" s="5167"/>
      <c r="E43" s="5167"/>
      <c r="F43" s="5167"/>
      <c r="G43" s="5167"/>
      <c r="H43" s="5167"/>
      <c r="I43" s="5169"/>
      <c r="J43" s="1107">
        <v>150775</v>
      </c>
      <c r="K43" s="1108">
        <v>148787</v>
      </c>
      <c r="L43" s="2744">
        <f t="shared" ref="L43:L45" si="2">ABS(J43-K43)/J43</f>
        <v>1.3185209749626928E-2</v>
      </c>
      <c r="M43" s="5140"/>
      <c r="N43" s="5145"/>
      <c r="O43" s="5144"/>
      <c r="P43" s="5144"/>
      <c r="Q43" s="1065"/>
      <c r="R43" s="1065"/>
      <c r="S43" s="1065"/>
      <c r="T43" s="1065"/>
      <c r="U43" s="1065"/>
      <c r="V43" s="1065"/>
      <c r="W43" s="1065"/>
      <c r="X43" s="1065"/>
      <c r="Y43" s="1065"/>
      <c r="Z43" s="1065"/>
    </row>
    <row r="44" spans="1:26" ht="19.5" customHeight="1">
      <c r="A44" s="1065"/>
      <c r="B44" s="1090"/>
      <c r="C44" s="2743" t="s">
        <v>1418</v>
      </c>
      <c r="D44" s="5167"/>
      <c r="E44" s="5167"/>
      <c r="F44" s="5167"/>
      <c r="G44" s="5167"/>
      <c r="H44" s="5167"/>
      <c r="I44" s="5169"/>
      <c r="J44" s="1109" t="s">
        <v>61</v>
      </c>
      <c r="K44" s="1109" t="s">
        <v>61</v>
      </c>
      <c r="L44" s="2744" t="s">
        <v>61</v>
      </c>
      <c r="M44" s="5140"/>
      <c r="N44" s="5145"/>
      <c r="O44" s="5144"/>
      <c r="P44" s="5144"/>
      <c r="Q44" s="1065"/>
      <c r="R44" s="1065"/>
      <c r="S44" s="1065"/>
      <c r="T44" s="1065"/>
      <c r="U44" s="1065"/>
      <c r="V44" s="1065"/>
      <c r="W44" s="1065"/>
      <c r="X44" s="1065"/>
      <c r="Y44" s="1065"/>
      <c r="Z44" s="1065"/>
    </row>
    <row r="45" spans="1:26" ht="15.75" customHeight="1">
      <c r="A45" s="1065"/>
      <c r="B45" s="1090"/>
      <c r="C45" s="2743" t="s">
        <v>1419</v>
      </c>
      <c r="D45" s="5167"/>
      <c r="E45" s="5167"/>
      <c r="F45" s="1106" t="s">
        <v>1407</v>
      </c>
      <c r="G45" s="2515" t="s">
        <v>1420</v>
      </c>
      <c r="H45" s="5140"/>
      <c r="I45" s="5141"/>
      <c r="J45" s="1107">
        <v>1551001</v>
      </c>
      <c r="K45" s="1108">
        <v>3179501</v>
      </c>
      <c r="L45" s="2745">
        <f t="shared" si="2"/>
        <v>1.0499670857723495</v>
      </c>
      <c r="M45" s="5140"/>
      <c r="N45" s="5145"/>
      <c r="O45" s="5144"/>
      <c r="P45" s="5144"/>
      <c r="Q45" s="1065"/>
      <c r="R45" s="1065"/>
      <c r="S45" s="1065"/>
      <c r="T45" s="1065"/>
      <c r="U45" s="1065"/>
      <c r="V45" s="1065"/>
      <c r="W45" s="1065"/>
      <c r="X45" s="1065"/>
      <c r="Y45" s="1065"/>
      <c r="Z45" s="1065"/>
    </row>
    <row r="46" spans="1:26" ht="21" customHeight="1">
      <c r="A46" s="1065"/>
      <c r="B46" s="1090" t="s">
        <v>1421</v>
      </c>
      <c r="C46" s="2743" t="s">
        <v>1422</v>
      </c>
      <c r="D46" s="5167"/>
      <c r="E46" s="5167"/>
      <c r="F46" s="5167"/>
      <c r="G46" s="5167"/>
      <c r="H46" s="5167"/>
      <c r="I46" s="5167"/>
      <c r="J46" s="5167"/>
      <c r="K46" s="5167"/>
      <c r="L46" s="5167"/>
      <c r="M46" s="5167"/>
      <c r="N46" s="5168"/>
      <c r="O46" s="5144"/>
      <c r="P46" s="5144"/>
      <c r="Q46" s="1065"/>
      <c r="R46" s="1065"/>
      <c r="S46" s="1065"/>
      <c r="T46" s="1065"/>
      <c r="U46" s="1065"/>
      <c r="V46" s="1065"/>
      <c r="W46" s="1065"/>
      <c r="X46" s="1065"/>
      <c r="Y46" s="1065"/>
      <c r="Z46" s="1065"/>
    </row>
    <row r="47" spans="1:26" ht="21" customHeight="1">
      <c r="A47" s="1065"/>
      <c r="B47" s="1090"/>
      <c r="C47" s="2743" t="s">
        <v>1423</v>
      </c>
      <c r="D47" s="5167"/>
      <c r="E47" s="5167"/>
      <c r="F47" s="5167"/>
      <c r="G47" s="5167"/>
      <c r="H47" s="5167"/>
      <c r="I47" s="5169"/>
      <c r="J47" s="1109" t="s">
        <v>61</v>
      </c>
      <c r="K47" s="1109" t="s">
        <v>61</v>
      </c>
      <c r="L47" s="2744" t="s">
        <v>61</v>
      </c>
      <c r="M47" s="5140"/>
      <c r="N47" s="5145"/>
      <c r="O47" s="5144"/>
      <c r="P47" s="5144"/>
      <c r="Q47" s="1065"/>
      <c r="R47" s="1065"/>
      <c r="S47" s="1065"/>
      <c r="T47" s="1065"/>
      <c r="U47" s="1065"/>
      <c r="V47" s="1065"/>
      <c r="W47" s="1065"/>
      <c r="X47" s="1065"/>
      <c r="Y47" s="1065"/>
      <c r="Z47" s="1065"/>
    </row>
    <row r="48" spans="1:26" ht="21" customHeight="1">
      <c r="A48" s="1065"/>
      <c r="B48" s="1090"/>
      <c r="C48" s="2743" t="s">
        <v>1424</v>
      </c>
      <c r="D48" s="5167"/>
      <c r="E48" s="5167"/>
      <c r="F48" s="5167"/>
      <c r="G48" s="5167"/>
      <c r="H48" s="5167"/>
      <c r="I48" s="5169"/>
      <c r="J48" s="1107">
        <v>147250</v>
      </c>
      <c r="K48" s="1108">
        <v>182346</v>
      </c>
      <c r="L48" s="2744">
        <f t="shared" ref="L48:L52" si="3">ABS(J48-K48)/J48</f>
        <v>0.23834295415959253</v>
      </c>
      <c r="M48" s="5140"/>
      <c r="N48" s="5145"/>
      <c r="O48" s="5144"/>
      <c r="P48" s="5144"/>
      <c r="Q48" s="1065"/>
      <c r="R48" s="1065"/>
      <c r="S48" s="1065"/>
      <c r="T48" s="1065"/>
      <c r="U48" s="1065"/>
      <c r="V48" s="1065"/>
      <c r="W48" s="1065"/>
      <c r="X48" s="1065"/>
      <c r="Y48" s="1065"/>
      <c r="Z48" s="1065"/>
    </row>
    <row r="49" spans="1:26" ht="18.75" customHeight="1">
      <c r="A49" s="1065"/>
      <c r="B49" s="1090"/>
      <c r="C49" s="2743" t="s">
        <v>1425</v>
      </c>
      <c r="D49" s="5167"/>
      <c r="E49" s="5167"/>
      <c r="F49" s="1106" t="s">
        <v>1407</v>
      </c>
      <c r="G49" s="2524"/>
      <c r="H49" s="5140"/>
      <c r="I49" s="5141"/>
      <c r="J49" s="1109" t="s">
        <v>61</v>
      </c>
      <c r="K49" s="1109" t="s">
        <v>61</v>
      </c>
      <c r="L49" s="2744" t="s">
        <v>61</v>
      </c>
      <c r="M49" s="5140"/>
      <c r="N49" s="5145"/>
      <c r="O49" s="5144"/>
      <c r="P49" s="5144"/>
      <c r="Q49" s="1065"/>
      <c r="R49" s="1065"/>
      <c r="S49" s="1065"/>
      <c r="T49" s="1065"/>
      <c r="U49" s="1065"/>
      <c r="V49" s="1065"/>
      <c r="W49" s="1065"/>
      <c r="X49" s="1065"/>
      <c r="Y49" s="1065"/>
      <c r="Z49" s="1065"/>
    </row>
    <row r="50" spans="1:26" ht="21" customHeight="1">
      <c r="A50" s="1065"/>
      <c r="B50" s="1090" t="s">
        <v>1426</v>
      </c>
      <c r="C50" s="2743" t="s">
        <v>1427</v>
      </c>
      <c r="D50" s="5167"/>
      <c r="E50" s="5167"/>
      <c r="F50" s="5167"/>
      <c r="G50" s="5167"/>
      <c r="H50" s="5167"/>
      <c r="I50" s="5169"/>
      <c r="J50" s="1107">
        <v>109550</v>
      </c>
      <c r="K50" s="1108">
        <v>103847</v>
      </c>
      <c r="L50" s="2744">
        <f t="shared" si="3"/>
        <v>5.2058420812414422E-2</v>
      </c>
      <c r="M50" s="5140"/>
      <c r="N50" s="5145"/>
      <c r="O50" s="5144"/>
      <c r="P50" s="5144"/>
      <c r="Q50" s="1065"/>
      <c r="R50" s="1065"/>
      <c r="S50" s="1065"/>
      <c r="T50" s="1065"/>
      <c r="U50" s="1065"/>
      <c r="V50" s="1065"/>
      <c r="W50" s="1065"/>
      <c r="X50" s="1065"/>
      <c r="Y50" s="1065"/>
      <c r="Z50" s="1065"/>
    </row>
    <row r="51" spans="1:26" ht="21" customHeight="1">
      <c r="A51" s="1065"/>
      <c r="B51" s="1090" t="s">
        <v>1428</v>
      </c>
      <c r="C51" s="2743" t="s">
        <v>1429</v>
      </c>
      <c r="D51" s="5167"/>
      <c r="E51" s="5167"/>
      <c r="F51" s="5167"/>
      <c r="G51" s="5167"/>
      <c r="H51" s="5167"/>
      <c r="I51" s="5169"/>
      <c r="J51" s="1107">
        <v>545</v>
      </c>
      <c r="K51" s="1108">
        <v>5000</v>
      </c>
      <c r="L51" s="2744">
        <f t="shared" si="3"/>
        <v>8.1743119266055047</v>
      </c>
      <c r="M51" s="5140"/>
      <c r="N51" s="5145"/>
      <c r="O51" s="5144"/>
      <c r="P51" s="5144"/>
      <c r="Q51" s="1065"/>
      <c r="R51" s="1065"/>
      <c r="S51" s="1065"/>
      <c r="T51" s="1065"/>
      <c r="U51" s="1065"/>
      <c r="V51" s="1065"/>
      <c r="W51" s="1065"/>
      <c r="X51" s="1065"/>
      <c r="Y51" s="1065"/>
      <c r="Z51" s="1065"/>
    </row>
    <row r="52" spans="1:26" ht="21" customHeight="1">
      <c r="A52" s="1065"/>
      <c r="B52" s="1090" t="s">
        <v>1430</v>
      </c>
      <c r="C52" s="2743" t="s">
        <v>1431</v>
      </c>
      <c r="D52" s="5167"/>
      <c r="E52" s="5167"/>
      <c r="F52" s="5167"/>
      <c r="G52" s="5167"/>
      <c r="H52" s="5167"/>
      <c r="I52" s="5169"/>
      <c r="J52" s="1107">
        <v>10548432</v>
      </c>
      <c r="K52" s="1108">
        <v>39321779</v>
      </c>
      <c r="L52" s="2744">
        <f t="shared" si="3"/>
        <v>2.7277368807041653</v>
      </c>
      <c r="M52" s="5140"/>
      <c r="N52" s="5145"/>
      <c r="O52" s="5144"/>
      <c r="P52" s="5144"/>
      <c r="Q52" s="1065"/>
      <c r="R52" s="1065"/>
      <c r="S52" s="1065"/>
      <c r="T52" s="1065"/>
      <c r="U52" s="1065"/>
      <c r="V52" s="1065"/>
      <c r="W52" s="1065"/>
      <c r="X52" s="1065"/>
      <c r="Y52" s="1065"/>
      <c r="Z52" s="1065"/>
    </row>
    <row r="53" spans="1:26" ht="21" customHeight="1">
      <c r="A53" s="1065"/>
      <c r="B53" s="1090" t="s">
        <v>1432</v>
      </c>
      <c r="C53" s="2514" t="s">
        <v>1433</v>
      </c>
      <c r="D53" s="5140"/>
      <c r="E53" s="5140"/>
      <c r="F53" s="5140"/>
      <c r="G53" s="5140"/>
      <c r="H53" s="5140"/>
      <c r="I53" s="5141"/>
      <c r="J53" s="1103" t="s">
        <v>61</v>
      </c>
      <c r="K53" s="1103" t="s">
        <v>61</v>
      </c>
      <c r="L53" s="2742" t="s">
        <v>61</v>
      </c>
      <c r="M53" s="5140"/>
      <c r="N53" s="5145"/>
      <c r="O53" s="5144"/>
      <c r="P53" s="5144"/>
      <c r="Q53" s="1065"/>
      <c r="R53" s="1065"/>
      <c r="S53" s="1065"/>
      <c r="T53" s="1065"/>
      <c r="U53" s="1065"/>
      <c r="V53" s="1065"/>
      <c r="W53" s="1065"/>
      <c r="X53" s="1065"/>
      <c r="Y53" s="1065"/>
      <c r="Z53" s="1065"/>
    </row>
    <row r="54" spans="1:26" ht="21" customHeight="1">
      <c r="A54" s="1065"/>
      <c r="B54" s="1090" t="s">
        <v>1434</v>
      </c>
      <c r="C54" s="2514" t="s">
        <v>1435</v>
      </c>
      <c r="D54" s="5140"/>
      <c r="E54" s="5140"/>
      <c r="F54" s="5140"/>
      <c r="G54" s="5140"/>
      <c r="H54" s="5140"/>
      <c r="I54" s="5140"/>
      <c r="J54" s="5140"/>
      <c r="K54" s="5140"/>
      <c r="L54" s="5140"/>
      <c r="M54" s="5140"/>
      <c r="N54" s="5145"/>
      <c r="O54" s="5144"/>
      <c r="P54" s="5144"/>
      <c r="Q54" s="1065"/>
      <c r="R54" s="1065"/>
      <c r="S54" s="1065"/>
      <c r="T54" s="1065"/>
      <c r="U54" s="1065"/>
      <c r="V54" s="1065"/>
      <c r="W54" s="1065"/>
      <c r="X54" s="1065"/>
      <c r="Y54" s="1065"/>
      <c r="Z54" s="1065"/>
    </row>
    <row r="55" spans="1:26" ht="21" customHeight="1">
      <c r="A55" s="1065"/>
      <c r="B55" s="1090"/>
      <c r="C55" s="2514" t="s">
        <v>1436</v>
      </c>
      <c r="D55" s="5140"/>
      <c r="E55" s="5140"/>
      <c r="F55" s="5140"/>
      <c r="G55" s="5140"/>
      <c r="H55" s="5140"/>
      <c r="I55" s="5141"/>
      <c r="J55" s="1103" t="s">
        <v>61</v>
      </c>
      <c r="K55" s="1103" t="s">
        <v>61</v>
      </c>
      <c r="L55" s="2742" t="s">
        <v>61</v>
      </c>
      <c r="M55" s="5140"/>
      <c r="N55" s="5145"/>
      <c r="O55" s="5144"/>
      <c r="P55" s="5144"/>
      <c r="Q55" s="1065"/>
      <c r="R55" s="1065"/>
      <c r="S55" s="1065"/>
      <c r="T55" s="1065"/>
      <c r="U55" s="1065"/>
      <c r="V55" s="1065"/>
      <c r="W55" s="1065"/>
      <c r="X55" s="1065"/>
      <c r="Y55" s="1065"/>
      <c r="Z55" s="1065"/>
    </row>
    <row r="56" spans="1:26" ht="21" customHeight="1">
      <c r="A56" s="1065"/>
      <c r="B56" s="1090"/>
      <c r="C56" s="2514" t="s">
        <v>1437</v>
      </c>
      <c r="D56" s="5140"/>
      <c r="E56" s="5140"/>
      <c r="F56" s="5140"/>
      <c r="G56" s="5140"/>
      <c r="H56" s="5140"/>
      <c r="I56" s="5141"/>
      <c r="J56" s="1104">
        <v>341936</v>
      </c>
      <c r="K56" s="1105">
        <v>526424</v>
      </c>
      <c r="L56" s="2742">
        <f t="shared" ref="L56" si="4">ABS(J56-K56)/J56</f>
        <v>0.53953956295915029</v>
      </c>
      <c r="M56" s="5140"/>
      <c r="N56" s="5145"/>
      <c r="O56" s="5144"/>
      <c r="P56" s="5144"/>
      <c r="Q56" s="1065"/>
      <c r="R56" s="1065"/>
      <c r="S56" s="1065"/>
      <c r="T56" s="1065"/>
      <c r="U56" s="1065"/>
      <c r="V56" s="1065"/>
      <c r="W56" s="1065"/>
      <c r="X56" s="1065"/>
      <c r="Y56" s="1065"/>
      <c r="Z56" s="1065"/>
    </row>
    <row r="57" spans="1:26" ht="51.75" customHeight="1" thickBot="1">
      <c r="A57" s="1065"/>
      <c r="B57" s="1110" t="s">
        <v>1438</v>
      </c>
      <c r="C57" s="2519" t="s">
        <v>1439</v>
      </c>
      <c r="D57" s="5156"/>
      <c r="E57" s="5156"/>
      <c r="F57" s="5156"/>
      <c r="G57" s="5156"/>
      <c r="H57" s="5156"/>
      <c r="I57" s="5170"/>
      <c r="J57" s="1103" t="s">
        <v>61</v>
      </c>
      <c r="K57" s="1103" t="s">
        <v>61</v>
      </c>
      <c r="L57" s="2742" t="s">
        <v>61</v>
      </c>
      <c r="M57" s="5140"/>
      <c r="N57" s="5145"/>
      <c r="O57" s="5161"/>
      <c r="P57" s="5161"/>
      <c r="Q57" s="1065"/>
      <c r="R57" s="1065"/>
      <c r="S57" s="1065"/>
      <c r="T57" s="1065"/>
      <c r="U57" s="1065"/>
      <c r="V57" s="1065"/>
      <c r="W57" s="1065"/>
      <c r="X57" s="1065"/>
      <c r="Y57" s="1065"/>
      <c r="Z57" s="1065"/>
    </row>
    <row r="58" spans="1:26" ht="52.5" customHeight="1" thickBot="1">
      <c r="A58" s="1065"/>
      <c r="B58" s="1111" t="s">
        <v>1440</v>
      </c>
      <c r="C58" s="2737" t="s">
        <v>1441</v>
      </c>
      <c r="D58" s="5134"/>
      <c r="E58" s="5134"/>
      <c r="F58" s="5134"/>
      <c r="G58" s="5134"/>
      <c r="H58" s="5134"/>
      <c r="I58" s="5134"/>
      <c r="J58" s="1112" t="s">
        <v>1442</v>
      </c>
      <c r="K58" s="1113" t="s">
        <v>1443</v>
      </c>
      <c r="L58" s="2738" t="s">
        <v>1444</v>
      </c>
      <c r="M58" s="5135"/>
      <c r="N58" s="5136"/>
      <c r="O58" s="1114" t="s">
        <v>1445</v>
      </c>
      <c r="P58" s="1114"/>
      <c r="Q58" s="1065"/>
      <c r="R58" s="1065"/>
      <c r="S58" s="1065"/>
      <c r="T58" s="1065"/>
      <c r="U58" s="1065"/>
      <c r="V58" s="1065"/>
      <c r="W58" s="1065"/>
      <c r="X58" s="1065"/>
      <c r="Y58" s="1065"/>
      <c r="Z58" s="1065"/>
    </row>
    <row r="59" spans="1:26" ht="39.75" customHeight="1">
      <c r="A59" s="1065"/>
      <c r="B59" s="2739" t="s">
        <v>1446</v>
      </c>
      <c r="C59" s="5146"/>
      <c r="D59" s="5146"/>
      <c r="E59" s="5146"/>
      <c r="F59" s="5146"/>
      <c r="G59" s="5146"/>
      <c r="H59" s="5146"/>
      <c r="I59" s="5146"/>
      <c r="J59" s="5146"/>
      <c r="K59" s="5146"/>
      <c r="L59" s="5146"/>
      <c r="M59" s="5146"/>
      <c r="N59" s="5146"/>
      <c r="O59" s="5146"/>
      <c r="P59" s="5166"/>
      <c r="Q59" s="1065"/>
      <c r="R59" s="1065"/>
      <c r="S59" s="1065"/>
      <c r="T59" s="1065"/>
      <c r="U59" s="1065"/>
      <c r="V59" s="1065"/>
      <c r="W59" s="1065"/>
      <c r="X59" s="1065"/>
      <c r="Y59" s="1065"/>
      <c r="Z59" s="1065"/>
    </row>
    <row r="60" spans="1:26" ht="174.75" customHeight="1" thickBot="1">
      <c r="A60" s="1065"/>
      <c r="B60" s="1115" t="s">
        <v>1447</v>
      </c>
      <c r="C60" s="2636" t="s">
        <v>1448</v>
      </c>
      <c r="D60" s="5156"/>
      <c r="E60" s="5156"/>
      <c r="F60" s="5156"/>
      <c r="G60" s="5156"/>
      <c r="H60" s="5156"/>
      <c r="I60" s="5156"/>
      <c r="J60" s="2740" t="s">
        <v>1442</v>
      </c>
      <c r="K60" s="5156"/>
      <c r="L60" s="1116" t="s">
        <v>1443</v>
      </c>
      <c r="M60" s="2741" t="s">
        <v>1449</v>
      </c>
      <c r="N60" s="5171"/>
      <c r="O60" s="1117" t="s">
        <v>1450</v>
      </c>
      <c r="P60" s="1565"/>
      <c r="Q60" s="1065"/>
      <c r="R60" s="1065"/>
      <c r="S60" s="1065"/>
      <c r="T60" s="1065"/>
      <c r="U60" s="1065"/>
      <c r="V60" s="1065"/>
      <c r="W60" s="1065"/>
      <c r="X60" s="1065"/>
      <c r="Y60" s="1065"/>
      <c r="Z60" s="1065"/>
    </row>
    <row r="61" spans="1:26" ht="26.25" customHeight="1">
      <c r="A61" s="1065"/>
      <c r="B61" s="2644" t="s">
        <v>1451</v>
      </c>
      <c r="C61" s="5137"/>
      <c r="D61" s="5137"/>
      <c r="E61" s="5137"/>
      <c r="F61" s="5137"/>
      <c r="G61" s="5137"/>
      <c r="H61" s="5137"/>
      <c r="I61" s="5137"/>
      <c r="J61" s="5137"/>
      <c r="K61" s="5137"/>
      <c r="L61" s="5137"/>
      <c r="M61" s="5137"/>
      <c r="N61" s="5137"/>
      <c r="O61" s="5137"/>
      <c r="P61" s="5172"/>
      <c r="Q61" s="1065"/>
      <c r="R61" s="1065"/>
      <c r="S61" s="1065"/>
      <c r="T61" s="1065"/>
      <c r="U61" s="1065"/>
      <c r="V61" s="1065"/>
      <c r="W61" s="1065"/>
      <c r="X61" s="1065"/>
      <c r="Y61" s="1065"/>
      <c r="Z61" s="1065"/>
    </row>
    <row r="62" spans="1:26" ht="46.5" customHeight="1">
      <c r="A62" s="1065"/>
      <c r="B62" s="1115" t="s">
        <v>1452</v>
      </c>
      <c r="C62" s="2734" t="s">
        <v>1453</v>
      </c>
      <c r="D62" s="5146"/>
      <c r="E62" s="5146"/>
      <c r="F62" s="5147"/>
      <c r="G62" s="1118" t="s">
        <v>1454</v>
      </c>
      <c r="H62" s="1119" t="s">
        <v>1455</v>
      </c>
      <c r="I62" s="2698" t="s">
        <v>1456</v>
      </c>
      <c r="J62" s="5141"/>
      <c r="K62" s="2698" t="s">
        <v>1457</v>
      </c>
      <c r="L62" s="5140"/>
      <c r="M62" s="5140"/>
      <c r="N62" s="5145"/>
      <c r="O62" s="2735"/>
      <c r="P62" s="2735"/>
      <c r="Q62" s="1065"/>
      <c r="R62" s="1065"/>
      <c r="S62" s="1065"/>
      <c r="T62" s="1065"/>
      <c r="U62" s="1065"/>
      <c r="V62" s="1065"/>
      <c r="W62" s="1065"/>
      <c r="X62" s="1065"/>
      <c r="Y62" s="1065"/>
      <c r="Z62" s="1065"/>
    </row>
    <row r="63" spans="1:26" ht="207" customHeight="1">
      <c r="A63" s="1065"/>
      <c r="B63" s="1087" t="s">
        <v>1333</v>
      </c>
      <c r="C63" s="2514" t="s">
        <v>1458</v>
      </c>
      <c r="D63" s="5140"/>
      <c r="E63" s="5140"/>
      <c r="F63" s="5141"/>
      <c r="G63" s="1120">
        <v>11129045</v>
      </c>
      <c r="H63" s="1101" t="s">
        <v>1459</v>
      </c>
      <c r="I63" s="2515" t="s">
        <v>1460</v>
      </c>
      <c r="J63" s="5141"/>
      <c r="K63" s="2736" t="s">
        <v>1461</v>
      </c>
      <c r="L63" s="2736"/>
      <c r="M63" s="2736"/>
      <c r="N63" s="2736"/>
      <c r="O63" s="5144"/>
      <c r="P63" s="5144"/>
      <c r="Q63" s="1065"/>
      <c r="R63" s="1065"/>
      <c r="S63" s="1065"/>
      <c r="T63" s="1065"/>
      <c r="U63" s="1065"/>
      <c r="V63" s="1065"/>
      <c r="W63" s="1065"/>
      <c r="X63" s="1065"/>
      <c r="Y63" s="1065"/>
      <c r="Z63" s="1065"/>
    </row>
    <row r="64" spans="1:26" ht="59.25" customHeight="1">
      <c r="A64" s="1065"/>
      <c r="B64" s="1087" t="s">
        <v>1342</v>
      </c>
      <c r="C64" s="2514" t="s">
        <v>1462</v>
      </c>
      <c r="D64" s="5140"/>
      <c r="E64" s="5140"/>
      <c r="F64" s="5141"/>
      <c r="G64" s="1121">
        <v>0</v>
      </c>
      <c r="H64" s="1101" t="s">
        <v>1463</v>
      </c>
      <c r="I64" s="2515" t="s">
        <v>1464</v>
      </c>
      <c r="J64" s="5141"/>
      <c r="K64" s="2733" t="s">
        <v>1465</v>
      </c>
      <c r="L64" s="5173"/>
      <c r="M64" s="5173"/>
      <c r="N64" s="5174"/>
      <c r="O64" s="5144"/>
      <c r="P64" s="5144"/>
      <c r="Q64" s="1065"/>
      <c r="R64" s="1065"/>
      <c r="S64" s="1065"/>
      <c r="T64" s="1065"/>
      <c r="U64" s="1065"/>
      <c r="V64" s="1065"/>
      <c r="W64" s="1065"/>
      <c r="X64" s="1065"/>
      <c r="Y64" s="1065"/>
      <c r="Z64" s="1065"/>
    </row>
    <row r="65" spans="1:26" ht="47.25" customHeight="1" thickBot="1">
      <c r="A65" s="1065"/>
      <c r="B65" s="1090" t="s">
        <v>1344</v>
      </c>
      <c r="C65" s="2522" t="s">
        <v>1466</v>
      </c>
      <c r="D65" s="5163"/>
      <c r="E65" s="5163"/>
      <c r="F65" s="5175"/>
      <c r="G65" s="1122">
        <v>11129045</v>
      </c>
      <c r="H65" s="51"/>
      <c r="I65" s="2718"/>
      <c r="J65" s="2717"/>
      <c r="K65" s="2718"/>
      <c r="L65" s="2719"/>
      <c r="M65" s="2719"/>
      <c r="N65" s="2720"/>
      <c r="O65" s="5161"/>
      <c r="P65" s="5161"/>
      <c r="Q65" s="1123"/>
      <c r="R65" s="1065"/>
      <c r="S65" s="1065"/>
      <c r="T65" s="1065"/>
      <c r="U65" s="1065"/>
      <c r="V65" s="1065"/>
      <c r="W65" s="1065"/>
      <c r="X65" s="1065"/>
      <c r="Y65" s="1065"/>
      <c r="Z65" s="1065"/>
    </row>
    <row r="66" spans="1:26" ht="44.25" customHeight="1">
      <c r="A66" s="1065"/>
      <c r="B66" s="2644" t="s">
        <v>1467</v>
      </c>
      <c r="C66" s="5137"/>
      <c r="D66" s="5137"/>
      <c r="E66" s="5137"/>
      <c r="F66" s="5137"/>
      <c r="G66" s="5137"/>
      <c r="H66" s="5137"/>
      <c r="I66" s="5137"/>
      <c r="J66" s="5137"/>
      <c r="K66" s="5137"/>
      <c r="L66" s="5137"/>
      <c r="M66" s="5137"/>
      <c r="N66" s="5137"/>
      <c r="O66" s="5137"/>
      <c r="P66" s="5172"/>
      <c r="Q66" s="1065"/>
      <c r="R66" s="1065"/>
      <c r="S66" s="1065"/>
      <c r="T66" s="1065"/>
      <c r="U66" s="1065"/>
      <c r="V66" s="1065"/>
      <c r="W66" s="1065"/>
      <c r="X66" s="1065"/>
      <c r="Y66" s="1065"/>
      <c r="Z66" s="1065"/>
    </row>
    <row r="67" spans="1:26" ht="72.75" customHeight="1" thickBot="1">
      <c r="A67" s="1065"/>
      <c r="B67" s="1124" t="s">
        <v>1468</v>
      </c>
      <c r="C67" s="2636" t="s">
        <v>1469</v>
      </c>
      <c r="D67" s="5156"/>
      <c r="E67" s="5156"/>
      <c r="F67" s="5156"/>
      <c r="G67" s="5156"/>
      <c r="H67" s="5156"/>
      <c r="I67" s="1579" t="s">
        <v>1442</v>
      </c>
      <c r="J67" s="1125" t="s">
        <v>1443</v>
      </c>
      <c r="K67" s="2520"/>
      <c r="L67" s="5156"/>
      <c r="M67" s="5156"/>
      <c r="N67" s="5176"/>
      <c r="O67" s="1117" t="s">
        <v>1450</v>
      </c>
      <c r="P67" s="1565"/>
      <c r="Q67" s="1065"/>
      <c r="R67" s="1065"/>
      <c r="S67" s="1065"/>
      <c r="T67" s="1065"/>
      <c r="U67" s="1065"/>
      <c r="V67" s="1065"/>
      <c r="W67" s="1065"/>
      <c r="X67" s="1065"/>
      <c r="Y67" s="1065"/>
      <c r="Z67" s="1065"/>
    </row>
    <row r="68" spans="1:26" ht="30.75" customHeight="1">
      <c r="A68" s="1065"/>
      <c r="B68" s="2728" t="s">
        <v>1470</v>
      </c>
      <c r="C68" s="5137"/>
      <c r="D68" s="5137"/>
      <c r="E68" s="5137"/>
      <c r="F68" s="5137"/>
      <c r="G68" s="5137"/>
      <c r="H68" s="5137"/>
      <c r="I68" s="5137"/>
      <c r="J68" s="5137"/>
      <c r="K68" s="5137"/>
      <c r="L68" s="5137"/>
      <c r="M68" s="5137"/>
      <c r="N68" s="5137"/>
      <c r="O68" s="5137"/>
      <c r="P68" s="5172"/>
      <c r="Q68" s="1065"/>
      <c r="R68" s="1065"/>
      <c r="S68" s="1065"/>
      <c r="T68" s="1065"/>
      <c r="U68" s="1065"/>
      <c r="V68" s="1065"/>
      <c r="W68" s="1065"/>
      <c r="X68" s="1065"/>
      <c r="Y68" s="1065"/>
      <c r="Z68" s="1065"/>
    </row>
    <row r="69" spans="1:26" ht="42.75" customHeight="1">
      <c r="A69" s="1065"/>
      <c r="B69" s="1091" t="s">
        <v>1471</v>
      </c>
      <c r="C69" s="2725" t="s">
        <v>1472</v>
      </c>
      <c r="D69" s="5146"/>
      <c r="E69" s="5147"/>
      <c r="F69" s="1126" t="s">
        <v>1473</v>
      </c>
      <c r="G69" s="2727" t="s">
        <v>1474</v>
      </c>
      <c r="H69" s="5141"/>
      <c r="I69" s="2727" t="s">
        <v>1475</v>
      </c>
      <c r="J69" s="5141"/>
      <c r="K69" s="2698" t="s">
        <v>1476</v>
      </c>
      <c r="L69" s="5140"/>
      <c r="M69" s="5140"/>
      <c r="N69" s="5145"/>
      <c r="O69" s="2536" t="s">
        <v>1477</v>
      </c>
      <c r="P69" s="2536"/>
      <c r="Q69" s="1065"/>
      <c r="R69" s="1065"/>
      <c r="S69" s="1065"/>
      <c r="T69" s="1065"/>
      <c r="U69" s="1065"/>
      <c r="V69" s="1065"/>
      <c r="W69" s="1065"/>
      <c r="X69" s="1065"/>
      <c r="Y69" s="1065"/>
      <c r="Z69" s="1065"/>
    </row>
    <row r="70" spans="1:26" ht="253.5" customHeight="1">
      <c r="A70" s="1065"/>
      <c r="B70" s="1087" t="s">
        <v>1333</v>
      </c>
      <c r="C70" s="2729" t="s">
        <v>1478</v>
      </c>
      <c r="D70" s="5140"/>
      <c r="E70" s="5141"/>
      <c r="F70" s="1573" t="s">
        <v>1442</v>
      </c>
      <c r="G70" s="2732">
        <v>9185308</v>
      </c>
      <c r="H70" s="5141"/>
      <c r="I70" s="2515" t="s">
        <v>1459</v>
      </c>
      <c r="J70" s="5141"/>
      <c r="K70" s="2621" t="s">
        <v>1479</v>
      </c>
      <c r="L70" s="5177"/>
      <c r="M70" s="5177"/>
      <c r="N70" s="5178"/>
      <c r="O70" s="5144"/>
      <c r="P70" s="5144"/>
      <c r="Q70" s="1065"/>
      <c r="R70" s="1065"/>
      <c r="S70" s="1065"/>
      <c r="T70" s="1065"/>
      <c r="U70" s="1065"/>
      <c r="V70" s="1065"/>
      <c r="W70" s="1065"/>
      <c r="X70" s="1065"/>
      <c r="Y70" s="1065"/>
      <c r="Z70" s="1065"/>
    </row>
    <row r="71" spans="1:26" ht="72" customHeight="1">
      <c r="A71" s="1065"/>
      <c r="B71" s="1127"/>
      <c r="C71" s="2729" t="s">
        <v>1480</v>
      </c>
      <c r="D71" s="5140"/>
      <c r="E71" s="5141"/>
      <c r="F71" s="2515" t="s">
        <v>1481</v>
      </c>
      <c r="G71" s="2602"/>
      <c r="H71" s="2602"/>
      <c r="I71" s="2602"/>
      <c r="J71" s="2602"/>
      <c r="K71" s="2619" t="s">
        <v>1482</v>
      </c>
      <c r="L71" s="5177"/>
      <c r="M71" s="5177"/>
      <c r="N71" s="5178"/>
      <c r="O71" s="5144"/>
      <c r="P71" s="5144"/>
      <c r="Q71" s="1065"/>
      <c r="R71" s="1065"/>
      <c r="S71" s="1065"/>
      <c r="T71" s="1065"/>
      <c r="U71" s="1065"/>
      <c r="V71" s="1065"/>
      <c r="W71" s="1065"/>
      <c r="X71" s="1065"/>
      <c r="Y71" s="1065"/>
      <c r="Z71" s="1065"/>
    </row>
    <row r="72" spans="1:26" ht="82.5" customHeight="1">
      <c r="A72" s="1065"/>
      <c r="B72" s="1087" t="s">
        <v>1342</v>
      </c>
      <c r="C72" s="2730" t="s">
        <v>1483</v>
      </c>
      <c r="D72" s="5140"/>
      <c r="E72" s="5141"/>
      <c r="F72" s="1573" t="s">
        <v>1340</v>
      </c>
      <c r="G72" s="2699">
        <v>0</v>
      </c>
      <c r="H72" s="5141"/>
      <c r="I72" s="2515" t="s">
        <v>1459</v>
      </c>
      <c r="J72" s="5141"/>
      <c r="K72" s="2731"/>
      <c r="L72" s="5140"/>
      <c r="M72" s="5140"/>
      <c r="N72" s="5145"/>
      <c r="O72" s="5144"/>
      <c r="P72" s="5144"/>
      <c r="Q72" s="1065"/>
      <c r="R72" s="1065"/>
      <c r="S72" s="1065"/>
      <c r="T72" s="1065"/>
      <c r="U72" s="1065"/>
      <c r="V72" s="1065"/>
      <c r="W72" s="1065"/>
      <c r="X72" s="1065"/>
      <c r="Y72" s="1065"/>
      <c r="Z72" s="1065"/>
    </row>
    <row r="73" spans="1:26" ht="46.5" customHeight="1">
      <c r="A73" s="1065"/>
      <c r="B73" s="1127"/>
      <c r="C73" s="2729" t="s">
        <v>1484</v>
      </c>
      <c r="D73" s="5140"/>
      <c r="E73" s="5141"/>
      <c r="F73" s="2600" t="s">
        <v>1335</v>
      </c>
      <c r="G73" s="5140"/>
      <c r="H73" s="5140"/>
      <c r="I73" s="5140"/>
      <c r="J73" s="5140"/>
      <c r="K73" s="2731"/>
      <c r="L73" s="5140"/>
      <c r="M73" s="5140"/>
      <c r="N73" s="5145"/>
      <c r="O73" s="5144"/>
      <c r="P73" s="5144"/>
      <c r="Q73" s="1065"/>
      <c r="R73" s="1065"/>
      <c r="S73" s="1065"/>
      <c r="T73" s="1065"/>
      <c r="U73" s="1065"/>
      <c r="V73" s="1065"/>
      <c r="W73" s="1065"/>
      <c r="X73" s="1065"/>
      <c r="Y73" s="1065"/>
      <c r="Z73" s="1065"/>
    </row>
    <row r="74" spans="1:26" ht="66" customHeight="1" thickBot="1">
      <c r="A74" s="1065"/>
      <c r="B74" s="1110" t="s">
        <v>1344</v>
      </c>
      <c r="C74" s="2723" t="s">
        <v>1485</v>
      </c>
      <c r="D74" s="5156"/>
      <c r="E74" s="5170"/>
      <c r="F74" s="57"/>
      <c r="G74" s="2715">
        <v>9185308</v>
      </c>
      <c r="H74" s="5170"/>
      <c r="I74" s="2718"/>
      <c r="J74" s="2717"/>
      <c r="K74" s="2718"/>
      <c r="L74" s="2719"/>
      <c r="M74" s="2719"/>
      <c r="N74" s="2720"/>
      <c r="O74" s="5161"/>
      <c r="P74" s="5161"/>
      <c r="Q74" s="1065"/>
      <c r="R74" s="1065"/>
      <c r="S74" s="1065"/>
      <c r="T74" s="1065"/>
      <c r="U74" s="1065"/>
      <c r="V74" s="1065"/>
      <c r="W74" s="1065"/>
      <c r="X74" s="1065"/>
      <c r="Y74" s="1065"/>
      <c r="Z74" s="1065"/>
    </row>
    <row r="75" spans="1:26" ht="56.25" customHeight="1">
      <c r="A75" s="1065"/>
      <c r="B75" s="2724" t="s">
        <v>1486</v>
      </c>
      <c r="C75" s="5137"/>
      <c r="D75" s="5137"/>
      <c r="E75" s="5137"/>
      <c r="F75" s="5137"/>
      <c r="G75" s="5137"/>
      <c r="H75" s="5137"/>
      <c r="I75" s="5137"/>
      <c r="J75" s="5137"/>
      <c r="K75" s="5137"/>
      <c r="L75" s="5137"/>
      <c r="M75" s="5137"/>
      <c r="N75" s="5137"/>
      <c r="O75" s="5137"/>
      <c r="P75" s="5172"/>
      <c r="Q75" s="1065"/>
      <c r="R75" s="1065"/>
      <c r="S75" s="1065"/>
      <c r="T75" s="1065"/>
      <c r="U75" s="1065"/>
      <c r="V75" s="1065"/>
      <c r="W75" s="1065"/>
      <c r="X75" s="1065"/>
      <c r="Y75" s="1065"/>
      <c r="Z75" s="1065"/>
    </row>
    <row r="76" spans="1:26" ht="44.25" customHeight="1">
      <c r="A76" s="1065"/>
      <c r="B76" s="1091" t="s">
        <v>1487</v>
      </c>
      <c r="C76" s="2725" t="s">
        <v>1488</v>
      </c>
      <c r="D76" s="5146"/>
      <c r="E76" s="5147"/>
      <c r="F76" s="1128" t="s">
        <v>1489</v>
      </c>
      <c r="G76" s="2726" t="s">
        <v>1490</v>
      </c>
      <c r="H76" s="5141"/>
      <c r="I76" s="2727" t="s">
        <v>1475</v>
      </c>
      <c r="J76" s="5141"/>
      <c r="K76" s="2698" t="s">
        <v>1491</v>
      </c>
      <c r="L76" s="5140"/>
      <c r="M76" s="5140"/>
      <c r="N76" s="5145"/>
      <c r="O76" s="1129"/>
      <c r="P76" s="1130"/>
      <c r="Q76" s="1065"/>
      <c r="R76" s="1065"/>
      <c r="S76" s="1065"/>
      <c r="T76" s="1065"/>
      <c r="U76" s="1065"/>
      <c r="V76" s="1065"/>
      <c r="W76" s="1065"/>
      <c r="X76" s="1065"/>
      <c r="Y76" s="1065"/>
      <c r="Z76" s="1065"/>
    </row>
    <row r="77" spans="1:26" ht="26.25" customHeight="1">
      <c r="A77" s="1131"/>
      <c r="B77" s="1087" t="s">
        <v>1333</v>
      </c>
      <c r="C77" s="2514" t="s">
        <v>1492</v>
      </c>
      <c r="D77" s="5140"/>
      <c r="E77" s="5141"/>
      <c r="F77" s="1561" t="s">
        <v>1340</v>
      </c>
      <c r="G77" s="2699">
        <v>0</v>
      </c>
      <c r="H77" s="5141"/>
      <c r="I77" s="2515" t="s">
        <v>1459</v>
      </c>
      <c r="J77" s="5141"/>
      <c r="K77" s="2722"/>
      <c r="L77" s="5140"/>
      <c r="M77" s="5140"/>
      <c r="N77" s="5145"/>
      <c r="O77" s="1132" t="s">
        <v>1493</v>
      </c>
      <c r="P77" s="1089"/>
      <c r="Q77" s="1131"/>
      <c r="R77" s="1131"/>
      <c r="S77" s="1131"/>
      <c r="T77" s="1131"/>
      <c r="U77" s="1131"/>
      <c r="V77" s="1131"/>
      <c r="W77" s="1131"/>
      <c r="X77" s="1131"/>
      <c r="Y77" s="1131"/>
      <c r="Z77" s="1131"/>
    </row>
    <row r="78" spans="1:26" ht="26.25" customHeight="1">
      <c r="A78" s="1131"/>
      <c r="B78" s="1087" t="s">
        <v>1342</v>
      </c>
      <c r="C78" s="2514" t="s">
        <v>1494</v>
      </c>
      <c r="D78" s="5140"/>
      <c r="E78" s="5141"/>
      <c r="F78" s="1561" t="s">
        <v>1340</v>
      </c>
      <c r="G78" s="2699">
        <v>0</v>
      </c>
      <c r="H78" s="5141"/>
      <c r="I78" s="2515" t="s">
        <v>1459</v>
      </c>
      <c r="J78" s="5141"/>
      <c r="K78" s="2722"/>
      <c r="L78" s="5140"/>
      <c r="M78" s="5140"/>
      <c r="N78" s="5145"/>
      <c r="O78" s="1132" t="s">
        <v>1495</v>
      </c>
      <c r="P78" s="1089"/>
      <c r="Q78" s="1131"/>
      <c r="R78" s="1131"/>
      <c r="S78" s="1131"/>
      <c r="T78" s="1131"/>
      <c r="U78" s="1131"/>
      <c r="V78" s="1131"/>
      <c r="W78" s="1131"/>
      <c r="X78" s="1131"/>
      <c r="Y78" s="1131"/>
      <c r="Z78" s="1131"/>
    </row>
    <row r="79" spans="1:26" ht="26.25" customHeight="1">
      <c r="A79" s="1131"/>
      <c r="B79" s="1087" t="s">
        <v>1344</v>
      </c>
      <c r="C79" s="2514" t="s">
        <v>1496</v>
      </c>
      <c r="D79" s="5140"/>
      <c r="E79" s="5141"/>
      <c r="F79" s="1561" t="s">
        <v>1340</v>
      </c>
      <c r="G79" s="2699">
        <v>0</v>
      </c>
      <c r="H79" s="5141"/>
      <c r="I79" s="2515" t="s">
        <v>1459</v>
      </c>
      <c r="J79" s="5141"/>
      <c r="K79" s="2722"/>
      <c r="L79" s="5140"/>
      <c r="M79" s="5140"/>
      <c r="N79" s="5145"/>
      <c r="O79" s="1132" t="s">
        <v>1495</v>
      </c>
      <c r="P79" s="1089"/>
      <c r="Q79" s="1131"/>
      <c r="R79" s="1131"/>
      <c r="S79" s="1131"/>
      <c r="T79" s="1131"/>
      <c r="U79" s="1131"/>
      <c r="V79" s="1131"/>
      <c r="W79" s="1131"/>
      <c r="X79" s="1131"/>
      <c r="Y79" s="1131"/>
      <c r="Z79" s="1131"/>
    </row>
    <row r="80" spans="1:26" ht="26.25" customHeight="1">
      <c r="A80" s="1131"/>
      <c r="B80" s="1087" t="s">
        <v>1346</v>
      </c>
      <c r="C80" s="2514" t="s">
        <v>1497</v>
      </c>
      <c r="D80" s="5140"/>
      <c r="E80" s="5141"/>
      <c r="F80" s="1561" t="s">
        <v>1340</v>
      </c>
      <c r="G80" s="2699">
        <v>0</v>
      </c>
      <c r="H80" s="5141"/>
      <c r="I80" s="2515" t="s">
        <v>1459</v>
      </c>
      <c r="J80" s="5141"/>
      <c r="K80" s="2699"/>
      <c r="L80" s="5140"/>
      <c r="M80" s="5140"/>
      <c r="N80" s="5145"/>
      <c r="O80" s="2536" t="s">
        <v>1495</v>
      </c>
      <c r="P80" s="2536"/>
      <c r="Q80" s="1131"/>
      <c r="R80" s="1131"/>
      <c r="S80" s="1131"/>
      <c r="T80" s="1131"/>
      <c r="U80" s="1131"/>
      <c r="V80" s="1131"/>
      <c r="W80" s="1131"/>
      <c r="X80" s="1131"/>
      <c r="Y80" s="1131"/>
      <c r="Z80" s="1131"/>
    </row>
    <row r="81" spans="1:26" ht="26.25" customHeight="1">
      <c r="A81" s="1131"/>
      <c r="B81" s="1133" t="s">
        <v>1349</v>
      </c>
      <c r="C81" s="2523" t="s">
        <v>1498</v>
      </c>
      <c r="D81" s="5140"/>
      <c r="E81" s="5141"/>
      <c r="F81" s="1561" t="s">
        <v>1340</v>
      </c>
      <c r="G81" s="2699">
        <v>0</v>
      </c>
      <c r="H81" s="5141"/>
      <c r="I81" s="2515" t="s">
        <v>1459</v>
      </c>
      <c r="J81" s="5141"/>
      <c r="K81" s="2722"/>
      <c r="L81" s="5140"/>
      <c r="M81" s="5140"/>
      <c r="N81" s="5145"/>
      <c r="O81" s="5149"/>
      <c r="P81" s="5149"/>
      <c r="Q81" s="1131"/>
      <c r="R81" s="1131"/>
      <c r="S81" s="1131"/>
      <c r="T81" s="1131"/>
      <c r="U81" s="1131"/>
      <c r="V81" s="1131"/>
      <c r="W81" s="1131"/>
      <c r="X81" s="1131"/>
      <c r="Y81" s="1131"/>
      <c r="Z81" s="1131"/>
    </row>
    <row r="82" spans="1:26" ht="66.75" customHeight="1" thickBot="1">
      <c r="A82" s="1065"/>
      <c r="B82" s="1090" t="s">
        <v>1352</v>
      </c>
      <c r="C82" s="2522" t="s">
        <v>1499</v>
      </c>
      <c r="D82" s="5163"/>
      <c r="E82" s="5175"/>
      <c r="F82" s="57"/>
      <c r="G82" s="2715"/>
      <c r="H82" s="5170"/>
      <c r="I82" s="2716"/>
      <c r="J82" s="2717"/>
      <c r="K82" s="2718"/>
      <c r="L82" s="2719"/>
      <c r="M82" s="2719"/>
      <c r="N82" s="2720"/>
      <c r="O82" s="1134"/>
      <c r="P82" s="1134"/>
      <c r="Q82" s="1065"/>
      <c r="R82" s="1065"/>
      <c r="S82" s="1065"/>
      <c r="T82" s="1065"/>
      <c r="U82" s="1065"/>
      <c r="V82" s="1065"/>
      <c r="W82" s="1065"/>
      <c r="X82" s="1065"/>
      <c r="Y82" s="1065"/>
      <c r="Z82" s="1065"/>
    </row>
    <row r="83" spans="1:26" ht="63.75" customHeight="1">
      <c r="A83" s="1135"/>
      <c r="B83" s="2721" t="s">
        <v>1500</v>
      </c>
      <c r="C83" s="5137"/>
      <c r="D83" s="5137"/>
      <c r="E83" s="5137"/>
      <c r="F83" s="5137"/>
      <c r="G83" s="5137"/>
      <c r="H83" s="5137"/>
      <c r="I83" s="5137"/>
      <c r="J83" s="5137"/>
      <c r="K83" s="5137"/>
      <c r="L83" s="5137"/>
      <c r="M83" s="5137"/>
      <c r="N83" s="5137"/>
      <c r="O83" s="5137"/>
      <c r="P83" s="5172"/>
      <c r="Q83" s="1065"/>
      <c r="R83" s="1065"/>
      <c r="S83" s="1065"/>
      <c r="T83" s="1065"/>
      <c r="U83" s="1065"/>
      <c r="V83" s="1065"/>
      <c r="W83" s="1065"/>
      <c r="X83" s="1065"/>
      <c r="Y83" s="1065"/>
      <c r="Z83" s="1065"/>
    </row>
    <row r="84" spans="1:26" ht="64.5" customHeight="1">
      <c r="A84" s="1065"/>
      <c r="B84" s="1136" t="s">
        <v>1501</v>
      </c>
      <c r="C84" s="2713" t="s">
        <v>1502</v>
      </c>
      <c r="D84" s="5140"/>
      <c r="E84" s="5140"/>
      <c r="F84" s="5140"/>
      <c r="G84" s="5140"/>
      <c r="H84" s="5140"/>
      <c r="I84" s="5141"/>
      <c r="J84" s="1137">
        <f>G74/(G74+G82)</f>
        <v>1</v>
      </c>
      <c r="K84" s="1138" t="s">
        <v>1503</v>
      </c>
      <c r="L84" s="2712"/>
      <c r="M84" s="5140"/>
      <c r="N84" s="5145"/>
      <c r="O84" s="2666"/>
      <c r="P84" s="2666"/>
      <c r="Q84" s="1065"/>
      <c r="R84" s="1065"/>
      <c r="S84" s="1065"/>
      <c r="T84" s="1065"/>
      <c r="U84" s="1065"/>
      <c r="V84" s="1065"/>
      <c r="W84" s="1065"/>
      <c r="X84" s="1065"/>
      <c r="Y84" s="1065"/>
      <c r="Z84" s="1065"/>
    </row>
    <row r="85" spans="1:26" ht="49.5" customHeight="1">
      <c r="A85" s="1065"/>
      <c r="B85" s="1139" t="s">
        <v>1504</v>
      </c>
      <c r="C85" s="2713" t="s">
        <v>1505</v>
      </c>
      <c r="D85" s="5140"/>
      <c r="E85" s="5140"/>
      <c r="F85" s="5140"/>
      <c r="G85" s="5140"/>
      <c r="H85" s="5140"/>
      <c r="I85" s="5141"/>
      <c r="J85" s="1140">
        <f>G70/G74</f>
        <v>1</v>
      </c>
      <c r="K85" s="1138" t="s">
        <v>1443</v>
      </c>
      <c r="L85" s="2712"/>
      <c r="M85" s="5140"/>
      <c r="N85" s="5145"/>
      <c r="O85" s="5144"/>
      <c r="P85" s="5144"/>
      <c r="Q85" s="1065"/>
      <c r="R85" s="1065"/>
      <c r="S85" s="1065"/>
      <c r="T85" s="1065"/>
      <c r="U85" s="1065"/>
      <c r="V85" s="1065"/>
      <c r="W85" s="1065"/>
      <c r="X85" s="1065"/>
      <c r="Y85" s="1065"/>
      <c r="Z85" s="1065"/>
    </row>
    <row r="86" spans="1:26" ht="50.25" customHeight="1">
      <c r="A86" s="1065"/>
      <c r="B86" s="1139" t="s">
        <v>1506</v>
      </c>
      <c r="C86" s="2535" t="s">
        <v>1507</v>
      </c>
      <c r="D86" s="5140"/>
      <c r="E86" s="5140"/>
      <c r="F86" s="5140"/>
      <c r="G86" s="5140"/>
      <c r="H86" s="5140"/>
      <c r="I86" s="5141"/>
      <c r="J86" s="1137">
        <f>(G74+G82)/J27</f>
        <v>0.73514180958232622</v>
      </c>
      <c r="K86" s="1138" t="s">
        <v>1503</v>
      </c>
      <c r="L86" s="2712"/>
      <c r="M86" s="5140"/>
      <c r="N86" s="5145"/>
      <c r="O86" s="5144"/>
      <c r="P86" s="5144"/>
      <c r="Q86" s="1065"/>
      <c r="R86" s="1065"/>
      <c r="S86" s="1065"/>
      <c r="T86" s="1065"/>
      <c r="U86" s="1065"/>
      <c r="V86" s="1065"/>
      <c r="W86" s="1065"/>
      <c r="X86" s="1065"/>
      <c r="Y86" s="1065"/>
      <c r="Z86" s="1065"/>
    </row>
    <row r="87" spans="1:26" ht="34.5" customHeight="1">
      <c r="A87" s="1065"/>
      <c r="B87" s="1141" t="s">
        <v>1508</v>
      </c>
      <c r="C87" s="2713" t="s">
        <v>1509</v>
      </c>
      <c r="D87" s="5140"/>
      <c r="E87" s="5140"/>
      <c r="F87" s="5140"/>
      <c r="G87" s="5140"/>
      <c r="H87" s="5140"/>
      <c r="I87" s="5141"/>
      <c r="J87" s="1142" t="str">
        <f>IF(J86&lt;0.99,"Funding gap","No funding gap")</f>
        <v>Funding gap</v>
      </c>
      <c r="K87" s="1577" t="s">
        <v>1443</v>
      </c>
      <c r="L87" s="2712"/>
      <c r="M87" s="5140"/>
      <c r="N87" s="5145"/>
      <c r="O87" s="5149"/>
      <c r="P87" s="5149"/>
      <c r="Q87" s="1065"/>
      <c r="R87" s="1065"/>
      <c r="S87" s="1065"/>
      <c r="T87" s="1065"/>
      <c r="U87" s="1065"/>
      <c r="V87" s="1065"/>
      <c r="W87" s="1065"/>
      <c r="X87" s="1065"/>
      <c r="Y87" s="1065"/>
      <c r="Z87" s="1065"/>
    </row>
    <row r="88" spans="1:26" ht="42" customHeight="1">
      <c r="A88" s="1065"/>
      <c r="B88" s="1083" t="s">
        <v>1510</v>
      </c>
      <c r="C88" s="2514" t="s">
        <v>1511</v>
      </c>
      <c r="D88" s="5140"/>
      <c r="E88" s="5140"/>
      <c r="F88" s="5140"/>
      <c r="G88" s="5140"/>
      <c r="H88" s="5140"/>
      <c r="I88" s="5140"/>
      <c r="J88" s="5141"/>
      <c r="K88" s="2703" t="s">
        <v>1443</v>
      </c>
      <c r="L88" s="2714" t="s">
        <v>1512</v>
      </c>
      <c r="M88" s="5163"/>
      <c r="N88" s="5179"/>
      <c r="O88" s="2705" t="s">
        <v>1513</v>
      </c>
      <c r="P88" s="2536"/>
      <c r="Q88" s="1065"/>
      <c r="R88" s="1065"/>
      <c r="S88" s="1065"/>
      <c r="T88" s="1065"/>
      <c r="U88" s="1065"/>
      <c r="V88" s="1065"/>
      <c r="W88" s="1065"/>
      <c r="X88" s="1065"/>
      <c r="Y88" s="1065"/>
      <c r="Z88" s="1065"/>
    </row>
    <row r="89" spans="1:26" ht="21" customHeight="1">
      <c r="A89" s="1065"/>
      <c r="B89" s="1087" t="s">
        <v>1333</v>
      </c>
      <c r="C89" s="2710" t="s">
        <v>1514</v>
      </c>
      <c r="D89" s="5140"/>
      <c r="E89" s="5140"/>
      <c r="F89" s="5140"/>
      <c r="G89" s="5140"/>
      <c r="H89" s="5140"/>
      <c r="I89" s="5140"/>
      <c r="J89" s="1573" t="s">
        <v>1442</v>
      </c>
      <c r="K89" s="5152"/>
      <c r="L89" s="5180"/>
      <c r="M89" s="5132"/>
      <c r="N89" s="5181"/>
      <c r="O89" s="2708"/>
      <c r="P89" s="5144"/>
      <c r="Q89" s="1065"/>
      <c r="R89" s="1065"/>
      <c r="S89" s="1065"/>
      <c r="T89" s="1065"/>
      <c r="U89" s="1065"/>
      <c r="V89" s="1065"/>
      <c r="W89" s="1065"/>
      <c r="X89" s="1065"/>
      <c r="Y89" s="1065"/>
      <c r="Z89" s="1065"/>
    </row>
    <row r="90" spans="1:26" ht="21" customHeight="1">
      <c r="A90" s="1065"/>
      <c r="B90" s="1087" t="s">
        <v>1342</v>
      </c>
      <c r="C90" s="2710" t="s">
        <v>1515</v>
      </c>
      <c r="D90" s="5140"/>
      <c r="E90" s="5140"/>
      <c r="F90" s="5140"/>
      <c r="G90" s="5140"/>
      <c r="H90" s="5140"/>
      <c r="I90" s="5140"/>
      <c r="J90" s="1573" t="s">
        <v>1442</v>
      </c>
      <c r="K90" s="5152"/>
      <c r="L90" s="5180"/>
      <c r="M90" s="5132"/>
      <c r="N90" s="5181"/>
      <c r="O90" s="2708"/>
      <c r="P90" s="5144"/>
      <c r="Q90" s="1065"/>
      <c r="R90" s="1065"/>
      <c r="S90" s="1065"/>
      <c r="T90" s="1065"/>
      <c r="U90" s="1065"/>
      <c r="V90" s="1065"/>
      <c r="W90" s="1065"/>
      <c r="X90" s="1065"/>
      <c r="Y90" s="1065"/>
      <c r="Z90" s="1065"/>
    </row>
    <row r="91" spans="1:26" ht="21" customHeight="1">
      <c r="A91" s="1065"/>
      <c r="B91" s="1087" t="s">
        <v>1344</v>
      </c>
      <c r="C91" s="2710" t="s">
        <v>1516</v>
      </c>
      <c r="D91" s="5140"/>
      <c r="E91" s="5140"/>
      <c r="F91" s="5140"/>
      <c r="G91" s="5140"/>
      <c r="H91" s="5140"/>
      <c r="I91" s="5140"/>
      <c r="J91" s="1573" t="s">
        <v>57</v>
      </c>
      <c r="K91" s="5152"/>
      <c r="L91" s="5180"/>
      <c r="M91" s="5132"/>
      <c r="N91" s="5181"/>
      <c r="O91" s="2708"/>
      <c r="P91" s="5144"/>
      <c r="Q91" s="1065"/>
      <c r="R91" s="1065"/>
      <c r="S91" s="1065"/>
      <c r="T91" s="1065"/>
      <c r="U91" s="1065"/>
      <c r="V91" s="1065"/>
      <c r="W91" s="1065"/>
      <c r="X91" s="1065"/>
      <c r="Y91" s="1065"/>
      <c r="Z91" s="1065"/>
    </row>
    <row r="92" spans="1:26" ht="21" customHeight="1">
      <c r="A92" s="1065"/>
      <c r="B92" s="1087" t="s">
        <v>1346</v>
      </c>
      <c r="C92" s="2710" t="s">
        <v>1498</v>
      </c>
      <c r="D92" s="5140"/>
      <c r="E92" s="5140"/>
      <c r="F92" s="5140"/>
      <c r="G92" s="5140"/>
      <c r="H92" s="5140"/>
      <c r="I92" s="5140"/>
      <c r="J92" s="1573" t="s">
        <v>57</v>
      </c>
      <c r="K92" s="5152"/>
      <c r="L92" s="5180"/>
      <c r="M92" s="5132"/>
      <c r="N92" s="5181"/>
      <c r="O92" s="2708"/>
      <c r="P92" s="5144"/>
      <c r="Q92" s="1065"/>
      <c r="R92" s="1065"/>
      <c r="S92" s="1065"/>
      <c r="T92" s="1065"/>
      <c r="U92" s="1065"/>
      <c r="V92" s="1065"/>
      <c r="W92" s="1065"/>
      <c r="X92" s="1065"/>
      <c r="Y92" s="1065"/>
      <c r="Z92" s="1065"/>
    </row>
    <row r="93" spans="1:26" ht="21" customHeight="1">
      <c r="A93" s="1065"/>
      <c r="B93" s="1087" t="s">
        <v>1349</v>
      </c>
      <c r="C93" s="2569" t="s">
        <v>1517</v>
      </c>
      <c r="D93" s="5140"/>
      <c r="E93" s="5140"/>
      <c r="F93" s="5140"/>
      <c r="G93" s="2711"/>
      <c r="H93" s="5140"/>
      <c r="I93" s="5140"/>
      <c r="J93" s="5141"/>
      <c r="K93" s="5165"/>
      <c r="L93" s="5182"/>
      <c r="M93" s="5146"/>
      <c r="N93" s="5166"/>
      <c r="O93" s="2709"/>
      <c r="P93" s="5149"/>
      <c r="Q93" s="1065"/>
      <c r="R93" s="1065"/>
      <c r="S93" s="1065"/>
      <c r="T93" s="1065"/>
      <c r="U93" s="1065"/>
      <c r="V93" s="1065"/>
      <c r="W93" s="1065"/>
      <c r="X93" s="1065"/>
      <c r="Y93" s="1065"/>
      <c r="Z93" s="1065"/>
    </row>
    <row r="94" spans="1:26" ht="35.25" customHeight="1">
      <c r="A94" s="1065"/>
      <c r="B94" s="1571" t="s">
        <v>1518</v>
      </c>
      <c r="C94" s="2514" t="s">
        <v>1519</v>
      </c>
      <c r="D94" s="5140"/>
      <c r="E94" s="5140"/>
      <c r="F94" s="5140"/>
      <c r="G94" s="5140"/>
      <c r="H94" s="5140"/>
      <c r="I94" s="5140"/>
      <c r="J94" s="5140"/>
      <c r="K94" s="5140"/>
      <c r="L94" s="5140"/>
      <c r="M94" s="5140"/>
      <c r="N94" s="5145"/>
      <c r="O94" s="1143"/>
      <c r="P94" s="1144"/>
      <c r="Q94" s="1065"/>
      <c r="R94" s="1065"/>
      <c r="S94" s="1065"/>
      <c r="T94" s="1065"/>
      <c r="U94" s="1065"/>
      <c r="V94" s="1065"/>
      <c r="W94" s="1065"/>
      <c r="X94" s="1065"/>
      <c r="Y94" s="1065"/>
      <c r="Z94" s="1065"/>
    </row>
    <row r="95" spans="1:26" ht="20.25" customHeight="1">
      <c r="A95" s="1065"/>
      <c r="B95" s="1571"/>
      <c r="C95" s="2569" t="s">
        <v>1520</v>
      </c>
      <c r="D95" s="5140"/>
      <c r="E95" s="5140"/>
      <c r="F95" s="2527" t="s">
        <v>1442</v>
      </c>
      <c r="G95" s="5175"/>
      <c r="H95" s="2703" t="s">
        <v>1521</v>
      </c>
      <c r="I95" s="2704" t="s">
        <v>1522</v>
      </c>
      <c r="J95" s="2704"/>
      <c r="K95" s="2704"/>
      <c r="L95" s="2704"/>
      <c r="M95" s="2704"/>
      <c r="N95" s="2704"/>
      <c r="O95" s="2705" t="s">
        <v>1513</v>
      </c>
      <c r="P95" s="2536"/>
      <c r="Q95" s="1065"/>
      <c r="R95" s="1065"/>
      <c r="S95" s="1065"/>
      <c r="T95" s="1065"/>
      <c r="U95" s="1065"/>
      <c r="V95" s="1065"/>
      <c r="W95" s="1065"/>
      <c r="X95" s="1065"/>
      <c r="Y95" s="1065"/>
      <c r="Z95" s="1065"/>
    </row>
    <row r="96" spans="1:26" ht="20.25" customHeight="1">
      <c r="A96" s="1065"/>
      <c r="B96" s="1571"/>
      <c r="C96" s="2569" t="s">
        <v>1523</v>
      </c>
      <c r="D96" s="5140"/>
      <c r="E96" s="5140"/>
      <c r="F96" s="2527" t="s">
        <v>57</v>
      </c>
      <c r="G96" s="5175"/>
      <c r="H96" s="5152"/>
      <c r="I96" s="2704"/>
      <c r="J96" s="2704"/>
      <c r="K96" s="2704"/>
      <c r="L96" s="2704"/>
      <c r="M96" s="2704"/>
      <c r="N96" s="2704"/>
      <c r="O96" s="2706"/>
      <c r="P96" s="5144"/>
      <c r="Q96" s="1065"/>
      <c r="R96" s="1065"/>
      <c r="S96" s="1065"/>
      <c r="T96" s="1065"/>
      <c r="U96" s="1065"/>
      <c r="V96" s="1065"/>
      <c r="W96" s="1065"/>
      <c r="X96" s="1065"/>
      <c r="Y96" s="1065"/>
      <c r="Z96" s="1065"/>
    </row>
    <row r="97" spans="1:26" ht="20.25" customHeight="1">
      <c r="A97" s="1065"/>
      <c r="B97" s="1571"/>
      <c r="C97" s="2569" t="s">
        <v>1524</v>
      </c>
      <c r="D97" s="5140"/>
      <c r="E97" s="5140"/>
      <c r="F97" s="2527" t="s">
        <v>57</v>
      </c>
      <c r="G97" s="5175"/>
      <c r="H97" s="5152"/>
      <c r="I97" s="2704"/>
      <c r="J97" s="2704"/>
      <c r="K97" s="2704"/>
      <c r="L97" s="2704"/>
      <c r="M97" s="2704"/>
      <c r="N97" s="2704"/>
      <c r="O97" s="2706"/>
      <c r="P97" s="5144"/>
      <c r="Q97" s="1065"/>
      <c r="R97" s="1065"/>
      <c r="S97" s="1065"/>
      <c r="T97" s="1065"/>
      <c r="U97" s="1065"/>
      <c r="V97" s="1065"/>
      <c r="W97" s="1065"/>
      <c r="X97" s="1065"/>
      <c r="Y97" s="1065"/>
      <c r="Z97" s="1065"/>
    </row>
    <row r="98" spans="1:26" ht="48" customHeight="1">
      <c r="A98" s="1065"/>
      <c r="B98" s="1090" t="s">
        <v>1333</v>
      </c>
      <c r="C98" s="2535" t="s">
        <v>1525</v>
      </c>
      <c r="D98" s="5140"/>
      <c r="E98" s="5140"/>
      <c r="F98" s="5140"/>
      <c r="G98" s="5141"/>
      <c r="H98" s="5152"/>
      <c r="I98" s="2704"/>
      <c r="J98" s="2704"/>
      <c r="K98" s="2704"/>
      <c r="L98" s="2704"/>
      <c r="M98" s="2704"/>
      <c r="N98" s="2704"/>
      <c r="O98" s="2706"/>
      <c r="P98" s="5144"/>
      <c r="Q98" s="1065"/>
      <c r="R98" s="1065"/>
      <c r="S98" s="1065"/>
      <c r="T98" s="1065"/>
      <c r="U98" s="1065"/>
      <c r="V98" s="1065"/>
      <c r="W98" s="1065"/>
      <c r="X98" s="1065"/>
      <c r="Y98" s="1065"/>
      <c r="Z98" s="1065"/>
    </row>
    <row r="99" spans="1:26" ht="16.5" customHeight="1">
      <c r="A99" s="1065"/>
      <c r="B99" s="1090"/>
      <c r="C99" s="2569" t="s">
        <v>1520</v>
      </c>
      <c r="D99" s="5140"/>
      <c r="E99" s="5141"/>
      <c r="F99" s="2527" t="s">
        <v>1442</v>
      </c>
      <c r="G99" s="5175"/>
      <c r="H99" s="5152"/>
      <c r="I99" s="2704"/>
      <c r="J99" s="2704"/>
      <c r="K99" s="2704"/>
      <c r="L99" s="2704"/>
      <c r="M99" s="2704"/>
      <c r="N99" s="2704"/>
      <c r="O99" s="2706"/>
      <c r="P99" s="5144"/>
      <c r="Q99" s="1065"/>
      <c r="R99" s="1065"/>
      <c r="S99" s="1065"/>
      <c r="T99" s="1065"/>
      <c r="U99" s="1065"/>
      <c r="V99" s="1065"/>
      <c r="W99" s="1065"/>
      <c r="X99" s="1065"/>
      <c r="Y99" s="1065"/>
      <c r="Z99" s="1065"/>
    </row>
    <row r="100" spans="1:26" ht="16.5" customHeight="1">
      <c r="A100" s="1065"/>
      <c r="B100" s="1090"/>
      <c r="C100" s="2569" t="s">
        <v>1523</v>
      </c>
      <c r="D100" s="5140"/>
      <c r="E100" s="5141"/>
      <c r="F100" s="2527" t="s">
        <v>57</v>
      </c>
      <c r="G100" s="5175"/>
      <c r="H100" s="5152"/>
      <c r="I100" s="2704"/>
      <c r="J100" s="2704"/>
      <c r="K100" s="2704"/>
      <c r="L100" s="2704"/>
      <c r="M100" s="2704"/>
      <c r="N100" s="2704"/>
      <c r="O100" s="2706"/>
      <c r="P100" s="5144"/>
      <c r="Q100" s="1065"/>
      <c r="R100" s="1065"/>
      <c r="S100" s="1065"/>
      <c r="T100" s="1065"/>
      <c r="U100" s="1065"/>
      <c r="V100" s="1065"/>
      <c r="W100" s="1065"/>
      <c r="X100" s="1065"/>
      <c r="Y100" s="1065"/>
      <c r="Z100" s="1065"/>
    </row>
    <row r="101" spans="1:26" ht="16.5" customHeight="1">
      <c r="A101" s="1065"/>
      <c r="B101" s="1090"/>
      <c r="C101" s="2569" t="s">
        <v>1526</v>
      </c>
      <c r="D101" s="5140"/>
      <c r="E101" s="5141"/>
      <c r="F101" s="2527" t="s">
        <v>57</v>
      </c>
      <c r="G101" s="5175"/>
      <c r="H101" s="5152"/>
      <c r="I101" s="2704"/>
      <c r="J101" s="2704"/>
      <c r="K101" s="2704"/>
      <c r="L101" s="2704"/>
      <c r="M101" s="2704"/>
      <c r="N101" s="2704"/>
      <c r="O101" s="2706"/>
      <c r="P101" s="5144"/>
      <c r="Q101" s="1065"/>
      <c r="R101" s="1065"/>
      <c r="S101" s="1065"/>
      <c r="T101" s="1065"/>
      <c r="U101" s="1065"/>
      <c r="V101" s="1065"/>
      <c r="W101" s="1065"/>
      <c r="X101" s="1065"/>
      <c r="Y101" s="1065"/>
      <c r="Z101" s="1065"/>
    </row>
    <row r="102" spans="1:26" ht="16.5" customHeight="1">
      <c r="A102" s="1065"/>
      <c r="B102" s="1090"/>
      <c r="C102" s="2569" t="s">
        <v>1498</v>
      </c>
      <c r="D102" s="5140"/>
      <c r="E102" s="5141"/>
      <c r="F102" s="2527" t="s">
        <v>57</v>
      </c>
      <c r="G102" s="5175"/>
      <c r="H102" s="5152"/>
      <c r="I102" s="2704"/>
      <c r="J102" s="2704"/>
      <c r="K102" s="2704"/>
      <c r="L102" s="2704"/>
      <c r="M102" s="2704"/>
      <c r="N102" s="2704"/>
      <c r="O102" s="2706"/>
      <c r="P102" s="5144"/>
      <c r="Q102" s="1065"/>
      <c r="R102" s="1065"/>
      <c r="S102" s="1065"/>
      <c r="T102" s="1065"/>
      <c r="U102" s="1065"/>
      <c r="V102" s="1065"/>
      <c r="W102" s="1065"/>
      <c r="X102" s="1065"/>
      <c r="Y102" s="1065"/>
      <c r="Z102" s="1065"/>
    </row>
    <row r="103" spans="1:26" ht="16.5" customHeight="1">
      <c r="A103" s="1065"/>
      <c r="B103" s="1090"/>
      <c r="C103" s="2569" t="s">
        <v>1527</v>
      </c>
      <c r="D103" s="5140"/>
      <c r="E103" s="5141"/>
      <c r="F103" s="2515" t="s">
        <v>1335</v>
      </c>
      <c r="G103" s="5141"/>
      <c r="H103" s="5165"/>
      <c r="I103" s="2704"/>
      <c r="J103" s="2704"/>
      <c r="K103" s="2704"/>
      <c r="L103" s="2704"/>
      <c r="M103" s="2704"/>
      <c r="N103" s="2704"/>
      <c r="O103" s="2707"/>
      <c r="P103" s="5149"/>
      <c r="Q103" s="1065"/>
      <c r="R103" s="1065"/>
      <c r="S103" s="1065"/>
      <c r="T103" s="1065"/>
      <c r="U103" s="1065"/>
      <c r="V103" s="1065"/>
      <c r="W103" s="1065"/>
      <c r="X103" s="1065"/>
      <c r="Y103" s="1065"/>
      <c r="Z103" s="1065"/>
    </row>
    <row r="104" spans="1:26" ht="35.25" customHeight="1">
      <c r="A104" s="1065"/>
      <c r="B104" s="1145" t="s">
        <v>1528</v>
      </c>
      <c r="C104" s="2522" t="s">
        <v>1529</v>
      </c>
      <c r="D104" s="5163"/>
      <c r="E104" s="5175"/>
      <c r="F104" s="2700" t="s">
        <v>1530</v>
      </c>
      <c r="G104" s="5183"/>
      <c r="H104" s="5183"/>
      <c r="I104" s="5183"/>
      <c r="J104" s="5183"/>
      <c r="K104" s="5183"/>
      <c r="L104" s="5183"/>
      <c r="M104" s="5183"/>
      <c r="N104" s="5183"/>
      <c r="O104" s="2701"/>
      <c r="P104" s="5145"/>
      <c r="Q104" s="1065"/>
      <c r="R104" s="1065"/>
      <c r="S104" s="1065"/>
      <c r="T104" s="1065"/>
      <c r="U104" s="1065"/>
      <c r="V104" s="1065"/>
      <c r="W104" s="1065"/>
      <c r="X104" s="1065"/>
      <c r="Y104" s="1065"/>
      <c r="Z104" s="1065"/>
    </row>
    <row r="105" spans="1:26" ht="29.25" customHeight="1">
      <c r="A105" s="1065"/>
      <c r="B105" s="2702" t="s">
        <v>1531</v>
      </c>
      <c r="C105" s="5140"/>
      <c r="D105" s="5140"/>
      <c r="E105" s="5140"/>
      <c r="F105" s="5140"/>
      <c r="G105" s="5140"/>
      <c r="H105" s="5140"/>
      <c r="I105" s="5140"/>
      <c r="J105" s="5140"/>
      <c r="K105" s="5140"/>
      <c r="L105" s="5140"/>
      <c r="M105" s="5140"/>
      <c r="N105" s="5140"/>
      <c r="O105" s="5140"/>
      <c r="P105" s="5145"/>
      <c r="Q105" s="1065"/>
      <c r="R105" s="1065"/>
      <c r="S105" s="1065"/>
      <c r="T105" s="1065"/>
      <c r="U105" s="1065"/>
      <c r="V105" s="1065"/>
      <c r="W105" s="1065"/>
      <c r="X105" s="1065"/>
      <c r="Y105" s="1065"/>
      <c r="Z105" s="1065"/>
    </row>
    <row r="106" spans="1:26" ht="39.75" customHeight="1">
      <c r="A106" s="1065"/>
      <c r="B106" s="1083" t="s">
        <v>1532</v>
      </c>
      <c r="C106" s="2514" t="s">
        <v>1533</v>
      </c>
      <c r="D106" s="5140"/>
      <c r="E106" s="5140"/>
      <c r="F106" s="5140"/>
      <c r="G106" s="5141"/>
      <c r="H106" s="1146" t="s">
        <v>1442</v>
      </c>
      <c r="I106" s="2696" t="s">
        <v>1443</v>
      </c>
      <c r="J106" s="5140"/>
      <c r="K106" s="2697"/>
      <c r="L106" s="5140"/>
      <c r="M106" s="5140"/>
      <c r="N106" s="5141"/>
      <c r="O106" s="1132" t="s">
        <v>1450</v>
      </c>
      <c r="P106" s="1089"/>
      <c r="Q106" s="1065"/>
      <c r="R106" s="1065"/>
      <c r="S106" s="1065"/>
      <c r="T106" s="1065"/>
      <c r="U106" s="1065"/>
      <c r="V106" s="1065"/>
      <c r="W106" s="1065"/>
      <c r="X106" s="1065"/>
      <c r="Y106" s="1065"/>
      <c r="Z106" s="1065"/>
    </row>
    <row r="107" spans="1:26" ht="20.25" customHeight="1">
      <c r="A107" s="1065"/>
      <c r="B107" s="2683" t="s">
        <v>1534</v>
      </c>
      <c r="C107" s="5163"/>
      <c r="D107" s="5163"/>
      <c r="E107" s="5175"/>
      <c r="F107" s="2698" t="s">
        <v>1535</v>
      </c>
      <c r="G107" s="5140"/>
      <c r="H107" s="5141"/>
      <c r="I107" s="2698" t="s">
        <v>1536</v>
      </c>
      <c r="J107" s="5140"/>
      <c r="K107" s="2698" t="s">
        <v>1457</v>
      </c>
      <c r="L107" s="5140"/>
      <c r="M107" s="5140"/>
      <c r="N107" s="5145"/>
      <c r="O107" s="2666"/>
      <c r="P107" s="2666"/>
      <c r="Q107" s="1065"/>
      <c r="R107" s="1065"/>
      <c r="S107" s="1065"/>
      <c r="T107" s="1065"/>
      <c r="U107" s="1065"/>
      <c r="V107" s="1065"/>
      <c r="W107" s="1065"/>
      <c r="X107" s="1065"/>
      <c r="Y107" s="1065"/>
      <c r="Z107" s="1065"/>
    </row>
    <row r="108" spans="1:26" ht="54.75" customHeight="1">
      <c r="A108" s="1065"/>
      <c r="B108" s="5184"/>
      <c r="C108" s="5133"/>
      <c r="D108" s="5133"/>
      <c r="E108" s="5185"/>
      <c r="F108" s="2634" t="s">
        <v>1537</v>
      </c>
      <c r="G108" s="5140"/>
      <c r="H108" s="5141"/>
      <c r="I108" s="2686">
        <v>12646584</v>
      </c>
      <c r="J108" s="5141"/>
      <c r="K108" s="2632" t="s">
        <v>1538</v>
      </c>
      <c r="L108" s="2687"/>
      <c r="M108" s="2687"/>
      <c r="N108" s="2688"/>
      <c r="O108" s="5144"/>
      <c r="P108" s="5144"/>
      <c r="Q108" s="1065"/>
      <c r="R108" s="1065"/>
      <c r="S108" s="1065"/>
      <c r="T108" s="1065"/>
      <c r="U108" s="1065"/>
      <c r="V108" s="1065"/>
      <c r="W108" s="1065"/>
      <c r="X108" s="1065"/>
      <c r="Y108" s="1065"/>
      <c r="Z108" s="1065"/>
    </row>
    <row r="109" spans="1:26" ht="21" customHeight="1">
      <c r="A109" s="1065"/>
      <c r="B109" s="5184"/>
      <c r="C109" s="5133"/>
      <c r="D109" s="5133"/>
      <c r="E109" s="5185"/>
      <c r="F109" s="2695"/>
      <c r="G109" s="5140"/>
      <c r="H109" s="5141"/>
      <c r="I109" s="2686"/>
      <c r="J109" s="5141"/>
      <c r="K109" s="2689"/>
      <c r="L109" s="2690"/>
      <c r="M109" s="2690"/>
      <c r="N109" s="2691"/>
      <c r="O109" s="5144"/>
      <c r="P109" s="5144"/>
      <c r="Q109" s="1065"/>
      <c r="R109" s="1065"/>
      <c r="S109" s="1065"/>
      <c r="T109" s="1065"/>
      <c r="U109" s="1065"/>
      <c r="V109" s="1065"/>
      <c r="W109" s="1065"/>
      <c r="X109" s="1065"/>
      <c r="Y109" s="1065"/>
      <c r="Z109" s="1065"/>
    </row>
    <row r="110" spans="1:26" ht="21" customHeight="1">
      <c r="A110" s="1065"/>
      <c r="B110" s="5184"/>
      <c r="C110" s="5133"/>
      <c r="D110" s="5133"/>
      <c r="E110" s="5185"/>
      <c r="F110" s="2695"/>
      <c r="G110" s="5140"/>
      <c r="H110" s="5141"/>
      <c r="I110" s="2686"/>
      <c r="J110" s="5141"/>
      <c r="K110" s="2689"/>
      <c r="L110" s="2690"/>
      <c r="M110" s="2690"/>
      <c r="N110" s="2691"/>
      <c r="O110" s="5144"/>
      <c r="P110" s="5144"/>
      <c r="Q110" s="1065"/>
      <c r="R110" s="1065"/>
      <c r="S110" s="1065"/>
      <c r="T110" s="1065"/>
      <c r="U110" s="1065"/>
      <c r="V110" s="1065"/>
      <c r="W110" s="1065"/>
      <c r="X110" s="1065"/>
      <c r="Y110" s="1065"/>
      <c r="Z110" s="1065"/>
    </row>
    <row r="111" spans="1:26" ht="50.25" customHeight="1" thickBot="1">
      <c r="A111" s="1065"/>
      <c r="B111" s="5186"/>
      <c r="C111" s="5134"/>
      <c r="D111" s="5134"/>
      <c r="E111" s="5187"/>
      <c r="F111" s="2637"/>
      <c r="G111" s="5156"/>
      <c r="H111" s="5170"/>
      <c r="I111" s="2699"/>
      <c r="J111" s="5141"/>
      <c r="K111" s="2692"/>
      <c r="L111" s="2693"/>
      <c r="M111" s="2693"/>
      <c r="N111" s="2694"/>
      <c r="O111" s="5161"/>
      <c r="P111" s="5161"/>
      <c r="Q111" s="1065"/>
      <c r="R111" s="1065"/>
      <c r="S111" s="1065"/>
      <c r="T111" s="1065"/>
      <c r="U111" s="1065"/>
      <c r="V111" s="1065"/>
      <c r="W111" s="1065"/>
      <c r="X111" s="1065"/>
      <c r="Y111" s="1065"/>
      <c r="Z111" s="1065"/>
    </row>
    <row r="112" spans="1:26" ht="26.25" customHeight="1" thickBot="1">
      <c r="A112" s="1065"/>
      <c r="B112" s="2528" t="s">
        <v>1539</v>
      </c>
      <c r="C112" s="5135"/>
      <c r="D112" s="5135"/>
      <c r="E112" s="5135"/>
      <c r="F112" s="5135"/>
      <c r="G112" s="5135"/>
      <c r="H112" s="5135"/>
      <c r="I112" s="5135"/>
      <c r="J112" s="5135"/>
      <c r="K112" s="5135"/>
      <c r="L112" s="5135"/>
      <c r="M112" s="5135"/>
      <c r="N112" s="5135"/>
      <c r="O112" s="5135"/>
      <c r="P112" s="5136"/>
      <c r="Q112" s="1065"/>
      <c r="R112" s="1065"/>
      <c r="S112" s="1065"/>
      <c r="T112" s="1065"/>
      <c r="U112" s="1065"/>
      <c r="V112" s="1065"/>
      <c r="W112" s="1065"/>
      <c r="X112" s="1065"/>
      <c r="Y112" s="1065"/>
      <c r="Z112" s="1065"/>
    </row>
    <row r="113" spans="1:26" ht="35.25" customHeight="1">
      <c r="A113" s="1065"/>
      <c r="B113" s="1091" t="s">
        <v>1540</v>
      </c>
      <c r="C113" s="2678" t="s">
        <v>1541</v>
      </c>
      <c r="D113" s="5146"/>
      <c r="E113" s="5146"/>
      <c r="F113" s="5146"/>
      <c r="G113" s="5146"/>
      <c r="H113" s="5146"/>
      <c r="I113" s="5146"/>
      <c r="J113" s="5146"/>
      <c r="K113" s="5146"/>
      <c r="L113" s="5146"/>
      <c r="M113" s="5146"/>
      <c r="N113" s="5146"/>
      <c r="O113" s="2679" t="s">
        <v>1542</v>
      </c>
      <c r="P113" s="2682" t="s">
        <v>1543</v>
      </c>
      <c r="Q113" s="1065"/>
      <c r="R113" s="1065"/>
      <c r="S113" s="1065"/>
      <c r="T113" s="1065"/>
      <c r="U113" s="1065"/>
      <c r="V113" s="1065"/>
      <c r="W113" s="1065"/>
      <c r="X113" s="1065"/>
      <c r="Y113" s="1065"/>
      <c r="Z113" s="1065"/>
    </row>
    <row r="114" spans="1:26" ht="20.25" customHeight="1">
      <c r="A114" s="1065"/>
      <c r="B114" s="2683" t="s">
        <v>1544</v>
      </c>
      <c r="C114" s="5163"/>
      <c r="D114" s="5163"/>
      <c r="E114" s="5163"/>
      <c r="F114" s="5175"/>
      <c r="G114" s="2684" t="s">
        <v>1545</v>
      </c>
      <c r="H114" s="5140"/>
      <c r="I114" s="5140"/>
      <c r="J114" s="5140"/>
      <c r="K114" s="5140"/>
      <c r="L114" s="5140"/>
      <c r="M114" s="5140"/>
      <c r="N114" s="5140"/>
      <c r="O114" s="2680"/>
      <c r="P114" s="5144"/>
      <c r="Q114" s="1065"/>
      <c r="R114" s="1065"/>
      <c r="S114" s="1065"/>
      <c r="T114" s="1065"/>
      <c r="U114" s="1065"/>
      <c r="V114" s="1065"/>
      <c r="W114" s="1065"/>
      <c r="X114" s="1065"/>
      <c r="Y114" s="1065"/>
      <c r="Z114" s="1065"/>
    </row>
    <row r="115" spans="1:26" ht="27.75" customHeight="1">
      <c r="A115" s="1065"/>
      <c r="B115" s="5164"/>
      <c r="C115" s="5146"/>
      <c r="D115" s="5146"/>
      <c r="E115" s="5146"/>
      <c r="F115" s="5147"/>
      <c r="G115" s="2684" t="s">
        <v>1546</v>
      </c>
      <c r="H115" s="5141"/>
      <c r="I115" s="2684" t="s">
        <v>1547</v>
      </c>
      <c r="J115" s="5141"/>
      <c r="K115" s="1098" t="s">
        <v>1548</v>
      </c>
      <c r="L115" s="2685" t="s">
        <v>1549</v>
      </c>
      <c r="M115" s="5140"/>
      <c r="N115" s="5145"/>
      <c r="O115" s="2681"/>
      <c r="P115" s="5149"/>
      <c r="Q115" s="1065"/>
      <c r="R115" s="1065"/>
      <c r="S115" s="1065"/>
      <c r="T115" s="1065"/>
      <c r="U115" s="1065"/>
      <c r="V115" s="1065"/>
      <c r="W115" s="1065"/>
      <c r="X115" s="1065"/>
      <c r="Y115" s="1065"/>
      <c r="Z115" s="1065"/>
    </row>
    <row r="116" spans="1:26" ht="84" customHeight="1">
      <c r="A116" s="1065"/>
      <c r="B116" s="1147" t="s">
        <v>1333</v>
      </c>
      <c r="C116" s="2535" t="s">
        <v>1550</v>
      </c>
      <c r="D116" s="5140"/>
      <c r="E116" s="5140"/>
      <c r="F116" s="5141"/>
      <c r="G116" s="2515" t="s">
        <v>1442</v>
      </c>
      <c r="H116" s="5141"/>
      <c r="I116" s="2515" t="s">
        <v>1442</v>
      </c>
      <c r="J116" s="5141"/>
      <c r="K116" s="1560" t="s">
        <v>1340</v>
      </c>
      <c r="L116" s="2515" t="s">
        <v>1340</v>
      </c>
      <c r="M116" s="5140"/>
      <c r="N116" s="5145"/>
      <c r="O116" s="2677" t="s">
        <v>1551</v>
      </c>
      <c r="P116" s="2666"/>
      <c r="Q116" s="1065"/>
      <c r="R116" s="1065"/>
      <c r="S116" s="1065"/>
      <c r="T116" s="1065"/>
      <c r="U116" s="1065"/>
      <c r="V116" s="1065"/>
      <c r="W116" s="1065"/>
      <c r="X116" s="1065"/>
      <c r="Y116" s="1065"/>
      <c r="Z116" s="1065"/>
    </row>
    <row r="117" spans="1:26" ht="43.5" customHeight="1">
      <c r="A117" s="1065"/>
      <c r="B117" s="1147" t="s">
        <v>1342</v>
      </c>
      <c r="C117" s="2535" t="s">
        <v>1552</v>
      </c>
      <c r="D117" s="5140"/>
      <c r="E117" s="5140"/>
      <c r="F117" s="5141"/>
      <c r="G117" s="2515" t="s">
        <v>1442</v>
      </c>
      <c r="H117" s="5141"/>
      <c r="I117" s="2515" t="s">
        <v>1442</v>
      </c>
      <c r="J117" s="5141"/>
      <c r="K117" s="1560" t="s">
        <v>1340</v>
      </c>
      <c r="L117" s="2515" t="s">
        <v>1340</v>
      </c>
      <c r="M117" s="5140"/>
      <c r="N117" s="5145"/>
      <c r="O117" s="5144"/>
      <c r="P117" s="5144"/>
      <c r="Q117" s="1065"/>
      <c r="R117" s="1065"/>
      <c r="S117" s="1065"/>
      <c r="T117" s="1065"/>
      <c r="U117" s="1065"/>
      <c r="V117" s="1065"/>
      <c r="W117" s="1065"/>
      <c r="X117" s="1065"/>
      <c r="Y117" s="1065"/>
      <c r="Z117" s="1065"/>
    </row>
    <row r="118" spans="1:26" ht="56.25" customHeight="1">
      <c r="A118" s="1065"/>
      <c r="B118" s="1147" t="s">
        <v>1553</v>
      </c>
      <c r="C118" s="2535" t="s">
        <v>1554</v>
      </c>
      <c r="D118" s="5140"/>
      <c r="E118" s="5140"/>
      <c r="F118" s="5141"/>
      <c r="G118" s="2515" t="s">
        <v>1442</v>
      </c>
      <c r="H118" s="5141"/>
      <c r="I118" s="2515" t="s">
        <v>1442</v>
      </c>
      <c r="J118" s="5141"/>
      <c r="K118" s="1560" t="s">
        <v>1340</v>
      </c>
      <c r="L118" s="2515" t="s">
        <v>1340</v>
      </c>
      <c r="M118" s="5140"/>
      <c r="N118" s="5145"/>
      <c r="O118" s="5144"/>
      <c r="P118" s="5144"/>
      <c r="Q118" s="1065"/>
      <c r="R118" s="1065"/>
      <c r="S118" s="1065"/>
      <c r="T118" s="1065"/>
      <c r="U118" s="1065"/>
      <c r="V118" s="1065"/>
      <c r="W118" s="1065"/>
      <c r="X118" s="1065"/>
      <c r="Y118" s="1065"/>
      <c r="Z118" s="1065"/>
    </row>
    <row r="119" spans="1:26" ht="42.75" customHeight="1">
      <c r="A119" s="1065"/>
      <c r="B119" s="1147" t="s">
        <v>1555</v>
      </c>
      <c r="C119" s="2535" t="s">
        <v>1556</v>
      </c>
      <c r="D119" s="5140"/>
      <c r="E119" s="5140"/>
      <c r="F119" s="5141"/>
      <c r="G119" s="2515" t="s">
        <v>1442</v>
      </c>
      <c r="H119" s="5141"/>
      <c r="I119" s="2515" t="s">
        <v>1442</v>
      </c>
      <c r="J119" s="5141"/>
      <c r="K119" s="1560" t="s">
        <v>1340</v>
      </c>
      <c r="L119" s="2515" t="s">
        <v>1340</v>
      </c>
      <c r="M119" s="5140"/>
      <c r="N119" s="5145"/>
      <c r="O119" s="5144"/>
      <c r="P119" s="5144"/>
      <c r="Q119" s="1065"/>
      <c r="R119" s="1065"/>
      <c r="S119" s="1065"/>
      <c r="T119" s="1065"/>
      <c r="U119" s="1065"/>
      <c r="V119" s="1065"/>
      <c r="W119" s="1065"/>
      <c r="X119" s="1065"/>
      <c r="Y119" s="1065"/>
      <c r="Z119" s="1065"/>
    </row>
    <row r="120" spans="1:26" ht="30" customHeight="1">
      <c r="A120" s="1065"/>
      <c r="B120" s="1147" t="s">
        <v>1557</v>
      </c>
      <c r="C120" s="2535" t="s">
        <v>1558</v>
      </c>
      <c r="D120" s="5140"/>
      <c r="E120" s="5140"/>
      <c r="F120" s="5141"/>
      <c r="G120" s="2515" t="s">
        <v>1442</v>
      </c>
      <c r="H120" s="5141"/>
      <c r="I120" s="2515" t="s">
        <v>1442</v>
      </c>
      <c r="J120" s="5141"/>
      <c r="K120" s="1560" t="s">
        <v>1340</v>
      </c>
      <c r="L120" s="2515" t="s">
        <v>1340</v>
      </c>
      <c r="M120" s="5140"/>
      <c r="N120" s="5145"/>
      <c r="O120" s="5144"/>
      <c r="P120" s="5144"/>
      <c r="Q120" s="1065"/>
      <c r="R120" s="1065"/>
      <c r="S120" s="1065"/>
      <c r="T120" s="1065"/>
      <c r="U120" s="1065"/>
      <c r="V120" s="1065"/>
      <c r="W120" s="1065"/>
      <c r="X120" s="1065"/>
      <c r="Y120" s="1065"/>
      <c r="Z120" s="1065"/>
    </row>
    <row r="121" spans="1:26" ht="24.75" customHeight="1">
      <c r="A121" s="1065"/>
      <c r="B121" s="1147" t="s">
        <v>1352</v>
      </c>
      <c r="C121" s="2535" t="s">
        <v>1431</v>
      </c>
      <c r="D121" s="5140"/>
      <c r="E121" s="5140"/>
      <c r="F121" s="5141"/>
      <c r="G121" s="2515" t="s">
        <v>1442</v>
      </c>
      <c r="H121" s="5141"/>
      <c r="I121" s="2515" t="s">
        <v>1442</v>
      </c>
      <c r="J121" s="5141"/>
      <c r="K121" s="1560" t="s">
        <v>1340</v>
      </c>
      <c r="L121" s="2515" t="s">
        <v>1340</v>
      </c>
      <c r="M121" s="5140"/>
      <c r="N121" s="5145"/>
      <c r="O121" s="5144"/>
      <c r="P121" s="5144"/>
      <c r="Q121" s="1065"/>
      <c r="R121" s="1065"/>
      <c r="S121" s="1065"/>
      <c r="T121" s="1065"/>
      <c r="U121" s="1065"/>
      <c r="V121" s="1065"/>
      <c r="W121" s="1065"/>
      <c r="X121" s="1065"/>
      <c r="Y121" s="1065"/>
      <c r="Z121" s="1065"/>
    </row>
    <row r="122" spans="1:26" ht="24.75" customHeight="1">
      <c r="A122" s="1065"/>
      <c r="B122" s="1147" t="s">
        <v>1355</v>
      </c>
      <c r="C122" s="2535" t="s">
        <v>1433</v>
      </c>
      <c r="D122" s="5140"/>
      <c r="E122" s="5140"/>
      <c r="F122" s="5141"/>
      <c r="G122" s="2515" t="s">
        <v>57</v>
      </c>
      <c r="H122" s="5141"/>
      <c r="I122" s="2515" t="s">
        <v>57</v>
      </c>
      <c r="J122" s="5141"/>
      <c r="K122" s="1560" t="s">
        <v>1340</v>
      </c>
      <c r="L122" s="2515" t="s">
        <v>1340</v>
      </c>
      <c r="M122" s="5140"/>
      <c r="N122" s="5145"/>
      <c r="O122" s="5144"/>
      <c r="P122" s="5144"/>
      <c r="Q122" s="1065"/>
      <c r="R122" s="1065"/>
      <c r="S122" s="1065"/>
      <c r="T122" s="1065"/>
      <c r="U122" s="1065"/>
      <c r="V122" s="1065"/>
      <c r="W122" s="1065"/>
      <c r="X122" s="1065"/>
      <c r="Y122" s="1065"/>
      <c r="Z122" s="1065"/>
    </row>
    <row r="123" spans="1:26" ht="32.25" customHeight="1">
      <c r="A123" s="1065"/>
      <c r="B123" s="1147" t="s">
        <v>1358</v>
      </c>
      <c r="C123" s="2535" t="s">
        <v>1559</v>
      </c>
      <c r="D123" s="5140"/>
      <c r="E123" s="5140"/>
      <c r="F123" s="5141"/>
      <c r="G123" s="2515" t="s">
        <v>1442</v>
      </c>
      <c r="H123" s="5141"/>
      <c r="I123" s="2515" t="s">
        <v>1442</v>
      </c>
      <c r="J123" s="5141"/>
      <c r="K123" s="1560" t="s">
        <v>1340</v>
      </c>
      <c r="L123" s="2515" t="s">
        <v>1340</v>
      </c>
      <c r="M123" s="5140"/>
      <c r="N123" s="5145"/>
      <c r="O123" s="5144"/>
      <c r="P123" s="5144"/>
      <c r="Q123" s="1065"/>
      <c r="R123" s="1065"/>
      <c r="S123" s="1065"/>
      <c r="T123" s="1065"/>
      <c r="U123" s="1065"/>
      <c r="V123" s="1065"/>
      <c r="W123" s="1065"/>
      <c r="X123" s="1065"/>
      <c r="Y123" s="1065"/>
      <c r="Z123" s="1065"/>
    </row>
    <row r="124" spans="1:26" ht="24" customHeight="1">
      <c r="A124" s="1065"/>
      <c r="B124" s="1147" t="s">
        <v>1360</v>
      </c>
      <c r="C124" s="2535" t="s">
        <v>1560</v>
      </c>
      <c r="D124" s="5140"/>
      <c r="E124" s="5140"/>
      <c r="F124" s="5141"/>
      <c r="G124" s="2515" t="s">
        <v>1442</v>
      </c>
      <c r="H124" s="5141"/>
      <c r="I124" s="2515" t="s">
        <v>1442</v>
      </c>
      <c r="J124" s="5141"/>
      <c r="K124" s="1560" t="s">
        <v>1340</v>
      </c>
      <c r="L124" s="2515" t="s">
        <v>1340</v>
      </c>
      <c r="M124" s="5140"/>
      <c r="N124" s="5145"/>
      <c r="O124" s="5144"/>
      <c r="P124" s="5144"/>
      <c r="Q124" s="1065"/>
      <c r="R124" s="1065"/>
      <c r="S124" s="1065"/>
      <c r="T124" s="1065"/>
      <c r="U124" s="1065"/>
      <c r="V124" s="1065"/>
      <c r="W124" s="1065"/>
      <c r="X124" s="1065"/>
      <c r="Y124" s="1065"/>
      <c r="Z124" s="1065"/>
    </row>
    <row r="125" spans="1:26" ht="24" customHeight="1">
      <c r="A125" s="1065"/>
      <c r="B125" s="1147" t="s">
        <v>1561</v>
      </c>
      <c r="C125" s="2535" t="s">
        <v>1562</v>
      </c>
      <c r="D125" s="5140"/>
      <c r="E125" s="5140"/>
      <c r="F125" s="5141"/>
      <c r="G125" s="2515" t="s">
        <v>1442</v>
      </c>
      <c r="H125" s="5141"/>
      <c r="I125" s="2515" t="s">
        <v>1442</v>
      </c>
      <c r="J125" s="5141"/>
      <c r="K125" s="1560" t="s">
        <v>1340</v>
      </c>
      <c r="L125" s="2515" t="s">
        <v>1340</v>
      </c>
      <c r="M125" s="5140"/>
      <c r="N125" s="5145"/>
      <c r="O125" s="5144"/>
      <c r="P125" s="5144"/>
      <c r="Q125" s="1065"/>
      <c r="R125" s="1065"/>
      <c r="S125" s="1065"/>
      <c r="T125" s="1065"/>
      <c r="U125" s="1065"/>
      <c r="V125" s="1065"/>
      <c r="W125" s="1065"/>
      <c r="X125" s="1065"/>
      <c r="Y125" s="1065"/>
      <c r="Z125" s="1065"/>
    </row>
    <row r="126" spans="1:26" ht="21" customHeight="1">
      <c r="A126" s="1065"/>
      <c r="B126" s="1147" t="s">
        <v>1563</v>
      </c>
      <c r="C126" s="2535" t="s">
        <v>1564</v>
      </c>
      <c r="D126" s="5140"/>
      <c r="E126" s="5140"/>
      <c r="F126" s="5141"/>
      <c r="G126" s="2515" t="s">
        <v>1442</v>
      </c>
      <c r="H126" s="5141"/>
      <c r="I126" s="2515" t="s">
        <v>57</v>
      </c>
      <c r="J126" s="5141"/>
      <c r="K126" s="1560" t="s">
        <v>1340</v>
      </c>
      <c r="L126" s="2515" t="s">
        <v>1340</v>
      </c>
      <c r="M126" s="5140"/>
      <c r="N126" s="5145"/>
      <c r="O126" s="5144"/>
      <c r="P126" s="5144"/>
      <c r="Q126" s="1065"/>
      <c r="R126" s="1065"/>
      <c r="S126" s="1065"/>
      <c r="T126" s="1065"/>
      <c r="U126" s="1065"/>
      <c r="V126" s="1065"/>
      <c r="W126" s="1065"/>
      <c r="X126" s="1065"/>
      <c r="Y126" s="1065"/>
      <c r="Z126" s="1065"/>
    </row>
    <row r="127" spans="1:26" ht="33" customHeight="1">
      <c r="A127" s="1065"/>
      <c r="B127" s="1147" t="s">
        <v>1565</v>
      </c>
      <c r="C127" s="2535" t="s">
        <v>1566</v>
      </c>
      <c r="D127" s="5140"/>
      <c r="E127" s="5140"/>
      <c r="F127" s="5141"/>
      <c r="G127" s="2515" t="s">
        <v>1442</v>
      </c>
      <c r="H127" s="5141"/>
      <c r="I127" s="2515" t="s">
        <v>57</v>
      </c>
      <c r="J127" s="5141"/>
      <c r="K127" s="1560" t="s">
        <v>1340</v>
      </c>
      <c r="L127" s="2515" t="s">
        <v>1340</v>
      </c>
      <c r="M127" s="5140"/>
      <c r="N127" s="5145"/>
      <c r="O127" s="5144"/>
      <c r="P127" s="5144"/>
      <c r="Q127" s="1065"/>
      <c r="R127" s="1065"/>
      <c r="S127" s="1065"/>
      <c r="T127" s="1065"/>
      <c r="U127" s="1065"/>
      <c r="V127" s="1065"/>
      <c r="W127" s="1065"/>
      <c r="X127" s="1065"/>
      <c r="Y127" s="1065"/>
      <c r="Z127" s="1065"/>
    </row>
    <row r="128" spans="1:26" ht="21" customHeight="1">
      <c r="A128" s="1065"/>
      <c r="B128" s="1147" t="s">
        <v>1567</v>
      </c>
      <c r="C128" s="2535" t="s">
        <v>1568</v>
      </c>
      <c r="D128" s="5140"/>
      <c r="E128" s="5140"/>
      <c r="F128" s="5141"/>
      <c r="G128" s="2515" t="s">
        <v>57</v>
      </c>
      <c r="H128" s="5141"/>
      <c r="I128" s="2515" t="s">
        <v>57</v>
      </c>
      <c r="J128" s="5141"/>
      <c r="K128" s="1560" t="s">
        <v>1340</v>
      </c>
      <c r="L128" s="2515" t="s">
        <v>1340</v>
      </c>
      <c r="M128" s="5140"/>
      <c r="N128" s="5145"/>
      <c r="O128" s="5144"/>
      <c r="P128" s="5144"/>
      <c r="Q128" s="1065"/>
      <c r="R128" s="1065"/>
      <c r="S128" s="1065"/>
      <c r="T128" s="1065"/>
      <c r="U128" s="1065"/>
      <c r="V128" s="1065"/>
      <c r="W128" s="1065"/>
      <c r="X128" s="1065"/>
      <c r="Y128" s="1065"/>
      <c r="Z128" s="1065"/>
    </row>
    <row r="129" spans="1:26" ht="32.25" customHeight="1">
      <c r="A129" s="1065"/>
      <c r="B129" s="1082" t="s">
        <v>1569</v>
      </c>
      <c r="C129" s="2535" t="s">
        <v>1570</v>
      </c>
      <c r="D129" s="5140"/>
      <c r="E129" s="5140"/>
      <c r="F129" s="5140"/>
      <c r="G129" s="5140"/>
      <c r="H129" s="5140"/>
      <c r="I129" s="5140"/>
      <c r="J129" s="5140"/>
      <c r="K129" s="5140"/>
      <c r="L129" s="5140"/>
      <c r="M129" s="5140"/>
      <c r="N129" s="5145"/>
      <c r="O129" s="5144"/>
      <c r="P129" s="5144"/>
      <c r="Q129" s="1065"/>
      <c r="R129" s="1065"/>
      <c r="S129" s="1065"/>
      <c r="T129" s="1065"/>
      <c r="U129" s="1065"/>
      <c r="V129" s="1065"/>
      <c r="W129" s="1065"/>
      <c r="X129" s="1065"/>
      <c r="Y129" s="1065"/>
      <c r="Z129" s="1065"/>
    </row>
    <row r="130" spans="1:26" ht="18" customHeight="1">
      <c r="A130" s="1065"/>
      <c r="B130" s="1090" t="s">
        <v>1360</v>
      </c>
      <c r="C130" s="2514" t="s">
        <v>1571</v>
      </c>
      <c r="D130" s="5140"/>
      <c r="E130" s="2524"/>
      <c r="F130" s="5141"/>
      <c r="G130" s="2515"/>
      <c r="H130" s="5141"/>
      <c r="I130" s="2676"/>
      <c r="J130" s="5141"/>
      <c r="K130" s="1575"/>
      <c r="L130" s="2676"/>
      <c r="M130" s="5140"/>
      <c r="N130" s="5145"/>
      <c r="O130" s="5144"/>
      <c r="P130" s="5144"/>
      <c r="Q130" s="1065"/>
      <c r="R130" s="1065"/>
      <c r="S130" s="1065"/>
      <c r="T130" s="1065"/>
      <c r="U130" s="1065"/>
      <c r="V130" s="1065"/>
      <c r="W130" s="1065"/>
      <c r="X130" s="1065"/>
      <c r="Y130" s="1065"/>
      <c r="Z130" s="1065"/>
    </row>
    <row r="131" spans="1:26" ht="18" customHeight="1">
      <c r="A131" s="1065"/>
      <c r="B131" s="1090" t="s">
        <v>1409</v>
      </c>
      <c r="C131" s="2514" t="s">
        <v>1571</v>
      </c>
      <c r="D131" s="5140"/>
      <c r="E131" s="2524"/>
      <c r="F131" s="5141"/>
      <c r="G131" s="2676"/>
      <c r="H131" s="5141"/>
      <c r="I131" s="2676"/>
      <c r="J131" s="5141"/>
      <c r="K131" s="1575"/>
      <c r="L131" s="2676"/>
      <c r="M131" s="5140"/>
      <c r="N131" s="5145"/>
      <c r="O131" s="5144"/>
      <c r="P131" s="5144"/>
      <c r="Q131" s="1065"/>
      <c r="R131" s="1065"/>
      <c r="S131" s="1065"/>
      <c r="T131" s="1065"/>
      <c r="U131" s="1065"/>
      <c r="V131" s="1065"/>
      <c r="W131" s="1065"/>
      <c r="X131" s="1065"/>
      <c r="Y131" s="1065"/>
      <c r="Z131" s="1065"/>
    </row>
    <row r="132" spans="1:26" ht="18" customHeight="1">
      <c r="A132" s="1065"/>
      <c r="B132" s="1090" t="s">
        <v>1414</v>
      </c>
      <c r="C132" s="2514" t="s">
        <v>1571</v>
      </c>
      <c r="D132" s="5140"/>
      <c r="E132" s="2524"/>
      <c r="F132" s="5141"/>
      <c r="G132" s="2676"/>
      <c r="H132" s="5141"/>
      <c r="I132" s="2676"/>
      <c r="J132" s="5141"/>
      <c r="K132" s="1575"/>
      <c r="L132" s="2676"/>
      <c r="M132" s="5140"/>
      <c r="N132" s="5145"/>
      <c r="O132" s="5144"/>
      <c r="P132" s="5144"/>
      <c r="Q132" s="1065"/>
      <c r="R132" s="1065"/>
      <c r="S132" s="1065"/>
      <c r="T132" s="1065"/>
      <c r="U132" s="1065"/>
      <c r="V132" s="1065"/>
      <c r="W132" s="1065"/>
      <c r="X132" s="1065"/>
      <c r="Y132" s="1065"/>
      <c r="Z132" s="1065"/>
    </row>
    <row r="133" spans="1:26" ht="33.75" customHeight="1" thickBot="1">
      <c r="A133" s="1065"/>
      <c r="B133" s="1145" t="s">
        <v>1572</v>
      </c>
      <c r="C133" s="2519" t="s">
        <v>1573</v>
      </c>
      <c r="D133" s="5156"/>
      <c r="E133" s="5156"/>
      <c r="F133" s="5170"/>
      <c r="G133" s="2673" t="s">
        <v>1574</v>
      </c>
      <c r="H133" s="5188"/>
      <c r="I133" s="5188"/>
      <c r="J133" s="5188"/>
      <c r="K133" s="5188"/>
      <c r="L133" s="5188"/>
      <c r="M133" s="5188"/>
      <c r="N133" s="5189"/>
      <c r="O133" s="5161"/>
      <c r="P133" s="5161"/>
      <c r="Q133" s="1065"/>
      <c r="R133" s="1065"/>
      <c r="S133" s="1065"/>
      <c r="T133" s="1065"/>
      <c r="U133" s="1065"/>
      <c r="V133" s="1065"/>
      <c r="W133" s="1065"/>
      <c r="X133" s="1065"/>
      <c r="Y133" s="1065"/>
      <c r="Z133" s="1065"/>
    </row>
    <row r="134" spans="1:26" ht="25.5" customHeight="1" thickBot="1">
      <c r="A134" s="1065"/>
      <c r="B134" s="2547" t="s">
        <v>1101</v>
      </c>
      <c r="C134" s="5135"/>
      <c r="D134" s="5135"/>
      <c r="E134" s="5135"/>
      <c r="F134" s="5135"/>
      <c r="G134" s="5135"/>
      <c r="H134" s="5135"/>
      <c r="I134" s="5135"/>
      <c r="J134" s="5135"/>
      <c r="K134" s="5135"/>
      <c r="L134" s="5135"/>
      <c r="M134" s="5135"/>
      <c r="N134" s="5135"/>
      <c r="O134" s="5135"/>
      <c r="P134" s="5136"/>
      <c r="Q134" s="1065"/>
      <c r="R134" s="1065"/>
      <c r="S134" s="1065"/>
      <c r="T134" s="1065"/>
      <c r="U134" s="1065"/>
      <c r="V134" s="1065"/>
      <c r="W134" s="1065"/>
      <c r="X134" s="1065"/>
      <c r="Y134" s="1065"/>
      <c r="Z134" s="1065"/>
    </row>
    <row r="135" spans="1:26" ht="261" customHeight="1">
      <c r="A135" s="1065"/>
      <c r="B135" s="1091" t="s">
        <v>1575</v>
      </c>
      <c r="C135" s="2578" t="s">
        <v>1576</v>
      </c>
      <c r="D135" s="5137"/>
      <c r="E135" s="5137"/>
      <c r="F135" s="5137"/>
      <c r="G135" s="1099" t="s">
        <v>1442</v>
      </c>
      <c r="H135" s="2674" t="s">
        <v>1577</v>
      </c>
      <c r="I135" s="5162"/>
      <c r="J135" s="2675" t="s">
        <v>1578</v>
      </c>
      <c r="K135" s="5138"/>
      <c r="L135" s="5138"/>
      <c r="M135" s="5138"/>
      <c r="N135" s="5139"/>
      <c r="O135" s="1148" t="s">
        <v>1579</v>
      </c>
      <c r="P135" s="1149"/>
      <c r="Q135" s="1065"/>
      <c r="R135" s="1065"/>
      <c r="S135" s="1065"/>
      <c r="T135" s="1065"/>
      <c r="U135" s="1065"/>
      <c r="V135" s="1065"/>
      <c r="W135" s="1065"/>
      <c r="X135" s="1065"/>
      <c r="Y135" s="1065"/>
      <c r="Z135" s="1065"/>
    </row>
    <row r="136" spans="1:26" ht="20.25" customHeight="1">
      <c r="A136" s="1065"/>
      <c r="B136" s="2654" t="s">
        <v>1580</v>
      </c>
      <c r="C136" s="2655"/>
      <c r="D136" s="2655"/>
      <c r="E136" s="2655"/>
      <c r="F136" s="2655"/>
      <c r="G136" s="2655"/>
      <c r="H136" s="2655"/>
      <c r="I136" s="2655"/>
      <c r="J136" s="2655"/>
      <c r="K136" s="2655"/>
      <c r="L136" s="2655"/>
      <c r="M136" s="2655"/>
      <c r="N136" s="2655"/>
      <c r="O136" s="2655"/>
      <c r="P136" s="2656"/>
      <c r="Q136" s="1065"/>
      <c r="R136" s="1065"/>
      <c r="S136" s="1065"/>
      <c r="T136" s="1065"/>
      <c r="U136" s="1065"/>
      <c r="V136" s="1065"/>
      <c r="W136" s="1065"/>
      <c r="X136" s="1065"/>
      <c r="Y136" s="1065"/>
      <c r="Z136" s="1065"/>
    </row>
    <row r="137" spans="1:26" ht="42" customHeight="1">
      <c r="A137" s="1065"/>
      <c r="B137" s="1087" t="s">
        <v>1581</v>
      </c>
      <c r="C137" s="2514" t="s">
        <v>1582</v>
      </c>
      <c r="D137" s="2602"/>
      <c r="E137" s="2602"/>
      <c r="F137" s="2602"/>
      <c r="G137" s="2602"/>
      <c r="H137" s="2515" t="s">
        <v>1583</v>
      </c>
      <c r="I137" s="5140"/>
      <c r="J137" s="5140"/>
      <c r="K137" s="2553" t="s">
        <v>1521</v>
      </c>
      <c r="L137" s="2657"/>
      <c r="M137" s="2658"/>
      <c r="N137" s="2659"/>
      <c r="O137" s="2666"/>
      <c r="P137" s="2666"/>
      <c r="Q137" s="1065"/>
      <c r="R137" s="1065"/>
      <c r="S137" s="1065"/>
      <c r="T137" s="1065"/>
      <c r="U137" s="1065"/>
      <c r="V137" s="1065"/>
      <c r="W137" s="1065"/>
      <c r="X137" s="1065"/>
      <c r="Y137" s="1065"/>
      <c r="Z137" s="1065"/>
    </row>
    <row r="138" spans="1:26" ht="19.5" customHeight="1">
      <c r="A138" s="1065"/>
      <c r="B138" s="1087" t="s">
        <v>1342</v>
      </c>
      <c r="C138" s="2535" t="s">
        <v>1584</v>
      </c>
      <c r="D138" s="5140"/>
      <c r="E138" s="5140"/>
      <c r="F138" s="5140"/>
      <c r="G138" s="5140"/>
      <c r="H138" s="2515" t="s">
        <v>1340</v>
      </c>
      <c r="I138" s="5140"/>
      <c r="J138" s="5140"/>
      <c r="K138" s="5152"/>
      <c r="L138" s="2660"/>
      <c r="M138" s="2661"/>
      <c r="N138" s="2662"/>
      <c r="O138" s="5144"/>
      <c r="P138" s="5144"/>
      <c r="Q138" s="1065"/>
      <c r="R138" s="1065"/>
      <c r="S138" s="1065"/>
      <c r="T138" s="1065"/>
      <c r="U138" s="1065"/>
      <c r="V138" s="1065"/>
      <c r="W138" s="1065"/>
      <c r="X138" s="1065"/>
      <c r="Y138" s="1065"/>
      <c r="Z138" s="1065"/>
    </row>
    <row r="139" spans="1:26" ht="19.5" customHeight="1">
      <c r="A139" s="1065"/>
      <c r="B139" s="1087" t="s">
        <v>1344</v>
      </c>
      <c r="C139" s="2535" t="s">
        <v>1585</v>
      </c>
      <c r="D139" s="5140"/>
      <c r="E139" s="5140"/>
      <c r="F139" s="5140"/>
      <c r="G139" s="5140"/>
      <c r="H139" s="2515" t="s">
        <v>1340</v>
      </c>
      <c r="I139" s="5140"/>
      <c r="J139" s="5140"/>
      <c r="K139" s="5152"/>
      <c r="L139" s="2660"/>
      <c r="M139" s="2661"/>
      <c r="N139" s="2662"/>
      <c r="O139" s="5144"/>
      <c r="P139" s="5144"/>
      <c r="Q139" s="1065"/>
      <c r="R139" s="1065"/>
      <c r="S139" s="1065"/>
      <c r="T139" s="1065"/>
      <c r="U139" s="1065"/>
      <c r="V139" s="1065"/>
      <c r="W139" s="1065"/>
      <c r="X139" s="1065"/>
      <c r="Y139" s="1065"/>
      <c r="Z139" s="1065"/>
    </row>
    <row r="140" spans="1:26" ht="34.5" customHeight="1">
      <c r="A140" s="1065"/>
      <c r="B140" s="1087" t="s">
        <v>1346</v>
      </c>
      <c r="C140" s="2535" t="s">
        <v>1586</v>
      </c>
      <c r="D140" s="5140"/>
      <c r="E140" s="5140"/>
      <c r="F140" s="5140"/>
      <c r="G140" s="5141"/>
      <c r="H140" s="2515" t="s">
        <v>1587</v>
      </c>
      <c r="I140" s="5140"/>
      <c r="J140" s="5140"/>
      <c r="K140" s="5152"/>
      <c r="L140" s="2663"/>
      <c r="M140" s="2664"/>
      <c r="N140" s="2665"/>
      <c r="O140" s="5149"/>
      <c r="P140" s="5149"/>
      <c r="Q140" s="1065"/>
      <c r="R140" s="1065"/>
      <c r="S140" s="1065"/>
      <c r="T140" s="1065"/>
      <c r="U140" s="1065"/>
      <c r="V140" s="1065"/>
      <c r="W140" s="1065"/>
      <c r="X140" s="1065"/>
      <c r="Y140" s="1065"/>
      <c r="Z140" s="1065"/>
    </row>
    <row r="141" spans="1:26" ht="51.75" customHeight="1">
      <c r="A141" s="1065"/>
      <c r="B141" s="1083" t="s">
        <v>1588</v>
      </c>
      <c r="C141" s="2535" t="s">
        <v>1589</v>
      </c>
      <c r="D141" s="5140"/>
      <c r="E141" s="5140"/>
      <c r="F141" s="5140"/>
      <c r="G141" s="5140"/>
      <c r="H141" s="2515" t="s">
        <v>1442</v>
      </c>
      <c r="I141" s="5140"/>
      <c r="J141" s="5140"/>
      <c r="K141" s="5152"/>
      <c r="L141" s="2648"/>
      <c r="M141" s="2649"/>
      <c r="N141" s="2650"/>
      <c r="O141" s="2536" t="s">
        <v>1590</v>
      </c>
      <c r="P141" s="2536"/>
      <c r="Q141" s="1065"/>
      <c r="R141" s="1065"/>
      <c r="S141" s="1065"/>
      <c r="T141" s="1065"/>
      <c r="U141" s="1065"/>
      <c r="V141" s="1065"/>
      <c r="W141" s="1065"/>
      <c r="X141" s="1065"/>
      <c r="Y141" s="1065"/>
      <c r="Z141" s="1065"/>
    </row>
    <row r="142" spans="1:26" ht="30.75" customHeight="1">
      <c r="A142" s="1065"/>
      <c r="B142" s="1147" t="s">
        <v>1333</v>
      </c>
      <c r="C142" s="2535" t="s">
        <v>1591</v>
      </c>
      <c r="D142" s="5140"/>
      <c r="E142" s="5140"/>
      <c r="F142" s="5140"/>
      <c r="G142" s="5141"/>
      <c r="H142" s="2515" t="s">
        <v>1592</v>
      </c>
      <c r="I142" s="5140"/>
      <c r="J142" s="5140"/>
      <c r="K142" s="5152"/>
      <c r="L142" s="2651"/>
      <c r="M142" s="2652"/>
      <c r="N142" s="2653"/>
      <c r="O142" s="5149"/>
      <c r="P142" s="5149"/>
      <c r="Q142" s="1065"/>
      <c r="R142" s="1065"/>
      <c r="S142" s="1065"/>
      <c r="T142" s="1065"/>
      <c r="U142" s="1065"/>
      <c r="V142" s="1065"/>
      <c r="W142" s="1065"/>
      <c r="X142" s="1065"/>
      <c r="Y142" s="1065"/>
      <c r="Z142" s="1065"/>
    </row>
    <row r="143" spans="1:26" ht="58.5" customHeight="1">
      <c r="A143" s="1065"/>
      <c r="B143" s="1083" t="s">
        <v>1593</v>
      </c>
      <c r="C143" s="2535" t="s">
        <v>1594</v>
      </c>
      <c r="D143" s="5140"/>
      <c r="E143" s="5140"/>
      <c r="F143" s="5140"/>
      <c r="G143" s="5140"/>
      <c r="H143" s="2515" t="s">
        <v>57</v>
      </c>
      <c r="I143" s="5140"/>
      <c r="J143" s="5140"/>
      <c r="K143" s="5152"/>
      <c r="L143" s="2667" t="s">
        <v>1595</v>
      </c>
      <c r="M143" s="2668"/>
      <c r="N143" s="2669"/>
      <c r="O143" s="2536" t="s">
        <v>1590</v>
      </c>
      <c r="P143" s="2536"/>
      <c r="Q143" s="1065"/>
      <c r="R143" s="1065"/>
      <c r="S143" s="1065"/>
      <c r="T143" s="1065"/>
      <c r="U143" s="1065"/>
      <c r="V143" s="1065"/>
      <c r="W143" s="1065"/>
      <c r="X143" s="1065"/>
      <c r="Y143" s="1065"/>
      <c r="Z143" s="1065"/>
    </row>
    <row r="144" spans="1:26" ht="32.25" customHeight="1" thickBot="1">
      <c r="A144" s="1150"/>
      <c r="B144" s="1082" t="s">
        <v>1333</v>
      </c>
      <c r="C144" s="2573" t="s">
        <v>1591</v>
      </c>
      <c r="D144" s="5163"/>
      <c r="E144" s="5163"/>
      <c r="F144" s="5163"/>
      <c r="G144" s="5175"/>
      <c r="H144" s="2641" t="s">
        <v>1596</v>
      </c>
      <c r="I144" s="2642"/>
      <c r="J144" s="2643"/>
      <c r="K144" s="5165"/>
      <c r="L144" s="2670"/>
      <c r="M144" s="2671"/>
      <c r="N144" s="2672"/>
      <c r="O144" s="5144"/>
      <c r="P144" s="5144"/>
      <c r="Q144" s="1065"/>
      <c r="R144" s="1065"/>
      <c r="S144" s="1065"/>
      <c r="T144" s="1065"/>
      <c r="U144" s="1065"/>
      <c r="V144" s="1065"/>
      <c r="W144" s="1065"/>
      <c r="X144" s="1065"/>
      <c r="Y144" s="1065"/>
      <c r="Z144" s="1065"/>
    </row>
    <row r="145" spans="1:26" ht="49.5" customHeight="1">
      <c r="A145" s="1065"/>
      <c r="B145" s="2644" t="s">
        <v>1597</v>
      </c>
      <c r="C145" s="5137"/>
      <c r="D145" s="5137"/>
      <c r="E145" s="5137"/>
      <c r="F145" s="5137"/>
      <c r="G145" s="5137"/>
      <c r="H145" s="5137"/>
      <c r="I145" s="5137"/>
      <c r="J145" s="5137"/>
      <c r="K145" s="5137"/>
      <c r="L145" s="5137"/>
      <c r="M145" s="5137"/>
      <c r="N145" s="5137"/>
      <c r="O145" s="5137"/>
      <c r="P145" s="5172"/>
      <c r="Q145" s="1065"/>
      <c r="R145" s="1065"/>
      <c r="S145" s="1065"/>
      <c r="T145" s="1065"/>
      <c r="U145" s="1065"/>
      <c r="V145" s="1065"/>
      <c r="W145" s="1065"/>
      <c r="X145" s="1065"/>
      <c r="Y145" s="1065"/>
      <c r="Z145" s="1065"/>
    </row>
    <row r="146" spans="1:26" ht="48" customHeight="1">
      <c r="A146" s="1065"/>
      <c r="B146" s="1091" t="s">
        <v>1598</v>
      </c>
      <c r="C146" s="2645" t="s">
        <v>1599</v>
      </c>
      <c r="D146" s="5146"/>
      <c r="E146" s="5146"/>
      <c r="F146" s="5147"/>
      <c r="G146" s="2646" t="s">
        <v>1600</v>
      </c>
      <c r="H146" s="5140"/>
      <c r="I146" s="5141"/>
      <c r="J146" s="2646" t="s">
        <v>1601</v>
      </c>
      <c r="K146" s="5140"/>
      <c r="L146" s="5141"/>
      <c r="M146" s="2647" t="s">
        <v>1602</v>
      </c>
      <c r="N146" s="5145"/>
      <c r="O146" s="2599" t="s">
        <v>1603</v>
      </c>
      <c r="P146" s="2599" t="s">
        <v>1604</v>
      </c>
      <c r="Q146" s="1065"/>
      <c r="R146" s="1065"/>
      <c r="S146" s="1065"/>
      <c r="T146" s="1065"/>
      <c r="U146" s="1065"/>
      <c r="V146" s="1065"/>
      <c r="W146" s="1065"/>
      <c r="X146" s="1065"/>
      <c r="Y146" s="1065"/>
      <c r="Z146" s="1065"/>
    </row>
    <row r="147" spans="1:26" ht="222" customHeight="1">
      <c r="A147" s="1065"/>
      <c r="B147" s="1147" t="s">
        <v>1581</v>
      </c>
      <c r="C147" s="2535" t="s">
        <v>1605</v>
      </c>
      <c r="D147" s="5140"/>
      <c r="E147" s="5140"/>
      <c r="F147" s="5141"/>
      <c r="G147" s="2515" t="s">
        <v>1606</v>
      </c>
      <c r="H147" s="5140"/>
      <c r="I147" s="5141"/>
      <c r="J147" s="2515" t="s">
        <v>1606</v>
      </c>
      <c r="K147" s="5140"/>
      <c r="L147" s="5141"/>
      <c r="M147" s="2619" t="s">
        <v>1607</v>
      </c>
      <c r="N147" s="5178"/>
      <c r="O147" s="5181"/>
      <c r="P147" s="5181"/>
      <c r="Q147" s="1065"/>
      <c r="R147" s="1065"/>
      <c r="S147" s="1065"/>
      <c r="T147" s="1065"/>
      <c r="U147" s="1065"/>
      <c r="V147" s="1065"/>
      <c r="W147" s="1065"/>
      <c r="X147" s="1065"/>
      <c r="Y147" s="1065"/>
      <c r="Z147" s="1065"/>
    </row>
    <row r="148" spans="1:26" ht="41.25" customHeight="1">
      <c r="A148" s="1065"/>
      <c r="B148" s="1147" t="s">
        <v>1342</v>
      </c>
      <c r="C148" s="2535" t="s">
        <v>1552</v>
      </c>
      <c r="D148" s="5140"/>
      <c r="E148" s="5140"/>
      <c r="F148" s="5141"/>
      <c r="G148" s="2515" t="s">
        <v>1606</v>
      </c>
      <c r="H148" s="5140"/>
      <c r="I148" s="5141"/>
      <c r="J148" s="2515" t="s">
        <v>1606</v>
      </c>
      <c r="K148" s="5140"/>
      <c r="L148" s="5141"/>
      <c r="M148" s="2619" t="s">
        <v>1608</v>
      </c>
      <c r="N148" s="5178"/>
      <c r="O148" s="5181"/>
      <c r="P148" s="5181"/>
      <c r="Q148" s="1065"/>
      <c r="R148" s="1065"/>
      <c r="S148" s="1065"/>
      <c r="T148" s="1065"/>
      <c r="U148" s="1065"/>
      <c r="V148" s="1065"/>
      <c r="W148" s="1065"/>
      <c r="X148" s="1065"/>
      <c r="Y148" s="1065"/>
      <c r="Z148" s="1065"/>
    </row>
    <row r="149" spans="1:26" ht="29.25" customHeight="1">
      <c r="A149" s="1065"/>
      <c r="B149" s="1147" t="s">
        <v>1344</v>
      </c>
      <c r="C149" s="1151" t="s">
        <v>1360</v>
      </c>
      <c r="D149" s="2535" t="s">
        <v>1609</v>
      </c>
      <c r="E149" s="5140"/>
      <c r="F149" s="5141"/>
      <c r="G149" s="2515" t="s">
        <v>1340</v>
      </c>
      <c r="H149" s="5140"/>
      <c r="I149" s="5141"/>
      <c r="J149" s="2515" t="s">
        <v>1340</v>
      </c>
      <c r="K149" s="5140"/>
      <c r="L149" s="5141"/>
      <c r="M149" s="2600"/>
      <c r="N149" s="5145"/>
      <c r="O149" s="5181"/>
      <c r="P149" s="5181"/>
      <c r="Q149" s="1065"/>
      <c r="R149" s="1065"/>
      <c r="S149" s="1065"/>
      <c r="T149" s="1065"/>
      <c r="U149" s="1065"/>
      <c r="V149" s="1065"/>
      <c r="W149" s="1065"/>
      <c r="X149" s="1065"/>
      <c r="Y149" s="1065"/>
      <c r="Z149" s="1065"/>
    </row>
    <row r="150" spans="1:26" ht="27" customHeight="1">
      <c r="A150" s="1065"/>
      <c r="B150" s="1147"/>
      <c r="C150" s="1564" t="s">
        <v>1409</v>
      </c>
      <c r="D150" s="2535" t="s">
        <v>1610</v>
      </c>
      <c r="E150" s="5140"/>
      <c r="F150" s="5141"/>
      <c r="G150" s="2515" t="s">
        <v>1606</v>
      </c>
      <c r="H150" s="5140"/>
      <c r="I150" s="5141"/>
      <c r="J150" s="2515" t="s">
        <v>1606</v>
      </c>
      <c r="K150" s="5140"/>
      <c r="L150" s="5141"/>
      <c r="M150" s="1572"/>
      <c r="N150" s="1152"/>
      <c r="O150" s="5181"/>
      <c r="P150" s="5181"/>
      <c r="Q150" s="1065"/>
      <c r="R150" s="1065"/>
      <c r="S150" s="1065"/>
      <c r="T150" s="1065"/>
      <c r="U150" s="1065"/>
      <c r="V150" s="1065"/>
      <c r="W150" s="1065"/>
      <c r="X150" s="1065"/>
      <c r="Y150" s="1065"/>
      <c r="Z150" s="1065"/>
    </row>
    <row r="151" spans="1:26" ht="41.25" customHeight="1">
      <c r="A151" s="1065"/>
      <c r="B151" s="1147" t="s">
        <v>1346</v>
      </c>
      <c r="C151" s="2535" t="s">
        <v>1556</v>
      </c>
      <c r="D151" s="5140"/>
      <c r="E151" s="5140"/>
      <c r="F151" s="5141"/>
      <c r="G151" s="2515" t="s">
        <v>1606</v>
      </c>
      <c r="H151" s="5140"/>
      <c r="I151" s="5141"/>
      <c r="J151" s="2515" t="s">
        <v>1606</v>
      </c>
      <c r="K151" s="5140"/>
      <c r="L151" s="5141"/>
      <c r="M151" s="2600"/>
      <c r="N151" s="5145"/>
      <c r="O151" s="5181"/>
      <c r="P151" s="5181"/>
      <c r="Q151" s="1065"/>
      <c r="R151" s="1065"/>
      <c r="S151" s="1065"/>
      <c r="T151" s="1065"/>
      <c r="U151" s="1065"/>
      <c r="V151" s="1065"/>
      <c r="W151" s="1065"/>
      <c r="X151" s="1065"/>
      <c r="Y151" s="1065"/>
      <c r="Z151" s="1065"/>
    </row>
    <row r="152" spans="1:26" ht="29.25" customHeight="1">
      <c r="A152" s="1065"/>
      <c r="B152" s="1147" t="s">
        <v>1349</v>
      </c>
      <c r="C152" s="2535" t="s">
        <v>1611</v>
      </c>
      <c r="D152" s="5140"/>
      <c r="E152" s="5140"/>
      <c r="F152" s="5141"/>
      <c r="G152" s="2515" t="s">
        <v>1606</v>
      </c>
      <c r="H152" s="5140"/>
      <c r="I152" s="5141"/>
      <c r="J152" s="2515" t="s">
        <v>1606</v>
      </c>
      <c r="K152" s="5140"/>
      <c r="L152" s="5141"/>
      <c r="M152" s="2600"/>
      <c r="N152" s="5145"/>
      <c r="O152" s="5181"/>
      <c r="P152" s="5181"/>
      <c r="Q152" s="1065"/>
      <c r="R152" s="1065"/>
      <c r="S152" s="1065"/>
      <c r="T152" s="1065"/>
      <c r="U152" s="1065"/>
      <c r="V152" s="1065"/>
      <c r="W152" s="1065"/>
      <c r="X152" s="1065"/>
      <c r="Y152" s="1065"/>
      <c r="Z152" s="1065"/>
    </row>
    <row r="153" spans="1:26" ht="23.25" customHeight="1">
      <c r="A153" s="1065"/>
      <c r="B153" s="1147" t="s">
        <v>1352</v>
      </c>
      <c r="C153" s="2535" t="s">
        <v>1431</v>
      </c>
      <c r="D153" s="5140"/>
      <c r="E153" s="5140"/>
      <c r="F153" s="5141"/>
      <c r="G153" s="2515" t="s">
        <v>1612</v>
      </c>
      <c r="H153" s="5140"/>
      <c r="I153" s="5141"/>
      <c r="J153" s="2515" t="s">
        <v>1612</v>
      </c>
      <c r="K153" s="5140"/>
      <c r="L153" s="5141"/>
      <c r="M153" s="2600"/>
      <c r="N153" s="5145"/>
      <c r="O153" s="5181"/>
      <c r="P153" s="5181"/>
      <c r="Q153" s="1065"/>
      <c r="R153" s="1065"/>
      <c r="S153" s="1065"/>
      <c r="T153" s="1065"/>
      <c r="U153" s="1065"/>
      <c r="V153" s="1065"/>
      <c r="W153" s="1065"/>
      <c r="X153" s="1065"/>
      <c r="Y153" s="1065"/>
      <c r="Z153" s="1065"/>
    </row>
    <row r="154" spans="1:26" ht="23.25" customHeight="1">
      <c r="A154" s="1065"/>
      <c r="B154" s="1147" t="s">
        <v>1355</v>
      </c>
      <c r="C154" s="2535" t="s">
        <v>1433</v>
      </c>
      <c r="D154" s="5140"/>
      <c r="E154" s="5140"/>
      <c r="F154" s="5141"/>
      <c r="G154" s="2515" t="s">
        <v>1340</v>
      </c>
      <c r="H154" s="5140"/>
      <c r="I154" s="5141"/>
      <c r="J154" s="2515" t="s">
        <v>1340</v>
      </c>
      <c r="K154" s="5140"/>
      <c r="L154" s="5141"/>
      <c r="M154" s="2600"/>
      <c r="N154" s="5145"/>
      <c r="O154" s="5181"/>
      <c r="P154" s="5181"/>
      <c r="Q154" s="1065"/>
      <c r="R154" s="1065"/>
      <c r="S154" s="1065"/>
      <c r="T154" s="1065"/>
      <c r="U154" s="1065"/>
      <c r="V154" s="1065"/>
      <c r="W154" s="1065"/>
      <c r="X154" s="1065"/>
      <c r="Y154" s="1065"/>
      <c r="Z154" s="1065"/>
    </row>
    <row r="155" spans="1:26" ht="28.5" customHeight="1">
      <c r="A155" s="1065"/>
      <c r="B155" s="1147" t="s">
        <v>1358</v>
      </c>
      <c r="C155" s="2535" t="s">
        <v>1613</v>
      </c>
      <c r="D155" s="5140"/>
      <c r="E155" s="5140"/>
      <c r="F155" s="5141"/>
      <c r="G155" s="2515" t="s">
        <v>1606</v>
      </c>
      <c r="H155" s="5140"/>
      <c r="I155" s="5141"/>
      <c r="J155" s="2515" t="s">
        <v>1606</v>
      </c>
      <c r="K155" s="5140"/>
      <c r="L155" s="5141"/>
      <c r="M155" s="2640"/>
      <c r="N155" s="5145"/>
      <c r="O155" s="5181"/>
      <c r="P155" s="5181"/>
      <c r="Q155" s="1065"/>
      <c r="R155" s="1065"/>
      <c r="S155" s="1065"/>
      <c r="T155" s="1065"/>
      <c r="U155" s="1065"/>
      <c r="V155" s="1065"/>
      <c r="W155" s="1065"/>
      <c r="X155" s="1065"/>
      <c r="Y155" s="1065"/>
      <c r="Z155" s="1065"/>
    </row>
    <row r="156" spans="1:26" ht="26.25" customHeight="1">
      <c r="A156" s="1065"/>
      <c r="B156" s="1147" t="s">
        <v>1360</v>
      </c>
      <c r="C156" s="2535" t="s">
        <v>1560</v>
      </c>
      <c r="D156" s="5140"/>
      <c r="E156" s="5140"/>
      <c r="F156" s="5141"/>
      <c r="G156" s="2515" t="s">
        <v>1606</v>
      </c>
      <c r="H156" s="5140"/>
      <c r="I156" s="5141"/>
      <c r="J156" s="2515" t="s">
        <v>1606</v>
      </c>
      <c r="K156" s="5140"/>
      <c r="L156" s="5141"/>
      <c r="M156" s="2640"/>
      <c r="N156" s="5145"/>
      <c r="O156" s="5181"/>
      <c r="P156" s="5181"/>
      <c r="Q156" s="1065"/>
      <c r="R156" s="1065"/>
      <c r="S156" s="1065"/>
      <c r="T156" s="1065"/>
      <c r="U156" s="1065"/>
      <c r="V156" s="1065"/>
      <c r="W156" s="1065"/>
      <c r="X156" s="1065"/>
      <c r="Y156" s="1065"/>
      <c r="Z156" s="1065"/>
    </row>
    <row r="157" spans="1:26" ht="26.25" customHeight="1">
      <c r="A157" s="1065"/>
      <c r="B157" s="1082" t="s">
        <v>1561</v>
      </c>
      <c r="C157" s="2535" t="s">
        <v>1562</v>
      </c>
      <c r="D157" s="5140"/>
      <c r="E157" s="5140"/>
      <c r="F157" s="5141"/>
      <c r="G157" s="2515" t="s">
        <v>1614</v>
      </c>
      <c r="H157" s="5140"/>
      <c r="I157" s="5141"/>
      <c r="J157" s="2515" t="s">
        <v>1606</v>
      </c>
      <c r="K157" s="5140"/>
      <c r="L157" s="5141"/>
      <c r="M157" s="2640"/>
      <c r="N157" s="5145"/>
      <c r="O157" s="5181"/>
      <c r="P157" s="5181"/>
      <c r="Q157" s="1065"/>
      <c r="R157" s="1065"/>
      <c r="S157" s="1065"/>
      <c r="T157" s="1065"/>
      <c r="U157" s="1065"/>
      <c r="V157" s="1065"/>
      <c r="W157" s="1065"/>
      <c r="X157" s="1065"/>
      <c r="Y157" s="1065"/>
      <c r="Z157" s="1065"/>
    </row>
    <row r="158" spans="1:26" ht="26.25" customHeight="1">
      <c r="A158" s="1065"/>
      <c r="B158" s="1082" t="s">
        <v>1563</v>
      </c>
      <c r="C158" s="2535" t="s">
        <v>1564</v>
      </c>
      <c r="D158" s="5140"/>
      <c r="E158" s="5140"/>
      <c r="F158" s="5141"/>
      <c r="G158" s="2515" t="s">
        <v>1340</v>
      </c>
      <c r="H158" s="5140"/>
      <c r="I158" s="5141"/>
      <c r="J158" s="2515" t="s">
        <v>1606</v>
      </c>
      <c r="K158" s="5140"/>
      <c r="L158" s="5141"/>
      <c r="M158" s="2640"/>
      <c r="N158" s="5145"/>
      <c r="O158" s="5181"/>
      <c r="P158" s="5181"/>
      <c r="Q158" s="1065"/>
      <c r="R158" s="1065"/>
      <c r="S158" s="1065"/>
      <c r="T158" s="1065"/>
      <c r="U158" s="1065"/>
      <c r="V158" s="1065"/>
      <c r="W158" s="1065"/>
      <c r="X158" s="1065"/>
      <c r="Y158" s="1065"/>
      <c r="Z158" s="1065"/>
    </row>
    <row r="159" spans="1:26" ht="29.25" customHeight="1">
      <c r="A159" s="1065"/>
      <c r="B159" s="1082" t="s">
        <v>1565</v>
      </c>
      <c r="C159" s="2535" t="s">
        <v>1566</v>
      </c>
      <c r="D159" s="5140"/>
      <c r="E159" s="5140"/>
      <c r="F159" s="5141"/>
      <c r="G159" s="2515" t="s">
        <v>1340</v>
      </c>
      <c r="H159" s="5140"/>
      <c r="I159" s="5141"/>
      <c r="J159" s="2515" t="s">
        <v>1606</v>
      </c>
      <c r="K159" s="5140"/>
      <c r="L159" s="5141"/>
      <c r="M159" s="2640"/>
      <c r="N159" s="5145"/>
      <c r="O159" s="5181"/>
      <c r="P159" s="5181"/>
      <c r="Q159" s="1065"/>
      <c r="R159" s="1065"/>
      <c r="S159" s="1065"/>
      <c r="T159" s="1065"/>
      <c r="U159" s="1065"/>
      <c r="V159" s="1065"/>
      <c r="W159" s="1065"/>
      <c r="X159" s="1065"/>
      <c r="Y159" s="1065"/>
      <c r="Z159" s="1065"/>
    </row>
    <row r="160" spans="1:26" ht="26.25" customHeight="1">
      <c r="A160" s="1065"/>
      <c r="B160" s="1082" t="s">
        <v>1567</v>
      </c>
      <c r="C160" s="2535" t="s">
        <v>1568</v>
      </c>
      <c r="D160" s="5140"/>
      <c r="E160" s="5140"/>
      <c r="F160" s="5141"/>
      <c r="G160" s="2515" t="s">
        <v>1340</v>
      </c>
      <c r="H160" s="5140"/>
      <c r="I160" s="5141"/>
      <c r="J160" s="2515" t="s">
        <v>1340</v>
      </c>
      <c r="K160" s="5140"/>
      <c r="L160" s="5141"/>
      <c r="M160" s="2640"/>
      <c r="N160" s="5145"/>
      <c r="O160" s="5181"/>
      <c r="P160" s="5181"/>
      <c r="Q160" s="1065"/>
      <c r="R160" s="1065"/>
      <c r="S160" s="1065"/>
      <c r="T160" s="1065"/>
      <c r="U160" s="1065"/>
      <c r="V160" s="1065"/>
      <c r="W160" s="1065"/>
      <c r="X160" s="1065"/>
      <c r="Y160" s="1065"/>
      <c r="Z160" s="1065"/>
    </row>
    <row r="161" spans="1:26" ht="55.5" customHeight="1" thickBot="1">
      <c r="A161" s="1065"/>
      <c r="B161" s="1153" t="s">
        <v>1569</v>
      </c>
      <c r="C161" s="2636" t="s">
        <v>1615</v>
      </c>
      <c r="D161" s="5156"/>
      <c r="E161" s="5156"/>
      <c r="F161" s="1154" t="s">
        <v>1616</v>
      </c>
      <c r="G161" s="1155"/>
      <c r="H161" s="2637"/>
      <c r="I161" s="5170"/>
      <c r="J161" s="2637"/>
      <c r="K161" s="5156"/>
      <c r="L161" s="5170"/>
      <c r="M161" s="2638"/>
      <c r="N161" s="5176"/>
      <c r="O161" s="5181"/>
      <c r="P161" s="5181"/>
      <c r="Q161" s="1065"/>
      <c r="R161" s="1065"/>
      <c r="S161" s="1065"/>
      <c r="T161" s="1065"/>
      <c r="U161" s="1065"/>
      <c r="V161" s="1065"/>
      <c r="W161" s="1065"/>
      <c r="X161" s="1065"/>
      <c r="Y161" s="1065"/>
      <c r="Z161" s="1065"/>
    </row>
    <row r="162" spans="1:26" ht="43.5" customHeight="1">
      <c r="A162" s="1065"/>
      <c r="B162" s="2639" t="s">
        <v>1617</v>
      </c>
      <c r="C162" s="5137"/>
      <c r="D162" s="5137"/>
      <c r="E162" s="5137"/>
      <c r="F162" s="5137"/>
      <c r="G162" s="5137"/>
      <c r="H162" s="5137"/>
      <c r="I162" s="5137"/>
      <c r="J162" s="5137"/>
      <c r="K162" s="5137"/>
      <c r="L162" s="5137"/>
      <c r="M162" s="5137"/>
      <c r="N162" s="5137"/>
      <c r="O162" s="1156"/>
      <c r="P162" s="1156"/>
      <c r="Q162" s="1065"/>
      <c r="R162" s="1065"/>
      <c r="S162" s="1065"/>
      <c r="T162" s="1065"/>
      <c r="U162" s="1065"/>
      <c r="V162" s="1065"/>
      <c r="W162" s="1065"/>
      <c r="X162" s="1065"/>
      <c r="Y162" s="1065"/>
      <c r="Z162" s="1065"/>
    </row>
    <row r="163" spans="1:26" ht="49.5" customHeight="1">
      <c r="A163" s="1135"/>
      <c r="B163" s="1578" t="s">
        <v>1618</v>
      </c>
      <c r="C163" s="2535" t="s">
        <v>1619</v>
      </c>
      <c r="D163" s="5140"/>
      <c r="E163" s="5141"/>
      <c r="F163" s="1157" t="s">
        <v>1620</v>
      </c>
      <c r="G163" s="2628" t="s">
        <v>1621</v>
      </c>
      <c r="H163" s="5140"/>
      <c r="I163" s="5140"/>
      <c r="J163" s="5140"/>
      <c r="K163" s="5141"/>
      <c r="L163" s="2629" t="s">
        <v>1622</v>
      </c>
      <c r="M163" s="5140"/>
      <c r="N163" s="5140"/>
      <c r="O163" s="2635" t="s">
        <v>1623</v>
      </c>
      <c r="P163" s="2635" t="s">
        <v>1624</v>
      </c>
      <c r="Q163" s="1065"/>
      <c r="R163" s="1065"/>
      <c r="S163" s="1065"/>
      <c r="T163" s="1065"/>
      <c r="U163" s="1065"/>
      <c r="V163" s="1065"/>
      <c r="W163" s="1065"/>
      <c r="X163" s="1065"/>
      <c r="Y163" s="1065"/>
      <c r="Z163" s="1065"/>
    </row>
    <row r="164" spans="1:26" ht="203.25" customHeight="1">
      <c r="A164" s="1135"/>
      <c r="B164" s="1158" t="s">
        <v>1333</v>
      </c>
      <c r="C164" s="2514" t="s">
        <v>1625</v>
      </c>
      <c r="D164" s="5140"/>
      <c r="E164" s="5141"/>
      <c r="F164" s="1561" t="s">
        <v>1442</v>
      </c>
      <c r="G164" s="2619" t="s">
        <v>1626</v>
      </c>
      <c r="H164" s="5177"/>
      <c r="I164" s="5177"/>
      <c r="J164" s="5177"/>
      <c r="K164" s="5190"/>
      <c r="L164" s="2515" t="s">
        <v>1442</v>
      </c>
      <c r="M164" s="5140"/>
      <c r="N164" s="5145"/>
      <c r="O164" s="5144"/>
      <c r="P164" s="5144"/>
      <c r="Q164" s="1065"/>
      <c r="R164" s="1065"/>
      <c r="S164" s="1065"/>
      <c r="T164" s="1065"/>
      <c r="U164" s="1065"/>
      <c r="V164" s="1065"/>
      <c r="W164" s="1065"/>
      <c r="X164" s="1065"/>
      <c r="Y164" s="1065"/>
      <c r="Z164" s="1065"/>
    </row>
    <row r="165" spans="1:26" ht="19.5" customHeight="1">
      <c r="A165" s="1135"/>
      <c r="B165" s="1158" t="s">
        <v>1342</v>
      </c>
      <c r="C165" s="2514" t="s">
        <v>1627</v>
      </c>
      <c r="D165" s="5140"/>
      <c r="E165" s="5141"/>
      <c r="F165" s="1561" t="s">
        <v>1442</v>
      </c>
      <c r="G165" s="2634" t="s">
        <v>1628</v>
      </c>
      <c r="H165" s="5140"/>
      <c r="I165" s="5140"/>
      <c r="J165" s="5140"/>
      <c r="K165" s="5141"/>
      <c r="L165" s="2515" t="s">
        <v>1442</v>
      </c>
      <c r="M165" s="5140"/>
      <c r="N165" s="5145"/>
      <c r="O165" s="5144"/>
      <c r="P165" s="5144"/>
      <c r="Q165" s="1065"/>
      <c r="R165" s="1065"/>
      <c r="S165" s="1065"/>
      <c r="T165" s="1065"/>
      <c r="U165" s="1065"/>
      <c r="V165" s="1065"/>
      <c r="W165" s="1065"/>
      <c r="X165" s="1065"/>
      <c r="Y165" s="1065"/>
      <c r="Z165" s="1065"/>
    </row>
    <row r="166" spans="1:26" ht="19.5" customHeight="1">
      <c r="A166" s="1135"/>
      <c r="B166" s="1158" t="s">
        <v>1344</v>
      </c>
      <c r="C166" s="2514" t="s">
        <v>1629</v>
      </c>
      <c r="D166" s="5140"/>
      <c r="E166" s="5141"/>
      <c r="F166" s="1561" t="s">
        <v>1442</v>
      </c>
      <c r="G166" s="2634" t="s">
        <v>1630</v>
      </c>
      <c r="H166" s="5140"/>
      <c r="I166" s="5140"/>
      <c r="J166" s="5140"/>
      <c r="K166" s="5141"/>
      <c r="L166" s="2515" t="s">
        <v>1442</v>
      </c>
      <c r="M166" s="5140"/>
      <c r="N166" s="5145"/>
      <c r="O166" s="5144"/>
      <c r="P166" s="5144"/>
      <c r="Q166" s="1065"/>
      <c r="R166" s="1065"/>
      <c r="S166" s="1065"/>
      <c r="T166" s="1065"/>
      <c r="U166" s="1065"/>
      <c r="V166" s="1065"/>
      <c r="W166" s="1065"/>
      <c r="X166" s="1065"/>
      <c r="Y166" s="1065"/>
      <c r="Z166" s="1065"/>
    </row>
    <row r="167" spans="1:26" ht="19.5" customHeight="1">
      <c r="A167" s="1135"/>
      <c r="B167" s="1158" t="s">
        <v>1346</v>
      </c>
      <c r="C167" s="2514" t="s">
        <v>1631</v>
      </c>
      <c r="D167" s="5140"/>
      <c r="E167" s="5141"/>
      <c r="F167" s="1561" t="s">
        <v>1442</v>
      </c>
      <c r="G167" s="2634" t="s">
        <v>1630</v>
      </c>
      <c r="H167" s="5140"/>
      <c r="I167" s="5140"/>
      <c r="J167" s="5140"/>
      <c r="K167" s="5141"/>
      <c r="L167" s="2515" t="s">
        <v>1442</v>
      </c>
      <c r="M167" s="5140"/>
      <c r="N167" s="5145"/>
      <c r="O167" s="5144"/>
      <c r="P167" s="5144"/>
      <c r="Q167" s="1065"/>
      <c r="R167" s="1065"/>
      <c r="S167" s="1065"/>
      <c r="T167" s="1065"/>
      <c r="U167" s="1065"/>
      <c r="V167" s="1065"/>
      <c r="W167" s="1065"/>
      <c r="X167" s="1065"/>
      <c r="Y167" s="1065"/>
      <c r="Z167" s="1065"/>
    </row>
    <row r="168" spans="1:26" ht="19.5" customHeight="1">
      <c r="A168" s="1135"/>
      <c r="B168" s="1147" t="s">
        <v>1349</v>
      </c>
      <c r="C168" s="2514" t="s">
        <v>1632</v>
      </c>
      <c r="D168" s="5140"/>
      <c r="E168" s="5141"/>
      <c r="F168" s="1561" t="s">
        <v>1442</v>
      </c>
      <c r="G168" s="2630" t="s">
        <v>1630</v>
      </c>
      <c r="H168" s="5140"/>
      <c r="I168" s="5140"/>
      <c r="J168" s="5140"/>
      <c r="K168" s="5141"/>
      <c r="L168" s="2515" t="s">
        <v>1442</v>
      </c>
      <c r="M168" s="5140"/>
      <c r="N168" s="5145"/>
      <c r="O168" s="5144"/>
      <c r="P168" s="5144"/>
      <c r="Q168" s="1065"/>
      <c r="R168" s="1065"/>
      <c r="S168" s="1065"/>
      <c r="T168" s="1065"/>
      <c r="U168" s="1065"/>
      <c r="V168" s="1065"/>
      <c r="W168" s="1065"/>
      <c r="X168" s="1065"/>
      <c r="Y168" s="1065"/>
      <c r="Z168" s="1065"/>
    </row>
    <row r="169" spans="1:26" ht="30" customHeight="1">
      <c r="A169" s="1135"/>
      <c r="B169" s="1159" t="s">
        <v>1352</v>
      </c>
      <c r="C169" s="2514" t="s">
        <v>1633</v>
      </c>
      <c r="D169" s="5140"/>
      <c r="E169" s="5141"/>
      <c r="F169" s="1561" t="s">
        <v>1442</v>
      </c>
      <c r="G169" s="2630" t="s">
        <v>1630</v>
      </c>
      <c r="H169" s="5140"/>
      <c r="I169" s="5140"/>
      <c r="J169" s="5140"/>
      <c r="K169" s="5141"/>
      <c r="L169" s="2515" t="s">
        <v>1442</v>
      </c>
      <c r="M169" s="5140"/>
      <c r="N169" s="5145"/>
      <c r="O169" s="5144"/>
      <c r="P169" s="5144"/>
      <c r="Q169" s="1065"/>
      <c r="R169" s="1065"/>
      <c r="S169" s="1065"/>
      <c r="T169" s="1065"/>
      <c r="U169" s="1065"/>
      <c r="V169" s="1065"/>
      <c r="W169" s="1065"/>
      <c r="X169" s="1065"/>
      <c r="Y169" s="1065"/>
      <c r="Z169" s="1065"/>
    </row>
    <row r="170" spans="1:26" ht="19.5" customHeight="1">
      <c r="A170" s="1135"/>
      <c r="B170" s="1159" t="s">
        <v>1355</v>
      </c>
      <c r="C170" s="2514" t="s">
        <v>1634</v>
      </c>
      <c r="D170" s="5140"/>
      <c r="E170" s="5141"/>
      <c r="F170" s="1561" t="s">
        <v>1442</v>
      </c>
      <c r="G170" s="2630" t="s">
        <v>1630</v>
      </c>
      <c r="H170" s="5140"/>
      <c r="I170" s="5140"/>
      <c r="J170" s="5140"/>
      <c r="K170" s="5141"/>
      <c r="L170" s="2515" t="s">
        <v>1442</v>
      </c>
      <c r="M170" s="5140"/>
      <c r="N170" s="5145"/>
      <c r="O170" s="5144"/>
      <c r="P170" s="5144"/>
      <c r="Q170" s="1065"/>
      <c r="R170" s="1065"/>
      <c r="S170" s="1065"/>
      <c r="T170" s="1065"/>
      <c r="U170" s="1065"/>
      <c r="V170" s="1065"/>
      <c r="W170" s="1065"/>
      <c r="X170" s="1065"/>
      <c r="Y170" s="1065"/>
      <c r="Z170" s="1065"/>
    </row>
    <row r="171" spans="1:26" ht="19.5" customHeight="1">
      <c r="A171" s="1135"/>
      <c r="B171" s="1159" t="s">
        <v>1358</v>
      </c>
      <c r="C171" s="2514" t="s">
        <v>1635</v>
      </c>
      <c r="D171" s="5140"/>
      <c r="E171" s="5141"/>
      <c r="F171" s="1561" t="s">
        <v>1442</v>
      </c>
      <c r="G171" s="2630" t="s">
        <v>1630</v>
      </c>
      <c r="H171" s="5140"/>
      <c r="I171" s="5140"/>
      <c r="J171" s="5140"/>
      <c r="K171" s="5141"/>
      <c r="L171" s="2515" t="s">
        <v>1442</v>
      </c>
      <c r="M171" s="5140"/>
      <c r="N171" s="5145"/>
      <c r="O171" s="5144"/>
      <c r="P171" s="5144"/>
      <c r="Q171" s="1065"/>
      <c r="R171" s="1065"/>
      <c r="S171" s="1065"/>
      <c r="T171" s="1065"/>
      <c r="U171" s="1065"/>
      <c r="V171" s="1065"/>
      <c r="W171" s="1065"/>
      <c r="X171" s="1065"/>
      <c r="Y171" s="1065"/>
      <c r="Z171" s="1065"/>
    </row>
    <row r="172" spans="1:26" ht="19.5" customHeight="1">
      <c r="A172" s="1135"/>
      <c r="B172" s="1159" t="s">
        <v>1360</v>
      </c>
      <c r="C172" s="2514" t="s">
        <v>1636</v>
      </c>
      <c r="D172" s="5140"/>
      <c r="E172" s="5141"/>
      <c r="F172" s="1561" t="s">
        <v>1442</v>
      </c>
      <c r="G172" s="2630" t="s">
        <v>1630</v>
      </c>
      <c r="H172" s="5140"/>
      <c r="I172" s="5140"/>
      <c r="J172" s="5140"/>
      <c r="K172" s="5141"/>
      <c r="L172" s="2515" t="s">
        <v>1442</v>
      </c>
      <c r="M172" s="5140"/>
      <c r="N172" s="5145"/>
      <c r="O172" s="5144"/>
      <c r="P172" s="5144"/>
      <c r="Q172" s="1065"/>
      <c r="R172" s="1065"/>
      <c r="S172" s="1065"/>
      <c r="T172" s="1065"/>
      <c r="U172" s="1065"/>
      <c r="V172" s="1065"/>
      <c r="W172" s="1065"/>
      <c r="X172" s="1065"/>
      <c r="Y172" s="1065"/>
      <c r="Z172" s="1065"/>
    </row>
    <row r="173" spans="1:26" ht="19.5" customHeight="1">
      <c r="A173" s="1135"/>
      <c r="B173" s="1159" t="s">
        <v>1561</v>
      </c>
      <c r="C173" s="2514" t="s">
        <v>1637</v>
      </c>
      <c r="D173" s="5140"/>
      <c r="E173" s="5141"/>
      <c r="F173" s="1561" t="s">
        <v>1442</v>
      </c>
      <c r="G173" s="2630" t="s">
        <v>1638</v>
      </c>
      <c r="H173" s="5140"/>
      <c r="I173" s="5140"/>
      <c r="J173" s="5140"/>
      <c r="K173" s="5141"/>
      <c r="L173" s="2515" t="s">
        <v>1442</v>
      </c>
      <c r="M173" s="5140"/>
      <c r="N173" s="5145"/>
      <c r="O173" s="5144"/>
      <c r="P173" s="5144"/>
      <c r="Q173" s="1065"/>
      <c r="R173" s="1065"/>
      <c r="S173" s="1065"/>
      <c r="T173" s="1065"/>
      <c r="U173" s="1065"/>
      <c r="V173" s="1065"/>
      <c r="W173" s="1065"/>
      <c r="X173" s="1065"/>
      <c r="Y173" s="1065"/>
      <c r="Z173" s="1065"/>
    </row>
    <row r="174" spans="1:26" ht="19.5" customHeight="1">
      <c r="A174" s="1135"/>
      <c r="B174" s="1147" t="s">
        <v>1563</v>
      </c>
      <c r="C174" s="2514" t="s">
        <v>1639</v>
      </c>
      <c r="D174" s="5140"/>
      <c r="E174" s="5141"/>
      <c r="F174" s="1561" t="s">
        <v>57</v>
      </c>
      <c r="G174" s="2630"/>
      <c r="H174" s="5140"/>
      <c r="I174" s="5140"/>
      <c r="J174" s="5140"/>
      <c r="K174" s="5141"/>
      <c r="L174" s="2515" t="s">
        <v>1340</v>
      </c>
      <c r="M174" s="5140"/>
      <c r="N174" s="5145"/>
      <c r="O174" s="5149"/>
      <c r="P174" s="5149"/>
      <c r="Q174" s="1065"/>
      <c r="R174" s="1065"/>
      <c r="S174" s="1065"/>
      <c r="T174" s="1065"/>
      <c r="U174" s="1065"/>
      <c r="V174" s="1065"/>
      <c r="W174" s="1065"/>
      <c r="X174" s="1065"/>
      <c r="Y174" s="1065"/>
      <c r="Z174" s="1065"/>
    </row>
    <row r="175" spans="1:26" ht="62.25" customHeight="1">
      <c r="A175" s="1135"/>
      <c r="B175" s="1578" t="s">
        <v>1640</v>
      </c>
      <c r="C175" s="2535" t="s">
        <v>1641</v>
      </c>
      <c r="D175" s="5140"/>
      <c r="E175" s="5141"/>
      <c r="F175" s="1157" t="s">
        <v>1620</v>
      </c>
      <c r="G175" s="2618" t="s">
        <v>1642</v>
      </c>
      <c r="H175" s="5163"/>
      <c r="I175" s="5163"/>
      <c r="J175" s="5163"/>
      <c r="K175" s="5163"/>
      <c r="L175" s="5163"/>
      <c r="M175" s="5163"/>
      <c r="N175" s="5179"/>
      <c r="O175" s="2536" t="s">
        <v>1643</v>
      </c>
      <c r="P175" s="2631" t="s">
        <v>1644</v>
      </c>
      <c r="Q175" s="1065"/>
      <c r="R175" s="1065"/>
      <c r="S175" s="1065"/>
      <c r="T175" s="1065"/>
      <c r="U175" s="1065"/>
      <c r="V175" s="1065"/>
      <c r="W175" s="1065"/>
      <c r="X175" s="1065"/>
      <c r="Y175" s="1065"/>
      <c r="Z175" s="1065"/>
    </row>
    <row r="176" spans="1:26" ht="46.5" customHeight="1">
      <c r="A176" s="1135"/>
      <c r="B176" s="1158" t="s">
        <v>1333</v>
      </c>
      <c r="C176" s="2514" t="s">
        <v>1625</v>
      </c>
      <c r="D176" s="5140"/>
      <c r="E176" s="5141"/>
      <c r="F176" s="1561" t="s">
        <v>1442</v>
      </c>
      <c r="G176" s="2632" t="s">
        <v>1645</v>
      </c>
      <c r="H176" s="5191"/>
      <c r="I176" s="5191"/>
      <c r="J176" s="5191"/>
      <c r="K176" s="5191"/>
      <c r="L176" s="5191"/>
      <c r="M176" s="5191"/>
      <c r="N176" s="5192"/>
      <c r="O176" s="5144"/>
      <c r="P176" s="5181"/>
      <c r="Q176" s="1065"/>
      <c r="R176" s="1065"/>
      <c r="S176" s="1065"/>
      <c r="T176" s="1065"/>
      <c r="U176" s="1065"/>
      <c r="V176" s="1065"/>
      <c r="W176" s="1065"/>
      <c r="X176" s="1065"/>
      <c r="Y176" s="1065"/>
      <c r="Z176" s="1065"/>
    </row>
    <row r="177" spans="1:26" ht="18.75" customHeight="1">
      <c r="A177" s="1135"/>
      <c r="B177" s="1158" t="s">
        <v>1342</v>
      </c>
      <c r="C177" s="2514" t="s">
        <v>1627</v>
      </c>
      <c r="D177" s="5140"/>
      <c r="E177" s="5141"/>
      <c r="F177" s="1561" t="s">
        <v>1442</v>
      </c>
      <c r="G177" s="2627" t="s">
        <v>1646</v>
      </c>
      <c r="H177" s="5140"/>
      <c r="I177" s="5140"/>
      <c r="J177" s="5140"/>
      <c r="K177" s="5140"/>
      <c r="L177" s="5140"/>
      <c r="M177" s="5140"/>
      <c r="N177" s="5145"/>
      <c r="O177" s="5144"/>
      <c r="P177" s="5181"/>
      <c r="Q177" s="1065"/>
      <c r="R177" s="1065"/>
      <c r="S177" s="1065"/>
      <c r="T177" s="1065"/>
      <c r="U177" s="1065"/>
      <c r="V177" s="1065"/>
      <c r="W177" s="1065"/>
      <c r="X177" s="1065"/>
      <c r="Y177" s="1065"/>
      <c r="Z177" s="1065"/>
    </row>
    <row r="178" spans="1:26" ht="18.75" customHeight="1">
      <c r="A178" s="1135"/>
      <c r="B178" s="1158" t="s">
        <v>1344</v>
      </c>
      <c r="C178" s="2514" t="s">
        <v>1629</v>
      </c>
      <c r="D178" s="5140"/>
      <c r="E178" s="5141"/>
      <c r="F178" s="1561" t="s">
        <v>1442</v>
      </c>
      <c r="G178" s="2627" t="s">
        <v>1647</v>
      </c>
      <c r="H178" s="5140"/>
      <c r="I178" s="5140"/>
      <c r="J178" s="5140"/>
      <c r="K178" s="5140"/>
      <c r="L178" s="5140"/>
      <c r="M178" s="5140"/>
      <c r="N178" s="5145"/>
      <c r="O178" s="5144"/>
      <c r="P178" s="5181"/>
      <c r="Q178" s="1065"/>
      <c r="R178" s="1065"/>
      <c r="S178" s="1065"/>
      <c r="T178" s="1065"/>
      <c r="U178" s="1065"/>
      <c r="V178" s="1065"/>
      <c r="W178" s="1065"/>
      <c r="X178" s="1065"/>
      <c r="Y178" s="1065"/>
      <c r="Z178" s="1065"/>
    </row>
    <row r="179" spans="1:26" ht="18.75" customHeight="1">
      <c r="A179" s="1135"/>
      <c r="B179" s="1158" t="s">
        <v>1346</v>
      </c>
      <c r="C179" s="2514" t="s">
        <v>1631</v>
      </c>
      <c r="D179" s="5140"/>
      <c r="E179" s="5141"/>
      <c r="F179" s="1561" t="s">
        <v>1442</v>
      </c>
      <c r="G179" s="2627" t="s">
        <v>1647</v>
      </c>
      <c r="H179" s="5140"/>
      <c r="I179" s="5140"/>
      <c r="J179" s="5140"/>
      <c r="K179" s="5140"/>
      <c r="L179" s="5140"/>
      <c r="M179" s="5140"/>
      <c r="N179" s="5145"/>
      <c r="O179" s="5144"/>
      <c r="P179" s="5181"/>
      <c r="Q179" s="1065"/>
      <c r="R179" s="1065"/>
      <c r="S179" s="1065"/>
      <c r="T179" s="1065"/>
      <c r="U179" s="1065"/>
      <c r="V179" s="1065"/>
      <c r="W179" s="1065"/>
      <c r="X179" s="1065"/>
      <c r="Y179" s="1065"/>
      <c r="Z179" s="1065"/>
    </row>
    <row r="180" spans="1:26" ht="18.75" customHeight="1">
      <c r="A180" s="1135"/>
      <c r="B180" s="1147" t="s">
        <v>1349</v>
      </c>
      <c r="C180" s="2514" t="s">
        <v>1632</v>
      </c>
      <c r="D180" s="5140"/>
      <c r="E180" s="5141"/>
      <c r="F180" s="1561" t="s">
        <v>1442</v>
      </c>
      <c r="G180" s="2627" t="s">
        <v>1647</v>
      </c>
      <c r="H180" s="5140"/>
      <c r="I180" s="5140"/>
      <c r="J180" s="5140"/>
      <c r="K180" s="5140"/>
      <c r="L180" s="5140"/>
      <c r="M180" s="5140"/>
      <c r="N180" s="5145"/>
      <c r="O180" s="5144"/>
      <c r="P180" s="5181"/>
      <c r="Q180" s="1065"/>
      <c r="R180" s="1065"/>
      <c r="S180" s="1065"/>
      <c r="T180" s="1065"/>
      <c r="U180" s="1065"/>
      <c r="V180" s="1065"/>
      <c r="W180" s="1065"/>
      <c r="X180" s="1065"/>
      <c r="Y180" s="1065"/>
      <c r="Z180" s="1065"/>
    </row>
    <row r="181" spans="1:26" ht="33.75" customHeight="1">
      <c r="A181" s="1135"/>
      <c r="B181" s="1159" t="s">
        <v>1352</v>
      </c>
      <c r="C181" s="2514" t="s">
        <v>1633</v>
      </c>
      <c r="D181" s="5140"/>
      <c r="E181" s="5141"/>
      <c r="F181" s="1561" t="s">
        <v>1442</v>
      </c>
      <c r="G181" s="2633" t="s">
        <v>1647</v>
      </c>
      <c r="H181" s="5163"/>
      <c r="I181" s="5163"/>
      <c r="J181" s="5163"/>
      <c r="K181" s="5163"/>
      <c r="L181" s="5163"/>
      <c r="M181" s="5163"/>
      <c r="N181" s="5179"/>
      <c r="O181" s="5144"/>
      <c r="P181" s="5181"/>
      <c r="Q181" s="1065"/>
      <c r="R181" s="1065"/>
      <c r="S181" s="1065"/>
      <c r="T181" s="1065"/>
      <c r="U181" s="1065"/>
      <c r="V181" s="1065"/>
      <c r="W181" s="1065"/>
      <c r="X181" s="1065"/>
      <c r="Y181" s="1065"/>
      <c r="Z181" s="1065"/>
    </row>
    <row r="182" spans="1:26" ht="18.75" customHeight="1">
      <c r="A182" s="1135"/>
      <c r="B182" s="1159" t="s">
        <v>1355</v>
      </c>
      <c r="C182" s="2514" t="s">
        <v>1634</v>
      </c>
      <c r="D182" s="5140"/>
      <c r="E182" s="5141"/>
      <c r="F182" s="1561" t="s">
        <v>1442</v>
      </c>
      <c r="G182" s="2627" t="s">
        <v>1647</v>
      </c>
      <c r="H182" s="5140"/>
      <c r="I182" s="5140"/>
      <c r="J182" s="5140"/>
      <c r="K182" s="5140"/>
      <c r="L182" s="5140"/>
      <c r="M182" s="5140"/>
      <c r="N182" s="5145"/>
      <c r="O182" s="5144"/>
      <c r="P182" s="5181"/>
      <c r="Q182" s="1065"/>
      <c r="R182" s="1065"/>
      <c r="S182" s="1065"/>
      <c r="T182" s="1065"/>
      <c r="U182" s="1065"/>
      <c r="V182" s="1065"/>
      <c r="W182" s="1065"/>
      <c r="X182" s="1065"/>
      <c r="Y182" s="1065"/>
      <c r="Z182" s="1065"/>
    </row>
    <row r="183" spans="1:26" ht="18.75" customHeight="1">
      <c r="A183" s="1135"/>
      <c r="B183" s="1159" t="s">
        <v>1358</v>
      </c>
      <c r="C183" s="2514" t="s">
        <v>1635</v>
      </c>
      <c r="D183" s="5140"/>
      <c r="E183" s="5141"/>
      <c r="F183" s="1561" t="s">
        <v>1442</v>
      </c>
      <c r="G183" s="2626" t="s">
        <v>1647</v>
      </c>
      <c r="H183" s="5132"/>
      <c r="I183" s="5132"/>
      <c r="J183" s="5132"/>
      <c r="K183" s="5132"/>
      <c r="L183" s="5132"/>
      <c r="M183" s="5132"/>
      <c r="N183" s="5181"/>
      <c r="O183" s="5144"/>
      <c r="P183" s="5181"/>
      <c r="Q183" s="1065"/>
      <c r="R183" s="1065"/>
      <c r="S183" s="1065"/>
      <c r="T183" s="1065"/>
      <c r="U183" s="1065"/>
      <c r="V183" s="1065"/>
      <c r="W183" s="1065"/>
      <c r="X183" s="1065"/>
      <c r="Y183" s="1065"/>
      <c r="Z183" s="1065"/>
    </row>
    <row r="184" spans="1:26" ht="18.75" customHeight="1">
      <c r="A184" s="1135"/>
      <c r="B184" s="1159" t="s">
        <v>1360</v>
      </c>
      <c r="C184" s="2514" t="s">
        <v>1636</v>
      </c>
      <c r="D184" s="5140"/>
      <c r="E184" s="5141"/>
      <c r="F184" s="1561" t="s">
        <v>1442</v>
      </c>
      <c r="G184" s="2627" t="s">
        <v>1647</v>
      </c>
      <c r="H184" s="5140"/>
      <c r="I184" s="5140"/>
      <c r="J184" s="5140"/>
      <c r="K184" s="5140"/>
      <c r="L184" s="5140"/>
      <c r="M184" s="5140"/>
      <c r="N184" s="5145"/>
      <c r="O184" s="5144"/>
      <c r="P184" s="5181"/>
      <c r="Q184" s="1065"/>
      <c r="R184" s="1065"/>
      <c r="S184" s="1065"/>
      <c r="T184" s="1065"/>
      <c r="U184" s="1065"/>
      <c r="V184" s="1065"/>
      <c r="W184" s="1065"/>
      <c r="X184" s="1065"/>
      <c r="Y184" s="1065"/>
      <c r="Z184" s="1065"/>
    </row>
    <row r="185" spans="1:26" ht="18.75" customHeight="1">
      <c r="A185" s="1135"/>
      <c r="B185" s="1159" t="s">
        <v>1561</v>
      </c>
      <c r="C185" s="2514" t="s">
        <v>1637</v>
      </c>
      <c r="D185" s="5140"/>
      <c r="E185" s="5141"/>
      <c r="F185" s="1561" t="s">
        <v>1442</v>
      </c>
      <c r="G185" s="2626" t="s">
        <v>1647</v>
      </c>
      <c r="H185" s="5132"/>
      <c r="I185" s="5132"/>
      <c r="J185" s="5132"/>
      <c r="K185" s="5132"/>
      <c r="L185" s="5132"/>
      <c r="M185" s="5132"/>
      <c r="N185" s="5181"/>
      <c r="O185" s="5144"/>
      <c r="P185" s="5181"/>
      <c r="Q185" s="1065"/>
      <c r="R185" s="1065"/>
      <c r="S185" s="1065"/>
      <c r="T185" s="1065"/>
      <c r="U185" s="1065"/>
      <c r="V185" s="1065"/>
      <c r="W185" s="1065"/>
      <c r="X185" s="1065"/>
      <c r="Y185" s="1065"/>
      <c r="Z185" s="1065"/>
    </row>
    <row r="186" spans="1:26" ht="18.75" customHeight="1">
      <c r="A186" s="1135"/>
      <c r="B186" s="1147" t="s">
        <v>1563</v>
      </c>
      <c r="C186" s="2514" t="s">
        <v>1639</v>
      </c>
      <c r="D186" s="5140"/>
      <c r="E186" s="5141"/>
      <c r="F186" s="1561" t="s">
        <v>1442</v>
      </c>
      <c r="G186" s="2627" t="s">
        <v>1647</v>
      </c>
      <c r="H186" s="5140"/>
      <c r="I186" s="5140"/>
      <c r="J186" s="5140"/>
      <c r="K186" s="5140"/>
      <c r="L186" s="5140"/>
      <c r="M186" s="5140"/>
      <c r="N186" s="5145"/>
      <c r="O186" s="5149"/>
      <c r="P186" s="5166"/>
      <c r="Q186" s="1065"/>
      <c r="R186" s="1065"/>
      <c r="S186" s="1065"/>
      <c r="T186" s="1065"/>
      <c r="U186" s="1065"/>
      <c r="V186" s="1065"/>
      <c r="W186" s="1065"/>
      <c r="X186" s="1065"/>
      <c r="Y186" s="1065"/>
      <c r="Z186" s="1065"/>
    </row>
    <row r="187" spans="1:26" ht="62.25" customHeight="1">
      <c r="A187" s="1135"/>
      <c r="B187" s="1578" t="s">
        <v>1648</v>
      </c>
      <c r="C187" s="2535" t="s">
        <v>1649</v>
      </c>
      <c r="D187" s="5140"/>
      <c r="E187" s="5141"/>
      <c r="F187" s="1157" t="s">
        <v>1620</v>
      </c>
      <c r="G187" s="2628" t="s">
        <v>1650</v>
      </c>
      <c r="H187" s="5140"/>
      <c r="I187" s="5140"/>
      <c r="J187" s="5140"/>
      <c r="K187" s="5141"/>
      <c r="L187" s="2629" t="s">
        <v>1622</v>
      </c>
      <c r="M187" s="5140"/>
      <c r="N187" s="5145"/>
      <c r="O187" s="2536" t="s">
        <v>1623</v>
      </c>
      <c r="P187" s="2536"/>
      <c r="Q187" s="1065"/>
      <c r="R187" s="1065"/>
      <c r="S187" s="1065"/>
      <c r="T187" s="1065"/>
      <c r="U187" s="1065"/>
      <c r="V187" s="1065"/>
      <c r="W187" s="1065"/>
      <c r="X187" s="1065"/>
      <c r="Y187" s="1065"/>
      <c r="Z187" s="1065"/>
    </row>
    <row r="188" spans="1:26" ht="69" customHeight="1">
      <c r="A188" s="1135"/>
      <c r="B188" s="1160" t="s">
        <v>1333</v>
      </c>
      <c r="C188" s="2514" t="s">
        <v>1625</v>
      </c>
      <c r="D188" s="5140"/>
      <c r="E188" s="5141"/>
      <c r="F188" s="1561" t="s">
        <v>1442</v>
      </c>
      <c r="G188" s="2621" t="s">
        <v>1651</v>
      </c>
      <c r="H188" s="5177"/>
      <c r="I188" s="5177"/>
      <c r="J188" s="5177"/>
      <c r="K188" s="5190"/>
      <c r="L188" s="2515" t="s">
        <v>57</v>
      </c>
      <c r="M188" s="5140"/>
      <c r="N188" s="5145"/>
      <c r="O188" s="5144"/>
      <c r="P188" s="5144"/>
      <c r="Q188" s="1065"/>
      <c r="R188" s="1065"/>
      <c r="S188" s="1065"/>
      <c r="T188" s="1065"/>
      <c r="U188" s="1065"/>
      <c r="V188" s="1065"/>
      <c r="W188" s="1065"/>
      <c r="X188" s="1065"/>
      <c r="Y188" s="1065"/>
      <c r="Z188" s="1065"/>
    </row>
    <row r="189" spans="1:26" ht="20.25" customHeight="1">
      <c r="A189" s="1135"/>
      <c r="B189" s="1160" t="s">
        <v>1342</v>
      </c>
      <c r="C189" s="2514" t="s">
        <v>1627</v>
      </c>
      <c r="D189" s="5140"/>
      <c r="E189" s="5141"/>
      <c r="F189" s="1561" t="s">
        <v>1442</v>
      </c>
      <c r="G189" s="2622" t="s">
        <v>1652</v>
      </c>
      <c r="H189" s="2623"/>
      <c r="I189" s="2623"/>
      <c r="J189" s="2623"/>
      <c r="K189" s="2624"/>
      <c r="L189" s="2515" t="s">
        <v>57</v>
      </c>
      <c r="M189" s="5140"/>
      <c r="N189" s="5145"/>
      <c r="O189" s="5144"/>
      <c r="P189" s="5144"/>
      <c r="Q189" s="1065"/>
      <c r="R189" s="1065"/>
      <c r="S189" s="1065"/>
      <c r="T189" s="1065"/>
      <c r="U189" s="1065"/>
      <c r="V189" s="1065"/>
      <c r="W189" s="1065"/>
      <c r="X189" s="1065"/>
      <c r="Y189" s="1065"/>
      <c r="Z189" s="1065"/>
    </row>
    <row r="190" spans="1:26" ht="20.25" customHeight="1">
      <c r="A190" s="1135"/>
      <c r="B190" s="1160" t="s">
        <v>1344</v>
      </c>
      <c r="C190" s="2514" t="s">
        <v>1629</v>
      </c>
      <c r="D190" s="5140"/>
      <c r="E190" s="5141"/>
      <c r="F190" s="1561" t="s">
        <v>57</v>
      </c>
      <c r="G190" s="2625"/>
      <c r="H190" s="5193"/>
      <c r="I190" s="5193"/>
      <c r="J190" s="5193"/>
      <c r="K190" s="5194"/>
      <c r="L190" s="2515"/>
      <c r="M190" s="5140"/>
      <c r="N190" s="5145"/>
      <c r="O190" s="5144"/>
      <c r="P190" s="5144"/>
      <c r="Q190" s="1065"/>
      <c r="R190" s="1065"/>
      <c r="S190" s="1065"/>
      <c r="T190" s="1065"/>
      <c r="U190" s="1065"/>
      <c r="V190" s="1065"/>
      <c r="W190" s="1065"/>
      <c r="X190" s="1065"/>
      <c r="Y190" s="1065"/>
      <c r="Z190" s="1065"/>
    </row>
    <row r="191" spans="1:26" ht="20.25" customHeight="1">
      <c r="A191" s="1135"/>
      <c r="B191" s="1160" t="s">
        <v>1346</v>
      </c>
      <c r="C191" s="2514" t="s">
        <v>1631</v>
      </c>
      <c r="D191" s="5140"/>
      <c r="E191" s="5141"/>
      <c r="F191" s="1561" t="s">
        <v>57</v>
      </c>
      <c r="G191" s="2625"/>
      <c r="H191" s="5193"/>
      <c r="I191" s="5193"/>
      <c r="J191" s="5193"/>
      <c r="K191" s="5194"/>
      <c r="L191" s="2515"/>
      <c r="M191" s="5140"/>
      <c r="N191" s="5145"/>
      <c r="O191" s="5144"/>
      <c r="P191" s="5144"/>
      <c r="Q191" s="1065"/>
      <c r="R191" s="1065"/>
      <c r="S191" s="1065"/>
      <c r="T191" s="1065"/>
      <c r="U191" s="1065"/>
      <c r="V191" s="1065"/>
      <c r="W191" s="1065"/>
      <c r="X191" s="1065"/>
      <c r="Y191" s="1065"/>
      <c r="Z191" s="1065"/>
    </row>
    <row r="192" spans="1:26" ht="20.25" customHeight="1">
      <c r="A192" s="1135"/>
      <c r="B192" s="1160" t="s">
        <v>1349</v>
      </c>
      <c r="C192" s="2514" t="s">
        <v>1632</v>
      </c>
      <c r="D192" s="5140"/>
      <c r="E192" s="5141"/>
      <c r="F192" s="1561" t="s">
        <v>57</v>
      </c>
      <c r="G192" s="2625"/>
      <c r="H192" s="5193"/>
      <c r="I192" s="5193"/>
      <c r="J192" s="5193"/>
      <c r="K192" s="5194"/>
      <c r="L192" s="2515"/>
      <c r="M192" s="5140"/>
      <c r="N192" s="5145"/>
      <c r="O192" s="5144"/>
      <c r="P192" s="5144"/>
      <c r="Q192" s="1065"/>
      <c r="R192" s="1065"/>
      <c r="S192" s="1065"/>
      <c r="T192" s="1065"/>
      <c r="U192" s="1065"/>
      <c r="V192" s="1065"/>
      <c r="W192" s="1065"/>
      <c r="X192" s="1065"/>
      <c r="Y192" s="1065"/>
      <c r="Z192" s="1065"/>
    </row>
    <row r="193" spans="1:26" ht="30.75" customHeight="1">
      <c r="A193" s="1135"/>
      <c r="B193" s="1085" t="s">
        <v>1352</v>
      </c>
      <c r="C193" s="2514" t="s">
        <v>1633</v>
      </c>
      <c r="D193" s="5140"/>
      <c r="E193" s="5141"/>
      <c r="F193" s="1561" t="s">
        <v>57</v>
      </c>
      <c r="G193" s="2625"/>
      <c r="H193" s="5193"/>
      <c r="I193" s="5193"/>
      <c r="J193" s="5193"/>
      <c r="K193" s="5194"/>
      <c r="L193" s="2515"/>
      <c r="M193" s="5140"/>
      <c r="N193" s="5145"/>
      <c r="O193" s="5144"/>
      <c r="P193" s="5144"/>
      <c r="Q193" s="1065"/>
      <c r="R193" s="1065"/>
      <c r="S193" s="1065"/>
      <c r="T193" s="1065"/>
      <c r="U193" s="1065"/>
      <c r="V193" s="1065"/>
      <c r="W193" s="1065"/>
      <c r="X193" s="1065"/>
      <c r="Y193" s="1065"/>
      <c r="Z193" s="1065"/>
    </row>
    <row r="194" spans="1:26" ht="20.25" customHeight="1">
      <c r="A194" s="1135"/>
      <c r="B194" s="1085" t="s">
        <v>1355</v>
      </c>
      <c r="C194" s="2514" t="s">
        <v>1634</v>
      </c>
      <c r="D194" s="5140"/>
      <c r="E194" s="5141"/>
      <c r="F194" s="1561" t="s">
        <v>57</v>
      </c>
      <c r="G194" s="2625"/>
      <c r="H194" s="5193"/>
      <c r="I194" s="5193"/>
      <c r="J194" s="5193"/>
      <c r="K194" s="5194"/>
      <c r="L194" s="2515"/>
      <c r="M194" s="5140"/>
      <c r="N194" s="5145"/>
      <c r="O194" s="5144"/>
      <c r="P194" s="5144"/>
      <c r="Q194" s="1065"/>
      <c r="R194" s="1065"/>
      <c r="S194" s="1065"/>
      <c r="T194" s="1065"/>
      <c r="U194" s="1065"/>
      <c r="V194" s="1065"/>
      <c r="W194" s="1065"/>
      <c r="X194" s="1065"/>
      <c r="Y194" s="1065"/>
      <c r="Z194" s="1065"/>
    </row>
    <row r="195" spans="1:26" ht="20.25" customHeight="1">
      <c r="A195" s="1135"/>
      <c r="B195" s="1085" t="s">
        <v>1358</v>
      </c>
      <c r="C195" s="2514" t="s">
        <v>1635</v>
      </c>
      <c r="D195" s="5140"/>
      <c r="E195" s="5141"/>
      <c r="F195" s="1561" t="s">
        <v>57</v>
      </c>
      <c r="G195" s="2625"/>
      <c r="H195" s="5193"/>
      <c r="I195" s="5193"/>
      <c r="J195" s="5193"/>
      <c r="K195" s="5194"/>
      <c r="L195" s="2515"/>
      <c r="M195" s="5140"/>
      <c r="N195" s="5145"/>
      <c r="O195" s="5144"/>
      <c r="P195" s="5144"/>
      <c r="Q195" s="1065"/>
      <c r="R195" s="1065"/>
      <c r="S195" s="1065"/>
      <c r="T195" s="1065"/>
      <c r="U195" s="1065"/>
      <c r="V195" s="1065"/>
      <c r="W195" s="1065"/>
      <c r="X195" s="1065"/>
      <c r="Y195" s="1065"/>
      <c r="Z195" s="1065"/>
    </row>
    <row r="196" spans="1:26" ht="47.1" customHeight="1">
      <c r="A196" s="1135"/>
      <c r="B196" s="1085" t="s">
        <v>1360</v>
      </c>
      <c r="C196" s="2577" t="s">
        <v>1653</v>
      </c>
      <c r="D196" s="5140"/>
      <c r="E196" s="5141"/>
      <c r="F196" s="1561" t="s">
        <v>1442</v>
      </c>
      <c r="G196" s="2615" t="s">
        <v>1654</v>
      </c>
      <c r="H196" s="2616"/>
      <c r="I196" s="2616"/>
      <c r="J196" s="2616"/>
      <c r="K196" s="2617"/>
      <c r="L196" s="2515" t="s">
        <v>57</v>
      </c>
      <c r="M196" s="5140"/>
      <c r="N196" s="5145"/>
      <c r="O196" s="5144"/>
      <c r="P196" s="5144"/>
      <c r="Q196" s="1065"/>
      <c r="R196" s="1065"/>
      <c r="S196" s="1065"/>
      <c r="T196" s="1065"/>
      <c r="U196" s="1065"/>
      <c r="V196" s="1065"/>
      <c r="W196" s="1065"/>
      <c r="X196" s="1065"/>
      <c r="Y196" s="1065"/>
      <c r="Z196" s="1065"/>
    </row>
    <row r="197" spans="1:26" ht="20.25" customHeight="1">
      <c r="A197" s="1135"/>
      <c r="B197" s="1085" t="s">
        <v>1561</v>
      </c>
      <c r="C197" s="2514" t="s">
        <v>1637</v>
      </c>
      <c r="D197" s="5140"/>
      <c r="E197" s="5141"/>
      <c r="F197" s="1561" t="s">
        <v>57</v>
      </c>
      <c r="G197" s="2625"/>
      <c r="H197" s="5193"/>
      <c r="I197" s="5193"/>
      <c r="J197" s="5193"/>
      <c r="K197" s="5194"/>
      <c r="L197" s="2515"/>
      <c r="M197" s="5140"/>
      <c r="N197" s="5145"/>
      <c r="O197" s="5144"/>
      <c r="P197" s="5144"/>
      <c r="Q197" s="1065"/>
      <c r="R197" s="1065"/>
      <c r="S197" s="1065"/>
      <c r="T197" s="1065"/>
      <c r="U197" s="1065"/>
      <c r="V197" s="1065"/>
      <c r="W197" s="1065"/>
      <c r="X197" s="1065"/>
      <c r="Y197" s="1065"/>
      <c r="Z197" s="1065"/>
    </row>
    <row r="198" spans="1:26" ht="20.25" customHeight="1">
      <c r="A198" s="1135"/>
      <c r="B198" s="1087" t="s">
        <v>1563</v>
      </c>
      <c r="C198" s="2514" t="s">
        <v>1639</v>
      </c>
      <c r="D198" s="5140"/>
      <c r="E198" s="5141"/>
      <c r="F198" s="1561" t="s">
        <v>57</v>
      </c>
      <c r="G198" s="2625"/>
      <c r="H198" s="5193"/>
      <c r="I198" s="5193"/>
      <c r="J198" s="5193"/>
      <c r="K198" s="5194"/>
      <c r="L198" s="2515"/>
      <c r="M198" s="5140"/>
      <c r="N198" s="5145"/>
      <c r="O198" s="5149"/>
      <c r="P198" s="5149"/>
      <c r="Q198" s="1065"/>
      <c r="R198" s="1065"/>
      <c r="S198" s="1065"/>
      <c r="T198" s="1065"/>
      <c r="U198" s="1065"/>
      <c r="V198" s="1065"/>
      <c r="W198" s="1065"/>
      <c r="X198" s="1065"/>
      <c r="Y198" s="1065"/>
      <c r="Z198" s="1065"/>
    </row>
    <row r="199" spans="1:26" ht="61.5" customHeight="1">
      <c r="A199" s="1135"/>
      <c r="B199" s="1161" t="s">
        <v>1655</v>
      </c>
      <c r="C199" s="2535" t="s">
        <v>1656</v>
      </c>
      <c r="D199" s="5140"/>
      <c r="E199" s="5141"/>
      <c r="F199" s="1157" t="s">
        <v>1620</v>
      </c>
      <c r="G199" s="2618" t="s">
        <v>1657</v>
      </c>
      <c r="H199" s="5163"/>
      <c r="I199" s="5163"/>
      <c r="J199" s="5163"/>
      <c r="K199" s="5163"/>
      <c r="L199" s="5163"/>
      <c r="M199" s="5163"/>
      <c r="N199" s="5179"/>
      <c r="O199" s="2536" t="s">
        <v>1643</v>
      </c>
      <c r="P199" s="2536" t="s">
        <v>1644</v>
      </c>
      <c r="Q199" s="1065"/>
      <c r="R199" s="1065"/>
      <c r="S199" s="1065"/>
      <c r="T199" s="1065"/>
      <c r="U199" s="1065"/>
      <c r="V199" s="1065"/>
      <c r="W199" s="1065"/>
      <c r="X199" s="1065"/>
      <c r="Y199" s="1065"/>
      <c r="Z199" s="1065"/>
    </row>
    <row r="200" spans="1:26" ht="55.5" customHeight="1">
      <c r="A200" s="1135"/>
      <c r="B200" s="1160" t="s">
        <v>1333</v>
      </c>
      <c r="C200" s="2514" t="s">
        <v>1625</v>
      </c>
      <c r="D200" s="5140"/>
      <c r="E200" s="5141"/>
      <c r="F200" s="1561" t="s">
        <v>1442</v>
      </c>
      <c r="G200" s="2619" t="s">
        <v>1658</v>
      </c>
      <c r="H200" s="5177"/>
      <c r="I200" s="5177"/>
      <c r="J200" s="5177"/>
      <c r="K200" s="5177"/>
      <c r="L200" s="5177"/>
      <c r="M200" s="5177"/>
      <c r="N200" s="5178"/>
      <c r="O200" s="5144"/>
      <c r="P200" s="5144"/>
      <c r="Q200" s="1065"/>
      <c r="R200" s="1065"/>
      <c r="S200" s="1065"/>
      <c r="T200" s="1065"/>
      <c r="U200" s="1065"/>
      <c r="V200" s="1065"/>
      <c r="W200" s="1065"/>
      <c r="X200" s="1065"/>
      <c r="Y200" s="1065"/>
      <c r="Z200" s="1065"/>
    </row>
    <row r="201" spans="1:26" ht="21" customHeight="1">
      <c r="A201" s="1135"/>
      <c r="B201" s="1160" t="s">
        <v>1342</v>
      </c>
      <c r="C201" s="2514" t="s">
        <v>1627</v>
      </c>
      <c r="D201" s="5140"/>
      <c r="E201" s="5141"/>
      <c r="F201" s="1101" t="s">
        <v>1442</v>
      </c>
      <c r="G201" s="2600" t="s">
        <v>1647</v>
      </c>
      <c r="H201" s="5140"/>
      <c r="I201" s="5140"/>
      <c r="J201" s="5140"/>
      <c r="K201" s="5140"/>
      <c r="L201" s="5140"/>
      <c r="M201" s="5140"/>
      <c r="N201" s="5145"/>
      <c r="O201" s="5144"/>
      <c r="P201" s="5144"/>
      <c r="Q201" s="1065"/>
      <c r="R201" s="1065"/>
      <c r="S201" s="1065"/>
      <c r="T201" s="1065"/>
      <c r="U201" s="1065"/>
      <c r="V201" s="1065"/>
      <c r="W201" s="1065"/>
      <c r="X201" s="1065"/>
      <c r="Y201" s="1065"/>
      <c r="Z201" s="1065"/>
    </row>
    <row r="202" spans="1:26" ht="21" customHeight="1">
      <c r="A202" s="1135"/>
      <c r="B202" s="1160" t="s">
        <v>1344</v>
      </c>
      <c r="C202" s="2514" t="s">
        <v>1629</v>
      </c>
      <c r="D202" s="5140"/>
      <c r="E202" s="5141"/>
      <c r="F202" s="1101" t="s">
        <v>1442</v>
      </c>
      <c r="G202" s="2600" t="s">
        <v>1647</v>
      </c>
      <c r="H202" s="5140"/>
      <c r="I202" s="5140"/>
      <c r="J202" s="5140"/>
      <c r="K202" s="5140"/>
      <c r="L202" s="5140"/>
      <c r="M202" s="5140"/>
      <c r="N202" s="5145"/>
      <c r="O202" s="5144"/>
      <c r="P202" s="5144"/>
      <c r="Q202" s="1065"/>
      <c r="R202" s="1065"/>
      <c r="S202" s="1065"/>
      <c r="T202" s="1065"/>
      <c r="U202" s="1065"/>
      <c r="V202" s="1065"/>
      <c r="W202" s="1065"/>
      <c r="X202" s="1065"/>
      <c r="Y202" s="1065"/>
      <c r="Z202" s="1065"/>
    </row>
    <row r="203" spans="1:26" ht="21" customHeight="1">
      <c r="A203" s="1135"/>
      <c r="B203" s="1160" t="s">
        <v>1346</v>
      </c>
      <c r="C203" s="2514" t="s">
        <v>1631</v>
      </c>
      <c r="D203" s="5140"/>
      <c r="E203" s="5141"/>
      <c r="F203" s="1101" t="s">
        <v>1442</v>
      </c>
      <c r="G203" s="2600" t="s">
        <v>1647</v>
      </c>
      <c r="H203" s="5140"/>
      <c r="I203" s="5140"/>
      <c r="J203" s="5140"/>
      <c r="K203" s="5140"/>
      <c r="L203" s="5140"/>
      <c r="M203" s="5140"/>
      <c r="N203" s="5145"/>
      <c r="O203" s="5144"/>
      <c r="P203" s="5144"/>
      <c r="Q203" s="1065"/>
      <c r="R203" s="1065"/>
      <c r="S203" s="1065"/>
      <c r="T203" s="1065"/>
      <c r="U203" s="1065"/>
      <c r="V203" s="1065"/>
      <c r="W203" s="1065"/>
      <c r="X203" s="1065"/>
      <c r="Y203" s="1065"/>
      <c r="Z203" s="1065"/>
    </row>
    <row r="204" spans="1:26" ht="21" customHeight="1">
      <c r="A204" s="1135"/>
      <c r="B204" s="1087" t="s">
        <v>1349</v>
      </c>
      <c r="C204" s="2514" t="s">
        <v>1632</v>
      </c>
      <c r="D204" s="5140"/>
      <c r="E204" s="5141"/>
      <c r="F204" s="1101" t="s">
        <v>1442</v>
      </c>
      <c r="G204" s="2600" t="s">
        <v>1647</v>
      </c>
      <c r="H204" s="5140"/>
      <c r="I204" s="5140"/>
      <c r="J204" s="5140"/>
      <c r="K204" s="5140"/>
      <c r="L204" s="5140"/>
      <c r="M204" s="5140"/>
      <c r="N204" s="5145"/>
      <c r="O204" s="5144"/>
      <c r="P204" s="5144"/>
      <c r="Q204" s="1065"/>
      <c r="R204" s="1065"/>
      <c r="S204" s="1065"/>
      <c r="T204" s="1065"/>
      <c r="U204" s="1065"/>
      <c r="V204" s="1065"/>
      <c r="W204" s="1065"/>
      <c r="X204" s="1065"/>
      <c r="Y204" s="1065"/>
      <c r="Z204" s="1065"/>
    </row>
    <row r="205" spans="1:26" ht="36" customHeight="1">
      <c r="A205" s="1135"/>
      <c r="B205" s="1085" t="s">
        <v>1352</v>
      </c>
      <c r="C205" s="2514" t="s">
        <v>1633</v>
      </c>
      <c r="D205" s="5140"/>
      <c r="E205" s="5141"/>
      <c r="F205" s="1101" t="s">
        <v>1442</v>
      </c>
      <c r="G205" s="2600" t="s">
        <v>1647</v>
      </c>
      <c r="H205" s="5140"/>
      <c r="I205" s="5140"/>
      <c r="J205" s="5140"/>
      <c r="K205" s="5140"/>
      <c r="L205" s="5140"/>
      <c r="M205" s="5140"/>
      <c r="N205" s="5145"/>
      <c r="O205" s="5144"/>
      <c r="P205" s="5144"/>
      <c r="Q205" s="1065"/>
      <c r="R205" s="1065"/>
      <c r="S205" s="1065"/>
      <c r="T205" s="1065"/>
      <c r="U205" s="1065"/>
      <c r="V205" s="1065"/>
      <c r="W205" s="1065"/>
      <c r="X205" s="1065"/>
      <c r="Y205" s="1065"/>
      <c r="Z205" s="1065"/>
    </row>
    <row r="206" spans="1:26" ht="21" customHeight="1">
      <c r="A206" s="1135"/>
      <c r="B206" s="1085" t="s">
        <v>1355</v>
      </c>
      <c r="C206" s="2514" t="s">
        <v>1634</v>
      </c>
      <c r="D206" s="5140"/>
      <c r="E206" s="5141"/>
      <c r="F206" s="1101" t="s">
        <v>1442</v>
      </c>
      <c r="G206" s="2600" t="s">
        <v>1647</v>
      </c>
      <c r="H206" s="5140"/>
      <c r="I206" s="5140"/>
      <c r="J206" s="5140"/>
      <c r="K206" s="5140"/>
      <c r="L206" s="5140"/>
      <c r="M206" s="5140"/>
      <c r="N206" s="5145"/>
      <c r="O206" s="5144"/>
      <c r="P206" s="5144"/>
      <c r="Q206" s="1065"/>
      <c r="R206" s="1065"/>
      <c r="S206" s="1065"/>
      <c r="T206" s="1065"/>
      <c r="U206" s="1065"/>
      <c r="V206" s="1065"/>
      <c r="W206" s="1065"/>
      <c r="X206" s="1065"/>
      <c r="Y206" s="1065"/>
      <c r="Z206" s="1065"/>
    </row>
    <row r="207" spans="1:26" ht="21" customHeight="1">
      <c r="A207" s="1135"/>
      <c r="B207" s="1085" t="s">
        <v>1358</v>
      </c>
      <c r="C207" s="2514" t="s">
        <v>1635</v>
      </c>
      <c r="D207" s="5140"/>
      <c r="E207" s="5141"/>
      <c r="F207" s="1101" t="s">
        <v>1442</v>
      </c>
      <c r="G207" s="2600" t="s">
        <v>1647</v>
      </c>
      <c r="H207" s="5140"/>
      <c r="I207" s="5140"/>
      <c r="J207" s="5140"/>
      <c r="K207" s="5140"/>
      <c r="L207" s="5140"/>
      <c r="M207" s="5140"/>
      <c r="N207" s="5145"/>
      <c r="O207" s="5144"/>
      <c r="P207" s="5144"/>
      <c r="Q207" s="1065"/>
      <c r="R207" s="1065"/>
      <c r="S207" s="1065"/>
      <c r="T207" s="1065"/>
      <c r="U207" s="1065"/>
      <c r="V207" s="1065"/>
      <c r="W207" s="1065"/>
      <c r="X207" s="1065"/>
      <c r="Y207" s="1065"/>
      <c r="Z207" s="1065"/>
    </row>
    <row r="208" spans="1:26" ht="40.5" customHeight="1">
      <c r="A208" s="1135"/>
      <c r="B208" s="1085" t="s">
        <v>1360</v>
      </c>
      <c r="C208" s="2514" t="s">
        <v>1636</v>
      </c>
      <c r="D208" s="5140"/>
      <c r="E208" s="5141"/>
      <c r="F208" s="1101" t="s">
        <v>1442</v>
      </c>
      <c r="G208" s="2620" t="s">
        <v>1659</v>
      </c>
      <c r="H208" s="2620"/>
      <c r="I208" s="2620"/>
      <c r="J208" s="2620"/>
      <c r="K208" s="2620"/>
      <c r="L208" s="2620"/>
      <c r="M208" s="2620"/>
      <c r="N208" s="2620"/>
      <c r="O208" s="5144"/>
      <c r="P208" s="5144"/>
      <c r="Q208" s="1065"/>
      <c r="R208" s="1065"/>
      <c r="S208" s="1065"/>
      <c r="T208" s="1065"/>
      <c r="U208" s="1065"/>
      <c r="V208" s="1065"/>
      <c r="W208" s="1065"/>
      <c r="X208" s="1065"/>
      <c r="Y208" s="1065"/>
      <c r="Z208" s="1065"/>
    </row>
    <row r="209" spans="1:26" ht="21" customHeight="1">
      <c r="A209" s="1135"/>
      <c r="B209" s="1085" t="s">
        <v>1561</v>
      </c>
      <c r="C209" s="2514" t="s">
        <v>1637</v>
      </c>
      <c r="D209" s="5140"/>
      <c r="E209" s="5141"/>
      <c r="F209" s="1101" t="s">
        <v>1442</v>
      </c>
      <c r="G209" s="2600" t="s">
        <v>1647</v>
      </c>
      <c r="H209" s="5140"/>
      <c r="I209" s="5140"/>
      <c r="J209" s="5140"/>
      <c r="K209" s="5140"/>
      <c r="L209" s="5140"/>
      <c r="M209" s="5140"/>
      <c r="N209" s="5145"/>
      <c r="O209" s="5144"/>
      <c r="P209" s="5144"/>
      <c r="Q209" s="1065"/>
      <c r="R209" s="1065"/>
      <c r="S209" s="1065"/>
      <c r="T209" s="1065"/>
      <c r="U209" s="1065"/>
      <c r="V209" s="1065"/>
      <c r="W209" s="1065"/>
      <c r="X209" s="1065"/>
      <c r="Y209" s="1065"/>
      <c r="Z209" s="1065"/>
    </row>
    <row r="210" spans="1:26" ht="21" customHeight="1" thickBot="1">
      <c r="A210" s="1135"/>
      <c r="B210" s="1110" t="s">
        <v>1563</v>
      </c>
      <c r="C210" s="2519" t="s">
        <v>1639</v>
      </c>
      <c r="D210" s="5156"/>
      <c r="E210" s="5170"/>
      <c r="F210" s="1162" t="s">
        <v>57</v>
      </c>
      <c r="G210" s="2609"/>
      <c r="H210" s="5156"/>
      <c r="I210" s="5156"/>
      <c r="J210" s="5156"/>
      <c r="K210" s="5156"/>
      <c r="L210" s="5156"/>
      <c r="M210" s="5156"/>
      <c r="N210" s="5176"/>
      <c r="O210" s="5161"/>
      <c r="P210" s="5144"/>
      <c r="Q210" s="1065"/>
      <c r="R210" s="1065"/>
      <c r="S210" s="1065"/>
      <c r="T210" s="1065"/>
      <c r="U210" s="1065"/>
      <c r="V210" s="1065"/>
      <c r="W210" s="1065"/>
      <c r="X210" s="1065"/>
      <c r="Y210" s="1065"/>
      <c r="Z210" s="1065"/>
    </row>
    <row r="211" spans="1:26" ht="40.5" customHeight="1">
      <c r="A211" s="1065"/>
      <c r="B211" s="1083" t="s">
        <v>1660</v>
      </c>
      <c r="C211" s="2514" t="s">
        <v>1661</v>
      </c>
      <c r="D211" s="5140"/>
      <c r="E211" s="5140"/>
      <c r="F211" s="5140"/>
      <c r="G211" s="5141"/>
      <c r="H211" s="2610" t="s">
        <v>1442</v>
      </c>
      <c r="I211" s="5137"/>
      <c r="J211" s="5162"/>
      <c r="K211" s="2611" t="s">
        <v>1521</v>
      </c>
      <c r="L211" s="2612" t="s">
        <v>1662</v>
      </c>
      <c r="M211" s="2613"/>
      <c r="N211" s="2614"/>
      <c r="O211" s="2518" t="s">
        <v>1332</v>
      </c>
      <c r="P211" s="2518"/>
      <c r="Q211" s="1065"/>
      <c r="R211" s="1065"/>
      <c r="S211" s="1065"/>
      <c r="T211" s="1065"/>
      <c r="U211" s="1065"/>
      <c r="V211" s="1065"/>
      <c r="W211" s="1065"/>
      <c r="X211" s="1065"/>
      <c r="Y211" s="1065"/>
      <c r="Z211" s="1065"/>
    </row>
    <row r="212" spans="1:26" ht="32.25" customHeight="1">
      <c r="A212" s="1065"/>
      <c r="B212" s="1087" t="s">
        <v>1333</v>
      </c>
      <c r="C212" s="2514" t="s">
        <v>1663</v>
      </c>
      <c r="D212" s="5140"/>
      <c r="E212" s="5140"/>
      <c r="F212" s="5140"/>
      <c r="G212" s="5140"/>
      <c r="H212" s="5140"/>
      <c r="I212" s="5140"/>
      <c r="J212" s="5141"/>
      <c r="K212" s="5195"/>
      <c r="L212" s="2613"/>
      <c r="M212" s="2613"/>
      <c r="N212" s="2614"/>
      <c r="O212" s="5144"/>
      <c r="P212" s="5144"/>
      <c r="Q212" s="1065"/>
      <c r="R212" s="1065"/>
      <c r="S212" s="1065"/>
      <c r="T212" s="1065"/>
      <c r="U212" s="1065"/>
      <c r="V212" s="1065"/>
      <c r="W212" s="1065"/>
      <c r="X212" s="1065"/>
      <c r="Y212" s="1065"/>
      <c r="Z212" s="1065"/>
    </row>
    <row r="213" spans="1:26" ht="23.25" customHeight="1">
      <c r="A213" s="1065"/>
      <c r="B213" s="1087"/>
      <c r="C213" s="1578" t="s">
        <v>1664</v>
      </c>
      <c r="D213" s="2514" t="s">
        <v>1665</v>
      </c>
      <c r="E213" s="5140"/>
      <c r="F213" s="5140"/>
      <c r="G213" s="5141"/>
      <c r="H213" s="2515" t="s">
        <v>1442</v>
      </c>
      <c r="I213" s="5140"/>
      <c r="J213" s="5141"/>
      <c r="K213" s="5195"/>
      <c r="L213" s="2613"/>
      <c r="M213" s="2613"/>
      <c r="N213" s="2614"/>
      <c r="O213" s="5144"/>
      <c r="P213" s="5144"/>
      <c r="Q213" s="1065"/>
      <c r="R213" s="1065"/>
      <c r="S213" s="1065"/>
      <c r="T213" s="1065"/>
      <c r="U213" s="1065"/>
      <c r="V213" s="1065"/>
      <c r="W213" s="1065"/>
      <c r="X213" s="1065"/>
      <c r="Y213" s="1065"/>
      <c r="Z213" s="1065"/>
    </row>
    <row r="214" spans="1:26" ht="23.25" customHeight="1">
      <c r="A214" s="1065"/>
      <c r="B214" s="1087"/>
      <c r="C214" s="1578" t="s">
        <v>1409</v>
      </c>
      <c r="D214" s="2514" t="s">
        <v>1666</v>
      </c>
      <c r="E214" s="5140"/>
      <c r="F214" s="5140"/>
      <c r="G214" s="5141"/>
      <c r="H214" s="2515" t="s">
        <v>1442</v>
      </c>
      <c r="I214" s="5140"/>
      <c r="J214" s="5141"/>
      <c r="K214" s="5195"/>
      <c r="L214" s="2613"/>
      <c r="M214" s="2613"/>
      <c r="N214" s="2614"/>
      <c r="O214" s="5144"/>
      <c r="P214" s="5144"/>
      <c r="Q214" s="1065"/>
      <c r="R214" s="1065"/>
      <c r="S214" s="1065"/>
      <c r="T214" s="1065"/>
      <c r="U214" s="1065"/>
      <c r="V214" s="1065"/>
      <c r="W214" s="1065"/>
      <c r="X214" s="1065"/>
      <c r="Y214" s="1065"/>
      <c r="Z214" s="1065"/>
    </row>
    <row r="215" spans="1:26" ht="23.25" customHeight="1">
      <c r="A215" s="1065"/>
      <c r="B215" s="1087"/>
      <c r="C215" s="1578" t="s">
        <v>1414</v>
      </c>
      <c r="D215" s="2514" t="s">
        <v>1667</v>
      </c>
      <c r="E215" s="5140"/>
      <c r="F215" s="5140"/>
      <c r="G215" s="5141"/>
      <c r="H215" s="2515" t="s">
        <v>1442</v>
      </c>
      <c r="I215" s="5140"/>
      <c r="J215" s="5141"/>
      <c r="K215" s="5195"/>
      <c r="L215" s="2613"/>
      <c r="M215" s="2613"/>
      <c r="N215" s="2614"/>
      <c r="O215" s="5144"/>
      <c r="P215" s="5144"/>
      <c r="Q215" s="1065"/>
      <c r="R215" s="1065"/>
      <c r="S215" s="1065"/>
      <c r="T215" s="1065"/>
      <c r="U215" s="1065"/>
      <c r="V215" s="1065"/>
      <c r="W215" s="1065"/>
      <c r="X215" s="1065"/>
      <c r="Y215" s="1065"/>
      <c r="Z215" s="1065"/>
    </row>
    <row r="216" spans="1:26" ht="23.25" customHeight="1">
      <c r="A216" s="1065"/>
      <c r="B216" s="1087"/>
      <c r="C216" s="1578" t="s">
        <v>1421</v>
      </c>
      <c r="D216" s="2514" t="s">
        <v>1546</v>
      </c>
      <c r="E216" s="5140"/>
      <c r="F216" s="5140"/>
      <c r="G216" s="5141"/>
      <c r="H216" s="2515" t="s">
        <v>1442</v>
      </c>
      <c r="I216" s="5140"/>
      <c r="J216" s="5141"/>
      <c r="K216" s="5195"/>
      <c r="L216" s="2613"/>
      <c r="M216" s="2613"/>
      <c r="N216" s="2614"/>
      <c r="O216" s="5144"/>
      <c r="P216" s="5144"/>
      <c r="Q216" s="1065"/>
      <c r="R216" s="1065"/>
      <c r="S216" s="1065"/>
      <c r="T216" s="1065"/>
      <c r="U216" s="1065"/>
      <c r="V216" s="1065"/>
      <c r="W216" s="1065"/>
      <c r="X216" s="1065"/>
      <c r="Y216" s="1065"/>
      <c r="Z216" s="1065"/>
    </row>
    <row r="217" spans="1:26" ht="53.25" customHeight="1" thickBot="1">
      <c r="A217" s="1065"/>
      <c r="B217" s="1087" t="s">
        <v>1342</v>
      </c>
      <c r="C217" s="2522" t="s">
        <v>1668</v>
      </c>
      <c r="D217" s="5163"/>
      <c r="E217" s="5163"/>
      <c r="F217" s="5163"/>
      <c r="G217" s="5175"/>
      <c r="H217" s="2527" t="s">
        <v>1669</v>
      </c>
      <c r="I217" s="5163"/>
      <c r="J217" s="5175"/>
      <c r="K217" s="5195"/>
      <c r="L217" s="2613"/>
      <c r="M217" s="2613"/>
      <c r="N217" s="2614"/>
      <c r="O217" s="5149"/>
      <c r="P217" s="5149"/>
      <c r="Q217" s="1065"/>
      <c r="R217" s="1065"/>
      <c r="S217" s="1065"/>
      <c r="T217" s="1065"/>
      <c r="U217" s="1065"/>
      <c r="V217" s="1065"/>
      <c r="W217" s="1065"/>
      <c r="X217" s="1065"/>
      <c r="Y217" s="1065"/>
      <c r="Z217" s="1065"/>
    </row>
    <row r="218" spans="1:26" ht="27" customHeight="1">
      <c r="A218" s="1065"/>
      <c r="B218" s="1163" t="s">
        <v>1670</v>
      </c>
      <c r="C218" s="2514" t="s">
        <v>1671</v>
      </c>
      <c r="D218" s="5140"/>
      <c r="E218" s="5140"/>
      <c r="F218" s="5140"/>
      <c r="G218" s="5140"/>
      <c r="H218" s="5140"/>
      <c r="I218" s="5140"/>
      <c r="J218" s="5140"/>
      <c r="K218" s="5140"/>
      <c r="L218" s="5140"/>
      <c r="M218" s="5140"/>
      <c r="N218" s="5145"/>
      <c r="O218" s="2518" t="s">
        <v>1672</v>
      </c>
      <c r="P218" s="2532"/>
      <c r="Q218" s="1065"/>
      <c r="R218" s="1065"/>
      <c r="S218" s="1065"/>
      <c r="T218" s="1065"/>
      <c r="U218" s="1065"/>
      <c r="V218" s="1065"/>
      <c r="W218" s="1065"/>
      <c r="X218" s="1065"/>
      <c r="Y218" s="1065"/>
      <c r="Z218" s="1065"/>
    </row>
    <row r="219" spans="1:26" ht="21.75" customHeight="1">
      <c r="A219" s="1065"/>
      <c r="B219" s="1087" t="s">
        <v>1333</v>
      </c>
      <c r="C219" s="2514" t="s">
        <v>1673</v>
      </c>
      <c r="D219" s="5140"/>
      <c r="E219" s="5141"/>
      <c r="F219" s="2598" t="s">
        <v>57</v>
      </c>
      <c r="G219" s="5142"/>
      <c r="H219" s="5142"/>
      <c r="I219" s="5142"/>
      <c r="J219" s="5196"/>
      <c r="K219" s="2606" t="s">
        <v>1521</v>
      </c>
      <c r="L219" s="2537" t="s">
        <v>1674</v>
      </c>
      <c r="M219" s="5197"/>
      <c r="N219" s="5198"/>
      <c r="O219" s="5144"/>
      <c r="P219" s="5144"/>
      <c r="Q219" s="1065"/>
      <c r="R219" s="1065"/>
      <c r="S219" s="1065"/>
      <c r="T219" s="1065"/>
      <c r="U219" s="1065"/>
      <c r="V219" s="1065"/>
      <c r="W219" s="1065"/>
      <c r="X219" s="1065"/>
      <c r="Y219" s="1065"/>
      <c r="Z219" s="1065"/>
    </row>
    <row r="220" spans="1:26" ht="21.75" customHeight="1">
      <c r="A220" s="1065"/>
      <c r="B220" s="1087" t="s">
        <v>1342</v>
      </c>
      <c r="C220" s="2514" t="s">
        <v>1675</v>
      </c>
      <c r="D220" s="5140"/>
      <c r="E220" s="5141"/>
      <c r="F220" s="2598" t="s">
        <v>57</v>
      </c>
      <c r="G220" s="5142"/>
      <c r="H220" s="5142"/>
      <c r="I220" s="5142"/>
      <c r="J220" s="5196"/>
      <c r="K220" s="5199"/>
      <c r="L220" s="5200"/>
      <c r="M220" s="5201"/>
      <c r="N220" s="5202"/>
      <c r="O220" s="5144"/>
      <c r="P220" s="5144"/>
      <c r="Q220" s="1065"/>
      <c r="R220" s="1065"/>
      <c r="S220" s="1065"/>
      <c r="T220" s="1065"/>
      <c r="U220" s="1065"/>
      <c r="V220" s="1065"/>
      <c r="W220" s="1065"/>
      <c r="X220" s="1065"/>
      <c r="Y220" s="1065"/>
      <c r="Z220" s="1065"/>
    </row>
    <row r="221" spans="1:26" ht="35.25" customHeight="1">
      <c r="A221" s="1065"/>
      <c r="B221" s="1087" t="s">
        <v>1344</v>
      </c>
      <c r="C221" s="2514" t="s">
        <v>1676</v>
      </c>
      <c r="D221" s="5140"/>
      <c r="E221" s="5141"/>
      <c r="F221" s="2564" t="s">
        <v>1340</v>
      </c>
      <c r="G221" s="2607"/>
      <c r="H221" s="2607"/>
      <c r="I221" s="2607"/>
      <c r="J221" s="2608"/>
      <c r="K221" s="5199"/>
      <c r="L221" s="5200"/>
      <c r="M221" s="5201"/>
      <c r="N221" s="5202"/>
      <c r="O221" s="5144"/>
      <c r="P221" s="5144"/>
      <c r="Q221" s="1065"/>
      <c r="R221" s="1065"/>
      <c r="S221" s="1065"/>
      <c r="T221" s="1065"/>
      <c r="U221" s="1065"/>
      <c r="V221" s="1065"/>
      <c r="W221" s="1065"/>
      <c r="X221" s="1065"/>
      <c r="Y221" s="1065"/>
      <c r="Z221" s="1065"/>
    </row>
    <row r="222" spans="1:26" ht="30" customHeight="1">
      <c r="A222" s="1065"/>
      <c r="B222" s="1083"/>
      <c r="C222" s="2514" t="s">
        <v>1677</v>
      </c>
      <c r="D222" s="5140"/>
      <c r="E222" s="5141"/>
      <c r="F222" s="2600"/>
      <c r="G222" s="5140"/>
      <c r="H222" s="5140"/>
      <c r="I222" s="5140"/>
      <c r="J222" s="5141"/>
      <c r="K222" s="5199"/>
      <c r="L222" s="5200"/>
      <c r="M222" s="5201"/>
      <c r="N222" s="5202"/>
      <c r="O222" s="5149"/>
      <c r="P222" s="5149"/>
      <c r="Q222" s="1065"/>
      <c r="R222" s="1065"/>
      <c r="S222" s="1065"/>
      <c r="T222" s="1065"/>
      <c r="U222" s="1065"/>
      <c r="V222" s="1065"/>
      <c r="W222" s="1065"/>
      <c r="X222" s="1065"/>
      <c r="Y222" s="1065"/>
      <c r="Z222" s="1065"/>
    </row>
    <row r="223" spans="1:26" ht="45" customHeight="1">
      <c r="A223" s="1065"/>
      <c r="B223" s="1087" t="s">
        <v>1346</v>
      </c>
      <c r="C223" s="2535" t="s">
        <v>1678</v>
      </c>
      <c r="D223" s="5140"/>
      <c r="E223" s="5141"/>
      <c r="F223" s="2524" t="s">
        <v>57</v>
      </c>
      <c r="G223" s="5140"/>
      <c r="H223" s="5140"/>
      <c r="I223" s="5140"/>
      <c r="J223" s="5141"/>
      <c r="K223" s="5199"/>
      <c r="L223" s="5200"/>
      <c r="M223" s="5201"/>
      <c r="N223" s="5202"/>
      <c r="O223" s="2599" t="s">
        <v>1679</v>
      </c>
      <c r="P223" s="2518"/>
      <c r="Q223" s="1065"/>
      <c r="R223" s="1065"/>
      <c r="S223" s="1065"/>
      <c r="T223" s="1065"/>
      <c r="U223" s="1065"/>
      <c r="V223" s="1065"/>
      <c r="W223" s="1065"/>
      <c r="X223" s="1065"/>
      <c r="Y223" s="1065"/>
      <c r="Z223" s="1065"/>
    </row>
    <row r="224" spans="1:26" ht="27.75" customHeight="1">
      <c r="A224" s="1065"/>
      <c r="B224" s="1164"/>
      <c r="C224" s="2514" t="s">
        <v>1680</v>
      </c>
      <c r="D224" s="5140"/>
      <c r="E224" s="5141"/>
      <c r="F224" s="2600"/>
      <c r="G224" s="5140"/>
      <c r="H224" s="5140"/>
      <c r="I224" s="5140"/>
      <c r="J224" s="5141"/>
      <c r="K224" s="5199"/>
      <c r="L224" s="5200"/>
      <c r="M224" s="5201"/>
      <c r="N224" s="5202"/>
      <c r="O224" s="5166"/>
      <c r="P224" s="5149"/>
      <c r="Q224" s="1065"/>
      <c r="R224" s="1065"/>
      <c r="S224" s="1065"/>
      <c r="T224" s="1065"/>
      <c r="U224" s="1065"/>
      <c r="V224" s="1065"/>
      <c r="W224" s="1065"/>
      <c r="X224" s="1065"/>
      <c r="Y224" s="1065"/>
      <c r="Z224" s="1065"/>
    </row>
    <row r="225" spans="1:26" ht="36.75" customHeight="1">
      <c r="A225" s="1065"/>
      <c r="B225" s="1571" t="s">
        <v>1681</v>
      </c>
      <c r="C225" s="2601" t="s">
        <v>1682</v>
      </c>
      <c r="D225" s="5132"/>
      <c r="E225" s="5132"/>
      <c r="F225" s="5132"/>
      <c r="G225" s="5132"/>
      <c r="H225" s="2515" t="s">
        <v>1340</v>
      </c>
      <c r="I225" s="2602"/>
      <c r="J225" s="2603"/>
      <c r="K225" s="5199"/>
      <c r="L225" s="5200"/>
      <c r="M225" s="5201"/>
      <c r="N225" s="5202"/>
      <c r="O225" s="2604" t="s">
        <v>1683</v>
      </c>
      <c r="P225" s="2563"/>
      <c r="Q225" s="1065"/>
      <c r="R225" s="1065"/>
      <c r="S225" s="1065"/>
      <c r="T225" s="1065"/>
      <c r="U225" s="1065"/>
      <c r="V225" s="1065"/>
      <c r="W225" s="1065"/>
      <c r="X225" s="1065"/>
      <c r="Y225" s="1065"/>
      <c r="Z225" s="1065"/>
    </row>
    <row r="226" spans="1:26" ht="215.25" customHeight="1">
      <c r="A226" s="1065"/>
      <c r="B226" s="1090" t="s">
        <v>1333</v>
      </c>
      <c r="C226" s="2514" t="s">
        <v>1684</v>
      </c>
      <c r="D226" s="5140"/>
      <c r="E226" s="5140"/>
      <c r="F226" s="5140"/>
      <c r="G226" s="5140"/>
      <c r="H226" s="2605" t="s">
        <v>1340</v>
      </c>
      <c r="I226" s="2602"/>
      <c r="J226" s="2603"/>
      <c r="K226" s="5203"/>
      <c r="L226" s="5204"/>
      <c r="M226" s="5205"/>
      <c r="N226" s="5206"/>
      <c r="O226" s="5166"/>
      <c r="P226" s="5149"/>
      <c r="Q226" s="1065"/>
      <c r="R226" s="1065"/>
      <c r="S226" s="1065"/>
      <c r="T226" s="1065"/>
      <c r="U226" s="1065"/>
      <c r="V226" s="1065"/>
      <c r="W226" s="1065"/>
      <c r="X226" s="1065"/>
      <c r="Y226" s="1065"/>
      <c r="Z226" s="1065"/>
    </row>
    <row r="227" spans="1:26" ht="32.25" customHeight="1">
      <c r="A227" s="1065"/>
      <c r="B227" s="1083" t="s">
        <v>1685</v>
      </c>
      <c r="C227" s="2514" t="s">
        <v>1686</v>
      </c>
      <c r="D227" s="5140"/>
      <c r="E227" s="5140"/>
      <c r="F227" s="5140"/>
      <c r="G227" s="5140"/>
      <c r="H227" s="5140"/>
      <c r="I227" s="5140"/>
      <c r="J227" s="5140"/>
      <c r="K227" s="5140"/>
      <c r="L227" s="5140"/>
      <c r="M227" s="5140"/>
      <c r="N227" s="5140"/>
      <c r="O227" s="2595" t="s">
        <v>1687</v>
      </c>
      <c r="P227" s="2518"/>
      <c r="Q227" s="1065"/>
      <c r="R227" s="1065"/>
      <c r="S227" s="1065"/>
      <c r="T227" s="1065"/>
      <c r="U227" s="1065"/>
      <c r="V227" s="1065"/>
      <c r="W227" s="1065"/>
      <c r="X227" s="1065"/>
      <c r="Y227" s="1065"/>
      <c r="Z227" s="1065"/>
    </row>
    <row r="228" spans="1:26" ht="57.75" customHeight="1">
      <c r="A228" s="1065"/>
      <c r="B228" s="1147" t="s">
        <v>1333</v>
      </c>
      <c r="C228" s="2535" t="s">
        <v>1605</v>
      </c>
      <c r="D228" s="5140"/>
      <c r="E228" s="5140"/>
      <c r="F228" s="5140"/>
      <c r="G228" s="5140"/>
      <c r="H228" s="5140"/>
      <c r="I228" s="5140"/>
      <c r="J228" s="5141"/>
      <c r="K228" s="1567" t="s">
        <v>1442</v>
      </c>
      <c r="L228" s="2596"/>
      <c r="M228" s="2597" t="s">
        <v>1688</v>
      </c>
      <c r="N228" s="2597"/>
      <c r="O228" s="5143"/>
      <c r="P228" s="5144"/>
      <c r="Q228" s="1065"/>
      <c r="R228" s="1065"/>
      <c r="S228" s="1065"/>
      <c r="T228" s="1065"/>
      <c r="U228" s="1065"/>
      <c r="V228" s="1065"/>
      <c r="W228" s="1065"/>
      <c r="X228" s="1065"/>
      <c r="Y228" s="1065"/>
      <c r="Z228" s="1065"/>
    </row>
    <row r="229" spans="1:26" ht="31.5" customHeight="1">
      <c r="A229" s="1065"/>
      <c r="B229" s="1147" t="s">
        <v>1342</v>
      </c>
      <c r="C229" s="2535" t="s">
        <v>1552</v>
      </c>
      <c r="D229" s="5140"/>
      <c r="E229" s="5140"/>
      <c r="F229" s="5140"/>
      <c r="G229" s="5140"/>
      <c r="H229" s="5140"/>
      <c r="I229" s="5140"/>
      <c r="J229" s="5141"/>
      <c r="K229" s="1567" t="s">
        <v>1442</v>
      </c>
      <c r="L229" s="5152"/>
      <c r="M229" s="2597"/>
      <c r="N229" s="2597"/>
      <c r="O229" s="5143"/>
      <c r="P229" s="5144"/>
      <c r="Q229" s="1065"/>
      <c r="R229" s="1065"/>
      <c r="S229" s="1065"/>
      <c r="T229" s="1065"/>
      <c r="U229" s="1065"/>
      <c r="V229" s="1065"/>
      <c r="W229" s="1065"/>
      <c r="X229" s="1065"/>
      <c r="Y229" s="1065"/>
      <c r="Z229" s="1065"/>
    </row>
    <row r="230" spans="1:26" ht="42.75" customHeight="1">
      <c r="A230" s="1065"/>
      <c r="B230" s="1147" t="s">
        <v>1344</v>
      </c>
      <c r="C230" s="2535" t="s">
        <v>1554</v>
      </c>
      <c r="D230" s="5140"/>
      <c r="E230" s="5140"/>
      <c r="F230" s="5140"/>
      <c r="G230" s="5140"/>
      <c r="H230" s="5140"/>
      <c r="I230" s="5140"/>
      <c r="J230" s="5141"/>
      <c r="K230" s="1567" t="s">
        <v>1442</v>
      </c>
      <c r="L230" s="5152"/>
      <c r="M230" s="2597"/>
      <c r="N230" s="2597"/>
      <c r="O230" s="5143"/>
      <c r="P230" s="5144"/>
      <c r="Q230" s="1065"/>
      <c r="R230" s="1065"/>
      <c r="S230" s="1065"/>
      <c r="T230" s="1065"/>
      <c r="U230" s="1065"/>
      <c r="V230" s="1065"/>
      <c r="W230" s="1065"/>
      <c r="X230" s="1065"/>
      <c r="Y230" s="1065"/>
      <c r="Z230" s="1065"/>
    </row>
    <row r="231" spans="1:26" ht="21.75" customHeight="1">
      <c r="A231" s="1065"/>
      <c r="B231" s="1147" t="s">
        <v>1346</v>
      </c>
      <c r="C231" s="2535" t="s">
        <v>1689</v>
      </c>
      <c r="D231" s="5140"/>
      <c r="E231" s="5140"/>
      <c r="F231" s="5140"/>
      <c r="G231" s="5140"/>
      <c r="H231" s="5140"/>
      <c r="I231" s="5140"/>
      <c r="J231" s="5141"/>
      <c r="K231" s="1567" t="s">
        <v>1442</v>
      </c>
      <c r="L231" s="5152"/>
      <c r="M231" s="2597"/>
      <c r="N231" s="2597"/>
      <c r="O231" s="5143"/>
      <c r="P231" s="5144"/>
      <c r="Q231" s="1065"/>
      <c r="R231" s="1065"/>
      <c r="S231" s="1065"/>
      <c r="T231" s="1065"/>
      <c r="U231" s="1065"/>
      <c r="V231" s="1065"/>
      <c r="W231" s="1065"/>
      <c r="X231" s="1065"/>
      <c r="Y231" s="1065"/>
      <c r="Z231" s="1065"/>
    </row>
    <row r="232" spans="1:26" ht="21.75" customHeight="1">
      <c r="A232" s="1065"/>
      <c r="B232" s="1147" t="s">
        <v>1349</v>
      </c>
      <c r="C232" s="2535" t="s">
        <v>1690</v>
      </c>
      <c r="D232" s="5140"/>
      <c r="E232" s="5140"/>
      <c r="F232" s="5140"/>
      <c r="G232" s="5140"/>
      <c r="H232" s="5140"/>
      <c r="I232" s="5140"/>
      <c r="J232" s="5141"/>
      <c r="K232" s="1567" t="s">
        <v>1442</v>
      </c>
      <c r="L232" s="5152"/>
      <c r="M232" s="2597"/>
      <c r="N232" s="2597"/>
      <c r="O232" s="5143"/>
      <c r="P232" s="5144"/>
      <c r="Q232" s="1065"/>
      <c r="R232" s="1065"/>
      <c r="S232" s="1065"/>
      <c r="T232" s="1065"/>
      <c r="U232" s="1065"/>
      <c r="V232" s="1065"/>
      <c r="W232" s="1065"/>
      <c r="X232" s="1065"/>
      <c r="Y232" s="1065"/>
      <c r="Z232" s="1065"/>
    </row>
    <row r="233" spans="1:26" ht="21.75" customHeight="1">
      <c r="A233" s="1065"/>
      <c r="B233" s="1147" t="s">
        <v>1352</v>
      </c>
      <c r="C233" s="2535" t="s">
        <v>1691</v>
      </c>
      <c r="D233" s="5140"/>
      <c r="E233" s="5140"/>
      <c r="F233" s="5140"/>
      <c r="G233" s="5140"/>
      <c r="H233" s="5140"/>
      <c r="I233" s="5140"/>
      <c r="J233" s="5141"/>
      <c r="K233" s="1567" t="s">
        <v>1442</v>
      </c>
      <c r="L233" s="5152"/>
      <c r="M233" s="2597"/>
      <c r="N233" s="2597"/>
      <c r="O233" s="5143"/>
      <c r="P233" s="5144"/>
      <c r="Q233" s="1065"/>
      <c r="R233" s="1065"/>
      <c r="S233" s="1065"/>
      <c r="T233" s="1065"/>
      <c r="U233" s="1065"/>
      <c r="V233" s="1065"/>
      <c r="W233" s="1065"/>
      <c r="X233" s="1065"/>
      <c r="Y233" s="1065"/>
      <c r="Z233" s="1065"/>
    </row>
    <row r="234" spans="1:26" ht="21.75" customHeight="1">
      <c r="A234" s="1065"/>
      <c r="B234" s="1147" t="s">
        <v>1355</v>
      </c>
      <c r="C234" s="2535" t="s">
        <v>1431</v>
      </c>
      <c r="D234" s="5140"/>
      <c r="E234" s="5140"/>
      <c r="F234" s="5140"/>
      <c r="G234" s="5140"/>
      <c r="H234" s="5140"/>
      <c r="I234" s="5140"/>
      <c r="J234" s="5141"/>
      <c r="K234" s="1165" t="s">
        <v>1442</v>
      </c>
      <c r="L234" s="5152"/>
      <c r="M234" s="2597"/>
      <c r="N234" s="2597"/>
      <c r="O234" s="5143"/>
      <c r="P234" s="5144"/>
      <c r="Q234" s="1065"/>
      <c r="R234" s="1065"/>
      <c r="S234" s="1065"/>
      <c r="T234" s="1065"/>
      <c r="U234" s="1065"/>
      <c r="V234" s="1065"/>
      <c r="W234" s="1065"/>
      <c r="X234" s="1065"/>
      <c r="Y234" s="1065"/>
      <c r="Z234" s="1065"/>
    </row>
    <row r="235" spans="1:26" ht="21.75" customHeight="1">
      <c r="A235" s="1065"/>
      <c r="B235" s="1147" t="s">
        <v>1358</v>
      </c>
      <c r="C235" s="2535" t="s">
        <v>1433</v>
      </c>
      <c r="D235" s="5140"/>
      <c r="E235" s="5140"/>
      <c r="F235" s="5140"/>
      <c r="G235" s="5140"/>
      <c r="H235" s="5140"/>
      <c r="I235" s="5140"/>
      <c r="J235" s="5141"/>
      <c r="K235" s="1567" t="s">
        <v>57</v>
      </c>
      <c r="L235" s="5152"/>
      <c r="M235" s="2597"/>
      <c r="N235" s="2597"/>
      <c r="O235" s="5143"/>
      <c r="P235" s="5144"/>
      <c r="Q235" s="1065"/>
      <c r="R235" s="1065"/>
      <c r="S235" s="1065"/>
      <c r="T235" s="1065"/>
      <c r="U235" s="1065"/>
      <c r="V235" s="1065"/>
      <c r="W235" s="1065"/>
      <c r="X235" s="1065"/>
      <c r="Y235" s="1065"/>
      <c r="Z235" s="1065"/>
    </row>
    <row r="236" spans="1:26" ht="21.75" customHeight="1">
      <c r="A236" s="1065"/>
      <c r="B236" s="1147" t="s">
        <v>1360</v>
      </c>
      <c r="C236" s="2535" t="s">
        <v>1692</v>
      </c>
      <c r="D236" s="5140"/>
      <c r="E236" s="5140"/>
      <c r="F236" s="5140"/>
      <c r="G236" s="5140"/>
      <c r="H236" s="5140"/>
      <c r="I236" s="5140"/>
      <c r="J236" s="5141"/>
      <c r="K236" s="1567" t="s">
        <v>1442</v>
      </c>
      <c r="L236" s="5152"/>
      <c r="M236" s="2597"/>
      <c r="N236" s="2597"/>
      <c r="O236" s="5143"/>
      <c r="P236" s="5144"/>
      <c r="Q236" s="1065"/>
      <c r="R236" s="1065"/>
      <c r="S236" s="1065"/>
      <c r="T236" s="1065"/>
      <c r="U236" s="1065"/>
      <c r="V236" s="1065"/>
      <c r="W236" s="1065"/>
      <c r="X236" s="1065"/>
      <c r="Y236" s="1065"/>
      <c r="Z236" s="1065"/>
    </row>
    <row r="237" spans="1:26" ht="21.75" customHeight="1">
      <c r="A237" s="1065"/>
      <c r="B237" s="1147" t="s">
        <v>1561</v>
      </c>
      <c r="C237" s="2535" t="s">
        <v>1564</v>
      </c>
      <c r="D237" s="5140"/>
      <c r="E237" s="5140"/>
      <c r="F237" s="5140"/>
      <c r="G237" s="5140"/>
      <c r="H237" s="5140"/>
      <c r="I237" s="5140"/>
      <c r="J237" s="5141"/>
      <c r="K237" s="1567" t="s">
        <v>57</v>
      </c>
      <c r="L237" s="5152"/>
      <c r="M237" s="2597"/>
      <c r="N237" s="2597"/>
      <c r="O237" s="5143"/>
      <c r="P237" s="5144"/>
      <c r="Q237" s="1065"/>
      <c r="R237" s="1065"/>
      <c r="S237" s="1065"/>
      <c r="T237" s="1065"/>
      <c r="U237" s="1065"/>
      <c r="V237" s="1065"/>
      <c r="W237" s="1065"/>
      <c r="X237" s="1065"/>
      <c r="Y237" s="1065"/>
      <c r="Z237" s="1065"/>
    </row>
    <row r="238" spans="1:26" ht="21.75" customHeight="1">
      <c r="A238" s="1065"/>
      <c r="B238" s="1147" t="s">
        <v>1563</v>
      </c>
      <c r="C238" s="2535" t="s">
        <v>1693</v>
      </c>
      <c r="D238" s="5140"/>
      <c r="E238" s="5140"/>
      <c r="F238" s="5140"/>
      <c r="G238" s="5140"/>
      <c r="H238" s="5140"/>
      <c r="I238" s="5140"/>
      <c r="J238" s="5141"/>
      <c r="K238" s="1567" t="s">
        <v>57</v>
      </c>
      <c r="L238" s="5152"/>
      <c r="M238" s="2597"/>
      <c r="N238" s="2597"/>
      <c r="O238" s="5143"/>
      <c r="P238" s="5144"/>
      <c r="Q238" s="1065"/>
      <c r="R238" s="1065"/>
      <c r="S238" s="1065"/>
      <c r="T238" s="1065"/>
      <c r="U238" s="1065"/>
      <c r="V238" s="1065"/>
      <c r="W238" s="1065"/>
      <c r="X238" s="1065"/>
      <c r="Y238" s="1065"/>
      <c r="Z238" s="1065"/>
    </row>
    <row r="239" spans="1:26" ht="21.75" customHeight="1">
      <c r="A239" s="1065"/>
      <c r="B239" s="1147" t="s">
        <v>1694</v>
      </c>
      <c r="C239" s="2535" t="s">
        <v>1568</v>
      </c>
      <c r="D239" s="5140"/>
      <c r="E239" s="5140"/>
      <c r="F239" s="5140"/>
      <c r="G239" s="5140"/>
      <c r="H239" s="5140"/>
      <c r="I239" s="5140"/>
      <c r="J239" s="5141"/>
      <c r="K239" s="1567" t="s">
        <v>57</v>
      </c>
      <c r="L239" s="5152"/>
      <c r="M239" s="2597"/>
      <c r="N239" s="2597"/>
      <c r="O239" s="5143"/>
      <c r="P239" s="5144"/>
      <c r="Q239" s="1065"/>
      <c r="R239" s="1065"/>
      <c r="S239" s="1065"/>
      <c r="T239" s="1065"/>
      <c r="U239" s="1065"/>
      <c r="V239" s="1065"/>
      <c r="W239" s="1065"/>
      <c r="X239" s="1065"/>
      <c r="Y239" s="1065"/>
      <c r="Z239" s="1065"/>
    </row>
    <row r="240" spans="1:26" ht="24" customHeight="1">
      <c r="A240" s="1065"/>
      <c r="B240" s="1087" t="s">
        <v>1567</v>
      </c>
      <c r="C240" s="2514" t="s">
        <v>1695</v>
      </c>
      <c r="D240" s="5140"/>
      <c r="E240" s="5140"/>
      <c r="F240" s="5140"/>
      <c r="G240" s="5140"/>
      <c r="H240" s="5140"/>
      <c r="I240" s="5140"/>
      <c r="J240" s="5141"/>
      <c r="K240" s="1567" t="s">
        <v>57</v>
      </c>
      <c r="L240" s="5152"/>
      <c r="M240" s="2597"/>
      <c r="N240" s="2597"/>
      <c r="O240" s="5143"/>
      <c r="P240" s="5144"/>
      <c r="Q240" s="1065"/>
      <c r="R240" s="1065"/>
      <c r="S240" s="1065"/>
      <c r="T240" s="1065"/>
      <c r="U240" s="1065"/>
      <c r="V240" s="1065"/>
      <c r="W240" s="1065"/>
      <c r="X240" s="1065"/>
      <c r="Y240" s="1065"/>
      <c r="Z240" s="1065"/>
    </row>
    <row r="241" spans="1:26" ht="34.5" customHeight="1">
      <c r="A241" s="1065"/>
      <c r="B241" s="1147"/>
      <c r="C241" s="2514" t="s">
        <v>1696</v>
      </c>
      <c r="D241" s="5140"/>
      <c r="E241" s="5141"/>
      <c r="F241" s="2524"/>
      <c r="G241" s="5140"/>
      <c r="H241" s="5140"/>
      <c r="I241" s="5140"/>
      <c r="J241" s="5140"/>
      <c r="K241" s="5140"/>
      <c r="L241" s="5152"/>
      <c r="M241" s="2597"/>
      <c r="N241" s="2597"/>
      <c r="O241" s="5143"/>
      <c r="P241" s="5144"/>
      <c r="Q241" s="1065"/>
      <c r="R241" s="1065"/>
      <c r="S241" s="1065"/>
      <c r="T241" s="1065"/>
      <c r="U241" s="1065"/>
      <c r="V241" s="1065"/>
      <c r="W241" s="1065"/>
      <c r="X241" s="1065"/>
      <c r="Y241" s="1065"/>
      <c r="Z241" s="1065"/>
    </row>
    <row r="242" spans="1:26" ht="23.25" customHeight="1">
      <c r="A242" s="1065"/>
      <c r="B242" s="1083" t="s">
        <v>1697</v>
      </c>
      <c r="C242" s="2514" t="s">
        <v>1698</v>
      </c>
      <c r="D242" s="5140"/>
      <c r="E242" s="5140"/>
      <c r="F242" s="5140"/>
      <c r="G242" s="5140"/>
      <c r="H242" s="5140"/>
      <c r="I242" s="5140"/>
      <c r="J242" s="5141"/>
      <c r="K242" s="1166">
        <v>2019</v>
      </c>
      <c r="L242" s="5152"/>
      <c r="M242" s="2597"/>
      <c r="N242" s="2597"/>
      <c r="O242" s="5143"/>
      <c r="P242" s="5144"/>
      <c r="Q242" s="1065"/>
      <c r="R242" s="1065"/>
      <c r="S242" s="1065"/>
      <c r="T242" s="1065"/>
      <c r="U242" s="1065"/>
      <c r="V242" s="1065"/>
      <c r="W242" s="1065"/>
      <c r="X242" s="1065"/>
      <c r="Y242" s="1065"/>
      <c r="Z242" s="1065"/>
    </row>
    <row r="243" spans="1:26" ht="23.25" customHeight="1">
      <c r="A243" s="1065"/>
      <c r="B243" s="1083" t="s">
        <v>1699</v>
      </c>
      <c r="C243" s="2514" t="s">
        <v>1700</v>
      </c>
      <c r="D243" s="5140"/>
      <c r="E243" s="5141"/>
      <c r="F243" s="2598" t="s">
        <v>1701</v>
      </c>
      <c r="G243" s="5142"/>
      <c r="H243" s="5142"/>
      <c r="I243" s="5142"/>
      <c r="J243" s="5142"/>
      <c r="K243" s="5142"/>
      <c r="L243" s="5165"/>
      <c r="M243" s="2597"/>
      <c r="N243" s="2597"/>
      <c r="O243" s="5148"/>
      <c r="P243" s="5144"/>
      <c r="Q243" s="1065"/>
      <c r="R243" s="1065"/>
      <c r="S243" s="1065"/>
      <c r="T243" s="1065"/>
      <c r="U243" s="1065"/>
      <c r="V243" s="1065"/>
      <c r="W243" s="1065"/>
      <c r="X243" s="1065"/>
      <c r="Y243" s="1065"/>
      <c r="Z243" s="1065"/>
    </row>
    <row r="244" spans="1:26" ht="23.25" customHeight="1">
      <c r="A244" s="1065"/>
      <c r="B244" s="1083" t="s">
        <v>1702</v>
      </c>
      <c r="C244" s="2514" t="s">
        <v>1703</v>
      </c>
      <c r="D244" s="5140"/>
      <c r="E244" s="5140"/>
      <c r="F244" s="5140"/>
      <c r="G244" s="5140"/>
      <c r="H244" s="5140"/>
      <c r="I244" s="5140"/>
      <c r="J244" s="5140"/>
      <c r="K244" s="5140"/>
      <c r="L244" s="5140"/>
      <c r="M244" s="5140"/>
      <c r="N244" s="5145"/>
      <c r="O244" s="2518" t="s">
        <v>1704</v>
      </c>
      <c r="P244" s="2518" t="s">
        <v>1705</v>
      </c>
      <c r="Q244" s="1065"/>
      <c r="R244" s="1065"/>
      <c r="S244" s="1065"/>
      <c r="T244" s="1065"/>
      <c r="U244" s="1065"/>
      <c r="V244" s="1065"/>
      <c r="W244" s="1065"/>
      <c r="X244" s="1065"/>
      <c r="Y244" s="1065"/>
      <c r="Z244" s="1065"/>
    </row>
    <row r="245" spans="1:26" ht="23.25" customHeight="1">
      <c r="A245" s="1065"/>
      <c r="B245" s="1087" t="s">
        <v>1333</v>
      </c>
      <c r="C245" s="2569" t="s">
        <v>1549</v>
      </c>
      <c r="D245" s="5140"/>
      <c r="E245" s="5141"/>
      <c r="F245" s="2515" t="s">
        <v>57</v>
      </c>
      <c r="G245" s="5141"/>
      <c r="H245" s="2584"/>
      <c r="I245" s="2585" t="s">
        <v>1706</v>
      </c>
      <c r="J245" s="2586"/>
      <c r="K245" s="2586"/>
      <c r="L245" s="2586"/>
      <c r="M245" s="2586"/>
      <c r="N245" s="2587"/>
      <c r="O245" s="5144"/>
      <c r="P245" s="5144"/>
      <c r="Q245" s="1065"/>
      <c r="R245" s="1065"/>
      <c r="S245" s="1065"/>
      <c r="T245" s="1065"/>
      <c r="U245" s="1065"/>
      <c r="V245" s="1065"/>
      <c r="W245" s="1065"/>
      <c r="X245" s="1065"/>
      <c r="Y245" s="1065"/>
      <c r="Z245" s="1065"/>
    </row>
    <row r="246" spans="1:26" ht="23.25" customHeight="1">
      <c r="A246" s="1065"/>
      <c r="B246" s="1087" t="s">
        <v>1342</v>
      </c>
      <c r="C246" s="2569" t="s">
        <v>1707</v>
      </c>
      <c r="D246" s="5140"/>
      <c r="E246" s="5141"/>
      <c r="F246" s="2515" t="s">
        <v>1708</v>
      </c>
      <c r="G246" s="5141"/>
      <c r="H246" s="5132"/>
      <c r="I246" s="2588"/>
      <c r="J246" s="2580"/>
      <c r="K246" s="2580"/>
      <c r="L246" s="2580"/>
      <c r="M246" s="2580"/>
      <c r="N246" s="2589"/>
      <c r="O246" s="5144"/>
      <c r="P246" s="5144"/>
      <c r="Q246" s="1065"/>
      <c r="R246" s="1065"/>
      <c r="S246" s="1065"/>
      <c r="T246" s="1065"/>
      <c r="U246" s="1065"/>
      <c r="V246" s="1065"/>
      <c r="W246" s="1065"/>
      <c r="X246" s="1065"/>
      <c r="Y246" s="1065"/>
      <c r="Z246" s="1065"/>
    </row>
    <row r="247" spans="1:26" ht="28.5" customHeight="1">
      <c r="A247" s="1065"/>
      <c r="B247" s="1087" t="s">
        <v>1344</v>
      </c>
      <c r="C247" s="2569" t="s">
        <v>1709</v>
      </c>
      <c r="D247" s="5140"/>
      <c r="E247" s="5141"/>
      <c r="F247" s="2515" t="s">
        <v>1710</v>
      </c>
      <c r="G247" s="5141"/>
      <c r="H247" s="5132"/>
      <c r="I247" s="2588"/>
      <c r="J247" s="2580"/>
      <c r="K247" s="2580"/>
      <c r="L247" s="2580"/>
      <c r="M247" s="2580"/>
      <c r="N247" s="2589"/>
      <c r="O247" s="5144"/>
      <c r="P247" s="5144"/>
      <c r="Q247" s="1065"/>
      <c r="R247" s="1065"/>
      <c r="S247" s="1065"/>
      <c r="T247" s="1065"/>
      <c r="U247" s="1065"/>
      <c r="V247" s="1065"/>
      <c r="W247" s="1065"/>
      <c r="X247" s="1065"/>
      <c r="Y247" s="1065"/>
      <c r="Z247" s="1065"/>
    </row>
    <row r="248" spans="1:26" ht="28.5" customHeight="1">
      <c r="A248" s="1065"/>
      <c r="B248" s="1087" t="s">
        <v>1346</v>
      </c>
      <c r="C248" s="2569" t="s">
        <v>1711</v>
      </c>
      <c r="D248" s="5140"/>
      <c r="E248" s="5141"/>
      <c r="F248" s="2515" t="s">
        <v>1712</v>
      </c>
      <c r="G248" s="5141"/>
      <c r="H248" s="5132"/>
      <c r="I248" s="2588"/>
      <c r="J248" s="2580"/>
      <c r="K248" s="2580"/>
      <c r="L248" s="2580"/>
      <c r="M248" s="2580"/>
      <c r="N248" s="2589"/>
      <c r="O248" s="5144"/>
      <c r="P248" s="5144"/>
      <c r="Q248" s="1065"/>
      <c r="R248" s="1065"/>
      <c r="S248" s="1065"/>
      <c r="T248" s="1065"/>
      <c r="U248" s="1065"/>
      <c r="V248" s="1065"/>
      <c r="W248" s="1065"/>
      <c r="X248" s="1065"/>
      <c r="Y248" s="1065"/>
      <c r="Z248" s="1065"/>
    </row>
    <row r="249" spans="1:26" ht="23.25" customHeight="1">
      <c r="A249" s="1065"/>
      <c r="B249" s="1087" t="s">
        <v>1349</v>
      </c>
      <c r="C249" s="2569" t="s">
        <v>1713</v>
      </c>
      <c r="D249" s="5140"/>
      <c r="E249" s="5141"/>
      <c r="F249" s="2515" t="s">
        <v>57</v>
      </c>
      <c r="G249" s="5141"/>
      <c r="H249" s="5132"/>
      <c r="I249" s="2588"/>
      <c r="J249" s="2580"/>
      <c r="K249" s="2580"/>
      <c r="L249" s="2580"/>
      <c r="M249" s="2580"/>
      <c r="N249" s="2589"/>
      <c r="O249" s="5144"/>
      <c r="P249" s="5144"/>
      <c r="Q249" s="1065"/>
      <c r="R249" s="1065"/>
      <c r="S249" s="1065"/>
      <c r="T249" s="1065"/>
      <c r="U249" s="1065"/>
      <c r="V249" s="1065"/>
      <c r="W249" s="1065"/>
      <c r="X249" s="1065"/>
      <c r="Y249" s="1065"/>
      <c r="Z249" s="1065"/>
    </row>
    <row r="250" spans="1:26" ht="23.25" customHeight="1">
      <c r="A250" s="1065"/>
      <c r="B250" s="1083"/>
      <c r="C250" s="2569" t="s">
        <v>1714</v>
      </c>
      <c r="D250" s="5140"/>
      <c r="E250" s="5141"/>
      <c r="F250" s="2515"/>
      <c r="G250" s="5141"/>
      <c r="H250" s="5146"/>
      <c r="I250" s="2590"/>
      <c r="J250" s="2591"/>
      <c r="K250" s="2591"/>
      <c r="L250" s="2591"/>
      <c r="M250" s="2591"/>
      <c r="N250" s="2592"/>
      <c r="O250" s="5144"/>
      <c r="P250" s="5149"/>
      <c r="Q250" s="1065"/>
      <c r="R250" s="1065"/>
      <c r="S250" s="1065"/>
      <c r="T250" s="1065"/>
      <c r="U250" s="1065"/>
      <c r="V250" s="1065"/>
      <c r="W250" s="1065"/>
      <c r="X250" s="1065"/>
      <c r="Y250" s="1065"/>
      <c r="Z250" s="1065"/>
    </row>
    <row r="251" spans="1:26" ht="52.5" customHeight="1">
      <c r="A251" s="1065"/>
      <c r="B251" s="1083" t="s">
        <v>1715</v>
      </c>
      <c r="C251" s="2514" t="s">
        <v>1716</v>
      </c>
      <c r="D251" s="5140"/>
      <c r="E251" s="5140"/>
      <c r="F251" s="5140"/>
      <c r="G251" s="1101" t="s">
        <v>1717</v>
      </c>
      <c r="H251" s="1574"/>
      <c r="I251" s="2593" t="s">
        <v>1718</v>
      </c>
      <c r="J251" s="5140"/>
      <c r="K251" s="5140"/>
      <c r="L251" s="5140"/>
      <c r="M251" s="5140"/>
      <c r="N251" s="5145"/>
      <c r="O251" s="1167" t="s">
        <v>1719</v>
      </c>
      <c r="P251" s="1168" t="s">
        <v>1720</v>
      </c>
      <c r="Q251" s="1065"/>
      <c r="R251" s="1065"/>
      <c r="S251" s="1065"/>
      <c r="T251" s="1065"/>
      <c r="U251" s="1065"/>
      <c r="V251" s="1065"/>
      <c r="W251" s="1065"/>
      <c r="X251" s="1065"/>
      <c r="Y251" s="1065"/>
      <c r="Z251" s="1065"/>
    </row>
    <row r="252" spans="1:26" ht="33" customHeight="1">
      <c r="A252" s="1065"/>
      <c r="B252" s="1083" t="s">
        <v>1721</v>
      </c>
      <c r="C252" s="2514" t="s">
        <v>1722</v>
      </c>
      <c r="D252" s="5140"/>
      <c r="E252" s="5140"/>
      <c r="F252" s="1560" t="s">
        <v>57</v>
      </c>
      <c r="G252" s="1098"/>
      <c r="H252" s="2594"/>
      <c r="I252" s="5140"/>
      <c r="J252" s="5140"/>
      <c r="K252" s="5140"/>
      <c r="L252" s="5140"/>
      <c r="M252" s="5140"/>
      <c r="N252" s="5145"/>
      <c r="O252" s="2518" t="s">
        <v>1723</v>
      </c>
      <c r="P252" s="2518"/>
      <c r="Q252" s="1065"/>
      <c r="R252" s="1065"/>
      <c r="S252" s="1065"/>
      <c r="T252" s="1065"/>
      <c r="U252" s="1065"/>
      <c r="V252" s="1065"/>
      <c r="W252" s="1065"/>
      <c r="X252" s="1065"/>
      <c r="Y252" s="1065"/>
      <c r="Z252" s="1065"/>
    </row>
    <row r="253" spans="1:26" ht="26.25" customHeight="1">
      <c r="A253" s="1065"/>
      <c r="B253" s="1169" t="s">
        <v>1724</v>
      </c>
      <c r="C253" s="2514" t="s">
        <v>1725</v>
      </c>
      <c r="D253" s="5140"/>
      <c r="E253" s="5140"/>
      <c r="F253" s="5140"/>
      <c r="G253" s="5140"/>
      <c r="H253" s="5140"/>
      <c r="I253" s="5140"/>
      <c r="J253" s="5140"/>
      <c r="K253" s="5140"/>
      <c r="L253" s="5140"/>
      <c r="M253" s="5140"/>
      <c r="N253" s="5140"/>
      <c r="O253" s="5144"/>
      <c r="P253" s="5144"/>
      <c r="Q253" s="1065"/>
      <c r="R253" s="1065"/>
      <c r="S253" s="1065"/>
      <c r="T253" s="1065"/>
      <c r="U253" s="1065"/>
      <c r="V253" s="1065"/>
      <c r="W253" s="1065"/>
      <c r="X253" s="1065"/>
      <c r="Y253" s="1065"/>
      <c r="Z253" s="1065"/>
    </row>
    <row r="254" spans="1:26" ht="27" customHeight="1">
      <c r="A254" s="1065"/>
      <c r="B254" s="1090" t="s">
        <v>1333</v>
      </c>
      <c r="C254" s="2514" t="s">
        <v>1726</v>
      </c>
      <c r="D254" s="5140"/>
      <c r="E254" s="5141"/>
      <c r="F254" s="1101" t="s">
        <v>1340</v>
      </c>
      <c r="G254" s="1098" t="s">
        <v>1443</v>
      </c>
      <c r="H254" s="2582"/>
      <c r="I254" s="5140"/>
      <c r="J254" s="5140"/>
      <c r="K254" s="5140"/>
      <c r="L254" s="5140"/>
      <c r="M254" s="5140"/>
      <c r="N254" s="5145"/>
      <c r="O254" s="5144"/>
      <c r="P254" s="5144"/>
      <c r="Q254" s="1065"/>
      <c r="R254" s="1065"/>
      <c r="S254" s="1065"/>
      <c r="T254" s="1065"/>
      <c r="U254" s="1065"/>
      <c r="V254" s="1065"/>
      <c r="W254" s="1065"/>
      <c r="X254" s="1065"/>
      <c r="Y254" s="1065"/>
      <c r="Z254" s="1065"/>
    </row>
    <row r="255" spans="1:26" ht="28.5" customHeight="1">
      <c r="A255" s="1065"/>
      <c r="B255" s="1082"/>
      <c r="C255" s="1559" t="s">
        <v>1360</v>
      </c>
      <c r="D255" s="2514" t="s">
        <v>1727</v>
      </c>
      <c r="E255" s="5140"/>
      <c r="F255" s="2582"/>
      <c r="G255" s="5140"/>
      <c r="H255" s="5140"/>
      <c r="I255" s="5140"/>
      <c r="J255" s="5140"/>
      <c r="K255" s="5140"/>
      <c r="L255" s="5140"/>
      <c r="M255" s="5140"/>
      <c r="N255" s="5145"/>
      <c r="O255" s="5144"/>
      <c r="P255" s="5144"/>
      <c r="Q255" s="1065"/>
      <c r="R255" s="1065"/>
      <c r="S255" s="1065"/>
      <c r="T255" s="1065"/>
      <c r="U255" s="1065"/>
      <c r="V255" s="1065"/>
      <c r="W255" s="1065"/>
      <c r="X255" s="1065"/>
      <c r="Y255" s="1065"/>
      <c r="Z255" s="1065"/>
    </row>
    <row r="256" spans="1:26" ht="27" customHeight="1">
      <c r="A256" s="1065"/>
      <c r="B256" s="1090" t="s">
        <v>1342</v>
      </c>
      <c r="C256" s="2514" t="s">
        <v>1728</v>
      </c>
      <c r="D256" s="5140"/>
      <c r="E256" s="5140"/>
      <c r="F256" s="1101" t="s">
        <v>1340</v>
      </c>
      <c r="G256" s="1098" t="s">
        <v>1443</v>
      </c>
      <c r="H256" s="2582"/>
      <c r="I256" s="5140"/>
      <c r="J256" s="5140"/>
      <c r="K256" s="5140"/>
      <c r="L256" s="5140"/>
      <c r="M256" s="5140"/>
      <c r="N256" s="5145"/>
      <c r="O256" s="5144"/>
      <c r="P256" s="5144"/>
      <c r="Q256" s="1065"/>
      <c r="R256" s="1065"/>
      <c r="S256" s="1065"/>
      <c r="T256" s="1065"/>
      <c r="U256" s="1065"/>
      <c r="V256" s="1065"/>
      <c r="W256" s="1065"/>
      <c r="X256" s="1065"/>
      <c r="Y256" s="1065"/>
      <c r="Z256" s="1065"/>
    </row>
    <row r="257" spans="1:26" ht="30" customHeight="1">
      <c r="A257" s="1065"/>
      <c r="B257" s="1082"/>
      <c r="C257" s="1559" t="s">
        <v>1360</v>
      </c>
      <c r="D257" s="2514" t="s">
        <v>1727</v>
      </c>
      <c r="E257" s="5140"/>
      <c r="F257" s="2582"/>
      <c r="G257" s="5140"/>
      <c r="H257" s="5140"/>
      <c r="I257" s="5140"/>
      <c r="J257" s="5140"/>
      <c r="K257" s="5140"/>
      <c r="L257" s="5140"/>
      <c r="M257" s="5140"/>
      <c r="N257" s="5145"/>
      <c r="O257" s="5144"/>
      <c r="P257" s="5144"/>
      <c r="Q257" s="1065"/>
      <c r="R257" s="1065"/>
      <c r="S257" s="1065"/>
      <c r="T257" s="1065"/>
      <c r="U257" s="1065"/>
      <c r="V257" s="1065"/>
      <c r="W257" s="1065"/>
      <c r="X257" s="1065"/>
      <c r="Y257" s="1065"/>
      <c r="Z257" s="1065"/>
    </row>
    <row r="258" spans="1:26" ht="110.25" customHeight="1">
      <c r="A258" s="1065"/>
      <c r="B258" s="1090" t="s">
        <v>1344</v>
      </c>
      <c r="C258" s="2535" t="s">
        <v>1729</v>
      </c>
      <c r="D258" s="5140"/>
      <c r="E258" s="5140"/>
      <c r="F258" s="1101" t="s">
        <v>1340</v>
      </c>
      <c r="G258" s="1098" t="s">
        <v>1443</v>
      </c>
      <c r="H258" s="2582"/>
      <c r="I258" s="5140"/>
      <c r="J258" s="5140"/>
      <c r="K258" s="5140"/>
      <c r="L258" s="5140"/>
      <c r="M258" s="5140"/>
      <c r="N258" s="5145"/>
      <c r="O258" s="5144"/>
      <c r="P258" s="5144"/>
      <c r="Q258" s="1065"/>
      <c r="R258" s="1065"/>
      <c r="S258" s="1065"/>
      <c r="T258" s="1065"/>
      <c r="U258" s="1065"/>
      <c r="V258" s="1065"/>
      <c r="W258" s="1065"/>
      <c r="X258" s="1065"/>
      <c r="Y258" s="1065"/>
      <c r="Z258" s="1065"/>
    </row>
    <row r="259" spans="1:26" ht="25.5" customHeight="1">
      <c r="A259" s="1065"/>
      <c r="B259" s="1082"/>
      <c r="C259" s="1559" t="s">
        <v>1360</v>
      </c>
      <c r="D259" s="2514" t="s">
        <v>1727</v>
      </c>
      <c r="E259" s="5140"/>
      <c r="F259" s="2582"/>
      <c r="G259" s="5140"/>
      <c r="H259" s="5140"/>
      <c r="I259" s="5140"/>
      <c r="J259" s="5140"/>
      <c r="K259" s="5140"/>
      <c r="L259" s="5140"/>
      <c r="M259" s="5140"/>
      <c r="N259" s="5145"/>
      <c r="O259" s="5149"/>
      <c r="P259" s="5144"/>
      <c r="Q259" s="1065"/>
      <c r="R259" s="1065"/>
      <c r="S259" s="1065"/>
      <c r="T259" s="1065"/>
      <c r="U259" s="1065"/>
      <c r="V259" s="1065"/>
      <c r="W259" s="1065"/>
      <c r="X259" s="1065"/>
      <c r="Y259" s="1065"/>
      <c r="Z259" s="1065"/>
    </row>
    <row r="260" spans="1:26" ht="39.75" customHeight="1">
      <c r="A260" s="1065"/>
      <c r="B260" s="1169" t="s">
        <v>1730</v>
      </c>
      <c r="C260" s="2514" t="s">
        <v>1731</v>
      </c>
      <c r="D260" s="5140"/>
      <c r="E260" s="5140"/>
      <c r="F260" s="1560" t="s">
        <v>57</v>
      </c>
      <c r="G260" s="2553" t="s">
        <v>1443</v>
      </c>
      <c r="H260" s="2527"/>
      <c r="I260" s="5163"/>
      <c r="J260" s="5163"/>
      <c r="K260" s="5163"/>
      <c r="L260" s="5163"/>
      <c r="M260" s="5163"/>
      <c r="N260" s="5179"/>
      <c r="O260" s="2583" t="s">
        <v>1732</v>
      </c>
      <c r="P260" s="2536"/>
      <c r="Q260" s="1065"/>
      <c r="R260" s="1065"/>
      <c r="S260" s="1065"/>
      <c r="T260" s="1065"/>
      <c r="U260" s="1065"/>
      <c r="V260" s="1065"/>
      <c r="W260" s="1065"/>
      <c r="X260" s="1065"/>
      <c r="Y260" s="1065"/>
      <c r="Z260" s="1065"/>
    </row>
    <row r="261" spans="1:26" ht="34.5" customHeight="1">
      <c r="A261" s="1065"/>
      <c r="B261" s="1087" t="s">
        <v>1333</v>
      </c>
      <c r="C261" s="2514" t="s">
        <v>1733</v>
      </c>
      <c r="D261" s="5140"/>
      <c r="E261" s="5141"/>
      <c r="F261" s="1101" t="s">
        <v>1340</v>
      </c>
      <c r="G261" s="5152"/>
      <c r="H261" s="5180"/>
      <c r="I261" s="5133"/>
      <c r="J261" s="5133"/>
      <c r="K261" s="5133"/>
      <c r="L261" s="5133"/>
      <c r="M261" s="5133"/>
      <c r="N261" s="5181"/>
      <c r="O261" s="5144"/>
      <c r="P261" s="5144"/>
      <c r="Q261" s="1065"/>
      <c r="R261" s="1065"/>
      <c r="S261" s="1065"/>
      <c r="T261" s="1065"/>
      <c r="U261" s="1065"/>
      <c r="V261" s="1065"/>
      <c r="W261" s="1065"/>
      <c r="X261" s="1065"/>
      <c r="Y261" s="1065"/>
      <c r="Z261" s="1065"/>
    </row>
    <row r="262" spans="1:26" ht="30" customHeight="1">
      <c r="A262" s="1065"/>
      <c r="B262" s="1087" t="s">
        <v>1342</v>
      </c>
      <c r="C262" s="2514" t="s">
        <v>1734</v>
      </c>
      <c r="D262" s="5140"/>
      <c r="E262" s="5141"/>
      <c r="F262" s="1101" t="s">
        <v>1340</v>
      </c>
      <c r="G262" s="5152"/>
      <c r="H262" s="5180"/>
      <c r="I262" s="5133"/>
      <c r="J262" s="5133"/>
      <c r="K262" s="5133"/>
      <c r="L262" s="5133"/>
      <c r="M262" s="5133"/>
      <c r="N262" s="5181"/>
      <c r="O262" s="5144"/>
      <c r="P262" s="5144"/>
      <c r="Q262" s="1065"/>
      <c r="R262" s="1065"/>
      <c r="S262" s="1065"/>
      <c r="T262" s="1065"/>
      <c r="U262" s="1065"/>
      <c r="V262" s="1065"/>
      <c r="W262" s="1065"/>
      <c r="X262" s="1065"/>
      <c r="Y262" s="1065"/>
      <c r="Z262" s="1065"/>
    </row>
    <row r="263" spans="1:26" ht="39.75" customHeight="1">
      <c r="A263" s="1065"/>
      <c r="B263" s="1087" t="s">
        <v>1344</v>
      </c>
      <c r="C263" s="2514" t="s">
        <v>1735</v>
      </c>
      <c r="D263" s="5140"/>
      <c r="E263" s="5141"/>
      <c r="F263" s="1101" t="s">
        <v>1340</v>
      </c>
      <c r="G263" s="5152"/>
      <c r="H263" s="5180"/>
      <c r="I263" s="5133"/>
      <c r="J263" s="5133"/>
      <c r="K263" s="5133"/>
      <c r="L263" s="5133"/>
      <c r="M263" s="5133"/>
      <c r="N263" s="5181"/>
      <c r="O263" s="5144"/>
      <c r="P263" s="5144"/>
      <c r="Q263" s="1065"/>
      <c r="R263" s="1065"/>
      <c r="S263" s="1065"/>
      <c r="T263" s="1065"/>
      <c r="U263" s="1065"/>
      <c r="V263" s="1065"/>
      <c r="W263" s="1065"/>
      <c r="X263" s="1065"/>
      <c r="Y263" s="1065"/>
      <c r="Z263" s="1065"/>
    </row>
    <row r="264" spans="1:26" ht="39.75" customHeight="1" thickBot="1">
      <c r="A264" s="1065"/>
      <c r="B264" s="1170" t="s">
        <v>1346</v>
      </c>
      <c r="C264" s="2519" t="s">
        <v>1736</v>
      </c>
      <c r="D264" s="5156"/>
      <c r="E264" s="5170"/>
      <c r="F264" s="1561" t="s">
        <v>1340</v>
      </c>
      <c r="G264" s="5207"/>
      <c r="H264" s="5208"/>
      <c r="I264" s="5134"/>
      <c r="J264" s="5134"/>
      <c r="K264" s="5134"/>
      <c r="L264" s="5134"/>
      <c r="M264" s="5134"/>
      <c r="N264" s="5209"/>
      <c r="O264" s="5161"/>
      <c r="P264" s="5161"/>
      <c r="Q264" s="1065"/>
      <c r="R264" s="1065"/>
      <c r="S264" s="1065"/>
      <c r="T264" s="1065"/>
      <c r="U264" s="1065"/>
      <c r="V264" s="1065"/>
      <c r="W264" s="1065"/>
      <c r="X264" s="1065"/>
      <c r="Y264" s="1065"/>
      <c r="Z264" s="1065"/>
    </row>
    <row r="265" spans="1:26" ht="21.75" customHeight="1" thickBot="1">
      <c r="A265" s="1065"/>
      <c r="B265" s="2547" t="s">
        <v>1737</v>
      </c>
      <c r="C265" s="5135"/>
      <c r="D265" s="5135"/>
      <c r="E265" s="5135"/>
      <c r="F265" s="5135"/>
      <c r="G265" s="5135"/>
      <c r="H265" s="5135"/>
      <c r="I265" s="5135"/>
      <c r="J265" s="5135"/>
      <c r="K265" s="5135"/>
      <c r="L265" s="5135"/>
      <c r="M265" s="5135"/>
      <c r="N265" s="5135"/>
      <c r="O265" s="5135"/>
      <c r="P265" s="5136"/>
      <c r="Q265" s="1065"/>
      <c r="R265" s="1065"/>
      <c r="S265" s="1065"/>
      <c r="T265" s="1065"/>
      <c r="U265" s="1065"/>
      <c r="V265" s="1065"/>
      <c r="W265" s="1065"/>
      <c r="X265" s="1065"/>
      <c r="Y265" s="1065"/>
      <c r="Z265" s="1065"/>
    </row>
    <row r="266" spans="1:26" ht="48" customHeight="1">
      <c r="A266" s="1065"/>
      <c r="B266" s="1171" t="s">
        <v>1738</v>
      </c>
      <c r="C266" s="2578" t="s">
        <v>1739</v>
      </c>
      <c r="D266" s="5137"/>
      <c r="E266" s="5137"/>
      <c r="F266" s="5137"/>
      <c r="G266" s="1172" t="s">
        <v>1442</v>
      </c>
      <c r="H266" s="2579"/>
      <c r="I266" s="2580" t="s">
        <v>1740</v>
      </c>
      <c r="J266" s="2580"/>
      <c r="K266" s="2580"/>
      <c r="L266" s="2580"/>
      <c r="M266" s="2580"/>
      <c r="N266" s="2580"/>
      <c r="O266" s="2532" t="s">
        <v>1741</v>
      </c>
      <c r="P266" s="2532"/>
      <c r="Q266" s="1065"/>
      <c r="R266" s="1065"/>
      <c r="S266" s="1065"/>
      <c r="T266" s="1065"/>
      <c r="U266" s="1065"/>
      <c r="V266" s="1065"/>
      <c r="W266" s="1065"/>
      <c r="X266" s="1065"/>
      <c r="Y266" s="1065"/>
      <c r="Z266" s="1065"/>
    </row>
    <row r="267" spans="1:26" ht="35.25" customHeight="1">
      <c r="A267" s="1065"/>
      <c r="B267" s="1090" t="s">
        <v>1333</v>
      </c>
      <c r="C267" s="2514" t="s">
        <v>1742</v>
      </c>
      <c r="D267" s="5140"/>
      <c r="E267" s="5140"/>
      <c r="F267" s="5140"/>
      <c r="G267" s="5141"/>
      <c r="H267" s="5152"/>
      <c r="I267" s="2580"/>
      <c r="J267" s="2580"/>
      <c r="K267" s="2580"/>
      <c r="L267" s="2580"/>
      <c r="M267" s="2580"/>
      <c r="N267" s="2580"/>
      <c r="O267" s="5144"/>
      <c r="P267" s="5144"/>
      <c r="Q267" s="1065"/>
      <c r="R267" s="1065"/>
      <c r="S267" s="1065"/>
      <c r="T267" s="1065"/>
      <c r="U267" s="1065"/>
      <c r="V267" s="1065"/>
      <c r="W267" s="1065"/>
      <c r="X267" s="1065"/>
      <c r="Y267" s="1065"/>
      <c r="Z267" s="1065"/>
    </row>
    <row r="268" spans="1:26" ht="30" customHeight="1">
      <c r="A268" s="1065"/>
      <c r="B268" s="1087"/>
      <c r="C268" s="1160" t="s">
        <v>1360</v>
      </c>
      <c r="D268" s="2529" t="s">
        <v>1665</v>
      </c>
      <c r="E268" s="5146"/>
      <c r="F268" s="2515" t="s">
        <v>1743</v>
      </c>
      <c r="G268" s="5141"/>
      <c r="H268" s="5152"/>
      <c r="I268" s="2580"/>
      <c r="J268" s="2580"/>
      <c r="K268" s="2580"/>
      <c r="L268" s="2580"/>
      <c r="M268" s="2580"/>
      <c r="N268" s="2580"/>
      <c r="O268" s="5144"/>
      <c r="P268" s="5144"/>
      <c r="Q268" s="1065"/>
      <c r="R268" s="1065"/>
      <c r="S268" s="1065"/>
      <c r="T268" s="1065"/>
      <c r="U268" s="1065"/>
      <c r="V268" s="1065"/>
      <c r="W268" s="1065"/>
      <c r="X268" s="1065"/>
      <c r="Y268" s="1065"/>
      <c r="Z268" s="1065"/>
    </row>
    <row r="269" spans="1:26" ht="21" customHeight="1">
      <c r="A269" s="1065"/>
      <c r="B269" s="1087"/>
      <c r="C269" s="1570" t="s">
        <v>1409</v>
      </c>
      <c r="D269" s="2514" t="s">
        <v>1744</v>
      </c>
      <c r="E269" s="5141"/>
      <c r="F269" s="2521" t="s">
        <v>1745</v>
      </c>
      <c r="G269" s="5141"/>
      <c r="H269" s="5152"/>
      <c r="I269" s="2580"/>
      <c r="J269" s="2580"/>
      <c r="K269" s="2580"/>
      <c r="L269" s="2580"/>
      <c r="M269" s="2580"/>
      <c r="N269" s="2580"/>
      <c r="O269" s="5144"/>
      <c r="P269" s="5144"/>
      <c r="Q269" s="1065"/>
      <c r="R269" s="1065"/>
      <c r="S269" s="1065"/>
      <c r="T269" s="1065"/>
      <c r="U269" s="1065"/>
      <c r="V269" s="1065"/>
      <c r="W269" s="1065"/>
      <c r="X269" s="1065"/>
      <c r="Y269" s="1065"/>
      <c r="Z269" s="1065"/>
    </row>
    <row r="270" spans="1:26" ht="21" customHeight="1">
      <c r="A270" s="1065"/>
      <c r="B270" s="1087"/>
      <c r="C270" s="1570" t="s">
        <v>1414</v>
      </c>
      <c r="D270" s="2514" t="s">
        <v>1746</v>
      </c>
      <c r="E270" s="5141"/>
      <c r="F270" s="2576" t="s">
        <v>1745</v>
      </c>
      <c r="G270" s="5133"/>
      <c r="H270" s="5152"/>
      <c r="I270" s="2580"/>
      <c r="J270" s="2580"/>
      <c r="K270" s="2580"/>
      <c r="L270" s="2580"/>
      <c r="M270" s="2580"/>
      <c r="N270" s="2580"/>
      <c r="O270" s="5144"/>
      <c r="P270" s="5144"/>
      <c r="Q270" s="1065"/>
      <c r="R270" s="1065"/>
      <c r="S270" s="1065"/>
      <c r="T270" s="1065"/>
      <c r="U270" s="1065"/>
      <c r="V270" s="1065"/>
      <c r="W270" s="1065"/>
      <c r="X270" s="1065"/>
      <c r="Y270" s="1065"/>
      <c r="Z270" s="1065"/>
    </row>
    <row r="271" spans="1:26" ht="21" customHeight="1">
      <c r="A271" s="1065"/>
      <c r="B271" s="1085"/>
      <c r="C271" s="1570" t="s">
        <v>1421</v>
      </c>
      <c r="D271" s="2514" t="s">
        <v>1747</v>
      </c>
      <c r="E271" s="5140"/>
      <c r="F271" s="2515" t="s">
        <v>1745</v>
      </c>
      <c r="G271" s="5141"/>
      <c r="H271" s="5165"/>
      <c r="I271" s="2580"/>
      <c r="J271" s="2580"/>
      <c r="K271" s="2580"/>
      <c r="L271" s="2580"/>
      <c r="M271" s="2580"/>
      <c r="N271" s="2580"/>
      <c r="O271" s="5144"/>
      <c r="P271" s="5144"/>
      <c r="Q271" s="1065"/>
      <c r="R271" s="1065"/>
      <c r="S271" s="1065"/>
      <c r="T271" s="1065"/>
      <c r="U271" s="1065"/>
      <c r="V271" s="1065"/>
      <c r="W271" s="1065"/>
      <c r="X271" s="1065"/>
      <c r="Y271" s="1065"/>
      <c r="Z271" s="1065"/>
    </row>
    <row r="272" spans="1:26" ht="96.75" customHeight="1">
      <c r="A272" s="1065"/>
      <c r="B272" s="1170" t="s">
        <v>1342</v>
      </c>
      <c r="C272" s="2577" t="s">
        <v>1748</v>
      </c>
      <c r="D272" s="5140"/>
      <c r="E272" s="5141"/>
      <c r="F272" s="2521" t="s">
        <v>1749</v>
      </c>
      <c r="G272" s="5141"/>
      <c r="H272" s="1098"/>
      <c r="I272" s="2581" t="s">
        <v>1750</v>
      </c>
      <c r="J272" s="5140"/>
      <c r="K272" s="5140"/>
      <c r="L272" s="5140"/>
      <c r="M272" s="5140"/>
      <c r="N272" s="5145"/>
      <c r="O272" s="5149"/>
      <c r="P272" s="5149"/>
      <c r="Q272" s="1065"/>
      <c r="R272" s="1065"/>
      <c r="S272" s="1065"/>
      <c r="T272" s="1065"/>
      <c r="U272" s="1065"/>
      <c r="V272" s="1065"/>
      <c r="W272" s="1065"/>
      <c r="X272" s="1065"/>
      <c r="Y272" s="1065"/>
      <c r="Z272" s="1065"/>
    </row>
    <row r="273" spans="1:26" ht="59.25" customHeight="1">
      <c r="A273" s="1065"/>
      <c r="B273" s="2572" t="s">
        <v>1751</v>
      </c>
      <c r="C273" s="2573" t="s">
        <v>1752</v>
      </c>
      <c r="D273" s="5163"/>
      <c r="E273" s="5163"/>
      <c r="F273" s="5163"/>
      <c r="G273" s="5175"/>
      <c r="H273" s="2574" t="s">
        <v>1753</v>
      </c>
      <c r="I273" s="5146"/>
      <c r="J273" s="5147"/>
      <c r="K273" s="2575" t="s">
        <v>1754</v>
      </c>
      <c r="L273" s="5140"/>
      <c r="M273" s="5140"/>
      <c r="N273" s="5145"/>
      <c r="O273" s="1173" t="s">
        <v>1755</v>
      </c>
      <c r="P273" s="1568" t="s">
        <v>1755</v>
      </c>
      <c r="Q273" s="1065"/>
      <c r="R273" s="1065"/>
      <c r="S273" s="1065"/>
      <c r="T273" s="1065"/>
      <c r="U273" s="1065"/>
      <c r="V273" s="1065"/>
      <c r="W273" s="1065"/>
      <c r="X273" s="1065"/>
      <c r="Y273" s="1065"/>
      <c r="Z273" s="1065"/>
    </row>
    <row r="274" spans="1:26" ht="120" customHeight="1">
      <c r="A274" s="1065"/>
      <c r="B274" s="5164"/>
      <c r="C274" s="5146"/>
      <c r="D274" s="5146"/>
      <c r="E274" s="5146"/>
      <c r="F274" s="5146"/>
      <c r="G274" s="5147"/>
      <c r="H274" s="1174" t="s">
        <v>1756</v>
      </c>
      <c r="I274" s="1175" t="s">
        <v>1757</v>
      </c>
      <c r="J274" s="1175" t="s">
        <v>1758</v>
      </c>
      <c r="K274" s="1174" t="s">
        <v>1759</v>
      </c>
      <c r="L274" s="1174" t="s">
        <v>1760</v>
      </c>
      <c r="M274" s="1175" t="s">
        <v>1761</v>
      </c>
      <c r="N274" s="1176" t="s">
        <v>1330</v>
      </c>
      <c r="O274" s="1168" t="s">
        <v>1762</v>
      </c>
      <c r="P274" s="1168"/>
      <c r="Q274" s="1065"/>
      <c r="R274" s="1065"/>
      <c r="S274" s="1065"/>
      <c r="T274" s="1065"/>
      <c r="U274" s="1065"/>
      <c r="V274" s="1065"/>
      <c r="W274" s="1065"/>
      <c r="X274" s="1065"/>
      <c r="Y274" s="1065"/>
      <c r="Z274" s="1065"/>
    </row>
    <row r="275" spans="1:26" ht="21" customHeight="1">
      <c r="A275" s="1065"/>
      <c r="B275" s="1177" t="s">
        <v>1333</v>
      </c>
      <c r="C275" s="2565" t="s">
        <v>1763</v>
      </c>
      <c r="D275" s="5140"/>
      <c r="E275" s="5140"/>
      <c r="F275" s="5140"/>
      <c r="G275" s="5140"/>
      <c r="H275" s="5140"/>
      <c r="I275" s="5140"/>
      <c r="J275" s="5140"/>
      <c r="K275" s="5140"/>
      <c r="L275" s="5140"/>
      <c r="M275" s="5140"/>
      <c r="N275" s="5145"/>
      <c r="O275" s="2566" t="s">
        <v>1764</v>
      </c>
      <c r="P275" s="2566" t="s">
        <v>1764</v>
      </c>
      <c r="Q275" s="1065"/>
      <c r="R275" s="1065"/>
      <c r="S275" s="1065"/>
      <c r="T275" s="1065"/>
      <c r="U275" s="1065"/>
      <c r="V275" s="1065"/>
      <c r="W275" s="1065"/>
      <c r="X275" s="1065"/>
      <c r="Y275" s="1065"/>
      <c r="Z275" s="1065"/>
    </row>
    <row r="276" spans="1:26" ht="24.75" customHeight="1">
      <c r="A276" s="1065"/>
      <c r="B276" s="1159" t="s">
        <v>1360</v>
      </c>
      <c r="C276" s="2514" t="s">
        <v>1765</v>
      </c>
      <c r="D276" s="5140"/>
      <c r="E276" s="5140"/>
      <c r="F276" s="5140"/>
      <c r="G276" s="5141"/>
      <c r="H276" s="1447" t="s">
        <v>61</v>
      </c>
      <c r="I276" s="1447" t="s">
        <v>61</v>
      </c>
      <c r="J276" s="1448" t="s">
        <v>61</v>
      </c>
      <c r="K276" s="1447" t="s">
        <v>61</v>
      </c>
      <c r="L276" s="1447" t="s">
        <v>61</v>
      </c>
      <c r="M276" s="1448" t="s">
        <v>61</v>
      </c>
      <c r="N276" s="2568" t="s">
        <v>1766</v>
      </c>
      <c r="O276" s="5144"/>
      <c r="P276" s="5144"/>
      <c r="Q276" s="1065"/>
      <c r="R276" s="1065"/>
      <c r="S276" s="1065"/>
      <c r="T276" s="1065"/>
      <c r="U276" s="1065"/>
      <c r="V276" s="1065"/>
      <c r="W276" s="1065"/>
      <c r="X276" s="1065"/>
      <c r="Y276" s="1065"/>
      <c r="Z276" s="1065"/>
    </row>
    <row r="277" spans="1:26" ht="24.75" customHeight="1">
      <c r="A277" s="1065"/>
      <c r="B277" s="1159" t="s">
        <v>1409</v>
      </c>
      <c r="C277" s="2514" t="s">
        <v>1767</v>
      </c>
      <c r="D277" s="5140"/>
      <c r="E277" s="5140"/>
      <c r="F277" s="5140"/>
      <c r="G277" s="5141"/>
      <c r="H277" s="1109">
        <v>0</v>
      </c>
      <c r="I277" s="1180">
        <v>12</v>
      </c>
      <c r="J277" s="1181">
        <f t="shared" ref="J277" si="5">MIN(H277/I277,1)</f>
        <v>0</v>
      </c>
      <c r="K277" s="1178" t="s">
        <v>61</v>
      </c>
      <c r="L277" s="1178" t="s">
        <v>61</v>
      </c>
      <c r="M277" s="1179" t="s">
        <v>61</v>
      </c>
      <c r="N277" s="5210"/>
      <c r="O277" s="2563" t="s">
        <v>1762</v>
      </c>
      <c r="P277" s="2563"/>
      <c r="Q277" s="1065"/>
      <c r="R277" s="1065"/>
      <c r="S277" s="1065"/>
      <c r="T277" s="1065"/>
      <c r="U277" s="1065"/>
      <c r="V277" s="1065"/>
      <c r="W277" s="1065"/>
      <c r="X277" s="1065"/>
      <c r="Y277" s="1065"/>
      <c r="Z277" s="1065"/>
    </row>
    <row r="278" spans="1:26" ht="84" customHeight="1">
      <c r="A278" s="1065"/>
      <c r="B278" s="1159" t="s">
        <v>1414</v>
      </c>
      <c r="C278" s="2569" t="s">
        <v>1768</v>
      </c>
      <c r="D278" s="2570"/>
      <c r="E278" s="2571"/>
      <c r="F278" s="2515" t="s">
        <v>1408</v>
      </c>
      <c r="G278" s="5141"/>
      <c r="H278" s="1109">
        <v>4</v>
      </c>
      <c r="I278" s="1180">
        <v>12</v>
      </c>
      <c r="J278" s="1181"/>
      <c r="K278" s="1178" t="s">
        <v>61</v>
      </c>
      <c r="L278" s="1178" t="s">
        <v>61</v>
      </c>
      <c r="M278" s="1179" t="s">
        <v>61</v>
      </c>
      <c r="N278" s="5210"/>
      <c r="O278" s="5144"/>
      <c r="P278" s="5144"/>
      <c r="Q278" s="1065"/>
      <c r="R278" s="1065"/>
      <c r="S278" s="1065"/>
      <c r="T278" s="1065"/>
      <c r="U278" s="1065"/>
      <c r="V278" s="1065"/>
      <c r="W278" s="1065"/>
      <c r="X278" s="1065"/>
      <c r="Y278" s="1065"/>
      <c r="Z278" s="1065"/>
    </row>
    <row r="279" spans="1:26" ht="20.25" customHeight="1">
      <c r="A279" s="1065"/>
      <c r="B279" s="1182" t="s">
        <v>1342</v>
      </c>
      <c r="C279" s="2565" t="s">
        <v>1769</v>
      </c>
      <c r="D279" s="5140"/>
      <c r="E279" s="5140"/>
      <c r="F279" s="5140"/>
      <c r="G279" s="5141"/>
      <c r="H279" s="1109">
        <v>0</v>
      </c>
      <c r="I279" s="1180">
        <v>12</v>
      </c>
      <c r="J279" s="1181">
        <f>MIN(H279/I279,1)</f>
        <v>0</v>
      </c>
      <c r="K279" s="1178" t="s">
        <v>61</v>
      </c>
      <c r="L279" s="1178" t="s">
        <v>61</v>
      </c>
      <c r="M279" s="1179" t="s">
        <v>61</v>
      </c>
      <c r="N279" s="5211"/>
      <c r="O279" s="5149"/>
      <c r="P279" s="5149"/>
      <c r="Q279" s="1065"/>
      <c r="R279" s="1065"/>
      <c r="S279" s="1065"/>
      <c r="T279" s="1065"/>
      <c r="U279" s="1065"/>
      <c r="V279" s="1065"/>
      <c r="W279" s="1065"/>
      <c r="X279" s="1065"/>
      <c r="Y279" s="1065"/>
      <c r="Z279" s="1065"/>
    </row>
    <row r="280" spans="1:26" ht="18" customHeight="1">
      <c r="A280" s="1065"/>
      <c r="B280" s="1182" t="s">
        <v>1344</v>
      </c>
      <c r="C280" s="2565" t="s">
        <v>1415</v>
      </c>
      <c r="D280" s="5140"/>
      <c r="E280" s="5140"/>
      <c r="F280" s="5140"/>
      <c r="G280" s="5140"/>
      <c r="H280" s="5140"/>
      <c r="I280" s="5140"/>
      <c r="J280" s="5140"/>
      <c r="K280" s="5140"/>
      <c r="L280" s="5140"/>
      <c r="M280" s="5140"/>
      <c r="N280" s="5145"/>
      <c r="O280" s="2566"/>
      <c r="P280" s="2566"/>
      <c r="Q280" s="1065"/>
      <c r="R280" s="1065"/>
      <c r="S280" s="1065"/>
      <c r="T280" s="1065"/>
      <c r="U280" s="1065"/>
      <c r="V280" s="1065"/>
      <c r="W280" s="1065"/>
      <c r="X280" s="1065"/>
      <c r="Y280" s="1065"/>
      <c r="Z280" s="1065"/>
    </row>
    <row r="281" spans="1:26" ht="17.25" customHeight="1">
      <c r="A281" s="1065"/>
      <c r="B281" s="1147" t="s">
        <v>1360</v>
      </c>
      <c r="C281" s="2514" t="s">
        <v>1770</v>
      </c>
      <c r="D281" s="5140"/>
      <c r="E281" s="5140"/>
      <c r="F281" s="5140"/>
      <c r="G281" s="5141"/>
      <c r="H281" s="1178" t="s">
        <v>61</v>
      </c>
      <c r="I281" s="1178" t="s">
        <v>61</v>
      </c>
      <c r="J281" s="1179" t="s">
        <v>61</v>
      </c>
      <c r="K281" s="1178" t="s">
        <v>61</v>
      </c>
      <c r="L281" s="1178" t="s">
        <v>61</v>
      </c>
      <c r="M281" s="1179" t="s">
        <v>61</v>
      </c>
      <c r="N281" s="2567" t="s">
        <v>1771</v>
      </c>
      <c r="O281" s="5144"/>
      <c r="P281" s="5144"/>
      <c r="Q281" s="1065"/>
      <c r="R281" s="1065"/>
      <c r="S281" s="1065"/>
      <c r="T281" s="1065"/>
      <c r="U281" s="1065"/>
      <c r="V281" s="1065"/>
      <c r="W281" s="1065"/>
      <c r="X281" s="1065"/>
      <c r="Y281" s="1065"/>
      <c r="Z281" s="1065"/>
    </row>
    <row r="282" spans="1:26" ht="16.5" customHeight="1">
      <c r="A282" s="1065"/>
      <c r="B282" s="1147" t="s">
        <v>1409</v>
      </c>
      <c r="C282" s="2514" t="s">
        <v>1772</v>
      </c>
      <c r="D282" s="5140"/>
      <c r="E282" s="5140"/>
      <c r="F282" s="5140"/>
      <c r="G282" s="1183"/>
      <c r="H282" s="1109">
        <v>1</v>
      </c>
      <c r="I282" s="1180">
        <v>12</v>
      </c>
      <c r="J282" s="1181">
        <f t="shared" ref="J282" si="6">MIN(H282/I282,1)</f>
        <v>8.3333333333333329E-2</v>
      </c>
      <c r="K282" s="1178" t="s">
        <v>61</v>
      </c>
      <c r="L282" s="1178" t="s">
        <v>61</v>
      </c>
      <c r="M282" s="1179" t="s">
        <v>61</v>
      </c>
      <c r="N282" s="5210"/>
      <c r="O282" s="5144"/>
      <c r="P282" s="5144"/>
      <c r="Q282" s="1065"/>
      <c r="R282" s="1065"/>
      <c r="S282" s="1065"/>
      <c r="T282" s="1065"/>
      <c r="U282" s="1065"/>
      <c r="V282" s="1065"/>
      <c r="W282" s="1065"/>
      <c r="X282" s="1065"/>
      <c r="Y282" s="1065"/>
      <c r="Z282" s="1065"/>
    </row>
    <row r="283" spans="1:26" ht="18" customHeight="1">
      <c r="A283" s="1065"/>
      <c r="B283" s="1147" t="s">
        <v>1414</v>
      </c>
      <c r="C283" s="2514" t="s">
        <v>1773</v>
      </c>
      <c r="D283" s="5140"/>
      <c r="E283" s="5140"/>
      <c r="F283" s="5140"/>
      <c r="G283" s="5141"/>
      <c r="H283" s="1178" t="s">
        <v>61</v>
      </c>
      <c r="I283" s="1178" t="s">
        <v>61</v>
      </c>
      <c r="J283" s="1179" t="s">
        <v>61</v>
      </c>
      <c r="K283" s="1178" t="s">
        <v>61</v>
      </c>
      <c r="L283" s="1178" t="s">
        <v>61</v>
      </c>
      <c r="M283" s="1179" t="s">
        <v>61</v>
      </c>
      <c r="N283" s="5210"/>
      <c r="O283" s="5144"/>
      <c r="P283" s="5144"/>
      <c r="Q283" s="1065"/>
      <c r="R283" s="1065"/>
      <c r="S283" s="1065"/>
      <c r="T283" s="1065"/>
      <c r="U283" s="1065"/>
      <c r="V283" s="1065"/>
      <c r="W283" s="1065"/>
      <c r="X283" s="1065"/>
      <c r="Y283" s="1065"/>
      <c r="Z283" s="1065"/>
    </row>
    <row r="284" spans="1:26" ht="18" customHeight="1">
      <c r="A284" s="1065"/>
      <c r="B284" s="1182" t="s">
        <v>1346</v>
      </c>
      <c r="C284" s="2565" t="s">
        <v>1422</v>
      </c>
      <c r="D284" s="5140"/>
      <c r="E284" s="5140"/>
      <c r="F284" s="5140"/>
      <c r="G284" s="5140"/>
      <c r="H284" s="5140"/>
      <c r="I284" s="5140"/>
      <c r="J284" s="5140"/>
      <c r="K284" s="5140"/>
      <c r="L284" s="5140"/>
      <c r="M284" s="5140"/>
      <c r="N284" s="5145"/>
      <c r="O284" s="5144"/>
      <c r="P284" s="5144"/>
      <c r="Q284" s="1065"/>
      <c r="R284" s="1065"/>
      <c r="S284" s="1065"/>
      <c r="T284" s="1065"/>
      <c r="U284" s="1065"/>
      <c r="V284" s="1065"/>
      <c r="W284" s="1065"/>
      <c r="X284" s="1065"/>
      <c r="Y284" s="1065"/>
      <c r="Z284" s="1065"/>
    </row>
    <row r="285" spans="1:26" ht="22.5" customHeight="1">
      <c r="A285" s="1065"/>
      <c r="B285" s="1147" t="s">
        <v>1360</v>
      </c>
      <c r="C285" s="2514" t="s">
        <v>1774</v>
      </c>
      <c r="D285" s="5140"/>
      <c r="E285" s="5140"/>
      <c r="F285" s="5140"/>
      <c r="G285" s="5141"/>
      <c r="H285" s="1178" t="s">
        <v>61</v>
      </c>
      <c r="I285" s="1178" t="s">
        <v>61</v>
      </c>
      <c r="J285" s="1179" t="s">
        <v>61</v>
      </c>
      <c r="K285" s="1178" t="s">
        <v>61</v>
      </c>
      <c r="L285" s="1178" t="s">
        <v>61</v>
      </c>
      <c r="M285" s="1179" t="s">
        <v>61</v>
      </c>
      <c r="N285" s="1184"/>
      <c r="O285" s="5144"/>
      <c r="P285" s="5144"/>
      <c r="Q285" s="1065"/>
      <c r="R285" s="1065"/>
      <c r="S285" s="1065"/>
      <c r="T285" s="1065"/>
      <c r="U285" s="1065"/>
      <c r="V285" s="1065"/>
      <c r="W285" s="1065"/>
      <c r="X285" s="1065"/>
      <c r="Y285" s="1065"/>
      <c r="Z285" s="1065"/>
    </row>
    <row r="286" spans="1:26" ht="39" customHeight="1">
      <c r="A286" s="1065"/>
      <c r="B286" s="1147" t="s">
        <v>1409</v>
      </c>
      <c r="C286" s="2514" t="s">
        <v>1775</v>
      </c>
      <c r="D286" s="5140"/>
      <c r="E286" s="5140"/>
      <c r="F286" s="5140"/>
      <c r="G286" s="5141"/>
      <c r="H286" s="1109">
        <v>2</v>
      </c>
      <c r="I286" s="1180">
        <v>12</v>
      </c>
      <c r="J286" s="1181">
        <f t="shared" ref="J286:J289" si="7">MIN(H286/I286,1)</f>
        <v>0.16666666666666666</v>
      </c>
      <c r="K286" s="1178" t="s">
        <v>61</v>
      </c>
      <c r="L286" s="1178" t="s">
        <v>61</v>
      </c>
      <c r="M286" s="1179" t="s">
        <v>61</v>
      </c>
      <c r="N286" s="1569" t="s">
        <v>1776</v>
      </c>
      <c r="O286" s="5144"/>
      <c r="P286" s="5144"/>
      <c r="Q286" s="1065"/>
      <c r="R286" s="1065"/>
      <c r="S286" s="1065"/>
      <c r="T286" s="1065"/>
      <c r="U286" s="1065"/>
      <c r="V286" s="1065"/>
      <c r="W286" s="1065"/>
      <c r="X286" s="1065"/>
      <c r="Y286" s="1065"/>
      <c r="Z286" s="1065"/>
    </row>
    <row r="287" spans="1:26" ht="22.5" customHeight="1">
      <c r="A287" s="1065"/>
      <c r="B287" s="1182" t="s">
        <v>1349</v>
      </c>
      <c r="C287" s="2565" t="s">
        <v>1427</v>
      </c>
      <c r="D287" s="5140"/>
      <c r="E287" s="5140"/>
      <c r="F287" s="5140"/>
      <c r="G287" s="5140"/>
      <c r="H287" s="1109">
        <v>0</v>
      </c>
      <c r="I287" s="1180">
        <v>12</v>
      </c>
      <c r="J287" s="1181">
        <f t="shared" si="7"/>
        <v>0</v>
      </c>
      <c r="K287" s="1178" t="s">
        <v>61</v>
      </c>
      <c r="L287" s="1178" t="s">
        <v>61</v>
      </c>
      <c r="M287" s="1179" t="s">
        <v>61</v>
      </c>
      <c r="N287" s="1185"/>
      <c r="O287" s="5144"/>
      <c r="P287" s="5144"/>
      <c r="Q287" s="1065"/>
      <c r="R287" s="1065"/>
      <c r="S287" s="1065"/>
      <c r="T287" s="1065"/>
      <c r="U287" s="1065"/>
      <c r="V287" s="1065"/>
      <c r="W287" s="1065"/>
      <c r="X287" s="1065"/>
      <c r="Y287" s="1065"/>
      <c r="Z287" s="1065"/>
    </row>
    <row r="288" spans="1:26" ht="54" customHeight="1">
      <c r="A288" s="1065"/>
      <c r="B288" s="1182" t="s">
        <v>1352</v>
      </c>
      <c r="C288" s="2565" t="s">
        <v>1777</v>
      </c>
      <c r="D288" s="5140"/>
      <c r="E288" s="5140"/>
      <c r="F288" s="5140"/>
      <c r="G288" s="5140"/>
      <c r="H288" s="1109">
        <v>9</v>
      </c>
      <c r="I288" s="1180">
        <v>12</v>
      </c>
      <c r="J288" s="1181">
        <f t="shared" si="7"/>
        <v>0.75</v>
      </c>
      <c r="K288" s="1178" t="s">
        <v>61</v>
      </c>
      <c r="L288" s="1178" t="s">
        <v>61</v>
      </c>
      <c r="M288" s="1179" t="s">
        <v>61</v>
      </c>
      <c r="N288" s="1569" t="s">
        <v>1778</v>
      </c>
      <c r="O288" s="5144"/>
      <c r="P288" s="5144"/>
      <c r="Q288" s="1065"/>
      <c r="R288" s="1065"/>
      <c r="S288" s="1065"/>
      <c r="T288" s="1065"/>
      <c r="U288" s="1065"/>
      <c r="V288" s="1065"/>
      <c r="W288" s="1065"/>
      <c r="X288" s="1065"/>
      <c r="Y288" s="1065"/>
      <c r="Z288" s="1065"/>
    </row>
    <row r="289" spans="1:26" ht="22.5" customHeight="1">
      <c r="A289" s="1065"/>
      <c r="B289" s="1182" t="s">
        <v>1355</v>
      </c>
      <c r="C289" s="2565" t="s">
        <v>1431</v>
      </c>
      <c r="D289" s="5140"/>
      <c r="E289" s="5140"/>
      <c r="F289" s="5140"/>
      <c r="G289" s="5140"/>
      <c r="H289" s="1109">
        <v>0</v>
      </c>
      <c r="I289" s="1180">
        <v>12</v>
      </c>
      <c r="J289" s="1181">
        <f t="shared" si="7"/>
        <v>0</v>
      </c>
      <c r="K289" s="1178" t="s">
        <v>61</v>
      </c>
      <c r="L289" s="1178" t="s">
        <v>61</v>
      </c>
      <c r="M289" s="1186" t="s">
        <v>61</v>
      </c>
      <c r="N289" s="1187"/>
      <c r="O289" s="5144"/>
      <c r="P289" s="5144"/>
      <c r="Q289" s="1065"/>
      <c r="R289" s="1065"/>
      <c r="S289" s="1065"/>
      <c r="T289" s="1065"/>
      <c r="U289" s="1065"/>
      <c r="V289" s="1065"/>
      <c r="W289" s="1065"/>
      <c r="X289" s="1065"/>
      <c r="Y289" s="1065"/>
      <c r="Z289" s="1065"/>
    </row>
    <row r="290" spans="1:26" ht="22.5" customHeight="1">
      <c r="A290" s="1065"/>
      <c r="B290" s="1182" t="s">
        <v>1358</v>
      </c>
      <c r="C290" s="2565" t="s">
        <v>1433</v>
      </c>
      <c r="D290" s="5140"/>
      <c r="E290" s="5140"/>
      <c r="F290" s="5140"/>
      <c r="G290" s="5140"/>
      <c r="H290" s="1178" t="s">
        <v>61</v>
      </c>
      <c r="I290" s="1178" t="s">
        <v>61</v>
      </c>
      <c r="J290" s="1179" t="s">
        <v>61</v>
      </c>
      <c r="K290" s="1178" t="s">
        <v>61</v>
      </c>
      <c r="L290" s="1178" t="s">
        <v>61</v>
      </c>
      <c r="M290" s="1186" t="s">
        <v>61</v>
      </c>
      <c r="N290" s="1187"/>
      <c r="O290" s="5144"/>
      <c r="P290" s="5144"/>
      <c r="Q290" s="1065"/>
      <c r="R290" s="1065"/>
      <c r="S290" s="1065"/>
      <c r="T290" s="1065"/>
      <c r="U290" s="1065"/>
      <c r="V290" s="1065"/>
      <c r="W290" s="1065"/>
      <c r="X290" s="1065"/>
      <c r="Y290" s="1065"/>
      <c r="Z290" s="1065"/>
    </row>
    <row r="291" spans="1:26" ht="18.75" customHeight="1">
      <c r="A291" s="1065"/>
      <c r="B291" s="1182" t="s">
        <v>1360</v>
      </c>
      <c r="C291" s="2565" t="s">
        <v>1435</v>
      </c>
      <c r="D291" s="5140"/>
      <c r="E291" s="5140"/>
      <c r="F291" s="5140"/>
      <c r="G291" s="5140"/>
      <c r="H291" s="5140"/>
      <c r="I291" s="5140"/>
      <c r="J291" s="5140"/>
      <c r="K291" s="5140"/>
      <c r="L291" s="5140"/>
      <c r="M291" s="5140"/>
      <c r="N291" s="5145"/>
      <c r="O291" s="5144"/>
      <c r="P291" s="5144"/>
      <c r="Q291" s="1065"/>
      <c r="R291" s="1065"/>
      <c r="S291" s="1065"/>
      <c r="T291" s="1065"/>
      <c r="U291" s="1065"/>
      <c r="V291" s="1065"/>
      <c r="W291" s="1065"/>
      <c r="X291" s="1065"/>
      <c r="Y291" s="1065"/>
      <c r="Z291" s="1065"/>
    </row>
    <row r="292" spans="1:26" ht="22.5" customHeight="1">
      <c r="A292" s="1065"/>
      <c r="B292" s="1147" t="s">
        <v>1360</v>
      </c>
      <c r="C292" s="2535" t="s">
        <v>1436</v>
      </c>
      <c r="D292" s="5140"/>
      <c r="E292" s="5140"/>
      <c r="F292" s="5140"/>
      <c r="G292" s="5141"/>
      <c r="H292" s="1109">
        <v>0</v>
      </c>
      <c r="I292" s="1180">
        <v>12</v>
      </c>
      <c r="J292" s="1181">
        <f t="shared" ref="J292:J295" si="8">MIN(H292/I292,1)</f>
        <v>0</v>
      </c>
      <c r="K292" s="1178" t="s">
        <v>61</v>
      </c>
      <c r="L292" s="1178" t="s">
        <v>61</v>
      </c>
      <c r="M292" s="1179" t="s">
        <v>61</v>
      </c>
      <c r="N292" s="1184"/>
      <c r="O292" s="5144"/>
      <c r="P292" s="5144"/>
      <c r="Q292" s="1065"/>
      <c r="R292" s="1065"/>
      <c r="S292" s="1065"/>
      <c r="T292" s="1065"/>
      <c r="U292" s="1065"/>
      <c r="V292" s="1065"/>
      <c r="W292" s="1065"/>
      <c r="X292" s="1065"/>
      <c r="Y292" s="1065"/>
      <c r="Z292" s="1065"/>
    </row>
    <row r="293" spans="1:26" ht="40.5" customHeight="1">
      <c r="A293" s="1065"/>
      <c r="B293" s="1147" t="s">
        <v>1409</v>
      </c>
      <c r="C293" s="2535" t="s">
        <v>1437</v>
      </c>
      <c r="D293" s="5140"/>
      <c r="E293" s="5140"/>
      <c r="F293" s="5140"/>
      <c r="G293" s="5141"/>
      <c r="H293" s="1109">
        <v>2</v>
      </c>
      <c r="I293" s="1180">
        <v>12</v>
      </c>
      <c r="J293" s="1181">
        <f t="shared" si="8"/>
        <v>0.16666666666666666</v>
      </c>
      <c r="K293" s="1178" t="s">
        <v>61</v>
      </c>
      <c r="L293" s="1178" t="s">
        <v>61</v>
      </c>
      <c r="M293" s="1179" t="s">
        <v>61</v>
      </c>
      <c r="N293" s="1569" t="s">
        <v>1776</v>
      </c>
      <c r="O293" s="5144"/>
      <c r="P293" s="5144"/>
      <c r="Q293" s="1065"/>
      <c r="R293" s="1065"/>
      <c r="S293" s="1065"/>
      <c r="T293" s="1065"/>
      <c r="U293" s="1065"/>
      <c r="V293" s="1065"/>
      <c r="W293" s="1065"/>
      <c r="X293" s="1065"/>
      <c r="Y293" s="1065"/>
      <c r="Z293" s="1065"/>
    </row>
    <row r="294" spans="1:26" ht="23.25" customHeight="1">
      <c r="A294" s="1065"/>
      <c r="B294" s="1182" t="s">
        <v>1561</v>
      </c>
      <c r="C294" s="2565" t="s">
        <v>1568</v>
      </c>
      <c r="D294" s="5140"/>
      <c r="E294" s="5140"/>
      <c r="F294" s="5140"/>
      <c r="G294" s="5140"/>
      <c r="H294" s="1178" t="s">
        <v>61</v>
      </c>
      <c r="I294" s="1178" t="s">
        <v>61</v>
      </c>
      <c r="J294" s="1179" t="s">
        <v>61</v>
      </c>
      <c r="K294" s="1178" t="s">
        <v>61</v>
      </c>
      <c r="L294" s="1178" t="s">
        <v>61</v>
      </c>
      <c r="M294" s="1179" t="s">
        <v>61</v>
      </c>
      <c r="N294" s="1569"/>
      <c r="O294" s="5144"/>
      <c r="P294" s="5144"/>
      <c r="Q294" s="1065"/>
      <c r="R294" s="1065"/>
      <c r="S294" s="1065"/>
      <c r="T294" s="1065"/>
      <c r="U294" s="1065"/>
      <c r="V294" s="1065"/>
      <c r="W294" s="1065"/>
      <c r="X294" s="1065"/>
      <c r="Y294" s="1065"/>
      <c r="Z294" s="1065"/>
    </row>
    <row r="295" spans="1:26" ht="36.75" customHeight="1" thickBot="1">
      <c r="A295" s="1065"/>
      <c r="B295" s="1090" t="s">
        <v>1563</v>
      </c>
      <c r="C295" s="2514" t="s">
        <v>1779</v>
      </c>
      <c r="D295" s="5140"/>
      <c r="E295" s="5140"/>
      <c r="F295" s="5140"/>
      <c r="G295" s="5141"/>
      <c r="H295" s="1188">
        <f>SUM(H277+H279+H282+H286+H287+H288+H289+H292+H293)</f>
        <v>14</v>
      </c>
      <c r="I295" s="1188">
        <f>SUM(I277+I279+I282+I286+I287+I288+I289+I292+I293)</f>
        <v>108</v>
      </c>
      <c r="J295" s="1181">
        <f t="shared" si="8"/>
        <v>0.12962962962962962</v>
      </c>
      <c r="K295" s="1179" t="s">
        <v>61</v>
      </c>
      <c r="L295" s="1179" t="s">
        <v>61</v>
      </c>
      <c r="M295" s="1179" t="s">
        <v>61</v>
      </c>
      <c r="N295" s="1189"/>
      <c r="O295" s="5161"/>
      <c r="P295" s="5161"/>
      <c r="Q295" s="1065"/>
      <c r="R295" s="1065"/>
      <c r="S295" s="1065"/>
      <c r="T295" s="1065"/>
      <c r="U295" s="1065"/>
      <c r="V295" s="1065"/>
      <c r="W295" s="1065"/>
      <c r="X295" s="1065"/>
      <c r="Y295" s="1065"/>
      <c r="Z295" s="1065"/>
    </row>
    <row r="296" spans="1:26" ht="24" customHeight="1" thickBot="1">
      <c r="A296" s="1065"/>
      <c r="B296" s="2547" t="s">
        <v>1780</v>
      </c>
      <c r="C296" s="5135"/>
      <c r="D296" s="5135"/>
      <c r="E296" s="5135"/>
      <c r="F296" s="5135"/>
      <c r="G296" s="5135"/>
      <c r="H296" s="5135"/>
      <c r="I296" s="5135"/>
      <c r="J296" s="5135"/>
      <c r="K296" s="5135"/>
      <c r="L296" s="5135"/>
      <c r="M296" s="5135"/>
      <c r="N296" s="5135"/>
      <c r="O296" s="5135"/>
      <c r="P296" s="5136"/>
      <c r="Q296" s="1065"/>
      <c r="R296" s="1065"/>
      <c r="S296" s="1065"/>
      <c r="T296" s="1065"/>
      <c r="U296" s="1065"/>
      <c r="V296" s="1065"/>
      <c r="W296" s="1065"/>
      <c r="X296" s="1065"/>
      <c r="Y296" s="1065"/>
      <c r="Z296" s="1065"/>
    </row>
    <row r="297" spans="1:26" ht="128.25" customHeight="1">
      <c r="A297" s="1065"/>
      <c r="B297" s="1145" t="s">
        <v>1781</v>
      </c>
      <c r="C297" s="2514" t="s">
        <v>1782</v>
      </c>
      <c r="D297" s="5140"/>
      <c r="E297" s="5140"/>
      <c r="F297" s="5140"/>
      <c r="G297" s="5141"/>
      <c r="H297" s="2515" t="s">
        <v>1442</v>
      </c>
      <c r="I297" s="5140"/>
      <c r="J297" s="5141"/>
      <c r="K297" s="1190"/>
      <c r="L297" s="2548" t="s">
        <v>1783</v>
      </c>
      <c r="M297" s="2549"/>
      <c r="N297" s="2550"/>
      <c r="O297" s="1191" t="s">
        <v>1784</v>
      </c>
      <c r="P297" s="1566" t="s">
        <v>1785</v>
      </c>
      <c r="Q297" s="1065"/>
      <c r="R297" s="1065"/>
      <c r="S297" s="1065"/>
      <c r="T297" s="1065"/>
      <c r="U297" s="1065"/>
      <c r="V297" s="1065"/>
      <c r="W297" s="1065"/>
      <c r="X297" s="1065"/>
      <c r="Y297" s="1065"/>
      <c r="Z297" s="1065"/>
    </row>
    <row r="298" spans="1:26" ht="24.75" customHeight="1">
      <c r="A298" s="1065"/>
      <c r="B298" s="1169" t="s">
        <v>1786</v>
      </c>
      <c r="C298" s="2514" t="s">
        <v>1787</v>
      </c>
      <c r="D298" s="5140"/>
      <c r="E298" s="5140"/>
      <c r="F298" s="5140"/>
      <c r="G298" s="5141"/>
      <c r="H298" s="2515" t="s">
        <v>57</v>
      </c>
      <c r="I298" s="5140"/>
      <c r="J298" s="5141"/>
      <c r="K298" s="2553"/>
      <c r="L298" s="2554" t="s">
        <v>1788</v>
      </c>
      <c r="M298" s="2555"/>
      <c r="N298" s="2556"/>
      <c r="O298" s="2563" t="s">
        <v>1785</v>
      </c>
      <c r="P298" s="2518"/>
      <c r="Q298" s="1065"/>
      <c r="R298" s="1065"/>
      <c r="S298" s="1065"/>
      <c r="T298" s="1065"/>
      <c r="U298" s="1065"/>
      <c r="V298" s="1065"/>
      <c r="W298" s="1065"/>
      <c r="X298" s="1065"/>
      <c r="Y298" s="1065"/>
      <c r="Z298" s="1065"/>
    </row>
    <row r="299" spans="1:26" ht="20.25" customHeight="1">
      <c r="A299" s="1065"/>
      <c r="B299" s="1085" t="s">
        <v>1333</v>
      </c>
      <c r="C299" s="2529" t="s">
        <v>1789</v>
      </c>
      <c r="D299" s="5146"/>
      <c r="E299" s="5146"/>
      <c r="F299" s="5146"/>
      <c r="G299" s="5147"/>
      <c r="H299" s="2564" t="s">
        <v>1340</v>
      </c>
      <c r="I299" s="5142"/>
      <c r="J299" s="5196"/>
      <c r="K299" s="5152"/>
      <c r="L299" s="2557"/>
      <c r="M299" s="2558"/>
      <c r="N299" s="2559"/>
      <c r="O299" s="5144"/>
      <c r="P299" s="5144"/>
      <c r="Q299" s="1065"/>
      <c r="R299" s="1065"/>
      <c r="S299" s="1065"/>
      <c r="T299" s="1065"/>
      <c r="U299" s="1065"/>
      <c r="V299" s="1065"/>
      <c r="W299" s="1065"/>
      <c r="X299" s="1065"/>
      <c r="Y299" s="1065"/>
      <c r="Z299" s="1065"/>
    </row>
    <row r="300" spans="1:26" ht="20.25" customHeight="1">
      <c r="A300" s="1065"/>
      <c r="B300" s="1087" t="s">
        <v>1342</v>
      </c>
      <c r="C300" s="2514" t="s">
        <v>1790</v>
      </c>
      <c r="D300" s="5140"/>
      <c r="E300" s="5140"/>
      <c r="F300" s="5140"/>
      <c r="G300" s="5141"/>
      <c r="H300" s="2515"/>
      <c r="I300" s="5140"/>
      <c r="J300" s="5141"/>
      <c r="K300" s="5165"/>
      <c r="L300" s="2560"/>
      <c r="M300" s="2561"/>
      <c r="N300" s="2562"/>
      <c r="O300" s="5144"/>
      <c r="P300" s="5144"/>
      <c r="Q300" s="1065"/>
      <c r="R300" s="1065"/>
      <c r="S300" s="1065"/>
      <c r="T300" s="1065"/>
      <c r="U300" s="1065"/>
      <c r="V300" s="1065"/>
      <c r="W300" s="1065"/>
      <c r="X300" s="1065"/>
      <c r="Y300" s="1065"/>
      <c r="Z300" s="1065"/>
    </row>
    <row r="301" spans="1:26" ht="47.25" customHeight="1">
      <c r="A301" s="1065"/>
      <c r="B301" s="1115" t="s">
        <v>1791</v>
      </c>
      <c r="C301" s="2514" t="s">
        <v>1792</v>
      </c>
      <c r="D301" s="5140"/>
      <c r="E301" s="5140"/>
      <c r="F301" s="5140"/>
      <c r="G301" s="5141"/>
      <c r="H301" s="2515" t="s">
        <v>1793</v>
      </c>
      <c r="I301" s="5140"/>
      <c r="J301" s="5141"/>
      <c r="K301" s="1098"/>
      <c r="L301" s="2551" t="s">
        <v>1794</v>
      </c>
      <c r="M301" s="5191"/>
      <c r="N301" s="5192"/>
      <c r="O301" s="5144"/>
      <c r="P301" s="5144"/>
      <c r="Q301" s="1065"/>
      <c r="R301" s="1065"/>
      <c r="S301" s="1065"/>
      <c r="T301" s="1065"/>
      <c r="U301" s="1065"/>
      <c r="V301" s="1065"/>
      <c r="W301" s="1065"/>
      <c r="X301" s="1065"/>
      <c r="Y301" s="1065"/>
      <c r="Z301" s="1065"/>
    </row>
    <row r="302" spans="1:26" ht="32.25" customHeight="1">
      <c r="A302" s="1065"/>
      <c r="B302" s="1169" t="s">
        <v>1795</v>
      </c>
      <c r="C302" s="2514" t="s">
        <v>1796</v>
      </c>
      <c r="D302" s="5140"/>
      <c r="E302" s="5140"/>
      <c r="F302" s="5140"/>
      <c r="G302" s="5141"/>
      <c r="H302" s="2515" t="s">
        <v>1442</v>
      </c>
      <c r="I302" s="5140"/>
      <c r="J302" s="5141"/>
      <c r="K302" s="1098"/>
      <c r="L302" s="2552" t="s">
        <v>1797</v>
      </c>
      <c r="M302" s="5212"/>
      <c r="N302" s="5213"/>
      <c r="O302" s="5144"/>
      <c r="P302" s="5149"/>
      <c r="Q302" s="1065"/>
      <c r="R302" s="1065"/>
      <c r="S302" s="1065"/>
      <c r="T302" s="1065"/>
      <c r="U302" s="1065"/>
      <c r="V302" s="1065"/>
      <c r="W302" s="1065"/>
      <c r="X302" s="1065"/>
      <c r="Y302" s="1065"/>
      <c r="Z302" s="1065"/>
    </row>
    <row r="303" spans="1:26" ht="74.25" customHeight="1">
      <c r="A303" s="1065"/>
      <c r="B303" s="1091" t="s">
        <v>1798</v>
      </c>
      <c r="C303" s="2529" t="s">
        <v>1799</v>
      </c>
      <c r="D303" s="5146"/>
      <c r="E303" s="5146"/>
      <c r="F303" s="5146"/>
      <c r="G303" s="5147"/>
      <c r="H303" s="2515" t="s">
        <v>1442</v>
      </c>
      <c r="I303" s="5140"/>
      <c r="J303" s="5141"/>
      <c r="K303" s="1192"/>
      <c r="L303" s="2537" t="s">
        <v>1800</v>
      </c>
      <c r="M303" s="2538"/>
      <c r="N303" s="2539"/>
      <c r="O303" s="2518" t="s">
        <v>1801</v>
      </c>
      <c r="P303" s="2518"/>
      <c r="Q303" s="1065"/>
      <c r="R303" s="1065"/>
      <c r="S303" s="1065"/>
      <c r="T303" s="1065"/>
      <c r="U303" s="1065"/>
      <c r="V303" s="1065"/>
      <c r="W303" s="1065"/>
      <c r="X303" s="1065"/>
      <c r="Y303" s="1065"/>
      <c r="Z303" s="1065"/>
    </row>
    <row r="304" spans="1:26" ht="58.5" customHeight="1">
      <c r="A304" s="1065"/>
      <c r="B304" s="1083" t="s">
        <v>1802</v>
      </c>
      <c r="C304" s="2514" t="s">
        <v>1803</v>
      </c>
      <c r="D304" s="5140"/>
      <c r="E304" s="5140"/>
      <c r="F304" s="5140"/>
      <c r="G304" s="5141"/>
      <c r="H304" s="2515" t="s">
        <v>1804</v>
      </c>
      <c r="I304" s="5140"/>
      <c r="J304" s="5141"/>
      <c r="K304" s="1193"/>
      <c r="L304" s="2540"/>
      <c r="M304" s="2541"/>
      <c r="N304" s="2542"/>
      <c r="O304" s="5144"/>
      <c r="P304" s="5144"/>
      <c r="Q304" s="1065"/>
      <c r="R304" s="1065"/>
      <c r="S304" s="1065"/>
      <c r="T304" s="1065"/>
      <c r="U304" s="1065"/>
      <c r="V304" s="1065"/>
      <c r="W304" s="1065"/>
      <c r="X304" s="1065"/>
      <c r="Y304" s="1065"/>
      <c r="Z304" s="1065"/>
    </row>
    <row r="305" spans="1:26" ht="35.25" customHeight="1">
      <c r="A305" s="1065"/>
      <c r="B305" s="1163" t="s">
        <v>1805</v>
      </c>
      <c r="C305" s="2514" t="s">
        <v>1806</v>
      </c>
      <c r="D305" s="5140"/>
      <c r="E305" s="5140"/>
      <c r="F305" s="5140"/>
      <c r="G305" s="5141"/>
      <c r="H305" s="2515" t="s">
        <v>1807</v>
      </c>
      <c r="I305" s="5140"/>
      <c r="J305" s="5141"/>
      <c r="K305" s="1193"/>
      <c r="L305" s="2544" t="s">
        <v>1808</v>
      </c>
      <c r="M305" s="2545"/>
      <c r="N305" s="2546"/>
      <c r="O305" s="5144"/>
      <c r="P305" s="5144"/>
      <c r="Q305" s="1065"/>
      <c r="R305" s="1065"/>
      <c r="S305" s="1065"/>
      <c r="T305" s="1065"/>
      <c r="U305" s="1065"/>
      <c r="V305" s="1065"/>
      <c r="W305" s="1065"/>
      <c r="X305" s="1065"/>
      <c r="Y305" s="1065"/>
      <c r="Z305" s="1065"/>
    </row>
    <row r="306" spans="1:26" ht="35.25" customHeight="1">
      <c r="A306" s="1065"/>
      <c r="B306" s="1170" t="s">
        <v>1333</v>
      </c>
      <c r="C306" s="2514" t="s">
        <v>1809</v>
      </c>
      <c r="D306" s="5140"/>
      <c r="E306" s="5140"/>
      <c r="F306" s="5140"/>
      <c r="G306" s="5141"/>
      <c r="H306" s="2515" t="s">
        <v>1807</v>
      </c>
      <c r="I306" s="5140"/>
      <c r="J306" s="5141"/>
      <c r="K306" s="1193"/>
      <c r="L306" s="2544"/>
      <c r="M306" s="2545"/>
      <c r="N306" s="2546"/>
      <c r="O306" s="5144"/>
      <c r="P306" s="5149"/>
      <c r="Q306" s="1065"/>
      <c r="R306" s="1065"/>
      <c r="S306" s="1065"/>
      <c r="T306" s="1065"/>
      <c r="U306" s="1065"/>
      <c r="V306" s="1065"/>
      <c r="W306" s="1065"/>
      <c r="X306" s="1065"/>
      <c r="Y306" s="1065"/>
      <c r="Z306" s="1065"/>
    </row>
    <row r="307" spans="1:26" ht="51" customHeight="1">
      <c r="A307" s="1065"/>
      <c r="B307" s="1145" t="s">
        <v>1810</v>
      </c>
      <c r="C307" s="2514" t="s">
        <v>1811</v>
      </c>
      <c r="D307" s="5140"/>
      <c r="E307" s="5140"/>
      <c r="F307" s="5140"/>
      <c r="G307" s="5141"/>
      <c r="H307" s="2527" t="s">
        <v>1807</v>
      </c>
      <c r="I307" s="5163"/>
      <c r="J307" s="5175"/>
      <c r="K307" s="1194"/>
      <c r="L307" s="2544" t="s">
        <v>1812</v>
      </c>
      <c r="M307" s="5133"/>
      <c r="N307" s="5181"/>
      <c r="O307" s="2536" t="s">
        <v>1785</v>
      </c>
      <c r="P307" s="2536"/>
      <c r="Q307" s="1065"/>
      <c r="R307" s="1065"/>
      <c r="S307" s="1065"/>
      <c r="T307" s="1065"/>
      <c r="U307" s="1065"/>
      <c r="V307" s="1065"/>
      <c r="W307" s="1065"/>
      <c r="X307" s="1065"/>
      <c r="Y307" s="1065"/>
      <c r="Z307" s="1065"/>
    </row>
    <row r="308" spans="1:26" ht="36" customHeight="1" thickBot="1">
      <c r="A308" s="1065"/>
      <c r="B308" s="1110" t="s">
        <v>1333</v>
      </c>
      <c r="C308" s="2519" t="s">
        <v>1813</v>
      </c>
      <c r="D308" s="5156"/>
      <c r="E308" s="5156"/>
      <c r="F308" s="5156"/>
      <c r="G308" s="5170"/>
      <c r="H308" s="2543" t="s">
        <v>1807</v>
      </c>
      <c r="I308" s="5156"/>
      <c r="J308" s="5170"/>
      <c r="K308" s="1195"/>
      <c r="L308" s="1196"/>
      <c r="M308" s="1197"/>
      <c r="N308" s="1198"/>
      <c r="O308" s="5161"/>
      <c r="P308" s="5161"/>
      <c r="Q308" s="1065"/>
      <c r="R308" s="1065"/>
      <c r="S308" s="1065"/>
      <c r="T308" s="1065"/>
      <c r="U308" s="1065"/>
      <c r="V308" s="1065"/>
      <c r="W308" s="1065"/>
      <c r="X308" s="1065"/>
      <c r="Y308" s="1065"/>
      <c r="Z308" s="1065"/>
    </row>
    <row r="309" spans="1:26" ht="21.75" customHeight="1" thickBot="1">
      <c r="A309" s="1065"/>
      <c r="B309" s="2528" t="s">
        <v>1814</v>
      </c>
      <c r="C309" s="5135"/>
      <c r="D309" s="5135"/>
      <c r="E309" s="5135"/>
      <c r="F309" s="5135"/>
      <c r="G309" s="5135"/>
      <c r="H309" s="5135"/>
      <c r="I309" s="5135"/>
      <c r="J309" s="5135"/>
      <c r="K309" s="5135"/>
      <c r="L309" s="5135"/>
      <c r="M309" s="5135"/>
      <c r="N309" s="5135"/>
      <c r="O309" s="5135"/>
      <c r="P309" s="5136"/>
      <c r="Q309" s="1065"/>
      <c r="R309" s="1065"/>
      <c r="S309" s="1065"/>
      <c r="T309" s="1065"/>
      <c r="U309" s="1065"/>
      <c r="V309" s="1065"/>
      <c r="W309" s="1065"/>
      <c r="X309" s="1065"/>
      <c r="Y309" s="1065"/>
      <c r="Z309" s="1065"/>
    </row>
    <row r="310" spans="1:26" ht="28.5" customHeight="1">
      <c r="A310" s="1065"/>
      <c r="B310" s="1163" t="s">
        <v>1815</v>
      </c>
      <c r="C310" s="2529" t="s">
        <v>1816</v>
      </c>
      <c r="D310" s="5146"/>
      <c r="E310" s="5146"/>
      <c r="F310" s="5146"/>
      <c r="G310" s="5146"/>
      <c r="H310" s="2515" t="s">
        <v>1817</v>
      </c>
      <c r="I310" s="5140"/>
      <c r="J310" s="5140"/>
      <c r="K310" s="2530"/>
      <c r="L310" s="2531" t="s">
        <v>1818</v>
      </c>
      <c r="M310" s="5214"/>
      <c r="N310" s="5215"/>
      <c r="O310" s="2532" t="s">
        <v>1819</v>
      </c>
      <c r="P310" s="2532"/>
      <c r="Q310" s="1065"/>
      <c r="R310" s="1065"/>
      <c r="S310" s="1065"/>
      <c r="T310" s="1065"/>
      <c r="U310" s="1065"/>
      <c r="V310" s="1065"/>
      <c r="W310" s="1065"/>
      <c r="X310" s="1065"/>
      <c r="Y310" s="1065"/>
      <c r="Z310" s="1065"/>
    </row>
    <row r="311" spans="1:26" ht="27" customHeight="1">
      <c r="A311" s="1065"/>
      <c r="B311" s="1085" t="s">
        <v>1333</v>
      </c>
      <c r="C311" s="2529" t="s">
        <v>1820</v>
      </c>
      <c r="D311" s="5146"/>
      <c r="E311" s="5146"/>
      <c r="F311" s="5146"/>
      <c r="G311" s="5146"/>
      <c r="H311" s="2527" t="s">
        <v>57</v>
      </c>
      <c r="I311" s="5163"/>
      <c r="J311" s="5175"/>
      <c r="K311" s="5152"/>
      <c r="L311" s="5216"/>
      <c r="M311" s="5217"/>
      <c r="N311" s="5218"/>
      <c r="O311" s="5144"/>
      <c r="P311" s="5144"/>
      <c r="Q311" s="1065"/>
      <c r="R311" s="1065"/>
      <c r="S311" s="1065"/>
      <c r="T311" s="1065"/>
      <c r="U311" s="1065"/>
      <c r="V311" s="1065"/>
      <c r="W311" s="1065"/>
      <c r="X311" s="1065"/>
      <c r="Y311" s="1065"/>
      <c r="Z311" s="1065"/>
    </row>
    <row r="312" spans="1:26" ht="34.5" customHeight="1">
      <c r="A312" s="1065"/>
      <c r="B312" s="1085" t="s">
        <v>1342</v>
      </c>
      <c r="C312" s="2514" t="s">
        <v>1821</v>
      </c>
      <c r="D312" s="5140"/>
      <c r="E312" s="5140"/>
      <c r="F312" s="5140"/>
      <c r="G312" s="5141"/>
      <c r="H312" s="2515" t="s">
        <v>1340</v>
      </c>
      <c r="I312" s="5140"/>
      <c r="J312" s="5141"/>
      <c r="K312" s="5152"/>
      <c r="L312" s="5216"/>
      <c r="M312" s="5217"/>
      <c r="N312" s="5218"/>
      <c r="O312" s="5144"/>
      <c r="P312" s="5144"/>
      <c r="Q312" s="1065"/>
      <c r="R312" s="1065"/>
      <c r="S312" s="1065"/>
      <c r="T312" s="1065"/>
      <c r="U312" s="1065"/>
      <c r="V312" s="1065"/>
      <c r="W312" s="1065"/>
      <c r="X312" s="1065"/>
      <c r="Y312" s="1065"/>
      <c r="Z312" s="1065"/>
    </row>
    <row r="313" spans="1:26" ht="34.5" customHeight="1">
      <c r="A313" s="1065"/>
      <c r="B313" s="1163" t="s">
        <v>1822</v>
      </c>
      <c r="C313" s="2535" t="s">
        <v>1823</v>
      </c>
      <c r="D313" s="5140"/>
      <c r="E313" s="5140"/>
      <c r="F313" s="5140"/>
      <c r="G313" s="5141"/>
      <c r="H313" s="2527" t="s">
        <v>57</v>
      </c>
      <c r="I313" s="5163"/>
      <c r="J313" s="5175"/>
      <c r="K313" s="5152"/>
      <c r="L313" s="5219"/>
      <c r="M313" s="5220"/>
      <c r="N313" s="5221"/>
      <c r="O313" s="5144"/>
      <c r="P313" s="5144"/>
      <c r="Q313" s="1065"/>
      <c r="R313" s="1065"/>
      <c r="S313" s="1065"/>
      <c r="T313" s="1065"/>
      <c r="U313" s="1065"/>
      <c r="V313" s="1065"/>
      <c r="W313" s="1065"/>
      <c r="X313" s="1065"/>
      <c r="Y313" s="1065"/>
      <c r="Z313" s="1065"/>
    </row>
    <row r="314" spans="1:26" ht="35.25" customHeight="1">
      <c r="A314" s="1065"/>
      <c r="B314" s="1085" t="s">
        <v>1333</v>
      </c>
      <c r="C314" s="2514" t="s">
        <v>1824</v>
      </c>
      <c r="D314" s="5140"/>
      <c r="E314" s="5140"/>
      <c r="F314" s="5140"/>
      <c r="G314" s="5141"/>
      <c r="H314" s="2515"/>
      <c r="I314" s="5140"/>
      <c r="J314" s="5141"/>
      <c r="K314" s="2533"/>
      <c r="L314" s="2534"/>
      <c r="M314" s="5163"/>
      <c r="N314" s="5179"/>
      <c r="O314" s="5144"/>
      <c r="P314" s="5144"/>
      <c r="Q314" s="1065"/>
      <c r="R314" s="1065"/>
      <c r="S314" s="1065"/>
      <c r="T314" s="1065"/>
      <c r="U314" s="1065"/>
      <c r="V314" s="1065"/>
      <c r="W314" s="1065"/>
      <c r="X314" s="1065"/>
      <c r="Y314" s="1065"/>
      <c r="Z314" s="1065"/>
    </row>
    <row r="315" spans="1:26" ht="27" customHeight="1">
      <c r="A315" s="1065"/>
      <c r="B315" s="1087" t="s">
        <v>1342</v>
      </c>
      <c r="C315" s="2514" t="s">
        <v>1825</v>
      </c>
      <c r="D315" s="5140"/>
      <c r="E315" s="5140"/>
      <c r="F315" s="5140"/>
      <c r="G315" s="5141"/>
      <c r="H315" s="2527" t="s">
        <v>1807</v>
      </c>
      <c r="I315" s="5163"/>
      <c r="J315" s="5175"/>
      <c r="K315" s="5152"/>
      <c r="L315" s="5180"/>
      <c r="M315" s="5133"/>
      <c r="N315" s="5181"/>
      <c r="O315" s="5149"/>
      <c r="P315" s="5149"/>
      <c r="Q315" s="1065"/>
      <c r="R315" s="1065"/>
      <c r="S315" s="1065"/>
      <c r="T315" s="1065"/>
      <c r="U315" s="1065"/>
      <c r="V315" s="1065"/>
      <c r="W315" s="1065"/>
      <c r="X315" s="1065"/>
      <c r="Y315" s="1065"/>
      <c r="Z315" s="1065"/>
    </row>
    <row r="316" spans="1:26" ht="105.75" customHeight="1">
      <c r="A316" s="1065"/>
      <c r="B316" s="1115" t="s">
        <v>1826</v>
      </c>
      <c r="C316" s="2514" t="s">
        <v>1827</v>
      </c>
      <c r="D316" s="5140"/>
      <c r="E316" s="5140"/>
      <c r="F316" s="5140"/>
      <c r="G316" s="5140"/>
      <c r="H316" s="5140"/>
      <c r="I316" s="5140"/>
      <c r="J316" s="5140"/>
      <c r="K316" s="5140"/>
      <c r="L316" s="5140"/>
      <c r="M316" s="5140"/>
      <c r="N316" s="5145"/>
      <c r="O316" s="2518" t="s">
        <v>1332</v>
      </c>
      <c r="P316" s="2518"/>
      <c r="Q316" s="1065"/>
      <c r="R316" s="1065"/>
      <c r="S316" s="1065"/>
      <c r="T316" s="1065"/>
      <c r="U316" s="1065"/>
      <c r="V316" s="1065"/>
      <c r="W316" s="1065"/>
      <c r="X316" s="1065"/>
      <c r="Y316" s="1065"/>
      <c r="Z316" s="1065"/>
    </row>
    <row r="317" spans="1:26" ht="47.25" customHeight="1">
      <c r="A317" s="1135"/>
      <c r="B317" s="1199" t="s">
        <v>1333</v>
      </c>
      <c r="C317" s="2522" t="s">
        <v>1828</v>
      </c>
      <c r="D317" s="5163"/>
      <c r="E317" s="5163"/>
      <c r="F317" s="5163"/>
      <c r="G317" s="5163"/>
      <c r="H317" s="5163"/>
      <c r="I317" s="5163"/>
      <c r="J317" s="5163"/>
      <c r="K317" s="5163"/>
      <c r="L317" s="2525"/>
      <c r="M317" s="2526"/>
      <c r="N317" s="5179"/>
      <c r="O317" s="5144"/>
      <c r="P317" s="5144"/>
      <c r="Q317" s="1065"/>
      <c r="R317" s="1065"/>
      <c r="S317" s="1065"/>
      <c r="T317" s="1065"/>
      <c r="U317" s="1065"/>
      <c r="V317" s="1065"/>
      <c r="W317" s="1065"/>
      <c r="X317" s="1065"/>
      <c r="Y317" s="1065"/>
      <c r="Z317" s="1065"/>
    </row>
    <row r="318" spans="1:26" ht="24" customHeight="1">
      <c r="A318" s="1135"/>
      <c r="B318" s="1199"/>
      <c r="C318" s="1570" t="s">
        <v>1360</v>
      </c>
      <c r="D318" s="2514" t="s">
        <v>1829</v>
      </c>
      <c r="E318" s="5140"/>
      <c r="F318" s="5140"/>
      <c r="G318" s="5140"/>
      <c r="H318" s="5140"/>
      <c r="I318" s="5141"/>
      <c r="J318" s="2515" t="s">
        <v>395</v>
      </c>
      <c r="K318" s="5141"/>
      <c r="L318" s="5180"/>
      <c r="M318" s="5180"/>
      <c r="N318" s="5181"/>
      <c r="O318" s="5144"/>
      <c r="P318" s="5144"/>
      <c r="Q318" s="1065"/>
      <c r="R318" s="1065"/>
      <c r="S318" s="1065"/>
      <c r="T318" s="1065"/>
      <c r="U318" s="1065"/>
      <c r="V318" s="1065"/>
      <c r="W318" s="1065"/>
      <c r="X318" s="1065"/>
      <c r="Y318" s="1065"/>
      <c r="Z318" s="1065"/>
    </row>
    <row r="319" spans="1:26" ht="24" customHeight="1">
      <c r="A319" s="1135"/>
      <c r="B319" s="1199"/>
      <c r="C319" s="1199" t="s">
        <v>1409</v>
      </c>
      <c r="D319" s="2522" t="s">
        <v>1830</v>
      </c>
      <c r="E319" s="5163"/>
      <c r="F319" s="5163"/>
      <c r="G319" s="5163"/>
      <c r="H319" s="5163"/>
      <c r="I319" s="5175"/>
      <c r="J319" s="2515" t="s">
        <v>1817</v>
      </c>
      <c r="K319" s="5141"/>
      <c r="L319" s="5180"/>
      <c r="M319" s="5180"/>
      <c r="N319" s="5181"/>
      <c r="O319" s="5144"/>
      <c r="P319" s="5144"/>
      <c r="Q319" s="1065"/>
      <c r="R319" s="1065"/>
      <c r="S319" s="1065"/>
      <c r="T319" s="1065"/>
      <c r="U319" s="1065"/>
      <c r="V319" s="1065"/>
      <c r="W319" s="1065"/>
      <c r="X319" s="1065"/>
      <c r="Y319" s="1065"/>
      <c r="Z319" s="1065"/>
    </row>
    <row r="320" spans="1:26" ht="24" customHeight="1">
      <c r="A320" s="1135"/>
      <c r="B320" s="1199"/>
      <c r="C320" s="1199" t="s">
        <v>1414</v>
      </c>
      <c r="D320" s="2514" t="s">
        <v>1831</v>
      </c>
      <c r="E320" s="5140"/>
      <c r="F320" s="5140"/>
      <c r="G320" s="5140"/>
      <c r="H320" s="2515" t="s">
        <v>1832</v>
      </c>
      <c r="I320" s="5140"/>
      <c r="J320" s="5140"/>
      <c r="K320" s="5141"/>
      <c r="L320" s="5180"/>
      <c r="M320" s="5180"/>
      <c r="N320" s="5181"/>
      <c r="O320" s="5144"/>
      <c r="P320" s="5144"/>
      <c r="Q320" s="1065"/>
      <c r="R320" s="1065"/>
      <c r="S320" s="1065"/>
      <c r="T320" s="1065"/>
      <c r="U320" s="1065"/>
      <c r="V320" s="1065"/>
      <c r="W320" s="1065"/>
      <c r="X320" s="1065"/>
      <c r="Y320" s="1065"/>
      <c r="Z320" s="1065"/>
    </row>
    <row r="321" spans="1:26" ht="24" customHeight="1">
      <c r="A321" s="1135"/>
      <c r="B321" s="1199"/>
      <c r="C321" s="1199" t="s">
        <v>1421</v>
      </c>
      <c r="D321" s="2514" t="s">
        <v>1833</v>
      </c>
      <c r="E321" s="5140"/>
      <c r="F321" s="5140"/>
      <c r="G321" s="5140"/>
      <c r="H321" s="5140"/>
      <c r="I321" s="5140"/>
      <c r="J321" s="2515" t="s">
        <v>1834</v>
      </c>
      <c r="K321" s="5141"/>
      <c r="L321" s="5180"/>
      <c r="M321" s="5180"/>
      <c r="N321" s="5181"/>
      <c r="O321" s="5144"/>
      <c r="P321" s="5144"/>
      <c r="Q321" s="1065"/>
      <c r="R321" s="1065"/>
      <c r="S321" s="1065"/>
      <c r="T321" s="1065"/>
      <c r="U321" s="1065"/>
      <c r="V321" s="1065"/>
      <c r="W321" s="1065"/>
      <c r="X321" s="1065"/>
      <c r="Y321" s="1065"/>
      <c r="Z321" s="1065"/>
    </row>
    <row r="322" spans="1:26" ht="34.5" customHeight="1">
      <c r="A322" s="1135"/>
      <c r="B322" s="1199" t="s">
        <v>1342</v>
      </c>
      <c r="C322" s="2522" t="s">
        <v>1835</v>
      </c>
      <c r="D322" s="5163"/>
      <c r="E322" s="5163"/>
      <c r="F322" s="5163"/>
      <c r="G322" s="5163"/>
      <c r="H322" s="5163"/>
      <c r="I322" s="5163"/>
      <c r="J322" s="5163"/>
      <c r="K322" s="5175"/>
      <c r="L322" s="5180"/>
      <c r="M322" s="5180"/>
      <c r="N322" s="5181"/>
      <c r="O322" s="5144"/>
      <c r="P322" s="5144"/>
      <c r="Q322" s="1065"/>
      <c r="R322" s="1065"/>
      <c r="S322" s="1065"/>
      <c r="T322" s="1065"/>
      <c r="U322" s="1065"/>
      <c r="V322" s="1065"/>
      <c r="W322" s="1065"/>
      <c r="X322" s="1065"/>
      <c r="Y322" s="1065"/>
      <c r="Z322" s="1065"/>
    </row>
    <row r="323" spans="1:26" ht="25.5" customHeight="1">
      <c r="A323" s="1135"/>
      <c r="B323" s="1199"/>
      <c r="C323" s="1199" t="s">
        <v>1360</v>
      </c>
      <c r="D323" s="2514" t="s">
        <v>1829</v>
      </c>
      <c r="E323" s="5140"/>
      <c r="F323" s="5140"/>
      <c r="G323" s="5140"/>
      <c r="H323" s="5140"/>
      <c r="I323" s="5141"/>
      <c r="J323" s="2515" t="s">
        <v>395</v>
      </c>
      <c r="K323" s="5141"/>
      <c r="L323" s="5180"/>
      <c r="M323" s="5180"/>
      <c r="N323" s="5181"/>
      <c r="O323" s="5144"/>
      <c r="P323" s="5144"/>
      <c r="Q323" s="1065"/>
      <c r="R323" s="1065"/>
      <c r="S323" s="1065"/>
      <c r="T323" s="1065"/>
      <c r="U323" s="1065"/>
      <c r="V323" s="1065"/>
      <c r="W323" s="1065"/>
      <c r="X323" s="1065"/>
      <c r="Y323" s="1065"/>
      <c r="Z323" s="1065"/>
    </row>
    <row r="324" spans="1:26" ht="25.5" customHeight="1">
      <c r="A324" s="1135"/>
      <c r="B324" s="1199"/>
      <c r="C324" s="1199" t="s">
        <v>1409</v>
      </c>
      <c r="D324" s="2514" t="s">
        <v>1836</v>
      </c>
      <c r="E324" s="5140"/>
      <c r="F324" s="5140"/>
      <c r="G324" s="5140"/>
      <c r="H324" s="5140"/>
      <c r="I324" s="5141"/>
      <c r="J324" s="2515" t="s">
        <v>1817</v>
      </c>
      <c r="K324" s="5141"/>
      <c r="L324" s="5180"/>
      <c r="M324" s="5180"/>
      <c r="N324" s="5181"/>
      <c r="O324" s="5144"/>
      <c r="P324" s="5144"/>
      <c r="Q324" s="1065"/>
      <c r="R324" s="1065"/>
      <c r="S324" s="1065"/>
      <c r="T324" s="1065"/>
      <c r="U324" s="1065"/>
      <c r="V324" s="1065"/>
      <c r="W324" s="1065"/>
      <c r="X324" s="1065"/>
      <c r="Y324" s="1065"/>
      <c r="Z324" s="1065"/>
    </row>
    <row r="325" spans="1:26" ht="25.5" customHeight="1">
      <c r="A325" s="1135"/>
      <c r="B325" s="1199"/>
      <c r="C325" s="1199" t="s">
        <v>1414</v>
      </c>
      <c r="D325" s="2522" t="s">
        <v>1831</v>
      </c>
      <c r="E325" s="5163"/>
      <c r="F325" s="5163"/>
      <c r="G325" s="5163"/>
      <c r="H325" s="2527" t="s">
        <v>1837</v>
      </c>
      <c r="I325" s="5163"/>
      <c r="J325" s="5163"/>
      <c r="K325" s="5175"/>
      <c r="L325" s="5180"/>
      <c r="M325" s="5180"/>
      <c r="N325" s="5181"/>
      <c r="O325" s="5144"/>
      <c r="P325" s="5144"/>
      <c r="Q325" s="1065"/>
      <c r="R325" s="1065"/>
      <c r="S325" s="1065"/>
      <c r="T325" s="1065"/>
      <c r="U325" s="1065"/>
      <c r="V325" s="1065"/>
      <c r="W325" s="1065"/>
      <c r="X325" s="1065"/>
      <c r="Y325" s="1065"/>
      <c r="Z325" s="1065"/>
    </row>
    <row r="326" spans="1:26" ht="25.5" customHeight="1">
      <c r="A326" s="1135"/>
      <c r="B326" s="1199"/>
      <c r="C326" s="1199" t="s">
        <v>1421</v>
      </c>
      <c r="D326" s="2514" t="s">
        <v>1838</v>
      </c>
      <c r="E326" s="5140"/>
      <c r="F326" s="5140"/>
      <c r="G326" s="5140"/>
      <c r="H326" s="5140"/>
      <c r="I326" s="5140"/>
      <c r="J326" s="2515" t="s">
        <v>1834</v>
      </c>
      <c r="K326" s="5141"/>
      <c r="L326" s="5180"/>
      <c r="M326" s="5180"/>
      <c r="N326" s="5181"/>
      <c r="O326" s="5144"/>
      <c r="P326" s="5144"/>
      <c r="Q326" s="1065"/>
      <c r="R326" s="1065"/>
      <c r="S326" s="1065"/>
      <c r="T326" s="1065"/>
      <c r="U326" s="1065"/>
      <c r="V326" s="1065"/>
      <c r="W326" s="1065"/>
      <c r="X326" s="1065"/>
      <c r="Y326" s="1065"/>
      <c r="Z326" s="1065"/>
    </row>
    <row r="327" spans="1:26" ht="36" customHeight="1">
      <c r="A327" s="1135"/>
      <c r="B327" s="1199" t="s">
        <v>1344</v>
      </c>
      <c r="C327" s="2514" t="s">
        <v>1839</v>
      </c>
      <c r="D327" s="5140"/>
      <c r="E327" s="5140"/>
      <c r="F327" s="5140"/>
      <c r="G327" s="5140"/>
      <c r="H327" s="5140"/>
      <c r="I327" s="5140"/>
      <c r="J327" s="5140"/>
      <c r="K327" s="5141"/>
      <c r="L327" s="5180"/>
      <c r="M327" s="5180"/>
      <c r="N327" s="5181"/>
      <c r="O327" s="5144"/>
      <c r="P327" s="5144"/>
      <c r="Q327" s="1065"/>
      <c r="R327" s="1065"/>
      <c r="S327" s="1065"/>
      <c r="T327" s="1065"/>
      <c r="U327" s="1065"/>
      <c r="V327" s="1065"/>
      <c r="W327" s="1065"/>
      <c r="X327" s="1065"/>
      <c r="Y327" s="1065"/>
      <c r="Z327" s="1065"/>
    </row>
    <row r="328" spans="1:26" ht="24" customHeight="1">
      <c r="A328" s="1135"/>
      <c r="B328" s="1090"/>
      <c r="C328" s="1199" t="s">
        <v>1360</v>
      </c>
      <c r="D328" s="2514" t="s">
        <v>1829</v>
      </c>
      <c r="E328" s="5140"/>
      <c r="F328" s="5140"/>
      <c r="G328" s="5140"/>
      <c r="H328" s="5140"/>
      <c r="I328" s="5141"/>
      <c r="J328" s="2515" t="s">
        <v>395</v>
      </c>
      <c r="K328" s="5141"/>
      <c r="L328" s="5180"/>
      <c r="M328" s="5180"/>
      <c r="N328" s="5181"/>
      <c r="O328" s="5144"/>
      <c r="P328" s="5144"/>
      <c r="Q328" s="1065"/>
      <c r="R328" s="1065"/>
      <c r="S328" s="1065"/>
      <c r="T328" s="1065"/>
      <c r="U328" s="1065"/>
      <c r="V328" s="1065"/>
      <c r="W328" s="1065"/>
      <c r="X328" s="1065"/>
      <c r="Y328" s="1065"/>
      <c r="Z328" s="1065"/>
    </row>
    <row r="329" spans="1:26" ht="24" customHeight="1">
      <c r="A329" s="1135"/>
      <c r="B329" s="1090"/>
      <c r="C329" s="1199" t="s">
        <v>1409</v>
      </c>
      <c r="D329" s="2514" t="s">
        <v>1836</v>
      </c>
      <c r="E329" s="5140"/>
      <c r="F329" s="5140"/>
      <c r="G329" s="5140"/>
      <c r="H329" s="5140"/>
      <c r="I329" s="5141"/>
      <c r="J329" s="2515" t="s">
        <v>1817</v>
      </c>
      <c r="K329" s="5141"/>
      <c r="L329" s="5180"/>
      <c r="M329" s="5180"/>
      <c r="N329" s="5181"/>
      <c r="O329" s="5144"/>
      <c r="P329" s="5144"/>
      <c r="Q329" s="1065"/>
      <c r="R329" s="1065"/>
      <c r="S329" s="1065"/>
      <c r="T329" s="1065"/>
      <c r="U329" s="1065"/>
      <c r="V329" s="1065"/>
      <c r="W329" s="1065"/>
      <c r="X329" s="1065"/>
      <c r="Y329" s="1065"/>
      <c r="Z329" s="1065"/>
    </row>
    <row r="330" spans="1:26" ht="24" customHeight="1">
      <c r="A330" s="1135"/>
      <c r="B330" s="1087"/>
      <c r="C330" s="1199" t="s">
        <v>1414</v>
      </c>
      <c r="D330" s="2514" t="s">
        <v>1831</v>
      </c>
      <c r="E330" s="5140"/>
      <c r="F330" s="5140"/>
      <c r="G330" s="5140"/>
      <c r="H330" s="2515" t="s">
        <v>1840</v>
      </c>
      <c r="I330" s="5140"/>
      <c r="J330" s="5140"/>
      <c r="K330" s="5141"/>
      <c r="L330" s="5180"/>
      <c r="M330" s="5180"/>
      <c r="N330" s="5181"/>
      <c r="O330" s="5144"/>
      <c r="P330" s="5144"/>
      <c r="Q330" s="1065"/>
      <c r="R330" s="1065"/>
      <c r="S330" s="1065"/>
      <c r="T330" s="1065"/>
      <c r="U330" s="1065"/>
      <c r="V330" s="1065"/>
      <c r="W330" s="1065"/>
      <c r="X330" s="1065"/>
      <c r="Y330" s="1065"/>
      <c r="Z330" s="1065"/>
    </row>
    <row r="331" spans="1:26" ht="24" customHeight="1">
      <c r="A331" s="1135"/>
      <c r="B331" s="1090"/>
      <c r="C331" s="1199" t="s">
        <v>1421</v>
      </c>
      <c r="D331" s="2514" t="s">
        <v>1841</v>
      </c>
      <c r="E331" s="5140"/>
      <c r="F331" s="5140"/>
      <c r="G331" s="5140"/>
      <c r="H331" s="5140"/>
      <c r="I331" s="5140"/>
      <c r="J331" s="2515" t="s">
        <v>1834</v>
      </c>
      <c r="K331" s="5141"/>
      <c r="L331" s="5180"/>
      <c r="M331" s="5180"/>
      <c r="N331" s="5181"/>
      <c r="O331" s="5144"/>
      <c r="P331" s="5144"/>
      <c r="Q331" s="1065"/>
      <c r="R331" s="1065"/>
      <c r="S331" s="1065"/>
      <c r="T331" s="1065"/>
      <c r="U331" s="1065"/>
      <c r="V331" s="1065"/>
      <c r="W331" s="1065"/>
      <c r="X331" s="1065"/>
      <c r="Y331" s="1065"/>
      <c r="Z331" s="1065"/>
    </row>
    <row r="332" spans="1:26" ht="36" customHeight="1">
      <c r="A332" s="1135"/>
      <c r="B332" s="1090" t="s">
        <v>1346</v>
      </c>
      <c r="C332" s="2522" t="s">
        <v>1842</v>
      </c>
      <c r="D332" s="5163"/>
      <c r="E332" s="5163"/>
      <c r="F332" s="5163"/>
      <c r="G332" s="5163"/>
      <c r="H332" s="5163"/>
      <c r="I332" s="5163"/>
      <c r="J332" s="5175"/>
      <c r="K332" s="1200"/>
      <c r="L332" s="5180"/>
      <c r="M332" s="5180"/>
      <c r="N332" s="5181"/>
      <c r="O332" s="5144"/>
      <c r="P332" s="5144"/>
      <c r="Q332" s="1065"/>
      <c r="R332" s="1065"/>
      <c r="S332" s="1065"/>
      <c r="T332" s="1065"/>
      <c r="U332" s="1065"/>
      <c r="V332" s="1065"/>
      <c r="W332" s="1065"/>
      <c r="X332" s="1065"/>
      <c r="Y332" s="1065"/>
      <c r="Z332" s="1065"/>
    </row>
    <row r="333" spans="1:26" ht="21.75" customHeight="1">
      <c r="A333" s="1135"/>
      <c r="B333" s="1090"/>
      <c r="C333" s="1199" t="s">
        <v>1360</v>
      </c>
      <c r="D333" s="2514" t="s">
        <v>1829</v>
      </c>
      <c r="E333" s="5140"/>
      <c r="F333" s="5140"/>
      <c r="G333" s="5140"/>
      <c r="H333" s="5140"/>
      <c r="I333" s="5141"/>
      <c r="J333" s="2515" t="s">
        <v>395</v>
      </c>
      <c r="K333" s="5141"/>
      <c r="L333" s="5180"/>
      <c r="M333" s="5180"/>
      <c r="N333" s="5181"/>
      <c r="O333" s="5144"/>
      <c r="P333" s="5144"/>
      <c r="Q333" s="1065"/>
      <c r="R333" s="1065"/>
      <c r="S333" s="1065"/>
      <c r="T333" s="1065"/>
      <c r="U333" s="1065"/>
      <c r="V333" s="1065"/>
      <c r="W333" s="1065"/>
      <c r="X333" s="1065"/>
      <c r="Y333" s="1065"/>
      <c r="Z333" s="1065"/>
    </row>
    <row r="334" spans="1:26" ht="21.75" customHeight="1">
      <c r="A334" s="1135"/>
      <c r="B334" s="1090"/>
      <c r="C334" s="1199" t="s">
        <v>1409</v>
      </c>
      <c r="D334" s="2514" t="s">
        <v>1836</v>
      </c>
      <c r="E334" s="5140"/>
      <c r="F334" s="5140"/>
      <c r="G334" s="5140"/>
      <c r="H334" s="5140"/>
      <c r="I334" s="5141"/>
      <c r="J334" s="2515">
        <v>1</v>
      </c>
      <c r="K334" s="5141"/>
      <c r="L334" s="5180"/>
      <c r="M334" s="5180"/>
      <c r="N334" s="5181"/>
      <c r="O334" s="5144"/>
      <c r="P334" s="5144"/>
      <c r="Q334" s="1065"/>
      <c r="R334" s="1065"/>
      <c r="S334" s="1065"/>
      <c r="T334" s="1065"/>
      <c r="U334" s="1065"/>
      <c r="V334" s="1065"/>
      <c r="W334" s="1065"/>
      <c r="X334" s="1065"/>
      <c r="Y334" s="1065"/>
      <c r="Z334" s="1065"/>
    </row>
    <row r="335" spans="1:26" ht="21.75" customHeight="1">
      <c r="A335" s="1135"/>
      <c r="B335" s="1087"/>
      <c r="C335" s="1199" t="s">
        <v>1414</v>
      </c>
      <c r="D335" s="2514" t="s">
        <v>1831</v>
      </c>
      <c r="E335" s="5140"/>
      <c r="F335" s="5140"/>
      <c r="G335" s="5140"/>
      <c r="H335" s="2515" t="s">
        <v>1843</v>
      </c>
      <c r="I335" s="5140"/>
      <c r="J335" s="5140"/>
      <c r="K335" s="5141"/>
      <c r="L335" s="5180"/>
      <c r="M335" s="5180"/>
      <c r="N335" s="5181"/>
      <c r="O335" s="5144"/>
      <c r="P335" s="5144"/>
      <c r="Q335" s="1065"/>
      <c r="R335" s="1065"/>
      <c r="S335" s="1065"/>
      <c r="T335" s="1065"/>
      <c r="U335" s="1065"/>
      <c r="V335" s="1065"/>
      <c r="W335" s="1065"/>
      <c r="X335" s="1065"/>
      <c r="Y335" s="1065"/>
      <c r="Z335" s="1065"/>
    </row>
    <row r="336" spans="1:26" ht="21.75" customHeight="1">
      <c r="A336" s="1135"/>
      <c r="B336" s="1090"/>
      <c r="C336" s="1199" t="s">
        <v>1421</v>
      </c>
      <c r="D336" s="2514" t="s">
        <v>1844</v>
      </c>
      <c r="E336" s="5140"/>
      <c r="F336" s="5140"/>
      <c r="G336" s="5140"/>
      <c r="H336" s="5140"/>
      <c r="I336" s="5140"/>
      <c r="J336" s="2515">
        <v>1</v>
      </c>
      <c r="K336" s="5141"/>
      <c r="L336" s="5180"/>
      <c r="M336" s="5180"/>
      <c r="N336" s="5181"/>
      <c r="O336" s="5144"/>
      <c r="P336" s="5144"/>
      <c r="Q336" s="1065"/>
      <c r="R336" s="1065"/>
      <c r="S336" s="1065"/>
      <c r="T336" s="1065"/>
      <c r="U336" s="1065"/>
      <c r="V336" s="1065"/>
      <c r="W336" s="1065"/>
      <c r="X336" s="1065"/>
      <c r="Y336" s="1065"/>
      <c r="Z336" s="1065"/>
    </row>
    <row r="337" spans="1:26" ht="38.25" customHeight="1">
      <c r="A337" s="1135"/>
      <c r="B337" s="1090" t="s">
        <v>1349</v>
      </c>
      <c r="C337" s="2514" t="s">
        <v>1845</v>
      </c>
      <c r="D337" s="5140"/>
      <c r="E337" s="5140"/>
      <c r="F337" s="5140"/>
      <c r="G337" s="5140"/>
      <c r="H337" s="5140"/>
      <c r="I337" s="5140"/>
      <c r="J337" s="5141"/>
      <c r="K337" s="1200"/>
      <c r="L337" s="5180"/>
      <c r="M337" s="5180"/>
      <c r="N337" s="5181"/>
      <c r="O337" s="5144"/>
      <c r="P337" s="5144"/>
      <c r="Q337" s="1065"/>
      <c r="R337" s="1065"/>
      <c r="S337" s="1065"/>
      <c r="T337" s="1065"/>
      <c r="U337" s="1065"/>
      <c r="V337" s="1065"/>
      <c r="W337" s="1065"/>
      <c r="X337" s="1065"/>
      <c r="Y337" s="1065"/>
      <c r="Z337" s="1065"/>
    </row>
    <row r="338" spans="1:26" ht="23.25" customHeight="1">
      <c r="A338" s="1135"/>
      <c r="B338" s="1090"/>
      <c r="C338" s="1201" t="s">
        <v>1360</v>
      </c>
      <c r="D338" s="2514" t="s">
        <v>1829</v>
      </c>
      <c r="E338" s="5140"/>
      <c r="F338" s="5140"/>
      <c r="G338" s="5140"/>
      <c r="H338" s="5140"/>
      <c r="I338" s="5141"/>
      <c r="J338" s="2515" t="s">
        <v>395</v>
      </c>
      <c r="K338" s="5141"/>
      <c r="L338" s="5180"/>
      <c r="M338" s="5180"/>
      <c r="N338" s="5181"/>
      <c r="O338" s="5144"/>
      <c r="P338" s="5144"/>
      <c r="Q338" s="1065"/>
      <c r="R338" s="1065"/>
      <c r="S338" s="1065"/>
      <c r="T338" s="1065"/>
      <c r="U338" s="1065"/>
      <c r="V338" s="1065"/>
      <c r="W338" s="1065"/>
      <c r="X338" s="1065"/>
      <c r="Y338" s="1065"/>
      <c r="Z338" s="1065"/>
    </row>
    <row r="339" spans="1:26" ht="23.25" customHeight="1">
      <c r="A339" s="1135"/>
      <c r="B339" s="1090"/>
      <c r="C339" s="1199" t="s">
        <v>1409</v>
      </c>
      <c r="D339" s="2514" t="s">
        <v>1846</v>
      </c>
      <c r="E339" s="5140"/>
      <c r="F339" s="5140"/>
      <c r="G339" s="5140"/>
      <c r="H339" s="5140"/>
      <c r="I339" s="5141"/>
      <c r="J339" s="2515" t="s">
        <v>1817</v>
      </c>
      <c r="K339" s="5141"/>
      <c r="L339" s="5180"/>
      <c r="M339" s="5180"/>
      <c r="N339" s="5181"/>
      <c r="O339" s="5144"/>
      <c r="P339" s="5144"/>
      <c r="Q339" s="1065"/>
      <c r="R339" s="1065"/>
      <c r="S339" s="1065"/>
      <c r="T339" s="1065"/>
      <c r="U339" s="1065"/>
      <c r="V339" s="1065"/>
      <c r="W339" s="1065"/>
      <c r="X339" s="1065"/>
      <c r="Y339" s="1065"/>
      <c r="Z339" s="1065"/>
    </row>
    <row r="340" spans="1:26" ht="23.25" customHeight="1">
      <c r="A340" s="1135"/>
      <c r="B340" s="1087"/>
      <c r="C340" s="1199" t="s">
        <v>1414</v>
      </c>
      <c r="D340" s="2514" t="s">
        <v>1831</v>
      </c>
      <c r="E340" s="5140"/>
      <c r="F340" s="5140"/>
      <c r="G340" s="5140"/>
      <c r="H340" s="2515" t="s">
        <v>1847</v>
      </c>
      <c r="I340" s="5140"/>
      <c r="J340" s="5140"/>
      <c r="K340" s="5141"/>
      <c r="L340" s="5180"/>
      <c r="M340" s="5180"/>
      <c r="N340" s="5181"/>
      <c r="O340" s="5144"/>
      <c r="P340" s="5144"/>
      <c r="Q340" s="1065"/>
      <c r="R340" s="1065"/>
      <c r="S340" s="1065"/>
      <c r="T340" s="1065"/>
      <c r="U340" s="1065"/>
      <c r="V340" s="1065"/>
      <c r="W340" s="1065"/>
      <c r="X340" s="1065"/>
      <c r="Y340" s="1065"/>
      <c r="Z340" s="1065"/>
    </row>
    <row r="341" spans="1:26" ht="23.25" customHeight="1">
      <c r="A341" s="1135"/>
      <c r="B341" s="1090"/>
      <c r="C341" s="1199" t="s">
        <v>1421</v>
      </c>
      <c r="D341" s="2514" t="s">
        <v>1848</v>
      </c>
      <c r="E341" s="5140"/>
      <c r="F341" s="5140"/>
      <c r="G341" s="5140"/>
      <c r="H341" s="5140"/>
      <c r="I341" s="5140"/>
      <c r="J341" s="2515" t="s">
        <v>1834</v>
      </c>
      <c r="K341" s="5141"/>
      <c r="L341" s="5180"/>
      <c r="M341" s="5180"/>
      <c r="N341" s="5181"/>
      <c r="O341" s="5144"/>
      <c r="P341" s="5144"/>
      <c r="Q341" s="1065"/>
      <c r="R341" s="1065"/>
      <c r="S341" s="1065"/>
      <c r="T341" s="1065"/>
      <c r="U341" s="1065"/>
      <c r="V341" s="1065"/>
      <c r="W341" s="1065"/>
      <c r="X341" s="1065"/>
      <c r="Y341" s="1065"/>
      <c r="Z341" s="1065"/>
    </row>
    <row r="342" spans="1:26" ht="25.5" customHeight="1">
      <c r="A342" s="1135"/>
      <c r="B342" s="1090" t="s">
        <v>1352</v>
      </c>
      <c r="C342" s="2514" t="s">
        <v>1431</v>
      </c>
      <c r="D342" s="5140"/>
      <c r="E342" s="5140"/>
      <c r="F342" s="5140"/>
      <c r="G342" s="5140"/>
      <c r="H342" s="5140"/>
      <c r="I342" s="5140"/>
      <c r="J342" s="5141"/>
      <c r="K342" s="1200"/>
      <c r="L342" s="5180"/>
      <c r="M342" s="5180"/>
      <c r="N342" s="5181"/>
      <c r="O342" s="5144"/>
      <c r="P342" s="5144"/>
      <c r="Q342" s="1065"/>
      <c r="R342" s="1065"/>
      <c r="S342" s="1065"/>
      <c r="T342" s="1065"/>
      <c r="U342" s="1065"/>
      <c r="V342" s="1065"/>
      <c r="W342" s="1065"/>
      <c r="X342" s="1065"/>
      <c r="Y342" s="1065"/>
      <c r="Z342" s="1065"/>
    </row>
    <row r="343" spans="1:26" ht="21" customHeight="1">
      <c r="A343" s="1135"/>
      <c r="B343" s="1090"/>
      <c r="C343" s="1201" t="s">
        <v>1360</v>
      </c>
      <c r="D343" s="2514" t="s">
        <v>1829</v>
      </c>
      <c r="E343" s="5140"/>
      <c r="F343" s="5140"/>
      <c r="G343" s="5140"/>
      <c r="H343" s="5140"/>
      <c r="I343" s="5141"/>
      <c r="J343" s="2515" t="s">
        <v>395</v>
      </c>
      <c r="K343" s="5141"/>
      <c r="L343" s="5180"/>
      <c r="M343" s="5180"/>
      <c r="N343" s="5181"/>
      <c r="O343" s="5144"/>
      <c r="P343" s="5144"/>
      <c r="Q343" s="1065"/>
      <c r="R343" s="1065"/>
      <c r="S343" s="1065"/>
      <c r="T343" s="1065"/>
      <c r="U343" s="1065"/>
      <c r="V343" s="1065"/>
      <c r="W343" s="1065"/>
      <c r="X343" s="1065"/>
      <c r="Y343" s="1065"/>
      <c r="Z343" s="1065"/>
    </row>
    <row r="344" spans="1:26" ht="21" customHeight="1">
      <c r="A344" s="1135"/>
      <c r="B344" s="1090"/>
      <c r="C344" s="1199" t="s">
        <v>1409</v>
      </c>
      <c r="D344" s="2514" t="s">
        <v>1836</v>
      </c>
      <c r="E344" s="5140"/>
      <c r="F344" s="5140"/>
      <c r="G344" s="5140"/>
      <c r="H344" s="5140"/>
      <c r="I344" s="5141"/>
      <c r="J344" s="2515" t="s">
        <v>1817</v>
      </c>
      <c r="K344" s="5141"/>
      <c r="L344" s="5180"/>
      <c r="M344" s="5180"/>
      <c r="N344" s="5181"/>
      <c r="O344" s="5144"/>
      <c r="P344" s="5144"/>
      <c r="Q344" s="1065"/>
      <c r="R344" s="1065"/>
      <c r="S344" s="1065"/>
      <c r="T344" s="1065"/>
      <c r="U344" s="1065"/>
      <c r="V344" s="1065"/>
      <c r="W344" s="1065"/>
      <c r="X344" s="1065"/>
      <c r="Y344" s="1065"/>
      <c r="Z344" s="1065"/>
    </row>
    <row r="345" spans="1:26" ht="21" customHeight="1">
      <c r="A345" s="1135"/>
      <c r="B345" s="1090"/>
      <c r="C345" s="1199" t="s">
        <v>1414</v>
      </c>
      <c r="D345" s="2514" t="s">
        <v>1831</v>
      </c>
      <c r="E345" s="5140"/>
      <c r="F345" s="5140"/>
      <c r="G345" s="5140"/>
      <c r="H345" s="2515" t="s">
        <v>1849</v>
      </c>
      <c r="I345" s="5140"/>
      <c r="J345" s="5140"/>
      <c r="K345" s="5141"/>
      <c r="L345" s="5180"/>
      <c r="M345" s="5180"/>
      <c r="N345" s="5181"/>
      <c r="O345" s="5144"/>
      <c r="P345" s="5144"/>
      <c r="Q345" s="1065"/>
      <c r="R345" s="1065"/>
      <c r="S345" s="1065"/>
      <c r="T345" s="1065"/>
      <c r="U345" s="1065"/>
      <c r="V345" s="1065"/>
      <c r="W345" s="1065"/>
      <c r="X345" s="1065"/>
      <c r="Y345" s="1065"/>
      <c r="Z345" s="1065"/>
    </row>
    <row r="346" spans="1:26" ht="21" customHeight="1">
      <c r="A346" s="1135"/>
      <c r="B346" s="1090"/>
      <c r="C346" s="1199" t="s">
        <v>1421</v>
      </c>
      <c r="D346" s="2514" t="s">
        <v>1850</v>
      </c>
      <c r="E346" s="5140"/>
      <c r="F346" s="5140"/>
      <c r="G346" s="5140"/>
      <c r="H346" s="5140"/>
      <c r="I346" s="5140"/>
      <c r="J346" s="2515" t="s">
        <v>1834</v>
      </c>
      <c r="K346" s="5141"/>
      <c r="L346" s="5180"/>
      <c r="M346" s="5180"/>
      <c r="N346" s="5181"/>
      <c r="O346" s="5144"/>
      <c r="P346" s="5144"/>
      <c r="Q346" s="1065"/>
      <c r="R346" s="1065"/>
      <c r="S346" s="1065"/>
      <c r="T346" s="1065"/>
      <c r="U346" s="1065"/>
      <c r="V346" s="1065"/>
      <c r="W346" s="1065"/>
      <c r="X346" s="1065"/>
      <c r="Y346" s="1065"/>
      <c r="Z346" s="1065"/>
    </row>
    <row r="347" spans="1:26" ht="25.5" customHeight="1">
      <c r="A347" s="1135"/>
      <c r="B347" s="1090" t="s">
        <v>1355</v>
      </c>
      <c r="C347" s="2514" t="s">
        <v>1433</v>
      </c>
      <c r="D347" s="5140"/>
      <c r="E347" s="5140"/>
      <c r="F347" s="5140"/>
      <c r="G347" s="5140"/>
      <c r="H347" s="5140"/>
      <c r="I347" s="5140"/>
      <c r="J347" s="5141"/>
      <c r="K347" s="1200"/>
      <c r="L347" s="5180"/>
      <c r="M347" s="5180"/>
      <c r="N347" s="5181"/>
      <c r="O347" s="5144"/>
      <c r="P347" s="5144"/>
      <c r="Q347" s="1065"/>
      <c r="R347" s="1065"/>
      <c r="S347" s="1065"/>
      <c r="T347" s="1065"/>
      <c r="U347" s="1065"/>
      <c r="V347" s="1065"/>
      <c r="W347" s="1065"/>
      <c r="X347" s="1065"/>
      <c r="Y347" s="1065"/>
      <c r="Z347" s="1065"/>
    </row>
    <row r="348" spans="1:26" ht="27" customHeight="1">
      <c r="A348" s="1135"/>
      <c r="B348" s="1090"/>
      <c r="C348" s="1201" t="s">
        <v>1360</v>
      </c>
      <c r="D348" s="2514" t="s">
        <v>1829</v>
      </c>
      <c r="E348" s="5140"/>
      <c r="F348" s="5140"/>
      <c r="G348" s="5140"/>
      <c r="H348" s="5140"/>
      <c r="I348" s="5141"/>
      <c r="J348" s="2515" t="s">
        <v>1851</v>
      </c>
      <c r="K348" s="5141"/>
      <c r="L348" s="5180"/>
      <c r="M348" s="5180"/>
      <c r="N348" s="5181"/>
      <c r="O348" s="5144"/>
      <c r="P348" s="5144"/>
      <c r="Q348" s="1065"/>
      <c r="R348" s="1065"/>
      <c r="S348" s="1065"/>
      <c r="T348" s="1065"/>
      <c r="U348" s="1065"/>
      <c r="V348" s="1065"/>
      <c r="W348" s="1065"/>
      <c r="X348" s="1065"/>
      <c r="Y348" s="1065"/>
      <c r="Z348" s="1065"/>
    </row>
    <row r="349" spans="1:26" ht="21.75" customHeight="1">
      <c r="A349" s="1135"/>
      <c r="B349" s="1090"/>
      <c r="C349" s="1199" t="s">
        <v>1409</v>
      </c>
      <c r="D349" s="2514" t="s">
        <v>1836</v>
      </c>
      <c r="E349" s="5140"/>
      <c r="F349" s="5140"/>
      <c r="G349" s="5140"/>
      <c r="H349" s="5140"/>
      <c r="I349" s="5141"/>
      <c r="J349" s="2515">
        <v>0</v>
      </c>
      <c r="K349" s="5141"/>
      <c r="L349" s="5180"/>
      <c r="M349" s="5180"/>
      <c r="N349" s="5181"/>
      <c r="O349" s="5144"/>
      <c r="P349" s="5144"/>
      <c r="Q349" s="1065"/>
      <c r="R349" s="1065"/>
      <c r="S349" s="1065"/>
      <c r="T349" s="1065"/>
      <c r="U349" s="1065"/>
      <c r="V349" s="1065"/>
      <c r="W349" s="1065"/>
      <c r="X349" s="1065"/>
      <c r="Y349" s="1065"/>
      <c r="Z349" s="1065"/>
    </row>
    <row r="350" spans="1:26" ht="21.75" customHeight="1">
      <c r="A350" s="1135"/>
      <c r="B350" s="1090"/>
      <c r="C350" s="1199" t="s">
        <v>1414</v>
      </c>
      <c r="D350" s="2514" t="s">
        <v>1831</v>
      </c>
      <c r="E350" s="5140"/>
      <c r="F350" s="5140"/>
      <c r="G350" s="5140"/>
      <c r="H350" s="2515"/>
      <c r="I350" s="5140"/>
      <c r="J350" s="5140"/>
      <c r="K350" s="5141"/>
      <c r="L350" s="5180"/>
      <c r="M350" s="5180"/>
      <c r="N350" s="5181"/>
      <c r="O350" s="5144"/>
      <c r="P350" s="5144"/>
      <c r="Q350" s="1065"/>
      <c r="R350" s="1065"/>
      <c r="S350" s="1065"/>
      <c r="T350" s="1065"/>
      <c r="U350" s="1065"/>
      <c r="V350" s="1065"/>
      <c r="W350" s="1065"/>
      <c r="X350" s="1065"/>
      <c r="Y350" s="1065"/>
      <c r="Z350" s="1065"/>
    </row>
    <row r="351" spans="1:26" ht="21.75" customHeight="1">
      <c r="A351" s="1135"/>
      <c r="B351" s="1090"/>
      <c r="C351" s="1199" t="s">
        <v>1421</v>
      </c>
      <c r="D351" s="2514" t="s">
        <v>1852</v>
      </c>
      <c r="E351" s="5140"/>
      <c r="F351" s="5140"/>
      <c r="G351" s="5140"/>
      <c r="H351" s="5140"/>
      <c r="I351" s="5140"/>
      <c r="J351" s="2515">
        <v>0</v>
      </c>
      <c r="K351" s="5141"/>
      <c r="L351" s="5180"/>
      <c r="M351" s="5180"/>
      <c r="N351" s="5181"/>
      <c r="O351" s="5144"/>
      <c r="P351" s="5144"/>
      <c r="Q351" s="1065"/>
      <c r="R351" s="1065"/>
      <c r="S351" s="1065"/>
      <c r="T351" s="1065"/>
      <c r="U351" s="1065"/>
      <c r="V351" s="1065"/>
      <c r="W351" s="1065"/>
      <c r="X351" s="1065"/>
      <c r="Y351" s="1065"/>
      <c r="Z351" s="1065"/>
    </row>
    <row r="352" spans="1:26" ht="39.75" customHeight="1">
      <c r="A352" s="1135"/>
      <c r="B352" s="1087" t="s">
        <v>1358</v>
      </c>
      <c r="C352" s="2514" t="s">
        <v>1853</v>
      </c>
      <c r="D352" s="5140"/>
      <c r="E352" s="5140"/>
      <c r="F352" s="5140"/>
      <c r="G352" s="5140"/>
      <c r="H352" s="5140"/>
      <c r="I352" s="5140"/>
      <c r="J352" s="5141"/>
      <c r="K352" s="1200"/>
      <c r="L352" s="5180"/>
      <c r="M352" s="5180"/>
      <c r="N352" s="5181"/>
      <c r="O352" s="5144"/>
      <c r="P352" s="5144"/>
      <c r="Q352" s="1065"/>
      <c r="R352" s="1065"/>
      <c r="S352" s="1065"/>
      <c r="T352" s="1065"/>
      <c r="U352" s="1065"/>
      <c r="V352" s="1065"/>
      <c r="W352" s="1065"/>
      <c r="X352" s="1065"/>
      <c r="Y352" s="1065"/>
      <c r="Z352" s="1065"/>
    </row>
    <row r="353" spans="1:26" ht="21.75" customHeight="1">
      <c r="A353" s="1135"/>
      <c r="B353" s="1090"/>
      <c r="C353" s="1201" t="s">
        <v>1360</v>
      </c>
      <c r="D353" s="2514" t="s">
        <v>1829</v>
      </c>
      <c r="E353" s="5140"/>
      <c r="F353" s="5140"/>
      <c r="G353" s="5140"/>
      <c r="H353" s="5140"/>
      <c r="I353" s="5141"/>
      <c r="J353" s="2515" t="s">
        <v>395</v>
      </c>
      <c r="K353" s="5141"/>
      <c r="L353" s="5180"/>
      <c r="M353" s="5180"/>
      <c r="N353" s="5181"/>
      <c r="O353" s="5144"/>
      <c r="P353" s="5144"/>
      <c r="Q353" s="1065"/>
      <c r="R353" s="1065"/>
      <c r="S353" s="1065"/>
      <c r="T353" s="1065"/>
      <c r="U353" s="1065"/>
      <c r="V353" s="1065"/>
      <c r="W353" s="1065"/>
      <c r="X353" s="1065"/>
      <c r="Y353" s="1065"/>
      <c r="Z353" s="1065"/>
    </row>
    <row r="354" spans="1:26" ht="21.75" customHeight="1">
      <c r="A354" s="1135"/>
      <c r="B354" s="1090"/>
      <c r="C354" s="1199" t="s">
        <v>1409</v>
      </c>
      <c r="D354" s="2514" t="s">
        <v>1836</v>
      </c>
      <c r="E354" s="5140"/>
      <c r="F354" s="5140"/>
      <c r="G354" s="5140"/>
      <c r="H354" s="5140"/>
      <c r="I354" s="5141"/>
      <c r="J354" s="2515" t="s">
        <v>1817</v>
      </c>
      <c r="K354" s="5141"/>
      <c r="L354" s="5180"/>
      <c r="M354" s="5180"/>
      <c r="N354" s="5181"/>
      <c r="O354" s="5144"/>
      <c r="P354" s="5144"/>
      <c r="Q354" s="1065"/>
      <c r="R354" s="1065"/>
      <c r="S354" s="1065"/>
      <c r="T354" s="1065"/>
      <c r="U354" s="1065"/>
      <c r="V354" s="1065"/>
      <c r="W354" s="1065"/>
      <c r="X354" s="1065"/>
      <c r="Y354" s="1065"/>
      <c r="Z354" s="1065"/>
    </row>
    <row r="355" spans="1:26" ht="21.75" customHeight="1">
      <c r="A355" s="1135"/>
      <c r="B355" s="1087"/>
      <c r="C355" s="1570" t="s">
        <v>1414</v>
      </c>
      <c r="D355" s="2514" t="s">
        <v>1831</v>
      </c>
      <c r="E355" s="5140"/>
      <c r="F355" s="5140"/>
      <c r="G355" s="5140"/>
      <c r="H355" s="2515" t="s">
        <v>1854</v>
      </c>
      <c r="I355" s="5140"/>
      <c r="J355" s="5140"/>
      <c r="K355" s="5141"/>
      <c r="L355" s="5180"/>
      <c r="M355" s="5180"/>
      <c r="N355" s="5181"/>
      <c r="O355" s="5144"/>
      <c r="P355" s="5144"/>
      <c r="Q355" s="1065"/>
      <c r="R355" s="1065"/>
      <c r="S355" s="1065"/>
      <c r="T355" s="1065"/>
      <c r="U355" s="1065"/>
      <c r="V355" s="1065"/>
      <c r="W355" s="1065"/>
      <c r="X355" s="1065"/>
      <c r="Y355" s="1065"/>
      <c r="Z355" s="1065"/>
    </row>
    <row r="356" spans="1:26" ht="21.75" customHeight="1">
      <c r="A356" s="1135"/>
      <c r="B356" s="1199"/>
      <c r="C356" s="1199" t="s">
        <v>1421</v>
      </c>
      <c r="D356" s="2514" t="s">
        <v>1855</v>
      </c>
      <c r="E356" s="5140"/>
      <c r="F356" s="5140"/>
      <c r="G356" s="5140"/>
      <c r="H356" s="5140"/>
      <c r="I356" s="5140"/>
      <c r="J356" s="2515" t="s">
        <v>1834</v>
      </c>
      <c r="K356" s="5141"/>
      <c r="L356" s="5182"/>
      <c r="M356" s="5182"/>
      <c r="N356" s="5166"/>
      <c r="O356" s="5149"/>
      <c r="P356" s="5149"/>
      <c r="Q356" s="1065"/>
      <c r="R356" s="1065"/>
      <c r="S356" s="1065"/>
      <c r="T356" s="1065"/>
      <c r="U356" s="1065"/>
      <c r="V356" s="1065"/>
      <c r="W356" s="1065"/>
      <c r="X356" s="1065"/>
      <c r="Y356" s="1065"/>
      <c r="Z356" s="1065"/>
    </row>
    <row r="357" spans="1:26" ht="41.25" customHeight="1">
      <c r="A357" s="1135"/>
      <c r="B357" s="1562" t="s">
        <v>1856</v>
      </c>
      <c r="C357" s="2514" t="s">
        <v>1857</v>
      </c>
      <c r="D357" s="5140"/>
      <c r="E357" s="5140"/>
      <c r="F357" s="5140"/>
      <c r="G357" s="5140"/>
      <c r="H357" s="1101" t="s">
        <v>57</v>
      </c>
      <c r="I357" s="1202" t="s">
        <v>1858</v>
      </c>
      <c r="J357" s="2521"/>
      <c r="K357" s="5140"/>
      <c r="L357" s="5140"/>
      <c r="M357" s="5140"/>
      <c r="N357" s="5145"/>
      <c r="O357" s="1566" t="s">
        <v>1859</v>
      </c>
      <c r="P357" s="1566"/>
      <c r="Q357" s="1065"/>
      <c r="R357" s="1065"/>
      <c r="S357" s="1065"/>
      <c r="T357" s="1065"/>
      <c r="U357" s="1065"/>
      <c r="V357" s="1065"/>
      <c r="W357" s="1065"/>
      <c r="X357" s="1065"/>
      <c r="Y357" s="1065"/>
      <c r="Z357" s="1065"/>
    </row>
    <row r="358" spans="1:26" ht="94.5" customHeight="1">
      <c r="A358" s="1135"/>
      <c r="B358" s="1562" t="s">
        <v>1860</v>
      </c>
      <c r="C358" s="2522" t="s">
        <v>1861</v>
      </c>
      <c r="D358" s="5163"/>
      <c r="E358" s="5163"/>
      <c r="F358" s="5163"/>
      <c r="G358" s="5175"/>
      <c r="H358" s="1101" t="s">
        <v>57</v>
      </c>
      <c r="I358" s="1098" t="s">
        <v>1443</v>
      </c>
      <c r="J358" s="2523"/>
      <c r="K358" s="5140"/>
      <c r="L358" s="5140"/>
      <c r="M358" s="5140"/>
      <c r="N358" s="5145"/>
      <c r="O358" s="2518" t="s">
        <v>1862</v>
      </c>
      <c r="P358" s="2518"/>
      <c r="Q358" s="1065"/>
      <c r="R358" s="1065"/>
      <c r="S358" s="1065"/>
      <c r="T358" s="1065"/>
      <c r="U358" s="1065"/>
      <c r="V358" s="1065"/>
      <c r="W358" s="1065"/>
      <c r="X358" s="1065"/>
      <c r="Y358" s="1065"/>
      <c r="Z358" s="1065"/>
    </row>
    <row r="359" spans="1:26" ht="26.25" customHeight="1">
      <c r="A359" s="1135"/>
      <c r="B359" s="1087" t="s">
        <v>1333</v>
      </c>
      <c r="C359" s="2522" t="s">
        <v>1863</v>
      </c>
      <c r="D359" s="5163"/>
      <c r="E359" s="5163"/>
      <c r="F359" s="5163"/>
      <c r="G359" s="5175"/>
      <c r="H359" s="2524"/>
      <c r="I359" s="5140"/>
      <c r="J359" s="5140"/>
      <c r="K359" s="5140"/>
      <c r="L359" s="5140"/>
      <c r="M359" s="5140"/>
      <c r="N359" s="5145"/>
      <c r="O359" s="5149"/>
      <c r="P359" s="5149"/>
      <c r="Q359" s="1065"/>
      <c r="R359" s="1065"/>
      <c r="S359" s="1065"/>
      <c r="T359" s="1065"/>
      <c r="U359" s="1065"/>
      <c r="V359" s="1065"/>
      <c r="W359" s="1065"/>
      <c r="X359" s="1065"/>
      <c r="Y359" s="1065"/>
      <c r="Z359" s="1065"/>
    </row>
    <row r="360" spans="1:26" ht="38.25" customHeight="1">
      <c r="A360" s="1135"/>
      <c r="B360" s="1559" t="s">
        <v>1864</v>
      </c>
      <c r="C360" s="2514" t="s">
        <v>1865</v>
      </c>
      <c r="D360" s="5140"/>
      <c r="E360" s="5140"/>
      <c r="F360" s="5140"/>
      <c r="G360" s="5141"/>
      <c r="H360" s="2515" t="s">
        <v>1866</v>
      </c>
      <c r="I360" s="5141"/>
      <c r="J360" s="2516" t="s">
        <v>1443</v>
      </c>
      <c r="K360" s="2517"/>
      <c r="L360" s="5163"/>
      <c r="M360" s="5163"/>
      <c r="N360" s="5179"/>
      <c r="O360" s="2518" t="s">
        <v>1867</v>
      </c>
      <c r="P360" s="2518"/>
      <c r="Q360" s="1065"/>
      <c r="R360" s="1065"/>
      <c r="S360" s="1065"/>
      <c r="T360" s="1065"/>
      <c r="U360" s="1065"/>
      <c r="V360" s="1065"/>
      <c r="W360" s="1065"/>
      <c r="X360" s="1065"/>
      <c r="Y360" s="1065"/>
      <c r="Z360" s="1065"/>
    </row>
    <row r="361" spans="1:26" ht="45.75" customHeight="1" thickBot="1">
      <c r="A361" s="1135"/>
      <c r="B361" s="1201" t="s">
        <v>435</v>
      </c>
      <c r="C361" s="2519" t="s">
        <v>1868</v>
      </c>
      <c r="D361" s="5156"/>
      <c r="E361" s="5156"/>
      <c r="F361" s="5156"/>
      <c r="G361" s="5170"/>
      <c r="H361" s="2520" t="s">
        <v>1869</v>
      </c>
      <c r="I361" s="5170"/>
      <c r="J361" s="5207"/>
      <c r="K361" s="5134"/>
      <c r="L361" s="5134"/>
      <c r="M361" s="5134"/>
      <c r="N361" s="5209"/>
      <c r="O361" s="5161"/>
      <c r="P361" s="5161"/>
      <c r="Q361" s="1065"/>
      <c r="R361" s="1065"/>
      <c r="S361" s="1065"/>
      <c r="T361" s="1065"/>
      <c r="U361" s="1065"/>
      <c r="V361" s="1065"/>
      <c r="W361" s="1065"/>
      <c r="X361" s="1065"/>
      <c r="Y361" s="1065"/>
      <c r="Z361" s="1065"/>
    </row>
    <row r="362" spans="1:26" ht="171.6" customHeight="1" thickBot="1">
      <c r="A362" s="1065"/>
      <c r="B362" s="2509" t="s">
        <v>1870</v>
      </c>
      <c r="C362" s="5135"/>
      <c r="D362" s="5135"/>
      <c r="E362" s="5135"/>
      <c r="F362" s="5135"/>
      <c r="G362" s="5222"/>
      <c r="H362" s="2510" t="s">
        <v>1871</v>
      </c>
      <c r="I362" s="2511"/>
      <c r="J362" s="2511"/>
      <c r="K362" s="2511"/>
      <c r="L362" s="2511"/>
      <c r="M362" s="2511"/>
      <c r="N362" s="2511"/>
      <c r="O362" s="2512"/>
      <c r="P362" s="5136"/>
      <c r="Q362" s="1065"/>
      <c r="R362" s="1065"/>
      <c r="S362" s="1065"/>
      <c r="T362" s="1065"/>
      <c r="U362" s="1065"/>
      <c r="V362" s="1065"/>
      <c r="W362" s="1065"/>
      <c r="X362" s="1065"/>
      <c r="Y362" s="1065"/>
      <c r="Z362" s="1065"/>
    </row>
    <row r="363" spans="1:26" ht="24" customHeight="1" thickBot="1">
      <c r="A363" s="1065"/>
      <c r="B363" s="2513" t="s">
        <v>1872</v>
      </c>
      <c r="C363" s="5135"/>
      <c r="D363" s="5135"/>
      <c r="E363" s="5135"/>
      <c r="F363" s="5135"/>
      <c r="G363" s="5135"/>
      <c r="H363" s="5135"/>
      <c r="I363" s="5135"/>
      <c r="J363" s="5135"/>
      <c r="K363" s="5135"/>
      <c r="L363" s="5135"/>
      <c r="M363" s="5135"/>
      <c r="N363" s="5135"/>
      <c r="O363" s="5135"/>
      <c r="P363" s="1203"/>
      <c r="Q363" s="1065"/>
      <c r="R363" s="1065"/>
      <c r="S363" s="1065"/>
      <c r="T363" s="1065"/>
      <c r="U363" s="1065"/>
      <c r="V363" s="1065"/>
      <c r="W363" s="1065"/>
      <c r="X363" s="1065"/>
      <c r="Y363" s="1065"/>
      <c r="Z363" s="1065"/>
    </row>
    <row r="364" spans="1:26" ht="15.75" customHeight="1">
      <c r="A364" s="1065"/>
      <c r="B364" s="1065"/>
      <c r="C364" s="1065"/>
      <c r="D364" s="1065"/>
      <c r="E364" s="1065"/>
      <c r="F364" s="1065"/>
      <c r="G364" s="1065"/>
      <c r="H364" s="1065"/>
      <c r="I364" s="1065"/>
      <c r="J364" s="1065"/>
      <c r="K364" s="1065"/>
      <c r="L364" s="1065"/>
      <c r="M364" s="1065"/>
      <c r="N364" s="1065"/>
      <c r="O364" s="1065"/>
      <c r="P364" s="1065"/>
      <c r="Q364" s="1065"/>
      <c r="R364" s="1065"/>
      <c r="S364" s="1065"/>
      <c r="T364" s="1065"/>
      <c r="U364" s="1065"/>
      <c r="V364" s="1065"/>
      <c r="W364" s="1065"/>
      <c r="X364" s="1065"/>
      <c r="Y364" s="1065"/>
      <c r="Z364" s="1065"/>
    </row>
    <row r="365" spans="1:26" ht="15.75" customHeight="1">
      <c r="A365" s="1065"/>
      <c r="B365" s="1065"/>
      <c r="C365" s="1065"/>
      <c r="D365" s="1065"/>
      <c r="E365" s="1065"/>
      <c r="F365" s="1065"/>
      <c r="G365" s="1065"/>
      <c r="H365" s="1065"/>
      <c r="I365" s="1065"/>
      <c r="J365" s="1065"/>
      <c r="K365" s="1065"/>
      <c r="L365" s="1065"/>
      <c r="M365" s="1065"/>
      <c r="N365" s="1065"/>
      <c r="O365" s="1065"/>
      <c r="P365" s="1065"/>
      <c r="Q365" s="1065"/>
      <c r="R365" s="1065"/>
      <c r="S365" s="1065"/>
      <c r="T365" s="1065"/>
      <c r="U365" s="1065"/>
      <c r="V365" s="1065"/>
      <c r="W365" s="1065"/>
      <c r="X365" s="1065"/>
      <c r="Y365" s="1065"/>
      <c r="Z365" s="1065"/>
    </row>
    <row r="366" spans="1:26" ht="15.75" customHeight="1">
      <c r="A366" s="1065"/>
      <c r="B366" s="1065"/>
      <c r="C366" s="1065"/>
      <c r="D366" s="1065"/>
      <c r="E366" s="1065"/>
      <c r="F366" s="1065"/>
      <c r="G366" s="1065"/>
      <c r="H366" s="1065"/>
      <c r="I366" s="1065"/>
      <c r="J366" s="1065"/>
      <c r="K366" s="1065"/>
      <c r="L366" s="1065"/>
      <c r="M366" s="1065"/>
      <c r="N366" s="1065"/>
      <c r="O366" s="1065"/>
      <c r="P366" s="1065"/>
      <c r="Q366" s="1065"/>
      <c r="R366" s="1065"/>
      <c r="S366" s="1065"/>
      <c r="T366" s="1065"/>
      <c r="U366" s="1065"/>
      <c r="V366" s="1065"/>
      <c r="W366" s="1065"/>
      <c r="X366" s="1065"/>
      <c r="Y366" s="1065"/>
      <c r="Z366" s="1065"/>
    </row>
    <row r="367" spans="1:26" ht="15.75" customHeight="1">
      <c r="A367" s="1065"/>
      <c r="B367" s="1065"/>
      <c r="C367" s="1065"/>
      <c r="D367" s="1065"/>
      <c r="E367" s="1065"/>
      <c r="F367" s="1065"/>
      <c r="G367" s="1065"/>
      <c r="H367" s="1065"/>
      <c r="I367" s="1065"/>
      <c r="J367" s="1065"/>
      <c r="K367" s="1065"/>
      <c r="L367" s="1065"/>
      <c r="M367" s="1065"/>
      <c r="N367" s="1065"/>
      <c r="O367" s="1065"/>
      <c r="P367" s="1065"/>
      <c r="Q367" s="1065"/>
      <c r="R367" s="1065"/>
      <c r="S367" s="1065"/>
      <c r="T367" s="1065"/>
      <c r="U367" s="1065"/>
      <c r="V367" s="1065"/>
      <c r="W367" s="1065"/>
      <c r="X367" s="1065"/>
      <c r="Y367" s="1065"/>
      <c r="Z367" s="1065"/>
    </row>
    <row r="368" spans="1:26" ht="15.75" customHeight="1">
      <c r="A368" s="1065"/>
      <c r="B368" s="1065"/>
      <c r="C368" s="1065"/>
      <c r="D368" s="1065"/>
      <c r="E368" s="1065"/>
      <c r="F368" s="1065"/>
      <c r="G368" s="1065"/>
      <c r="H368" s="1065"/>
      <c r="I368" s="1065"/>
      <c r="J368" s="1065"/>
      <c r="K368" s="1065"/>
      <c r="L368" s="1065"/>
      <c r="M368" s="1065"/>
      <c r="N368" s="1065"/>
      <c r="O368" s="1065"/>
      <c r="P368" s="1065"/>
      <c r="Q368" s="1065"/>
      <c r="R368" s="1065"/>
      <c r="S368" s="1065"/>
      <c r="T368" s="1065"/>
      <c r="U368" s="1065"/>
      <c r="V368" s="1065"/>
      <c r="W368" s="1065"/>
      <c r="X368" s="1065"/>
      <c r="Y368" s="1065"/>
      <c r="Z368" s="1065"/>
    </row>
    <row r="369" spans="1:26" ht="15.75" customHeight="1">
      <c r="A369" s="1065"/>
      <c r="B369" s="1065"/>
      <c r="C369" s="1065"/>
      <c r="D369" s="1065"/>
      <c r="E369" s="1065"/>
      <c r="F369" s="1065"/>
      <c r="G369" s="1065"/>
      <c r="H369" s="1065"/>
      <c r="I369" s="1065"/>
      <c r="J369" s="1065"/>
      <c r="K369" s="1065"/>
      <c r="L369" s="1065"/>
      <c r="M369" s="1065"/>
      <c r="N369" s="1065"/>
      <c r="O369" s="1065"/>
      <c r="P369" s="1065"/>
      <c r="Q369" s="1065"/>
      <c r="R369" s="1065"/>
      <c r="S369" s="1065"/>
      <c r="T369" s="1065"/>
      <c r="U369" s="1065"/>
      <c r="V369" s="1065"/>
      <c r="W369" s="1065"/>
      <c r="X369" s="1065"/>
      <c r="Y369" s="1065"/>
      <c r="Z369" s="1065"/>
    </row>
    <row r="370" spans="1:26" ht="15.75" customHeight="1">
      <c r="A370" s="1065"/>
      <c r="B370" s="1065"/>
      <c r="C370" s="1065"/>
      <c r="D370" s="1065"/>
      <c r="E370" s="1065"/>
      <c r="F370" s="1065"/>
      <c r="G370" s="1065"/>
      <c r="H370" s="1065"/>
      <c r="I370" s="1065"/>
      <c r="J370" s="1065"/>
      <c r="K370" s="1065"/>
      <c r="L370" s="1065"/>
      <c r="M370" s="1065"/>
      <c r="N370" s="1065"/>
      <c r="O370" s="1065"/>
      <c r="P370" s="1065"/>
      <c r="Q370" s="1065"/>
      <c r="R370" s="1065"/>
      <c r="S370" s="1065"/>
      <c r="T370" s="1065"/>
      <c r="U370" s="1065"/>
      <c r="V370" s="1065"/>
      <c r="W370" s="1065"/>
      <c r="X370" s="1065"/>
      <c r="Y370" s="1065"/>
      <c r="Z370" s="1065"/>
    </row>
    <row r="371" spans="1:26" ht="15.75" customHeight="1">
      <c r="A371" s="1065"/>
      <c r="B371" s="1065"/>
      <c r="C371" s="1065"/>
      <c r="D371" s="1065"/>
      <c r="E371" s="1065"/>
      <c r="F371" s="1065"/>
      <c r="G371" s="1065"/>
      <c r="H371" s="1065"/>
      <c r="I371" s="1065"/>
      <c r="J371" s="1065"/>
      <c r="K371" s="1065"/>
      <c r="L371" s="1065"/>
      <c r="M371" s="1065"/>
      <c r="N371" s="1065"/>
      <c r="O371" s="1065"/>
      <c r="P371" s="1065"/>
      <c r="Q371" s="1065"/>
      <c r="R371" s="1065"/>
      <c r="S371" s="1065"/>
      <c r="T371" s="1065"/>
      <c r="U371" s="1065"/>
      <c r="V371" s="1065"/>
      <c r="W371" s="1065"/>
      <c r="X371" s="1065"/>
      <c r="Y371" s="1065"/>
      <c r="Z371" s="1065"/>
    </row>
    <row r="372" spans="1:26" ht="15.75" customHeight="1">
      <c r="A372" s="1065"/>
      <c r="B372" s="1065"/>
      <c r="C372" s="1065"/>
      <c r="D372" s="1065"/>
      <c r="E372" s="1065"/>
      <c r="F372" s="1065"/>
      <c r="G372" s="1065"/>
      <c r="H372" s="1065"/>
      <c r="I372" s="1065"/>
      <c r="J372" s="1065"/>
      <c r="K372" s="1065"/>
      <c r="L372" s="1065"/>
      <c r="M372" s="1065"/>
      <c r="N372" s="1065"/>
      <c r="O372" s="1065"/>
      <c r="P372" s="1065"/>
      <c r="Q372" s="1065"/>
      <c r="R372" s="1065"/>
      <c r="S372" s="1065"/>
      <c r="T372" s="1065"/>
      <c r="U372" s="1065"/>
      <c r="V372" s="1065"/>
      <c r="W372" s="1065"/>
      <c r="X372" s="1065"/>
      <c r="Y372" s="1065"/>
      <c r="Z372" s="1065"/>
    </row>
    <row r="373" spans="1:26" ht="15.75" customHeight="1">
      <c r="A373" s="1065"/>
      <c r="B373" s="1065"/>
      <c r="C373" s="1065"/>
      <c r="D373" s="1065"/>
      <c r="E373" s="1065"/>
      <c r="F373" s="1065"/>
      <c r="G373" s="1065"/>
      <c r="H373" s="1065"/>
      <c r="I373" s="1065"/>
      <c r="J373" s="1065"/>
      <c r="K373" s="1065"/>
      <c r="L373" s="1065"/>
      <c r="M373" s="1065"/>
      <c r="N373" s="1065"/>
      <c r="O373" s="1065"/>
      <c r="P373" s="1065"/>
      <c r="Q373" s="1065"/>
      <c r="R373" s="1065"/>
      <c r="S373" s="1065"/>
      <c r="T373" s="1065"/>
      <c r="U373" s="1065"/>
      <c r="V373" s="1065"/>
      <c r="W373" s="1065"/>
      <c r="X373" s="1065"/>
      <c r="Y373" s="1065"/>
      <c r="Z373" s="1065"/>
    </row>
    <row r="374" spans="1:26" ht="15.75" customHeight="1">
      <c r="A374" s="1065"/>
      <c r="B374" s="1065"/>
      <c r="C374" s="1065"/>
      <c r="D374" s="1065"/>
      <c r="E374" s="1065"/>
      <c r="F374" s="1065"/>
      <c r="G374" s="1065"/>
      <c r="H374" s="1065"/>
      <c r="I374" s="1065"/>
      <c r="J374" s="1065"/>
      <c r="K374" s="1065"/>
      <c r="L374" s="1065"/>
      <c r="M374" s="1065"/>
      <c r="N374" s="1065"/>
      <c r="O374" s="1065"/>
      <c r="P374" s="1065"/>
      <c r="Q374" s="1065"/>
      <c r="R374" s="1065"/>
      <c r="S374" s="1065"/>
      <c r="T374" s="1065"/>
      <c r="U374" s="1065"/>
      <c r="V374" s="1065"/>
      <c r="W374" s="1065"/>
      <c r="X374" s="1065"/>
      <c r="Y374" s="1065"/>
      <c r="Z374" s="1065"/>
    </row>
    <row r="375" spans="1:26" ht="15.75" customHeight="1">
      <c r="A375" s="1065"/>
      <c r="B375" s="1065"/>
      <c r="C375" s="1065"/>
      <c r="D375" s="1065"/>
      <c r="E375" s="1065"/>
      <c r="F375" s="1065"/>
      <c r="G375" s="1065"/>
      <c r="H375" s="1065"/>
      <c r="I375" s="1065"/>
      <c r="J375" s="1065"/>
      <c r="K375" s="1065"/>
      <c r="L375" s="1065"/>
      <c r="M375" s="1065"/>
      <c r="N375" s="1065"/>
      <c r="O375" s="1065"/>
      <c r="P375" s="1065"/>
      <c r="Q375" s="1065"/>
      <c r="R375" s="1065"/>
      <c r="S375" s="1065"/>
      <c r="T375" s="1065"/>
      <c r="U375" s="1065"/>
      <c r="V375" s="1065"/>
      <c r="W375" s="1065"/>
      <c r="X375" s="1065"/>
      <c r="Y375" s="1065"/>
      <c r="Z375" s="1065"/>
    </row>
    <row r="376" spans="1:26" ht="15.75" customHeight="1">
      <c r="A376" s="1065"/>
      <c r="B376" s="1065"/>
      <c r="C376" s="1065"/>
      <c r="D376" s="1065"/>
      <c r="E376" s="1065"/>
      <c r="F376" s="1065"/>
      <c r="G376" s="1065"/>
      <c r="H376" s="1065"/>
      <c r="I376" s="1065"/>
      <c r="J376" s="1065"/>
      <c r="K376" s="1065"/>
      <c r="L376" s="1065"/>
      <c r="M376" s="1065"/>
      <c r="N376" s="1065"/>
      <c r="O376" s="1065"/>
      <c r="P376" s="1065"/>
      <c r="Q376" s="1065"/>
      <c r="R376" s="1065"/>
      <c r="S376" s="1065"/>
      <c r="T376" s="1065"/>
      <c r="U376" s="1065"/>
      <c r="V376" s="1065"/>
      <c r="W376" s="1065"/>
      <c r="X376" s="1065"/>
      <c r="Y376" s="1065"/>
      <c r="Z376" s="1065"/>
    </row>
    <row r="377" spans="1:26" ht="15.75" customHeight="1">
      <c r="A377" s="1065"/>
      <c r="B377" s="1065"/>
      <c r="C377" s="1065"/>
      <c r="D377" s="1065"/>
      <c r="E377" s="1065"/>
      <c r="F377" s="1065"/>
      <c r="G377" s="1065"/>
      <c r="H377" s="1065"/>
      <c r="I377" s="1065"/>
      <c r="J377" s="1065"/>
      <c r="K377" s="1065"/>
      <c r="L377" s="1065"/>
      <c r="M377" s="1065"/>
      <c r="N377" s="1065"/>
      <c r="O377" s="1065"/>
      <c r="P377" s="1065"/>
      <c r="Q377" s="1065"/>
      <c r="R377" s="1065"/>
      <c r="S377" s="1065"/>
      <c r="T377" s="1065"/>
      <c r="U377" s="1065"/>
      <c r="V377" s="1065"/>
      <c r="W377" s="1065"/>
      <c r="X377" s="1065"/>
      <c r="Y377" s="1065"/>
      <c r="Z377" s="1065"/>
    </row>
    <row r="378" spans="1:26" ht="15.75" customHeight="1">
      <c r="A378" s="1065"/>
      <c r="B378" s="1065"/>
      <c r="C378" s="1065"/>
      <c r="D378" s="1065"/>
      <c r="E378" s="1065"/>
      <c r="F378" s="1065"/>
      <c r="G378" s="1065"/>
      <c r="H378" s="1065"/>
      <c r="I378" s="1065"/>
      <c r="J378" s="1065"/>
      <c r="K378" s="1065"/>
      <c r="L378" s="1065"/>
      <c r="M378" s="1065"/>
      <c r="N378" s="1065"/>
      <c r="O378" s="1065"/>
      <c r="P378" s="1065"/>
      <c r="Q378" s="1065"/>
      <c r="R378" s="1065"/>
      <c r="S378" s="1065"/>
      <c r="T378" s="1065"/>
      <c r="U378" s="1065"/>
      <c r="V378" s="1065"/>
      <c r="W378" s="1065"/>
      <c r="X378" s="1065"/>
      <c r="Y378" s="1065"/>
      <c r="Z378" s="1065"/>
    </row>
    <row r="379" spans="1:26" ht="15.75" customHeight="1">
      <c r="A379" s="1065"/>
      <c r="B379" s="1065"/>
      <c r="C379" s="1065"/>
      <c r="D379" s="1065"/>
      <c r="E379" s="1065"/>
      <c r="F379" s="1065"/>
      <c r="G379" s="1065"/>
      <c r="H379" s="1065"/>
      <c r="I379" s="1065"/>
      <c r="J379" s="1065"/>
      <c r="K379" s="1065"/>
      <c r="L379" s="1065"/>
      <c r="M379" s="1065"/>
      <c r="N379" s="1065"/>
      <c r="O379" s="1065"/>
      <c r="P379" s="1065"/>
      <c r="Q379" s="1065"/>
      <c r="R379" s="1065"/>
      <c r="S379" s="1065"/>
      <c r="T379" s="1065"/>
      <c r="U379" s="1065"/>
      <c r="V379" s="1065"/>
      <c r="W379" s="1065"/>
      <c r="X379" s="1065"/>
      <c r="Y379" s="1065"/>
      <c r="Z379" s="1065"/>
    </row>
    <row r="380" spans="1:26" ht="15.75" customHeight="1">
      <c r="A380" s="1065"/>
      <c r="B380" s="1065"/>
      <c r="C380" s="1065"/>
      <c r="D380" s="1065"/>
      <c r="E380" s="1065"/>
      <c r="F380" s="1065"/>
      <c r="G380" s="1065"/>
      <c r="H380" s="1065"/>
      <c r="I380" s="1065"/>
      <c r="J380" s="1065"/>
      <c r="K380" s="1065"/>
      <c r="L380" s="1065"/>
      <c r="M380" s="1065"/>
      <c r="N380" s="1065"/>
      <c r="O380" s="1065"/>
      <c r="P380" s="1065"/>
      <c r="Q380" s="1065"/>
      <c r="R380" s="1065"/>
      <c r="S380" s="1065"/>
      <c r="T380" s="1065"/>
      <c r="U380" s="1065"/>
      <c r="V380" s="1065"/>
      <c r="W380" s="1065"/>
      <c r="X380" s="1065"/>
      <c r="Y380" s="1065"/>
      <c r="Z380" s="1065"/>
    </row>
    <row r="381" spans="1:26" ht="15.75" customHeight="1">
      <c r="A381" s="1065"/>
      <c r="B381" s="1065"/>
      <c r="C381" s="1065"/>
      <c r="D381" s="1065"/>
      <c r="E381" s="1065"/>
      <c r="F381" s="1065"/>
      <c r="G381" s="1065"/>
      <c r="H381" s="1065"/>
      <c r="I381" s="1065"/>
      <c r="J381" s="1065"/>
      <c r="K381" s="1065"/>
      <c r="L381" s="1065"/>
      <c r="M381" s="1065"/>
      <c r="N381" s="1065"/>
      <c r="O381" s="1065"/>
      <c r="P381" s="1065"/>
      <c r="Q381" s="1065"/>
      <c r="R381" s="1065"/>
      <c r="S381" s="1065"/>
      <c r="T381" s="1065"/>
      <c r="U381" s="1065"/>
      <c r="V381" s="1065"/>
      <c r="W381" s="1065"/>
      <c r="X381" s="1065"/>
      <c r="Y381" s="1065"/>
      <c r="Z381" s="1065"/>
    </row>
    <row r="382" spans="1:26" ht="15.75" customHeight="1">
      <c r="A382" s="1065"/>
      <c r="B382" s="1065"/>
      <c r="C382" s="1065"/>
      <c r="D382" s="1065"/>
      <c r="E382" s="1065"/>
      <c r="F382" s="1065"/>
      <c r="G382" s="1065"/>
      <c r="H382" s="1065"/>
      <c r="I382" s="1065"/>
      <c r="J382" s="1065"/>
      <c r="K382" s="1065"/>
      <c r="L382" s="1065"/>
      <c r="M382" s="1065"/>
      <c r="N382" s="1065"/>
      <c r="O382" s="1065"/>
      <c r="P382" s="1065"/>
      <c r="Q382" s="1065"/>
      <c r="R382" s="1065"/>
      <c r="S382" s="1065"/>
      <c r="T382" s="1065"/>
      <c r="U382" s="1065"/>
      <c r="V382" s="1065"/>
      <c r="W382" s="1065"/>
      <c r="X382" s="1065"/>
      <c r="Y382" s="1065"/>
      <c r="Z382" s="1065"/>
    </row>
    <row r="383" spans="1:26" ht="15.75" customHeight="1">
      <c r="A383" s="1065"/>
      <c r="B383" s="1065"/>
      <c r="C383" s="1065"/>
      <c r="D383" s="1065"/>
      <c r="E383" s="1065"/>
      <c r="F383" s="1065"/>
      <c r="G383" s="1065"/>
      <c r="H383" s="1065"/>
      <c r="I383" s="1065"/>
      <c r="J383" s="1065"/>
      <c r="K383" s="1065"/>
      <c r="L383" s="1065"/>
      <c r="M383" s="1065"/>
      <c r="N383" s="1065"/>
      <c r="O383" s="1065"/>
      <c r="P383" s="1065"/>
      <c r="Q383" s="1065"/>
      <c r="R383" s="1065"/>
      <c r="S383" s="1065"/>
      <c r="T383" s="1065"/>
      <c r="U383" s="1065"/>
      <c r="V383" s="1065"/>
      <c r="W383" s="1065"/>
      <c r="X383" s="1065"/>
      <c r="Y383" s="1065"/>
      <c r="Z383" s="1065"/>
    </row>
    <row r="384" spans="1:26" ht="15.75" customHeight="1">
      <c r="A384" s="1065"/>
      <c r="B384" s="1065"/>
      <c r="C384" s="1065"/>
      <c r="D384" s="1065"/>
      <c r="E384" s="1065"/>
      <c r="F384" s="1065"/>
      <c r="G384" s="1065"/>
      <c r="H384" s="1065"/>
      <c r="I384" s="1065"/>
      <c r="J384" s="1065"/>
      <c r="K384" s="1065"/>
      <c r="L384" s="1065"/>
      <c r="M384" s="1065"/>
      <c r="N384" s="1065"/>
      <c r="O384" s="1065"/>
      <c r="P384" s="1065"/>
      <c r="Q384" s="1065"/>
      <c r="R384" s="1065"/>
      <c r="S384" s="1065"/>
      <c r="T384" s="1065"/>
      <c r="U384" s="1065"/>
      <c r="V384" s="1065"/>
      <c r="W384" s="1065"/>
      <c r="X384" s="1065"/>
      <c r="Y384" s="1065"/>
      <c r="Z384" s="1065"/>
    </row>
    <row r="385" spans="1:26" ht="15.75" customHeight="1">
      <c r="A385" s="1065"/>
      <c r="B385" s="1065"/>
      <c r="C385" s="1065"/>
      <c r="D385" s="1065"/>
      <c r="E385" s="1065"/>
      <c r="F385" s="1065"/>
      <c r="G385" s="1065"/>
      <c r="H385" s="1065"/>
      <c r="I385" s="1065"/>
      <c r="J385" s="1065"/>
      <c r="K385" s="1065"/>
      <c r="L385" s="1065"/>
      <c r="M385" s="1065"/>
      <c r="N385" s="1065"/>
      <c r="O385" s="1065"/>
      <c r="P385" s="1065"/>
      <c r="Q385" s="1065"/>
      <c r="R385" s="1065"/>
      <c r="S385" s="1065"/>
      <c r="T385" s="1065"/>
      <c r="U385" s="1065"/>
      <c r="V385" s="1065"/>
      <c r="W385" s="1065"/>
      <c r="X385" s="1065"/>
      <c r="Y385" s="1065"/>
      <c r="Z385" s="1065"/>
    </row>
    <row r="386" spans="1:26" ht="15.75" customHeight="1">
      <c r="A386" s="1065"/>
      <c r="B386" s="1065"/>
      <c r="C386" s="1065"/>
      <c r="D386" s="1065"/>
      <c r="E386" s="1065"/>
      <c r="F386" s="1065"/>
      <c r="G386" s="1065"/>
      <c r="H386" s="1065"/>
      <c r="I386" s="1065"/>
      <c r="J386" s="1065"/>
      <c r="K386" s="1065"/>
      <c r="L386" s="1065"/>
      <c r="M386" s="1065"/>
      <c r="N386" s="1065"/>
      <c r="O386" s="1065"/>
      <c r="P386" s="1065"/>
      <c r="Q386" s="1065"/>
      <c r="R386" s="1065"/>
      <c r="S386" s="1065"/>
      <c r="T386" s="1065"/>
      <c r="U386" s="1065"/>
      <c r="V386" s="1065"/>
      <c r="W386" s="1065"/>
      <c r="X386" s="1065"/>
      <c r="Y386" s="1065"/>
      <c r="Z386" s="1065"/>
    </row>
    <row r="387" spans="1:26" ht="15.75" customHeight="1">
      <c r="A387" s="1065"/>
      <c r="B387" s="1065"/>
      <c r="C387" s="1065"/>
      <c r="D387" s="1065"/>
      <c r="E387" s="1065"/>
      <c r="F387" s="1065"/>
      <c r="G387" s="1065"/>
      <c r="H387" s="1065"/>
      <c r="I387" s="1065"/>
      <c r="J387" s="1065"/>
      <c r="K387" s="1065"/>
      <c r="L387" s="1065"/>
      <c r="M387" s="1065"/>
      <c r="N387" s="1065"/>
      <c r="O387" s="1065"/>
      <c r="P387" s="1065"/>
      <c r="Q387" s="1065"/>
      <c r="R387" s="1065"/>
      <c r="S387" s="1065"/>
      <c r="T387" s="1065"/>
      <c r="U387" s="1065"/>
      <c r="V387" s="1065"/>
      <c r="W387" s="1065"/>
      <c r="X387" s="1065"/>
      <c r="Y387" s="1065"/>
      <c r="Z387" s="1065"/>
    </row>
    <row r="388" spans="1:26" ht="15.75" customHeight="1">
      <c r="A388" s="1065"/>
      <c r="B388" s="1065"/>
      <c r="C388" s="1065"/>
      <c r="D388" s="1065"/>
      <c r="E388" s="1065"/>
      <c r="F388" s="1065"/>
      <c r="G388" s="1065"/>
      <c r="H388" s="1065"/>
      <c r="I388" s="1065"/>
      <c r="J388" s="1065"/>
      <c r="K388" s="1065"/>
      <c r="L388" s="1065"/>
      <c r="M388" s="1065"/>
      <c r="N388" s="1065"/>
      <c r="O388" s="1065"/>
      <c r="P388" s="1065"/>
      <c r="Q388" s="1065"/>
      <c r="R388" s="1065"/>
      <c r="S388" s="1065"/>
      <c r="T388" s="1065"/>
      <c r="U388" s="1065"/>
      <c r="V388" s="1065"/>
      <c r="W388" s="1065"/>
      <c r="X388" s="1065"/>
      <c r="Y388" s="1065"/>
      <c r="Z388" s="1065"/>
    </row>
    <row r="389" spans="1:26" ht="15.75" customHeight="1">
      <c r="A389" s="1065"/>
      <c r="B389" s="1065"/>
      <c r="C389" s="1065"/>
      <c r="D389" s="1065"/>
      <c r="E389" s="1065"/>
      <c r="F389" s="1065"/>
      <c r="G389" s="1065"/>
      <c r="H389" s="1065"/>
      <c r="I389" s="1065"/>
      <c r="J389" s="1065"/>
      <c r="K389" s="1065"/>
      <c r="L389" s="1065"/>
      <c r="M389" s="1065"/>
      <c r="N389" s="1065"/>
      <c r="O389" s="1065"/>
      <c r="P389" s="1065"/>
      <c r="Q389" s="1065"/>
      <c r="R389" s="1065"/>
      <c r="S389" s="1065"/>
      <c r="T389" s="1065"/>
      <c r="U389" s="1065"/>
      <c r="V389" s="1065"/>
      <c r="W389" s="1065"/>
      <c r="X389" s="1065"/>
      <c r="Y389" s="1065"/>
      <c r="Z389" s="1065"/>
    </row>
    <row r="390" spans="1:26" ht="15.75" customHeight="1">
      <c r="A390" s="1065"/>
      <c r="B390" s="1065"/>
      <c r="C390" s="1065"/>
      <c r="D390" s="1065"/>
      <c r="E390" s="1065"/>
      <c r="F390" s="1065"/>
      <c r="G390" s="1065"/>
      <c r="H390" s="1065"/>
      <c r="I390" s="1065"/>
      <c r="J390" s="1065"/>
      <c r="K390" s="1065"/>
      <c r="L390" s="1065"/>
      <c r="M390" s="1065"/>
      <c r="N390" s="1065"/>
      <c r="O390" s="1065"/>
      <c r="P390" s="1065"/>
      <c r="Q390" s="1065"/>
      <c r="R390" s="1065"/>
      <c r="S390" s="1065"/>
      <c r="T390" s="1065"/>
      <c r="U390" s="1065"/>
      <c r="V390" s="1065"/>
      <c r="W390" s="1065"/>
      <c r="X390" s="1065"/>
      <c r="Y390" s="1065"/>
      <c r="Z390" s="1065"/>
    </row>
    <row r="391" spans="1:26" ht="15.75" customHeight="1">
      <c r="A391" s="1065"/>
      <c r="B391" s="1065"/>
      <c r="C391" s="1065"/>
      <c r="D391" s="1065"/>
      <c r="E391" s="1065"/>
      <c r="F391" s="1065"/>
      <c r="G391" s="1065"/>
      <c r="H391" s="1065"/>
      <c r="I391" s="1065"/>
      <c r="J391" s="1065"/>
      <c r="K391" s="1065"/>
      <c r="L391" s="1065"/>
      <c r="M391" s="1065"/>
      <c r="N391" s="1065"/>
      <c r="O391" s="1065"/>
      <c r="P391" s="1065"/>
      <c r="Q391" s="1065"/>
      <c r="R391" s="1065"/>
      <c r="S391" s="1065"/>
      <c r="T391" s="1065"/>
      <c r="U391" s="1065"/>
      <c r="V391" s="1065"/>
      <c r="W391" s="1065"/>
      <c r="X391" s="1065"/>
      <c r="Y391" s="1065"/>
      <c r="Z391" s="1065"/>
    </row>
    <row r="392" spans="1:26" ht="15.75" customHeight="1">
      <c r="A392" s="1065"/>
      <c r="B392" s="1065"/>
      <c r="C392" s="1065"/>
      <c r="D392" s="1065"/>
      <c r="E392" s="1065"/>
      <c r="F392" s="1065"/>
      <c r="G392" s="1065"/>
      <c r="H392" s="1065"/>
      <c r="I392" s="1065"/>
      <c r="J392" s="1065"/>
      <c r="K392" s="1065"/>
      <c r="L392" s="1065"/>
      <c r="M392" s="1065"/>
      <c r="N392" s="1065"/>
      <c r="O392" s="1065"/>
      <c r="P392" s="1065"/>
      <c r="Q392" s="1065"/>
      <c r="R392" s="1065"/>
      <c r="S392" s="1065"/>
      <c r="T392" s="1065"/>
      <c r="U392" s="1065"/>
      <c r="V392" s="1065"/>
      <c r="W392" s="1065"/>
      <c r="X392" s="1065"/>
      <c r="Y392" s="1065"/>
      <c r="Z392" s="1065"/>
    </row>
    <row r="393" spans="1:26" ht="15.75" customHeight="1">
      <c r="A393" s="1065"/>
      <c r="B393" s="1065"/>
      <c r="C393" s="1065"/>
      <c r="D393" s="1065"/>
      <c r="E393" s="1065"/>
      <c r="F393" s="1065"/>
      <c r="G393" s="1065"/>
      <c r="H393" s="1065"/>
      <c r="I393" s="1065"/>
      <c r="J393" s="1065"/>
      <c r="K393" s="1065"/>
      <c r="L393" s="1065"/>
      <c r="M393" s="1065"/>
      <c r="N393" s="1065"/>
      <c r="O393" s="1065"/>
      <c r="P393" s="1065"/>
      <c r="Q393" s="1065"/>
      <c r="R393" s="1065"/>
      <c r="S393" s="1065"/>
      <c r="T393" s="1065"/>
      <c r="U393" s="1065"/>
      <c r="V393" s="1065"/>
      <c r="W393" s="1065"/>
      <c r="X393" s="1065"/>
      <c r="Y393" s="1065"/>
      <c r="Z393" s="1065"/>
    </row>
    <row r="394" spans="1:26" ht="15.75" customHeight="1">
      <c r="A394" s="1065"/>
      <c r="B394" s="1065"/>
      <c r="C394" s="1065"/>
      <c r="D394" s="1065"/>
      <c r="E394" s="1065"/>
      <c r="F394" s="1065"/>
      <c r="G394" s="1065"/>
      <c r="H394" s="1065"/>
      <c r="I394" s="1065"/>
      <c r="J394" s="1065"/>
      <c r="K394" s="1065"/>
      <c r="L394" s="1065"/>
      <c r="M394" s="1065"/>
      <c r="N394" s="1065"/>
      <c r="O394" s="1065"/>
      <c r="P394" s="1065"/>
      <c r="Q394" s="1065"/>
      <c r="R394" s="1065"/>
      <c r="S394" s="1065"/>
      <c r="T394" s="1065"/>
      <c r="U394" s="1065"/>
      <c r="V394" s="1065"/>
      <c r="W394" s="1065"/>
      <c r="X394" s="1065"/>
      <c r="Y394" s="1065"/>
      <c r="Z394" s="1065"/>
    </row>
    <row r="395" spans="1:26" ht="15.75" customHeight="1">
      <c r="A395" s="1065"/>
      <c r="B395" s="1065"/>
      <c r="C395" s="1065"/>
      <c r="D395" s="1065"/>
      <c r="E395" s="1065"/>
      <c r="F395" s="1065"/>
      <c r="G395" s="1065"/>
      <c r="H395" s="1065"/>
      <c r="I395" s="1065"/>
      <c r="J395" s="1065"/>
      <c r="K395" s="1065"/>
      <c r="L395" s="1065"/>
      <c r="M395" s="1065"/>
      <c r="N395" s="1065"/>
      <c r="O395" s="1065"/>
      <c r="P395" s="1065"/>
      <c r="Q395" s="1065"/>
      <c r="R395" s="1065"/>
      <c r="S395" s="1065"/>
      <c r="T395" s="1065"/>
      <c r="U395" s="1065"/>
      <c r="V395" s="1065"/>
      <c r="W395" s="1065"/>
      <c r="X395" s="1065"/>
      <c r="Y395" s="1065"/>
      <c r="Z395" s="1065"/>
    </row>
    <row r="396" spans="1:26" ht="15.75" customHeight="1">
      <c r="A396" s="1065"/>
      <c r="B396" s="1065"/>
      <c r="C396" s="1065"/>
      <c r="D396" s="1065"/>
      <c r="E396" s="1065"/>
      <c r="F396" s="1065"/>
      <c r="G396" s="1065"/>
      <c r="H396" s="1065"/>
      <c r="I396" s="1065"/>
      <c r="J396" s="1065"/>
      <c r="K396" s="1065"/>
      <c r="L396" s="1065"/>
      <c r="M396" s="1065"/>
      <c r="N396" s="1065"/>
      <c r="O396" s="1065"/>
      <c r="P396" s="1065"/>
      <c r="Q396" s="1065"/>
      <c r="R396" s="1065"/>
      <c r="S396" s="1065"/>
      <c r="T396" s="1065"/>
      <c r="U396" s="1065"/>
      <c r="V396" s="1065"/>
      <c r="W396" s="1065"/>
      <c r="X396" s="1065"/>
      <c r="Y396" s="1065"/>
      <c r="Z396" s="1065"/>
    </row>
    <row r="397" spans="1:26" ht="15.75" customHeight="1">
      <c r="A397" s="1065"/>
      <c r="B397" s="1065"/>
      <c r="C397" s="1065"/>
      <c r="D397" s="1065"/>
      <c r="E397" s="1065"/>
      <c r="F397" s="1065"/>
      <c r="G397" s="1065"/>
      <c r="H397" s="1065"/>
      <c r="I397" s="1065"/>
      <c r="J397" s="1065"/>
      <c r="K397" s="1065"/>
      <c r="L397" s="1065"/>
      <c r="M397" s="1065"/>
      <c r="N397" s="1065"/>
      <c r="O397" s="1065"/>
      <c r="P397" s="1065"/>
      <c r="Q397" s="1065"/>
      <c r="R397" s="1065"/>
      <c r="S397" s="1065"/>
      <c r="T397" s="1065"/>
      <c r="U397" s="1065"/>
      <c r="V397" s="1065"/>
      <c r="W397" s="1065"/>
      <c r="X397" s="1065"/>
      <c r="Y397" s="1065"/>
      <c r="Z397" s="1065"/>
    </row>
    <row r="398" spans="1:26" ht="15.75" customHeight="1">
      <c r="A398" s="1065"/>
      <c r="B398" s="1065"/>
      <c r="C398" s="1065"/>
      <c r="D398" s="1065"/>
      <c r="E398" s="1065"/>
      <c r="F398" s="1065"/>
      <c r="G398" s="1065"/>
      <c r="H398" s="1065"/>
      <c r="I398" s="1065"/>
      <c r="J398" s="1065"/>
      <c r="K398" s="1065"/>
      <c r="L398" s="1065"/>
      <c r="M398" s="1065"/>
      <c r="N398" s="1065"/>
      <c r="O398" s="1065"/>
      <c r="P398" s="1065"/>
      <c r="Q398" s="1065"/>
      <c r="R398" s="1065"/>
      <c r="S398" s="1065"/>
      <c r="T398" s="1065"/>
      <c r="U398" s="1065"/>
      <c r="V398" s="1065"/>
      <c r="W398" s="1065"/>
      <c r="X398" s="1065"/>
      <c r="Y398" s="1065"/>
      <c r="Z398" s="1065"/>
    </row>
    <row r="399" spans="1:26" ht="15.75" customHeight="1">
      <c r="A399" s="1065"/>
      <c r="B399" s="1065"/>
      <c r="C399" s="1065"/>
      <c r="D399" s="1065"/>
      <c r="E399" s="1065"/>
      <c r="F399" s="1065"/>
      <c r="G399" s="1065"/>
      <c r="H399" s="1065"/>
      <c r="I399" s="1065"/>
      <c r="J399" s="1065"/>
      <c r="K399" s="1065"/>
      <c r="L399" s="1065"/>
      <c r="M399" s="1065"/>
      <c r="N399" s="1065"/>
      <c r="O399" s="1065"/>
      <c r="P399" s="1065"/>
      <c r="Q399" s="1065"/>
      <c r="R399" s="1065"/>
      <c r="S399" s="1065"/>
      <c r="T399" s="1065"/>
      <c r="U399" s="1065"/>
      <c r="V399" s="1065"/>
      <c r="W399" s="1065"/>
      <c r="X399" s="1065"/>
      <c r="Y399" s="1065"/>
      <c r="Z399" s="1065"/>
    </row>
    <row r="400" spans="1:26" ht="15.75" customHeight="1">
      <c r="A400" s="1065"/>
      <c r="B400" s="1065"/>
      <c r="C400" s="1065"/>
      <c r="D400" s="1065"/>
      <c r="E400" s="1065"/>
      <c r="F400" s="1065"/>
      <c r="G400" s="1065"/>
      <c r="H400" s="1065"/>
      <c r="I400" s="1065"/>
      <c r="J400" s="1065"/>
      <c r="K400" s="1065"/>
      <c r="L400" s="1065"/>
      <c r="M400" s="1065"/>
      <c r="N400" s="1065"/>
      <c r="O400" s="1065"/>
      <c r="P400" s="1065"/>
      <c r="Q400" s="1065"/>
      <c r="R400" s="1065"/>
      <c r="S400" s="1065"/>
      <c r="T400" s="1065"/>
      <c r="U400" s="1065"/>
      <c r="V400" s="1065"/>
      <c r="W400" s="1065"/>
      <c r="X400" s="1065"/>
      <c r="Y400" s="1065"/>
      <c r="Z400" s="1065"/>
    </row>
    <row r="401" spans="1:26" ht="15.75" customHeight="1">
      <c r="A401" s="1065"/>
      <c r="B401" s="1065"/>
      <c r="C401" s="1065"/>
      <c r="D401" s="1065"/>
      <c r="E401" s="1065"/>
      <c r="F401" s="1065"/>
      <c r="G401" s="1065"/>
      <c r="H401" s="1065"/>
      <c r="I401" s="1065"/>
      <c r="J401" s="1065"/>
      <c r="K401" s="1065"/>
      <c r="L401" s="1065"/>
      <c r="M401" s="1065"/>
      <c r="N401" s="1065"/>
      <c r="O401" s="1065"/>
      <c r="P401" s="1065"/>
      <c r="Q401" s="1065"/>
      <c r="R401" s="1065"/>
      <c r="S401" s="1065"/>
      <c r="T401" s="1065"/>
      <c r="U401" s="1065"/>
      <c r="V401" s="1065"/>
      <c r="W401" s="1065"/>
      <c r="X401" s="1065"/>
      <c r="Y401" s="1065"/>
      <c r="Z401" s="1065"/>
    </row>
    <row r="402" spans="1:26" ht="15.75" customHeight="1">
      <c r="A402" s="1065"/>
      <c r="B402" s="1065"/>
      <c r="C402" s="1065"/>
      <c r="D402" s="1065"/>
      <c r="E402" s="1065"/>
      <c r="F402" s="1065"/>
      <c r="G402" s="1065"/>
      <c r="H402" s="1065"/>
      <c r="I402" s="1065"/>
      <c r="J402" s="1065"/>
      <c r="K402" s="1065"/>
      <c r="L402" s="1065"/>
      <c r="M402" s="1065"/>
      <c r="N402" s="1065"/>
      <c r="O402" s="1065"/>
      <c r="P402" s="1065"/>
      <c r="Q402" s="1065"/>
      <c r="R402" s="1065"/>
      <c r="S402" s="1065"/>
      <c r="T402" s="1065"/>
      <c r="U402" s="1065"/>
      <c r="V402" s="1065"/>
      <c r="W402" s="1065"/>
      <c r="X402" s="1065"/>
      <c r="Y402" s="1065"/>
      <c r="Z402" s="1065"/>
    </row>
    <row r="403" spans="1:26" ht="15.75" customHeight="1">
      <c r="A403" s="1065"/>
      <c r="B403" s="1065"/>
      <c r="C403" s="1065"/>
      <c r="D403" s="1065"/>
      <c r="E403" s="1065"/>
      <c r="F403" s="1065"/>
      <c r="G403" s="1065"/>
      <c r="H403" s="1065"/>
      <c r="I403" s="1065"/>
      <c r="J403" s="1065"/>
      <c r="K403" s="1065"/>
      <c r="L403" s="1065"/>
      <c r="M403" s="1065"/>
      <c r="N403" s="1065"/>
      <c r="O403" s="1065"/>
      <c r="P403" s="1065"/>
      <c r="Q403" s="1065"/>
      <c r="R403" s="1065"/>
      <c r="S403" s="1065"/>
      <c r="T403" s="1065"/>
      <c r="U403" s="1065"/>
      <c r="V403" s="1065"/>
      <c r="W403" s="1065"/>
      <c r="X403" s="1065"/>
      <c r="Y403" s="1065"/>
      <c r="Z403" s="1065"/>
    </row>
    <row r="404" spans="1:26" ht="15.75" customHeight="1">
      <c r="A404" s="1065"/>
      <c r="B404" s="1065"/>
      <c r="C404" s="1065"/>
      <c r="D404" s="1065"/>
      <c r="E404" s="1065"/>
      <c r="F404" s="1065"/>
      <c r="G404" s="1065"/>
      <c r="H404" s="1065"/>
      <c r="I404" s="1065"/>
      <c r="J404" s="1065"/>
      <c r="K404" s="1065"/>
      <c r="L404" s="1065"/>
      <c r="M404" s="1065"/>
      <c r="N404" s="1065"/>
      <c r="O404" s="1065"/>
      <c r="P404" s="1065"/>
      <c r="Q404" s="1065"/>
      <c r="R404" s="1065"/>
      <c r="S404" s="1065"/>
      <c r="T404" s="1065"/>
      <c r="U404" s="1065"/>
      <c r="V404" s="1065"/>
      <c r="W404" s="1065"/>
      <c r="X404" s="1065"/>
      <c r="Y404" s="1065"/>
      <c r="Z404" s="1065"/>
    </row>
    <row r="405" spans="1:26" ht="15.75" customHeight="1">
      <c r="A405" s="1065"/>
      <c r="B405" s="1065"/>
      <c r="C405" s="1065"/>
      <c r="D405" s="1065"/>
      <c r="E405" s="1065"/>
      <c r="F405" s="1065"/>
      <c r="G405" s="1065"/>
      <c r="H405" s="1065"/>
      <c r="I405" s="1065"/>
      <c r="J405" s="1065"/>
      <c r="K405" s="1065"/>
      <c r="L405" s="1065"/>
      <c r="M405" s="1065"/>
      <c r="N405" s="1065"/>
      <c r="O405" s="1065"/>
      <c r="P405" s="1065"/>
      <c r="Q405" s="1065"/>
      <c r="R405" s="1065"/>
      <c r="S405" s="1065"/>
      <c r="T405" s="1065"/>
      <c r="U405" s="1065"/>
      <c r="V405" s="1065"/>
      <c r="W405" s="1065"/>
      <c r="X405" s="1065"/>
      <c r="Y405" s="1065"/>
      <c r="Z405" s="1065"/>
    </row>
    <row r="406" spans="1:26" ht="15.75" customHeight="1">
      <c r="A406" s="1065"/>
      <c r="B406" s="1065"/>
      <c r="C406" s="1065"/>
      <c r="D406" s="1065"/>
      <c r="E406" s="1065"/>
      <c r="F406" s="1065"/>
      <c r="G406" s="1065"/>
      <c r="H406" s="1065"/>
      <c r="I406" s="1065"/>
      <c r="J406" s="1065"/>
      <c r="K406" s="1065"/>
      <c r="L406" s="1065"/>
      <c r="M406" s="1065"/>
      <c r="N406" s="1065"/>
      <c r="O406" s="1065"/>
      <c r="P406" s="1065"/>
      <c r="Q406" s="1065"/>
      <c r="R406" s="1065"/>
      <c r="S406" s="1065"/>
      <c r="T406" s="1065"/>
      <c r="U406" s="1065"/>
      <c r="V406" s="1065"/>
      <c r="W406" s="1065"/>
      <c r="X406" s="1065"/>
      <c r="Y406" s="1065"/>
      <c r="Z406" s="1065"/>
    </row>
    <row r="407" spans="1:26" ht="15.75" customHeight="1">
      <c r="A407" s="1065"/>
      <c r="B407" s="1065"/>
      <c r="C407" s="1065"/>
      <c r="D407" s="1065"/>
      <c r="E407" s="1065"/>
      <c r="F407" s="1065"/>
      <c r="G407" s="1065"/>
      <c r="H407" s="1065"/>
      <c r="I407" s="1065"/>
      <c r="J407" s="1065"/>
      <c r="K407" s="1065"/>
      <c r="L407" s="1065"/>
      <c r="M407" s="1065"/>
      <c r="N407" s="1065"/>
      <c r="O407" s="1065"/>
      <c r="P407" s="1065"/>
      <c r="Q407" s="1065"/>
      <c r="R407" s="1065"/>
      <c r="S407" s="1065"/>
      <c r="T407" s="1065"/>
      <c r="U407" s="1065"/>
      <c r="V407" s="1065"/>
      <c r="W407" s="1065"/>
      <c r="X407" s="1065"/>
      <c r="Y407" s="1065"/>
      <c r="Z407" s="1065"/>
    </row>
    <row r="408" spans="1:26" ht="15.75" customHeight="1">
      <c r="A408" s="1065"/>
      <c r="B408" s="1065"/>
      <c r="C408" s="1065"/>
      <c r="D408" s="1065"/>
      <c r="E408" s="1065"/>
      <c r="F408" s="1065"/>
      <c r="G408" s="1065"/>
      <c r="H408" s="1065"/>
      <c r="I408" s="1065"/>
      <c r="J408" s="1065"/>
      <c r="K408" s="1065"/>
      <c r="L408" s="1065"/>
      <c r="M408" s="1065"/>
      <c r="N408" s="1065"/>
      <c r="O408" s="1065"/>
      <c r="P408" s="1065"/>
      <c r="Q408" s="1065"/>
      <c r="R408" s="1065"/>
      <c r="S408" s="1065"/>
      <c r="T408" s="1065"/>
      <c r="U408" s="1065"/>
      <c r="V408" s="1065"/>
      <c r="W408" s="1065"/>
      <c r="X408" s="1065"/>
      <c r="Y408" s="1065"/>
      <c r="Z408" s="1065"/>
    </row>
    <row r="409" spans="1:26" ht="15.75" customHeight="1">
      <c r="A409" s="1065"/>
      <c r="B409" s="1065"/>
      <c r="C409" s="1065"/>
      <c r="D409" s="1065"/>
      <c r="E409" s="1065"/>
      <c r="F409" s="1065"/>
      <c r="G409" s="1065"/>
      <c r="H409" s="1065"/>
      <c r="I409" s="1065"/>
      <c r="J409" s="1065"/>
      <c r="K409" s="1065"/>
      <c r="L409" s="1065"/>
      <c r="M409" s="1065"/>
      <c r="N409" s="1065"/>
      <c r="O409" s="1065"/>
      <c r="P409" s="1065"/>
      <c r="Q409" s="1065"/>
      <c r="R409" s="1065"/>
      <c r="S409" s="1065"/>
      <c r="T409" s="1065"/>
      <c r="U409" s="1065"/>
      <c r="V409" s="1065"/>
      <c r="W409" s="1065"/>
      <c r="X409" s="1065"/>
      <c r="Y409" s="1065"/>
      <c r="Z409" s="1065"/>
    </row>
    <row r="410" spans="1:26" ht="15.75" customHeight="1">
      <c r="A410" s="1065"/>
      <c r="B410" s="1065"/>
      <c r="C410" s="1065"/>
      <c r="D410" s="1065"/>
      <c r="E410" s="1065"/>
      <c r="F410" s="1065"/>
      <c r="G410" s="1065"/>
      <c r="H410" s="1065"/>
      <c r="I410" s="1065"/>
      <c r="J410" s="1065"/>
      <c r="K410" s="1065"/>
      <c r="L410" s="1065"/>
      <c r="M410" s="1065"/>
      <c r="N410" s="1065"/>
      <c r="O410" s="1065"/>
      <c r="P410" s="1065"/>
      <c r="Q410" s="1065"/>
      <c r="R410" s="1065"/>
      <c r="S410" s="1065"/>
      <c r="T410" s="1065"/>
      <c r="U410" s="1065"/>
      <c r="V410" s="1065"/>
      <c r="W410" s="1065"/>
      <c r="X410" s="1065"/>
      <c r="Y410" s="1065"/>
      <c r="Z410" s="1065"/>
    </row>
    <row r="411" spans="1:26" ht="15.75" customHeight="1">
      <c r="A411" s="1065"/>
      <c r="B411" s="1065"/>
      <c r="C411" s="1065"/>
      <c r="D411" s="1065"/>
      <c r="E411" s="1065"/>
      <c r="F411" s="1065"/>
      <c r="G411" s="1065"/>
      <c r="H411" s="1065"/>
      <c r="I411" s="1065"/>
      <c r="J411" s="1065"/>
      <c r="K411" s="1065"/>
      <c r="L411" s="1065"/>
      <c r="M411" s="1065"/>
      <c r="N411" s="1065"/>
      <c r="O411" s="1065"/>
      <c r="P411" s="1065"/>
      <c r="Q411" s="1065"/>
      <c r="R411" s="1065"/>
      <c r="S411" s="1065"/>
      <c r="T411" s="1065"/>
      <c r="U411" s="1065"/>
      <c r="V411" s="1065"/>
      <c r="W411" s="1065"/>
      <c r="X411" s="1065"/>
      <c r="Y411" s="1065"/>
      <c r="Z411" s="1065"/>
    </row>
    <row r="412" spans="1:26" ht="15.75" customHeight="1">
      <c r="A412" s="1065"/>
      <c r="B412" s="1065"/>
      <c r="C412" s="1065"/>
      <c r="D412" s="1065"/>
      <c r="E412" s="1065"/>
      <c r="F412" s="1065"/>
      <c r="G412" s="1065"/>
      <c r="H412" s="1065"/>
      <c r="I412" s="1065"/>
      <c r="J412" s="1065"/>
      <c r="K412" s="1065"/>
      <c r="L412" s="1065"/>
      <c r="M412" s="1065"/>
      <c r="N412" s="1065"/>
      <c r="O412" s="1065"/>
      <c r="P412" s="1065"/>
      <c r="Q412" s="1065"/>
      <c r="R412" s="1065"/>
      <c r="S412" s="1065"/>
      <c r="T412" s="1065"/>
      <c r="U412" s="1065"/>
      <c r="V412" s="1065"/>
      <c r="W412" s="1065"/>
      <c r="X412" s="1065"/>
      <c r="Y412" s="1065"/>
      <c r="Z412" s="1065"/>
    </row>
    <row r="413" spans="1:26" ht="15.75" customHeight="1">
      <c r="A413" s="1065"/>
      <c r="B413" s="1065"/>
      <c r="C413" s="1065"/>
      <c r="D413" s="1065"/>
      <c r="E413" s="1065"/>
      <c r="F413" s="1065"/>
      <c r="G413" s="1065"/>
      <c r="H413" s="1065"/>
      <c r="I413" s="1065"/>
      <c r="J413" s="1065"/>
      <c r="K413" s="1065"/>
      <c r="L413" s="1065"/>
      <c r="M413" s="1065"/>
      <c r="N413" s="1065"/>
      <c r="O413" s="1065"/>
      <c r="P413" s="1065"/>
      <c r="Q413" s="1065"/>
      <c r="R413" s="1065"/>
      <c r="S413" s="1065"/>
      <c r="T413" s="1065"/>
      <c r="U413" s="1065"/>
      <c r="V413" s="1065"/>
      <c r="W413" s="1065"/>
      <c r="X413" s="1065"/>
      <c r="Y413" s="1065"/>
      <c r="Z413" s="1065"/>
    </row>
    <row r="414" spans="1:26" ht="15.75" customHeight="1">
      <c r="A414" s="1065"/>
      <c r="B414" s="1065"/>
      <c r="C414" s="1065"/>
      <c r="D414" s="1065"/>
      <c r="E414" s="1065"/>
      <c r="F414" s="1065"/>
      <c r="G414" s="1065"/>
      <c r="H414" s="1065"/>
      <c r="I414" s="1065"/>
      <c r="J414" s="1065"/>
      <c r="K414" s="1065"/>
      <c r="L414" s="1065"/>
      <c r="M414" s="1065"/>
      <c r="N414" s="1065"/>
      <c r="O414" s="1065"/>
      <c r="P414" s="1065"/>
      <c r="Q414" s="1065"/>
      <c r="R414" s="1065"/>
      <c r="S414" s="1065"/>
      <c r="T414" s="1065"/>
      <c r="U414" s="1065"/>
      <c r="V414" s="1065"/>
      <c r="W414" s="1065"/>
      <c r="X414" s="1065"/>
      <c r="Y414" s="1065"/>
      <c r="Z414" s="1065"/>
    </row>
    <row r="415" spans="1:26" ht="15.75" customHeight="1">
      <c r="A415" s="1065"/>
      <c r="B415" s="1065"/>
      <c r="C415" s="1065"/>
      <c r="D415" s="1065"/>
      <c r="E415" s="1065"/>
      <c r="F415" s="1065"/>
      <c r="G415" s="1065"/>
      <c r="H415" s="1065"/>
      <c r="I415" s="1065"/>
      <c r="J415" s="1065"/>
      <c r="K415" s="1065"/>
      <c r="L415" s="1065"/>
      <c r="M415" s="1065"/>
      <c r="N415" s="1065"/>
      <c r="O415" s="1065"/>
      <c r="P415" s="1065"/>
      <c r="Q415" s="1065"/>
      <c r="R415" s="1065"/>
      <c r="S415" s="1065"/>
      <c r="T415" s="1065"/>
      <c r="U415" s="1065"/>
      <c r="V415" s="1065"/>
      <c r="W415" s="1065"/>
      <c r="X415" s="1065"/>
      <c r="Y415" s="1065"/>
      <c r="Z415" s="1065"/>
    </row>
    <row r="416" spans="1:26" ht="15.75" customHeight="1">
      <c r="A416" s="1065"/>
      <c r="B416" s="1065"/>
      <c r="C416" s="1065"/>
      <c r="D416" s="1065"/>
      <c r="E416" s="1065"/>
      <c r="F416" s="1065"/>
      <c r="G416" s="1065"/>
      <c r="H416" s="1065"/>
      <c r="I416" s="1065"/>
      <c r="J416" s="1065"/>
      <c r="K416" s="1065"/>
      <c r="L416" s="1065"/>
      <c r="M416" s="1065"/>
      <c r="N416" s="1065"/>
      <c r="O416" s="1065"/>
      <c r="P416" s="1065"/>
      <c r="Q416" s="1065"/>
      <c r="R416" s="1065"/>
      <c r="S416" s="1065"/>
      <c r="T416" s="1065"/>
      <c r="U416" s="1065"/>
      <c r="V416" s="1065"/>
      <c r="W416" s="1065"/>
      <c r="X416" s="1065"/>
      <c r="Y416" s="1065"/>
      <c r="Z416" s="1065"/>
    </row>
    <row r="417" spans="1:26" ht="15.75" customHeight="1">
      <c r="A417" s="1065"/>
      <c r="B417" s="1065"/>
      <c r="C417" s="1065"/>
      <c r="D417" s="1065"/>
      <c r="E417" s="1065"/>
      <c r="F417" s="1065"/>
      <c r="G417" s="1065"/>
      <c r="H417" s="1065"/>
      <c r="I417" s="1065"/>
      <c r="J417" s="1065"/>
      <c r="K417" s="1065"/>
      <c r="L417" s="1065"/>
      <c r="M417" s="1065"/>
      <c r="N417" s="1065"/>
      <c r="O417" s="1065"/>
      <c r="P417" s="1065"/>
      <c r="Q417" s="1065"/>
      <c r="R417" s="1065"/>
      <c r="S417" s="1065"/>
      <c r="T417" s="1065"/>
      <c r="U417" s="1065"/>
      <c r="V417" s="1065"/>
      <c r="W417" s="1065"/>
      <c r="X417" s="1065"/>
      <c r="Y417" s="1065"/>
      <c r="Z417" s="1065"/>
    </row>
    <row r="418" spans="1:26" ht="15.75" customHeight="1">
      <c r="A418" s="1065"/>
      <c r="B418" s="1065"/>
      <c r="C418" s="1065"/>
      <c r="D418" s="1065"/>
      <c r="E418" s="1065"/>
      <c r="F418" s="1065"/>
      <c r="G418" s="1065"/>
      <c r="H418" s="1065"/>
      <c r="I418" s="1065"/>
      <c r="J418" s="1065"/>
      <c r="K418" s="1065"/>
      <c r="L418" s="1065"/>
      <c r="M418" s="1065"/>
      <c r="N418" s="1065"/>
      <c r="O418" s="1065"/>
      <c r="P418" s="1065"/>
      <c r="Q418" s="1065"/>
      <c r="R418" s="1065"/>
      <c r="S418" s="1065"/>
      <c r="T418" s="1065"/>
      <c r="U418" s="1065"/>
      <c r="V418" s="1065"/>
      <c r="W418" s="1065"/>
      <c r="X418" s="1065"/>
      <c r="Y418" s="1065"/>
      <c r="Z418" s="1065"/>
    </row>
    <row r="419" spans="1:26" ht="15.75" customHeight="1">
      <c r="A419" s="1065"/>
      <c r="B419" s="1065"/>
      <c r="C419" s="1065"/>
      <c r="D419" s="1065"/>
      <c r="E419" s="1065"/>
      <c r="F419" s="1065"/>
      <c r="G419" s="1065"/>
      <c r="H419" s="1065"/>
      <c r="I419" s="1065"/>
      <c r="J419" s="1065"/>
      <c r="K419" s="1065"/>
      <c r="L419" s="1065"/>
      <c r="M419" s="1065"/>
      <c r="N419" s="1065"/>
      <c r="O419" s="1065"/>
      <c r="P419" s="1065"/>
      <c r="Q419" s="1065"/>
      <c r="R419" s="1065"/>
      <c r="S419" s="1065"/>
      <c r="T419" s="1065"/>
      <c r="U419" s="1065"/>
      <c r="V419" s="1065"/>
      <c r="W419" s="1065"/>
      <c r="X419" s="1065"/>
      <c r="Y419" s="1065"/>
      <c r="Z419" s="1065"/>
    </row>
    <row r="420" spans="1:26" ht="15.75" customHeight="1">
      <c r="A420" s="1065"/>
      <c r="B420" s="1065"/>
      <c r="C420" s="1065"/>
      <c r="D420" s="1065"/>
      <c r="E420" s="1065"/>
      <c r="F420" s="1065"/>
      <c r="G420" s="1065"/>
      <c r="H420" s="1065"/>
      <c r="I420" s="1065"/>
      <c r="J420" s="1065"/>
      <c r="K420" s="1065"/>
      <c r="L420" s="1065"/>
      <c r="M420" s="1065"/>
      <c r="N420" s="1065"/>
      <c r="O420" s="1065"/>
      <c r="P420" s="1065"/>
      <c r="Q420" s="1065"/>
      <c r="R420" s="1065"/>
      <c r="S420" s="1065"/>
      <c r="T420" s="1065"/>
      <c r="U420" s="1065"/>
      <c r="V420" s="1065"/>
      <c r="W420" s="1065"/>
      <c r="X420" s="1065"/>
      <c r="Y420" s="1065"/>
      <c r="Z420" s="1065"/>
    </row>
    <row r="421" spans="1:26" ht="15.75" customHeight="1">
      <c r="A421" s="1065"/>
      <c r="B421" s="1065"/>
      <c r="C421" s="1065"/>
      <c r="D421" s="1065"/>
      <c r="E421" s="1065"/>
      <c r="F421" s="1065"/>
      <c r="G421" s="1065"/>
      <c r="H421" s="1065"/>
      <c r="I421" s="1065"/>
      <c r="J421" s="1065"/>
      <c r="K421" s="1065"/>
      <c r="L421" s="1065"/>
      <c r="M421" s="1065"/>
      <c r="N421" s="1065"/>
      <c r="O421" s="1065"/>
      <c r="P421" s="1065"/>
      <c r="Q421" s="1065"/>
      <c r="R421" s="1065"/>
      <c r="S421" s="1065"/>
      <c r="T421" s="1065"/>
      <c r="U421" s="1065"/>
      <c r="V421" s="1065"/>
      <c r="W421" s="1065"/>
      <c r="X421" s="1065"/>
      <c r="Y421" s="1065"/>
      <c r="Z421" s="1065"/>
    </row>
    <row r="422" spans="1:26" ht="15.75" customHeight="1">
      <c r="A422" s="1065"/>
      <c r="B422" s="1065"/>
      <c r="C422" s="1065"/>
      <c r="D422" s="1065"/>
      <c r="E422" s="1065"/>
      <c r="F422" s="1065"/>
      <c r="G422" s="1065"/>
      <c r="H422" s="1065"/>
      <c r="I422" s="1065"/>
      <c r="J422" s="1065"/>
      <c r="K422" s="1065"/>
      <c r="L422" s="1065"/>
      <c r="M422" s="1065"/>
      <c r="N422" s="1065"/>
      <c r="O422" s="1065"/>
      <c r="P422" s="1065"/>
      <c r="Q422" s="1065"/>
      <c r="R422" s="1065"/>
      <c r="S422" s="1065"/>
      <c r="T422" s="1065"/>
      <c r="U422" s="1065"/>
      <c r="V422" s="1065"/>
      <c r="W422" s="1065"/>
      <c r="X422" s="1065"/>
      <c r="Y422" s="1065"/>
      <c r="Z422" s="1065"/>
    </row>
    <row r="423" spans="1:26" ht="15.75" customHeight="1">
      <c r="A423" s="1065"/>
      <c r="B423" s="1065"/>
      <c r="C423" s="1065"/>
      <c r="D423" s="1065"/>
      <c r="E423" s="1065"/>
      <c r="F423" s="1065"/>
      <c r="G423" s="1065"/>
      <c r="H423" s="1065"/>
      <c r="I423" s="1065"/>
      <c r="J423" s="1065"/>
      <c r="K423" s="1065"/>
      <c r="L423" s="1065"/>
      <c r="M423" s="1065"/>
      <c r="N423" s="1065"/>
      <c r="O423" s="1065"/>
      <c r="P423" s="1065"/>
      <c r="Q423" s="1065"/>
      <c r="R423" s="1065"/>
      <c r="S423" s="1065"/>
      <c r="T423" s="1065"/>
      <c r="U423" s="1065"/>
      <c r="V423" s="1065"/>
      <c r="W423" s="1065"/>
      <c r="X423" s="1065"/>
      <c r="Y423" s="1065"/>
      <c r="Z423" s="1065"/>
    </row>
    <row r="424" spans="1:26" ht="15.75" customHeight="1">
      <c r="A424" s="1065"/>
      <c r="B424" s="1065"/>
      <c r="C424" s="1065"/>
      <c r="D424" s="1065"/>
      <c r="E424" s="1065"/>
      <c r="F424" s="1065"/>
      <c r="G424" s="1065"/>
      <c r="H424" s="1065"/>
      <c r="I424" s="1065"/>
      <c r="J424" s="1065"/>
      <c r="K424" s="1065"/>
      <c r="L424" s="1065"/>
      <c r="M424" s="1065"/>
      <c r="N424" s="1065"/>
      <c r="O424" s="1065"/>
      <c r="P424" s="1065"/>
      <c r="Q424" s="1065"/>
      <c r="R424" s="1065"/>
      <c r="S424" s="1065"/>
      <c r="T424" s="1065"/>
      <c r="U424" s="1065"/>
      <c r="V424" s="1065"/>
      <c r="W424" s="1065"/>
      <c r="X424" s="1065"/>
      <c r="Y424" s="1065"/>
      <c r="Z424" s="1065"/>
    </row>
    <row r="425" spans="1:26" ht="15.75" customHeight="1">
      <c r="A425" s="1065"/>
      <c r="B425" s="1065"/>
      <c r="C425" s="1065"/>
      <c r="D425" s="1065"/>
      <c r="E425" s="1065"/>
      <c r="F425" s="1065"/>
      <c r="G425" s="1065"/>
      <c r="H425" s="1065"/>
      <c r="I425" s="1065"/>
      <c r="J425" s="1065"/>
      <c r="K425" s="1065"/>
      <c r="L425" s="1065"/>
      <c r="M425" s="1065"/>
      <c r="N425" s="1065"/>
      <c r="O425" s="1065"/>
      <c r="P425" s="1065"/>
      <c r="Q425" s="1065"/>
      <c r="R425" s="1065"/>
      <c r="S425" s="1065"/>
      <c r="T425" s="1065"/>
      <c r="U425" s="1065"/>
      <c r="V425" s="1065"/>
      <c r="W425" s="1065"/>
      <c r="X425" s="1065"/>
      <c r="Y425" s="1065"/>
      <c r="Z425" s="1065"/>
    </row>
    <row r="426" spans="1:26" ht="15.75" customHeight="1">
      <c r="A426" s="1065"/>
      <c r="B426" s="1065"/>
      <c r="C426" s="1065"/>
      <c r="D426" s="1065"/>
      <c r="E426" s="1065"/>
      <c r="F426" s="1065"/>
      <c r="G426" s="1065"/>
      <c r="H426" s="1065"/>
      <c r="I426" s="1065"/>
      <c r="J426" s="1065"/>
      <c r="K426" s="1065"/>
      <c r="L426" s="1065"/>
      <c r="M426" s="1065"/>
      <c r="N426" s="1065"/>
      <c r="O426" s="1065"/>
      <c r="P426" s="1065"/>
      <c r="Q426" s="1065"/>
      <c r="R426" s="1065"/>
      <c r="S426" s="1065"/>
      <c r="T426" s="1065"/>
      <c r="U426" s="1065"/>
      <c r="V426" s="1065"/>
      <c r="W426" s="1065"/>
      <c r="X426" s="1065"/>
      <c r="Y426" s="1065"/>
      <c r="Z426" s="1065"/>
    </row>
    <row r="427" spans="1:26" ht="15.75" customHeight="1">
      <c r="A427" s="1065"/>
      <c r="B427" s="1065"/>
      <c r="C427" s="1065"/>
      <c r="D427" s="1065"/>
      <c r="E427" s="1065"/>
      <c r="F427" s="1065"/>
      <c r="G427" s="1065"/>
      <c r="H427" s="1065"/>
      <c r="I427" s="1065"/>
      <c r="J427" s="1065"/>
      <c r="K427" s="1065"/>
      <c r="L427" s="1065"/>
      <c r="M427" s="1065"/>
      <c r="N427" s="1065"/>
      <c r="O427" s="1065"/>
      <c r="P427" s="1065"/>
      <c r="Q427" s="1065"/>
      <c r="R427" s="1065"/>
      <c r="S427" s="1065"/>
      <c r="T427" s="1065"/>
      <c r="U427" s="1065"/>
      <c r="V427" s="1065"/>
      <c r="W427" s="1065"/>
      <c r="X427" s="1065"/>
      <c r="Y427" s="1065"/>
      <c r="Z427" s="1065"/>
    </row>
    <row r="428" spans="1:26" ht="15.75" customHeight="1">
      <c r="A428" s="1065"/>
      <c r="B428" s="1065"/>
      <c r="C428" s="1065"/>
      <c r="D428" s="1065"/>
      <c r="E428" s="1065"/>
      <c r="F428" s="1065"/>
      <c r="G428" s="1065"/>
      <c r="H428" s="1065"/>
      <c r="I428" s="1065"/>
      <c r="J428" s="1065"/>
      <c r="K428" s="1065"/>
      <c r="L428" s="1065"/>
      <c r="M428" s="1065"/>
      <c r="N428" s="1065"/>
      <c r="O428" s="1065"/>
      <c r="P428" s="1065"/>
      <c r="Q428" s="1065"/>
      <c r="R428" s="1065"/>
      <c r="S428" s="1065"/>
      <c r="T428" s="1065"/>
      <c r="U428" s="1065"/>
      <c r="V428" s="1065"/>
      <c r="W428" s="1065"/>
      <c r="X428" s="1065"/>
      <c r="Y428" s="1065"/>
      <c r="Z428" s="1065"/>
    </row>
    <row r="429" spans="1:26" ht="15.75" customHeight="1">
      <c r="A429" s="1065"/>
      <c r="B429" s="1065"/>
      <c r="C429" s="1065"/>
      <c r="D429" s="1065"/>
      <c r="E429" s="1065"/>
      <c r="F429" s="1065"/>
      <c r="G429" s="1065"/>
      <c r="H429" s="1065"/>
      <c r="I429" s="1065"/>
      <c r="J429" s="1065"/>
      <c r="K429" s="1065"/>
      <c r="L429" s="1065"/>
      <c r="M429" s="1065"/>
      <c r="N429" s="1065"/>
      <c r="O429" s="1065"/>
      <c r="P429" s="1065"/>
      <c r="Q429" s="1065"/>
      <c r="R429" s="1065"/>
      <c r="S429" s="1065"/>
      <c r="T429" s="1065"/>
      <c r="U429" s="1065"/>
      <c r="V429" s="1065"/>
      <c r="W429" s="1065"/>
      <c r="X429" s="1065"/>
      <c r="Y429" s="1065"/>
      <c r="Z429" s="1065"/>
    </row>
    <row r="430" spans="1:26" ht="15.75" customHeight="1">
      <c r="A430" s="1065"/>
      <c r="B430" s="1065"/>
      <c r="C430" s="1065"/>
      <c r="D430" s="1065"/>
      <c r="E430" s="1065"/>
      <c r="F430" s="1065"/>
      <c r="G430" s="1065"/>
      <c r="H430" s="1065"/>
      <c r="I430" s="1065"/>
      <c r="J430" s="1065"/>
      <c r="K430" s="1065"/>
      <c r="L430" s="1065"/>
      <c r="M430" s="1065"/>
      <c r="N430" s="1065"/>
      <c r="O430" s="1065"/>
      <c r="P430" s="1065"/>
      <c r="Q430" s="1065"/>
      <c r="R430" s="1065"/>
      <c r="S430" s="1065"/>
      <c r="T430" s="1065"/>
      <c r="U430" s="1065"/>
      <c r="V430" s="1065"/>
      <c r="W430" s="1065"/>
      <c r="X430" s="1065"/>
      <c r="Y430" s="1065"/>
      <c r="Z430" s="1065"/>
    </row>
    <row r="431" spans="1:26" ht="15.75" customHeight="1">
      <c r="A431" s="1065"/>
      <c r="B431" s="1065"/>
      <c r="C431" s="1065"/>
      <c r="D431" s="1065"/>
      <c r="E431" s="1065"/>
      <c r="F431" s="1065"/>
      <c r="G431" s="1065"/>
      <c r="H431" s="1065"/>
      <c r="I431" s="1065"/>
      <c r="J431" s="1065"/>
      <c r="K431" s="1065"/>
      <c r="L431" s="1065"/>
      <c r="M431" s="1065"/>
      <c r="N431" s="1065"/>
      <c r="O431" s="1065"/>
      <c r="P431" s="1065"/>
      <c r="Q431" s="1065"/>
      <c r="R431" s="1065"/>
      <c r="S431" s="1065"/>
      <c r="T431" s="1065"/>
      <c r="U431" s="1065"/>
      <c r="V431" s="1065"/>
      <c r="W431" s="1065"/>
      <c r="X431" s="1065"/>
      <c r="Y431" s="1065"/>
      <c r="Z431" s="1065"/>
    </row>
    <row r="432" spans="1:26" ht="15.75" customHeight="1">
      <c r="A432" s="1065"/>
      <c r="B432" s="1065"/>
      <c r="C432" s="1065"/>
      <c r="D432" s="1065"/>
      <c r="E432" s="1065"/>
      <c r="F432" s="1065"/>
      <c r="G432" s="1065"/>
      <c r="H432" s="1065"/>
      <c r="I432" s="1065"/>
      <c r="J432" s="1065"/>
      <c r="K432" s="1065"/>
      <c r="L432" s="1065"/>
      <c r="M432" s="1065"/>
      <c r="N432" s="1065"/>
      <c r="O432" s="1065"/>
      <c r="P432" s="1065"/>
      <c r="Q432" s="1065"/>
      <c r="R432" s="1065"/>
      <c r="S432" s="1065"/>
      <c r="T432" s="1065"/>
      <c r="U432" s="1065"/>
      <c r="V432" s="1065"/>
      <c r="W432" s="1065"/>
      <c r="X432" s="1065"/>
      <c r="Y432" s="1065"/>
      <c r="Z432" s="1065"/>
    </row>
    <row r="433" spans="1:26" ht="15.75" customHeight="1">
      <c r="A433" s="1065"/>
      <c r="B433" s="1065"/>
      <c r="C433" s="1065"/>
      <c r="D433" s="1065"/>
      <c r="E433" s="1065"/>
      <c r="F433" s="1065"/>
      <c r="G433" s="1065"/>
      <c r="H433" s="1065"/>
      <c r="I433" s="1065"/>
      <c r="J433" s="1065"/>
      <c r="K433" s="1065"/>
      <c r="L433" s="1065"/>
      <c r="M433" s="1065"/>
      <c r="N433" s="1065"/>
      <c r="O433" s="1065"/>
      <c r="P433" s="1065"/>
      <c r="Q433" s="1065"/>
      <c r="R433" s="1065"/>
      <c r="S433" s="1065"/>
      <c r="T433" s="1065"/>
      <c r="U433" s="1065"/>
      <c r="V433" s="1065"/>
      <c r="W433" s="1065"/>
      <c r="X433" s="1065"/>
      <c r="Y433" s="1065"/>
      <c r="Z433" s="1065"/>
    </row>
    <row r="434" spans="1:26" ht="15.75" customHeight="1">
      <c r="A434" s="1065"/>
      <c r="B434" s="1065"/>
      <c r="C434" s="1065"/>
      <c r="D434" s="1065"/>
      <c r="E434" s="1065"/>
      <c r="F434" s="1065"/>
      <c r="G434" s="1065"/>
      <c r="H434" s="1065"/>
      <c r="I434" s="1065"/>
      <c r="J434" s="1065"/>
      <c r="K434" s="1065"/>
      <c r="L434" s="1065"/>
      <c r="M434" s="1065"/>
      <c r="N434" s="1065"/>
      <c r="O434" s="1065"/>
      <c r="P434" s="1065"/>
      <c r="Q434" s="1065"/>
      <c r="R434" s="1065"/>
      <c r="S434" s="1065"/>
      <c r="T434" s="1065"/>
      <c r="U434" s="1065"/>
      <c r="V434" s="1065"/>
      <c r="W434" s="1065"/>
      <c r="X434" s="1065"/>
      <c r="Y434" s="1065"/>
      <c r="Z434" s="1065"/>
    </row>
    <row r="435" spans="1:26" ht="15.75" customHeight="1">
      <c r="A435" s="1065"/>
      <c r="B435" s="1065"/>
      <c r="C435" s="1065"/>
      <c r="D435" s="1065"/>
      <c r="E435" s="1065"/>
      <c r="F435" s="1065"/>
      <c r="G435" s="1065"/>
      <c r="H435" s="1065"/>
      <c r="I435" s="1065"/>
      <c r="J435" s="1065"/>
      <c r="K435" s="1065"/>
      <c r="L435" s="1065"/>
      <c r="M435" s="1065"/>
      <c r="N435" s="1065"/>
      <c r="O435" s="1065"/>
      <c r="P435" s="1065"/>
      <c r="Q435" s="1065"/>
      <c r="R435" s="1065"/>
      <c r="S435" s="1065"/>
      <c r="T435" s="1065"/>
      <c r="U435" s="1065"/>
      <c r="V435" s="1065"/>
      <c r="W435" s="1065"/>
      <c r="X435" s="1065"/>
      <c r="Y435" s="1065"/>
      <c r="Z435" s="1065"/>
    </row>
    <row r="436" spans="1:26" ht="15.75" customHeight="1">
      <c r="A436" s="1065"/>
      <c r="B436" s="1065"/>
      <c r="C436" s="1065"/>
      <c r="D436" s="1065"/>
      <c r="E436" s="1065"/>
      <c r="F436" s="1065"/>
      <c r="G436" s="1065"/>
      <c r="H436" s="1065"/>
      <c r="I436" s="1065"/>
      <c r="J436" s="1065"/>
      <c r="K436" s="1065"/>
      <c r="L436" s="1065"/>
      <c r="M436" s="1065"/>
      <c r="N436" s="1065"/>
      <c r="O436" s="1065"/>
      <c r="P436" s="1065"/>
      <c r="Q436" s="1065"/>
      <c r="R436" s="1065"/>
      <c r="S436" s="1065"/>
      <c r="T436" s="1065"/>
      <c r="U436" s="1065"/>
      <c r="V436" s="1065"/>
      <c r="W436" s="1065"/>
      <c r="X436" s="1065"/>
      <c r="Y436" s="1065"/>
      <c r="Z436" s="1065"/>
    </row>
    <row r="437" spans="1:26" ht="15.75" customHeight="1">
      <c r="A437" s="1065"/>
      <c r="B437" s="1065"/>
      <c r="C437" s="1065"/>
      <c r="D437" s="1065"/>
      <c r="E437" s="1065"/>
      <c r="F437" s="1065"/>
      <c r="G437" s="1065"/>
      <c r="H437" s="1065"/>
      <c r="I437" s="1065"/>
      <c r="J437" s="1065"/>
      <c r="K437" s="1065"/>
      <c r="L437" s="1065"/>
      <c r="M437" s="1065"/>
      <c r="N437" s="1065"/>
      <c r="O437" s="1065"/>
      <c r="P437" s="1065"/>
      <c r="Q437" s="1065"/>
      <c r="R437" s="1065"/>
      <c r="S437" s="1065"/>
      <c r="T437" s="1065"/>
      <c r="U437" s="1065"/>
      <c r="V437" s="1065"/>
      <c r="W437" s="1065"/>
      <c r="X437" s="1065"/>
      <c r="Y437" s="1065"/>
      <c r="Z437" s="1065"/>
    </row>
    <row r="438" spans="1:26" ht="15.75" customHeight="1">
      <c r="A438" s="1065"/>
      <c r="B438" s="1065"/>
      <c r="C438" s="1065"/>
      <c r="D438" s="1065"/>
      <c r="E438" s="1065"/>
      <c r="F438" s="1065"/>
      <c r="G438" s="1065"/>
      <c r="H438" s="1065"/>
      <c r="I438" s="1065"/>
      <c r="J438" s="1065"/>
      <c r="K438" s="1065"/>
      <c r="L438" s="1065"/>
      <c r="M438" s="1065"/>
      <c r="N438" s="1065"/>
      <c r="O438" s="1065"/>
      <c r="P438" s="1065"/>
      <c r="Q438" s="1065"/>
      <c r="R438" s="1065"/>
      <c r="S438" s="1065"/>
      <c r="T438" s="1065"/>
      <c r="U438" s="1065"/>
      <c r="V438" s="1065"/>
      <c r="W438" s="1065"/>
      <c r="X438" s="1065"/>
      <c r="Y438" s="1065"/>
      <c r="Z438" s="1065"/>
    </row>
    <row r="439" spans="1:26" ht="15.75" customHeight="1">
      <c r="A439" s="1065"/>
      <c r="B439" s="1065"/>
      <c r="C439" s="1065"/>
      <c r="D439" s="1065"/>
      <c r="E439" s="1065"/>
      <c r="F439" s="1065"/>
      <c r="G439" s="1065"/>
      <c r="H439" s="1065"/>
      <c r="I439" s="1065"/>
      <c r="J439" s="1065"/>
      <c r="K439" s="1065"/>
      <c r="L439" s="1065"/>
      <c r="M439" s="1065"/>
      <c r="N439" s="1065"/>
      <c r="O439" s="1065"/>
      <c r="P439" s="1065"/>
      <c r="Q439" s="1065"/>
      <c r="R439" s="1065"/>
      <c r="S439" s="1065"/>
      <c r="T439" s="1065"/>
      <c r="U439" s="1065"/>
      <c r="V439" s="1065"/>
      <c r="W439" s="1065"/>
      <c r="X439" s="1065"/>
      <c r="Y439" s="1065"/>
      <c r="Z439" s="1065"/>
    </row>
    <row r="440" spans="1:26" ht="15.75" customHeight="1">
      <c r="A440" s="1065"/>
      <c r="B440" s="1065"/>
      <c r="C440" s="1065"/>
      <c r="D440" s="1065"/>
      <c r="E440" s="1065"/>
      <c r="F440" s="1065"/>
      <c r="G440" s="1065"/>
      <c r="H440" s="1065"/>
      <c r="I440" s="1065"/>
      <c r="J440" s="1065"/>
      <c r="K440" s="1065"/>
      <c r="L440" s="1065"/>
      <c r="M440" s="1065"/>
      <c r="N440" s="1065"/>
      <c r="O440" s="1065"/>
      <c r="P440" s="1065"/>
      <c r="Q440" s="1065"/>
      <c r="R440" s="1065"/>
      <c r="S440" s="1065"/>
      <c r="T440" s="1065"/>
      <c r="U440" s="1065"/>
      <c r="V440" s="1065"/>
      <c r="W440" s="1065"/>
      <c r="X440" s="1065"/>
      <c r="Y440" s="1065"/>
      <c r="Z440" s="1065"/>
    </row>
    <row r="441" spans="1:26" ht="15.75" customHeight="1">
      <c r="A441" s="1065"/>
      <c r="B441" s="1065"/>
      <c r="C441" s="1065"/>
      <c r="D441" s="1065"/>
      <c r="E441" s="1065"/>
      <c r="F441" s="1065"/>
      <c r="G441" s="1065"/>
      <c r="H441" s="1065"/>
      <c r="I441" s="1065"/>
      <c r="J441" s="1065"/>
      <c r="K441" s="1065"/>
      <c r="L441" s="1065"/>
      <c r="M441" s="1065"/>
      <c r="N441" s="1065"/>
      <c r="O441" s="1065"/>
      <c r="P441" s="1065"/>
      <c r="Q441" s="1065"/>
      <c r="R441" s="1065"/>
      <c r="S441" s="1065"/>
      <c r="T441" s="1065"/>
      <c r="U441" s="1065"/>
      <c r="V441" s="1065"/>
      <c r="W441" s="1065"/>
      <c r="X441" s="1065"/>
      <c r="Y441" s="1065"/>
      <c r="Z441" s="1065"/>
    </row>
    <row r="442" spans="1:26" ht="15.75" customHeight="1">
      <c r="A442" s="1065"/>
      <c r="B442" s="1065"/>
      <c r="C442" s="1065"/>
      <c r="D442" s="1065"/>
      <c r="E442" s="1065"/>
      <c r="F442" s="1065"/>
      <c r="G442" s="1065"/>
      <c r="H442" s="1065"/>
      <c r="I442" s="1065"/>
      <c r="J442" s="1065"/>
      <c r="K442" s="1065"/>
      <c r="L442" s="1065"/>
      <c r="M442" s="1065"/>
      <c r="N442" s="1065"/>
      <c r="O442" s="1065"/>
      <c r="P442" s="1065"/>
      <c r="Q442" s="1065"/>
      <c r="R442" s="1065"/>
      <c r="S442" s="1065"/>
      <c r="T442" s="1065"/>
      <c r="U442" s="1065"/>
      <c r="V442" s="1065"/>
      <c r="W442" s="1065"/>
      <c r="X442" s="1065"/>
      <c r="Y442" s="1065"/>
      <c r="Z442" s="1065"/>
    </row>
    <row r="443" spans="1:26" ht="15.75" customHeight="1">
      <c r="A443" s="1065"/>
      <c r="B443" s="1065"/>
      <c r="C443" s="1065"/>
      <c r="D443" s="1065"/>
      <c r="E443" s="1065"/>
      <c r="F443" s="1065"/>
      <c r="G443" s="1065"/>
      <c r="H443" s="1065"/>
      <c r="I443" s="1065"/>
      <c r="J443" s="1065"/>
      <c r="K443" s="1065"/>
      <c r="L443" s="1065"/>
      <c r="M443" s="1065"/>
      <c r="N443" s="1065"/>
      <c r="O443" s="1065"/>
      <c r="P443" s="1065"/>
      <c r="Q443" s="1065"/>
      <c r="R443" s="1065"/>
      <c r="S443" s="1065"/>
      <c r="T443" s="1065"/>
      <c r="U443" s="1065"/>
      <c r="V443" s="1065"/>
      <c r="W443" s="1065"/>
      <c r="X443" s="1065"/>
      <c r="Y443" s="1065"/>
      <c r="Z443" s="1065"/>
    </row>
    <row r="444" spans="1:26" ht="15.75" customHeight="1">
      <c r="A444" s="1065"/>
      <c r="B444" s="1065"/>
      <c r="C444" s="1065"/>
      <c r="D444" s="1065"/>
      <c r="E444" s="1065"/>
      <c r="F444" s="1065"/>
      <c r="G444" s="1065"/>
      <c r="H444" s="1065"/>
      <c r="I444" s="1065"/>
      <c r="J444" s="1065"/>
      <c r="K444" s="1065"/>
      <c r="L444" s="1065"/>
      <c r="M444" s="1065"/>
      <c r="N444" s="1065"/>
      <c r="O444" s="1065"/>
      <c r="P444" s="1065"/>
      <c r="Q444" s="1065"/>
      <c r="R444" s="1065"/>
      <c r="S444" s="1065"/>
      <c r="T444" s="1065"/>
      <c r="U444" s="1065"/>
      <c r="V444" s="1065"/>
      <c r="W444" s="1065"/>
      <c r="X444" s="1065"/>
      <c r="Y444" s="1065"/>
      <c r="Z444" s="1065"/>
    </row>
    <row r="445" spans="1:26" ht="15.75" customHeight="1">
      <c r="A445" s="1065"/>
      <c r="B445" s="1065"/>
      <c r="C445" s="1065"/>
      <c r="D445" s="1065"/>
      <c r="E445" s="1065"/>
      <c r="F445" s="1065"/>
      <c r="G445" s="1065"/>
      <c r="H445" s="1065"/>
      <c r="I445" s="1065"/>
      <c r="J445" s="1065"/>
      <c r="K445" s="1065"/>
      <c r="L445" s="1065"/>
      <c r="M445" s="1065"/>
      <c r="N445" s="1065"/>
      <c r="O445" s="1065"/>
      <c r="P445" s="1065"/>
      <c r="Q445" s="1065"/>
      <c r="R445" s="1065"/>
      <c r="S445" s="1065"/>
      <c r="T445" s="1065"/>
      <c r="U445" s="1065"/>
      <c r="V445" s="1065"/>
      <c r="W445" s="1065"/>
      <c r="X445" s="1065"/>
      <c r="Y445" s="1065"/>
      <c r="Z445" s="1065"/>
    </row>
    <row r="446" spans="1:26" ht="15.75" customHeight="1">
      <c r="A446" s="1065"/>
      <c r="B446" s="1065"/>
      <c r="C446" s="1065"/>
      <c r="D446" s="1065"/>
      <c r="E446" s="1065"/>
      <c r="F446" s="1065"/>
      <c r="G446" s="1065"/>
      <c r="H446" s="1065"/>
      <c r="I446" s="1065"/>
      <c r="J446" s="1065"/>
      <c r="K446" s="1065"/>
      <c r="L446" s="1065"/>
      <c r="M446" s="1065"/>
      <c r="N446" s="1065"/>
      <c r="O446" s="1065"/>
      <c r="P446" s="1065"/>
      <c r="Q446" s="1065"/>
      <c r="R446" s="1065"/>
      <c r="S446" s="1065"/>
      <c r="T446" s="1065"/>
      <c r="U446" s="1065"/>
      <c r="V446" s="1065"/>
      <c r="W446" s="1065"/>
      <c r="X446" s="1065"/>
      <c r="Y446" s="1065"/>
      <c r="Z446" s="1065"/>
    </row>
    <row r="447" spans="1:26" ht="15.75" customHeight="1">
      <c r="A447" s="1065"/>
      <c r="B447" s="1065"/>
      <c r="C447" s="1065"/>
      <c r="D447" s="1065"/>
      <c r="E447" s="1065"/>
      <c r="F447" s="1065"/>
      <c r="G447" s="1065"/>
      <c r="H447" s="1065"/>
      <c r="I447" s="1065"/>
      <c r="J447" s="1065"/>
      <c r="K447" s="1065"/>
      <c r="L447" s="1065"/>
      <c r="M447" s="1065"/>
      <c r="N447" s="1065"/>
      <c r="O447" s="1065"/>
      <c r="P447" s="1065"/>
      <c r="Q447" s="1065"/>
      <c r="R447" s="1065"/>
      <c r="S447" s="1065"/>
      <c r="T447" s="1065"/>
      <c r="U447" s="1065"/>
      <c r="V447" s="1065"/>
      <c r="W447" s="1065"/>
      <c r="X447" s="1065"/>
      <c r="Y447" s="1065"/>
      <c r="Z447" s="1065"/>
    </row>
    <row r="448" spans="1:26" ht="15.75" customHeight="1">
      <c r="A448" s="1065"/>
      <c r="B448" s="1065"/>
      <c r="C448" s="1065"/>
      <c r="D448" s="1065"/>
      <c r="E448" s="1065"/>
      <c r="F448" s="1065"/>
      <c r="G448" s="1065"/>
      <c r="H448" s="1065"/>
      <c r="I448" s="1065"/>
      <c r="J448" s="1065"/>
      <c r="K448" s="1065"/>
      <c r="L448" s="1065"/>
      <c r="M448" s="1065"/>
      <c r="N448" s="1065"/>
      <c r="O448" s="1065"/>
      <c r="P448" s="1065"/>
      <c r="Q448" s="1065"/>
      <c r="R448" s="1065"/>
      <c r="S448" s="1065"/>
      <c r="T448" s="1065"/>
      <c r="U448" s="1065"/>
      <c r="V448" s="1065"/>
      <c r="W448" s="1065"/>
      <c r="X448" s="1065"/>
      <c r="Y448" s="1065"/>
      <c r="Z448" s="1065"/>
    </row>
    <row r="449" spans="1:26" ht="15.75" customHeight="1">
      <c r="A449" s="1065"/>
      <c r="B449" s="1065"/>
      <c r="C449" s="1065"/>
      <c r="D449" s="1065"/>
      <c r="E449" s="1065"/>
      <c r="F449" s="1065"/>
      <c r="G449" s="1065"/>
      <c r="H449" s="1065"/>
      <c r="I449" s="1065"/>
      <c r="J449" s="1065"/>
      <c r="K449" s="1065"/>
      <c r="L449" s="1065"/>
      <c r="M449" s="1065"/>
      <c r="N449" s="1065"/>
      <c r="O449" s="1065"/>
      <c r="P449" s="1065"/>
      <c r="Q449" s="1065"/>
      <c r="R449" s="1065"/>
      <c r="S449" s="1065"/>
      <c r="T449" s="1065"/>
      <c r="U449" s="1065"/>
      <c r="V449" s="1065"/>
      <c r="W449" s="1065"/>
      <c r="X449" s="1065"/>
      <c r="Y449" s="1065"/>
      <c r="Z449" s="1065"/>
    </row>
    <row r="450" spans="1:26" ht="15.75" customHeight="1">
      <c r="A450" s="1065"/>
      <c r="B450" s="1065"/>
      <c r="C450" s="1065"/>
      <c r="D450" s="1065"/>
      <c r="E450" s="1065"/>
      <c r="F450" s="1065"/>
      <c r="G450" s="1065"/>
      <c r="H450" s="1065"/>
      <c r="I450" s="1065"/>
      <c r="J450" s="1065"/>
      <c r="K450" s="1065"/>
      <c r="L450" s="1065"/>
      <c r="M450" s="1065"/>
      <c r="N450" s="1065"/>
      <c r="O450" s="1065"/>
      <c r="P450" s="1065"/>
      <c r="Q450" s="1065"/>
      <c r="R450" s="1065"/>
      <c r="S450" s="1065"/>
      <c r="T450" s="1065"/>
      <c r="U450" s="1065"/>
      <c r="V450" s="1065"/>
      <c r="W450" s="1065"/>
      <c r="X450" s="1065"/>
      <c r="Y450" s="1065"/>
      <c r="Z450" s="1065"/>
    </row>
    <row r="451" spans="1:26" ht="15.75" customHeight="1">
      <c r="A451" s="1065"/>
      <c r="B451" s="1065"/>
      <c r="C451" s="1065"/>
      <c r="D451" s="1065"/>
      <c r="E451" s="1065"/>
      <c r="F451" s="1065"/>
      <c r="G451" s="1065"/>
      <c r="H451" s="1065"/>
      <c r="I451" s="1065"/>
      <c r="J451" s="1065"/>
      <c r="K451" s="1065"/>
      <c r="L451" s="1065"/>
      <c r="M451" s="1065"/>
      <c r="N451" s="1065"/>
      <c r="O451" s="1065"/>
      <c r="P451" s="1065"/>
      <c r="Q451" s="1065"/>
      <c r="R451" s="1065"/>
      <c r="S451" s="1065"/>
      <c r="T451" s="1065"/>
      <c r="U451" s="1065"/>
      <c r="V451" s="1065"/>
      <c r="W451" s="1065"/>
      <c r="X451" s="1065"/>
      <c r="Y451" s="1065"/>
      <c r="Z451" s="1065"/>
    </row>
    <row r="452" spans="1:26" ht="15.75" customHeight="1">
      <c r="A452" s="1065"/>
      <c r="B452" s="1065"/>
      <c r="C452" s="1065"/>
      <c r="D452" s="1065"/>
      <c r="E452" s="1065"/>
      <c r="F452" s="1065"/>
      <c r="G452" s="1065"/>
      <c r="H452" s="1065"/>
      <c r="I452" s="1065"/>
      <c r="J452" s="1065"/>
      <c r="K452" s="1065"/>
      <c r="L452" s="1065"/>
      <c r="M452" s="1065"/>
      <c r="N452" s="1065"/>
      <c r="O452" s="1065"/>
      <c r="P452" s="1065"/>
      <c r="Q452" s="1065"/>
      <c r="R452" s="1065"/>
      <c r="S452" s="1065"/>
      <c r="T452" s="1065"/>
      <c r="U452" s="1065"/>
      <c r="V452" s="1065"/>
      <c r="W452" s="1065"/>
      <c r="X452" s="1065"/>
      <c r="Y452" s="1065"/>
      <c r="Z452" s="1065"/>
    </row>
    <row r="453" spans="1:26" ht="15.75" customHeight="1">
      <c r="A453" s="1065"/>
      <c r="B453" s="1065"/>
      <c r="C453" s="1065"/>
      <c r="D453" s="1065"/>
      <c r="E453" s="1065"/>
      <c r="F453" s="1065"/>
      <c r="G453" s="1065"/>
      <c r="H453" s="1065"/>
      <c r="I453" s="1065"/>
      <c r="J453" s="1065"/>
      <c r="K453" s="1065"/>
      <c r="L453" s="1065"/>
      <c r="M453" s="1065"/>
      <c r="N453" s="1065"/>
      <c r="O453" s="1065"/>
      <c r="P453" s="1065"/>
      <c r="Q453" s="1065"/>
      <c r="R453" s="1065"/>
      <c r="S453" s="1065"/>
      <c r="T453" s="1065"/>
      <c r="U453" s="1065"/>
      <c r="V453" s="1065"/>
      <c r="W453" s="1065"/>
      <c r="X453" s="1065"/>
      <c r="Y453" s="1065"/>
      <c r="Z453" s="1065"/>
    </row>
    <row r="454" spans="1:26" ht="15.75" customHeight="1">
      <c r="A454" s="1065"/>
      <c r="B454" s="1065"/>
      <c r="C454" s="1065"/>
      <c r="D454" s="1065"/>
      <c r="E454" s="1065"/>
      <c r="F454" s="1065"/>
      <c r="G454" s="1065"/>
      <c r="H454" s="1065"/>
      <c r="I454" s="1065"/>
      <c r="J454" s="1065"/>
      <c r="K454" s="1065"/>
      <c r="L454" s="1065"/>
      <c r="M454" s="1065"/>
      <c r="N454" s="1065"/>
      <c r="O454" s="1065"/>
      <c r="P454" s="1065"/>
      <c r="Q454" s="1065"/>
      <c r="R454" s="1065"/>
      <c r="S454" s="1065"/>
      <c r="T454" s="1065"/>
      <c r="U454" s="1065"/>
      <c r="V454" s="1065"/>
      <c r="W454" s="1065"/>
      <c r="X454" s="1065"/>
      <c r="Y454" s="1065"/>
      <c r="Z454" s="1065"/>
    </row>
    <row r="455" spans="1:26" ht="15.75" customHeight="1">
      <c r="A455" s="1065"/>
      <c r="B455" s="1065"/>
      <c r="C455" s="1065"/>
      <c r="D455" s="1065"/>
      <c r="E455" s="1065"/>
      <c r="F455" s="1065"/>
      <c r="G455" s="1065"/>
      <c r="H455" s="1065"/>
      <c r="I455" s="1065"/>
      <c r="J455" s="1065"/>
      <c r="K455" s="1065"/>
      <c r="L455" s="1065"/>
      <c r="M455" s="1065"/>
      <c r="N455" s="1065"/>
      <c r="O455" s="1065"/>
      <c r="P455" s="1065"/>
      <c r="Q455" s="1065"/>
      <c r="R455" s="1065"/>
      <c r="S455" s="1065"/>
      <c r="T455" s="1065"/>
      <c r="U455" s="1065"/>
      <c r="V455" s="1065"/>
      <c r="W455" s="1065"/>
      <c r="X455" s="1065"/>
      <c r="Y455" s="1065"/>
      <c r="Z455" s="1065"/>
    </row>
    <row r="456" spans="1:26" ht="15.75" customHeight="1">
      <c r="A456" s="1065"/>
      <c r="B456" s="1065"/>
      <c r="C456" s="1065"/>
      <c r="D456" s="1065"/>
      <c r="E456" s="1065"/>
      <c r="F456" s="1065"/>
      <c r="G456" s="1065"/>
      <c r="H456" s="1065"/>
      <c r="I456" s="1065"/>
      <c r="J456" s="1065"/>
      <c r="K456" s="1065"/>
      <c r="L456" s="1065"/>
      <c r="M456" s="1065"/>
      <c r="N456" s="1065"/>
      <c r="O456" s="1065"/>
      <c r="P456" s="1065"/>
      <c r="Q456" s="1065"/>
      <c r="R456" s="1065"/>
      <c r="S456" s="1065"/>
      <c r="T456" s="1065"/>
      <c r="U456" s="1065"/>
      <c r="V456" s="1065"/>
      <c r="W456" s="1065"/>
      <c r="X456" s="1065"/>
      <c r="Y456" s="1065"/>
      <c r="Z456" s="1065"/>
    </row>
    <row r="457" spans="1:26" ht="15.75" customHeight="1">
      <c r="A457" s="1065"/>
      <c r="B457" s="1065"/>
      <c r="C457" s="1065"/>
      <c r="D457" s="1065"/>
      <c r="E457" s="1065"/>
      <c r="F457" s="1065"/>
      <c r="G457" s="1065"/>
      <c r="H457" s="1065"/>
      <c r="I457" s="1065"/>
      <c r="J457" s="1065"/>
      <c r="K457" s="1065"/>
      <c r="L457" s="1065"/>
      <c r="M457" s="1065"/>
      <c r="N457" s="1065"/>
      <c r="O457" s="1065"/>
      <c r="P457" s="1065"/>
      <c r="Q457" s="1065"/>
      <c r="R457" s="1065"/>
      <c r="S457" s="1065"/>
      <c r="T457" s="1065"/>
      <c r="U457" s="1065"/>
      <c r="V457" s="1065"/>
      <c r="W457" s="1065"/>
      <c r="X457" s="1065"/>
      <c r="Y457" s="1065"/>
      <c r="Z457" s="1065"/>
    </row>
    <row r="458" spans="1:26" ht="15.75" customHeight="1">
      <c r="A458" s="1065"/>
      <c r="B458" s="1065"/>
      <c r="C458" s="1065"/>
      <c r="D458" s="1065"/>
      <c r="E458" s="1065"/>
      <c r="F458" s="1065"/>
      <c r="G458" s="1065"/>
      <c r="H458" s="1065"/>
      <c r="I458" s="1065"/>
      <c r="J458" s="1065"/>
      <c r="K458" s="1065"/>
      <c r="L458" s="1065"/>
      <c r="M458" s="1065"/>
      <c r="N458" s="1065"/>
      <c r="O458" s="1065"/>
      <c r="P458" s="1065"/>
      <c r="Q458" s="1065"/>
      <c r="R458" s="1065"/>
      <c r="S458" s="1065"/>
      <c r="T458" s="1065"/>
      <c r="U458" s="1065"/>
      <c r="V458" s="1065"/>
      <c r="W458" s="1065"/>
      <c r="X458" s="1065"/>
      <c r="Y458" s="1065"/>
      <c r="Z458" s="1065"/>
    </row>
    <row r="459" spans="1:26" ht="15.75" customHeight="1">
      <c r="A459" s="1065"/>
      <c r="B459" s="1065"/>
      <c r="C459" s="1065"/>
      <c r="D459" s="1065"/>
      <c r="E459" s="1065"/>
      <c r="F459" s="1065"/>
      <c r="G459" s="1065"/>
      <c r="H459" s="1065"/>
      <c r="I459" s="1065"/>
      <c r="J459" s="1065"/>
      <c r="K459" s="1065"/>
      <c r="L459" s="1065"/>
      <c r="M459" s="1065"/>
      <c r="N459" s="1065"/>
      <c r="O459" s="1065"/>
      <c r="P459" s="1065"/>
      <c r="Q459" s="1065"/>
      <c r="R459" s="1065"/>
      <c r="S459" s="1065"/>
      <c r="T459" s="1065"/>
      <c r="U459" s="1065"/>
      <c r="V459" s="1065"/>
      <c r="W459" s="1065"/>
      <c r="X459" s="1065"/>
      <c r="Y459" s="1065"/>
      <c r="Z459" s="1065"/>
    </row>
    <row r="460" spans="1:26" ht="15.75" customHeight="1">
      <c r="A460" s="1065"/>
      <c r="B460" s="1065"/>
      <c r="C460" s="1065"/>
      <c r="D460" s="1065"/>
      <c r="E460" s="1065"/>
      <c r="F460" s="1065"/>
      <c r="G460" s="1065"/>
      <c r="H460" s="1065"/>
      <c r="I460" s="1065"/>
      <c r="J460" s="1065"/>
      <c r="K460" s="1065"/>
      <c r="L460" s="1065"/>
      <c r="M460" s="1065"/>
      <c r="N460" s="1065"/>
      <c r="O460" s="1065"/>
      <c r="P460" s="1065"/>
      <c r="Q460" s="1065"/>
      <c r="R460" s="1065"/>
      <c r="S460" s="1065"/>
      <c r="T460" s="1065"/>
      <c r="U460" s="1065"/>
      <c r="V460" s="1065"/>
      <c r="W460" s="1065"/>
      <c r="X460" s="1065"/>
      <c r="Y460" s="1065"/>
      <c r="Z460" s="1065"/>
    </row>
    <row r="461" spans="1:26" ht="15.75" customHeight="1">
      <c r="A461" s="1065"/>
      <c r="B461" s="1065"/>
      <c r="C461" s="1065"/>
      <c r="D461" s="1065"/>
      <c r="E461" s="1065"/>
      <c r="F461" s="1065"/>
      <c r="G461" s="1065"/>
      <c r="H461" s="1065"/>
      <c r="I461" s="1065"/>
      <c r="J461" s="1065"/>
      <c r="K461" s="1065"/>
      <c r="L461" s="1065"/>
      <c r="M461" s="1065"/>
      <c r="N461" s="1065"/>
      <c r="O461" s="1065"/>
      <c r="P461" s="1065"/>
      <c r="Q461" s="1065"/>
      <c r="R461" s="1065"/>
      <c r="S461" s="1065"/>
      <c r="T461" s="1065"/>
      <c r="U461" s="1065"/>
      <c r="V461" s="1065"/>
      <c r="W461" s="1065"/>
      <c r="X461" s="1065"/>
      <c r="Y461" s="1065"/>
      <c r="Z461" s="1065"/>
    </row>
    <row r="462" spans="1:26" ht="15.75" customHeight="1">
      <c r="A462" s="1065"/>
      <c r="B462" s="1065"/>
      <c r="C462" s="1065"/>
      <c r="D462" s="1065"/>
      <c r="E462" s="1065"/>
      <c r="F462" s="1065"/>
      <c r="G462" s="1065"/>
      <c r="H462" s="1065"/>
      <c r="I462" s="1065"/>
      <c r="J462" s="1065"/>
      <c r="K462" s="1065"/>
      <c r="L462" s="1065"/>
      <c r="M462" s="1065"/>
      <c r="N462" s="1065"/>
      <c r="O462" s="1065"/>
      <c r="P462" s="1065"/>
      <c r="Q462" s="1065"/>
      <c r="R462" s="1065"/>
      <c r="S462" s="1065"/>
      <c r="T462" s="1065"/>
      <c r="U462" s="1065"/>
      <c r="V462" s="1065"/>
      <c r="W462" s="1065"/>
      <c r="X462" s="1065"/>
      <c r="Y462" s="1065"/>
      <c r="Z462" s="1065"/>
    </row>
    <row r="463" spans="1:26" ht="15.75" customHeight="1">
      <c r="A463" s="1065"/>
      <c r="B463" s="1065"/>
      <c r="C463" s="1065"/>
      <c r="D463" s="1065"/>
      <c r="E463" s="1065"/>
      <c r="F463" s="1065"/>
      <c r="G463" s="1065"/>
      <c r="H463" s="1065"/>
      <c r="I463" s="1065"/>
      <c r="J463" s="1065"/>
      <c r="K463" s="1065"/>
      <c r="L463" s="1065"/>
      <c r="M463" s="1065"/>
      <c r="N463" s="1065"/>
      <c r="O463" s="1065"/>
      <c r="P463" s="1065"/>
      <c r="Q463" s="1065"/>
      <c r="R463" s="1065"/>
      <c r="S463" s="1065"/>
      <c r="T463" s="1065"/>
      <c r="U463" s="1065"/>
      <c r="V463" s="1065"/>
      <c r="W463" s="1065"/>
      <c r="X463" s="1065"/>
      <c r="Y463" s="1065"/>
      <c r="Z463" s="1065"/>
    </row>
    <row r="464" spans="1:26" ht="15.75" customHeight="1">
      <c r="A464" s="1065"/>
      <c r="B464" s="1065"/>
      <c r="C464" s="1065"/>
      <c r="D464" s="1065"/>
      <c r="E464" s="1065"/>
      <c r="F464" s="1065"/>
      <c r="G464" s="1065"/>
      <c r="H464" s="1065"/>
      <c r="I464" s="1065"/>
      <c r="J464" s="1065"/>
      <c r="K464" s="1065"/>
      <c r="L464" s="1065"/>
      <c r="M464" s="1065"/>
      <c r="N464" s="1065"/>
      <c r="O464" s="1065"/>
      <c r="P464" s="1065"/>
      <c r="Q464" s="1065"/>
      <c r="R464" s="1065"/>
      <c r="S464" s="1065"/>
      <c r="T464" s="1065"/>
      <c r="U464" s="1065"/>
      <c r="V464" s="1065"/>
      <c r="W464" s="1065"/>
      <c r="X464" s="1065"/>
      <c r="Y464" s="1065"/>
      <c r="Z464" s="1065"/>
    </row>
    <row r="465" spans="1:26" ht="15.75" customHeight="1">
      <c r="A465" s="1065"/>
      <c r="B465" s="1065"/>
      <c r="C465" s="1065"/>
      <c r="D465" s="1065"/>
      <c r="E465" s="1065"/>
      <c r="F465" s="1065"/>
      <c r="G465" s="1065"/>
      <c r="H465" s="1065"/>
      <c r="I465" s="1065"/>
      <c r="J465" s="1065"/>
      <c r="K465" s="1065"/>
      <c r="L465" s="1065"/>
      <c r="M465" s="1065"/>
      <c r="N465" s="1065"/>
      <c r="O465" s="1065"/>
      <c r="P465" s="1065"/>
      <c r="Q465" s="1065"/>
      <c r="R465" s="1065"/>
      <c r="S465" s="1065"/>
      <c r="T465" s="1065"/>
      <c r="U465" s="1065"/>
      <c r="V465" s="1065"/>
      <c r="W465" s="1065"/>
      <c r="X465" s="1065"/>
      <c r="Y465" s="1065"/>
      <c r="Z465" s="1065"/>
    </row>
    <row r="466" spans="1:26" ht="15.75" customHeight="1">
      <c r="A466" s="1065"/>
      <c r="B466" s="1065"/>
      <c r="C466" s="1065"/>
      <c r="D466" s="1065"/>
      <c r="E466" s="1065"/>
      <c r="F466" s="1065"/>
      <c r="G466" s="1065"/>
      <c r="H466" s="1065"/>
      <c r="I466" s="1065"/>
      <c r="J466" s="1065"/>
      <c r="K466" s="1065"/>
      <c r="L466" s="1065"/>
      <c r="M466" s="1065"/>
      <c r="N466" s="1065"/>
      <c r="O466" s="1065"/>
      <c r="P466" s="1065"/>
      <c r="Q466" s="1065"/>
      <c r="R466" s="1065"/>
      <c r="S466" s="1065"/>
      <c r="T466" s="1065"/>
      <c r="U466" s="1065"/>
      <c r="V466" s="1065"/>
      <c r="W466" s="1065"/>
      <c r="X466" s="1065"/>
      <c r="Y466" s="1065"/>
      <c r="Z466" s="1065"/>
    </row>
    <row r="467" spans="1:26" ht="15.75" customHeight="1">
      <c r="A467" s="1065"/>
      <c r="B467" s="1065"/>
      <c r="C467" s="1065"/>
      <c r="D467" s="1065"/>
      <c r="E467" s="1065"/>
      <c r="F467" s="1065"/>
      <c r="G467" s="1065"/>
      <c r="H467" s="1065"/>
      <c r="I467" s="1065"/>
      <c r="J467" s="1065"/>
      <c r="K467" s="1065"/>
      <c r="L467" s="1065"/>
      <c r="M467" s="1065"/>
      <c r="N467" s="1065"/>
      <c r="O467" s="1065"/>
      <c r="P467" s="1065"/>
      <c r="Q467" s="1065"/>
      <c r="R467" s="1065"/>
      <c r="S467" s="1065"/>
      <c r="T467" s="1065"/>
      <c r="U467" s="1065"/>
      <c r="V467" s="1065"/>
      <c r="W467" s="1065"/>
      <c r="X467" s="1065"/>
      <c r="Y467" s="1065"/>
      <c r="Z467" s="1065"/>
    </row>
    <row r="468" spans="1:26" ht="15.75" customHeight="1">
      <c r="A468" s="1065"/>
      <c r="B468" s="1065"/>
      <c r="C468" s="1065"/>
      <c r="D468" s="1065"/>
      <c r="E468" s="1065"/>
      <c r="F468" s="1065"/>
      <c r="G468" s="1065"/>
      <c r="H468" s="1065"/>
      <c r="I468" s="1065"/>
      <c r="J468" s="1065"/>
      <c r="K468" s="1065"/>
      <c r="L468" s="1065"/>
      <c r="M468" s="1065"/>
      <c r="N468" s="1065"/>
      <c r="O468" s="1065"/>
      <c r="P468" s="1065"/>
      <c r="Q468" s="1065"/>
      <c r="R468" s="1065"/>
      <c r="S468" s="1065"/>
      <c r="T468" s="1065"/>
      <c r="U468" s="1065"/>
      <c r="V468" s="1065"/>
      <c r="W468" s="1065"/>
      <c r="X468" s="1065"/>
      <c r="Y468" s="1065"/>
      <c r="Z468" s="1065"/>
    </row>
    <row r="469" spans="1:26" ht="15.75" customHeight="1">
      <c r="A469" s="1065"/>
      <c r="B469" s="1065"/>
      <c r="C469" s="1065"/>
      <c r="D469" s="1065"/>
      <c r="E469" s="1065"/>
      <c r="F469" s="1065"/>
      <c r="G469" s="1065"/>
      <c r="H469" s="1065"/>
      <c r="I469" s="1065"/>
      <c r="J469" s="1065"/>
      <c r="K469" s="1065"/>
      <c r="L469" s="1065"/>
      <c r="M469" s="1065"/>
      <c r="N469" s="1065"/>
      <c r="O469" s="1065"/>
      <c r="P469" s="1065"/>
      <c r="Q469" s="1065"/>
      <c r="R469" s="1065"/>
      <c r="S469" s="1065"/>
      <c r="T469" s="1065"/>
      <c r="U469" s="1065"/>
      <c r="V469" s="1065"/>
      <c r="W469" s="1065"/>
      <c r="X469" s="1065"/>
      <c r="Y469" s="1065"/>
      <c r="Z469" s="1065"/>
    </row>
    <row r="470" spans="1:26" ht="15.75" customHeight="1">
      <c r="A470" s="1065"/>
      <c r="B470" s="1065"/>
      <c r="C470" s="1065"/>
      <c r="D470" s="1065"/>
      <c r="E470" s="1065"/>
      <c r="F470" s="1065"/>
      <c r="G470" s="1065"/>
      <c r="H470" s="1065"/>
      <c r="I470" s="1065"/>
      <c r="J470" s="1065"/>
      <c r="K470" s="1065"/>
      <c r="L470" s="1065"/>
      <c r="M470" s="1065"/>
      <c r="N470" s="1065"/>
      <c r="O470" s="1065"/>
      <c r="P470" s="1065"/>
      <c r="Q470" s="1065"/>
      <c r="R470" s="1065"/>
      <c r="S470" s="1065"/>
      <c r="T470" s="1065"/>
      <c r="U470" s="1065"/>
      <c r="V470" s="1065"/>
      <c r="W470" s="1065"/>
      <c r="X470" s="1065"/>
      <c r="Y470" s="1065"/>
      <c r="Z470" s="1065"/>
    </row>
    <row r="471" spans="1:26" ht="15.75" customHeight="1">
      <c r="A471" s="1065"/>
      <c r="B471" s="1065"/>
      <c r="C471" s="1065"/>
      <c r="D471" s="1065"/>
      <c r="E471" s="1065"/>
      <c r="F471" s="1065"/>
      <c r="G471" s="1065"/>
      <c r="H471" s="1065"/>
      <c r="I471" s="1065"/>
      <c r="J471" s="1065"/>
      <c r="K471" s="1065"/>
      <c r="L471" s="1065"/>
      <c r="M471" s="1065"/>
      <c r="N471" s="1065"/>
      <c r="O471" s="1065"/>
      <c r="P471" s="1065"/>
      <c r="Q471" s="1065"/>
      <c r="R471" s="1065"/>
      <c r="S471" s="1065"/>
      <c r="T471" s="1065"/>
      <c r="U471" s="1065"/>
      <c r="V471" s="1065"/>
      <c r="W471" s="1065"/>
      <c r="X471" s="1065"/>
      <c r="Y471" s="1065"/>
      <c r="Z471" s="1065"/>
    </row>
    <row r="472" spans="1:26" ht="15.75" customHeight="1">
      <c r="A472" s="1065"/>
      <c r="B472" s="1065"/>
      <c r="C472" s="1065"/>
      <c r="D472" s="1065"/>
      <c r="E472" s="1065"/>
      <c r="F472" s="1065"/>
      <c r="G472" s="1065"/>
      <c r="H472" s="1065"/>
      <c r="I472" s="1065"/>
      <c r="J472" s="1065"/>
      <c r="K472" s="1065"/>
      <c r="L472" s="1065"/>
      <c r="M472" s="1065"/>
      <c r="N472" s="1065"/>
      <c r="O472" s="1065"/>
      <c r="P472" s="1065"/>
      <c r="Q472" s="1065"/>
      <c r="R472" s="1065"/>
      <c r="S472" s="1065"/>
      <c r="T472" s="1065"/>
      <c r="U472" s="1065"/>
      <c r="V472" s="1065"/>
      <c r="W472" s="1065"/>
      <c r="X472" s="1065"/>
      <c r="Y472" s="1065"/>
      <c r="Z472" s="1065"/>
    </row>
    <row r="473" spans="1:26" ht="15.75" customHeight="1">
      <c r="A473" s="1065"/>
      <c r="B473" s="1065"/>
      <c r="C473" s="1065"/>
      <c r="D473" s="1065"/>
      <c r="E473" s="1065"/>
      <c r="F473" s="1065"/>
      <c r="G473" s="1065"/>
      <c r="H473" s="1065"/>
      <c r="I473" s="1065"/>
      <c r="J473" s="1065"/>
      <c r="K473" s="1065"/>
      <c r="L473" s="1065"/>
      <c r="M473" s="1065"/>
      <c r="N473" s="1065"/>
      <c r="O473" s="1065"/>
      <c r="P473" s="1065"/>
      <c r="Q473" s="1065"/>
      <c r="R473" s="1065"/>
      <c r="S473" s="1065"/>
      <c r="T473" s="1065"/>
      <c r="U473" s="1065"/>
      <c r="V473" s="1065"/>
      <c r="W473" s="1065"/>
      <c r="X473" s="1065"/>
      <c r="Y473" s="1065"/>
      <c r="Z473" s="1065"/>
    </row>
    <row r="474" spans="1:26" ht="15.75" customHeight="1">
      <c r="A474" s="1065"/>
      <c r="B474" s="1065"/>
      <c r="C474" s="1065"/>
      <c r="D474" s="1065"/>
      <c r="E474" s="1065"/>
      <c r="F474" s="1065"/>
      <c r="G474" s="1065"/>
      <c r="H474" s="1065"/>
      <c r="I474" s="1065"/>
      <c r="J474" s="1065"/>
      <c r="K474" s="1065"/>
      <c r="L474" s="1065"/>
      <c r="M474" s="1065"/>
      <c r="N474" s="1065"/>
      <c r="O474" s="1065"/>
      <c r="P474" s="1065"/>
      <c r="Q474" s="1065"/>
      <c r="R474" s="1065"/>
      <c r="S474" s="1065"/>
      <c r="T474" s="1065"/>
      <c r="U474" s="1065"/>
      <c r="V474" s="1065"/>
      <c r="W474" s="1065"/>
      <c r="X474" s="1065"/>
      <c r="Y474" s="1065"/>
      <c r="Z474" s="1065"/>
    </row>
    <row r="475" spans="1:26" ht="15.75" customHeight="1">
      <c r="A475" s="1065"/>
      <c r="B475" s="1065"/>
      <c r="C475" s="1065"/>
      <c r="D475" s="1065"/>
      <c r="E475" s="1065"/>
      <c r="F475" s="1065"/>
      <c r="G475" s="1065"/>
      <c r="H475" s="1065"/>
      <c r="I475" s="1065"/>
      <c r="J475" s="1065"/>
      <c r="K475" s="1065"/>
      <c r="L475" s="1065"/>
      <c r="M475" s="1065"/>
      <c r="N475" s="1065"/>
      <c r="O475" s="1065"/>
      <c r="P475" s="1065"/>
      <c r="Q475" s="1065"/>
      <c r="R475" s="1065"/>
      <c r="S475" s="1065"/>
      <c r="T475" s="1065"/>
      <c r="U475" s="1065"/>
      <c r="V475" s="1065"/>
      <c r="W475" s="1065"/>
      <c r="X475" s="1065"/>
      <c r="Y475" s="1065"/>
      <c r="Z475" s="1065"/>
    </row>
    <row r="476" spans="1:26" ht="15.75" customHeight="1">
      <c r="A476" s="1065"/>
      <c r="B476" s="1065"/>
      <c r="C476" s="1065"/>
      <c r="D476" s="1065"/>
      <c r="E476" s="1065"/>
      <c r="F476" s="1065"/>
      <c r="G476" s="1065"/>
      <c r="H476" s="1065"/>
      <c r="I476" s="1065"/>
      <c r="J476" s="1065"/>
      <c r="K476" s="1065"/>
      <c r="L476" s="1065"/>
      <c r="M476" s="1065"/>
      <c r="N476" s="1065"/>
      <c r="O476" s="1065"/>
      <c r="P476" s="1065"/>
      <c r="Q476" s="1065"/>
      <c r="R476" s="1065"/>
      <c r="S476" s="1065"/>
      <c r="T476" s="1065"/>
      <c r="U476" s="1065"/>
      <c r="V476" s="1065"/>
      <c r="W476" s="1065"/>
      <c r="X476" s="1065"/>
      <c r="Y476" s="1065"/>
      <c r="Z476" s="1065"/>
    </row>
    <row r="477" spans="1:26" ht="15.75" customHeight="1">
      <c r="A477" s="1065"/>
      <c r="B477" s="1065"/>
      <c r="C477" s="1065"/>
      <c r="D477" s="1065"/>
      <c r="E477" s="1065"/>
      <c r="F477" s="1065"/>
      <c r="G477" s="1065"/>
      <c r="H477" s="1065"/>
      <c r="I477" s="1065"/>
      <c r="J477" s="1065"/>
      <c r="K477" s="1065"/>
      <c r="L477" s="1065"/>
      <c r="M477" s="1065"/>
      <c r="N477" s="1065"/>
      <c r="O477" s="1065"/>
      <c r="P477" s="1065"/>
      <c r="Q477" s="1065"/>
      <c r="R477" s="1065"/>
      <c r="S477" s="1065"/>
      <c r="T477" s="1065"/>
      <c r="U477" s="1065"/>
      <c r="V477" s="1065"/>
      <c r="W477" s="1065"/>
      <c r="X477" s="1065"/>
      <c r="Y477" s="1065"/>
      <c r="Z477" s="1065"/>
    </row>
    <row r="478" spans="1:26" ht="15.75" customHeight="1">
      <c r="A478" s="1065"/>
      <c r="B478" s="1065"/>
      <c r="C478" s="1065"/>
      <c r="D478" s="1065"/>
      <c r="E478" s="1065"/>
      <c r="F478" s="1065"/>
      <c r="G478" s="1065"/>
      <c r="H478" s="1065"/>
      <c r="I478" s="1065"/>
      <c r="J478" s="1065"/>
      <c r="K478" s="1065"/>
      <c r="L478" s="1065"/>
      <c r="M478" s="1065"/>
      <c r="N478" s="1065"/>
      <c r="O478" s="1065"/>
      <c r="P478" s="1065"/>
      <c r="Q478" s="1065"/>
      <c r="R478" s="1065"/>
      <c r="S478" s="1065"/>
      <c r="T478" s="1065"/>
      <c r="U478" s="1065"/>
      <c r="V478" s="1065"/>
      <c r="W478" s="1065"/>
      <c r="X478" s="1065"/>
      <c r="Y478" s="1065"/>
      <c r="Z478" s="1065"/>
    </row>
    <row r="479" spans="1:26" ht="15.75" customHeight="1">
      <c r="A479" s="1065"/>
      <c r="B479" s="1065"/>
      <c r="C479" s="1065"/>
      <c r="D479" s="1065"/>
      <c r="E479" s="1065"/>
      <c r="F479" s="1065"/>
      <c r="G479" s="1065"/>
      <c r="H479" s="1065"/>
      <c r="I479" s="1065"/>
      <c r="J479" s="1065"/>
      <c r="K479" s="1065"/>
      <c r="L479" s="1065"/>
      <c r="M479" s="1065"/>
      <c r="N479" s="1065"/>
      <c r="O479" s="1065"/>
      <c r="P479" s="1065"/>
      <c r="Q479" s="1065"/>
      <c r="R479" s="1065"/>
      <c r="S479" s="1065"/>
      <c r="T479" s="1065"/>
      <c r="U479" s="1065"/>
      <c r="V479" s="1065"/>
      <c r="W479" s="1065"/>
      <c r="X479" s="1065"/>
      <c r="Y479" s="1065"/>
      <c r="Z479" s="1065"/>
    </row>
    <row r="480" spans="1:26" ht="15.75" customHeight="1">
      <c r="A480" s="1065"/>
      <c r="B480" s="1065"/>
      <c r="C480" s="1065"/>
      <c r="D480" s="1065"/>
      <c r="E480" s="1065"/>
      <c r="F480" s="1065"/>
      <c r="G480" s="1065"/>
      <c r="H480" s="1065"/>
      <c r="I480" s="1065"/>
      <c r="J480" s="1065"/>
      <c r="K480" s="1065"/>
      <c r="L480" s="1065"/>
      <c r="M480" s="1065"/>
      <c r="N480" s="1065"/>
      <c r="O480" s="1065"/>
      <c r="P480" s="1065"/>
      <c r="Q480" s="1065"/>
      <c r="R480" s="1065"/>
      <c r="S480" s="1065"/>
      <c r="T480" s="1065"/>
      <c r="U480" s="1065"/>
      <c r="V480" s="1065"/>
      <c r="W480" s="1065"/>
      <c r="X480" s="1065"/>
      <c r="Y480" s="1065"/>
      <c r="Z480" s="1065"/>
    </row>
    <row r="481" spans="1:26" ht="15.75" customHeight="1">
      <c r="A481" s="1065"/>
      <c r="B481" s="1065"/>
      <c r="C481" s="1065"/>
      <c r="D481" s="1065"/>
      <c r="E481" s="1065"/>
      <c r="F481" s="1065"/>
      <c r="G481" s="1065"/>
      <c r="H481" s="1065"/>
      <c r="I481" s="1065"/>
      <c r="J481" s="1065"/>
      <c r="K481" s="1065"/>
      <c r="L481" s="1065"/>
      <c r="M481" s="1065"/>
      <c r="N481" s="1065"/>
      <c r="O481" s="1065"/>
      <c r="P481" s="1065"/>
      <c r="Q481" s="1065"/>
      <c r="R481" s="1065"/>
      <c r="S481" s="1065"/>
      <c r="T481" s="1065"/>
      <c r="U481" s="1065"/>
      <c r="V481" s="1065"/>
      <c r="W481" s="1065"/>
      <c r="X481" s="1065"/>
      <c r="Y481" s="1065"/>
      <c r="Z481" s="1065"/>
    </row>
    <row r="482" spans="1:26" ht="15.75" customHeight="1">
      <c r="A482" s="1065"/>
      <c r="B482" s="1065"/>
      <c r="C482" s="1065"/>
      <c r="D482" s="1065"/>
      <c r="E482" s="1065"/>
      <c r="F482" s="1065"/>
      <c r="G482" s="1065"/>
      <c r="H482" s="1065"/>
      <c r="I482" s="1065"/>
      <c r="J482" s="1065"/>
      <c r="K482" s="1065"/>
      <c r="L482" s="1065"/>
      <c r="M482" s="1065"/>
      <c r="N482" s="1065"/>
      <c r="O482" s="1065"/>
      <c r="P482" s="1065"/>
      <c r="Q482" s="1065"/>
      <c r="R482" s="1065"/>
      <c r="S482" s="1065"/>
      <c r="T482" s="1065"/>
      <c r="U482" s="1065"/>
      <c r="V482" s="1065"/>
      <c r="W482" s="1065"/>
      <c r="X482" s="1065"/>
      <c r="Y482" s="1065"/>
      <c r="Z482" s="1065"/>
    </row>
    <row r="483" spans="1:26" ht="15.75" customHeight="1">
      <c r="A483" s="1065"/>
      <c r="B483" s="1065"/>
      <c r="C483" s="1065"/>
      <c r="D483" s="1065"/>
      <c r="E483" s="1065"/>
      <c r="F483" s="1065"/>
      <c r="G483" s="1065"/>
      <c r="H483" s="1065"/>
      <c r="I483" s="1065"/>
      <c r="J483" s="1065"/>
      <c r="K483" s="1065"/>
      <c r="L483" s="1065"/>
      <c r="M483" s="1065"/>
      <c r="N483" s="1065"/>
      <c r="O483" s="1065"/>
      <c r="P483" s="1065"/>
      <c r="Q483" s="1065"/>
      <c r="R483" s="1065"/>
      <c r="S483" s="1065"/>
      <c r="T483" s="1065"/>
      <c r="U483" s="1065"/>
      <c r="V483" s="1065"/>
      <c r="W483" s="1065"/>
      <c r="X483" s="1065"/>
      <c r="Y483" s="1065"/>
      <c r="Z483" s="1065"/>
    </row>
    <row r="484" spans="1:26" ht="15.75" customHeight="1">
      <c r="A484" s="1065"/>
      <c r="B484" s="1065"/>
      <c r="C484" s="1065"/>
      <c r="D484" s="1065"/>
      <c r="E484" s="1065"/>
      <c r="F484" s="1065"/>
      <c r="G484" s="1065"/>
      <c r="H484" s="1065"/>
      <c r="I484" s="1065"/>
      <c r="J484" s="1065"/>
      <c r="K484" s="1065"/>
      <c r="L484" s="1065"/>
      <c r="M484" s="1065"/>
      <c r="N484" s="1065"/>
      <c r="O484" s="1065"/>
      <c r="P484" s="1065"/>
      <c r="Q484" s="1065"/>
      <c r="R484" s="1065"/>
      <c r="S484" s="1065"/>
      <c r="T484" s="1065"/>
      <c r="U484" s="1065"/>
      <c r="V484" s="1065"/>
      <c r="W484" s="1065"/>
      <c r="X484" s="1065"/>
      <c r="Y484" s="1065"/>
      <c r="Z484" s="1065"/>
    </row>
    <row r="485" spans="1:26" ht="15.75" customHeight="1">
      <c r="A485" s="1065"/>
      <c r="B485" s="1065"/>
      <c r="C485" s="1065"/>
      <c r="D485" s="1065"/>
      <c r="E485" s="1065"/>
      <c r="F485" s="1065"/>
      <c r="G485" s="1065"/>
      <c r="H485" s="1065"/>
      <c r="I485" s="1065"/>
      <c r="J485" s="1065"/>
      <c r="K485" s="1065"/>
      <c r="L485" s="1065"/>
      <c r="M485" s="1065"/>
      <c r="N485" s="1065"/>
      <c r="O485" s="1065"/>
      <c r="P485" s="1065"/>
      <c r="Q485" s="1065"/>
      <c r="R485" s="1065"/>
      <c r="S485" s="1065"/>
      <c r="T485" s="1065"/>
      <c r="U485" s="1065"/>
      <c r="V485" s="1065"/>
      <c r="W485" s="1065"/>
      <c r="X485" s="1065"/>
      <c r="Y485" s="1065"/>
      <c r="Z485" s="1065"/>
    </row>
    <row r="486" spans="1:26" ht="15.75" customHeight="1">
      <c r="A486" s="1065"/>
      <c r="B486" s="1065"/>
      <c r="C486" s="1065"/>
      <c r="D486" s="1065"/>
      <c r="E486" s="1065"/>
      <c r="F486" s="1065"/>
      <c r="G486" s="1065"/>
      <c r="H486" s="1065"/>
      <c r="I486" s="1065"/>
      <c r="J486" s="1065"/>
      <c r="K486" s="1065"/>
      <c r="L486" s="1065"/>
      <c r="M486" s="1065"/>
      <c r="N486" s="1065"/>
      <c r="O486" s="1065"/>
      <c r="P486" s="1065"/>
      <c r="Q486" s="1065"/>
      <c r="R486" s="1065"/>
      <c r="S486" s="1065"/>
      <c r="T486" s="1065"/>
      <c r="U486" s="1065"/>
      <c r="V486" s="1065"/>
      <c r="W486" s="1065"/>
      <c r="X486" s="1065"/>
      <c r="Y486" s="1065"/>
      <c r="Z486" s="1065"/>
    </row>
    <row r="487" spans="1:26" ht="15.75" customHeight="1">
      <c r="A487" s="1065"/>
      <c r="B487" s="1065"/>
      <c r="C487" s="1065"/>
      <c r="D487" s="1065"/>
      <c r="E487" s="1065"/>
      <c r="F487" s="1065"/>
      <c r="G487" s="1065"/>
      <c r="H487" s="1065"/>
      <c r="I487" s="1065"/>
      <c r="J487" s="1065"/>
      <c r="K487" s="1065"/>
      <c r="L487" s="1065"/>
      <c r="M487" s="1065"/>
      <c r="N487" s="1065"/>
      <c r="O487" s="1065"/>
      <c r="P487" s="1065"/>
      <c r="Q487" s="1065"/>
      <c r="R487" s="1065"/>
      <c r="S487" s="1065"/>
      <c r="T487" s="1065"/>
      <c r="U487" s="1065"/>
      <c r="V487" s="1065"/>
      <c r="W487" s="1065"/>
      <c r="X487" s="1065"/>
      <c r="Y487" s="1065"/>
      <c r="Z487" s="1065"/>
    </row>
    <row r="488" spans="1:26" ht="15.75" customHeight="1">
      <c r="A488" s="1065"/>
      <c r="B488" s="1065"/>
      <c r="C488" s="1065"/>
      <c r="D488" s="1065"/>
      <c r="E488" s="1065"/>
      <c r="F488" s="1065"/>
      <c r="G488" s="1065"/>
      <c r="H488" s="1065"/>
      <c r="I488" s="1065"/>
      <c r="J488" s="1065"/>
      <c r="K488" s="1065"/>
      <c r="L488" s="1065"/>
      <c r="M488" s="1065"/>
      <c r="N488" s="1065"/>
      <c r="O488" s="1065"/>
      <c r="P488" s="1065"/>
      <c r="Q488" s="1065"/>
      <c r="R488" s="1065"/>
      <c r="S488" s="1065"/>
      <c r="T488" s="1065"/>
      <c r="U488" s="1065"/>
      <c r="V488" s="1065"/>
      <c r="W488" s="1065"/>
      <c r="X488" s="1065"/>
      <c r="Y488" s="1065"/>
      <c r="Z488" s="1065"/>
    </row>
    <row r="489" spans="1:26" ht="15.75" customHeight="1">
      <c r="A489" s="1065"/>
      <c r="B489" s="1065"/>
      <c r="C489" s="1065"/>
      <c r="D489" s="1065"/>
      <c r="E489" s="1065"/>
      <c r="F489" s="1065"/>
      <c r="G489" s="1065"/>
      <c r="H489" s="1065"/>
      <c r="I489" s="1065"/>
      <c r="J489" s="1065"/>
      <c r="K489" s="1065"/>
      <c r="L489" s="1065"/>
      <c r="M489" s="1065"/>
      <c r="N489" s="1065"/>
      <c r="O489" s="1065"/>
      <c r="P489" s="1065"/>
      <c r="Q489" s="1065"/>
      <c r="R489" s="1065"/>
      <c r="S489" s="1065"/>
      <c r="T489" s="1065"/>
      <c r="U489" s="1065"/>
      <c r="V489" s="1065"/>
      <c r="W489" s="1065"/>
      <c r="X489" s="1065"/>
      <c r="Y489" s="1065"/>
      <c r="Z489" s="1065"/>
    </row>
    <row r="490" spans="1:26" ht="15.75" customHeight="1">
      <c r="A490" s="1065"/>
      <c r="B490" s="1065"/>
      <c r="C490" s="1065"/>
      <c r="D490" s="1065"/>
      <c r="E490" s="1065"/>
      <c r="F490" s="1065"/>
      <c r="G490" s="1065"/>
      <c r="H490" s="1065"/>
      <c r="I490" s="1065"/>
      <c r="J490" s="1065"/>
      <c r="K490" s="1065"/>
      <c r="L490" s="1065"/>
      <c r="M490" s="1065"/>
      <c r="N490" s="1065"/>
      <c r="O490" s="1065"/>
      <c r="P490" s="1065"/>
      <c r="Q490" s="1065"/>
      <c r="R490" s="1065"/>
      <c r="S490" s="1065"/>
      <c r="T490" s="1065"/>
      <c r="U490" s="1065"/>
      <c r="V490" s="1065"/>
      <c r="W490" s="1065"/>
      <c r="X490" s="1065"/>
      <c r="Y490" s="1065"/>
      <c r="Z490" s="1065"/>
    </row>
    <row r="491" spans="1:26" ht="15.75" customHeight="1">
      <c r="A491" s="1065"/>
      <c r="B491" s="1065"/>
      <c r="C491" s="1065"/>
      <c r="D491" s="1065"/>
      <c r="E491" s="1065"/>
      <c r="F491" s="1065"/>
      <c r="G491" s="1065"/>
      <c r="H491" s="1065"/>
      <c r="I491" s="1065"/>
      <c r="J491" s="1065"/>
      <c r="K491" s="1065"/>
      <c r="L491" s="1065"/>
      <c r="M491" s="1065"/>
      <c r="N491" s="1065"/>
      <c r="O491" s="1065"/>
      <c r="P491" s="1065"/>
      <c r="Q491" s="1065"/>
      <c r="R491" s="1065"/>
      <c r="S491" s="1065"/>
      <c r="T491" s="1065"/>
      <c r="U491" s="1065"/>
      <c r="V491" s="1065"/>
      <c r="W491" s="1065"/>
      <c r="X491" s="1065"/>
      <c r="Y491" s="1065"/>
      <c r="Z491" s="1065"/>
    </row>
    <row r="492" spans="1:26" ht="15.75" customHeight="1">
      <c r="A492" s="1065"/>
      <c r="B492" s="1065"/>
      <c r="C492" s="1065"/>
      <c r="D492" s="1065"/>
      <c r="E492" s="1065"/>
      <c r="F492" s="1065"/>
      <c r="G492" s="1065"/>
      <c r="H492" s="1065"/>
      <c r="I492" s="1065"/>
      <c r="J492" s="1065"/>
      <c r="K492" s="1065"/>
      <c r="L492" s="1065"/>
      <c r="M492" s="1065"/>
      <c r="N492" s="1065"/>
      <c r="O492" s="1065"/>
      <c r="P492" s="1065"/>
      <c r="Q492" s="1065"/>
      <c r="R492" s="1065"/>
      <c r="S492" s="1065"/>
      <c r="T492" s="1065"/>
      <c r="U492" s="1065"/>
      <c r="V492" s="1065"/>
      <c r="W492" s="1065"/>
      <c r="X492" s="1065"/>
      <c r="Y492" s="1065"/>
      <c r="Z492" s="1065"/>
    </row>
    <row r="493" spans="1:26" ht="15.75" customHeight="1">
      <c r="A493" s="1065"/>
      <c r="B493" s="1065"/>
      <c r="C493" s="1065"/>
      <c r="D493" s="1065"/>
      <c r="E493" s="1065"/>
      <c r="F493" s="1065"/>
      <c r="G493" s="1065"/>
      <c r="H493" s="1065"/>
      <c r="I493" s="1065"/>
      <c r="J493" s="1065"/>
      <c r="K493" s="1065"/>
      <c r="L493" s="1065"/>
      <c r="M493" s="1065"/>
      <c r="N493" s="1065"/>
      <c r="O493" s="1065"/>
      <c r="P493" s="1065"/>
      <c r="Q493" s="1065"/>
      <c r="R493" s="1065"/>
      <c r="S493" s="1065"/>
      <c r="T493" s="1065"/>
      <c r="U493" s="1065"/>
      <c r="V493" s="1065"/>
      <c r="W493" s="1065"/>
      <c r="X493" s="1065"/>
      <c r="Y493" s="1065"/>
      <c r="Z493" s="1065"/>
    </row>
    <row r="494" spans="1:26" ht="15.75" customHeight="1">
      <c r="A494" s="1065"/>
      <c r="B494" s="1065"/>
      <c r="C494" s="1065"/>
      <c r="D494" s="1065"/>
      <c r="E494" s="1065"/>
      <c r="F494" s="1065"/>
      <c r="G494" s="1065"/>
      <c r="H494" s="1065"/>
      <c r="I494" s="1065"/>
      <c r="J494" s="1065"/>
      <c r="K494" s="1065"/>
      <c r="L494" s="1065"/>
      <c r="M494" s="1065"/>
      <c r="N494" s="1065"/>
      <c r="O494" s="1065"/>
      <c r="P494" s="1065"/>
      <c r="Q494" s="1065"/>
      <c r="R494" s="1065"/>
      <c r="S494" s="1065"/>
      <c r="T494" s="1065"/>
      <c r="U494" s="1065"/>
      <c r="V494" s="1065"/>
      <c r="W494" s="1065"/>
      <c r="X494" s="1065"/>
      <c r="Y494" s="1065"/>
      <c r="Z494" s="1065"/>
    </row>
    <row r="495" spans="1:26" ht="15.75" customHeight="1">
      <c r="A495" s="1065"/>
      <c r="B495" s="1065"/>
      <c r="C495" s="1065"/>
      <c r="D495" s="1065"/>
      <c r="E495" s="1065"/>
      <c r="F495" s="1065"/>
      <c r="G495" s="1065"/>
      <c r="H495" s="1065"/>
      <c r="I495" s="1065"/>
      <c r="J495" s="1065"/>
      <c r="K495" s="1065"/>
      <c r="L495" s="1065"/>
      <c r="M495" s="1065"/>
      <c r="N495" s="1065"/>
      <c r="O495" s="1065"/>
      <c r="P495" s="1065"/>
      <c r="Q495" s="1065"/>
      <c r="R495" s="1065"/>
      <c r="S495" s="1065"/>
      <c r="T495" s="1065"/>
      <c r="U495" s="1065"/>
      <c r="V495" s="1065"/>
      <c r="W495" s="1065"/>
      <c r="X495" s="1065"/>
      <c r="Y495" s="1065"/>
      <c r="Z495" s="1065"/>
    </row>
    <row r="496" spans="1:26" ht="15.75" customHeight="1">
      <c r="A496" s="1065"/>
      <c r="B496" s="1065"/>
      <c r="C496" s="1065"/>
      <c r="D496" s="1065"/>
      <c r="E496" s="1065"/>
      <c r="F496" s="1065"/>
      <c r="G496" s="1065"/>
      <c r="H496" s="1065"/>
      <c r="I496" s="1065"/>
      <c r="J496" s="1065"/>
      <c r="K496" s="1065"/>
      <c r="L496" s="1065"/>
      <c r="M496" s="1065"/>
      <c r="N496" s="1065"/>
      <c r="O496" s="1065"/>
      <c r="P496" s="1065"/>
      <c r="Q496" s="1065"/>
      <c r="R496" s="1065"/>
      <c r="S496" s="1065"/>
      <c r="T496" s="1065"/>
      <c r="U496" s="1065"/>
      <c r="V496" s="1065"/>
      <c r="W496" s="1065"/>
      <c r="X496" s="1065"/>
      <c r="Y496" s="1065"/>
      <c r="Z496" s="1065"/>
    </row>
    <row r="497" spans="1:26" ht="15.75" customHeight="1">
      <c r="A497" s="1065"/>
      <c r="B497" s="1065"/>
      <c r="C497" s="1065"/>
      <c r="D497" s="1065"/>
      <c r="E497" s="1065"/>
      <c r="F497" s="1065"/>
      <c r="G497" s="1065"/>
      <c r="H497" s="1065"/>
      <c r="I497" s="1065"/>
      <c r="J497" s="1065"/>
      <c r="K497" s="1065"/>
      <c r="L497" s="1065"/>
      <c r="M497" s="1065"/>
      <c r="N497" s="1065"/>
      <c r="O497" s="1065"/>
      <c r="P497" s="1065"/>
      <c r="Q497" s="1065"/>
      <c r="R497" s="1065"/>
      <c r="S497" s="1065"/>
      <c r="T497" s="1065"/>
      <c r="U497" s="1065"/>
      <c r="V497" s="1065"/>
      <c r="W497" s="1065"/>
      <c r="X497" s="1065"/>
      <c r="Y497" s="1065"/>
      <c r="Z497" s="1065"/>
    </row>
    <row r="498" spans="1:26" ht="15.75" customHeight="1">
      <c r="A498" s="1065"/>
      <c r="B498" s="1065"/>
      <c r="C498" s="1065"/>
      <c r="D498" s="1065"/>
      <c r="E498" s="1065"/>
      <c r="F498" s="1065"/>
      <c r="G498" s="1065"/>
      <c r="H498" s="1065"/>
      <c r="I498" s="1065"/>
      <c r="J498" s="1065"/>
      <c r="K498" s="1065"/>
      <c r="L498" s="1065"/>
      <c r="M498" s="1065"/>
      <c r="N498" s="1065"/>
      <c r="O498" s="1065"/>
      <c r="P498" s="1065"/>
      <c r="Q498" s="1065"/>
      <c r="R498" s="1065"/>
      <c r="S498" s="1065"/>
      <c r="T498" s="1065"/>
      <c r="U498" s="1065"/>
      <c r="V498" s="1065"/>
      <c r="W498" s="1065"/>
      <c r="X498" s="1065"/>
      <c r="Y498" s="1065"/>
      <c r="Z498" s="1065"/>
    </row>
    <row r="499" spans="1:26" ht="15.75" customHeight="1">
      <c r="A499" s="1065"/>
      <c r="B499" s="1065"/>
      <c r="C499" s="1065"/>
      <c r="D499" s="1065"/>
      <c r="E499" s="1065"/>
      <c r="F499" s="1065"/>
      <c r="G499" s="1065"/>
      <c r="H499" s="1065"/>
      <c r="I499" s="1065"/>
      <c r="J499" s="1065"/>
      <c r="K499" s="1065"/>
      <c r="L499" s="1065"/>
      <c r="M499" s="1065"/>
      <c r="N499" s="1065"/>
      <c r="O499" s="1065"/>
      <c r="P499" s="1065"/>
      <c r="Q499" s="1065"/>
      <c r="R499" s="1065"/>
      <c r="S499" s="1065"/>
      <c r="T499" s="1065"/>
      <c r="U499" s="1065"/>
      <c r="V499" s="1065"/>
      <c r="W499" s="1065"/>
      <c r="X499" s="1065"/>
      <c r="Y499" s="1065"/>
      <c r="Z499" s="1065"/>
    </row>
    <row r="500" spans="1:26" ht="15.75" customHeight="1">
      <c r="A500" s="1065"/>
      <c r="B500" s="1065"/>
      <c r="C500" s="1065"/>
      <c r="D500" s="1065"/>
      <c r="E500" s="1065"/>
      <c r="F500" s="1065"/>
      <c r="G500" s="1065"/>
      <c r="H500" s="1065"/>
      <c r="I500" s="1065"/>
      <c r="J500" s="1065"/>
      <c r="K500" s="1065"/>
      <c r="L500" s="1065"/>
      <c r="M500" s="1065"/>
      <c r="N500" s="1065"/>
      <c r="O500" s="1065"/>
      <c r="P500" s="1065"/>
      <c r="Q500" s="1065"/>
      <c r="R500" s="1065"/>
      <c r="S500" s="1065"/>
      <c r="T500" s="1065"/>
      <c r="U500" s="1065"/>
      <c r="V500" s="1065"/>
      <c r="W500" s="1065"/>
      <c r="X500" s="1065"/>
      <c r="Y500" s="1065"/>
      <c r="Z500" s="1065"/>
    </row>
    <row r="501" spans="1:26" ht="15.75" customHeight="1">
      <c r="A501" s="1065"/>
      <c r="B501" s="1065"/>
      <c r="C501" s="1065"/>
      <c r="D501" s="1065"/>
      <c r="E501" s="1065"/>
      <c r="F501" s="1065"/>
      <c r="G501" s="1065"/>
      <c r="H501" s="1065"/>
      <c r="I501" s="1065"/>
      <c r="J501" s="1065"/>
      <c r="K501" s="1065"/>
      <c r="L501" s="1065"/>
      <c r="M501" s="1065"/>
      <c r="N501" s="1065"/>
      <c r="O501" s="1065"/>
      <c r="P501" s="1065"/>
      <c r="Q501" s="1065"/>
      <c r="R501" s="1065"/>
      <c r="S501" s="1065"/>
      <c r="T501" s="1065"/>
      <c r="U501" s="1065"/>
      <c r="V501" s="1065"/>
      <c r="W501" s="1065"/>
      <c r="X501" s="1065"/>
      <c r="Y501" s="1065"/>
      <c r="Z501" s="1065"/>
    </row>
    <row r="502" spans="1:26" ht="15.75" customHeight="1">
      <c r="A502" s="1065"/>
      <c r="B502" s="1065"/>
      <c r="C502" s="1065"/>
      <c r="D502" s="1065"/>
      <c r="E502" s="1065"/>
      <c r="F502" s="1065"/>
      <c r="G502" s="1065"/>
      <c r="H502" s="1065"/>
      <c r="I502" s="1065"/>
      <c r="J502" s="1065"/>
      <c r="K502" s="1065"/>
      <c r="L502" s="1065"/>
      <c r="M502" s="1065"/>
      <c r="N502" s="1065"/>
      <c r="O502" s="1065"/>
      <c r="P502" s="1065"/>
      <c r="Q502" s="1065"/>
      <c r="R502" s="1065"/>
      <c r="S502" s="1065"/>
      <c r="T502" s="1065"/>
      <c r="U502" s="1065"/>
      <c r="V502" s="1065"/>
      <c r="W502" s="1065"/>
      <c r="X502" s="1065"/>
      <c r="Y502" s="1065"/>
      <c r="Z502" s="1065"/>
    </row>
    <row r="503" spans="1:26" ht="15.75" customHeight="1">
      <c r="A503" s="1065"/>
      <c r="B503" s="1065"/>
      <c r="C503" s="1065"/>
      <c r="D503" s="1065"/>
      <c r="E503" s="1065"/>
      <c r="F503" s="1065"/>
      <c r="G503" s="1065"/>
      <c r="H503" s="1065"/>
      <c r="I503" s="1065"/>
      <c r="J503" s="1065"/>
      <c r="K503" s="1065"/>
      <c r="L503" s="1065"/>
      <c r="M503" s="1065"/>
      <c r="N503" s="1065"/>
      <c r="O503" s="1065"/>
      <c r="P503" s="1065"/>
      <c r="Q503" s="1065"/>
      <c r="R503" s="1065"/>
      <c r="S503" s="1065"/>
      <c r="T503" s="1065"/>
      <c r="U503" s="1065"/>
      <c r="V503" s="1065"/>
      <c r="W503" s="1065"/>
      <c r="X503" s="1065"/>
      <c r="Y503" s="1065"/>
      <c r="Z503" s="1065"/>
    </row>
    <row r="504" spans="1:26" ht="15.75" customHeight="1">
      <c r="A504" s="1065"/>
      <c r="B504" s="1065"/>
      <c r="C504" s="1065"/>
      <c r="D504" s="1065"/>
      <c r="E504" s="1065"/>
      <c r="F504" s="1065"/>
      <c r="G504" s="1065"/>
      <c r="H504" s="1065"/>
      <c r="I504" s="1065"/>
      <c r="J504" s="1065"/>
      <c r="K504" s="1065"/>
      <c r="L504" s="1065"/>
      <c r="M504" s="1065"/>
      <c r="N504" s="1065"/>
      <c r="O504" s="1065"/>
      <c r="P504" s="1065"/>
      <c r="Q504" s="1065"/>
      <c r="R504" s="1065"/>
      <c r="S504" s="1065"/>
      <c r="T504" s="1065"/>
      <c r="U504" s="1065"/>
      <c r="V504" s="1065"/>
      <c r="W504" s="1065"/>
      <c r="X504" s="1065"/>
      <c r="Y504" s="1065"/>
      <c r="Z504" s="1065"/>
    </row>
    <row r="505" spans="1:26" ht="15.75" customHeight="1">
      <c r="A505" s="1065"/>
      <c r="B505" s="1065"/>
      <c r="C505" s="1065"/>
      <c r="D505" s="1065"/>
      <c r="E505" s="1065"/>
      <c r="F505" s="1065"/>
      <c r="G505" s="1065"/>
      <c r="H505" s="1065"/>
      <c r="I505" s="1065"/>
      <c r="J505" s="1065"/>
      <c r="K505" s="1065"/>
      <c r="L505" s="1065"/>
      <c r="M505" s="1065"/>
      <c r="N505" s="1065"/>
      <c r="O505" s="1065"/>
      <c r="P505" s="1065"/>
      <c r="Q505" s="1065"/>
      <c r="R505" s="1065"/>
      <c r="S505" s="1065"/>
      <c r="T505" s="1065"/>
      <c r="U505" s="1065"/>
      <c r="V505" s="1065"/>
      <c r="W505" s="1065"/>
      <c r="X505" s="1065"/>
      <c r="Y505" s="1065"/>
      <c r="Z505" s="1065"/>
    </row>
    <row r="506" spans="1:26" ht="15.75" customHeight="1">
      <c r="A506" s="1065"/>
      <c r="B506" s="1065"/>
      <c r="C506" s="1065"/>
      <c r="D506" s="1065"/>
      <c r="E506" s="1065"/>
      <c r="F506" s="1065"/>
      <c r="G506" s="1065"/>
      <c r="H506" s="1065"/>
      <c r="I506" s="1065"/>
      <c r="J506" s="1065"/>
      <c r="K506" s="1065"/>
      <c r="L506" s="1065"/>
      <c r="M506" s="1065"/>
      <c r="N506" s="1065"/>
      <c r="O506" s="1065"/>
      <c r="P506" s="1065"/>
      <c r="Q506" s="1065"/>
      <c r="R506" s="1065"/>
      <c r="S506" s="1065"/>
      <c r="T506" s="1065"/>
      <c r="U506" s="1065"/>
      <c r="V506" s="1065"/>
      <c r="W506" s="1065"/>
      <c r="X506" s="1065"/>
      <c r="Y506" s="1065"/>
      <c r="Z506" s="1065"/>
    </row>
    <row r="507" spans="1:26" ht="15.75" customHeight="1">
      <c r="A507" s="1065"/>
      <c r="B507" s="1065"/>
      <c r="C507" s="1065"/>
      <c r="D507" s="1065"/>
      <c r="E507" s="1065"/>
      <c r="F507" s="1065"/>
      <c r="G507" s="1065"/>
      <c r="H507" s="1065"/>
      <c r="I507" s="1065"/>
      <c r="J507" s="1065"/>
      <c r="K507" s="1065"/>
      <c r="L507" s="1065"/>
      <c r="M507" s="1065"/>
      <c r="N507" s="1065"/>
      <c r="O507" s="1065"/>
      <c r="P507" s="1065"/>
      <c r="Q507" s="1065"/>
      <c r="R507" s="1065"/>
      <c r="S507" s="1065"/>
      <c r="T507" s="1065"/>
      <c r="U507" s="1065"/>
      <c r="V507" s="1065"/>
      <c r="W507" s="1065"/>
      <c r="X507" s="1065"/>
      <c r="Y507" s="1065"/>
      <c r="Z507" s="1065"/>
    </row>
    <row r="508" spans="1:26" ht="15.75" customHeight="1">
      <c r="A508" s="1065"/>
      <c r="B508" s="1065"/>
      <c r="C508" s="1065"/>
      <c r="D508" s="1065"/>
      <c r="E508" s="1065"/>
      <c r="F508" s="1065"/>
      <c r="G508" s="1065"/>
      <c r="H508" s="1065"/>
      <c r="I508" s="1065"/>
      <c r="J508" s="1065"/>
      <c r="K508" s="1065"/>
      <c r="L508" s="1065"/>
      <c r="M508" s="1065"/>
      <c r="N508" s="1065"/>
      <c r="O508" s="1065"/>
      <c r="P508" s="1065"/>
      <c r="Q508" s="1065"/>
      <c r="R508" s="1065"/>
      <c r="S508" s="1065"/>
      <c r="T508" s="1065"/>
      <c r="U508" s="1065"/>
      <c r="V508" s="1065"/>
      <c r="W508" s="1065"/>
      <c r="X508" s="1065"/>
      <c r="Y508" s="1065"/>
      <c r="Z508" s="1065"/>
    </row>
    <row r="509" spans="1:26" ht="15.75" customHeight="1">
      <c r="A509" s="1065"/>
      <c r="B509" s="1065"/>
      <c r="C509" s="1065"/>
      <c r="D509" s="1065"/>
      <c r="E509" s="1065"/>
      <c r="F509" s="1065"/>
      <c r="G509" s="1065"/>
      <c r="H509" s="1065"/>
      <c r="I509" s="1065"/>
      <c r="J509" s="1065"/>
      <c r="K509" s="1065"/>
      <c r="L509" s="1065"/>
      <c r="M509" s="1065"/>
      <c r="N509" s="1065"/>
      <c r="O509" s="1065"/>
      <c r="P509" s="1065"/>
      <c r="Q509" s="1065"/>
      <c r="R509" s="1065"/>
      <c r="S509" s="1065"/>
      <c r="T509" s="1065"/>
      <c r="U509" s="1065"/>
      <c r="V509" s="1065"/>
      <c r="W509" s="1065"/>
      <c r="X509" s="1065"/>
      <c r="Y509" s="1065"/>
      <c r="Z509" s="1065"/>
    </row>
    <row r="510" spans="1:26" ht="15.75" customHeight="1">
      <c r="A510" s="1065"/>
      <c r="B510" s="1065"/>
      <c r="C510" s="1065"/>
      <c r="D510" s="1065"/>
      <c r="E510" s="1065"/>
      <c r="F510" s="1065"/>
      <c r="G510" s="1065"/>
      <c r="H510" s="1065"/>
      <c r="I510" s="1065"/>
      <c r="J510" s="1065"/>
      <c r="K510" s="1065"/>
      <c r="L510" s="1065"/>
      <c r="M510" s="1065"/>
      <c r="N510" s="1065"/>
      <c r="O510" s="1065"/>
      <c r="P510" s="1065"/>
      <c r="Q510" s="1065"/>
      <c r="R510" s="1065"/>
      <c r="S510" s="1065"/>
      <c r="T510" s="1065"/>
      <c r="U510" s="1065"/>
      <c r="V510" s="1065"/>
      <c r="W510" s="1065"/>
      <c r="X510" s="1065"/>
      <c r="Y510" s="1065"/>
      <c r="Z510" s="1065"/>
    </row>
    <row r="511" spans="1:26" ht="15.75" customHeight="1">
      <c r="A511" s="1065"/>
      <c r="B511" s="1065"/>
      <c r="C511" s="1065"/>
      <c r="D511" s="1065"/>
      <c r="E511" s="1065"/>
      <c r="F511" s="1065"/>
      <c r="G511" s="1065"/>
      <c r="H511" s="1065"/>
      <c r="I511" s="1065"/>
      <c r="J511" s="1065"/>
      <c r="K511" s="1065"/>
      <c r="L511" s="1065"/>
      <c r="M511" s="1065"/>
      <c r="N511" s="1065"/>
      <c r="O511" s="1065"/>
      <c r="P511" s="1065"/>
      <c r="Q511" s="1065"/>
      <c r="R511" s="1065"/>
      <c r="S511" s="1065"/>
      <c r="T511" s="1065"/>
      <c r="U511" s="1065"/>
      <c r="V511" s="1065"/>
      <c r="W511" s="1065"/>
      <c r="X511" s="1065"/>
      <c r="Y511" s="1065"/>
      <c r="Z511" s="1065"/>
    </row>
    <row r="512" spans="1:26" ht="15.75" customHeight="1">
      <c r="A512" s="1065"/>
      <c r="B512" s="1065"/>
      <c r="C512" s="1065"/>
      <c r="D512" s="1065"/>
      <c r="E512" s="1065"/>
      <c r="F512" s="1065"/>
      <c r="G512" s="1065"/>
      <c r="H512" s="1065"/>
      <c r="I512" s="1065"/>
      <c r="J512" s="1065"/>
      <c r="K512" s="1065"/>
      <c r="L512" s="1065"/>
      <c r="M512" s="1065"/>
      <c r="N512" s="1065"/>
      <c r="O512" s="1065"/>
      <c r="P512" s="1065"/>
      <c r="Q512" s="1065"/>
      <c r="R512" s="1065"/>
      <c r="S512" s="1065"/>
      <c r="T512" s="1065"/>
      <c r="U512" s="1065"/>
      <c r="V512" s="1065"/>
      <c r="W512" s="1065"/>
      <c r="X512" s="1065"/>
      <c r="Y512" s="1065"/>
      <c r="Z512" s="1065"/>
    </row>
    <row r="513" spans="1:26" ht="15.75" customHeight="1">
      <c r="A513" s="1065"/>
      <c r="B513" s="1065"/>
      <c r="C513" s="1065"/>
      <c r="D513" s="1065"/>
      <c r="E513" s="1065"/>
      <c r="F513" s="1065"/>
      <c r="G513" s="1065"/>
      <c r="H513" s="1065"/>
      <c r="I513" s="1065"/>
      <c r="J513" s="1065"/>
      <c r="K513" s="1065"/>
      <c r="L513" s="1065"/>
      <c r="M513" s="1065"/>
      <c r="N513" s="1065"/>
      <c r="O513" s="1065"/>
      <c r="P513" s="1065"/>
      <c r="Q513" s="1065"/>
      <c r="R513" s="1065"/>
      <c r="S513" s="1065"/>
      <c r="T513" s="1065"/>
      <c r="U513" s="1065"/>
      <c r="V513" s="1065"/>
      <c r="W513" s="1065"/>
      <c r="X513" s="1065"/>
      <c r="Y513" s="1065"/>
      <c r="Z513" s="1065"/>
    </row>
    <row r="514" spans="1:26" ht="15.75" customHeight="1">
      <c r="A514" s="1065"/>
      <c r="B514" s="1065"/>
      <c r="C514" s="1065"/>
      <c r="D514" s="1065"/>
      <c r="E514" s="1065"/>
      <c r="F514" s="1065"/>
      <c r="G514" s="1065"/>
      <c r="H514" s="1065"/>
      <c r="I514" s="1065"/>
      <c r="J514" s="1065"/>
      <c r="K514" s="1065"/>
      <c r="L514" s="1065"/>
      <c r="M514" s="1065"/>
      <c r="N514" s="1065"/>
      <c r="O514" s="1065"/>
      <c r="P514" s="1065"/>
      <c r="Q514" s="1065"/>
      <c r="R514" s="1065"/>
      <c r="S514" s="1065"/>
      <c r="T514" s="1065"/>
      <c r="U514" s="1065"/>
      <c r="V514" s="1065"/>
      <c r="W514" s="1065"/>
      <c r="X514" s="1065"/>
      <c r="Y514" s="1065"/>
      <c r="Z514" s="1065"/>
    </row>
    <row r="515" spans="1:26" ht="15.75" customHeight="1">
      <c r="A515" s="1065"/>
      <c r="B515" s="1065"/>
      <c r="C515" s="1065"/>
      <c r="D515" s="1065"/>
      <c r="E515" s="1065"/>
      <c r="F515" s="1065"/>
      <c r="G515" s="1065"/>
      <c r="H515" s="1065"/>
      <c r="I515" s="1065"/>
      <c r="J515" s="1065"/>
      <c r="K515" s="1065"/>
      <c r="L515" s="1065"/>
      <c r="M515" s="1065"/>
      <c r="N515" s="1065"/>
      <c r="O515" s="1065"/>
      <c r="P515" s="1065"/>
      <c r="Q515" s="1065"/>
      <c r="R515" s="1065"/>
      <c r="S515" s="1065"/>
      <c r="T515" s="1065"/>
      <c r="U515" s="1065"/>
      <c r="V515" s="1065"/>
      <c r="W515" s="1065"/>
      <c r="X515" s="1065"/>
      <c r="Y515" s="1065"/>
      <c r="Z515" s="1065"/>
    </row>
    <row r="516" spans="1:26" ht="15.75" customHeight="1">
      <c r="A516" s="1065"/>
      <c r="B516" s="1065"/>
      <c r="C516" s="1065"/>
      <c r="D516" s="1065"/>
      <c r="E516" s="1065"/>
      <c r="F516" s="1065"/>
      <c r="G516" s="1065"/>
      <c r="H516" s="1065"/>
      <c r="I516" s="1065"/>
      <c r="J516" s="1065"/>
      <c r="K516" s="1065"/>
      <c r="L516" s="1065"/>
      <c r="M516" s="1065"/>
      <c r="N516" s="1065"/>
      <c r="O516" s="1065"/>
      <c r="P516" s="1065"/>
      <c r="Q516" s="1065"/>
      <c r="R516" s="1065"/>
      <c r="S516" s="1065"/>
      <c r="T516" s="1065"/>
      <c r="U516" s="1065"/>
      <c r="V516" s="1065"/>
      <c r="W516" s="1065"/>
      <c r="X516" s="1065"/>
      <c r="Y516" s="1065"/>
      <c r="Z516" s="1065"/>
    </row>
    <row r="517" spans="1:26" ht="15.75" customHeight="1">
      <c r="A517" s="1065"/>
      <c r="B517" s="1065"/>
      <c r="C517" s="1065"/>
      <c r="D517" s="1065"/>
      <c r="E517" s="1065"/>
      <c r="F517" s="1065"/>
      <c r="G517" s="1065"/>
      <c r="H517" s="1065"/>
      <c r="I517" s="1065"/>
      <c r="J517" s="1065"/>
      <c r="K517" s="1065"/>
      <c r="L517" s="1065"/>
      <c r="M517" s="1065"/>
      <c r="N517" s="1065"/>
      <c r="O517" s="1065"/>
      <c r="P517" s="1065"/>
      <c r="Q517" s="1065"/>
      <c r="R517" s="1065"/>
      <c r="S517" s="1065"/>
      <c r="T517" s="1065"/>
      <c r="U517" s="1065"/>
      <c r="V517" s="1065"/>
      <c r="W517" s="1065"/>
      <c r="X517" s="1065"/>
      <c r="Y517" s="1065"/>
      <c r="Z517" s="1065"/>
    </row>
    <row r="518" spans="1:26" ht="15.75" customHeight="1">
      <c r="A518" s="1065"/>
      <c r="B518" s="1065"/>
      <c r="C518" s="1065"/>
      <c r="D518" s="1065"/>
      <c r="E518" s="1065"/>
      <c r="F518" s="1065"/>
      <c r="G518" s="1065"/>
      <c r="H518" s="1065"/>
      <c r="I518" s="1065"/>
      <c r="J518" s="1065"/>
      <c r="K518" s="1065"/>
      <c r="L518" s="1065"/>
      <c r="M518" s="1065"/>
      <c r="N518" s="1065"/>
      <c r="O518" s="1065"/>
      <c r="P518" s="1065"/>
      <c r="Q518" s="1065"/>
      <c r="R518" s="1065"/>
      <c r="S518" s="1065"/>
      <c r="T518" s="1065"/>
      <c r="U518" s="1065"/>
      <c r="V518" s="1065"/>
      <c r="W518" s="1065"/>
      <c r="X518" s="1065"/>
      <c r="Y518" s="1065"/>
      <c r="Z518" s="1065"/>
    </row>
    <row r="519" spans="1:26" ht="15.75" customHeight="1">
      <c r="A519" s="1065"/>
      <c r="B519" s="1065"/>
      <c r="C519" s="1065"/>
      <c r="D519" s="1065"/>
      <c r="E519" s="1065"/>
      <c r="F519" s="1065"/>
      <c r="G519" s="1065"/>
      <c r="H519" s="1065"/>
      <c r="I519" s="1065"/>
      <c r="J519" s="1065"/>
      <c r="K519" s="1065"/>
      <c r="L519" s="1065"/>
      <c r="M519" s="1065"/>
      <c r="N519" s="1065"/>
      <c r="O519" s="1065"/>
      <c r="P519" s="1065"/>
      <c r="Q519" s="1065"/>
      <c r="R519" s="1065"/>
      <c r="S519" s="1065"/>
      <c r="T519" s="1065"/>
      <c r="U519" s="1065"/>
      <c r="V519" s="1065"/>
      <c r="W519" s="1065"/>
      <c r="X519" s="1065"/>
      <c r="Y519" s="1065"/>
      <c r="Z519" s="1065"/>
    </row>
    <row r="520" spans="1:26" ht="15.75" customHeight="1">
      <c r="A520" s="1065"/>
      <c r="B520" s="1065"/>
      <c r="C520" s="1065"/>
      <c r="D520" s="1065"/>
      <c r="E520" s="1065"/>
      <c r="F520" s="1065"/>
      <c r="G520" s="1065"/>
      <c r="H520" s="1065"/>
      <c r="I520" s="1065"/>
      <c r="J520" s="1065"/>
      <c r="K520" s="1065"/>
      <c r="L520" s="1065"/>
      <c r="M520" s="1065"/>
      <c r="N520" s="1065"/>
      <c r="O520" s="1065"/>
      <c r="P520" s="1065"/>
      <c r="Q520" s="1065"/>
      <c r="R520" s="1065"/>
      <c r="S520" s="1065"/>
      <c r="T520" s="1065"/>
      <c r="U520" s="1065"/>
      <c r="V520" s="1065"/>
      <c r="W520" s="1065"/>
      <c r="X520" s="1065"/>
      <c r="Y520" s="1065"/>
      <c r="Z520" s="1065"/>
    </row>
    <row r="521" spans="1:26" ht="15.75" customHeight="1">
      <c r="A521" s="1065"/>
      <c r="B521" s="1065"/>
      <c r="C521" s="1065"/>
      <c r="D521" s="1065"/>
      <c r="E521" s="1065"/>
      <c r="F521" s="1065"/>
      <c r="G521" s="1065"/>
      <c r="H521" s="1065"/>
      <c r="I521" s="1065"/>
      <c r="J521" s="1065"/>
      <c r="K521" s="1065"/>
      <c r="L521" s="1065"/>
      <c r="M521" s="1065"/>
      <c r="N521" s="1065"/>
      <c r="O521" s="1065"/>
      <c r="P521" s="1065"/>
      <c r="Q521" s="1065"/>
      <c r="R521" s="1065"/>
      <c r="S521" s="1065"/>
      <c r="T521" s="1065"/>
      <c r="U521" s="1065"/>
      <c r="V521" s="1065"/>
      <c r="W521" s="1065"/>
      <c r="X521" s="1065"/>
      <c r="Y521" s="1065"/>
      <c r="Z521" s="1065"/>
    </row>
    <row r="522" spans="1:26" ht="15.75" customHeight="1">
      <c r="A522" s="1065"/>
      <c r="B522" s="1065"/>
      <c r="C522" s="1065"/>
      <c r="D522" s="1065"/>
      <c r="E522" s="1065"/>
      <c r="F522" s="1065"/>
      <c r="G522" s="1065"/>
      <c r="H522" s="1065"/>
      <c r="I522" s="1065"/>
      <c r="J522" s="1065"/>
      <c r="K522" s="1065"/>
      <c r="L522" s="1065"/>
      <c r="M522" s="1065"/>
      <c r="N522" s="1065"/>
      <c r="O522" s="1065"/>
      <c r="P522" s="1065"/>
      <c r="Q522" s="1065"/>
      <c r="R522" s="1065"/>
      <c r="S522" s="1065"/>
      <c r="T522" s="1065"/>
      <c r="U522" s="1065"/>
      <c r="V522" s="1065"/>
      <c r="W522" s="1065"/>
      <c r="X522" s="1065"/>
      <c r="Y522" s="1065"/>
      <c r="Z522" s="1065"/>
    </row>
    <row r="523" spans="1:26" ht="15.75" customHeight="1">
      <c r="A523" s="1065"/>
      <c r="B523" s="1065"/>
      <c r="C523" s="1065"/>
      <c r="D523" s="1065"/>
      <c r="E523" s="1065"/>
      <c r="F523" s="1065"/>
      <c r="G523" s="1065"/>
      <c r="H523" s="1065"/>
      <c r="I523" s="1065"/>
      <c r="J523" s="1065"/>
      <c r="K523" s="1065"/>
      <c r="L523" s="1065"/>
      <c r="M523" s="1065"/>
      <c r="N523" s="1065"/>
      <c r="O523" s="1065"/>
      <c r="P523" s="1065"/>
      <c r="Q523" s="1065"/>
      <c r="R523" s="1065"/>
      <c r="S523" s="1065"/>
      <c r="T523" s="1065"/>
      <c r="U523" s="1065"/>
      <c r="V523" s="1065"/>
      <c r="W523" s="1065"/>
      <c r="X523" s="1065"/>
      <c r="Y523" s="1065"/>
      <c r="Z523" s="1065"/>
    </row>
    <row r="524" spans="1:26" ht="15.75" customHeight="1">
      <c r="A524" s="1065"/>
      <c r="B524" s="1065"/>
      <c r="C524" s="1065"/>
      <c r="D524" s="1065"/>
      <c r="E524" s="1065"/>
      <c r="F524" s="1065"/>
      <c r="G524" s="1065"/>
      <c r="H524" s="1065"/>
      <c r="I524" s="1065"/>
      <c r="J524" s="1065"/>
      <c r="K524" s="1065"/>
      <c r="L524" s="1065"/>
      <c r="M524" s="1065"/>
      <c r="N524" s="1065"/>
      <c r="O524" s="1065"/>
      <c r="P524" s="1065"/>
      <c r="Q524" s="1065"/>
      <c r="R524" s="1065"/>
      <c r="S524" s="1065"/>
      <c r="T524" s="1065"/>
      <c r="U524" s="1065"/>
      <c r="V524" s="1065"/>
      <c r="W524" s="1065"/>
      <c r="X524" s="1065"/>
      <c r="Y524" s="1065"/>
      <c r="Z524" s="1065"/>
    </row>
    <row r="525" spans="1:26" ht="15.75" customHeight="1">
      <c r="A525" s="1065"/>
      <c r="B525" s="1065"/>
      <c r="C525" s="1065"/>
      <c r="D525" s="1065"/>
      <c r="E525" s="1065"/>
      <c r="F525" s="1065"/>
      <c r="G525" s="1065"/>
      <c r="H525" s="1065"/>
      <c r="I525" s="1065"/>
      <c r="J525" s="1065"/>
      <c r="K525" s="1065"/>
      <c r="L525" s="1065"/>
      <c r="M525" s="1065"/>
      <c r="N525" s="1065"/>
      <c r="O525" s="1065"/>
      <c r="P525" s="1065"/>
      <c r="Q525" s="1065"/>
      <c r="R525" s="1065"/>
      <c r="S525" s="1065"/>
      <c r="T525" s="1065"/>
      <c r="U525" s="1065"/>
      <c r="V525" s="1065"/>
      <c r="W525" s="1065"/>
      <c r="X525" s="1065"/>
      <c r="Y525" s="1065"/>
      <c r="Z525" s="1065"/>
    </row>
    <row r="526" spans="1:26" ht="15.75" customHeight="1">
      <c r="A526" s="1065"/>
      <c r="B526" s="1065"/>
      <c r="C526" s="1065"/>
      <c r="D526" s="1065"/>
      <c r="E526" s="1065"/>
      <c r="F526" s="1065"/>
      <c r="G526" s="1065"/>
      <c r="H526" s="1065"/>
      <c r="I526" s="1065"/>
      <c r="J526" s="1065"/>
      <c r="K526" s="1065"/>
      <c r="L526" s="1065"/>
      <c r="M526" s="1065"/>
      <c r="N526" s="1065"/>
      <c r="O526" s="1065"/>
      <c r="P526" s="1065"/>
      <c r="Q526" s="1065"/>
      <c r="R526" s="1065"/>
      <c r="S526" s="1065"/>
      <c r="T526" s="1065"/>
      <c r="U526" s="1065"/>
      <c r="V526" s="1065"/>
      <c r="W526" s="1065"/>
      <c r="X526" s="1065"/>
      <c r="Y526" s="1065"/>
      <c r="Z526" s="1065"/>
    </row>
    <row r="527" spans="1:26" ht="15.75" customHeight="1">
      <c r="A527" s="1065"/>
      <c r="B527" s="1065"/>
      <c r="C527" s="1065"/>
      <c r="D527" s="1065"/>
      <c r="E527" s="1065"/>
      <c r="F527" s="1065"/>
      <c r="G527" s="1065"/>
      <c r="H527" s="1065"/>
      <c r="I527" s="1065"/>
      <c r="J527" s="1065"/>
      <c r="K527" s="1065"/>
      <c r="L527" s="1065"/>
      <c r="M527" s="1065"/>
      <c r="N527" s="1065"/>
      <c r="O527" s="1065"/>
      <c r="P527" s="1065"/>
      <c r="Q527" s="1065"/>
      <c r="R527" s="1065"/>
      <c r="S527" s="1065"/>
      <c r="T527" s="1065"/>
      <c r="U527" s="1065"/>
      <c r="V527" s="1065"/>
      <c r="W527" s="1065"/>
      <c r="X527" s="1065"/>
      <c r="Y527" s="1065"/>
      <c r="Z527" s="1065"/>
    </row>
    <row r="528" spans="1:26" ht="15.75" customHeight="1">
      <c r="A528" s="1065"/>
      <c r="B528" s="1065"/>
      <c r="C528" s="1065"/>
      <c r="D528" s="1065"/>
      <c r="E528" s="1065"/>
      <c r="F528" s="1065"/>
      <c r="G528" s="1065"/>
      <c r="H528" s="1065"/>
      <c r="I528" s="1065"/>
      <c r="J528" s="1065"/>
      <c r="K528" s="1065"/>
      <c r="L528" s="1065"/>
      <c r="M528" s="1065"/>
      <c r="N528" s="1065"/>
      <c r="O528" s="1065"/>
      <c r="P528" s="1065"/>
      <c r="Q528" s="1065"/>
      <c r="R528" s="1065"/>
      <c r="S528" s="1065"/>
      <c r="T528" s="1065"/>
      <c r="U528" s="1065"/>
      <c r="V528" s="1065"/>
      <c r="W528" s="1065"/>
      <c r="X528" s="1065"/>
      <c r="Y528" s="1065"/>
      <c r="Z528" s="1065"/>
    </row>
    <row r="529" spans="1:26" ht="15.75" customHeight="1">
      <c r="A529" s="1065"/>
      <c r="B529" s="1065"/>
      <c r="C529" s="1065"/>
      <c r="D529" s="1065"/>
      <c r="E529" s="1065"/>
      <c r="F529" s="1065"/>
      <c r="G529" s="1065"/>
      <c r="H529" s="1065"/>
      <c r="I529" s="1065"/>
      <c r="J529" s="1065"/>
      <c r="K529" s="1065"/>
      <c r="L529" s="1065"/>
      <c r="M529" s="1065"/>
      <c r="N529" s="1065"/>
      <c r="O529" s="1065"/>
      <c r="P529" s="1065"/>
      <c r="Q529" s="1065"/>
      <c r="R529" s="1065"/>
      <c r="S529" s="1065"/>
      <c r="T529" s="1065"/>
      <c r="U529" s="1065"/>
      <c r="V529" s="1065"/>
      <c r="W529" s="1065"/>
      <c r="X529" s="1065"/>
      <c r="Y529" s="1065"/>
      <c r="Z529" s="1065"/>
    </row>
    <row r="530" spans="1:26" ht="15.75" customHeight="1">
      <c r="A530" s="1065"/>
      <c r="B530" s="1065"/>
      <c r="C530" s="1065"/>
      <c r="D530" s="1065"/>
      <c r="E530" s="1065"/>
      <c r="F530" s="1065"/>
      <c r="G530" s="1065"/>
      <c r="H530" s="1065"/>
      <c r="I530" s="1065"/>
      <c r="J530" s="1065"/>
      <c r="K530" s="1065"/>
      <c r="L530" s="1065"/>
      <c r="M530" s="1065"/>
      <c r="N530" s="1065"/>
      <c r="O530" s="1065"/>
      <c r="P530" s="1065"/>
      <c r="Q530" s="1065"/>
      <c r="R530" s="1065"/>
      <c r="S530" s="1065"/>
      <c r="T530" s="1065"/>
      <c r="U530" s="1065"/>
      <c r="V530" s="1065"/>
      <c r="W530" s="1065"/>
      <c r="X530" s="1065"/>
      <c r="Y530" s="1065"/>
      <c r="Z530" s="1065"/>
    </row>
    <row r="531" spans="1:26" ht="15.75" customHeight="1">
      <c r="A531" s="1065"/>
      <c r="B531" s="1065"/>
      <c r="C531" s="1065"/>
      <c r="D531" s="1065"/>
      <c r="E531" s="1065"/>
      <c r="F531" s="1065"/>
      <c r="G531" s="1065"/>
      <c r="H531" s="1065"/>
      <c r="I531" s="1065"/>
      <c r="J531" s="1065"/>
      <c r="K531" s="1065"/>
      <c r="L531" s="1065"/>
      <c r="M531" s="1065"/>
      <c r="N531" s="1065"/>
      <c r="O531" s="1065"/>
      <c r="P531" s="1065"/>
      <c r="Q531" s="1065"/>
      <c r="R531" s="1065"/>
      <c r="S531" s="1065"/>
      <c r="T531" s="1065"/>
      <c r="U531" s="1065"/>
      <c r="V531" s="1065"/>
      <c r="W531" s="1065"/>
      <c r="X531" s="1065"/>
      <c r="Y531" s="1065"/>
      <c r="Z531" s="1065"/>
    </row>
    <row r="532" spans="1:26" ht="15.75" customHeight="1">
      <c r="A532" s="1065"/>
      <c r="B532" s="1065"/>
      <c r="C532" s="1065"/>
      <c r="D532" s="1065"/>
      <c r="E532" s="1065"/>
      <c r="F532" s="1065"/>
      <c r="G532" s="1065"/>
      <c r="H532" s="1065"/>
      <c r="I532" s="1065"/>
      <c r="J532" s="1065"/>
      <c r="K532" s="1065"/>
      <c r="L532" s="1065"/>
      <c r="M532" s="1065"/>
      <c r="N532" s="1065"/>
      <c r="O532" s="1065"/>
      <c r="P532" s="1065"/>
      <c r="Q532" s="1065"/>
      <c r="R532" s="1065"/>
      <c r="S532" s="1065"/>
      <c r="T532" s="1065"/>
      <c r="U532" s="1065"/>
      <c r="V532" s="1065"/>
      <c r="W532" s="1065"/>
      <c r="X532" s="1065"/>
      <c r="Y532" s="1065"/>
      <c r="Z532" s="1065"/>
    </row>
    <row r="533" spans="1:26" ht="15.75" customHeight="1">
      <c r="A533" s="1065"/>
      <c r="B533" s="1065"/>
      <c r="C533" s="1065"/>
      <c r="D533" s="1065"/>
      <c r="E533" s="1065"/>
      <c r="F533" s="1065"/>
      <c r="G533" s="1065"/>
      <c r="H533" s="1065"/>
      <c r="I533" s="1065"/>
      <c r="J533" s="1065"/>
      <c r="K533" s="1065"/>
      <c r="L533" s="1065"/>
      <c r="M533" s="1065"/>
      <c r="N533" s="1065"/>
      <c r="O533" s="1065"/>
      <c r="P533" s="1065"/>
      <c r="Q533" s="1065"/>
      <c r="R533" s="1065"/>
      <c r="S533" s="1065"/>
      <c r="T533" s="1065"/>
      <c r="U533" s="1065"/>
      <c r="V533" s="1065"/>
      <c r="W533" s="1065"/>
      <c r="X533" s="1065"/>
      <c r="Y533" s="1065"/>
      <c r="Z533" s="1065"/>
    </row>
    <row r="534" spans="1:26" ht="15.75" customHeight="1">
      <c r="A534" s="1065"/>
      <c r="B534" s="1065"/>
      <c r="C534" s="1065"/>
      <c r="D534" s="1065"/>
      <c r="E534" s="1065"/>
      <c r="F534" s="1065"/>
      <c r="G534" s="1065"/>
      <c r="H534" s="1065"/>
      <c r="I534" s="1065"/>
      <c r="J534" s="1065"/>
      <c r="K534" s="1065"/>
      <c r="L534" s="1065"/>
      <c r="M534" s="1065"/>
      <c r="N534" s="1065"/>
      <c r="O534" s="1065"/>
      <c r="P534" s="1065"/>
      <c r="Q534" s="1065"/>
      <c r="R534" s="1065"/>
      <c r="S534" s="1065"/>
      <c r="T534" s="1065"/>
      <c r="U534" s="1065"/>
      <c r="V534" s="1065"/>
      <c r="W534" s="1065"/>
      <c r="X534" s="1065"/>
      <c r="Y534" s="1065"/>
      <c r="Z534" s="1065"/>
    </row>
    <row r="535" spans="1:26" ht="15.75" customHeight="1">
      <c r="A535" s="1065"/>
      <c r="B535" s="1065"/>
      <c r="C535" s="1065"/>
      <c r="D535" s="1065"/>
      <c r="E535" s="1065"/>
      <c r="F535" s="1065"/>
      <c r="G535" s="1065"/>
      <c r="H535" s="1065"/>
      <c r="I535" s="1065"/>
      <c r="J535" s="1065"/>
      <c r="K535" s="1065"/>
      <c r="L535" s="1065"/>
      <c r="M535" s="1065"/>
      <c r="N535" s="1065"/>
      <c r="O535" s="1065"/>
      <c r="P535" s="1065"/>
      <c r="Q535" s="1065"/>
      <c r="R535" s="1065"/>
      <c r="S535" s="1065"/>
      <c r="T535" s="1065"/>
      <c r="U535" s="1065"/>
      <c r="V535" s="1065"/>
      <c r="W535" s="1065"/>
      <c r="X535" s="1065"/>
      <c r="Y535" s="1065"/>
      <c r="Z535" s="1065"/>
    </row>
    <row r="536" spans="1:26" ht="15.75" customHeight="1">
      <c r="A536" s="1065"/>
      <c r="B536" s="1065"/>
      <c r="C536" s="1065"/>
      <c r="D536" s="1065"/>
      <c r="E536" s="1065"/>
      <c r="F536" s="1065"/>
      <c r="G536" s="1065"/>
      <c r="H536" s="1065"/>
      <c r="I536" s="1065"/>
      <c r="J536" s="1065"/>
      <c r="K536" s="1065"/>
      <c r="L536" s="1065"/>
      <c r="M536" s="1065"/>
      <c r="N536" s="1065"/>
      <c r="O536" s="1065"/>
      <c r="P536" s="1065"/>
      <c r="Q536" s="1065"/>
      <c r="R536" s="1065"/>
      <c r="S536" s="1065"/>
      <c r="T536" s="1065"/>
      <c r="U536" s="1065"/>
      <c r="V536" s="1065"/>
      <c r="W536" s="1065"/>
      <c r="X536" s="1065"/>
      <c r="Y536" s="1065"/>
      <c r="Z536" s="1065"/>
    </row>
    <row r="537" spans="1:26" ht="15.75" customHeight="1">
      <c r="A537" s="1065"/>
      <c r="B537" s="1065"/>
      <c r="C537" s="1065"/>
      <c r="D537" s="1065"/>
      <c r="E537" s="1065"/>
      <c r="F537" s="1065"/>
      <c r="G537" s="1065"/>
      <c r="H537" s="1065"/>
      <c r="I537" s="1065"/>
      <c r="J537" s="1065"/>
      <c r="K537" s="1065"/>
      <c r="L537" s="1065"/>
      <c r="M537" s="1065"/>
      <c r="N537" s="1065"/>
      <c r="O537" s="1065"/>
      <c r="P537" s="1065"/>
      <c r="Q537" s="1065"/>
      <c r="R537" s="1065"/>
      <c r="S537" s="1065"/>
      <c r="T537" s="1065"/>
      <c r="U537" s="1065"/>
      <c r="V537" s="1065"/>
      <c r="W537" s="1065"/>
      <c r="X537" s="1065"/>
      <c r="Y537" s="1065"/>
      <c r="Z537" s="1065"/>
    </row>
    <row r="538" spans="1:26" ht="15.75" customHeight="1">
      <c r="A538" s="1065"/>
      <c r="B538" s="1065"/>
      <c r="C538" s="1065"/>
      <c r="D538" s="1065"/>
      <c r="E538" s="1065"/>
      <c r="F538" s="1065"/>
      <c r="G538" s="1065"/>
      <c r="H538" s="1065"/>
      <c r="I538" s="1065"/>
      <c r="J538" s="1065"/>
      <c r="K538" s="1065"/>
      <c r="L538" s="1065"/>
      <c r="M538" s="1065"/>
      <c r="N538" s="1065"/>
      <c r="O538" s="1065"/>
      <c r="P538" s="1065"/>
      <c r="Q538" s="1065"/>
      <c r="R538" s="1065"/>
      <c r="S538" s="1065"/>
      <c r="T538" s="1065"/>
      <c r="U538" s="1065"/>
      <c r="V538" s="1065"/>
      <c r="W538" s="1065"/>
      <c r="X538" s="1065"/>
      <c r="Y538" s="1065"/>
      <c r="Z538" s="1065"/>
    </row>
    <row r="539" spans="1:26" ht="15.75" customHeight="1">
      <c r="A539" s="1065"/>
      <c r="B539" s="1065"/>
      <c r="C539" s="1065"/>
      <c r="D539" s="1065"/>
      <c r="E539" s="1065"/>
      <c r="F539" s="1065"/>
      <c r="G539" s="1065"/>
      <c r="H539" s="1065"/>
      <c r="I539" s="1065"/>
      <c r="J539" s="1065"/>
      <c r="K539" s="1065"/>
      <c r="L539" s="1065"/>
      <c r="M539" s="1065"/>
      <c r="N539" s="1065"/>
      <c r="O539" s="1065"/>
      <c r="P539" s="1065"/>
      <c r="Q539" s="1065"/>
      <c r="R539" s="1065"/>
      <c r="S539" s="1065"/>
      <c r="T539" s="1065"/>
      <c r="U539" s="1065"/>
      <c r="V539" s="1065"/>
      <c r="W539" s="1065"/>
      <c r="X539" s="1065"/>
      <c r="Y539" s="1065"/>
      <c r="Z539" s="1065"/>
    </row>
    <row r="540" spans="1:26" ht="15.75" customHeight="1">
      <c r="A540" s="1065"/>
      <c r="B540" s="1065"/>
      <c r="C540" s="1065"/>
      <c r="D540" s="1065"/>
      <c r="E540" s="1065"/>
      <c r="F540" s="1065"/>
      <c r="G540" s="1065"/>
      <c r="H540" s="1065"/>
      <c r="I540" s="1065"/>
      <c r="J540" s="1065"/>
      <c r="K540" s="1065"/>
      <c r="L540" s="1065"/>
      <c r="M540" s="1065"/>
      <c r="N540" s="1065"/>
      <c r="O540" s="1065"/>
      <c r="P540" s="1065"/>
      <c r="Q540" s="1065"/>
      <c r="R540" s="1065"/>
      <c r="S540" s="1065"/>
      <c r="T540" s="1065"/>
      <c r="U540" s="1065"/>
      <c r="V540" s="1065"/>
      <c r="W540" s="1065"/>
      <c r="X540" s="1065"/>
      <c r="Y540" s="1065"/>
      <c r="Z540" s="1065"/>
    </row>
    <row r="541" spans="1:26" ht="15.75" customHeight="1">
      <c r="A541" s="1065"/>
      <c r="B541" s="1065"/>
      <c r="C541" s="1065"/>
      <c r="D541" s="1065"/>
      <c r="E541" s="1065"/>
      <c r="F541" s="1065"/>
      <c r="G541" s="1065"/>
      <c r="H541" s="1065"/>
      <c r="I541" s="1065"/>
      <c r="J541" s="1065"/>
      <c r="K541" s="1065"/>
      <c r="L541" s="1065"/>
      <c r="M541" s="1065"/>
      <c r="N541" s="1065"/>
      <c r="O541" s="1065"/>
      <c r="P541" s="1065"/>
      <c r="Q541" s="1065"/>
      <c r="R541" s="1065"/>
      <c r="S541" s="1065"/>
      <c r="T541" s="1065"/>
      <c r="U541" s="1065"/>
      <c r="V541" s="1065"/>
      <c r="W541" s="1065"/>
      <c r="X541" s="1065"/>
      <c r="Y541" s="1065"/>
      <c r="Z541" s="1065"/>
    </row>
    <row r="542" spans="1:26" ht="15.75" customHeight="1">
      <c r="A542" s="1065"/>
      <c r="B542" s="1065"/>
      <c r="C542" s="1065"/>
      <c r="D542" s="1065"/>
      <c r="E542" s="1065"/>
      <c r="F542" s="1065"/>
      <c r="G542" s="1065"/>
      <c r="H542" s="1065"/>
      <c r="I542" s="1065"/>
      <c r="J542" s="1065"/>
      <c r="K542" s="1065"/>
      <c r="L542" s="1065"/>
      <c r="M542" s="1065"/>
      <c r="N542" s="1065"/>
      <c r="O542" s="1065"/>
      <c r="P542" s="1065"/>
      <c r="Q542" s="1065"/>
      <c r="R542" s="1065"/>
      <c r="S542" s="1065"/>
      <c r="T542" s="1065"/>
      <c r="U542" s="1065"/>
      <c r="V542" s="1065"/>
      <c r="W542" s="1065"/>
      <c r="X542" s="1065"/>
      <c r="Y542" s="1065"/>
      <c r="Z542" s="1065"/>
    </row>
    <row r="543" spans="1:26" ht="15.75" customHeight="1">
      <c r="A543" s="1065"/>
      <c r="B543" s="1065"/>
      <c r="C543" s="1065"/>
      <c r="D543" s="1065"/>
      <c r="E543" s="1065"/>
      <c r="F543" s="1065"/>
      <c r="G543" s="1065"/>
      <c r="H543" s="1065"/>
      <c r="I543" s="1065"/>
      <c r="J543" s="1065"/>
      <c r="K543" s="1065"/>
      <c r="L543" s="1065"/>
      <c r="M543" s="1065"/>
      <c r="N543" s="1065"/>
      <c r="O543" s="1065"/>
      <c r="P543" s="1065"/>
      <c r="Q543" s="1065"/>
      <c r="R543" s="1065"/>
      <c r="S543" s="1065"/>
      <c r="T543" s="1065"/>
      <c r="U543" s="1065"/>
      <c r="V543" s="1065"/>
      <c r="W543" s="1065"/>
      <c r="X543" s="1065"/>
      <c r="Y543" s="1065"/>
      <c r="Z543" s="1065"/>
    </row>
    <row r="544" spans="1:26" ht="15.75" customHeight="1">
      <c r="A544" s="1065"/>
      <c r="B544" s="1065"/>
      <c r="C544" s="1065"/>
      <c r="D544" s="1065"/>
      <c r="E544" s="1065"/>
      <c r="F544" s="1065"/>
      <c r="G544" s="1065"/>
      <c r="H544" s="1065"/>
      <c r="I544" s="1065"/>
      <c r="J544" s="1065"/>
      <c r="K544" s="1065"/>
      <c r="L544" s="1065"/>
      <c r="M544" s="1065"/>
      <c r="N544" s="1065"/>
      <c r="O544" s="1065"/>
      <c r="P544" s="1065"/>
      <c r="Q544" s="1065"/>
      <c r="R544" s="1065"/>
      <c r="S544" s="1065"/>
      <c r="T544" s="1065"/>
      <c r="U544" s="1065"/>
      <c r="V544" s="1065"/>
      <c r="W544" s="1065"/>
      <c r="X544" s="1065"/>
      <c r="Y544" s="1065"/>
      <c r="Z544" s="1065"/>
    </row>
    <row r="545" spans="1:26" ht="15.75" customHeight="1">
      <c r="A545" s="1065"/>
      <c r="B545" s="1065"/>
      <c r="C545" s="1065"/>
      <c r="D545" s="1065"/>
      <c r="E545" s="1065"/>
      <c r="F545" s="1065"/>
      <c r="G545" s="1065"/>
      <c r="H545" s="1065"/>
      <c r="I545" s="1065"/>
      <c r="J545" s="1065"/>
      <c r="K545" s="1065"/>
      <c r="L545" s="1065"/>
      <c r="M545" s="1065"/>
      <c r="N545" s="1065"/>
      <c r="O545" s="1065"/>
      <c r="P545" s="1065"/>
      <c r="Q545" s="1065"/>
      <c r="R545" s="1065"/>
      <c r="S545" s="1065"/>
      <c r="T545" s="1065"/>
      <c r="U545" s="1065"/>
      <c r="V545" s="1065"/>
      <c r="W545" s="1065"/>
      <c r="X545" s="1065"/>
      <c r="Y545" s="1065"/>
      <c r="Z545" s="1065"/>
    </row>
    <row r="546" spans="1:26" ht="15.75" customHeight="1">
      <c r="A546" s="1065"/>
      <c r="B546" s="1065"/>
      <c r="C546" s="1065"/>
      <c r="D546" s="1065"/>
      <c r="E546" s="1065"/>
      <c r="F546" s="1065"/>
      <c r="G546" s="1065"/>
      <c r="H546" s="1065"/>
      <c r="I546" s="1065"/>
      <c r="J546" s="1065"/>
      <c r="K546" s="1065"/>
      <c r="L546" s="1065"/>
      <c r="M546" s="1065"/>
      <c r="N546" s="1065"/>
      <c r="O546" s="1065"/>
      <c r="P546" s="1065"/>
      <c r="Q546" s="1065"/>
      <c r="R546" s="1065"/>
      <c r="S546" s="1065"/>
      <c r="T546" s="1065"/>
      <c r="U546" s="1065"/>
      <c r="V546" s="1065"/>
      <c r="W546" s="1065"/>
      <c r="X546" s="1065"/>
      <c r="Y546" s="1065"/>
      <c r="Z546" s="1065"/>
    </row>
    <row r="547" spans="1:26" ht="15.75" customHeight="1">
      <c r="A547" s="1065"/>
      <c r="B547" s="1065"/>
      <c r="C547" s="1065"/>
      <c r="D547" s="1065"/>
      <c r="E547" s="1065"/>
      <c r="F547" s="1065"/>
      <c r="G547" s="1065"/>
      <c r="H547" s="1065"/>
      <c r="I547" s="1065"/>
      <c r="J547" s="1065"/>
      <c r="K547" s="1065"/>
      <c r="L547" s="1065"/>
      <c r="M547" s="1065"/>
      <c r="N547" s="1065"/>
      <c r="O547" s="1065"/>
      <c r="P547" s="1065"/>
      <c r="Q547" s="1065"/>
      <c r="R547" s="1065"/>
      <c r="S547" s="1065"/>
      <c r="T547" s="1065"/>
      <c r="U547" s="1065"/>
      <c r="V547" s="1065"/>
      <c r="W547" s="1065"/>
      <c r="X547" s="1065"/>
      <c r="Y547" s="1065"/>
      <c r="Z547" s="1065"/>
    </row>
    <row r="548" spans="1:26" ht="15.75" customHeight="1">
      <c r="A548" s="1065"/>
      <c r="B548" s="1065"/>
      <c r="C548" s="1065"/>
      <c r="D548" s="1065"/>
      <c r="E548" s="1065"/>
      <c r="F548" s="1065"/>
      <c r="G548" s="1065"/>
      <c r="H548" s="1065"/>
      <c r="I548" s="1065"/>
      <c r="J548" s="1065"/>
      <c r="K548" s="1065"/>
      <c r="L548" s="1065"/>
      <c r="M548" s="1065"/>
      <c r="N548" s="1065"/>
      <c r="O548" s="1065"/>
      <c r="P548" s="1065"/>
      <c r="Q548" s="1065"/>
      <c r="R548" s="1065"/>
      <c r="S548" s="1065"/>
      <c r="T548" s="1065"/>
      <c r="U548" s="1065"/>
      <c r="V548" s="1065"/>
      <c r="W548" s="1065"/>
      <c r="X548" s="1065"/>
      <c r="Y548" s="1065"/>
      <c r="Z548" s="1065"/>
    </row>
    <row r="549" spans="1:26" ht="15.75" customHeight="1">
      <c r="A549" s="1065"/>
      <c r="B549" s="1065"/>
      <c r="C549" s="1065"/>
      <c r="D549" s="1065"/>
      <c r="E549" s="1065"/>
      <c r="F549" s="1065"/>
      <c r="G549" s="1065"/>
      <c r="H549" s="1065"/>
      <c r="I549" s="1065"/>
      <c r="J549" s="1065"/>
      <c r="K549" s="1065"/>
      <c r="L549" s="1065"/>
      <c r="M549" s="1065"/>
      <c r="N549" s="1065"/>
      <c r="O549" s="1065"/>
      <c r="P549" s="1065"/>
      <c r="Q549" s="1065"/>
      <c r="R549" s="1065"/>
      <c r="S549" s="1065"/>
      <c r="T549" s="1065"/>
      <c r="U549" s="1065"/>
      <c r="V549" s="1065"/>
      <c r="W549" s="1065"/>
      <c r="X549" s="1065"/>
      <c r="Y549" s="1065"/>
      <c r="Z549" s="1065"/>
    </row>
    <row r="550" spans="1:26" ht="15.75" customHeight="1">
      <c r="A550" s="1065"/>
      <c r="B550" s="1065"/>
      <c r="C550" s="1065"/>
      <c r="D550" s="1065"/>
      <c r="E550" s="1065"/>
      <c r="F550" s="1065"/>
      <c r="G550" s="1065"/>
      <c r="H550" s="1065"/>
      <c r="I550" s="1065"/>
      <c r="J550" s="1065"/>
      <c r="K550" s="1065"/>
      <c r="L550" s="1065"/>
      <c r="M550" s="1065"/>
      <c r="N550" s="1065"/>
      <c r="O550" s="1065"/>
      <c r="P550" s="1065"/>
      <c r="Q550" s="1065"/>
      <c r="R550" s="1065"/>
      <c r="S550" s="1065"/>
      <c r="T550" s="1065"/>
      <c r="U550" s="1065"/>
      <c r="V550" s="1065"/>
      <c r="W550" s="1065"/>
      <c r="X550" s="1065"/>
      <c r="Y550" s="1065"/>
      <c r="Z550" s="1065"/>
    </row>
    <row r="551" spans="1:26" ht="15.75" customHeight="1">
      <c r="A551" s="1065"/>
      <c r="B551" s="1065"/>
      <c r="C551" s="1065"/>
      <c r="D551" s="1065"/>
      <c r="E551" s="1065"/>
      <c r="F551" s="1065"/>
      <c r="G551" s="1065"/>
      <c r="H551" s="1065"/>
      <c r="I551" s="1065"/>
      <c r="J551" s="1065"/>
      <c r="K551" s="1065"/>
      <c r="L551" s="1065"/>
      <c r="M551" s="1065"/>
      <c r="N551" s="1065"/>
      <c r="O551" s="1065"/>
      <c r="P551" s="1065"/>
      <c r="Q551" s="1065"/>
      <c r="R551" s="1065"/>
      <c r="S551" s="1065"/>
      <c r="T551" s="1065"/>
      <c r="U551" s="1065"/>
      <c r="V551" s="1065"/>
      <c r="W551" s="1065"/>
      <c r="X551" s="1065"/>
      <c r="Y551" s="1065"/>
      <c r="Z551" s="1065"/>
    </row>
    <row r="552" spans="1:26" ht="15.75" customHeight="1">
      <c r="A552" s="1065"/>
      <c r="B552" s="1065"/>
      <c r="C552" s="1065"/>
      <c r="D552" s="1065"/>
      <c r="E552" s="1065"/>
      <c r="F552" s="1065"/>
      <c r="G552" s="1065"/>
      <c r="H552" s="1065"/>
      <c r="I552" s="1065"/>
      <c r="J552" s="1065"/>
      <c r="K552" s="1065"/>
      <c r="L552" s="1065"/>
      <c r="M552" s="1065"/>
      <c r="N552" s="1065"/>
      <c r="O552" s="1065"/>
      <c r="P552" s="1065"/>
      <c r="Q552" s="1065"/>
      <c r="R552" s="1065"/>
      <c r="S552" s="1065"/>
      <c r="T552" s="1065"/>
      <c r="U552" s="1065"/>
      <c r="V552" s="1065"/>
      <c r="W552" s="1065"/>
      <c r="X552" s="1065"/>
      <c r="Y552" s="1065"/>
      <c r="Z552" s="1065"/>
    </row>
    <row r="553" spans="1:26" ht="15.75" customHeight="1">
      <c r="A553" s="1065"/>
      <c r="B553" s="1065"/>
      <c r="C553" s="1065"/>
      <c r="D553" s="1065"/>
      <c r="E553" s="1065"/>
      <c r="F553" s="1065"/>
      <c r="G553" s="1065"/>
      <c r="H553" s="1065"/>
      <c r="I553" s="1065"/>
      <c r="J553" s="1065"/>
      <c r="K553" s="1065"/>
      <c r="L553" s="1065"/>
      <c r="M553" s="1065"/>
      <c r="N553" s="1065"/>
      <c r="O553" s="1065"/>
      <c r="P553" s="1065"/>
      <c r="Q553" s="1065"/>
      <c r="R553" s="1065"/>
      <c r="S553" s="1065"/>
      <c r="T553" s="1065"/>
      <c r="U553" s="1065"/>
      <c r="V553" s="1065"/>
      <c r="W553" s="1065"/>
      <c r="X553" s="1065"/>
      <c r="Y553" s="1065"/>
      <c r="Z553" s="1065"/>
    </row>
    <row r="554" spans="1:26" ht="15.75" customHeight="1">
      <c r="A554" s="1065"/>
      <c r="B554" s="1065"/>
      <c r="C554" s="1065"/>
      <c r="D554" s="1065"/>
      <c r="E554" s="1065"/>
      <c r="F554" s="1065"/>
      <c r="G554" s="1065"/>
      <c r="H554" s="1065"/>
      <c r="I554" s="1065"/>
      <c r="J554" s="1065"/>
      <c r="K554" s="1065"/>
      <c r="L554" s="1065"/>
      <c r="M554" s="1065"/>
      <c r="N554" s="1065"/>
      <c r="O554" s="1065"/>
      <c r="P554" s="1065"/>
      <c r="Q554" s="1065"/>
      <c r="R554" s="1065"/>
      <c r="S554" s="1065"/>
      <c r="T554" s="1065"/>
      <c r="U554" s="1065"/>
      <c r="V554" s="1065"/>
      <c r="W554" s="1065"/>
      <c r="X554" s="1065"/>
      <c r="Y554" s="1065"/>
      <c r="Z554" s="1065"/>
    </row>
    <row r="555" spans="1:26" ht="15.75" customHeight="1">
      <c r="A555" s="1065"/>
      <c r="B555" s="1065"/>
      <c r="C555" s="1065"/>
      <c r="D555" s="1065"/>
      <c r="E555" s="1065"/>
      <c r="F555" s="1065"/>
      <c r="G555" s="1065"/>
      <c r="H555" s="1065"/>
      <c r="I555" s="1065"/>
      <c r="J555" s="1065"/>
      <c r="K555" s="1065"/>
      <c r="L555" s="1065"/>
      <c r="M555" s="1065"/>
      <c r="N555" s="1065"/>
      <c r="O555" s="1065"/>
      <c r="P555" s="1065"/>
      <c r="Q555" s="1065"/>
      <c r="R555" s="1065"/>
      <c r="S555" s="1065"/>
      <c r="T555" s="1065"/>
      <c r="U555" s="1065"/>
      <c r="V555" s="1065"/>
      <c r="W555" s="1065"/>
      <c r="X555" s="1065"/>
      <c r="Y555" s="1065"/>
      <c r="Z555" s="1065"/>
    </row>
    <row r="556" spans="1:26" ht="15.75" customHeight="1">
      <c r="A556" s="1065"/>
      <c r="B556" s="1065"/>
      <c r="C556" s="1065"/>
      <c r="D556" s="1065"/>
      <c r="E556" s="1065"/>
      <c r="F556" s="1065"/>
      <c r="G556" s="1065"/>
      <c r="H556" s="1065"/>
      <c r="I556" s="1065"/>
      <c r="J556" s="1065"/>
      <c r="K556" s="1065"/>
      <c r="L556" s="1065"/>
      <c r="M556" s="1065"/>
      <c r="N556" s="1065"/>
      <c r="O556" s="1065"/>
      <c r="P556" s="1065"/>
      <c r="Q556" s="1065"/>
      <c r="R556" s="1065"/>
      <c r="S556" s="1065"/>
      <c r="T556" s="1065"/>
      <c r="U556" s="1065"/>
      <c r="V556" s="1065"/>
      <c r="W556" s="1065"/>
      <c r="X556" s="1065"/>
      <c r="Y556" s="1065"/>
      <c r="Z556" s="1065"/>
    </row>
    <row r="557" spans="1:26" ht="15.75" customHeight="1">
      <c r="A557" s="1065"/>
      <c r="B557" s="1065"/>
      <c r="C557" s="1065"/>
      <c r="D557" s="1065"/>
      <c r="E557" s="1065"/>
      <c r="F557" s="1065"/>
      <c r="G557" s="1065"/>
      <c r="H557" s="1065"/>
      <c r="I557" s="1065"/>
      <c r="J557" s="1065"/>
      <c r="K557" s="1065"/>
      <c r="L557" s="1065"/>
      <c r="M557" s="1065"/>
      <c r="N557" s="1065"/>
      <c r="O557" s="1065"/>
      <c r="P557" s="1065"/>
      <c r="Q557" s="1065"/>
      <c r="R557" s="1065"/>
      <c r="S557" s="1065"/>
      <c r="T557" s="1065"/>
      <c r="U557" s="1065"/>
      <c r="V557" s="1065"/>
      <c r="W557" s="1065"/>
      <c r="X557" s="1065"/>
      <c r="Y557" s="1065"/>
      <c r="Z557" s="1065"/>
    </row>
    <row r="558" spans="1:26" ht="15.75" customHeight="1">
      <c r="A558" s="1065"/>
      <c r="B558" s="1065"/>
      <c r="C558" s="1065"/>
      <c r="D558" s="1065"/>
      <c r="E558" s="1065"/>
      <c r="F558" s="1065"/>
      <c r="G558" s="1065"/>
      <c r="H558" s="1065"/>
      <c r="I558" s="1065"/>
      <c r="J558" s="1065"/>
      <c r="K558" s="1065"/>
      <c r="L558" s="1065"/>
      <c r="M558" s="1065"/>
      <c r="N558" s="1065"/>
      <c r="O558" s="1065"/>
      <c r="P558" s="1065"/>
      <c r="Q558" s="1065"/>
      <c r="R558" s="1065"/>
      <c r="S558" s="1065"/>
      <c r="T558" s="1065"/>
      <c r="U558" s="1065"/>
      <c r="V558" s="1065"/>
      <c r="W558" s="1065"/>
      <c r="X558" s="1065"/>
      <c r="Y558" s="1065"/>
      <c r="Z558" s="1065"/>
    </row>
    <row r="559" spans="1:26" ht="15.75" customHeight="1">
      <c r="A559" s="1065"/>
      <c r="B559" s="1065"/>
      <c r="C559" s="1065"/>
      <c r="D559" s="1065"/>
      <c r="E559" s="1065"/>
      <c r="F559" s="1065"/>
      <c r="G559" s="1065"/>
      <c r="H559" s="1065"/>
      <c r="I559" s="1065"/>
      <c r="J559" s="1065"/>
      <c r="K559" s="1065"/>
      <c r="L559" s="1065"/>
      <c r="M559" s="1065"/>
      <c r="N559" s="1065"/>
      <c r="O559" s="1065"/>
      <c r="P559" s="1065"/>
      <c r="Q559" s="1065"/>
      <c r="R559" s="1065"/>
      <c r="S559" s="1065"/>
      <c r="T559" s="1065"/>
      <c r="U559" s="1065"/>
      <c r="V559" s="1065"/>
      <c r="W559" s="1065"/>
      <c r="X559" s="1065"/>
      <c r="Y559" s="1065"/>
      <c r="Z559" s="1065"/>
    </row>
    <row r="560" spans="1:26" ht="15.75" customHeight="1">
      <c r="A560" s="1065"/>
      <c r="B560" s="1065"/>
      <c r="C560" s="1065"/>
      <c r="D560" s="1065"/>
      <c r="E560" s="1065"/>
      <c r="F560" s="1065"/>
      <c r="G560" s="1065"/>
      <c r="H560" s="1065"/>
      <c r="I560" s="1065"/>
      <c r="J560" s="1065"/>
      <c r="K560" s="1065"/>
      <c r="L560" s="1065"/>
      <c r="M560" s="1065"/>
      <c r="N560" s="1065"/>
      <c r="O560" s="1065"/>
      <c r="P560" s="1065"/>
      <c r="Q560" s="1065"/>
      <c r="R560" s="1065"/>
      <c r="S560" s="1065"/>
      <c r="T560" s="1065"/>
      <c r="U560" s="1065"/>
      <c r="V560" s="1065"/>
      <c r="W560" s="1065"/>
      <c r="X560" s="1065"/>
      <c r="Y560" s="1065"/>
      <c r="Z560" s="1065"/>
    </row>
    <row r="561" spans="1:26" ht="15.75" customHeight="1">
      <c r="A561" s="1065"/>
      <c r="B561" s="1065"/>
      <c r="C561" s="1065"/>
      <c r="D561" s="1065"/>
      <c r="E561" s="1065"/>
      <c r="F561" s="1065"/>
      <c r="G561" s="1065"/>
      <c r="H561" s="1065"/>
      <c r="I561" s="1065"/>
      <c r="J561" s="1065"/>
      <c r="K561" s="1065"/>
      <c r="L561" s="1065"/>
      <c r="M561" s="1065"/>
      <c r="N561" s="1065"/>
      <c r="O561" s="1065"/>
      <c r="P561" s="1065"/>
      <c r="Q561" s="1065"/>
      <c r="R561" s="1065"/>
      <c r="S561" s="1065"/>
      <c r="T561" s="1065"/>
      <c r="U561" s="1065"/>
      <c r="V561" s="1065"/>
      <c r="W561" s="1065"/>
      <c r="X561" s="1065"/>
      <c r="Y561" s="1065"/>
      <c r="Z561" s="1065"/>
    </row>
    <row r="562" spans="1:26" ht="15.75" customHeight="1">
      <c r="A562" s="1065"/>
      <c r="B562" s="1065"/>
      <c r="C562" s="1065"/>
      <c r="D562" s="1065"/>
      <c r="E562" s="1065"/>
      <c r="F562" s="1065"/>
      <c r="G562" s="1065"/>
      <c r="H562" s="1065"/>
      <c r="I562" s="1065"/>
      <c r="J562" s="1065"/>
      <c r="K562" s="1065"/>
      <c r="L562" s="1065"/>
      <c r="M562" s="1065"/>
      <c r="N562" s="1065"/>
      <c r="O562" s="1065"/>
      <c r="P562" s="1065"/>
      <c r="Q562" s="1065"/>
      <c r="R562" s="1065"/>
      <c r="S562" s="1065"/>
      <c r="T562" s="1065"/>
      <c r="U562" s="1065"/>
      <c r="V562" s="1065"/>
      <c r="W562" s="1065"/>
      <c r="X562" s="1065"/>
      <c r="Y562" s="1065"/>
      <c r="Z562" s="1065"/>
    </row>
    <row r="563" spans="1:26" ht="15.75" customHeight="1">
      <c r="A563" s="1065"/>
      <c r="B563" s="1065"/>
      <c r="C563" s="1065"/>
      <c r="D563" s="1065"/>
      <c r="E563" s="1065"/>
      <c r="F563" s="1065"/>
      <c r="G563" s="1065"/>
      <c r="H563" s="1065"/>
      <c r="I563" s="1065"/>
      <c r="J563" s="1065"/>
      <c r="K563" s="1065"/>
      <c r="L563" s="1065"/>
      <c r="M563" s="1065"/>
      <c r="N563" s="1065"/>
      <c r="O563" s="1065"/>
      <c r="P563" s="1065"/>
      <c r="Q563" s="1065"/>
      <c r="R563" s="1065"/>
      <c r="S563" s="1065"/>
      <c r="T563" s="1065"/>
      <c r="U563" s="1065"/>
      <c r="V563" s="1065"/>
      <c r="W563" s="1065"/>
      <c r="X563" s="1065"/>
      <c r="Y563" s="1065"/>
      <c r="Z563" s="1065"/>
    </row>
    <row r="564" spans="1:26" ht="15.75" customHeight="1">
      <c r="A564" s="1065"/>
      <c r="B564" s="1065"/>
      <c r="C564" s="1065"/>
      <c r="D564" s="1065"/>
      <c r="E564" s="1065"/>
      <c r="F564" s="1065"/>
      <c r="G564" s="1065"/>
      <c r="H564" s="1065"/>
      <c r="I564" s="1065"/>
      <c r="J564" s="1065"/>
      <c r="K564" s="1065"/>
      <c r="L564" s="1065"/>
      <c r="M564" s="1065"/>
      <c r="N564" s="1065"/>
      <c r="O564" s="1065"/>
      <c r="P564" s="1065"/>
      <c r="Q564" s="1065"/>
      <c r="R564" s="1065"/>
      <c r="S564" s="1065"/>
      <c r="T564" s="1065"/>
      <c r="U564" s="1065"/>
      <c r="V564" s="1065"/>
      <c r="W564" s="1065"/>
      <c r="X564" s="1065"/>
      <c r="Y564" s="1065"/>
      <c r="Z564" s="1065"/>
    </row>
    <row r="565" spans="1:26" ht="15.75" customHeight="1">
      <c r="A565" s="1065"/>
      <c r="B565" s="1065"/>
      <c r="C565" s="1065"/>
      <c r="D565" s="1065"/>
      <c r="E565" s="1065"/>
      <c r="F565" s="1065"/>
      <c r="G565" s="1065"/>
      <c r="H565" s="1065"/>
      <c r="I565" s="1065"/>
      <c r="J565" s="1065"/>
      <c r="K565" s="1065"/>
      <c r="L565" s="1065"/>
      <c r="M565" s="1065"/>
      <c r="N565" s="1065"/>
      <c r="O565" s="1065"/>
      <c r="P565" s="1065"/>
      <c r="Q565" s="1065"/>
      <c r="R565" s="1065"/>
      <c r="S565" s="1065"/>
      <c r="T565" s="1065"/>
      <c r="U565" s="1065"/>
      <c r="V565" s="1065"/>
      <c r="W565" s="1065"/>
      <c r="X565" s="1065"/>
      <c r="Y565" s="1065"/>
      <c r="Z565" s="1065"/>
    </row>
    <row r="566" spans="1:26" ht="15.75" customHeight="1">
      <c r="A566" s="1065"/>
      <c r="B566" s="1065"/>
      <c r="C566" s="1065"/>
      <c r="D566" s="1065"/>
      <c r="E566" s="1065"/>
      <c r="F566" s="1065"/>
      <c r="G566" s="1065"/>
      <c r="H566" s="1065"/>
      <c r="I566" s="1065"/>
      <c r="J566" s="1065"/>
      <c r="K566" s="1065"/>
      <c r="L566" s="1065"/>
      <c r="M566" s="1065"/>
      <c r="N566" s="1065"/>
      <c r="O566" s="1065"/>
      <c r="P566" s="1065"/>
      <c r="Q566" s="1065"/>
      <c r="R566" s="1065"/>
      <c r="S566" s="1065"/>
      <c r="T566" s="1065"/>
      <c r="U566" s="1065"/>
      <c r="V566" s="1065"/>
      <c r="W566" s="1065"/>
      <c r="X566" s="1065"/>
      <c r="Y566" s="1065"/>
      <c r="Z566" s="1065"/>
    </row>
    <row r="567" spans="1:26" ht="15.75" customHeight="1">
      <c r="A567" s="1065"/>
      <c r="B567" s="1065"/>
      <c r="C567" s="1065"/>
      <c r="D567" s="1065"/>
      <c r="E567" s="1065"/>
      <c r="F567" s="1065"/>
      <c r="G567" s="1065"/>
      <c r="H567" s="1065"/>
      <c r="I567" s="1065"/>
      <c r="J567" s="1065"/>
      <c r="K567" s="1065"/>
      <c r="L567" s="1065"/>
      <c r="M567" s="1065"/>
      <c r="N567" s="1065"/>
      <c r="O567" s="1065"/>
      <c r="P567" s="1065"/>
      <c r="Q567" s="1065"/>
      <c r="R567" s="1065"/>
      <c r="S567" s="1065"/>
      <c r="T567" s="1065"/>
      <c r="U567" s="1065"/>
      <c r="V567" s="1065"/>
      <c r="W567" s="1065"/>
      <c r="X567" s="1065"/>
      <c r="Y567" s="1065"/>
      <c r="Z567" s="1065"/>
    </row>
    <row r="568" spans="1:26" ht="15.75" customHeight="1">
      <c r="A568" s="1065"/>
      <c r="B568" s="1065"/>
      <c r="C568" s="1065"/>
      <c r="D568" s="1065"/>
      <c r="E568" s="1065"/>
      <c r="F568" s="1065"/>
      <c r="G568" s="1065"/>
      <c r="H568" s="1065"/>
      <c r="I568" s="1065"/>
      <c r="J568" s="1065"/>
      <c r="K568" s="1065"/>
      <c r="L568" s="1065"/>
      <c r="M568" s="1065"/>
      <c r="N568" s="1065"/>
      <c r="O568" s="1065"/>
      <c r="P568" s="1065"/>
      <c r="Q568" s="1065"/>
      <c r="R568" s="1065"/>
      <c r="S568" s="1065"/>
      <c r="T568" s="1065"/>
      <c r="U568" s="1065"/>
      <c r="V568" s="1065"/>
      <c r="W568" s="1065"/>
      <c r="X568" s="1065"/>
      <c r="Y568" s="1065"/>
      <c r="Z568" s="1065"/>
    </row>
    <row r="569" spans="1:26" ht="15.75" customHeight="1">
      <c r="A569" s="1065"/>
      <c r="B569" s="1065"/>
      <c r="C569" s="1065"/>
      <c r="D569" s="1065"/>
      <c r="E569" s="1065"/>
      <c r="F569" s="1065"/>
      <c r="G569" s="1065"/>
      <c r="H569" s="1065"/>
      <c r="I569" s="1065"/>
      <c r="J569" s="1065"/>
      <c r="K569" s="1065"/>
      <c r="L569" s="1065"/>
      <c r="M569" s="1065"/>
      <c r="N569" s="1065"/>
      <c r="O569" s="1065"/>
      <c r="P569" s="1065"/>
      <c r="Q569" s="1065"/>
      <c r="R569" s="1065"/>
      <c r="S569" s="1065"/>
      <c r="T569" s="1065"/>
      <c r="U569" s="1065"/>
      <c r="V569" s="1065"/>
      <c r="W569" s="1065"/>
      <c r="X569" s="1065"/>
      <c r="Y569" s="1065"/>
      <c r="Z569" s="1065"/>
    </row>
    <row r="570" spans="1:26" ht="15.75" customHeight="1">
      <c r="A570" s="1065"/>
      <c r="B570" s="1065"/>
      <c r="C570" s="1065"/>
      <c r="D570" s="1065"/>
      <c r="E570" s="1065"/>
      <c r="F570" s="1065"/>
      <c r="G570" s="1065"/>
      <c r="H570" s="1065"/>
      <c r="I570" s="1065"/>
      <c r="J570" s="1065"/>
      <c r="K570" s="1065"/>
      <c r="L570" s="1065"/>
      <c r="M570" s="1065"/>
      <c r="N570" s="1065"/>
      <c r="O570" s="1065"/>
      <c r="P570" s="1065"/>
      <c r="Q570" s="1065"/>
      <c r="R570" s="1065"/>
      <c r="S570" s="1065"/>
      <c r="T570" s="1065"/>
      <c r="U570" s="1065"/>
      <c r="V570" s="1065"/>
      <c r="W570" s="1065"/>
      <c r="X570" s="1065"/>
      <c r="Y570" s="1065"/>
      <c r="Z570" s="1065"/>
    </row>
    <row r="571" spans="1:26" ht="15.75" customHeight="1">
      <c r="A571" s="1065"/>
      <c r="B571" s="1065"/>
      <c r="C571" s="1065"/>
      <c r="D571" s="1065"/>
      <c r="E571" s="1065"/>
      <c r="F571" s="1065"/>
      <c r="G571" s="1065"/>
      <c r="H571" s="1065"/>
      <c r="I571" s="1065"/>
      <c r="J571" s="1065"/>
      <c r="K571" s="1065"/>
      <c r="L571" s="1065"/>
      <c r="M571" s="1065"/>
      <c r="N571" s="1065"/>
      <c r="O571" s="1065"/>
      <c r="P571" s="1065"/>
      <c r="Q571" s="1065"/>
      <c r="R571" s="1065"/>
      <c r="S571" s="1065"/>
      <c r="T571" s="1065"/>
      <c r="U571" s="1065"/>
      <c r="V571" s="1065"/>
      <c r="W571" s="1065"/>
      <c r="X571" s="1065"/>
      <c r="Y571" s="1065"/>
      <c r="Z571" s="1065"/>
    </row>
    <row r="572" spans="1:26" ht="15.75" customHeight="1">
      <c r="A572" s="1065"/>
      <c r="B572" s="1065"/>
      <c r="C572" s="1065"/>
      <c r="D572" s="1065"/>
      <c r="E572" s="1065"/>
      <c r="F572" s="1065"/>
      <c r="G572" s="1065"/>
      <c r="H572" s="1065"/>
      <c r="I572" s="1065"/>
      <c r="J572" s="1065"/>
      <c r="K572" s="1065"/>
      <c r="L572" s="1065"/>
      <c r="M572" s="1065"/>
      <c r="N572" s="1065"/>
      <c r="O572" s="1065"/>
      <c r="P572" s="1065"/>
      <c r="Q572" s="1065"/>
      <c r="R572" s="1065"/>
      <c r="S572" s="1065"/>
      <c r="T572" s="1065"/>
      <c r="U572" s="1065"/>
      <c r="V572" s="1065"/>
      <c r="W572" s="1065"/>
      <c r="X572" s="1065"/>
      <c r="Y572" s="1065"/>
      <c r="Z572" s="1065"/>
    </row>
    <row r="573" spans="1:26" ht="15.75" customHeight="1">
      <c r="A573" s="1065"/>
      <c r="B573" s="1065"/>
      <c r="C573" s="1065"/>
      <c r="D573" s="1065"/>
      <c r="E573" s="1065"/>
      <c r="F573" s="1065"/>
      <c r="G573" s="1065"/>
      <c r="H573" s="1065"/>
      <c r="I573" s="1065"/>
      <c r="J573" s="1065"/>
      <c r="K573" s="1065"/>
      <c r="L573" s="1065"/>
      <c r="M573" s="1065"/>
      <c r="N573" s="1065"/>
      <c r="O573" s="1065"/>
      <c r="P573" s="1065"/>
      <c r="Q573" s="1065"/>
      <c r="R573" s="1065"/>
      <c r="S573" s="1065"/>
      <c r="T573" s="1065"/>
      <c r="U573" s="1065"/>
      <c r="V573" s="1065"/>
      <c r="W573" s="1065"/>
      <c r="X573" s="1065"/>
      <c r="Y573" s="1065"/>
      <c r="Z573" s="1065"/>
    </row>
    <row r="574" spans="1:26" ht="15.75" customHeight="1">
      <c r="A574" s="1065"/>
      <c r="B574" s="1065"/>
      <c r="C574" s="1065"/>
      <c r="D574" s="1065"/>
      <c r="E574" s="1065"/>
      <c r="F574" s="1065"/>
      <c r="G574" s="1065"/>
      <c r="H574" s="1065"/>
      <c r="I574" s="1065"/>
      <c r="J574" s="1065"/>
      <c r="K574" s="1065"/>
      <c r="L574" s="1065"/>
      <c r="M574" s="1065"/>
      <c r="N574" s="1065"/>
      <c r="O574" s="1065"/>
      <c r="P574" s="1065"/>
      <c r="Q574" s="1065"/>
      <c r="R574" s="1065"/>
      <c r="S574" s="1065"/>
      <c r="T574" s="1065"/>
      <c r="U574" s="1065"/>
      <c r="V574" s="1065"/>
      <c r="W574" s="1065"/>
      <c r="X574" s="1065"/>
      <c r="Y574" s="1065"/>
      <c r="Z574" s="1065"/>
    </row>
    <row r="575" spans="1:26" ht="15.75" customHeight="1">
      <c r="A575" s="1065"/>
      <c r="B575" s="1065"/>
      <c r="C575" s="1065"/>
      <c r="D575" s="1065"/>
      <c r="E575" s="1065"/>
      <c r="F575" s="1065"/>
      <c r="G575" s="1065"/>
      <c r="H575" s="1065"/>
      <c r="I575" s="1065"/>
      <c r="J575" s="1065"/>
      <c r="K575" s="1065"/>
      <c r="L575" s="1065"/>
      <c r="M575" s="1065"/>
      <c r="N575" s="1065"/>
      <c r="O575" s="1065"/>
      <c r="P575" s="1065"/>
      <c r="Q575" s="1065"/>
      <c r="R575" s="1065"/>
      <c r="S575" s="1065"/>
      <c r="T575" s="1065"/>
      <c r="U575" s="1065"/>
      <c r="V575" s="1065"/>
      <c r="W575" s="1065"/>
      <c r="X575" s="1065"/>
      <c r="Y575" s="1065"/>
      <c r="Z575" s="1065"/>
    </row>
    <row r="576" spans="1:26" ht="15.75" customHeight="1">
      <c r="A576" s="1065"/>
      <c r="B576" s="1065"/>
      <c r="C576" s="1065"/>
      <c r="D576" s="1065"/>
      <c r="E576" s="1065"/>
      <c r="F576" s="1065"/>
      <c r="G576" s="1065"/>
      <c r="H576" s="1065"/>
      <c r="I576" s="1065"/>
      <c r="J576" s="1065"/>
      <c r="K576" s="1065"/>
      <c r="L576" s="1065"/>
      <c r="M576" s="1065"/>
      <c r="N576" s="1065"/>
      <c r="O576" s="1065"/>
      <c r="P576" s="1065"/>
      <c r="Q576" s="1065"/>
      <c r="R576" s="1065"/>
      <c r="S576" s="1065"/>
      <c r="T576" s="1065"/>
      <c r="U576" s="1065"/>
      <c r="V576" s="1065"/>
      <c r="W576" s="1065"/>
      <c r="X576" s="1065"/>
      <c r="Y576" s="1065"/>
      <c r="Z576" s="1065"/>
    </row>
    <row r="577" spans="1:26" ht="15.75" customHeight="1">
      <c r="A577" s="1065"/>
      <c r="B577" s="1065"/>
      <c r="C577" s="1065"/>
      <c r="D577" s="1065"/>
      <c r="E577" s="1065"/>
      <c r="F577" s="1065"/>
      <c r="G577" s="1065"/>
      <c r="H577" s="1065"/>
      <c r="I577" s="1065"/>
      <c r="J577" s="1065"/>
      <c r="K577" s="1065"/>
      <c r="L577" s="1065"/>
      <c r="M577" s="1065"/>
      <c r="N577" s="1065"/>
      <c r="O577" s="1065"/>
      <c r="P577" s="1065"/>
      <c r="Q577" s="1065"/>
      <c r="R577" s="1065"/>
      <c r="S577" s="1065"/>
      <c r="T577" s="1065"/>
      <c r="U577" s="1065"/>
      <c r="V577" s="1065"/>
      <c r="W577" s="1065"/>
      <c r="X577" s="1065"/>
      <c r="Y577" s="1065"/>
      <c r="Z577" s="1065"/>
    </row>
    <row r="578" spans="1:26" ht="15.75" customHeight="1">
      <c r="A578" s="1065"/>
      <c r="B578" s="1065"/>
      <c r="C578" s="1065"/>
      <c r="D578" s="1065"/>
      <c r="E578" s="1065"/>
      <c r="F578" s="1065"/>
      <c r="G578" s="1065"/>
      <c r="H578" s="1065"/>
      <c r="I578" s="1065"/>
      <c r="J578" s="1065"/>
      <c r="K578" s="1065"/>
      <c r="L578" s="1065"/>
      <c r="M578" s="1065"/>
      <c r="N578" s="1065"/>
      <c r="O578" s="1065"/>
      <c r="P578" s="1065"/>
      <c r="Q578" s="1065"/>
      <c r="R578" s="1065"/>
      <c r="S578" s="1065"/>
      <c r="T578" s="1065"/>
      <c r="U578" s="1065"/>
      <c r="V578" s="1065"/>
      <c r="W578" s="1065"/>
      <c r="X578" s="1065"/>
      <c r="Y578" s="1065"/>
      <c r="Z578" s="1065"/>
    </row>
    <row r="579" spans="1:26" ht="15.75" customHeight="1">
      <c r="A579" s="1065"/>
      <c r="B579" s="1065"/>
      <c r="C579" s="1065"/>
      <c r="D579" s="1065"/>
      <c r="E579" s="1065"/>
      <c r="F579" s="1065"/>
      <c r="G579" s="1065"/>
      <c r="H579" s="1065"/>
      <c r="I579" s="1065"/>
      <c r="J579" s="1065"/>
      <c r="K579" s="1065"/>
      <c r="L579" s="1065"/>
      <c r="M579" s="1065"/>
      <c r="N579" s="1065"/>
      <c r="O579" s="1065"/>
      <c r="P579" s="1065"/>
      <c r="Q579" s="1065"/>
      <c r="R579" s="1065"/>
      <c r="S579" s="1065"/>
      <c r="T579" s="1065"/>
      <c r="U579" s="1065"/>
      <c r="V579" s="1065"/>
      <c r="W579" s="1065"/>
      <c r="X579" s="1065"/>
      <c r="Y579" s="1065"/>
      <c r="Z579" s="1065"/>
    </row>
    <row r="580" spans="1:26" ht="15.75" customHeight="1">
      <c r="A580" s="1065"/>
      <c r="B580" s="1065"/>
      <c r="C580" s="1065"/>
      <c r="D580" s="1065"/>
      <c r="E580" s="1065"/>
      <c r="F580" s="1065"/>
      <c r="G580" s="1065"/>
      <c r="H580" s="1065"/>
      <c r="I580" s="1065"/>
      <c r="J580" s="1065"/>
      <c r="K580" s="1065"/>
      <c r="L580" s="1065"/>
      <c r="M580" s="1065"/>
      <c r="N580" s="1065"/>
      <c r="O580" s="1065"/>
      <c r="P580" s="1065"/>
      <c r="Q580" s="1065"/>
      <c r="R580" s="1065"/>
      <c r="S580" s="1065"/>
      <c r="T580" s="1065"/>
      <c r="U580" s="1065"/>
      <c r="V580" s="1065"/>
      <c r="W580" s="1065"/>
      <c r="X580" s="1065"/>
      <c r="Y580" s="1065"/>
      <c r="Z580" s="1065"/>
    </row>
    <row r="581" spans="1:26" ht="15.75" customHeight="1">
      <c r="A581" s="1065"/>
      <c r="B581" s="1065"/>
      <c r="C581" s="1065"/>
      <c r="D581" s="1065"/>
      <c r="E581" s="1065"/>
      <c r="F581" s="1065"/>
      <c r="G581" s="1065"/>
      <c r="H581" s="1065"/>
      <c r="I581" s="1065"/>
      <c r="J581" s="1065"/>
      <c r="K581" s="1065"/>
      <c r="L581" s="1065"/>
      <c r="M581" s="1065"/>
      <c r="N581" s="1065"/>
      <c r="O581" s="1065"/>
      <c r="P581" s="1065"/>
      <c r="Q581" s="1065"/>
      <c r="R581" s="1065"/>
      <c r="S581" s="1065"/>
      <c r="T581" s="1065"/>
      <c r="U581" s="1065"/>
      <c r="V581" s="1065"/>
      <c r="W581" s="1065"/>
      <c r="X581" s="1065"/>
      <c r="Y581" s="1065"/>
      <c r="Z581" s="1065"/>
    </row>
    <row r="582" spans="1:26" ht="15.75" customHeight="1">
      <c r="A582" s="1065"/>
      <c r="B582" s="1065"/>
      <c r="C582" s="1065"/>
      <c r="D582" s="1065"/>
      <c r="E582" s="1065"/>
      <c r="F582" s="1065"/>
      <c r="G582" s="1065"/>
      <c r="H582" s="1065"/>
      <c r="I582" s="1065"/>
      <c r="J582" s="1065"/>
      <c r="K582" s="1065"/>
      <c r="L582" s="1065"/>
      <c r="M582" s="1065"/>
      <c r="N582" s="1065"/>
      <c r="O582" s="1065"/>
      <c r="P582" s="1065"/>
      <c r="Q582" s="1065"/>
      <c r="R582" s="1065"/>
      <c r="S582" s="1065"/>
      <c r="T582" s="1065"/>
      <c r="U582" s="1065"/>
      <c r="V582" s="1065"/>
      <c r="W582" s="1065"/>
      <c r="X582" s="1065"/>
      <c r="Y582" s="1065"/>
      <c r="Z582" s="1065"/>
    </row>
    <row r="583" spans="1:26" ht="15.75" customHeight="1">
      <c r="A583" s="1065"/>
      <c r="B583" s="1065"/>
      <c r="C583" s="1065"/>
      <c r="D583" s="1065"/>
      <c r="E583" s="1065"/>
      <c r="F583" s="1065"/>
      <c r="G583" s="1065"/>
      <c r="H583" s="1065"/>
      <c r="I583" s="1065"/>
      <c r="J583" s="1065"/>
      <c r="K583" s="1065"/>
      <c r="L583" s="1065"/>
      <c r="M583" s="1065"/>
      <c r="N583" s="1065"/>
      <c r="O583" s="1065"/>
      <c r="P583" s="1065"/>
      <c r="Q583" s="1065"/>
      <c r="R583" s="1065"/>
      <c r="S583" s="1065"/>
      <c r="T583" s="1065"/>
      <c r="U583" s="1065"/>
      <c r="V583" s="1065"/>
      <c r="W583" s="1065"/>
      <c r="X583" s="1065"/>
      <c r="Y583" s="1065"/>
      <c r="Z583" s="1065"/>
    </row>
    <row r="584" spans="1:26" ht="15.75" customHeight="1">
      <c r="A584" s="1065"/>
      <c r="B584" s="1065"/>
      <c r="C584" s="1065"/>
      <c r="D584" s="1065"/>
      <c r="E584" s="1065"/>
      <c r="F584" s="1065"/>
      <c r="G584" s="1065"/>
      <c r="H584" s="1065"/>
      <c r="I584" s="1065"/>
      <c r="J584" s="1065"/>
      <c r="K584" s="1065"/>
      <c r="L584" s="1065"/>
      <c r="M584" s="1065"/>
      <c r="N584" s="1065"/>
      <c r="O584" s="1065"/>
      <c r="P584" s="1065"/>
      <c r="Q584" s="1065"/>
      <c r="R584" s="1065"/>
      <c r="S584" s="1065"/>
      <c r="T584" s="1065"/>
      <c r="U584" s="1065"/>
      <c r="V584" s="1065"/>
      <c r="W584" s="1065"/>
      <c r="X584" s="1065"/>
      <c r="Y584" s="1065"/>
      <c r="Z584" s="1065"/>
    </row>
    <row r="585" spans="1:26" ht="15.75" customHeight="1">
      <c r="A585" s="1065"/>
      <c r="B585" s="1065"/>
      <c r="C585" s="1065"/>
      <c r="D585" s="1065"/>
      <c r="E585" s="1065"/>
      <c r="F585" s="1065"/>
      <c r="G585" s="1065"/>
      <c r="H585" s="1065"/>
      <c r="I585" s="1065"/>
      <c r="J585" s="1065"/>
      <c r="K585" s="1065"/>
      <c r="L585" s="1065"/>
      <c r="M585" s="1065"/>
      <c r="N585" s="1065"/>
      <c r="O585" s="1065"/>
      <c r="P585" s="1065"/>
      <c r="Q585" s="1065"/>
      <c r="R585" s="1065"/>
      <c r="S585" s="1065"/>
      <c r="T585" s="1065"/>
      <c r="U585" s="1065"/>
      <c r="V585" s="1065"/>
      <c r="W585" s="1065"/>
      <c r="X585" s="1065"/>
      <c r="Y585" s="1065"/>
      <c r="Z585" s="1065"/>
    </row>
    <row r="586" spans="1:26" ht="15.75" customHeight="1">
      <c r="A586" s="1065"/>
      <c r="B586" s="1065"/>
      <c r="C586" s="1065"/>
      <c r="D586" s="1065"/>
      <c r="E586" s="1065"/>
      <c r="F586" s="1065"/>
      <c r="G586" s="1065"/>
      <c r="H586" s="1065"/>
      <c r="I586" s="1065"/>
      <c r="J586" s="1065"/>
      <c r="K586" s="1065"/>
      <c r="L586" s="1065"/>
      <c r="M586" s="1065"/>
      <c r="N586" s="1065"/>
      <c r="O586" s="1065"/>
      <c r="P586" s="1065"/>
      <c r="Q586" s="1065"/>
      <c r="R586" s="1065"/>
      <c r="S586" s="1065"/>
      <c r="T586" s="1065"/>
      <c r="U586" s="1065"/>
      <c r="V586" s="1065"/>
      <c r="W586" s="1065"/>
      <c r="X586" s="1065"/>
      <c r="Y586" s="1065"/>
      <c r="Z586" s="1065"/>
    </row>
    <row r="587" spans="1:26" ht="15.75" customHeight="1">
      <c r="A587" s="1065"/>
      <c r="B587" s="1065"/>
      <c r="C587" s="1065"/>
      <c r="D587" s="1065"/>
      <c r="E587" s="1065"/>
      <c r="F587" s="1065"/>
      <c r="G587" s="1065"/>
      <c r="H587" s="1065"/>
      <c r="I587" s="1065"/>
      <c r="J587" s="1065"/>
      <c r="K587" s="1065"/>
      <c r="L587" s="1065"/>
      <c r="M587" s="1065"/>
      <c r="N587" s="1065"/>
      <c r="O587" s="1065"/>
      <c r="P587" s="1065"/>
      <c r="Q587" s="1065"/>
      <c r="R587" s="1065"/>
      <c r="S587" s="1065"/>
      <c r="T587" s="1065"/>
      <c r="U587" s="1065"/>
      <c r="V587" s="1065"/>
      <c r="W587" s="1065"/>
      <c r="X587" s="1065"/>
      <c r="Y587" s="1065"/>
      <c r="Z587" s="1065"/>
    </row>
    <row r="588" spans="1:26" ht="15.75" customHeight="1">
      <c r="A588" s="1065"/>
      <c r="B588" s="1065"/>
      <c r="C588" s="1065"/>
      <c r="D588" s="1065"/>
      <c r="E588" s="1065"/>
      <c r="F588" s="1065"/>
      <c r="G588" s="1065"/>
      <c r="H588" s="1065"/>
      <c r="I588" s="1065"/>
      <c r="J588" s="1065"/>
      <c r="K588" s="1065"/>
      <c r="L588" s="1065"/>
      <c r="M588" s="1065"/>
      <c r="N588" s="1065"/>
      <c r="O588" s="1065"/>
      <c r="P588" s="1065"/>
      <c r="Q588" s="1065"/>
      <c r="R588" s="1065"/>
      <c r="S588" s="1065"/>
      <c r="T588" s="1065"/>
      <c r="U588" s="1065"/>
      <c r="V588" s="1065"/>
      <c r="W588" s="1065"/>
      <c r="X588" s="1065"/>
      <c r="Y588" s="1065"/>
      <c r="Z588" s="1065"/>
    </row>
    <row r="589" spans="1:26" ht="15.75" customHeight="1">
      <c r="A589" s="1065"/>
      <c r="B589" s="1065"/>
      <c r="C589" s="1065"/>
      <c r="D589" s="1065"/>
      <c r="E589" s="1065"/>
      <c r="F589" s="1065"/>
      <c r="G589" s="1065"/>
      <c r="H589" s="1065"/>
      <c r="I589" s="1065"/>
      <c r="J589" s="1065"/>
      <c r="K589" s="1065"/>
      <c r="L589" s="1065"/>
      <c r="M589" s="1065"/>
      <c r="N589" s="1065"/>
      <c r="O589" s="1065"/>
      <c r="P589" s="1065"/>
      <c r="Q589" s="1065"/>
      <c r="R589" s="1065"/>
      <c r="S589" s="1065"/>
      <c r="T589" s="1065"/>
      <c r="U589" s="1065"/>
      <c r="V589" s="1065"/>
      <c r="W589" s="1065"/>
      <c r="X589" s="1065"/>
      <c r="Y589" s="1065"/>
      <c r="Z589" s="1065"/>
    </row>
    <row r="590" spans="1:26" ht="15.75" customHeight="1">
      <c r="A590" s="1065"/>
      <c r="B590" s="1065"/>
      <c r="C590" s="1065"/>
      <c r="D590" s="1065"/>
      <c r="E590" s="1065"/>
      <c r="F590" s="1065"/>
      <c r="G590" s="1065"/>
      <c r="H590" s="1065"/>
      <c r="I590" s="1065"/>
      <c r="J590" s="1065"/>
      <c r="K590" s="1065"/>
      <c r="L590" s="1065"/>
      <c r="M590" s="1065"/>
      <c r="N590" s="1065"/>
      <c r="O590" s="1065"/>
      <c r="P590" s="1065"/>
      <c r="Q590" s="1065"/>
      <c r="R590" s="1065"/>
      <c r="S590" s="1065"/>
      <c r="T590" s="1065"/>
      <c r="U590" s="1065"/>
      <c r="V590" s="1065"/>
      <c r="W590" s="1065"/>
      <c r="X590" s="1065"/>
      <c r="Y590" s="1065"/>
      <c r="Z590" s="1065"/>
    </row>
    <row r="591" spans="1:26" ht="15.75" customHeight="1">
      <c r="A591" s="1065"/>
      <c r="B591" s="1065"/>
      <c r="C591" s="1065"/>
      <c r="D591" s="1065"/>
      <c r="E591" s="1065"/>
      <c r="F591" s="1065"/>
      <c r="G591" s="1065"/>
      <c r="H591" s="1065"/>
      <c r="I591" s="1065"/>
      <c r="J591" s="1065"/>
      <c r="K591" s="1065"/>
      <c r="L591" s="1065"/>
      <c r="M591" s="1065"/>
      <c r="N591" s="1065"/>
      <c r="O591" s="1065"/>
      <c r="P591" s="1065"/>
      <c r="Q591" s="1065"/>
      <c r="R591" s="1065"/>
      <c r="S591" s="1065"/>
      <c r="T591" s="1065"/>
      <c r="U591" s="1065"/>
      <c r="V591" s="1065"/>
      <c r="W591" s="1065"/>
      <c r="X591" s="1065"/>
      <c r="Y591" s="1065"/>
      <c r="Z591" s="1065"/>
    </row>
    <row r="592" spans="1:26" ht="15.75" customHeight="1">
      <c r="A592" s="1065"/>
      <c r="B592" s="1065"/>
      <c r="C592" s="1065"/>
      <c r="D592" s="1065"/>
      <c r="E592" s="1065"/>
      <c r="F592" s="1065"/>
      <c r="G592" s="1065"/>
      <c r="H592" s="1065"/>
      <c r="I592" s="1065"/>
      <c r="J592" s="1065"/>
      <c r="K592" s="1065"/>
      <c r="L592" s="1065"/>
      <c r="M592" s="1065"/>
      <c r="N592" s="1065"/>
      <c r="O592" s="1065"/>
      <c r="P592" s="1065"/>
      <c r="Q592" s="1065"/>
      <c r="R592" s="1065"/>
      <c r="S592" s="1065"/>
      <c r="T592" s="1065"/>
      <c r="U592" s="1065"/>
      <c r="V592" s="1065"/>
      <c r="W592" s="1065"/>
      <c r="X592" s="1065"/>
      <c r="Y592" s="1065"/>
      <c r="Z592" s="1065"/>
    </row>
    <row r="593" spans="1:26" ht="15.75" customHeight="1">
      <c r="A593" s="1065"/>
      <c r="B593" s="1065"/>
      <c r="C593" s="1065"/>
      <c r="D593" s="1065"/>
      <c r="E593" s="1065"/>
      <c r="F593" s="1065"/>
      <c r="G593" s="1065"/>
      <c r="H593" s="1065"/>
      <c r="I593" s="1065"/>
      <c r="J593" s="1065"/>
      <c r="K593" s="1065"/>
      <c r="L593" s="1065"/>
      <c r="M593" s="1065"/>
      <c r="N593" s="1065"/>
      <c r="O593" s="1065"/>
      <c r="P593" s="1065"/>
      <c r="Q593" s="1065"/>
      <c r="R593" s="1065"/>
      <c r="S593" s="1065"/>
      <c r="T593" s="1065"/>
      <c r="U593" s="1065"/>
      <c r="V593" s="1065"/>
      <c r="W593" s="1065"/>
      <c r="X593" s="1065"/>
      <c r="Y593" s="1065"/>
      <c r="Z593" s="1065"/>
    </row>
    <row r="594" spans="1:26" ht="15.75" customHeight="1">
      <c r="A594" s="1065"/>
      <c r="B594" s="1065"/>
      <c r="C594" s="1065"/>
      <c r="D594" s="1065"/>
      <c r="E594" s="1065"/>
      <c r="F594" s="1065"/>
      <c r="G594" s="1065"/>
      <c r="H594" s="1065"/>
      <c r="I594" s="1065"/>
      <c r="J594" s="1065"/>
      <c r="K594" s="1065"/>
      <c r="L594" s="1065"/>
      <c r="M594" s="1065"/>
      <c r="N594" s="1065"/>
      <c r="O594" s="1065"/>
      <c r="P594" s="1065"/>
      <c r="Q594" s="1065"/>
      <c r="R594" s="1065"/>
      <c r="S594" s="1065"/>
      <c r="T594" s="1065"/>
      <c r="U594" s="1065"/>
      <c r="V594" s="1065"/>
      <c r="W594" s="1065"/>
      <c r="X594" s="1065"/>
      <c r="Y594" s="1065"/>
      <c r="Z594" s="1065"/>
    </row>
    <row r="595" spans="1:26" ht="15.75" customHeight="1">
      <c r="A595" s="1065"/>
      <c r="B595" s="1065"/>
      <c r="C595" s="1065"/>
      <c r="D595" s="1065"/>
      <c r="E595" s="1065"/>
      <c r="F595" s="1065"/>
      <c r="G595" s="1065"/>
      <c r="H595" s="1065"/>
      <c r="I595" s="1065"/>
      <c r="J595" s="1065"/>
      <c r="K595" s="1065"/>
      <c r="L595" s="1065"/>
      <c r="M595" s="1065"/>
      <c r="N595" s="1065"/>
      <c r="O595" s="1065"/>
      <c r="P595" s="1065"/>
      <c r="Q595" s="1065"/>
      <c r="R595" s="1065"/>
      <c r="S595" s="1065"/>
      <c r="T595" s="1065"/>
      <c r="U595" s="1065"/>
      <c r="V595" s="1065"/>
      <c r="W595" s="1065"/>
      <c r="X595" s="1065"/>
      <c r="Y595" s="1065"/>
      <c r="Z595" s="1065"/>
    </row>
    <row r="596" spans="1:26" ht="15.75" customHeight="1">
      <c r="A596" s="1065"/>
      <c r="B596" s="1065"/>
      <c r="C596" s="1065"/>
      <c r="D596" s="1065"/>
      <c r="E596" s="1065"/>
      <c r="F596" s="1065"/>
      <c r="G596" s="1065"/>
      <c r="H596" s="1065"/>
      <c r="I596" s="1065"/>
      <c r="J596" s="1065"/>
      <c r="K596" s="1065"/>
      <c r="L596" s="1065"/>
      <c r="M596" s="1065"/>
      <c r="N596" s="1065"/>
      <c r="O596" s="1065"/>
      <c r="P596" s="1065"/>
      <c r="Q596" s="1065"/>
      <c r="R596" s="1065"/>
      <c r="S596" s="1065"/>
      <c r="T596" s="1065"/>
      <c r="U596" s="1065"/>
      <c r="V596" s="1065"/>
      <c r="W596" s="1065"/>
      <c r="X596" s="1065"/>
      <c r="Y596" s="1065"/>
      <c r="Z596" s="1065"/>
    </row>
    <row r="597" spans="1:26" ht="15.75" customHeight="1">
      <c r="A597" s="1065"/>
      <c r="B597" s="1065"/>
      <c r="C597" s="1065"/>
      <c r="D597" s="1065"/>
      <c r="E597" s="1065"/>
      <c r="F597" s="1065"/>
      <c r="G597" s="1065"/>
      <c r="H597" s="1065"/>
      <c r="I597" s="1065"/>
      <c r="J597" s="1065"/>
      <c r="K597" s="1065"/>
      <c r="L597" s="1065"/>
      <c r="M597" s="1065"/>
      <c r="N597" s="1065"/>
      <c r="O597" s="1065"/>
      <c r="P597" s="1065"/>
      <c r="Q597" s="1065"/>
      <c r="R597" s="1065"/>
      <c r="S597" s="1065"/>
      <c r="T597" s="1065"/>
      <c r="U597" s="1065"/>
      <c r="V597" s="1065"/>
      <c r="W597" s="1065"/>
      <c r="X597" s="1065"/>
      <c r="Y597" s="1065"/>
      <c r="Z597" s="1065"/>
    </row>
    <row r="598" spans="1:26" ht="15.75" customHeight="1">
      <c r="A598" s="1065"/>
      <c r="B598" s="1065"/>
      <c r="C598" s="1065"/>
      <c r="D598" s="1065"/>
      <c r="E598" s="1065"/>
      <c r="F598" s="1065"/>
      <c r="G598" s="1065"/>
      <c r="H598" s="1065"/>
      <c r="I598" s="1065"/>
      <c r="J598" s="1065"/>
      <c r="K598" s="1065"/>
      <c r="L598" s="1065"/>
      <c r="M598" s="1065"/>
      <c r="N598" s="1065"/>
      <c r="O598" s="1065"/>
      <c r="P598" s="1065"/>
      <c r="Q598" s="1065"/>
      <c r="R598" s="1065"/>
      <c r="S598" s="1065"/>
      <c r="T598" s="1065"/>
      <c r="U598" s="1065"/>
      <c r="V598" s="1065"/>
      <c r="W598" s="1065"/>
      <c r="X598" s="1065"/>
      <c r="Y598" s="1065"/>
      <c r="Z598" s="1065"/>
    </row>
    <row r="599" spans="1:26" ht="15.75" customHeight="1">
      <c r="A599" s="1065"/>
      <c r="B599" s="1065"/>
      <c r="C599" s="1065"/>
      <c r="D599" s="1065"/>
      <c r="E599" s="1065"/>
      <c r="F599" s="1065"/>
      <c r="G599" s="1065"/>
      <c r="H599" s="1065"/>
      <c r="I599" s="1065"/>
      <c r="J599" s="1065"/>
      <c r="K599" s="1065"/>
      <c r="L599" s="1065"/>
      <c r="M599" s="1065"/>
      <c r="N599" s="1065"/>
      <c r="O599" s="1065"/>
      <c r="P599" s="1065"/>
      <c r="Q599" s="1065"/>
      <c r="R599" s="1065"/>
      <c r="S599" s="1065"/>
      <c r="T599" s="1065"/>
      <c r="U599" s="1065"/>
      <c r="V599" s="1065"/>
      <c r="W599" s="1065"/>
      <c r="X599" s="1065"/>
      <c r="Y599" s="1065"/>
      <c r="Z599" s="1065"/>
    </row>
    <row r="600" spans="1:26" ht="15.75" customHeight="1">
      <c r="A600" s="1065"/>
      <c r="B600" s="1065"/>
      <c r="C600" s="1065"/>
      <c r="D600" s="1065"/>
      <c r="E600" s="1065"/>
      <c r="F600" s="1065"/>
      <c r="G600" s="1065"/>
      <c r="H600" s="1065"/>
      <c r="I600" s="1065"/>
      <c r="J600" s="1065"/>
      <c r="K600" s="1065"/>
      <c r="L600" s="1065"/>
      <c r="M600" s="1065"/>
      <c r="N600" s="1065"/>
      <c r="O600" s="1065"/>
      <c r="P600" s="1065"/>
      <c r="Q600" s="1065"/>
      <c r="R600" s="1065"/>
      <c r="S600" s="1065"/>
      <c r="T600" s="1065"/>
      <c r="U600" s="1065"/>
      <c r="V600" s="1065"/>
      <c r="W600" s="1065"/>
      <c r="X600" s="1065"/>
      <c r="Y600" s="1065"/>
      <c r="Z600" s="1065"/>
    </row>
    <row r="601" spans="1:26" ht="15.75" customHeight="1">
      <c r="A601" s="1065"/>
      <c r="B601" s="1065"/>
      <c r="C601" s="1065"/>
      <c r="D601" s="1065"/>
      <c r="E601" s="1065"/>
      <c r="F601" s="1065"/>
      <c r="G601" s="1065"/>
      <c r="H601" s="1065"/>
      <c r="I601" s="1065"/>
      <c r="J601" s="1065"/>
      <c r="K601" s="1065"/>
      <c r="L601" s="1065"/>
      <c r="M601" s="1065"/>
      <c r="N601" s="1065"/>
      <c r="O601" s="1065"/>
      <c r="P601" s="1065"/>
      <c r="Q601" s="1065"/>
      <c r="R601" s="1065"/>
      <c r="S601" s="1065"/>
      <c r="T601" s="1065"/>
      <c r="U601" s="1065"/>
      <c r="V601" s="1065"/>
      <c r="W601" s="1065"/>
      <c r="X601" s="1065"/>
      <c r="Y601" s="1065"/>
      <c r="Z601" s="1065"/>
    </row>
    <row r="602" spans="1:26" ht="15.75" customHeight="1">
      <c r="A602" s="1065"/>
      <c r="B602" s="1065"/>
      <c r="C602" s="1065"/>
      <c r="D602" s="1065"/>
      <c r="E602" s="1065"/>
      <c r="F602" s="1065"/>
      <c r="G602" s="1065"/>
      <c r="H602" s="1065"/>
      <c r="I602" s="1065"/>
      <c r="J602" s="1065"/>
      <c r="K602" s="1065"/>
      <c r="L602" s="1065"/>
      <c r="M602" s="1065"/>
      <c r="N602" s="1065"/>
      <c r="O602" s="1065"/>
      <c r="P602" s="1065"/>
      <c r="Q602" s="1065"/>
      <c r="R602" s="1065"/>
      <c r="S602" s="1065"/>
      <c r="T602" s="1065"/>
      <c r="U602" s="1065"/>
      <c r="V602" s="1065"/>
      <c r="W602" s="1065"/>
      <c r="X602" s="1065"/>
      <c r="Y602" s="1065"/>
      <c r="Z602" s="1065"/>
    </row>
    <row r="603" spans="1:26" ht="15.75" customHeight="1">
      <c r="A603" s="1065"/>
      <c r="B603" s="1065"/>
      <c r="C603" s="1065"/>
      <c r="D603" s="1065"/>
      <c r="E603" s="1065"/>
      <c r="F603" s="1065"/>
      <c r="G603" s="1065"/>
      <c r="H603" s="1065"/>
      <c r="I603" s="1065"/>
      <c r="J603" s="1065"/>
      <c r="K603" s="1065"/>
      <c r="L603" s="1065"/>
      <c r="M603" s="1065"/>
      <c r="N603" s="1065"/>
      <c r="O603" s="1065"/>
      <c r="P603" s="1065"/>
      <c r="Q603" s="1065"/>
      <c r="R603" s="1065"/>
      <c r="S603" s="1065"/>
      <c r="T603" s="1065"/>
      <c r="U603" s="1065"/>
      <c r="V603" s="1065"/>
      <c r="W603" s="1065"/>
      <c r="X603" s="1065"/>
      <c r="Y603" s="1065"/>
      <c r="Z603" s="1065"/>
    </row>
    <row r="604" spans="1:26" ht="15.75" customHeight="1">
      <c r="A604" s="1065"/>
      <c r="B604" s="1065"/>
      <c r="C604" s="1065"/>
      <c r="D604" s="1065"/>
      <c r="E604" s="1065"/>
      <c r="F604" s="1065"/>
      <c r="G604" s="1065"/>
      <c r="H604" s="1065"/>
      <c r="I604" s="1065"/>
      <c r="J604" s="1065"/>
      <c r="K604" s="1065"/>
      <c r="L604" s="1065"/>
      <c r="M604" s="1065"/>
      <c r="N604" s="1065"/>
      <c r="O604" s="1065"/>
      <c r="P604" s="1065"/>
      <c r="Q604" s="1065"/>
      <c r="R604" s="1065"/>
      <c r="S604" s="1065"/>
      <c r="T604" s="1065"/>
      <c r="U604" s="1065"/>
      <c r="V604" s="1065"/>
      <c r="W604" s="1065"/>
      <c r="X604" s="1065"/>
      <c r="Y604" s="1065"/>
      <c r="Z604" s="1065"/>
    </row>
    <row r="605" spans="1:26" ht="15.75" customHeight="1">
      <c r="A605" s="1065"/>
      <c r="B605" s="1065"/>
      <c r="C605" s="1065"/>
      <c r="D605" s="1065"/>
      <c r="E605" s="1065"/>
      <c r="F605" s="1065"/>
      <c r="G605" s="1065"/>
      <c r="H605" s="1065"/>
      <c r="I605" s="1065"/>
      <c r="J605" s="1065"/>
      <c r="K605" s="1065"/>
      <c r="L605" s="1065"/>
      <c r="M605" s="1065"/>
      <c r="N605" s="1065"/>
      <c r="O605" s="1065"/>
      <c r="P605" s="1065"/>
      <c r="Q605" s="1065"/>
      <c r="R605" s="1065"/>
      <c r="S605" s="1065"/>
      <c r="T605" s="1065"/>
      <c r="U605" s="1065"/>
      <c r="V605" s="1065"/>
      <c r="W605" s="1065"/>
      <c r="X605" s="1065"/>
      <c r="Y605" s="1065"/>
      <c r="Z605" s="1065"/>
    </row>
    <row r="606" spans="1:26" ht="15.75" customHeight="1">
      <c r="A606" s="1065"/>
      <c r="B606" s="1065"/>
      <c r="C606" s="1065"/>
      <c r="D606" s="1065"/>
      <c r="E606" s="1065"/>
      <c r="F606" s="1065"/>
      <c r="G606" s="1065"/>
      <c r="H606" s="1065"/>
      <c r="I606" s="1065"/>
      <c r="J606" s="1065"/>
      <c r="K606" s="1065"/>
      <c r="L606" s="1065"/>
      <c r="M606" s="1065"/>
      <c r="N606" s="1065"/>
      <c r="O606" s="1065"/>
      <c r="P606" s="1065"/>
      <c r="Q606" s="1065"/>
      <c r="R606" s="1065"/>
      <c r="S606" s="1065"/>
      <c r="T606" s="1065"/>
      <c r="U606" s="1065"/>
      <c r="V606" s="1065"/>
      <c r="W606" s="1065"/>
      <c r="X606" s="1065"/>
      <c r="Y606" s="1065"/>
      <c r="Z606" s="1065"/>
    </row>
    <row r="607" spans="1:26" ht="15.75" customHeight="1">
      <c r="A607" s="1065"/>
      <c r="B607" s="1065"/>
      <c r="C607" s="1065"/>
      <c r="D607" s="1065"/>
      <c r="E607" s="1065"/>
      <c r="F607" s="1065"/>
      <c r="G607" s="1065"/>
      <c r="H607" s="1065"/>
      <c r="I607" s="1065"/>
      <c r="J607" s="1065"/>
      <c r="K607" s="1065"/>
      <c r="L607" s="1065"/>
      <c r="M607" s="1065"/>
      <c r="N607" s="1065"/>
      <c r="O607" s="1065"/>
      <c r="P607" s="1065"/>
      <c r="Q607" s="1065"/>
      <c r="R607" s="1065"/>
      <c r="S607" s="1065"/>
      <c r="T607" s="1065"/>
      <c r="U607" s="1065"/>
      <c r="V607" s="1065"/>
      <c r="W607" s="1065"/>
      <c r="X607" s="1065"/>
      <c r="Y607" s="1065"/>
      <c r="Z607" s="1065"/>
    </row>
    <row r="608" spans="1:26" ht="15.75" customHeight="1">
      <c r="A608" s="1065"/>
      <c r="B608" s="1065"/>
      <c r="C608" s="1065"/>
      <c r="D608" s="1065"/>
      <c r="E608" s="1065"/>
      <c r="F608" s="1065"/>
      <c r="G608" s="1065"/>
      <c r="H608" s="1065"/>
      <c r="I608" s="1065"/>
      <c r="J608" s="1065"/>
      <c r="K608" s="1065"/>
      <c r="L608" s="1065"/>
      <c r="M608" s="1065"/>
      <c r="N608" s="1065"/>
      <c r="O608" s="1065"/>
      <c r="P608" s="1065"/>
      <c r="Q608" s="1065"/>
      <c r="R608" s="1065"/>
      <c r="S608" s="1065"/>
      <c r="T608" s="1065"/>
      <c r="U608" s="1065"/>
      <c r="V608" s="1065"/>
      <c r="W608" s="1065"/>
      <c r="X608" s="1065"/>
      <c r="Y608" s="1065"/>
      <c r="Z608" s="1065"/>
    </row>
    <row r="609" spans="1:26" ht="15.75" customHeight="1">
      <c r="A609" s="1065"/>
      <c r="B609" s="1065"/>
      <c r="C609" s="1065"/>
      <c r="D609" s="1065"/>
      <c r="E609" s="1065"/>
      <c r="F609" s="1065"/>
      <c r="G609" s="1065"/>
      <c r="H609" s="1065"/>
      <c r="I609" s="1065"/>
      <c r="J609" s="1065"/>
      <c r="K609" s="1065"/>
      <c r="L609" s="1065"/>
      <c r="M609" s="1065"/>
      <c r="N609" s="1065"/>
      <c r="O609" s="1065"/>
      <c r="P609" s="1065"/>
      <c r="Q609" s="1065"/>
      <c r="R609" s="1065"/>
      <c r="S609" s="1065"/>
      <c r="T609" s="1065"/>
      <c r="U609" s="1065"/>
      <c r="V609" s="1065"/>
      <c r="W609" s="1065"/>
      <c r="X609" s="1065"/>
      <c r="Y609" s="1065"/>
      <c r="Z609" s="1065"/>
    </row>
    <row r="610" spans="1:26" ht="15.75" customHeight="1">
      <c r="A610" s="1065"/>
      <c r="B610" s="1065"/>
      <c r="C610" s="1065"/>
      <c r="D610" s="1065"/>
      <c r="E610" s="1065"/>
      <c r="F610" s="1065"/>
      <c r="G610" s="1065"/>
      <c r="H610" s="1065"/>
      <c r="I610" s="1065"/>
      <c r="J610" s="1065"/>
      <c r="K610" s="1065"/>
      <c r="L610" s="1065"/>
      <c r="M610" s="1065"/>
      <c r="N610" s="1065"/>
      <c r="O610" s="1065"/>
      <c r="P610" s="1065"/>
      <c r="Q610" s="1065"/>
      <c r="R610" s="1065"/>
      <c r="S610" s="1065"/>
      <c r="T610" s="1065"/>
      <c r="U610" s="1065"/>
      <c r="V610" s="1065"/>
      <c r="W610" s="1065"/>
      <c r="X610" s="1065"/>
      <c r="Y610" s="1065"/>
      <c r="Z610" s="1065"/>
    </row>
    <row r="611" spans="1:26" ht="15.75" customHeight="1">
      <c r="A611" s="1065"/>
      <c r="B611" s="1065"/>
      <c r="C611" s="1065"/>
      <c r="D611" s="1065"/>
      <c r="E611" s="1065"/>
      <c r="F611" s="1065"/>
      <c r="G611" s="1065"/>
      <c r="H611" s="1065"/>
      <c r="I611" s="1065"/>
      <c r="J611" s="1065"/>
      <c r="K611" s="1065"/>
      <c r="L611" s="1065"/>
      <c r="M611" s="1065"/>
      <c r="N611" s="1065"/>
      <c r="O611" s="1065"/>
      <c r="P611" s="1065"/>
      <c r="Q611" s="1065"/>
      <c r="R611" s="1065"/>
      <c r="S611" s="1065"/>
      <c r="T611" s="1065"/>
      <c r="U611" s="1065"/>
      <c r="V611" s="1065"/>
      <c r="W611" s="1065"/>
      <c r="X611" s="1065"/>
      <c r="Y611" s="1065"/>
      <c r="Z611" s="1065"/>
    </row>
    <row r="612" spans="1:26" ht="15.75" customHeight="1">
      <c r="A612" s="1065"/>
      <c r="B612" s="1065"/>
      <c r="C612" s="1065"/>
      <c r="D612" s="1065"/>
      <c r="E612" s="1065"/>
      <c r="F612" s="1065"/>
      <c r="G612" s="1065"/>
      <c r="H612" s="1065"/>
      <c r="I612" s="1065"/>
      <c r="J612" s="1065"/>
      <c r="K612" s="1065"/>
      <c r="L612" s="1065"/>
      <c r="M612" s="1065"/>
      <c r="N612" s="1065"/>
      <c r="O612" s="1065"/>
      <c r="P612" s="1065"/>
      <c r="Q612" s="1065"/>
      <c r="R612" s="1065"/>
      <c r="S612" s="1065"/>
      <c r="T612" s="1065"/>
      <c r="U612" s="1065"/>
      <c r="V612" s="1065"/>
      <c r="W612" s="1065"/>
      <c r="X612" s="1065"/>
      <c r="Y612" s="1065"/>
      <c r="Z612" s="1065"/>
    </row>
    <row r="613" spans="1:26" ht="15.75" customHeight="1">
      <c r="A613" s="1065"/>
      <c r="B613" s="1065"/>
      <c r="C613" s="1065"/>
      <c r="D613" s="1065"/>
      <c r="E613" s="1065"/>
      <c r="F613" s="1065"/>
      <c r="G613" s="1065"/>
      <c r="H613" s="1065"/>
      <c r="I613" s="1065"/>
      <c r="J613" s="1065"/>
      <c r="K613" s="1065"/>
      <c r="L613" s="1065"/>
      <c r="M613" s="1065"/>
      <c r="N613" s="1065"/>
      <c r="O613" s="1065"/>
      <c r="P613" s="1065"/>
      <c r="Q613" s="1065"/>
      <c r="R613" s="1065"/>
      <c r="S613" s="1065"/>
      <c r="T613" s="1065"/>
      <c r="U613" s="1065"/>
      <c r="V613" s="1065"/>
      <c r="W613" s="1065"/>
      <c r="X613" s="1065"/>
      <c r="Y613" s="1065"/>
      <c r="Z613" s="1065"/>
    </row>
    <row r="614" spans="1:26" ht="15.75" customHeight="1">
      <c r="A614" s="1065"/>
      <c r="B614" s="1065"/>
      <c r="C614" s="1065"/>
      <c r="D614" s="1065"/>
      <c r="E614" s="1065"/>
      <c r="F614" s="1065"/>
      <c r="G614" s="1065"/>
      <c r="H614" s="1065"/>
      <c r="I614" s="1065"/>
      <c r="J614" s="1065"/>
      <c r="K614" s="1065"/>
      <c r="L614" s="1065"/>
      <c r="M614" s="1065"/>
      <c r="N614" s="1065"/>
      <c r="O614" s="1065"/>
      <c r="P614" s="1065"/>
      <c r="Q614" s="1065"/>
      <c r="R614" s="1065"/>
      <c r="S614" s="1065"/>
      <c r="T614" s="1065"/>
      <c r="U614" s="1065"/>
      <c r="V614" s="1065"/>
      <c r="W614" s="1065"/>
      <c r="X614" s="1065"/>
      <c r="Y614" s="1065"/>
      <c r="Z614" s="1065"/>
    </row>
    <row r="615" spans="1:26" ht="15.75" customHeight="1">
      <c r="A615" s="1065"/>
      <c r="B615" s="1065"/>
      <c r="C615" s="1065"/>
      <c r="D615" s="1065"/>
      <c r="E615" s="1065"/>
      <c r="F615" s="1065"/>
      <c r="G615" s="1065"/>
      <c r="H615" s="1065"/>
      <c r="I615" s="1065"/>
      <c r="J615" s="1065"/>
      <c r="K615" s="1065"/>
      <c r="L615" s="1065"/>
      <c r="M615" s="1065"/>
      <c r="N615" s="1065"/>
      <c r="O615" s="1065"/>
      <c r="P615" s="1065"/>
      <c r="Q615" s="1065"/>
      <c r="R615" s="1065"/>
      <c r="S615" s="1065"/>
      <c r="T615" s="1065"/>
      <c r="U615" s="1065"/>
      <c r="V615" s="1065"/>
      <c r="W615" s="1065"/>
      <c r="X615" s="1065"/>
      <c r="Y615" s="1065"/>
      <c r="Z615" s="1065"/>
    </row>
    <row r="616" spans="1:26" ht="15.75" customHeight="1">
      <c r="A616" s="1065"/>
      <c r="B616" s="1065"/>
      <c r="C616" s="1065"/>
      <c r="D616" s="1065"/>
      <c r="E616" s="1065"/>
      <c r="F616" s="1065"/>
      <c r="G616" s="1065"/>
      <c r="H616" s="1065"/>
      <c r="I616" s="1065"/>
      <c r="J616" s="1065"/>
      <c r="K616" s="1065"/>
      <c r="L616" s="1065"/>
      <c r="M616" s="1065"/>
      <c r="N616" s="1065"/>
      <c r="O616" s="1065"/>
      <c r="P616" s="1065"/>
      <c r="Q616" s="1065"/>
      <c r="R616" s="1065"/>
      <c r="S616" s="1065"/>
      <c r="T616" s="1065"/>
      <c r="U616" s="1065"/>
      <c r="V616" s="1065"/>
      <c r="W616" s="1065"/>
      <c r="X616" s="1065"/>
      <c r="Y616" s="1065"/>
      <c r="Z616" s="1065"/>
    </row>
    <row r="617" spans="1:26" ht="15.75" customHeight="1">
      <c r="A617" s="1065"/>
      <c r="B617" s="1065"/>
      <c r="C617" s="1065"/>
      <c r="D617" s="1065"/>
      <c r="E617" s="1065"/>
      <c r="F617" s="1065"/>
      <c r="G617" s="1065"/>
      <c r="H617" s="1065"/>
      <c r="I617" s="1065"/>
      <c r="J617" s="1065"/>
      <c r="K617" s="1065"/>
      <c r="L617" s="1065"/>
      <c r="M617" s="1065"/>
      <c r="N617" s="1065"/>
      <c r="O617" s="1065"/>
      <c r="P617" s="1065"/>
      <c r="Q617" s="1065"/>
      <c r="R617" s="1065"/>
      <c r="S617" s="1065"/>
      <c r="T617" s="1065"/>
      <c r="U617" s="1065"/>
      <c r="V617" s="1065"/>
      <c r="W617" s="1065"/>
      <c r="X617" s="1065"/>
      <c r="Y617" s="1065"/>
      <c r="Z617" s="1065"/>
    </row>
    <row r="618" spans="1:26" ht="15.75" customHeight="1">
      <c r="A618" s="1065"/>
      <c r="B618" s="1065"/>
      <c r="C618" s="1065"/>
      <c r="D618" s="1065"/>
      <c r="E618" s="1065"/>
      <c r="F618" s="1065"/>
      <c r="G618" s="1065"/>
      <c r="H618" s="1065"/>
      <c r="I618" s="1065"/>
      <c r="J618" s="1065"/>
      <c r="K618" s="1065"/>
      <c r="L618" s="1065"/>
      <c r="M618" s="1065"/>
      <c r="N618" s="1065"/>
      <c r="O618" s="1065"/>
      <c r="P618" s="1065"/>
      <c r="Q618" s="1065"/>
      <c r="R618" s="1065"/>
      <c r="S618" s="1065"/>
      <c r="T618" s="1065"/>
      <c r="U618" s="1065"/>
      <c r="V618" s="1065"/>
      <c r="W618" s="1065"/>
      <c r="X618" s="1065"/>
      <c r="Y618" s="1065"/>
      <c r="Z618" s="1065"/>
    </row>
    <row r="619" spans="1:26" ht="15.75" customHeight="1">
      <c r="A619" s="1065"/>
      <c r="B619" s="1065"/>
      <c r="C619" s="1065"/>
      <c r="D619" s="1065"/>
      <c r="E619" s="1065"/>
      <c r="F619" s="1065"/>
      <c r="G619" s="1065"/>
      <c r="H619" s="1065"/>
      <c r="I619" s="1065"/>
      <c r="J619" s="1065"/>
      <c r="K619" s="1065"/>
      <c r="L619" s="1065"/>
      <c r="M619" s="1065"/>
      <c r="N619" s="1065"/>
      <c r="O619" s="1065"/>
      <c r="P619" s="1065"/>
      <c r="Q619" s="1065"/>
      <c r="R619" s="1065"/>
      <c r="S619" s="1065"/>
      <c r="T619" s="1065"/>
      <c r="U619" s="1065"/>
      <c r="V619" s="1065"/>
      <c r="W619" s="1065"/>
      <c r="X619" s="1065"/>
      <c r="Y619" s="1065"/>
      <c r="Z619" s="1065"/>
    </row>
    <row r="620" spans="1:26" ht="15.75" customHeight="1">
      <c r="A620" s="1065"/>
      <c r="B620" s="1065"/>
      <c r="C620" s="1065"/>
      <c r="D620" s="1065"/>
      <c r="E620" s="1065"/>
      <c r="F620" s="1065"/>
      <c r="G620" s="1065"/>
      <c r="H620" s="1065"/>
      <c r="I620" s="1065"/>
      <c r="J620" s="1065"/>
      <c r="K620" s="1065"/>
      <c r="L620" s="1065"/>
      <c r="M620" s="1065"/>
      <c r="N620" s="1065"/>
      <c r="O620" s="1065"/>
      <c r="P620" s="1065"/>
      <c r="Q620" s="1065"/>
      <c r="R620" s="1065"/>
      <c r="S620" s="1065"/>
      <c r="T620" s="1065"/>
      <c r="U620" s="1065"/>
      <c r="V620" s="1065"/>
      <c r="W620" s="1065"/>
      <c r="X620" s="1065"/>
      <c r="Y620" s="1065"/>
      <c r="Z620" s="1065"/>
    </row>
    <row r="621" spans="1:26" ht="15.75" customHeight="1">
      <c r="A621" s="1065"/>
      <c r="B621" s="1065"/>
      <c r="C621" s="1065"/>
      <c r="D621" s="1065"/>
      <c r="E621" s="1065"/>
      <c r="F621" s="1065"/>
      <c r="G621" s="1065"/>
      <c r="H621" s="1065"/>
      <c r="I621" s="1065"/>
      <c r="J621" s="1065"/>
      <c r="K621" s="1065"/>
      <c r="L621" s="1065"/>
      <c r="M621" s="1065"/>
      <c r="N621" s="1065"/>
      <c r="O621" s="1065"/>
      <c r="P621" s="1065"/>
      <c r="Q621" s="1065"/>
      <c r="R621" s="1065"/>
      <c r="S621" s="1065"/>
      <c r="T621" s="1065"/>
      <c r="U621" s="1065"/>
      <c r="V621" s="1065"/>
      <c r="W621" s="1065"/>
      <c r="X621" s="1065"/>
      <c r="Y621" s="1065"/>
      <c r="Z621" s="1065"/>
    </row>
    <row r="622" spans="1:26" ht="15.75" customHeight="1">
      <c r="A622" s="1065"/>
      <c r="B622" s="1065"/>
      <c r="C622" s="1065"/>
      <c r="D622" s="1065"/>
      <c r="E622" s="1065"/>
      <c r="F622" s="1065"/>
      <c r="G622" s="1065"/>
      <c r="H622" s="1065"/>
      <c r="I622" s="1065"/>
      <c r="J622" s="1065"/>
      <c r="K622" s="1065"/>
      <c r="L622" s="1065"/>
      <c r="M622" s="1065"/>
      <c r="N622" s="1065"/>
      <c r="O622" s="1065"/>
      <c r="P622" s="1065"/>
      <c r="Q622" s="1065"/>
      <c r="R622" s="1065"/>
      <c r="S622" s="1065"/>
      <c r="T622" s="1065"/>
      <c r="U622" s="1065"/>
      <c r="V622" s="1065"/>
      <c r="W622" s="1065"/>
      <c r="X622" s="1065"/>
      <c r="Y622" s="1065"/>
      <c r="Z622" s="1065"/>
    </row>
    <row r="623" spans="1:26" ht="15.75" customHeight="1">
      <c r="A623" s="1065"/>
      <c r="B623" s="1065"/>
      <c r="C623" s="1065"/>
      <c r="D623" s="1065"/>
      <c r="E623" s="1065"/>
      <c r="F623" s="1065"/>
      <c r="G623" s="1065"/>
      <c r="H623" s="1065"/>
      <c r="I623" s="1065"/>
      <c r="J623" s="1065"/>
      <c r="K623" s="1065"/>
      <c r="L623" s="1065"/>
      <c r="M623" s="1065"/>
      <c r="N623" s="1065"/>
      <c r="O623" s="1065"/>
      <c r="P623" s="1065"/>
      <c r="Q623" s="1065"/>
      <c r="R623" s="1065"/>
      <c r="S623" s="1065"/>
      <c r="T623" s="1065"/>
      <c r="U623" s="1065"/>
      <c r="V623" s="1065"/>
      <c r="W623" s="1065"/>
      <c r="X623" s="1065"/>
      <c r="Y623" s="1065"/>
      <c r="Z623" s="1065"/>
    </row>
    <row r="624" spans="1:26" ht="15.75" customHeight="1">
      <c r="A624" s="1065"/>
      <c r="B624" s="1065"/>
      <c r="C624" s="1065"/>
      <c r="D624" s="1065"/>
      <c r="E624" s="1065"/>
      <c r="F624" s="1065"/>
      <c r="G624" s="1065"/>
      <c r="H624" s="1065"/>
      <c r="I624" s="1065"/>
      <c r="J624" s="1065"/>
      <c r="K624" s="1065"/>
      <c r="L624" s="1065"/>
      <c r="M624" s="1065"/>
      <c r="N624" s="1065"/>
      <c r="O624" s="1065"/>
      <c r="P624" s="1065"/>
      <c r="Q624" s="1065"/>
      <c r="R624" s="1065"/>
      <c r="S624" s="1065"/>
      <c r="T624" s="1065"/>
      <c r="U624" s="1065"/>
      <c r="V624" s="1065"/>
      <c r="W624" s="1065"/>
      <c r="X624" s="1065"/>
      <c r="Y624" s="1065"/>
      <c r="Z624" s="1065"/>
    </row>
    <row r="625" spans="1:26" ht="15.75" customHeight="1">
      <c r="A625" s="1065"/>
      <c r="B625" s="1065"/>
      <c r="C625" s="1065"/>
      <c r="D625" s="1065"/>
      <c r="E625" s="1065"/>
      <c r="F625" s="1065"/>
      <c r="G625" s="1065"/>
      <c r="H625" s="1065"/>
      <c r="I625" s="1065"/>
      <c r="J625" s="1065"/>
      <c r="K625" s="1065"/>
      <c r="L625" s="1065"/>
      <c r="M625" s="1065"/>
      <c r="N625" s="1065"/>
      <c r="O625" s="1065"/>
      <c r="P625" s="1065"/>
      <c r="Q625" s="1065"/>
      <c r="R625" s="1065"/>
      <c r="S625" s="1065"/>
      <c r="T625" s="1065"/>
      <c r="U625" s="1065"/>
      <c r="V625" s="1065"/>
      <c r="W625" s="1065"/>
      <c r="X625" s="1065"/>
      <c r="Y625" s="1065"/>
      <c r="Z625" s="1065"/>
    </row>
    <row r="626" spans="1:26" ht="15.75" customHeight="1">
      <c r="A626" s="1065"/>
      <c r="B626" s="1065"/>
      <c r="C626" s="1065"/>
      <c r="D626" s="1065"/>
      <c r="E626" s="1065"/>
      <c r="F626" s="1065"/>
      <c r="G626" s="1065"/>
      <c r="H626" s="1065"/>
      <c r="I626" s="1065"/>
      <c r="J626" s="1065"/>
      <c r="K626" s="1065"/>
      <c r="L626" s="1065"/>
      <c r="M626" s="1065"/>
      <c r="N626" s="1065"/>
      <c r="O626" s="1065"/>
      <c r="P626" s="1065"/>
      <c r="Q626" s="1065"/>
      <c r="R626" s="1065"/>
      <c r="S626" s="1065"/>
      <c r="T626" s="1065"/>
      <c r="U626" s="1065"/>
      <c r="V626" s="1065"/>
      <c r="W626" s="1065"/>
      <c r="X626" s="1065"/>
      <c r="Y626" s="1065"/>
      <c r="Z626" s="1065"/>
    </row>
    <row r="627" spans="1:26" ht="15.75" customHeight="1">
      <c r="A627" s="1065"/>
      <c r="B627" s="1065"/>
      <c r="C627" s="1065"/>
      <c r="D627" s="1065"/>
      <c r="E627" s="1065"/>
      <c r="F627" s="1065"/>
      <c r="G627" s="1065"/>
      <c r="H627" s="1065"/>
      <c r="I627" s="1065"/>
      <c r="J627" s="1065"/>
      <c r="K627" s="1065"/>
      <c r="L627" s="1065"/>
      <c r="M627" s="1065"/>
      <c r="N627" s="1065"/>
      <c r="O627" s="1065"/>
      <c r="P627" s="1065"/>
      <c r="Q627" s="1065"/>
      <c r="R627" s="1065"/>
      <c r="S627" s="1065"/>
      <c r="T627" s="1065"/>
      <c r="U627" s="1065"/>
      <c r="V627" s="1065"/>
      <c r="W627" s="1065"/>
      <c r="X627" s="1065"/>
      <c r="Y627" s="1065"/>
      <c r="Z627" s="1065"/>
    </row>
    <row r="628" spans="1:26" ht="15.75" customHeight="1">
      <c r="A628" s="1065"/>
      <c r="B628" s="1065"/>
      <c r="C628" s="1065"/>
      <c r="D628" s="1065"/>
      <c r="E628" s="1065"/>
      <c r="F628" s="1065"/>
      <c r="G628" s="1065"/>
      <c r="H628" s="1065"/>
      <c r="I628" s="1065"/>
      <c r="J628" s="1065"/>
      <c r="K628" s="1065"/>
      <c r="L628" s="1065"/>
      <c r="M628" s="1065"/>
      <c r="N628" s="1065"/>
      <c r="O628" s="1065"/>
      <c r="P628" s="1065"/>
      <c r="Q628" s="1065"/>
      <c r="R628" s="1065"/>
      <c r="S628" s="1065"/>
      <c r="T628" s="1065"/>
      <c r="U628" s="1065"/>
      <c r="V628" s="1065"/>
      <c r="W628" s="1065"/>
      <c r="X628" s="1065"/>
      <c r="Y628" s="1065"/>
      <c r="Z628" s="1065"/>
    </row>
    <row r="629" spans="1:26" ht="15.75" customHeight="1">
      <c r="A629" s="1065"/>
      <c r="B629" s="1065"/>
      <c r="C629" s="1065"/>
      <c r="D629" s="1065"/>
      <c r="E629" s="1065"/>
      <c r="F629" s="1065"/>
      <c r="G629" s="1065"/>
      <c r="H629" s="1065"/>
      <c r="I629" s="1065"/>
      <c r="J629" s="1065"/>
      <c r="K629" s="1065"/>
      <c r="L629" s="1065"/>
      <c r="M629" s="1065"/>
      <c r="N629" s="1065"/>
      <c r="O629" s="1065"/>
      <c r="P629" s="1065"/>
      <c r="Q629" s="1065"/>
      <c r="R629" s="1065"/>
      <c r="S629" s="1065"/>
      <c r="T629" s="1065"/>
      <c r="U629" s="1065"/>
      <c r="V629" s="1065"/>
      <c r="W629" s="1065"/>
      <c r="X629" s="1065"/>
      <c r="Y629" s="1065"/>
      <c r="Z629" s="1065"/>
    </row>
    <row r="630" spans="1:26" ht="15.75" customHeight="1">
      <c r="A630" s="1065"/>
      <c r="B630" s="1065"/>
      <c r="C630" s="1065"/>
      <c r="D630" s="1065"/>
      <c r="E630" s="1065"/>
      <c r="F630" s="1065"/>
      <c r="G630" s="1065"/>
      <c r="H630" s="1065"/>
      <c r="I630" s="1065"/>
      <c r="J630" s="1065"/>
      <c r="K630" s="1065"/>
      <c r="L630" s="1065"/>
      <c r="M630" s="1065"/>
      <c r="N630" s="1065"/>
      <c r="O630" s="1065"/>
      <c r="P630" s="1065"/>
      <c r="Q630" s="1065"/>
      <c r="R630" s="1065"/>
      <c r="S630" s="1065"/>
      <c r="T630" s="1065"/>
      <c r="U630" s="1065"/>
      <c r="V630" s="1065"/>
      <c r="W630" s="1065"/>
      <c r="X630" s="1065"/>
      <c r="Y630" s="1065"/>
      <c r="Z630" s="1065"/>
    </row>
    <row r="631" spans="1:26" ht="15.75" customHeight="1">
      <c r="A631" s="1065"/>
      <c r="B631" s="1065"/>
      <c r="C631" s="1065"/>
      <c r="D631" s="1065"/>
      <c r="E631" s="1065"/>
      <c r="F631" s="1065"/>
      <c r="G631" s="1065"/>
      <c r="H631" s="1065"/>
      <c r="I631" s="1065"/>
      <c r="J631" s="1065"/>
      <c r="K631" s="1065"/>
      <c r="L631" s="1065"/>
      <c r="M631" s="1065"/>
      <c r="N631" s="1065"/>
      <c r="O631" s="1065"/>
      <c r="P631" s="1065"/>
      <c r="Q631" s="1065"/>
      <c r="R631" s="1065"/>
      <c r="S631" s="1065"/>
      <c r="T631" s="1065"/>
      <c r="U631" s="1065"/>
      <c r="V631" s="1065"/>
      <c r="W631" s="1065"/>
      <c r="X631" s="1065"/>
      <c r="Y631" s="1065"/>
      <c r="Z631" s="1065"/>
    </row>
    <row r="632" spans="1:26" ht="15.75" customHeight="1">
      <c r="A632" s="1065"/>
      <c r="B632" s="1065"/>
      <c r="C632" s="1065"/>
      <c r="D632" s="1065"/>
      <c r="E632" s="1065"/>
      <c r="F632" s="1065"/>
      <c r="G632" s="1065"/>
      <c r="H632" s="1065"/>
      <c r="I632" s="1065"/>
      <c r="J632" s="1065"/>
      <c r="K632" s="1065"/>
      <c r="L632" s="1065"/>
      <c r="M632" s="1065"/>
      <c r="N632" s="1065"/>
      <c r="O632" s="1065"/>
      <c r="P632" s="1065"/>
      <c r="Q632" s="1065"/>
      <c r="R632" s="1065"/>
      <c r="S632" s="1065"/>
      <c r="T632" s="1065"/>
      <c r="U632" s="1065"/>
      <c r="V632" s="1065"/>
      <c r="W632" s="1065"/>
      <c r="X632" s="1065"/>
      <c r="Y632" s="1065"/>
      <c r="Z632" s="1065"/>
    </row>
    <row r="633" spans="1:26" ht="15.75" customHeight="1">
      <c r="A633" s="1065"/>
      <c r="B633" s="1065"/>
      <c r="C633" s="1065"/>
      <c r="D633" s="1065"/>
      <c r="E633" s="1065"/>
      <c r="F633" s="1065"/>
      <c r="G633" s="1065"/>
      <c r="H633" s="1065"/>
      <c r="I633" s="1065"/>
      <c r="J633" s="1065"/>
      <c r="K633" s="1065"/>
      <c r="L633" s="1065"/>
      <c r="M633" s="1065"/>
      <c r="N633" s="1065"/>
      <c r="O633" s="1065"/>
      <c r="P633" s="1065"/>
      <c r="Q633" s="1065"/>
      <c r="R633" s="1065"/>
      <c r="S633" s="1065"/>
      <c r="T633" s="1065"/>
      <c r="U633" s="1065"/>
      <c r="V633" s="1065"/>
      <c r="W633" s="1065"/>
      <c r="X633" s="1065"/>
      <c r="Y633" s="1065"/>
      <c r="Z633" s="1065"/>
    </row>
    <row r="634" spans="1:26" ht="15.75" customHeight="1">
      <c r="A634" s="1065"/>
      <c r="B634" s="1065"/>
      <c r="C634" s="1065"/>
      <c r="D634" s="1065"/>
      <c r="E634" s="1065"/>
      <c r="F634" s="1065"/>
      <c r="G634" s="1065"/>
      <c r="H634" s="1065"/>
      <c r="I634" s="1065"/>
      <c r="J634" s="1065"/>
      <c r="K634" s="1065"/>
      <c r="L634" s="1065"/>
      <c r="M634" s="1065"/>
      <c r="N634" s="1065"/>
      <c r="O634" s="1065"/>
      <c r="P634" s="1065"/>
      <c r="Q634" s="1065"/>
      <c r="R634" s="1065"/>
      <c r="S634" s="1065"/>
      <c r="T634" s="1065"/>
      <c r="U634" s="1065"/>
      <c r="V634" s="1065"/>
      <c r="W634" s="1065"/>
      <c r="X634" s="1065"/>
      <c r="Y634" s="1065"/>
      <c r="Z634" s="1065"/>
    </row>
    <row r="635" spans="1:26" ht="15.75" customHeight="1">
      <c r="A635" s="1065"/>
      <c r="B635" s="1065"/>
      <c r="C635" s="1065"/>
      <c r="D635" s="1065"/>
      <c r="E635" s="1065"/>
      <c r="F635" s="1065"/>
      <c r="G635" s="1065"/>
      <c r="H635" s="1065"/>
      <c r="I635" s="1065"/>
      <c r="J635" s="1065"/>
      <c r="K635" s="1065"/>
      <c r="L635" s="1065"/>
      <c r="M635" s="1065"/>
      <c r="N635" s="1065"/>
      <c r="O635" s="1065"/>
      <c r="P635" s="1065"/>
      <c r="Q635" s="1065"/>
      <c r="R635" s="1065"/>
      <c r="S635" s="1065"/>
      <c r="T635" s="1065"/>
      <c r="U635" s="1065"/>
      <c r="V635" s="1065"/>
      <c r="W635" s="1065"/>
      <c r="X635" s="1065"/>
      <c r="Y635" s="1065"/>
      <c r="Z635" s="1065"/>
    </row>
    <row r="636" spans="1:26" ht="15.75" customHeight="1">
      <c r="A636" s="1065"/>
      <c r="B636" s="1065"/>
      <c r="C636" s="1065"/>
      <c r="D636" s="1065"/>
      <c r="E636" s="1065"/>
      <c r="F636" s="1065"/>
      <c r="G636" s="1065"/>
      <c r="H636" s="1065"/>
      <c r="I636" s="1065"/>
      <c r="J636" s="1065"/>
      <c r="K636" s="1065"/>
      <c r="L636" s="1065"/>
      <c r="M636" s="1065"/>
      <c r="N636" s="1065"/>
      <c r="O636" s="1065"/>
      <c r="P636" s="1065"/>
      <c r="Q636" s="1065"/>
      <c r="R636" s="1065"/>
      <c r="S636" s="1065"/>
      <c r="T636" s="1065"/>
      <c r="U636" s="1065"/>
      <c r="V636" s="1065"/>
      <c r="W636" s="1065"/>
      <c r="X636" s="1065"/>
      <c r="Y636" s="1065"/>
      <c r="Z636" s="1065"/>
    </row>
    <row r="637" spans="1:26" ht="15.75" customHeight="1">
      <c r="A637" s="1065"/>
      <c r="B637" s="1065"/>
      <c r="C637" s="1065"/>
      <c r="D637" s="1065"/>
      <c r="E637" s="1065"/>
      <c r="F637" s="1065"/>
      <c r="G637" s="1065"/>
      <c r="H637" s="1065"/>
      <c r="I637" s="1065"/>
      <c r="J637" s="1065"/>
      <c r="K637" s="1065"/>
      <c r="L637" s="1065"/>
      <c r="M637" s="1065"/>
      <c r="N637" s="1065"/>
      <c r="O637" s="1065"/>
      <c r="P637" s="1065"/>
      <c r="Q637" s="1065"/>
      <c r="R637" s="1065"/>
      <c r="S637" s="1065"/>
      <c r="T637" s="1065"/>
      <c r="U637" s="1065"/>
      <c r="V637" s="1065"/>
      <c r="W637" s="1065"/>
      <c r="X637" s="1065"/>
      <c r="Y637" s="1065"/>
      <c r="Z637" s="1065"/>
    </row>
    <row r="638" spans="1:26" ht="15.75" customHeight="1">
      <c r="A638" s="1065"/>
      <c r="B638" s="1065"/>
      <c r="C638" s="1065"/>
      <c r="D638" s="1065"/>
      <c r="E638" s="1065"/>
      <c r="F638" s="1065"/>
      <c r="G638" s="1065"/>
      <c r="H638" s="1065"/>
      <c r="I638" s="1065"/>
      <c r="J638" s="1065"/>
      <c r="K638" s="1065"/>
      <c r="L638" s="1065"/>
      <c r="M638" s="1065"/>
      <c r="N638" s="1065"/>
      <c r="O638" s="1065"/>
      <c r="P638" s="1065"/>
      <c r="Q638" s="1065"/>
      <c r="R638" s="1065"/>
      <c r="S638" s="1065"/>
      <c r="T638" s="1065"/>
      <c r="U638" s="1065"/>
      <c r="V638" s="1065"/>
      <c r="W638" s="1065"/>
      <c r="X638" s="1065"/>
      <c r="Y638" s="1065"/>
      <c r="Z638" s="1065"/>
    </row>
    <row r="639" spans="1:26" ht="15.75" customHeight="1">
      <c r="A639" s="1065"/>
      <c r="B639" s="1065"/>
      <c r="C639" s="1065"/>
      <c r="D639" s="1065"/>
      <c r="E639" s="1065"/>
      <c r="F639" s="1065"/>
      <c r="G639" s="1065"/>
      <c r="H639" s="1065"/>
      <c r="I639" s="1065"/>
      <c r="J639" s="1065"/>
      <c r="K639" s="1065"/>
      <c r="L639" s="1065"/>
      <c r="M639" s="1065"/>
      <c r="N639" s="1065"/>
      <c r="O639" s="1065"/>
      <c r="P639" s="1065"/>
      <c r="Q639" s="1065"/>
      <c r="R639" s="1065"/>
      <c r="S639" s="1065"/>
      <c r="T639" s="1065"/>
      <c r="U639" s="1065"/>
      <c r="V639" s="1065"/>
      <c r="W639" s="1065"/>
      <c r="X639" s="1065"/>
      <c r="Y639" s="1065"/>
      <c r="Z639" s="1065"/>
    </row>
    <row r="640" spans="1:26" ht="15.75" customHeight="1">
      <c r="A640" s="1065"/>
      <c r="B640" s="1065"/>
      <c r="C640" s="1065"/>
      <c r="D640" s="1065"/>
      <c r="E640" s="1065"/>
      <c r="F640" s="1065"/>
      <c r="G640" s="1065"/>
      <c r="H640" s="1065"/>
      <c r="I640" s="1065"/>
      <c r="J640" s="1065"/>
      <c r="K640" s="1065"/>
      <c r="L640" s="1065"/>
      <c r="M640" s="1065"/>
      <c r="N640" s="1065"/>
      <c r="O640" s="1065"/>
      <c r="P640" s="1065"/>
      <c r="Q640" s="1065"/>
      <c r="R640" s="1065"/>
      <c r="S640" s="1065"/>
      <c r="T640" s="1065"/>
      <c r="U640" s="1065"/>
      <c r="V640" s="1065"/>
      <c r="W640" s="1065"/>
      <c r="X640" s="1065"/>
      <c r="Y640" s="1065"/>
      <c r="Z640" s="1065"/>
    </row>
    <row r="641" spans="1:26" ht="15.75" customHeight="1">
      <c r="A641" s="1065"/>
      <c r="B641" s="1065"/>
      <c r="C641" s="1065"/>
      <c r="D641" s="1065"/>
      <c r="E641" s="1065"/>
      <c r="F641" s="1065"/>
      <c r="G641" s="1065"/>
      <c r="H641" s="1065"/>
      <c r="I641" s="1065"/>
      <c r="J641" s="1065"/>
      <c r="K641" s="1065"/>
      <c r="L641" s="1065"/>
      <c r="M641" s="1065"/>
      <c r="N641" s="1065"/>
      <c r="O641" s="1065"/>
      <c r="P641" s="1065"/>
      <c r="Q641" s="1065"/>
      <c r="R641" s="1065"/>
      <c r="S641" s="1065"/>
      <c r="T641" s="1065"/>
      <c r="U641" s="1065"/>
      <c r="V641" s="1065"/>
      <c r="W641" s="1065"/>
      <c r="X641" s="1065"/>
      <c r="Y641" s="1065"/>
      <c r="Z641" s="1065"/>
    </row>
    <row r="642" spans="1:26" ht="15.75" customHeight="1">
      <c r="A642" s="1065"/>
      <c r="B642" s="1065"/>
      <c r="C642" s="1065"/>
      <c r="D642" s="1065"/>
      <c r="E642" s="1065"/>
      <c r="F642" s="1065"/>
      <c r="G642" s="1065"/>
      <c r="H642" s="1065"/>
      <c r="I642" s="1065"/>
      <c r="J642" s="1065"/>
      <c r="K642" s="1065"/>
      <c r="L642" s="1065"/>
      <c r="M642" s="1065"/>
      <c r="N642" s="1065"/>
      <c r="O642" s="1065"/>
      <c r="P642" s="1065"/>
      <c r="Q642" s="1065"/>
      <c r="R642" s="1065"/>
      <c r="S642" s="1065"/>
      <c r="T642" s="1065"/>
      <c r="U642" s="1065"/>
      <c r="V642" s="1065"/>
      <c r="W642" s="1065"/>
      <c r="X642" s="1065"/>
      <c r="Y642" s="1065"/>
      <c r="Z642" s="1065"/>
    </row>
    <row r="643" spans="1:26" ht="15.75" customHeight="1">
      <c r="A643" s="1065"/>
      <c r="B643" s="1065"/>
      <c r="C643" s="1065"/>
      <c r="D643" s="1065"/>
      <c r="E643" s="1065"/>
      <c r="F643" s="1065"/>
      <c r="G643" s="1065"/>
      <c r="H643" s="1065"/>
      <c r="I643" s="1065"/>
      <c r="J643" s="1065"/>
      <c r="K643" s="1065"/>
      <c r="L643" s="1065"/>
      <c r="M643" s="1065"/>
      <c r="N643" s="1065"/>
      <c r="O643" s="1065"/>
      <c r="P643" s="1065"/>
      <c r="Q643" s="1065"/>
      <c r="R643" s="1065"/>
      <c r="S643" s="1065"/>
      <c r="T643" s="1065"/>
      <c r="U643" s="1065"/>
      <c r="V643" s="1065"/>
      <c r="W643" s="1065"/>
      <c r="X643" s="1065"/>
      <c r="Y643" s="1065"/>
      <c r="Z643" s="1065"/>
    </row>
    <row r="644" spans="1:26" ht="15.75" customHeight="1">
      <c r="A644" s="1065"/>
      <c r="B644" s="1065"/>
      <c r="C644" s="1065"/>
      <c r="D644" s="1065"/>
      <c r="E644" s="1065"/>
      <c r="F644" s="1065"/>
      <c r="G644" s="1065"/>
      <c r="H644" s="1065"/>
      <c r="I644" s="1065"/>
      <c r="J644" s="1065"/>
      <c r="K644" s="1065"/>
      <c r="L644" s="1065"/>
      <c r="M644" s="1065"/>
      <c r="N644" s="1065"/>
      <c r="O644" s="1065"/>
      <c r="P644" s="1065"/>
      <c r="Q644" s="1065"/>
      <c r="R644" s="1065"/>
      <c r="S644" s="1065"/>
      <c r="T644" s="1065"/>
      <c r="U644" s="1065"/>
      <c r="V644" s="1065"/>
      <c r="W644" s="1065"/>
      <c r="X644" s="1065"/>
      <c r="Y644" s="1065"/>
      <c r="Z644" s="1065"/>
    </row>
    <row r="645" spans="1:26" ht="15.75" customHeight="1">
      <c r="A645" s="1065"/>
      <c r="B645" s="1065"/>
      <c r="C645" s="1065"/>
      <c r="D645" s="1065"/>
      <c r="E645" s="1065"/>
      <c r="F645" s="1065"/>
      <c r="G645" s="1065"/>
      <c r="H645" s="1065"/>
      <c r="I645" s="1065"/>
      <c r="J645" s="1065"/>
      <c r="K645" s="1065"/>
      <c r="L645" s="1065"/>
      <c r="M645" s="1065"/>
      <c r="N645" s="1065"/>
      <c r="O645" s="1065"/>
      <c r="P645" s="1065"/>
      <c r="Q645" s="1065"/>
      <c r="R645" s="1065"/>
      <c r="S645" s="1065"/>
      <c r="T645" s="1065"/>
      <c r="U645" s="1065"/>
      <c r="V645" s="1065"/>
      <c r="W645" s="1065"/>
      <c r="X645" s="1065"/>
      <c r="Y645" s="1065"/>
      <c r="Z645" s="1065"/>
    </row>
    <row r="646" spans="1:26" ht="15.75" customHeight="1">
      <c r="A646" s="1065"/>
      <c r="B646" s="1065"/>
      <c r="C646" s="1065"/>
      <c r="D646" s="1065"/>
      <c r="E646" s="1065"/>
      <c r="F646" s="1065"/>
      <c r="G646" s="1065"/>
      <c r="H646" s="1065"/>
      <c r="I646" s="1065"/>
      <c r="J646" s="1065"/>
      <c r="K646" s="1065"/>
      <c r="L646" s="1065"/>
      <c r="M646" s="1065"/>
      <c r="N646" s="1065"/>
      <c r="O646" s="1065"/>
      <c r="P646" s="1065"/>
      <c r="Q646" s="1065"/>
      <c r="R646" s="1065"/>
      <c r="S646" s="1065"/>
      <c r="T646" s="1065"/>
      <c r="U646" s="1065"/>
      <c r="V646" s="1065"/>
      <c r="W646" s="1065"/>
      <c r="X646" s="1065"/>
      <c r="Y646" s="1065"/>
      <c r="Z646" s="1065"/>
    </row>
    <row r="647" spans="1:26" ht="15.75" customHeight="1">
      <c r="A647" s="1065"/>
      <c r="B647" s="1065"/>
      <c r="C647" s="1065"/>
      <c r="D647" s="1065"/>
      <c r="E647" s="1065"/>
      <c r="F647" s="1065"/>
      <c r="G647" s="1065"/>
      <c r="H647" s="1065"/>
      <c r="I647" s="1065"/>
      <c r="J647" s="1065"/>
      <c r="K647" s="1065"/>
      <c r="L647" s="1065"/>
      <c r="M647" s="1065"/>
      <c r="N647" s="1065"/>
      <c r="O647" s="1065"/>
      <c r="P647" s="1065"/>
      <c r="Q647" s="1065"/>
      <c r="R647" s="1065"/>
      <c r="S647" s="1065"/>
      <c r="T647" s="1065"/>
      <c r="U647" s="1065"/>
      <c r="V647" s="1065"/>
      <c r="W647" s="1065"/>
      <c r="X647" s="1065"/>
      <c r="Y647" s="1065"/>
      <c r="Z647" s="1065"/>
    </row>
    <row r="648" spans="1:26" ht="15.75" customHeight="1">
      <c r="A648" s="1065"/>
      <c r="B648" s="1065"/>
      <c r="C648" s="1065"/>
      <c r="D648" s="1065"/>
      <c r="E648" s="1065"/>
      <c r="F648" s="1065"/>
      <c r="G648" s="1065"/>
      <c r="H648" s="1065"/>
      <c r="I648" s="1065"/>
      <c r="J648" s="1065"/>
      <c r="K648" s="1065"/>
      <c r="L648" s="1065"/>
      <c r="M648" s="1065"/>
      <c r="N648" s="1065"/>
      <c r="O648" s="1065"/>
      <c r="P648" s="1065"/>
      <c r="Q648" s="1065"/>
      <c r="R648" s="1065"/>
      <c r="S648" s="1065"/>
      <c r="T648" s="1065"/>
      <c r="U648" s="1065"/>
      <c r="V648" s="1065"/>
      <c r="W648" s="1065"/>
      <c r="X648" s="1065"/>
      <c r="Y648" s="1065"/>
      <c r="Z648" s="1065"/>
    </row>
    <row r="649" spans="1:26" ht="15.75" customHeight="1">
      <c r="A649" s="1065"/>
      <c r="B649" s="1065"/>
      <c r="C649" s="1065"/>
      <c r="D649" s="1065"/>
      <c r="E649" s="1065"/>
      <c r="F649" s="1065"/>
      <c r="G649" s="1065"/>
      <c r="H649" s="1065"/>
      <c r="I649" s="1065"/>
      <c r="J649" s="1065"/>
      <c r="K649" s="1065"/>
      <c r="L649" s="1065"/>
      <c r="M649" s="1065"/>
      <c r="N649" s="1065"/>
      <c r="O649" s="1065"/>
      <c r="P649" s="1065"/>
      <c r="Q649" s="1065"/>
      <c r="R649" s="1065"/>
      <c r="S649" s="1065"/>
      <c r="T649" s="1065"/>
      <c r="U649" s="1065"/>
      <c r="V649" s="1065"/>
      <c r="W649" s="1065"/>
      <c r="X649" s="1065"/>
      <c r="Y649" s="1065"/>
      <c r="Z649" s="1065"/>
    </row>
    <row r="650" spans="1:26" ht="15.75" customHeight="1">
      <c r="A650" s="1065"/>
      <c r="B650" s="1065"/>
      <c r="C650" s="1065"/>
      <c r="D650" s="1065"/>
      <c r="E650" s="1065"/>
      <c r="F650" s="1065"/>
      <c r="G650" s="1065"/>
      <c r="H650" s="1065"/>
      <c r="I650" s="1065"/>
      <c r="J650" s="1065"/>
      <c r="K650" s="1065"/>
      <c r="L650" s="1065"/>
      <c r="M650" s="1065"/>
      <c r="N650" s="1065"/>
      <c r="O650" s="1065"/>
      <c r="P650" s="1065"/>
      <c r="Q650" s="1065"/>
      <c r="R650" s="1065"/>
      <c r="S650" s="1065"/>
      <c r="T650" s="1065"/>
      <c r="U650" s="1065"/>
      <c r="V650" s="1065"/>
      <c r="W650" s="1065"/>
      <c r="X650" s="1065"/>
      <c r="Y650" s="1065"/>
      <c r="Z650" s="1065"/>
    </row>
    <row r="651" spans="1:26" ht="15.75" customHeight="1">
      <c r="A651" s="1065"/>
      <c r="B651" s="1065"/>
      <c r="C651" s="1065"/>
      <c r="D651" s="1065"/>
      <c r="E651" s="1065"/>
      <c r="F651" s="1065"/>
      <c r="G651" s="1065"/>
      <c r="H651" s="1065"/>
      <c r="I651" s="1065"/>
      <c r="J651" s="1065"/>
      <c r="K651" s="1065"/>
      <c r="L651" s="1065"/>
      <c r="M651" s="1065"/>
      <c r="N651" s="1065"/>
      <c r="O651" s="1065"/>
      <c r="P651" s="1065"/>
      <c r="Q651" s="1065"/>
      <c r="R651" s="1065"/>
      <c r="S651" s="1065"/>
      <c r="T651" s="1065"/>
      <c r="U651" s="1065"/>
      <c r="V651" s="1065"/>
      <c r="W651" s="1065"/>
      <c r="X651" s="1065"/>
      <c r="Y651" s="1065"/>
      <c r="Z651" s="1065"/>
    </row>
    <row r="652" spans="1:26" ht="15.75" customHeight="1">
      <c r="A652" s="1065"/>
      <c r="B652" s="1065"/>
      <c r="C652" s="1065"/>
      <c r="D652" s="1065"/>
      <c r="E652" s="1065"/>
      <c r="F652" s="1065"/>
      <c r="G652" s="1065"/>
      <c r="H652" s="1065"/>
      <c r="I652" s="1065"/>
      <c r="J652" s="1065"/>
      <c r="K652" s="1065"/>
      <c r="L652" s="1065"/>
      <c r="M652" s="1065"/>
      <c r="N652" s="1065"/>
      <c r="O652" s="1065"/>
      <c r="P652" s="1065"/>
      <c r="Q652" s="1065"/>
      <c r="R652" s="1065"/>
      <c r="S652" s="1065"/>
      <c r="T652" s="1065"/>
      <c r="U652" s="1065"/>
      <c r="V652" s="1065"/>
      <c r="W652" s="1065"/>
      <c r="X652" s="1065"/>
      <c r="Y652" s="1065"/>
      <c r="Z652" s="1065"/>
    </row>
    <row r="653" spans="1:26" ht="15.75" customHeight="1">
      <c r="A653" s="1065"/>
      <c r="B653" s="1065"/>
      <c r="C653" s="1065"/>
      <c r="D653" s="1065"/>
      <c r="E653" s="1065"/>
      <c r="F653" s="1065"/>
      <c r="G653" s="1065"/>
      <c r="H653" s="1065"/>
      <c r="I653" s="1065"/>
      <c r="J653" s="1065"/>
      <c r="K653" s="1065"/>
      <c r="L653" s="1065"/>
      <c r="M653" s="1065"/>
      <c r="N653" s="1065"/>
      <c r="O653" s="1065"/>
      <c r="P653" s="1065"/>
      <c r="Q653" s="1065"/>
      <c r="R653" s="1065"/>
      <c r="S653" s="1065"/>
      <c r="T653" s="1065"/>
      <c r="U653" s="1065"/>
      <c r="V653" s="1065"/>
      <c r="W653" s="1065"/>
      <c r="X653" s="1065"/>
      <c r="Y653" s="1065"/>
      <c r="Z653" s="1065"/>
    </row>
    <row r="654" spans="1:26" ht="15.75" customHeight="1">
      <c r="A654" s="1065"/>
      <c r="B654" s="1065"/>
      <c r="C654" s="1065"/>
      <c r="D654" s="1065"/>
      <c r="E654" s="1065"/>
      <c r="F654" s="1065"/>
      <c r="G654" s="1065"/>
      <c r="H654" s="1065"/>
      <c r="I654" s="1065"/>
      <c r="J654" s="1065"/>
      <c r="K654" s="1065"/>
      <c r="L654" s="1065"/>
      <c r="M654" s="1065"/>
      <c r="N654" s="1065"/>
      <c r="O654" s="1065"/>
      <c r="P654" s="1065"/>
      <c r="Q654" s="1065"/>
      <c r="R654" s="1065"/>
      <c r="S654" s="1065"/>
      <c r="T654" s="1065"/>
      <c r="U654" s="1065"/>
      <c r="V654" s="1065"/>
      <c r="W654" s="1065"/>
      <c r="X654" s="1065"/>
      <c r="Y654" s="1065"/>
      <c r="Z654" s="1065"/>
    </row>
    <row r="655" spans="1:26" ht="15.75" customHeight="1">
      <c r="A655" s="1065"/>
      <c r="B655" s="1065"/>
      <c r="C655" s="1065"/>
      <c r="D655" s="1065"/>
      <c r="E655" s="1065"/>
      <c r="F655" s="1065"/>
      <c r="G655" s="1065"/>
      <c r="H655" s="1065"/>
      <c r="I655" s="1065"/>
      <c r="J655" s="1065"/>
      <c r="K655" s="1065"/>
      <c r="L655" s="1065"/>
      <c r="M655" s="1065"/>
      <c r="N655" s="1065"/>
      <c r="O655" s="1065"/>
      <c r="P655" s="1065"/>
      <c r="Q655" s="1065"/>
      <c r="R655" s="1065"/>
      <c r="S655" s="1065"/>
      <c r="T655" s="1065"/>
      <c r="U655" s="1065"/>
      <c r="V655" s="1065"/>
      <c r="W655" s="1065"/>
      <c r="X655" s="1065"/>
      <c r="Y655" s="1065"/>
      <c r="Z655" s="1065"/>
    </row>
    <row r="656" spans="1:26" ht="15.75" customHeight="1">
      <c r="A656" s="1065"/>
      <c r="B656" s="1065"/>
      <c r="C656" s="1065"/>
      <c r="D656" s="1065"/>
      <c r="E656" s="1065"/>
      <c r="F656" s="1065"/>
      <c r="G656" s="1065"/>
      <c r="H656" s="1065"/>
      <c r="I656" s="1065"/>
      <c r="J656" s="1065"/>
      <c r="K656" s="1065"/>
      <c r="L656" s="1065"/>
      <c r="M656" s="1065"/>
      <c r="N656" s="1065"/>
      <c r="O656" s="1065"/>
      <c r="P656" s="1065"/>
      <c r="Q656" s="1065"/>
      <c r="R656" s="1065"/>
      <c r="S656" s="1065"/>
      <c r="T656" s="1065"/>
      <c r="U656" s="1065"/>
      <c r="V656" s="1065"/>
      <c r="W656" s="1065"/>
      <c r="X656" s="1065"/>
      <c r="Y656" s="1065"/>
      <c r="Z656" s="1065"/>
    </row>
    <row r="657" spans="1:26" ht="15.75" customHeight="1">
      <c r="A657" s="1065"/>
      <c r="B657" s="1065"/>
      <c r="C657" s="1065"/>
      <c r="D657" s="1065"/>
      <c r="E657" s="1065"/>
      <c r="F657" s="1065"/>
      <c r="G657" s="1065"/>
      <c r="H657" s="1065"/>
      <c r="I657" s="1065"/>
      <c r="J657" s="1065"/>
      <c r="K657" s="1065"/>
      <c r="L657" s="1065"/>
      <c r="M657" s="1065"/>
      <c r="N657" s="1065"/>
      <c r="O657" s="1065"/>
      <c r="P657" s="1065"/>
      <c r="Q657" s="1065"/>
      <c r="R657" s="1065"/>
      <c r="S657" s="1065"/>
      <c r="T657" s="1065"/>
      <c r="U657" s="1065"/>
      <c r="V657" s="1065"/>
      <c r="W657" s="1065"/>
      <c r="X657" s="1065"/>
      <c r="Y657" s="1065"/>
      <c r="Z657" s="1065"/>
    </row>
    <row r="658" spans="1:26" ht="15.75" customHeight="1">
      <c r="A658" s="1065"/>
      <c r="B658" s="1065"/>
      <c r="C658" s="1065"/>
      <c r="D658" s="1065"/>
      <c r="E658" s="1065"/>
      <c r="F658" s="1065"/>
      <c r="G658" s="1065"/>
      <c r="H658" s="1065"/>
      <c r="I658" s="1065"/>
      <c r="J658" s="1065"/>
      <c r="K658" s="1065"/>
      <c r="L658" s="1065"/>
      <c r="M658" s="1065"/>
      <c r="N658" s="1065"/>
      <c r="O658" s="1065"/>
      <c r="P658" s="1065"/>
      <c r="Q658" s="1065"/>
      <c r="R658" s="1065"/>
      <c r="S658" s="1065"/>
      <c r="T658" s="1065"/>
      <c r="U658" s="1065"/>
      <c r="V658" s="1065"/>
      <c r="W658" s="1065"/>
      <c r="X658" s="1065"/>
      <c r="Y658" s="1065"/>
      <c r="Z658" s="1065"/>
    </row>
    <row r="659" spans="1:26" ht="15.75" customHeight="1">
      <c r="A659" s="1065"/>
      <c r="B659" s="1065"/>
      <c r="C659" s="1065"/>
      <c r="D659" s="1065"/>
      <c r="E659" s="1065"/>
      <c r="F659" s="1065"/>
      <c r="G659" s="1065"/>
      <c r="H659" s="1065"/>
      <c r="I659" s="1065"/>
      <c r="J659" s="1065"/>
      <c r="K659" s="1065"/>
      <c r="L659" s="1065"/>
      <c r="M659" s="1065"/>
      <c r="N659" s="1065"/>
      <c r="O659" s="1065"/>
      <c r="P659" s="1065"/>
      <c r="Q659" s="1065"/>
      <c r="R659" s="1065"/>
      <c r="S659" s="1065"/>
      <c r="T659" s="1065"/>
      <c r="U659" s="1065"/>
      <c r="V659" s="1065"/>
      <c r="W659" s="1065"/>
      <c r="X659" s="1065"/>
      <c r="Y659" s="1065"/>
      <c r="Z659" s="1065"/>
    </row>
    <row r="660" spans="1:26" ht="15.75" customHeight="1">
      <c r="A660" s="1065"/>
      <c r="B660" s="1065"/>
      <c r="C660" s="1065"/>
      <c r="D660" s="1065"/>
      <c r="E660" s="1065"/>
      <c r="F660" s="1065"/>
      <c r="G660" s="1065"/>
      <c r="H660" s="1065"/>
      <c r="I660" s="1065"/>
      <c r="J660" s="1065"/>
      <c r="K660" s="1065"/>
      <c r="L660" s="1065"/>
      <c r="M660" s="1065"/>
      <c r="N660" s="1065"/>
      <c r="O660" s="1065"/>
      <c r="P660" s="1065"/>
      <c r="Q660" s="1065"/>
      <c r="R660" s="1065"/>
      <c r="S660" s="1065"/>
      <c r="T660" s="1065"/>
      <c r="U660" s="1065"/>
      <c r="V660" s="1065"/>
      <c r="W660" s="1065"/>
      <c r="X660" s="1065"/>
      <c r="Y660" s="1065"/>
      <c r="Z660" s="1065"/>
    </row>
    <row r="661" spans="1:26" ht="15.75" customHeight="1">
      <c r="A661" s="1065"/>
      <c r="B661" s="1065"/>
      <c r="C661" s="1065"/>
      <c r="D661" s="1065"/>
      <c r="E661" s="1065"/>
      <c r="F661" s="1065"/>
      <c r="G661" s="1065"/>
      <c r="H661" s="1065"/>
      <c r="I661" s="1065"/>
      <c r="J661" s="1065"/>
      <c r="K661" s="1065"/>
      <c r="L661" s="1065"/>
      <c r="M661" s="1065"/>
      <c r="N661" s="1065"/>
      <c r="O661" s="1065"/>
      <c r="P661" s="1065"/>
      <c r="Q661" s="1065"/>
      <c r="R661" s="1065"/>
      <c r="S661" s="1065"/>
      <c r="T661" s="1065"/>
      <c r="U661" s="1065"/>
      <c r="V661" s="1065"/>
      <c r="W661" s="1065"/>
      <c r="X661" s="1065"/>
      <c r="Y661" s="1065"/>
      <c r="Z661" s="1065"/>
    </row>
    <row r="662" spans="1:26" ht="15.75" customHeight="1">
      <c r="A662" s="1065"/>
      <c r="B662" s="1065"/>
      <c r="C662" s="1065"/>
      <c r="D662" s="1065"/>
      <c r="E662" s="1065"/>
      <c r="F662" s="1065"/>
      <c r="G662" s="1065"/>
      <c r="H662" s="1065"/>
      <c r="I662" s="1065"/>
      <c r="J662" s="1065"/>
      <c r="K662" s="1065"/>
      <c r="L662" s="1065"/>
      <c r="M662" s="1065"/>
      <c r="N662" s="1065"/>
      <c r="O662" s="1065"/>
      <c r="P662" s="1065"/>
      <c r="Q662" s="1065"/>
      <c r="R662" s="1065"/>
      <c r="S662" s="1065"/>
      <c r="T662" s="1065"/>
      <c r="U662" s="1065"/>
      <c r="V662" s="1065"/>
      <c r="W662" s="1065"/>
      <c r="X662" s="1065"/>
      <c r="Y662" s="1065"/>
      <c r="Z662" s="1065"/>
    </row>
    <row r="663" spans="1:26" ht="15.75" customHeight="1">
      <c r="A663" s="1065"/>
      <c r="B663" s="1065"/>
      <c r="C663" s="1065"/>
      <c r="D663" s="1065"/>
      <c r="E663" s="1065"/>
      <c r="F663" s="1065"/>
      <c r="G663" s="1065"/>
      <c r="H663" s="1065"/>
      <c r="I663" s="1065"/>
      <c r="J663" s="1065"/>
      <c r="K663" s="1065"/>
      <c r="L663" s="1065"/>
      <c r="M663" s="1065"/>
      <c r="N663" s="1065"/>
      <c r="O663" s="1065"/>
      <c r="P663" s="1065"/>
      <c r="Q663" s="1065"/>
      <c r="R663" s="1065"/>
      <c r="S663" s="1065"/>
      <c r="T663" s="1065"/>
      <c r="U663" s="1065"/>
      <c r="V663" s="1065"/>
      <c r="W663" s="1065"/>
      <c r="X663" s="1065"/>
      <c r="Y663" s="1065"/>
      <c r="Z663" s="1065"/>
    </row>
    <row r="664" spans="1:26" ht="15.75" customHeight="1">
      <c r="A664" s="1065"/>
      <c r="B664" s="1065"/>
      <c r="C664" s="1065"/>
      <c r="D664" s="1065"/>
      <c r="E664" s="1065"/>
      <c r="F664" s="1065"/>
      <c r="G664" s="1065"/>
      <c r="H664" s="1065"/>
      <c r="I664" s="1065"/>
      <c r="J664" s="1065"/>
      <c r="K664" s="1065"/>
      <c r="L664" s="1065"/>
      <c r="M664" s="1065"/>
      <c r="N664" s="1065"/>
      <c r="O664" s="1065"/>
      <c r="P664" s="1065"/>
      <c r="Q664" s="1065"/>
      <c r="R664" s="1065"/>
      <c r="S664" s="1065"/>
      <c r="T664" s="1065"/>
      <c r="U664" s="1065"/>
      <c r="V664" s="1065"/>
      <c r="W664" s="1065"/>
      <c r="X664" s="1065"/>
      <c r="Y664" s="1065"/>
      <c r="Z664" s="1065"/>
    </row>
    <row r="665" spans="1:26" ht="15.75" customHeight="1">
      <c r="A665" s="1065"/>
      <c r="B665" s="1065"/>
      <c r="C665" s="1065"/>
      <c r="D665" s="1065"/>
      <c r="E665" s="1065"/>
      <c r="F665" s="1065"/>
      <c r="G665" s="1065"/>
      <c r="H665" s="1065"/>
      <c r="I665" s="1065"/>
      <c r="J665" s="1065"/>
      <c r="K665" s="1065"/>
      <c r="L665" s="1065"/>
      <c r="M665" s="1065"/>
      <c r="N665" s="1065"/>
      <c r="O665" s="1065"/>
      <c r="P665" s="1065"/>
      <c r="Q665" s="1065"/>
      <c r="R665" s="1065"/>
      <c r="S665" s="1065"/>
      <c r="T665" s="1065"/>
      <c r="U665" s="1065"/>
      <c r="V665" s="1065"/>
      <c r="W665" s="1065"/>
      <c r="X665" s="1065"/>
      <c r="Y665" s="1065"/>
      <c r="Z665" s="1065"/>
    </row>
    <row r="666" spans="1:26" ht="15.75" customHeight="1">
      <c r="A666" s="1065"/>
      <c r="B666" s="1065"/>
      <c r="C666" s="1065"/>
      <c r="D666" s="1065"/>
      <c r="E666" s="1065"/>
      <c r="F666" s="1065"/>
      <c r="G666" s="1065"/>
      <c r="H666" s="1065"/>
      <c r="I666" s="1065"/>
      <c r="J666" s="1065"/>
      <c r="K666" s="1065"/>
      <c r="L666" s="1065"/>
      <c r="M666" s="1065"/>
      <c r="N666" s="1065"/>
      <c r="O666" s="1065"/>
      <c r="P666" s="1065"/>
      <c r="Q666" s="1065"/>
      <c r="R666" s="1065"/>
      <c r="S666" s="1065"/>
      <c r="T666" s="1065"/>
      <c r="U666" s="1065"/>
      <c r="V666" s="1065"/>
      <c r="W666" s="1065"/>
      <c r="X666" s="1065"/>
      <c r="Y666" s="1065"/>
      <c r="Z666" s="1065"/>
    </row>
    <row r="667" spans="1:26" ht="15.75" customHeight="1">
      <c r="A667" s="1065"/>
      <c r="B667" s="1065"/>
      <c r="C667" s="1065"/>
      <c r="D667" s="1065"/>
      <c r="E667" s="1065"/>
      <c r="F667" s="1065"/>
      <c r="G667" s="1065"/>
      <c r="H667" s="1065"/>
      <c r="I667" s="1065"/>
      <c r="J667" s="1065"/>
      <c r="K667" s="1065"/>
      <c r="L667" s="1065"/>
      <c r="M667" s="1065"/>
      <c r="N667" s="1065"/>
      <c r="O667" s="1065"/>
      <c r="P667" s="1065"/>
      <c r="Q667" s="1065"/>
      <c r="R667" s="1065"/>
      <c r="S667" s="1065"/>
      <c r="T667" s="1065"/>
      <c r="U667" s="1065"/>
      <c r="V667" s="1065"/>
      <c r="W667" s="1065"/>
      <c r="X667" s="1065"/>
      <c r="Y667" s="1065"/>
      <c r="Z667" s="1065"/>
    </row>
    <row r="668" spans="1:26" ht="15.75" customHeight="1">
      <c r="A668" s="1065"/>
      <c r="B668" s="1065"/>
      <c r="C668" s="1065"/>
      <c r="D668" s="1065"/>
      <c r="E668" s="1065"/>
      <c r="F668" s="1065"/>
      <c r="G668" s="1065"/>
      <c r="H668" s="1065"/>
      <c r="I668" s="1065"/>
      <c r="J668" s="1065"/>
      <c r="K668" s="1065"/>
      <c r="L668" s="1065"/>
      <c r="M668" s="1065"/>
      <c r="N668" s="1065"/>
      <c r="O668" s="1065"/>
      <c r="P668" s="1065"/>
      <c r="Q668" s="1065"/>
      <c r="R668" s="1065"/>
      <c r="S668" s="1065"/>
      <c r="T668" s="1065"/>
      <c r="U668" s="1065"/>
      <c r="V668" s="1065"/>
      <c r="W668" s="1065"/>
      <c r="X668" s="1065"/>
      <c r="Y668" s="1065"/>
      <c r="Z668" s="1065"/>
    </row>
    <row r="669" spans="1:26" ht="15.75" customHeight="1">
      <c r="A669" s="1065"/>
      <c r="B669" s="1065"/>
      <c r="C669" s="1065"/>
      <c r="D669" s="1065"/>
      <c r="E669" s="1065"/>
      <c r="F669" s="1065"/>
      <c r="G669" s="1065"/>
      <c r="H669" s="1065"/>
      <c r="I669" s="1065"/>
      <c r="J669" s="1065"/>
      <c r="K669" s="1065"/>
      <c r="L669" s="1065"/>
      <c r="M669" s="1065"/>
      <c r="N669" s="1065"/>
      <c r="O669" s="1065"/>
      <c r="P669" s="1065"/>
      <c r="Q669" s="1065"/>
      <c r="R669" s="1065"/>
      <c r="S669" s="1065"/>
      <c r="T669" s="1065"/>
      <c r="U669" s="1065"/>
      <c r="V669" s="1065"/>
      <c r="W669" s="1065"/>
      <c r="X669" s="1065"/>
      <c r="Y669" s="1065"/>
      <c r="Z669" s="1065"/>
    </row>
    <row r="670" spans="1:26" ht="15.75" customHeight="1">
      <c r="A670" s="1065"/>
      <c r="B670" s="1065"/>
      <c r="C670" s="1065"/>
      <c r="D670" s="1065"/>
      <c r="E670" s="1065"/>
      <c r="F670" s="1065"/>
      <c r="G670" s="1065"/>
      <c r="H670" s="1065"/>
      <c r="I670" s="1065"/>
      <c r="J670" s="1065"/>
      <c r="K670" s="1065"/>
      <c r="L670" s="1065"/>
      <c r="M670" s="1065"/>
      <c r="N670" s="1065"/>
      <c r="O670" s="1065"/>
      <c r="P670" s="1065"/>
      <c r="Q670" s="1065"/>
      <c r="R670" s="1065"/>
      <c r="S670" s="1065"/>
      <c r="T670" s="1065"/>
      <c r="U670" s="1065"/>
      <c r="V670" s="1065"/>
      <c r="W670" s="1065"/>
      <c r="X670" s="1065"/>
      <c r="Y670" s="1065"/>
      <c r="Z670" s="1065"/>
    </row>
    <row r="671" spans="1:26" ht="15.75" customHeight="1">
      <c r="A671" s="1065"/>
      <c r="B671" s="1065"/>
      <c r="C671" s="1065"/>
      <c r="D671" s="1065"/>
      <c r="E671" s="1065"/>
      <c r="F671" s="1065"/>
      <c r="G671" s="1065"/>
      <c r="H671" s="1065"/>
      <c r="I671" s="1065"/>
      <c r="J671" s="1065"/>
      <c r="K671" s="1065"/>
      <c r="L671" s="1065"/>
      <c r="M671" s="1065"/>
      <c r="N671" s="1065"/>
      <c r="O671" s="1065"/>
      <c r="P671" s="1065"/>
      <c r="Q671" s="1065"/>
      <c r="R671" s="1065"/>
      <c r="S671" s="1065"/>
      <c r="T671" s="1065"/>
      <c r="U671" s="1065"/>
      <c r="V671" s="1065"/>
      <c r="W671" s="1065"/>
      <c r="X671" s="1065"/>
      <c r="Y671" s="1065"/>
      <c r="Z671" s="1065"/>
    </row>
    <row r="672" spans="1:26" ht="15.75" customHeight="1">
      <c r="A672" s="1065"/>
      <c r="B672" s="1065"/>
      <c r="C672" s="1065"/>
      <c r="D672" s="1065"/>
      <c r="E672" s="1065"/>
      <c r="F672" s="1065"/>
      <c r="G672" s="1065"/>
      <c r="H672" s="1065"/>
      <c r="I672" s="1065"/>
      <c r="J672" s="1065"/>
      <c r="K672" s="1065"/>
      <c r="L672" s="1065"/>
      <c r="M672" s="1065"/>
      <c r="N672" s="1065"/>
      <c r="O672" s="1065"/>
      <c r="P672" s="1065"/>
      <c r="Q672" s="1065"/>
      <c r="R672" s="1065"/>
      <c r="S672" s="1065"/>
      <c r="T672" s="1065"/>
      <c r="U672" s="1065"/>
      <c r="V672" s="1065"/>
      <c r="W672" s="1065"/>
      <c r="X672" s="1065"/>
      <c r="Y672" s="1065"/>
      <c r="Z672" s="1065"/>
    </row>
    <row r="673" spans="1:26" ht="15.75" customHeight="1">
      <c r="A673" s="1065"/>
      <c r="B673" s="1065"/>
      <c r="C673" s="1065"/>
      <c r="D673" s="1065"/>
      <c r="E673" s="1065"/>
      <c r="F673" s="1065"/>
      <c r="G673" s="1065"/>
      <c r="H673" s="1065"/>
      <c r="I673" s="1065"/>
      <c r="J673" s="1065"/>
      <c r="K673" s="1065"/>
      <c r="L673" s="1065"/>
      <c r="M673" s="1065"/>
      <c r="N673" s="1065"/>
      <c r="O673" s="1065"/>
      <c r="P673" s="1065"/>
      <c r="Q673" s="1065"/>
      <c r="R673" s="1065"/>
      <c r="S673" s="1065"/>
      <c r="T673" s="1065"/>
      <c r="U673" s="1065"/>
      <c r="V673" s="1065"/>
      <c r="W673" s="1065"/>
      <c r="X673" s="1065"/>
      <c r="Y673" s="1065"/>
      <c r="Z673" s="1065"/>
    </row>
    <row r="674" spans="1:26" ht="15.75" customHeight="1">
      <c r="A674" s="1065"/>
      <c r="B674" s="1065"/>
      <c r="C674" s="1065"/>
      <c r="D674" s="1065"/>
      <c r="E674" s="1065"/>
      <c r="F674" s="1065"/>
      <c r="G674" s="1065"/>
      <c r="H674" s="1065"/>
      <c r="I674" s="1065"/>
      <c r="J674" s="1065"/>
      <c r="K674" s="1065"/>
      <c r="L674" s="1065"/>
      <c r="M674" s="1065"/>
      <c r="N674" s="1065"/>
      <c r="O674" s="1065"/>
      <c r="P674" s="1065"/>
      <c r="Q674" s="1065"/>
      <c r="R674" s="1065"/>
      <c r="S674" s="1065"/>
      <c r="T674" s="1065"/>
      <c r="U674" s="1065"/>
      <c r="V674" s="1065"/>
      <c r="W674" s="1065"/>
      <c r="X674" s="1065"/>
      <c r="Y674" s="1065"/>
      <c r="Z674" s="1065"/>
    </row>
    <row r="675" spans="1:26" ht="15.75" customHeight="1">
      <c r="A675" s="1065"/>
      <c r="B675" s="1065"/>
      <c r="C675" s="1065"/>
      <c r="D675" s="1065"/>
      <c r="E675" s="1065"/>
      <c r="F675" s="1065"/>
      <c r="G675" s="1065"/>
      <c r="H675" s="1065"/>
      <c r="I675" s="1065"/>
      <c r="J675" s="1065"/>
      <c r="K675" s="1065"/>
      <c r="L675" s="1065"/>
      <c r="M675" s="1065"/>
      <c r="N675" s="1065"/>
      <c r="O675" s="1065"/>
      <c r="P675" s="1065"/>
      <c r="Q675" s="1065"/>
      <c r="R675" s="1065"/>
      <c r="S675" s="1065"/>
      <c r="T675" s="1065"/>
      <c r="U675" s="1065"/>
      <c r="V675" s="1065"/>
      <c r="W675" s="1065"/>
      <c r="X675" s="1065"/>
      <c r="Y675" s="1065"/>
      <c r="Z675" s="1065"/>
    </row>
    <row r="676" spans="1:26" ht="15.75" customHeight="1">
      <c r="A676" s="1065"/>
      <c r="B676" s="1065"/>
      <c r="C676" s="1065"/>
      <c r="D676" s="1065"/>
      <c r="E676" s="1065"/>
      <c r="F676" s="1065"/>
      <c r="G676" s="1065"/>
      <c r="H676" s="1065"/>
      <c r="I676" s="1065"/>
      <c r="J676" s="1065"/>
      <c r="K676" s="1065"/>
      <c r="L676" s="1065"/>
      <c r="M676" s="1065"/>
      <c r="N676" s="1065"/>
      <c r="O676" s="1065"/>
      <c r="P676" s="1065"/>
      <c r="Q676" s="1065"/>
      <c r="R676" s="1065"/>
      <c r="S676" s="1065"/>
      <c r="T676" s="1065"/>
      <c r="U676" s="1065"/>
      <c r="V676" s="1065"/>
      <c r="W676" s="1065"/>
      <c r="X676" s="1065"/>
      <c r="Y676" s="1065"/>
      <c r="Z676" s="1065"/>
    </row>
    <row r="677" spans="1:26" ht="15.75" customHeight="1">
      <c r="A677" s="1065"/>
      <c r="B677" s="1065"/>
      <c r="C677" s="1065"/>
      <c r="D677" s="1065"/>
      <c r="E677" s="1065"/>
      <c r="F677" s="1065"/>
      <c r="G677" s="1065"/>
      <c r="H677" s="1065"/>
      <c r="I677" s="1065"/>
      <c r="J677" s="1065"/>
      <c r="K677" s="1065"/>
      <c r="L677" s="1065"/>
      <c r="M677" s="1065"/>
      <c r="N677" s="1065"/>
      <c r="O677" s="1065"/>
      <c r="P677" s="1065"/>
      <c r="Q677" s="1065"/>
      <c r="R677" s="1065"/>
      <c r="S677" s="1065"/>
      <c r="T677" s="1065"/>
      <c r="U677" s="1065"/>
      <c r="V677" s="1065"/>
      <c r="W677" s="1065"/>
      <c r="X677" s="1065"/>
      <c r="Y677" s="1065"/>
      <c r="Z677" s="1065"/>
    </row>
    <row r="678" spans="1:26" ht="15.75" customHeight="1">
      <c r="A678" s="1065"/>
      <c r="B678" s="1065"/>
      <c r="C678" s="1065"/>
      <c r="D678" s="1065"/>
      <c r="E678" s="1065"/>
      <c r="F678" s="1065"/>
      <c r="G678" s="1065"/>
      <c r="H678" s="1065"/>
      <c r="I678" s="1065"/>
      <c r="J678" s="1065"/>
      <c r="K678" s="1065"/>
      <c r="L678" s="1065"/>
      <c r="M678" s="1065"/>
      <c r="N678" s="1065"/>
      <c r="O678" s="1065"/>
      <c r="P678" s="1065"/>
      <c r="Q678" s="1065"/>
      <c r="R678" s="1065"/>
      <c r="S678" s="1065"/>
      <c r="T678" s="1065"/>
      <c r="U678" s="1065"/>
      <c r="V678" s="1065"/>
      <c r="W678" s="1065"/>
      <c r="X678" s="1065"/>
      <c r="Y678" s="1065"/>
      <c r="Z678" s="1065"/>
    </row>
    <row r="679" spans="1:26" ht="15.75" customHeight="1">
      <c r="A679" s="1065"/>
      <c r="B679" s="1065"/>
      <c r="C679" s="1065"/>
      <c r="D679" s="1065"/>
      <c r="E679" s="1065"/>
      <c r="F679" s="1065"/>
      <c r="G679" s="1065"/>
      <c r="H679" s="1065"/>
      <c r="I679" s="1065"/>
      <c r="J679" s="1065"/>
      <c r="K679" s="1065"/>
      <c r="L679" s="1065"/>
      <c r="M679" s="1065"/>
      <c r="N679" s="1065"/>
      <c r="O679" s="1065"/>
      <c r="P679" s="1065"/>
      <c r="Q679" s="1065"/>
      <c r="R679" s="1065"/>
      <c r="S679" s="1065"/>
      <c r="T679" s="1065"/>
      <c r="U679" s="1065"/>
      <c r="V679" s="1065"/>
      <c r="W679" s="1065"/>
      <c r="X679" s="1065"/>
      <c r="Y679" s="1065"/>
      <c r="Z679" s="1065"/>
    </row>
    <row r="680" spans="1:26" ht="15.75" customHeight="1">
      <c r="A680" s="1065"/>
      <c r="B680" s="1065"/>
      <c r="C680" s="1065"/>
      <c r="D680" s="1065"/>
      <c r="E680" s="1065"/>
      <c r="F680" s="1065"/>
      <c r="G680" s="1065"/>
      <c r="H680" s="1065"/>
      <c r="I680" s="1065"/>
      <c r="J680" s="1065"/>
      <c r="K680" s="1065"/>
      <c r="L680" s="1065"/>
      <c r="M680" s="1065"/>
      <c r="N680" s="1065"/>
      <c r="O680" s="1065"/>
      <c r="P680" s="1065"/>
      <c r="Q680" s="1065"/>
      <c r="R680" s="1065"/>
      <c r="S680" s="1065"/>
      <c r="T680" s="1065"/>
      <c r="U680" s="1065"/>
      <c r="V680" s="1065"/>
      <c r="W680" s="1065"/>
      <c r="X680" s="1065"/>
      <c r="Y680" s="1065"/>
      <c r="Z680" s="1065"/>
    </row>
    <row r="681" spans="1:26" ht="15.75" customHeight="1">
      <c r="A681" s="1065"/>
      <c r="B681" s="1065"/>
      <c r="C681" s="1065"/>
      <c r="D681" s="1065"/>
      <c r="E681" s="1065"/>
      <c r="F681" s="1065"/>
      <c r="G681" s="1065"/>
      <c r="H681" s="1065"/>
      <c r="I681" s="1065"/>
      <c r="J681" s="1065"/>
      <c r="K681" s="1065"/>
      <c r="L681" s="1065"/>
      <c r="M681" s="1065"/>
      <c r="N681" s="1065"/>
      <c r="O681" s="1065"/>
      <c r="P681" s="1065"/>
      <c r="Q681" s="1065"/>
      <c r="R681" s="1065"/>
      <c r="S681" s="1065"/>
      <c r="T681" s="1065"/>
      <c r="U681" s="1065"/>
      <c r="V681" s="1065"/>
      <c r="W681" s="1065"/>
      <c r="X681" s="1065"/>
      <c r="Y681" s="1065"/>
      <c r="Z681" s="1065"/>
    </row>
    <row r="682" spans="1:26" ht="15.75" customHeight="1">
      <c r="A682" s="1065"/>
      <c r="B682" s="1065"/>
      <c r="C682" s="1065"/>
      <c r="D682" s="1065"/>
      <c r="E682" s="1065"/>
      <c r="F682" s="1065"/>
      <c r="G682" s="1065"/>
      <c r="H682" s="1065"/>
      <c r="I682" s="1065"/>
      <c r="J682" s="1065"/>
      <c r="K682" s="1065"/>
      <c r="L682" s="1065"/>
      <c r="M682" s="1065"/>
      <c r="N682" s="1065"/>
      <c r="O682" s="1065"/>
      <c r="P682" s="1065"/>
      <c r="Q682" s="1065"/>
      <c r="R682" s="1065"/>
      <c r="S682" s="1065"/>
      <c r="T682" s="1065"/>
      <c r="U682" s="1065"/>
      <c r="V682" s="1065"/>
      <c r="W682" s="1065"/>
      <c r="X682" s="1065"/>
      <c r="Y682" s="1065"/>
      <c r="Z682" s="1065"/>
    </row>
    <row r="683" spans="1:26" ht="15.75" customHeight="1">
      <c r="A683" s="1065"/>
      <c r="B683" s="1065"/>
      <c r="C683" s="1065"/>
      <c r="D683" s="1065"/>
      <c r="E683" s="1065"/>
      <c r="F683" s="1065"/>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row>
    <row r="684" spans="1:26" ht="15.75" customHeight="1">
      <c r="A684" s="1065"/>
      <c r="B684" s="1065"/>
      <c r="C684" s="1065"/>
      <c r="D684" s="1065"/>
      <c r="E684" s="1065"/>
      <c r="F684" s="1065"/>
      <c r="G684" s="1065"/>
      <c r="H684" s="1065"/>
      <c r="I684" s="1065"/>
      <c r="J684" s="1065"/>
      <c r="K684" s="1065"/>
      <c r="L684" s="1065"/>
      <c r="M684" s="1065"/>
      <c r="N684" s="1065"/>
      <c r="O684" s="1065"/>
      <c r="P684" s="1065"/>
      <c r="Q684" s="1065"/>
      <c r="R684" s="1065"/>
      <c r="S684" s="1065"/>
      <c r="T684" s="1065"/>
      <c r="U684" s="1065"/>
      <c r="V684" s="1065"/>
      <c r="W684" s="1065"/>
      <c r="X684" s="1065"/>
      <c r="Y684" s="1065"/>
      <c r="Z684" s="1065"/>
    </row>
    <row r="685" spans="1:26" ht="15.75" customHeight="1">
      <c r="A685" s="1065"/>
      <c r="B685" s="1065"/>
      <c r="C685" s="1065"/>
      <c r="D685" s="1065"/>
      <c r="E685" s="1065"/>
      <c r="F685" s="1065"/>
      <c r="G685" s="1065"/>
      <c r="H685" s="1065"/>
      <c r="I685" s="1065"/>
      <c r="J685" s="1065"/>
      <c r="K685" s="1065"/>
      <c r="L685" s="1065"/>
      <c r="M685" s="1065"/>
      <c r="N685" s="1065"/>
      <c r="O685" s="1065"/>
      <c r="P685" s="1065"/>
      <c r="Q685" s="1065"/>
      <c r="R685" s="1065"/>
      <c r="S685" s="1065"/>
      <c r="T685" s="1065"/>
      <c r="U685" s="1065"/>
      <c r="V685" s="1065"/>
      <c r="W685" s="1065"/>
      <c r="X685" s="1065"/>
      <c r="Y685" s="1065"/>
      <c r="Z685" s="1065"/>
    </row>
    <row r="686" spans="1:26" ht="15.75" customHeight="1">
      <c r="A686" s="1065"/>
      <c r="B686" s="1065"/>
      <c r="C686" s="1065"/>
      <c r="D686" s="1065"/>
      <c r="E686" s="1065"/>
      <c r="F686" s="1065"/>
      <c r="G686" s="1065"/>
      <c r="H686" s="1065"/>
      <c r="I686" s="1065"/>
      <c r="J686" s="1065"/>
      <c r="K686" s="1065"/>
      <c r="L686" s="1065"/>
      <c r="M686" s="1065"/>
      <c r="N686" s="1065"/>
      <c r="O686" s="1065"/>
      <c r="P686" s="1065"/>
      <c r="Q686" s="1065"/>
      <c r="R686" s="1065"/>
      <c r="S686" s="1065"/>
      <c r="T686" s="1065"/>
      <c r="U686" s="1065"/>
      <c r="V686" s="1065"/>
      <c r="W686" s="1065"/>
      <c r="X686" s="1065"/>
      <c r="Y686" s="1065"/>
      <c r="Z686" s="1065"/>
    </row>
    <row r="687" spans="1:26" ht="15.75" customHeight="1">
      <c r="A687" s="1065"/>
      <c r="B687" s="1065"/>
      <c r="C687" s="1065"/>
      <c r="D687" s="1065"/>
      <c r="E687" s="1065"/>
      <c r="F687" s="1065"/>
      <c r="G687" s="1065"/>
      <c r="H687" s="1065"/>
      <c r="I687" s="1065"/>
      <c r="J687" s="1065"/>
      <c r="K687" s="1065"/>
      <c r="L687" s="1065"/>
      <c r="M687" s="1065"/>
      <c r="N687" s="1065"/>
      <c r="O687" s="1065"/>
      <c r="P687" s="1065"/>
      <c r="Q687" s="1065"/>
      <c r="R687" s="1065"/>
      <c r="S687" s="1065"/>
      <c r="T687" s="1065"/>
      <c r="U687" s="1065"/>
      <c r="V687" s="1065"/>
      <c r="W687" s="1065"/>
      <c r="X687" s="1065"/>
      <c r="Y687" s="1065"/>
      <c r="Z687" s="1065"/>
    </row>
    <row r="688" spans="1:26" ht="15.75" customHeight="1">
      <c r="A688" s="1065"/>
      <c r="B688" s="1065"/>
      <c r="C688" s="1065"/>
      <c r="D688" s="1065"/>
      <c r="E688" s="1065"/>
      <c r="F688" s="1065"/>
      <c r="G688" s="1065"/>
      <c r="H688" s="1065"/>
      <c r="I688" s="1065"/>
      <c r="J688" s="1065"/>
      <c r="K688" s="1065"/>
      <c r="L688" s="1065"/>
      <c r="M688" s="1065"/>
      <c r="N688" s="1065"/>
      <c r="O688" s="1065"/>
      <c r="P688" s="1065"/>
      <c r="Q688" s="1065"/>
      <c r="R688" s="1065"/>
      <c r="S688" s="1065"/>
      <c r="T688" s="1065"/>
      <c r="U688" s="1065"/>
      <c r="V688" s="1065"/>
      <c r="W688" s="1065"/>
      <c r="X688" s="1065"/>
      <c r="Y688" s="1065"/>
      <c r="Z688" s="1065"/>
    </row>
    <row r="689" spans="1:26" ht="15.75" customHeight="1">
      <c r="A689" s="1065"/>
      <c r="B689" s="1065"/>
      <c r="C689" s="1065"/>
      <c r="D689" s="1065"/>
      <c r="E689" s="1065"/>
      <c r="F689" s="1065"/>
      <c r="G689" s="1065"/>
      <c r="H689" s="1065"/>
      <c r="I689" s="1065"/>
      <c r="J689" s="1065"/>
      <c r="K689" s="1065"/>
      <c r="L689" s="1065"/>
      <c r="M689" s="1065"/>
      <c r="N689" s="1065"/>
      <c r="O689" s="1065"/>
      <c r="P689" s="1065"/>
      <c r="Q689" s="1065"/>
      <c r="R689" s="1065"/>
      <c r="S689" s="1065"/>
      <c r="T689" s="1065"/>
      <c r="U689" s="1065"/>
      <c r="V689" s="1065"/>
      <c r="W689" s="1065"/>
      <c r="X689" s="1065"/>
      <c r="Y689" s="1065"/>
      <c r="Z689" s="1065"/>
    </row>
    <row r="690" spans="1:26" ht="15.75" customHeight="1">
      <c r="A690" s="1065"/>
      <c r="B690" s="1065"/>
      <c r="C690" s="1065"/>
      <c r="D690" s="1065"/>
      <c r="E690" s="1065"/>
      <c r="F690" s="1065"/>
      <c r="G690" s="1065"/>
      <c r="H690" s="1065"/>
      <c r="I690" s="1065"/>
      <c r="J690" s="1065"/>
      <c r="K690" s="1065"/>
      <c r="L690" s="1065"/>
      <c r="M690" s="1065"/>
      <c r="N690" s="1065"/>
      <c r="O690" s="1065"/>
      <c r="P690" s="1065"/>
      <c r="Q690" s="1065"/>
      <c r="R690" s="1065"/>
      <c r="S690" s="1065"/>
      <c r="T690" s="1065"/>
      <c r="U690" s="1065"/>
      <c r="V690" s="1065"/>
      <c r="W690" s="1065"/>
      <c r="X690" s="1065"/>
      <c r="Y690" s="1065"/>
      <c r="Z690" s="1065"/>
    </row>
    <row r="691" spans="1:26" ht="15.75" customHeight="1">
      <c r="A691" s="1065"/>
      <c r="B691" s="1065"/>
      <c r="C691" s="1065"/>
      <c r="D691" s="1065"/>
      <c r="E691" s="1065"/>
      <c r="F691" s="1065"/>
      <c r="G691" s="1065"/>
      <c r="H691" s="1065"/>
      <c r="I691" s="1065"/>
      <c r="J691" s="1065"/>
      <c r="K691" s="1065"/>
      <c r="L691" s="1065"/>
      <c r="M691" s="1065"/>
      <c r="N691" s="1065"/>
      <c r="O691" s="1065"/>
      <c r="P691" s="1065"/>
      <c r="Q691" s="1065"/>
      <c r="R691" s="1065"/>
      <c r="S691" s="1065"/>
      <c r="T691" s="1065"/>
      <c r="U691" s="1065"/>
      <c r="V691" s="1065"/>
      <c r="W691" s="1065"/>
      <c r="X691" s="1065"/>
      <c r="Y691" s="1065"/>
      <c r="Z691" s="1065"/>
    </row>
    <row r="692" spans="1:26" ht="15.75" customHeight="1">
      <c r="A692" s="1065"/>
      <c r="B692" s="1065"/>
      <c r="C692" s="1065"/>
      <c r="D692" s="1065"/>
      <c r="E692" s="1065"/>
      <c r="F692" s="1065"/>
      <c r="G692" s="1065"/>
      <c r="H692" s="1065"/>
      <c r="I692" s="1065"/>
      <c r="J692" s="1065"/>
      <c r="K692" s="1065"/>
      <c r="L692" s="1065"/>
      <c r="M692" s="1065"/>
      <c r="N692" s="1065"/>
      <c r="O692" s="1065"/>
      <c r="P692" s="1065"/>
      <c r="Q692" s="1065"/>
      <c r="R692" s="1065"/>
      <c r="S692" s="1065"/>
      <c r="T692" s="1065"/>
      <c r="U692" s="1065"/>
      <c r="V692" s="1065"/>
      <c r="W692" s="1065"/>
      <c r="X692" s="1065"/>
      <c r="Y692" s="1065"/>
      <c r="Z692" s="1065"/>
    </row>
    <row r="693" spans="1:26" ht="15.75" customHeight="1">
      <c r="A693" s="1065"/>
      <c r="B693" s="1065"/>
      <c r="C693" s="1065"/>
      <c r="D693" s="1065"/>
      <c r="E693" s="1065"/>
      <c r="F693" s="1065"/>
      <c r="G693" s="1065"/>
      <c r="H693" s="1065"/>
      <c r="I693" s="1065"/>
      <c r="J693" s="1065"/>
      <c r="K693" s="1065"/>
      <c r="L693" s="1065"/>
      <c r="M693" s="1065"/>
      <c r="N693" s="1065"/>
      <c r="O693" s="1065"/>
      <c r="P693" s="1065"/>
      <c r="Q693" s="1065"/>
      <c r="R693" s="1065"/>
      <c r="S693" s="1065"/>
      <c r="T693" s="1065"/>
      <c r="U693" s="1065"/>
      <c r="V693" s="1065"/>
      <c r="W693" s="1065"/>
      <c r="X693" s="1065"/>
      <c r="Y693" s="1065"/>
      <c r="Z693" s="1065"/>
    </row>
    <row r="694" spans="1:26" ht="15.75" customHeight="1">
      <c r="A694" s="1065"/>
      <c r="B694" s="1065"/>
      <c r="C694" s="1065"/>
      <c r="D694" s="1065"/>
      <c r="E694" s="1065"/>
      <c r="F694" s="1065"/>
      <c r="G694" s="1065"/>
      <c r="H694" s="1065"/>
      <c r="I694" s="1065"/>
      <c r="J694" s="1065"/>
      <c r="K694" s="1065"/>
      <c r="L694" s="1065"/>
      <c r="M694" s="1065"/>
      <c r="N694" s="1065"/>
      <c r="O694" s="1065"/>
      <c r="P694" s="1065"/>
      <c r="Q694" s="1065"/>
      <c r="R694" s="1065"/>
      <c r="S694" s="1065"/>
      <c r="T694" s="1065"/>
      <c r="U694" s="1065"/>
      <c r="V694" s="1065"/>
      <c r="W694" s="1065"/>
      <c r="X694" s="1065"/>
      <c r="Y694" s="1065"/>
      <c r="Z694" s="1065"/>
    </row>
    <row r="695" spans="1:26" ht="15.75" customHeight="1">
      <c r="A695" s="1065"/>
      <c r="B695" s="1065"/>
      <c r="C695" s="1065"/>
      <c r="D695" s="1065"/>
      <c r="E695" s="1065"/>
      <c r="F695" s="1065"/>
      <c r="G695" s="1065"/>
      <c r="H695" s="1065"/>
      <c r="I695" s="1065"/>
      <c r="J695" s="1065"/>
      <c r="K695" s="1065"/>
      <c r="L695" s="1065"/>
      <c r="M695" s="1065"/>
      <c r="N695" s="1065"/>
      <c r="O695" s="1065"/>
      <c r="P695" s="1065"/>
      <c r="Q695" s="1065"/>
      <c r="R695" s="1065"/>
      <c r="S695" s="1065"/>
      <c r="T695" s="1065"/>
      <c r="U695" s="1065"/>
      <c r="V695" s="1065"/>
      <c r="W695" s="1065"/>
      <c r="X695" s="1065"/>
      <c r="Y695" s="1065"/>
      <c r="Z695" s="1065"/>
    </row>
    <row r="696" spans="1:26" ht="15.75" customHeight="1">
      <c r="A696" s="1065"/>
      <c r="B696" s="1065"/>
      <c r="C696" s="1065"/>
      <c r="D696" s="1065"/>
      <c r="E696" s="1065"/>
      <c r="F696" s="1065"/>
      <c r="G696" s="1065"/>
      <c r="H696" s="1065"/>
      <c r="I696" s="1065"/>
      <c r="J696" s="1065"/>
      <c r="K696" s="1065"/>
      <c r="L696" s="1065"/>
      <c r="M696" s="1065"/>
      <c r="N696" s="1065"/>
      <c r="O696" s="1065"/>
      <c r="P696" s="1065"/>
      <c r="Q696" s="1065"/>
      <c r="R696" s="1065"/>
      <c r="S696" s="1065"/>
      <c r="T696" s="1065"/>
      <c r="U696" s="1065"/>
      <c r="V696" s="1065"/>
      <c r="W696" s="1065"/>
      <c r="X696" s="1065"/>
      <c r="Y696" s="1065"/>
      <c r="Z696" s="1065"/>
    </row>
    <row r="697" spans="1:26" ht="15.75" customHeight="1">
      <c r="A697" s="1065"/>
      <c r="B697" s="1065"/>
      <c r="C697" s="1065"/>
      <c r="D697" s="1065"/>
      <c r="E697" s="1065"/>
      <c r="F697" s="1065"/>
      <c r="G697" s="1065"/>
      <c r="H697" s="1065"/>
      <c r="I697" s="1065"/>
      <c r="J697" s="1065"/>
      <c r="K697" s="1065"/>
      <c r="L697" s="1065"/>
      <c r="M697" s="1065"/>
      <c r="N697" s="1065"/>
      <c r="O697" s="1065"/>
      <c r="P697" s="1065"/>
      <c r="Q697" s="1065"/>
      <c r="R697" s="1065"/>
      <c r="S697" s="1065"/>
      <c r="T697" s="1065"/>
      <c r="U697" s="1065"/>
      <c r="V697" s="1065"/>
      <c r="W697" s="1065"/>
      <c r="X697" s="1065"/>
      <c r="Y697" s="1065"/>
      <c r="Z697" s="1065"/>
    </row>
    <row r="698" spans="1:26" ht="15.75" customHeight="1">
      <c r="A698" s="1065"/>
      <c r="B698" s="1065"/>
      <c r="C698" s="1065"/>
      <c r="D698" s="1065"/>
      <c r="E698" s="1065"/>
      <c r="F698" s="1065"/>
      <c r="G698" s="1065"/>
      <c r="H698" s="1065"/>
      <c r="I698" s="1065"/>
      <c r="J698" s="1065"/>
      <c r="K698" s="1065"/>
      <c r="L698" s="1065"/>
      <c r="M698" s="1065"/>
      <c r="N698" s="1065"/>
      <c r="O698" s="1065"/>
      <c r="P698" s="1065"/>
      <c r="Q698" s="1065"/>
      <c r="R698" s="1065"/>
      <c r="S698" s="1065"/>
      <c r="T698" s="1065"/>
      <c r="U698" s="1065"/>
      <c r="V698" s="1065"/>
      <c r="W698" s="1065"/>
      <c r="X698" s="1065"/>
      <c r="Y698" s="1065"/>
      <c r="Z698" s="1065"/>
    </row>
    <row r="699" spans="1:26" ht="15.75" customHeight="1">
      <c r="A699" s="1065"/>
      <c r="B699" s="1065"/>
      <c r="C699" s="1065"/>
      <c r="D699" s="1065"/>
      <c r="E699" s="1065"/>
      <c r="F699" s="1065"/>
      <c r="G699" s="1065"/>
      <c r="H699" s="1065"/>
      <c r="I699" s="1065"/>
      <c r="J699" s="1065"/>
      <c r="K699" s="1065"/>
      <c r="L699" s="1065"/>
      <c r="M699" s="1065"/>
      <c r="N699" s="1065"/>
      <c r="O699" s="1065"/>
      <c r="P699" s="1065"/>
      <c r="Q699" s="1065"/>
      <c r="R699" s="1065"/>
      <c r="S699" s="1065"/>
      <c r="T699" s="1065"/>
      <c r="U699" s="1065"/>
      <c r="V699" s="1065"/>
      <c r="W699" s="1065"/>
      <c r="X699" s="1065"/>
      <c r="Y699" s="1065"/>
      <c r="Z699" s="1065"/>
    </row>
    <row r="700" spans="1:26" ht="15.75" customHeight="1">
      <c r="A700" s="1065"/>
      <c r="B700" s="1065"/>
      <c r="C700" s="1065"/>
      <c r="D700" s="1065"/>
      <c r="E700" s="1065"/>
      <c r="F700" s="1065"/>
      <c r="G700" s="1065"/>
      <c r="H700" s="1065"/>
      <c r="I700" s="1065"/>
      <c r="J700" s="1065"/>
      <c r="K700" s="1065"/>
      <c r="L700" s="1065"/>
      <c r="M700" s="1065"/>
      <c r="N700" s="1065"/>
      <c r="O700" s="1065"/>
      <c r="P700" s="1065"/>
      <c r="Q700" s="1065"/>
      <c r="R700" s="1065"/>
      <c r="S700" s="1065"/>
      <c r="T700" s="1065"/>
      <c r="U700" s="1065"/>
      <c r="V700" s="1065"/>
      <c r="W700" s="1065"/>
      <c r="X700" s="1065"/>
      <c r="Y700" s="1065"/>
      <c r="Z700" s="1065"/>
    </row>
    <row r="701" spans="1:26" ht="15.75" customHeight="1">
      <c r="A701" s="1065"/>
      <c r="B701" s="1065"/>
      <c r="C701" s="1065"/>
      <c r="D701" s="1065"/>
      <c r="E701" s="1065"/>
      <c r="F701" s="1065"/>
      <c r="G701" s="1065"/>
      <c r="H701" s="1065"/>
      <c r="I701" s="1065"/>
      <c r="J701" s="1065"/>
      <c r="K701" s="1065"/>
      <c r="L701" s="1065"/>
      <c r="M701" s="1065"/>
      <c r="N701" s="1065"/>
      <c r="O701" s="1065"/>
      <c r="P701" s="1065"/>
      <c r="Q701" s="1065"/>
      <c r="R701" s="1065"/>
      <c r="S701" s="1065"/>
      <c r="T701" s="1065"/>
      <c r="U701" s="1065"/>
      <c r="V701" s="1065"/>
      <c r="W701" s="1065"/>
      <c r="X701" s="1065"/>
      <c r="Y701" s="1065"/>
      <c r="Z701" s="1065"/>
    </row>
    <row r="702" spans="1:26" ht="15.75" customHeight="1">
      <c r="A702" s="1065"/>
      <c r="B702" s="1065"/>
      <c r="C702" s="1065"/>
      <c r="D702" s="1065"/>
      <c r="E702" s="1065"/>
      <c r="F702" s="1065"/>
      <c r="G702" s="1065"/>
      <c r="H702" s="1065"/>
      <c r="I702" s="1065"/>
      <c r="J702" s="1065"/>
      <c r="K702" s="1065"/>
      <c r="L702" s="1065"/>
      <c r="M702" s="1065"/>
      <c r="N702" s="1065"/>
      <c r="O702" s="1065"/>
      <c r="P702" s="1065"/>
      <c r="Q702" s="1065"/>
      <c r="R702" s="1065"/>
      <c r="S702" s="1065"/>
      <c r="T702" s="1065"/>
      <c r="U702" s="1065"/>
      <c r="V702" s="1065"/>
      <c r="W702" s="1065"/>
      <c r="X702" s="1065"/>
      <c r="Y702" s="1065"/>
      <c r="Z702" s="1065"/>
    </row>
    <row r="703" spans="1:26" ht="15.75" customHeight="1">
      <c r="A703" s="1065"/>
      <c r="B703" s="1065"/>
      <c r="C703" s="1065"/>
      <c r="D703" s="1065"/>
      <c r="E703" s="1065"/>
      <c r="F703" s="1065"/>
      <c r="G703" s="1065"/>
      <c r="H703" s="1065"/>
      <c r="I703" s="1065"/>
      <c r="J703" s="1065"/>
      <c r="K703" s="1065"/>
      <c r="L703" s="1065"/>
      <c r="M703" s="1065"/>
      <c r="N703" s="1065"/>
      <c r="O703" s="1065"/>
      <c r="P703" s="1065"/>
      <c r="Q703" s="1065"/>
      <c r="R703" s="1065"/>
      <c r="S703" s="1065"/>
      <c r="T703" s="1065"/>
      <c r="U703" s="1065"/>
      <c r="V703" s="1065"/>
      <c r="W703" s="1065"/>
      <c r="X703" s="1065"/>
      <c r="Y703" s="1065"/>
      <c r="Z703" s="1065"/>
    </row>
    <row r="704" spans="1:26" ht="15.75" customHeight="1">
      <c r="A704" s="1065"/>
      <c r="B704" s="1065"/>
      <c r="C704" s="1065"/>
      <c r="D704" s="1065"/>
      <c r="E704" s="1065"/>
      <c r="F704" s="1065"/>
      <c r="G704" s="1065"/>
      <c r="H704" s="1065"/>
      <c r="I704" s="1065"/>
      <c r="J704" s="1065"/>
      <c r="K704" s="1065"/>
      <c r="L704" s="1065"/>
      <c r="M704" s="1065"/>
      <c r="N704" s="1065"/>
      <c r="O704" s="1065"/>
      <c r="P704" s="1065"/>
      <c r="Q704" s="1065"/>
      <c r="R704" s="1065"/>
      <c r="S704" s="1065"/>
      <c r="T704" s="1065"/>
      <c r="U704" s="1065"/>
      <c r="V704" s="1065"/>
      <c r="W704" s="1065"/>
      <c r="X704" s="1065"/>
      <c r="Y704" s="1065"/>
      <c r="Z704" s="1065"/>
    </row>
    <row r="705" spans="1:26" ht="15.75" customHeight="1">
      <c r="A705" s="1065"/>
      <c r="B705" s="1065"/>
      <c r="C705" s="1065"/>
      <c r="D705" s="1065"/>
      <c r="E705" s="1065"/>
      <c r="F705" s="1065"/>
      <c r="G705" s="1065"/>
      <c r="H705" s="1065"/>
      <c r="I705" s="1065"/>
      <c r="J705" s="1065"/>
      <c r="K705" s="1065"/>
      <c r="L705" s="1065"/>
      <c r="M705" s="1065"/>
      <c r="N705" s="1065"/>
      <c r="O705" s="1065"/>
      <c r="P705" s="1065"/>
      <c r="Q705" s="1065"/>
      <c r="R705" s="1065"/>
      <c r="S705" s="1065"/>
      <c r="T705" s="1065"/>
      <c r="U705" s="1065"/>
      <c r="V705" s="1065"/>
      <c r="W705" s="1065"/>
      <c r="X705" s="1065"/>
      <c r="Y705" s="1065"/>
      <c r="Z705" s="1065"/>
    </row>
    <row r="706" spans="1:26" ht="15.75" customHeight="1">
      <c r="A706" s="1065"/>
      <c r="B706" s="1065"/>
      <c r="C706" s="1065"/>
      <c r="D706" s="1065"/>
      <c r="E706" s="1065"/>
      <c r="F706" s="1065"/>
      <c r="G706" s="1065"/>
      <c r="H706" s="1065"/>
      <c r="I706" s="1065"/>
      <c r="J706" s="1065"/>
      <c r="K706" s="1065"/>
      <c r="L706" s="1065"/>
      <c r="M706" s="1065"/>
      <c r="N706" s="1065"/>
      <c r="O706" s="1065"/>
      <c r="P706" s="1065"/>
      <c r="Q706" s="1065"/>
      <c r="R706" s="1065"/>
      <c r="S706" s="1065"/>
      <c r="T706" s="1065"/>
      <c r="U706" s="1065"/>
      <c r="V706" s="1065"/>
      <c r="W706" s="1065"/>
      <c r="X706" s="1065"/>
      <c r="Y706" s="1065"/>
      <c r="Z706" s="1065"/>
    </row>
    <row r="707" spans="1:26" ht="15.75" customHeight="1">
      <c r="A707" s="1065"/>
      <c r="B707" s="1065"/>
      <c r="C707" s="1065"/>
      <c r="D707" s="1065"/>
      <c r="E707" s="1065"/>
      <c r="F707" s="1065"/>
      <c r="G707" s="1065"/>
      <c r="H707" s="1065"/>
      <c r="I707" s="1065"/>
      <c r="J707" s="1065"/>
      <c r="K707" s="1065"/>
      <c r="L707" s="1065"/>
      <c r="M707" s="1065"/>
      <c r="N707" s="1065"/>
      <c r="O707" s="1065"/>
      <c r="P707" s="1065"/>
      <c r="Q707" s="1065"/>
      <c r="R707" s="1065"/>
      <c r="S707" s="1065"/>
      <c r="T707" s="1065"/>
      <c r="U707" s="1065"/>
      <c r="V707" s="1065"/>
      <c r="W707" s="1065"/>
      <c r="X707" s="1065"/>
      <c r="Y707" s="1065"/>
      <c r="Z707" s="1065"/>
    </row>
    <row r="708" spans="1:26" ht="15.75" customHeight="1">
      <c r="A708" s="1065"/>
      <c r="B708" s="1065"/>
      <c r="C708" s="1065"/>
      <c r="D708" s="1065"/>
      <c r="E708" s="1065"/>
      <c r="F708" s="1065"/>
      <c r="G708" s="1065"/>
      <c r="H708" s="1065"/>
      <c r="I708" s="1065"/>
      <c r="J708" s="1065"/>
      <c r="K708" s="1065"/>
      <c r="L708" s="1065"/>
      <c r="M708" s="1065"/>
      <c r="N708" s="1065"/>
      <c r="O708" s="1065"/>
      <c r="P708" s="1065"/>
      <c r="Q708" s="1065"/>
      <c r="R708" s="1065"/>
      <c r="S708" s="1065"/>
      <c r="T708" s="1065"/>
      <c r="U708" s="1065"/>
      <c r="V708" s="1065"/>
      <c r="W708" s="1065"/>
      <c r="X708" s="1065"/>
      <c r="Y708" s="1065"/>
      <c r="Z708" s="1065"/>
    </row>
    <row r="709" spans="1:26" ht="15.75" customHeight="1">
      <c r="A709" s="1065"/>
      <c r="B709" s="1065"/>
      <c r="C709" s="1065"/>
      <c r="D709" s="1065"/>
      <c r="E709" s="1065"/>
      <c r="F709" s="1065"/>
      <c r="G709" s="1065"/>
      <c r="H709" s="1065"/>
      <c r="I709" s="1065"/>
      <c r="J709" s="1065"/>
      <c r="K709" s="1065"/>
      <c r="L709" s="1065"/>
      <c r="M709" s="1065"/>
      <c r="N709" s="1065"/>
      <c r="O709" s="1065"/>
      <c r="P709" s="1065"/>
      <c r="Q709" s="1065"/>
      <c r="R709" s="1065"/>
      <c r="S709" s="1065"/>
      <c r="T709" s="1065"/>
      <c r="U709" s="1065"/>
      <c r="V709" s="1065"/>
      <c r="W709" s="1065"/>
      <c r="X709" s="1065"/>
      <c r="Y709" s="1065"/>
      <c r="Z709" s="1065"/>
    </row>
    <row r="710" spans="1:26" ht="15.75" customHeight="1">
      <c r="A710" s="1065"/>
      <c r="B710" s="1065"/>
      <c r="C710" s="1065"/>
      <c r="D710" s="1065"/>
      <c r="E710" s="1065"/>
      <c r="F710" s="1065"/>
      <c r="G710" s="1065"/>
      <c r="H710" s="1065"/>
      <c r="I710" s="1065"/>
      <c r="J710" s="1065"/>
      <c r="K710" s="1065"/>
      <c r="L710" s="1065"/>
      <c r="M710" s="1065"/>
      <c r="N710" s="1065"/>
      <c r="O710" s="1065"/>
      <c r="P710" s="1065"/>
      <c r="Q710" s="1065"/>
      <c r="R710" s="1065"/>
      <c r="S710" s="1065"/>
      <c r="T710" s="1065"/>
      <c r="U710" s="1065"/>
      <c r="V710" s="1065"/>
      <c r="W710" s="1065"/>
      <c r="X710" s="1065"/>
      <c r="Y710" s="1065"/>
      <c r="Z710" s="1065"/>
    </row>
    <row r="711" spans="1:26" ht="15.75" customHeight="1">
      <c r="A711" s="1065"/>
      <c r="B711" s="1065"/>
      <c r="C711" s="1065"/>
      <c r="D711" s="1065"/>
      <c r="E711" s="1065"/>
      <c r="F711" s="1065"/>
      <c r="G711" s="1065"/>
      <c r="H711" s="1065"/>
      <c r="I711" s="1065"/>
      <c r="J711" s="1065"/>
      <c r="K711" s="1065"/>
      <c r="L711" s="1065"/>
      <c r="M711" s="1065"/>
      <c r="N711" s="1065"/>
      <c r="O711" s="1065"/>
      <c r="P711" s="1065"/>
      <c r="Q711" s="1065"/>
      <c r="R711" s="1065"/>
      <c r="S711" s="1065"/>
      <c r="T711" s="1065"/>
      <c r="U711" s="1065"/>
      <c r="V711" s="1065"/>
      <c r="W711" s="1065"/>
      <c r="X711" s="1065"/>
      <c r="Y711" s="1065"/>
      <c r="Z711" s="1065"/>
    </row>
    <row r="712" spans="1:26" ht="15.75" customHeight="1">
      <c r="A712" s="1065"/>
      <c r="B712" s="1065"/>
      <c r="C712" s="1065"/>
      <c r="D712" s="1065"/>
      <c r="E712" s="1065"/>
      <c r="F712" s="1065"/>
      <c r="G712" s="1065"/>
      <c r="H712" s="1065"/>
      <c r="I712" s="1065"/>
      <c r="J712" s="1065"/>
      <c r="K712" s="1065"/>
      <c r="L712" s="1065"/>
      <c r="M712" s="1065"/>
      <c r="N712" s="1065"/>
      <c r="O712" s="1065"/>
      <c r="P712" s="1065"/>
      <c r="Q712" s="1065"/>
      <c r="R712" s="1065"/>
      <c r="S712" s="1065"/>
      <c r="T712" s="1065"/>
      <c r="U712" s="1065"/>
      <c r="V712" s="1065"/>
      <c r="W712" s="1065"/>
      <c r="X712" s="1065"/>
      <c r="Y712" s="1065"/>
      <c r="Z712" s="1065"/>
    </row>
    <row r="713" spans="1:26" ht="15.75" customHeight="1">
      <c r="A713" s="1065"/>
      <c r="B713" s="1065"/>
      <c r="C713" s="1065"/>
      <c r="D713" s="1065"/>
      <c r="E713" s="1065"/>
      <c r="F713" s="1065"/>
      <c r="G713" s="1065"/>
      <c r="H713" s="1065"/>
      <c r="I713" s="1065"/>
      <c r="J713" s="1065"/>
      <c r="K713" s="1065"/>
      <c r="L713" s="1065"/>
      <c r="M713" s="1065"/>
      <c r="N713" s="1065"/>
      <c r="O713" s="1065"/>
      <c r="P713" s="1065"/>
      <c r="Q713" s="1065"/>
      <c r="R713" s="1065"/>
      <c r="S713" s="1065"/>
      <c r="T713" s="1065"/>
      <c r="U713" s="1065"/>
      <c r="V713" s="1065"/>
      <c r="W713" s="1065"/>
      <c r="X713" s="1065"/>
      <c r="Y713" s="1065"/>
      <c r="Z713" s="1065"/>
    </row>
    <row r="714" spans="1:26" ht="15.75" customHeight="1">
      <c r="A714" s="1065"/>
      <c r="B714" s="1065"/>
      <c r="C714" s="1065"/>
      <c r="D714" s="1065"/>
      <c r="E714" s="1065"/>
      <c r="F714" s="1065"/>
      <c r="G714" s="1065"/>
      <c r="H714" s="1065"/>
      <c r="I714" s="1065"/>
      <c r="J714" s="1065"/>
      <c r="K714" s="1065"/>
      <c r="L714" s="1065"/>
      <c r="M714" s="1065"/>
      <c r="N714" s="1065"/>
      <c r="O714" s="1065"/>
      <c r="P714" s="1065"/>
      <c r="Q714" s="1065"/>
      <c r="R714" s="1065"/>
      <c r="S714" s="1065"/>
      <c r="T714" s="1065"/>
      <c r="U714" s="1065"/>
      <c r="V714" s="1065"/>
      <c r="W714" s="1065"/>
      <c r="X714" s="1065"/>
      <c r="Y714" s="1065"/>
      <c r="Z714" s="1065"/>
    </row>
    <row r="715" spans="1:26" ht="15.75" customHeight="1">
      <c r="A715" s="1065"/>
      <c r="B715" s="1065"/>
      <c r="C715" s="1065"/>
      <c r="D715" s="1065"/>
      <c r="E715" s="1065"/>
      <c r="F715" s="1065"/>
      <c r="G715" s="1065"/>
      <c r="H715" s="1065"/>
      <c r="I715" s="1065"/>
      <c r="J715" s="1065"/>
      <c r="K715" s="1065"/>
      <c r="L715" s="1065"/>
      <c r="M715" s="1065"/>
      <c r="N715" s="1065"/>
      <c r="O715" s="1065"/>
      <c r="P715" s="1065"/>
      <c r="Q715" s="1065"/>
      <c r="R715" s="1065"/>
      <c r="S715" s="1065"/>
      <c r="T715" s="1065"/>
      <c r="U715" s="1065"/>
      <c r="V715" s="1065"/>
      <c r="W715" s="1065"/>
      <c r="X715" s="1065"/>
      <c r="Y715" s="1065"/>
      <c r="Z715" s="1065"/>
    </row>
    <row r="716" spans="1:26" ht="15.75" customHeight="1">
      <c r="A716" s="1065"/>
      <c r="B716" s="1065"/>
      <c r="C716" s="1065"/>
      <c r="D716" s="1065"/>
      <c r="E716" s="1065"/>
      <c r="F716" s="1065"/>
      <c r="G716" s="1065"/>
      <c r="H716" s="1065"/>
      <c r="I716" s="1065"/>
      <c r="J716" s="1065"/>
      <c r="K716" s="1065"/>
      <c r="L716" s="1065"/>
      <c r="M716" s="1065"/>
      <c r="N716" s="1065"/>
      <c r="O716" s="1065"/>
      <c r="P716" s="1065"/>
      <c r="Q716" s="1065"/>
      <c r="R716" s="1065"/>
      <c r="S716" s="1065"/>
      <c r="T716" s="1065"/>
      <c r="U716" s="1065"/>
      <c r="V716" s="1065"/>
      <c r="W716" s="1065"/>
      <c r="X716" s="1065"/>
      <c r="Y716" s="1065"/>
      <c r="Z716" s="1065"/>
    </row>
    <row r="717" spans="1:26" ht="15.75" customHeight="1">
      <c r="A717" s="1065"/>
      <c r="B717" s="1065"/>
      <c r="C717" s="1065"/>
      <c r="D717" s="1065"/>
      <c r="E717" s="1065"/>
      <c r="F717" s="1065"/>
      <c r="G717" s="1065"/>
      <c r="H717" s="1065"/>
      <c r="I717" s="1065"/>
      <c r="J717" s="1065"/>
      <c r="K717" s="1065"/>
      <c r="L717" s="1065"/>
      <c r="M717" s="1065"/>
      <c r="N717" s="1065"/>
      <c r="O717" s="1065"/>
      <c r="P717" s="1065"/>
      <c r="Q717" s="1065"/>
      <c r="R717" s="1065"/>
      <c r="S717" s="1065"/>
      <c r="T717" s="1065"/>
      <c r="U717" s="1065"/>
      <c r="V717" s="1065"/>
      <c r="W717" s="1065"/>
      <c r="X717" s="1065"/>
      <c r="Y717" s="1065"/>
      <c r="Z717" s="1065"/>
    </row>
    <row r="718" spans="1:26" ht="15.75" customHeight="1">
      <c r="A718" s="1065"/>
      <c r="B718" s="1065"/>
      <c r="C718" s="1065"/>
      <c r="D718" s="1065"/>
      <c r="E718" s="1065"/>
      <c r="F718" s="1065"/>
      <c r="G718" s="1065"/>
      <c r="H718" s="1065"/>
      <c r="I718" s="1065"/>
      <c r="J718" s="1065"/>
      <c r="K718" s="1065"/>
      <c r="L718" s="1065"/>
      <c r="M718" s="1065"/>
      <c r="N718" s="1065"/>
      <c r="O718" s="1065"/>
      <c r="P718" s="1065"/>
      <c r="Q718" s="1065"/>
      <c r="R718" s="1065"/>
      <c r="S718" s="1065"/>
      <c r="T718" s="1065"/>
      <c r="U718" s="1065"/>
      <c r="V718" s="1065"/>
      <c r="W718" s="1065"/>
      <c r="X718" s="1065"/>
      <c r="Y718" s="1065"/>
      <c r="Z718" s="1065"/>
    </row>
    <row r="719" spans="1:26" ht="15.75" customHeight="1">
      <c r="A719" s="1065"/>
      <c r="B719" s="1065"/>
      <c r="C719" s="1065"/>
      <c r="D719" s="1065"/>
      <c r="E719" s="1065"/>
      <c r="F719" s="1065"/>
      <c r="G719" s="1065"/>
      <c r="H719" s="1065"/>
      <c r="I719" s="1065"/>
      <c r="J719" s="1065"/>
      <c r="K719" s="1065"/>
      <c r="L719" s="1065"/>
      <c r="M719" s="1065"/>
      <c r="N719" s="1065"/>
      <c r="O719" s="1065"/>
      <c r="P719" s="1065"/>
      <c r="Q719" s="1065"/>
      <c r="R719" s="1065"/>
      <c r="S719" s="1065"/>
      <c r="T719" s="1065"/>
      <c r="U719" s="1065"/>
      <c r="V719" s="1065"/>
      <c r="W719" s="1065"/>
      <c r="X719" s="1065"/>
      <c r="Y719" s="1065"/>
      <c r="Z719" s="1065"/>
    </row>
    <row r="720" spans="1:26" ht="15.75" customHeight="1">
      <c r="A720" s="1065"/>
      <c r="B720" s="1065"/>
      <c r="C720" s="1065"/>
      <c r="D720" s="1065"/>
      <c r="E720" s="1065"/>
      <c r="F720" s="1065"/>
      <c r="G720" s="1065"/>
      <c r="H720" s="1065"/>
      <c r="I720" s="1065"/>
      <c r="J720" s="1065"/>
      <c r="K720" s="1065"/>
      <c r="L720" s="1065"/>
      <c r="M720" s="1065"/>
      <c r="N720" s="1065"/>
      <c r="O720" s="1065"/>
      <c r="P720" s="1065"/>
      <c r="Q720" s="1065"/>
      <c r="R720" s="1065"/>
      <c r="S720" s="1065"/>
      <c r="T720" s="1065"/>
      <c r="U720" s="1065"/>
      <c r="V720" s="1065"/>
      <c r="W720" s="1065"/>
      <c r="X720" s="1065"/>
      <c r="Y720" s="1065"/>
      <c r="Z720" s="1065"/>
    </row>
    <row r="721" spans="1:26" ht="15.75" customHeight="1">
      <c r="A721" s="1065"/>
      <c r="B721" s="1065"/>
      <c r="C721" s="1065"/>
      <c r="D721" s="1065"/>
      <c r="E721" s="1065"/>
      <c r="F721" s="1065"/>
      <c r="G721" s="1065"/>
      <c r="H721" s="1065"/>
      <c r="I721" s="1065"/>
      <c r="J721" s="1065"/>
      <c r="K721" s="1065"/>
      <c r="L721" s="1065"/>
      <c r="M721" s="1065"/>
      <c r="N721" s="1065"/>
      <c r="O721" s="1065"/>
      <c r="P721" s="1065"/>
      <c r="Q721" s="1065"/>
      <c r="R721" s="1065"/>
      <c r="S721" s="1065"/>
      <c r="T721" s="1065"/>
      <c r="U721" s="1065"/>
      <c r="V721" s="1065"/>
      <c r="W721" s="1065"/>
      <c r="X721" s="1065"/>
      <c r="Y721" s="1065"/>
      <c r="Z721" s="1065"/>
    </row>
    <row r="722" spans="1:26" ht="15.75" customHeight="1">
      <c r="A722" s="1065"/>
      <c r="B722" s="1065"/>
      <c r="C722" s="1065"/>
      <c r="D722" s="1065"/>
      <c r="E722" s="1065"/>
      <c r="F722" s="1065"/>
      <c r="G722" s="1065"/>
      <c r="H722" s="1065"/>
      <c r="I722" s="1065"/>
      <c r="J722" s="1065"/>
      <c r="K722" s="1065"/>
      <c r="L722" s="1065"/>
      <c r="M722" s="1065"/>
      <c r="N722" s="1065"/>
      <c r="O722" s="1065"/>
      <c r="P722" s="1065"/>
      <c r="Q722" s="1065"/>
      <c r="R722" s="1065"/>
      <c r="S722" s="1065"/>
      <c r="T722" s="1065"/>
      <c r="U722" s="1065"/>
      <c r="V722" s="1065"/>
      <c r="W722" s="1065"/>
      <c r="X722" s="1065"/>
      <c r="Y722" s="1065"/>
      <c r="Z722" s="1065"/>
    </row>
    <row r="723" spans="1:26" ht="15.75" customHeight="1">
      <c r="A723" s="1065"/>
      <c r="B723" s="1065"/>
      <c r="C723" s="1065"/>
      <c r="D723" s="1065"/>
      <c r="E723" s="1065"/>
      <c r="F723" s="1065"/>
      <c r="G723" s="1065"/>
      <c r="H723" s="1065"/>
      <c r="I723" s="1065"/>
      <c r="J723" s="1065"/>
      <c r="K723" s="1065"/>
      <c r="L723" s="1065"/>
      <c r="M723" s="1065"/>
      <c r="N723" s="1065"/>
      <c r="O723" s="1065"/>
      <c r="P723" s="1065"/>
      <c r="Q723" s="1065"/>
      <c r="R723" s="1065"/>
      <c r="S723" s="1065"/>
      <c r="T723" s="1065"/>
      <c r="U723" s="1065"/>
      <c r="V723" s="1065"/>
      <c r="W723" s="1065"/>
      <c r="X723" s="1065"/>
      <c r="Y723" s="1065"/>
      <c r="Z723" s="1065"/>
    </row>
    <row r="724" spans="1:26" ht="15.75" customHeight="1">
      <c r="A724" s="1065"/>
      <c r="B724" s="1065"/>
      <c r="C724" s="1065"/>
      <c r="D724" s="1065"/>
      <c r="E724" s="1065"/>
      <c r="F724" s="1065"/>
      <c r="G724" s="1065"/>
      <c r="H724" s="1065"/>
      <c r="I724" s="1065"/>
      <c r="J724" s="1065"/>
      <c r="K724" s="1065"/>
      <c r="L724" s="1065"/>
      <c r="M724" s="1065"/>
      <c r="N724" s="1065"/>
      <c r="O724" s="1065"/>
      <c r="P724" s="1065"/>
      <c r="Q724" s="1065"/>
      <c r="R724" s="1065"/>
      <c r="S724" s="1065"/>
      <c r="T724" s="1065"/>
      <c r="U724" s="1065"/>
      <c r="V724" s="1065"/>
      <c r="W724" s="1065"/>
      <c r="X724" s="1065"/>
      <c r="Y724" s="1065"/>
      <c r="Z724" s="1065"/>
    </row>
    <row r="725" spans="1:26" ht="15.75" customHeight="1">
      <c r="A725" s="1065"/>
      <c r="B725" s="1065"/>
      <c r="C725" s="1065"/>
      <c r="D725" s="1065"/>
      <c r="E725" s="1065"/>
      <c r="F725" s="1065"/>
      <c r="G725" s="1065"/>
      <c r="H725" s="1065"/>
      <c r="I725" s="1065"/>
      <c r="J725" s="1065"/>
      <c r="K725" s="1065"/>
      <c r="L725" s="1065"/>
      <c r="M725" s="1065"/>
      <c r="N725" s="1065"/>
      <c r="O725" s="1065"/>
      <c r="P725" s="1065"/>
      <c r="Q725" s="1065"/>
      <c r="R725" s="1065"/>
      <c r="S725" s="1065"/>
      <c r="T725" s="1065"/>
      <c r="U725" s="1065"/>
      <c r="V725" s="1065"/>
      <c r="W725" s="1065"/>
      <c r="X725" s="1065"/>
      <c r="Y725" s="1065"/>
      <c r="Z725" s="1065"/>
    </row>
    <row r="726" spans="1:26" ht="15.75" customHeight="1">
      <c r="A726" s="1065"/>
      <c r="B726" s="1065"/>
      <c r="C726" s="1065"/>
      <c r="D726" s="1065"/>
      <c r="E726" s="1065"/>
      <c r="F726" s="1065"/>
      <c r="G726" s="1065"/>
      <c r="H726" s="1065"/>
      <c r="I726" s="1065"/>
      <c r="J726" s="1065"/>
      <c r="K726" s="1065"/>
      <c r="L726" s="1065"/>
      <c r="M726" s="1065"/>
      <c r="N726" s="1065"/>
      <c r="O726" s="1065"/>
      <c r="P726" s="1065"/>
      <c r="Q726" s="1065"/>
      <c r="R726" s="1065"/>
      <c r="S726" s="1065"/>
      <c r="T726" s="1065"/>
      <c r="U726" s="1065"/>
      <c r="V726" s="1065"/>
      <c r="W726" s="1065"/>
      <c r="X726" s="1065"/>
      <c r="Y726" s="1065"/>
      <c r="Z726" s="1065"/>
    </row>
    <row r="727" spans="1:26" ht="15.75" customHeight="1">
      <c r="A727" s="1065"/>
      <c r="B727" s="1065"/>
      <c r="C727" s="1065"/>
      <c r="D727" s="1065"/>
      <c r="E727" s="1065"/>
      <c r="F727" s="1065"/>
      <c r="G727" s="1065"/>
      <c r="H727" s="1065"/>
      <c r="I727" s="1065"/>
      <c r="J727" s="1065"/>
      <c r="K727" s="1065"/>
      <c r="L727" s="1065"/>
      <c r="M727" s="1065"/>
      <c r="N727" s="1065"/>
      <c r="O727" s="1065"/>
      <c r="P727" s="1065"/>
      <c r="Q727" s="1065"/>
      <c r="R727" s="1065"/>
      <c r="S727" s="1065"/>
      <c r="T727" s="1065"/>
      <c r="U727" s="1065"/>
      <c r="V727" s="1065"/>
      <c r="W727" s="1065"/>
      <c r="X727" s="1065"/>
      <c r="Y727" s="1065"/>
      <c r="Z727" s="1065"/>
    </row>
    <row r="728" spans="1:26" ht="15.75" customHeight="1">
      <c r="A728" s="1065"/>
      <c r="B728" s="1065"/>
      <c r="C728" s="1065"/>
      <c r="D728" s="1065"/>
      <c r="E728" s="1065"/>
      <c r="F728" s="1065"/>
      <c r="G728" s="1065"/>
      <c r="H728" s="1065"/>
      <c r="I728" s="1065"/>
      <c r="J728" s="1065"/>
      <c r="K728" s="1065"/>
      <c r="L728" s="1065"/>
      <c r="M728" s="1065"/>
      <c r="N728" s="1065"/>
      <c r="O728" s="1065"/>
      <c r="P728" s="1065"/>
      <c r="Q728" s="1065"/>
      <c r="R728" s="1065"/>
      <c r="S728" s="1065"/>
      <c r="T728" s="1065"/>
      <c r="U728" s="1065"/>
      <c r="V728" s="1065"/>
      <c r="W728" s="1065"/>
      <c r="X728" s="1065"/>
      <c r="Y728" s="1065"/>
      <c r="Z728" s="1065"/>
    </row>
    <row r="729" spans="1:26" ht="15.75" customHeight="1">
      <c r="A729" s="1065"/>
      <c r="B729" s="1065"/>
      <c r="C729" s="1065"/>
      <c r="D729" s="1065"/>
      <c r="E729" s="1065"/>
      <c r="F729" s="1065"/>
      <c r="G729" s="1065"/>
      <c r="H729" s="1065"/>
      <c r="I729" s="1065"/>
      <c r="J729" s="1065"/>
      <c r="K729" s="1065"/>
      <c r="L729" s="1065"/>
      <c r="M729" s="1065"/>
      <c r="N729" s="1065"/>
      <c r="O729" s="1065"/>
      <c r="P729" s="1065"/>
      <c r="Q729" s="1065"/>
      <c r="R729" s="1065"/>
      <c r="S729" s="1065"/>
      <c r="T729" s="1065"/>
      <c r="U729" s="1065"/>
      <c r="V729" s="1065"/>
      <c r="W729" s="1065"/>
      <c r="X729" s="1065"/>
      <c r="Y729" s="1065"/>
      <c r="Z729" s="1065"/>
    </row>
    <row r="730" spans="1:26" ht="15.75" customHeight="1">
      <c r="A730" s="1065"/>
      <c r="B730" s="1065"/>
      <c r="C730" s="1065"/>
      <c r="D730" s="1065"/>
      <c r="E730" s="1065"/>
      <c r="F730" s="1065"/>
      <c r="G730" s="1065"/>
      <c r="H730" s="1065"/>
      <c r="I730" s="1065"/>
      <c r="J730" s="1065"/>
      <c r="K730" s="1065"/>
      <c r="L730" s="1065"/>
      <c r="M730" s="1065"/>
      <c r="N730" s="1065"/>
      <c r="O730" s="1065"/>
      <c r="P730" s="1065"/>
      <c r="Q730" s="1065"/>
      <c r="R730" s="1065"/>
      <c r="S730" s="1065"/>
      <c r="T730" s="1065"/>
      <c r="U730" s="1065"/>
      <c r="V730" s="1065"/>
      <c r="W730" s="1065"/>
      <c r="X730" s="1065"/>
      <c r="Y730" s="1065"/>
      <c r="Z730" s="1065"/>
    </row>
    <row r="731" spans="1:26" ht="15.75" customHeight="1">
      <c r="A731" s="1065"/>
      <c r="B731" s="1065"/>
      <c r="C731" s="1065"/>
      <c r="D731" s="1065"/>
      <c r="E731" s="1065"/>
      <c r="F731" s="1065"/>
      <c r="G731" s="1065"/>
      <c r="H731" s="1065"/>
      <c r="I731" s="1065"/>
      <c r="J731" s="1065"/>
      <c r="K731" s="1065"/>
      <c r="L731" s="1065"/>
      <c r="M731" s="1065"/>
      <c r="N731" s="1065"/>
      <c r="O731" s="1065"/>
      <c r="P731" s="1065"/>
      <c r="Q731" s="1065"/>
      <c r="R731" s="1065"/>
      <c r="S731" s="1065"/>
      <c r="T731" s="1065"/>
      <c r="U731" s="1065"/>
      <c r="V731" s="1065"/>
      <c r="W731" s="1065"/>
      <c r="X731" s="1065"/>
      <c r="Y731" s="1065"/>
      <c r="Z731" s="1065"/>
    </row>
    <row r="732" spans="1:26" ht="15.75" customHeight="1">
      <c r="A732" s="1065"/>
      <c r="B732" s="1065"/>
      <c r="C732" s="1065"/>
      <c r="D732" s="1065"/>
      <c r="E732" s="1065"/>
      <c r="F732" s="1065"/>
      <c r="G732" s="1065"/>
      <c r="H732" s="1065"/>
      <c r="I732" s="1065"/>
      <c r="J732" s="1065"/>
      <c r="K732" s="1065"/>
      <c r="L732" s="1065"/>
      <c r="M732" s="1065"/>
      <c r="N732" s="1065"/>
      <c r="O732" s="1065"/>
      <c r="P732" s="1065"/>
      <c r="Q732" s="1065"/>
      <c r="R732" s="1065"/>
      <c r="S732" s="1065"/>
      <c r="T732" s="1065"/>
      <c r="U732" s="1065"/>
      <c r="V732" s="1065"/>
      <c r="W732" s="1065"/>
      <c r="X732" s="1065"/>
      <c r="Y732" s="1065"/>
      <c r="Z732" s="1065"/>
    </row>
    <row r="733" spans="1:26" ht="15.75" customHeight="1">
      <c r="A733" s="1065"/>
      <c r="B733" s="1065"/>
      <c r="C733" s="1065"/>
      <c r="D733" s="1065"/>
      <c r="E733" s="1065"/>
      <c r="F733" s="1065"/>
      <c r="G733" s="1065"/>
      <c r="H733" s="1065"/>
      <c r="I733" s="1065"/>
      <c r="J733" s="1065"/>
      <c r="K733" s="1065"/>
      <c r="L733" s="1065"/>
      <c r="M733" s="1065"/>
      <c r="N733" s="1065"/>
      <c r="O733" s="1065"/>
      <c r="P733" s="1065"/>
      <c r="Q733" s="1065"/>
      <c r="R733" s="1065"/>
      <c r="S733" s="1065"/>
      <c r="T733" s="1065"/>
      <c r="U733" s="1065"/>
      <c r="V733" s="1065"/>
      <c r="W733" s="1065"/>
      <c r="X733" s="1065"/>
      <c r="Y733" s="1065"/>
      <c r="Z733" s="1065"/>
    </row>
    <row r="734" spans="1:26" ht="15.75" customHeight="1">
      <c r="A734" s="1065"/>
      <c r="B734" s="1065"/>
      <c r="C734" s="1065"/>
      <c r="D734" s="1065"/>
      <c r="E734" s="1065"/>
      <c r="F734" s="1065"/>
      <c r="G734" s="1065"/>
      <c r="H734" s="1065"/>
      <c r="I734" s="1065"/>
      <c r="J734" s="1065"/>
      <c r="K734" s="1065"/>
      <c r="L734" s="1065"/>
      <c r="M734" s="1065"/>
      <c r="N734" s="1065"/>
      <c r="O734" s="1065"/>
      <c r="P734" s="1065"/>
      <c r="Q734" s="1065"/>
      <c r="R734" s="1065"/>
      <c r="S734" s="1065"/>
      <c r="T734" s="1065"/>
      <c r="U734" s="1065"/>
      <c r="V734" s="1065"/>
      <c r="W734" s="1065"/>
      <c r="X734" s="1065"/>
      <c r="Y734" s="1065"/>
      <c r="Z734" s="1065"/>
    </row>
    <row r="735" spans="1:26" ht="15.75" customHeight="1">
      <c r="A735" s="1065"/>
      <c r="B735" s="1065"/>
      <c r="C735" s="1065"/>
      <c r="D735" s="1065"/>
      <c r="E735" s="1065"/>
      <c r="F735" s="1065"/>
      <c r="G735" s="1065"/>
      <c r="H735" s="1065"/>
      <c r="I735" s="1065"/>
      <c r="J735" s="1065"/>
      <c r="K735" s="1065"/>
      <c r="L735" s="1065"/>
      <c r="M735" s="1065"/>
      <c r="N735" s="1065"/>
      <c r="O735" s="1065"/>
      <c r="P735" s="1065"/>
      <c r="Q735" s="1065"/>
      <c r="R735" s="1065"/>
      <c r="S735" s="1065"/>
      <c r="T735" s="1065"/>
      <c r="U735" s="1065"/>
      <c r="V735" s="1065"/>
      <c r="W735" s="1065"/>
      <c r="X735" s="1065"/>
      <c r="Y735" s="1065"/>
      <c r="Z735" s="1065"/>
    </row>
    <row r="736" spans="1:26" ht="15.75" customHeight="1">
      <c r="A736" s="1065"/>
      <c r="B736" s="1065"/>
      <c r="C736" s="1065"/>
      <c r="D736" s="1065"/>
      <c r="E736" s="1065"/>
      <c r="F736" s="1065"/>
      <c r="G736" s="1065"/>
      <c r="H736" s="1065"/>
      <c r="I736" s="1065"/>
      <c r="J736" s="1065"/>
      <c r="K736" s="1065"/>
      <c r="L736" s="1065"/>
      <c r="M736" s="1065"/>
      <c r="N736" s="1065"/>
      <c r="O736" s="1065"/>
      <c r="P736" s="1065"/>
      <c r="Q736" s="1065"/>
      <c r="R736" s="1065"/>
      <c r="S736" s="1065"/>
      <c r="T736" s="1065"/>
      <c r="U736" s="1065"/>
      <c r="V736" s="1065"/>
      <c r="W736" s="1065"/>
      <c r="X736" s="1065"/>
      <c r="Y736" s="1065"/>
      <c r="Z736" s="1065"/>
    </row>
    <row r="737" spans="1:26" ht="15.75" customHeight="1">
      <c r="A737" s="1065"/>
      <c r="B737" s="1065"/>
      <c r="C737" s="1065"/>
      <c r="D737" s="1065"/>
      <c r="E737" s="1065"/>
      <c r="F737" s="1065"/>
      <c r="G737" s="1065"/>
      <c r="H737" s="1065"/>
      <c r="I737" s="1065"/>
      <c r="J737" s="1065"/>
      <c r="K737" s="1065"/>
      <c r="L737" s="1065"/>
      <c r="M737" s="1065"/>
      <c r="N737" s="1065"/>
      <c r="O737" s="1065"/>
      <c r="P737" s="1065"/>
      <c r="Q737" s="1065"/>
      <c r="R737" s="1065"/>
      <c r="S737" s="1065"/>
      <c r="T737" s="1065"/>
      <c r="U737" s="1065"/>
      <c r="V737" s="1065"/>
      <c r="W737" s="1065"/>
      <c r="X737" s="1065"/>
      <c r="Y737" s="1065"/>
      <c r="Z737" s="1065"/>
    </row>
    <row r="738" spans="1:26" ht="15.75" customHeight="1">
      <c r="A738" s="1065"/>
      <c r="B738" s="1065"/>
      <c r="C738" s="1065"/>
      <c r="D738" s="1065"/>
      <c r="E738" s="1065"/>
      <c r="F738" s="1065"/>
      <c r="G738" s="1065"/>
      <c r="H738" s="1065"/>
      <c r="I738" s="1065"/>
      <c r="J738" s="1065"/>
      <c r="K738" s="1065"/>
      <c r="L738" s="1065"/>
      <c r="M738" s="1065"/>
      <c r="N738" s="1065"/>
      <c r="O738" s="1065"/>
      <c r="P738" s="1065"/>
      <c r="Q738" s="1065"/>
      <c r="R738" s="1065"/>
      <c r="S738" s="1065"/>
      <c r="T738" s="1065"/>
      <c r="U738" s="1065"/>
      <c r="V738" s="1065"/>
      <c r="W738" s="1065"/>
      <c r="X738" s="1065"/>
      <c r="Y738" s="1065"/>
      <c r="Z738" s="1065"/>
    </row>
    <row r="739" spans="1:26" ht="15.75" customHeight="1">
      <c r="A739" s="1065"/>
      <c r="B739" s="1065"/>
      <c r="C739" s="1065"/>
      <c r="D739" s="1065"/>
      <c r="E739" s="1065"/>
      <c r="F739" s="1065"/>
      <c r="G739" s="1065"/>
      <c r="H739" s="1065"/>
      <c r="I739" s="1065"/>
      <c r="J739" s="1065"/>
      <c r="K739" s="1065"/>
      <c r="L739" s="1065"/>
      <c r="M739" s="1065"/>
      <c r="N739" s="1065"/>
      <c r="O739" s="1065"/>
      <c r="P739" s="1065"/>
      <c r="Q739" s="1065"/>
      <c r="R739" s="1065"/>
      <c r="S739" s="1065"/>
      <c r="T739" s="1065"/>
      <c r="U739" s="1065"/>
      <c r="V739" s="1065"/>
      <c r="W739" s="1065"/>
      <c r="X739" s="1065"/>
      <c r="Y739" s="1065"/>
      <c r="Z739" s="1065"/>
    </row>
    <row r="740" spans="1:26" ht="15.75" customHeight="1">
      <c r="A740" s="1065"/>
      <c r="B740" s="1065"/>
      <c r="C740" s="1065"/>
      <c r="D740" s="1065"/>
      <c r="E740" s="1065"/>
      <c r="F740" s="1065"/>
      <c r="G740" s="1065"/>
      <c r="H740" s="1065"/>
      <c r="I740" s="1065"/>
      <c r="J740" s="1065"/>
      <c r="K740" s="1065"/>
      <c r="L740" s="1065"/>
      <c r="M740" s="1065"/>
      <c r="N740" s="1065"/>
      <c r="O740" s="1065"/>
      <c r="P740" s="1065"/>
      <c r="Q740" s="1065"/>
      <c r="R740" s="1065"/>
      <c r="S740" s="1065"/>
      <c r="T740" s="1065"/>
      <c r="U740" s="1065"/>
      <c r="V740" s="1065"/>
      <c r="W740" s="1065"/>
      <c r="X740" s="1065"/>
      <c r="Y740" s="1065"/>
      <c r="Z740" s="1065"/>
    </row>
    <row r="741" spans="1:26" ht="15.75" customHeight="1">
      <c r="A741" s="1065"/>
      <c r="B741" s="1065"/>
      <c r="C741" s="1065"/>
      <c r="D741" s="1065"/>
      <c r="E741" s="1065"/>
      <c r="F741" s="1065"/>
      <c r="G741" s="1065"/>
      <c r="H741" s="1065"/>
      <c r="I741" s="1065"/>
      <c r="J741" s="1065"/>
      <c r="K741" s="1065"/>
      <c r="L741" s="1065"/>
      <c r="M741" s="1065"/>
      <c r="N741" s="1065"/>
      <c r="O741" s="1065"/>
      <c r="P741" s="1065"/>
      <c r="Q741" s="1065"/>
      <c r="R741" s="1065"/>
      <c r="S741" s="1065"/>
      <c r="T741" s="1065"/>
      <c r="U741" s="1065"/>
      <c r="V741" s="1065"/>
      <c r="W741" s="1065"/>
      <c r="X741" s="1065"/>
      <c r="Y741" s="1065"/>
      <c r="Z741" s="1065"/>
    </row>
    <row r="742" spans="1:26" ht="15.75" customHeight="1">
      <c r="A742" s="1065"/>
      <c r="B742" s="1065"/>
      <c r="C742" s="1065"/>
      <c r="D742" s="1065"/>
      <c r="E742" s="1065"/>
      <c r="F742" s="1065"/>
      <c r="G742" s="1065"/>
      <c r="H742" s="1065"/>
      <c r="I742" s="1065"/>
      <c r="J742" s="1065"/>
      <c r="K742" s="1065"/>
      <c r="L742" s="1065"/>
      <c r="M742" s="1065"/>
      <c r="N742" s="1065"/>
      <c r="O742" s="1065"/>
      <c r="P742" s="1065"/>
      <c r="Q742" s="1065"/>
      <c r="R742" s="1065"/>
      <c r="S742" s="1065"/>
      <c r="T742" s="1065"/>
      <c r="U742" s="1065"/>
      <c r="V742" s="1065"/>
      <c r="W742" s="1065"/>
      <c r="X742" s="1065"/>
      <c r="Y742" s="1065"/>
      <c r="Z742" s="1065"/>
    </row>
    <row r="743" spans="1:26" ht="15.75" customHeight="1">
      <c r="A743" s="1065"/>
      <c r="B743" s="1065"/>
      <c r="C743" s="1065"/>
      <c r="D743" s="1065"/>
      <c r="E743" s="1065"/>
      <c r="F743" s="1065"/>
      <c r="G743" s="1065"/>
      <c r="H743" s="1065"/>
      <c r="I743" s="1065"/>
      <c r="J743" s="1065"/>
      <c r="K743" s="1065"/>
      <c r="L743" s="1065"/>
      <c r="M743" s="1065"/>
      <c r="N743" s="1065"/>
      <c r="O743" s="1065"/>
      <c r="P743" s="1065"/>
      <c r="Q743" s="1065"/>
      <c r="R743" s="1065"/>
      <c r="S743" s="1065"/>
      <c r="T743" s="1065"/>
      <c r="U743" s="1065"/>
      <c r="V743" s="1065"/>
      <c r="W743" s="1065"/>
      <c r="X743" s="1065"/>
      <c r="Y743" s="1065"/>
      <c r="Z743" s="1065"/>
    </row>
    <row r="744" spans="1:26" ht="15.75" customHeight="1">
      <c r="A744" s="1065"/>
      <c r="B744" s="1065"/>
      <c r="C744" s="1065"/>
      <c r="D744" s="1065"/>
      <c r="E744" s="1065"/>
      <c r="F744" s="1065"/>
      <c r="G744" s="1065"/>
      <c r="H744" s="1065"/>
      <c r="I744" s="1065"/>
      <c r="J744" s="1065"/>
      <c r="K744" s="1065"/>
      <c r="L744" s="1065"/>
      <c r="M744" s="1065"/>
      <c r="N744" s="1065"/>
      <c r="O744" s="1065"/>
      <c r="P744" s="1065"/>
      <c r="Q744" s="1065"/>
      <c r="R744" s="1065"/>
      <c r="S744" s="1065"/>
      <c r="T744" s="1065"/>
      <c r="U744" s="1065"/>
      <c r="V744" s="1065"/>
      <c r="W744" s="1065"/>
      <c r="X744" s="1065"/>
      <c r="Y744" s="1065"/>
      <c r="Z744" s="1065"/>
    </row>
    <row r="745" spans="1:26" ht="15.75" customHeight="1">
      <c r="A745" s="1065"/>
      <c r="B745" s="1065"/>
      <c r="C745" s="1065"/>
      <c r="D745" s="1065"/>
      <c r="E745" s="1065"/>
      <c r="F745" s="1065"/>
      <c r="G745" s="1065"/>
      <c r="H745" s="1065"/>
      <c r="I745" s="1065"/>
      <c r="J745" s="1065"/>
      <c r="K745" s="1065"/>
      <c r="L745" s="1065"/>
      <c r="M745" s="1065"/>
      <c r="N745" s="1065"/>
      <c r="O745" s="1065"/>
      <c r="P745" s="1065"/>
      <c r="Q745" s="1065"/>
      <c r="R745" s="1065"/>
      <c r="S745" s="1065"/>
      <c r="T745" s="1065"/>
      <c r="U745" s="1065"/>
      <c r="V745" s="1065"/>
      <c r="W745" s="1065"/>
      <c r="X745" s="1065"/>
      <c r="Y745" s="1065"/>
      <c r="Z745" s="1065"/>
    </row>
    <row r="746" spans="1:26" ht="15.75" customHeight="1">
      <c r="A746" s="1065"/>
      <c r="B746" s="1065"/>
      <c r="C746" s="1065"/>
      <c r="D746" s="1065"/>
      <c r="E746" s="1065"/>
      <c r="F746" s="1065"/>
      <c r="G746" s="1065"/>
      <c r="H746" s="1065"/>
      <c r="I746" s="1065"/>
      <c r="J746" s="1065"/>
      <c r="K746" s="1065"/>
      <c r="L746" s="1065"/>
      <c r="M746" s="1065"/>
      <c r="N746" s="1065"/>
      <c r="O746" s="1065"/>
      <c r="P746" s="1065"/>
      <c r="Q746" s="1065"/>
      <c r="R746" s="1065"/>
      <c r="S746" s="1065"/>
      <c r="T746" s="1065"/>
      <c r="U746" s="1065"/>
      <c r="V746" s="1065"/>
      <c r="W746" s="1065"/>
      <c r="X746" s="1065"/>
      <c r="Y746" s="1065"/>
      <c r="Z746" s="1065"/>
    </row>
    <row r="747" spans="1:26" ht="15.75" customHeight="1">
      <c r="A747" s="1065"/>
      <c r="B747" s="1065"/>
      <c r="C747" s="1065"/>
      <c r="D747" s="1065"/>
      <c r="E747" s="1065"/>
      <c r="F747" s="1065"/>
      <c r="G747" s="1065"/>
      <c r="H747" s="1065"/>
      <c r="I747" s="1065"/>
      <c r="J747" s="1065"/>
      <c r="K747" s="1065"/>
      <c r="L747" s="1065"/>
      <c r="M747" s="1065"/>
      <c r="N747" s="1065"/>
      <c r="O747" s="1065"/>
      <c r="P747" s="1065"/>
      <c r="Q747" s="1065"/>
      <c r="R747" s="1065"/>
      <c r="S747" s="1065"/>
      <c r="T747" s="1065"/>
      <c r="U747" s="1065"/>
      <c r="V747" s="1065"/>
      <c r="W747" s="1065"/>
      <c r="X747" s="1065"/>
      <c r="Y747" s="1065"/>
      <c r="Z747" s="1065"/>
    </row>
    <row r="748" spans="1:26" ht="15.75" customHeight="1">
      <c r="A748" s="1065"/>
      <c r="B748" s="1065"/>
      <c r="C748" s="1065"/>
      <c r="D748" s="1065"/>
      <c r="E748" s="1065"/>
      <c r="F748" s="1065"/>
      <c r="G748" s="1065"/>
      <c r="H748" s="1065"/>
      <c r="I748" s="1065"/>
      <c r="J748" s="1065"/>
      <c r="K748" s="1065"/>
      <c r="L748" s="1065"/>
      <c r="M748" s="1065"/>
      <c r="N748" s="1065"/>
      <c r="O748" s="1065"/>
      <c r="P748" s="1065"/>
      <c r="Q748" s="1065"/>
      <c r="R748" s="1065"/>
      <c r="S748" s="1065"/>
      <c r="T748" s="1065"/>
      <c r="U748" s="1065"/>
      <c r="V748" s="1065"/>
      <c r="W748" s="1065"/>
      <c r="X748" s="1065"/>
      <c r="Y748" s="1065"/>
      <c r="Z748" s="1065"/>
    </row>
    <row r="749" spans="1:26" ht="15.75" customHeight="1">
      <c r="A749" s="1065"/>
      <c r="B749" s="1065"/>
      <c r="C749" s="1065"/>
      <c r="D749" s="1065"/>
      <c r="E749" s="1065"/>
      <c r="F749" s="1065"/>
      <c r="G749" s="1065"/>
      <c r="H749" s="1065"/>
      <c r="I749" s="1065"/>
      <c r="J749" s="1065"/>
      <c r="K749" s="1065"/>
      <c r="L749" s="1065"/>
      <c r="M749" s="1065"/>
      <c r="N749" s="1065"/>
      <c r="O749" s="1065"/>
      <c r="P749" s="1065"/>
      <c r="Q749" s="1065"/>
      <c r="R749" s="1065"/>
      <c r="S749" s="1065"/>
      <c r="T749" s="1065"/>
      <c r="U749" s="1065"/>
      <c r="V749" s="1065"/>
      <c r="W749" s="1065"/>
      <c r="X749" s="1065"/>
      <c r="Y749" s="1065"/>
      <c r="Z749" s="1065"/>
    </row>
    <row r="750" spans="1:26" ht="15.75" customHeight="1">
      <c r="A750" s="1065"/>
      <c r="B750" s="1065"/>
      <c r="C750" s="1065"/>
      <c r="D750" s="1065"/>
      <c r="E750" s="1065"/>
      <c r="F750" s="1065"/>
      <c r="G750" s="1065"/>
      <c r="H750" s="1065"/>
      <c r="I750" s="1065"/>
      <c r="J750" s="1065"/>
      <c r="K750" s="1065"/>
      <c r="L750" s="1065"/>
      <c r="M750" s="1065"/>
      <c r="N750" s="1065"/>
      <c r="O750" s="1065"/>
      <c r="P750" s="1065"/>
      <c r="Q750" s="1065"/>
      <c r="R750" s="1065"/>
      <c r="S750" s="1065"/>
      <c r="T750" s="1065"/>
      <c r="U750" s="1065"/>
      <c r="V750" s="1065"/>
      <c r="W750" s="1065"/>
      <c r="X750" s="1065"/>
      <c r="Y750" s="1065"/>
      <c r="Z750" s="1065"/>
    </row>
    <row r="751" spans="1:26" ht="15.75" customHeight="1">
      <c r="A751" s="1065"/>
      <c r="B751" s="1065"/>
      <c r="C751" s="1065"/>
      <c r="D751" s="1065"/>
      <c r="E751" s="1065"/>
      <c r="F751" s="1065"/>
      <c r="G751" s="1065"/>
      <c r="H751" s="1065"/>
      <c r="I751" s="1065"/>
      <c r="J751" s="1065"/>
      <c r="K751" s="1065"/>
      <c r="L751" s="1065"/>
      <c r="M751" s="1065"/>
      <c r="N751" s="1065"/>
      <c r="O751" s="1065"/>
      <c r="P751" s="1065"/>
      <c r="Q751" s="1065"/>
      <c r="R751" s="1065"/>
      <c r="S751" s="1065"/>
      <c r="T751" s="1065"/>
      <c r="U751" s="1065"/>
      <c r="V751" s="1065"/>
      <c r="W751" s="1065"/>
      <c r="X751" s="1065"/>
      <c r="Y751" s="1065"/>
      <c r="Z751" s="1065"/>
    </row>
    <row r="752" spans="1:26" ht="15.75" customHeight="1">
      <c r="A752" s="1065"/>
      <c r="B752" s="1065"/>
      <c r="C752" s="1065"/>
      <c r="D752" s="1065"/>
      <c r="E752" s="1065"/>
      <c r="F752" s="1065"/>
      <c r="G752" s="1065"/>
      <c r="H752" s="1065"/>
      <c r="I752" s="1065"/>
      <c r="J752" s="1065"/>
      <c r="K752" s="1065"/>
      <c r="L752" s="1065"/>
      <c r="M752" s="1065"/>
      <c r="N752" s="1065"/>
      <c r="O752" s="1065"/>
      <c r="P752" s="1065"/>
      <c r="Q752" s="1065"/>
      <c r="R752" s="1065"/>
      <c r="S752" s="1065"/>
      <c r="T752" s="1065"/>
      <c r="U752" s="1065"/>
      <c r="V752" s="1065"/>
      <c r="W752" s="1065"/>
      <c r="X752" s="1065"/>
      <c r="Y752" s="1065"/>
      <c r="Z752" s="1065"/>
    </row>
    <row r="753" spans="1:26" ht="15.75" customHeight="1">
      <c r="A753" s="1065"/>
      <c r="B753" s="1065"/>
      <c r="C753" s="1065"/>
      <c r="D753" s="1065"/>
      <c r="E753" s="1065"/>
      <c r="F753" s="1065"/>
      <c r="G753" s="1065"/>
      <c r="H753" s="1065"/>
      <c r="I753" s="1065"/>
      <c r="J753" s="1065"/>
      <c r="K753" s="1065"/>
      <c r="L753" s="1065"/>
      <c r="M753" s="1065"/>
      <c r="N753" s="1065"/>
      <c r="O753" s="1065"/>
      <c r="P753" s="1065"/>
      <c r="Q753" s="1065"/>
      <c r="R753" s="1065"/>
      <c r="S753" s="1065"/>
      <c r="T753" s="1065"/>
      <c r="U753" s="1065"/>
      <c r="V753" s="1065"/>
      <c r="W753" s="1065"/>
      <c r="X753" s="1065"/>
      <c r="Y753" s="1065"/>
      <c r="Z753" s="1065"/>
    </row>
    <row r="754" spans="1:26" ht="15.75" customHeight="1">
      <c r="A754" s="1065"/>
      <c r="B754" s="1065"/>
      <c r="C754" s="1065"/>
      <c r="D754" s="1065"/>
      <c r="E754" s="1065"/>
      <c r="F754" s="1065"/>
      <c r="G754" s="1065"/>
      <c r="H754" s="1065"/>
      <c r="I754" s="1065"/>
      <c r="J754" s="1065"/>
      <c r="K754" s="1065"/>
      <c r="L754" s="1065"/>
      <c r="M754" s="1065"/>
      <c r="N754" s="1065"/>
      <c r="O754" s="1065"/>
      <c r="P754" s="1065"/>
      <c r="Q754" s="1065"/>
      <c r="R754" s="1065"/>
      <c r="S754" s="1065"/>
      <c r="T754" s="1065"/>
      <c r="U754" s="1065"/>
      <c r="V754" s="1065"/>
      <c r="W754" s="1065"/>
      <c r="X754" s="1065"/>
      <c r="Y754" s="1065"/>
      <c r="Z754" s="1065"/>
    </row>
    <row r="755" spans="1:26" ht="15.75" customHeight="1">
      <c r="A755" s="1065"/>
      <c r="B755" s="1065"/>
      <c r="C755" s="1065"/>
      <c r="D755" s="1065"/>
      <c r="E755" s="1065"/>
      <c r="F755" s="1065"/>
      <c r="G755" s="1065"/>
      <c r="H755" s="1065"/>
      <c r="I755" s="1065"/>
      <c r="J755" s="1065"/>
      <c r="K755" s="1065"/>
      <c r="L755" s="1065"/>
      <c r="M755" s="1065"/>
      <c r="N755" s="1065"/>
      <c r="O755" s="1065"/>
      <c r="P755" s="1065"/>
      <c r="Q755" s="1065"/>
      <c r="R755" s="1065"/>
      <c r="S755" s="1065"/>
      <c r="T755" s="1065"/>
      <c r="U755" s="1065"/>
      <c r="V755" s="1065"/>
      <c r="W755" s="1065"/>
      <c r="X755" s="1065"/>
      <c r="Y755" s="1065"/>
      <c r="Z755" s="1065"/>
    </row>
    <row r="756" spans="1:26" ht="15.75" customHeight="1">
      <c r="A756" s="1065"/>
      <c r="B756" s="1065"/>
      <c r="C756" s="1065"/>
      <c r="D756" s="1065"/>
      <c r="E756" s="1065"/>
      <c r="F756" s="1065"/>
      <c r="G756" s="1065"/>
      <c r="H756" s="1065"/>
      <c r="I756" s="1065"/>
      <c r="J756" s="1065"/>
      <c r="K756" s="1065"/>
      <c r="L756" s="1065"/>
      <c r="M756" s="1065"/>
      <c r="N756" s="1065"/>
      <c r="O756" s="1065"/>
      <c r="P756" s="1065"/>
      <c r="Q756" s="1065"/>
      <c r="R756" s="1065"/>
      <c r="S756" s="1065"/>
      <c r="T756" s="1065"/>
      <c r="U756" s="1065"/>
      <c r="V756" s="1065"/>
      <c r="W756" s="1065"/>
      <c r="X756" s="1065"/>
      <c r="Y756" s="1065"/>
      <c r="Z756" s="1065"/>
    </row>
    <row r="757" spans="1:26" ht="15.75" customHeight="1">
      <c r="A757" s="1065"/>
      <c r="B757" s="1065"/>
      <c r="C757" s="1065"/>
      <c r="D757" s="1065"/>
      <c r="E757" s="1065"/>
      <c r="F757" s="1065"/>
      <c r="G757" s="1065"/>
      <c r="H757" s="1065"/>
      <c r="I757" s="1065"/>
      <c r="J757" s="1065"/>
      <c r="K757" s="1065"/>
      <c r="L757" s="1065"/>
      <c r="M757" s="1065"/>
      <c r="N757" s="1065"/>
      <c r="O757" s="1065"/>
      <c r="P757" s="1065"/>
      <c r="Q757" s="1065"/>
      <c r="R757" s="1065"/>
      <c r="S757" s="1065"/>
      <c r="T757" s="1065"/>
      <c r="U757" s="1065"/>
      <c r="V757" s="1065"/>
      <c r="W757" s="1065"/>
      <c r="X757" s="1065"/>
      <c r="Y757" s="1065"/>
      <c r="Z757" s="1065"/>
    </row>
    <row r="758" spans="1:26" ht="15.75" customHeight="1">
      <c r="A758" s="1065"/>
      <c r="B758" s="1065"/>
      <c r="C758" s="1065"/>
      <c r="D758" s="1065"/>
      <c r="E758" s="1065"/>
      <c r="F758" s="1065"/>
      <c r="G758" s="1065"/>
      <c r="H758" s="1065"/>
      <c r="I758" s="1065"/>
      <c r="J758" s="1065"/>
      <c r="K758" s="1065"/>
      <c r="L758" s="1065"/>
      <c r="M758" s="1065"/>
      <c r="N758" s="1065"/>
      <c r="O758" s="1065"/>
      <c r="P758" s="1065"/>
      <c r="Q758" s="1065"/>
      <c r="R758" s="1065"/>
      <c r="S758" s="1065"/>
      <c r="T758" s="1065"/>
      <c r="U758" s="1065"/>
      <c r="V758" s="1065"/>
      <c r="W758" s="1065"/>
      <c r="X758" s="1065"/>
      <c r="Y758" s="1065"/>
      <c r="Z758" s="1065"/>
    </row>
    <row r="759" spans="1:26" ht="15.75" customHeight="1">
      <c r="A759" s="1065"/>
      <c r="B759" s="1065"/>
      <c r="C759" s="1065"/>
      <c r="D759" s="1065"/>
      <c r="E759" s="1065"/>
      <c r="F759" s="1065"/>
      <c r="G759" s="1065"/>
      <c r="H759" s="1065"/>
      <c r="I759" s="1065"/>
      <c r="J759" s="1065"/>
      <c r="K759" s="1065"/>
      <c r="L759" s="1065"/>
      <c r="M759" s="1065"/>
      <c r="N759" s="1065"/>
      <c r="O759" s="1065"/>
      <c r="P759" s="1065"/>
      <c r="Q759" s="1065"/>
      <c r="R759" s="1065"/>
      <c r="S759" s="1065"/>
      <c r="T759" s="1065"/>
      <c r="U759" s="1065"/>
      <c r="V759" s="1065"/>
      <c r="W759" s="1065"/>
      <c r="X759" s="1065"/>
      <c r="Y759" s="1065"/>
      <c r="Z759" s="1065"/>
    </row>
    <row r="760" spans="1:26" ht="15.75" customHeight="1">
      <c r="A760" s="1065"/>
      <c r="B760" s="1065"/>
      <c r="C760" s="1065"/>
      <c r="D760" s="1065"/>
      <c r="E760" s="1065"/>
      <c r="F760" s="1065"/>
      <c r="G760" s="1065"/>
      <c r="H760" s="1065"/>
      <c r="I760" s="1065"/>
      <c r="J760" s="1065"/>
      <c r="K760" s="1065"/>
      <c r="L760" s="1065"/>
      <c r="M760" s="1065"/>
      <c r="N760" s="1065"/>
      <c r="O760" s="1065"/>
      <c r="P760" s="1065"/>
      <c r="Q760" s="1065"/>
      <c r="R760" s="1065"/>
      <c r="S760" s="1065"/>
      <c r="T760" s="1065"/>
      <c r="U760" s="1065"/>
      <c r="V760" s="1065"/>
      <c r="W760" s="1065"/>
      <c r="X760" s="1065"/>
      <c r="Y760" s="1065"/>
      <c r="Z760" s="1065"/>
    </row>
    <row r="761" spans="1:26" ht="15.75" customHeight="1">
      <c r="A761" s="1065"/>
      <c r="B761" s="1065"/>
      <c r="C761" s="1065"/>
      <c r="D761" s="1065"/>
      <c r="E761" s="1065"/>
      <c r="F761" s="1065"/>
      <c r="G761" s="1065"/>
      <c r="H761" s="1065"/>
      <c r="I761" s="1065"/>
      <c r="J761" s="1065"/>
      <c r="K761" s="1065"/>
      <c r="L761" s="1065"/>
      <c r="M761" s="1065"/>
      <c r="N761" s="1065"/>
      <c r="O761" s="1065"/>
      <c r="P761" s="1065"/>
      <c r="Q761" s="1065"/>
      <c r="R761" s="1065"/>
      <c r="S761" s="1065"/>
      <c r="T761" s="1065"/>
      <c r="U761" s="1065"/>
      <c r="V761" s="1065"/>
      <c r="W761" s="1065"/>
      <c r="X761" s="1065"/>
      <c r="Y761" s="1065"/>
      <c r="Z761" s="1065"/>
    </row>
    <row r="762" spans="1:26" ht="15.75" customHeight="1">
      <c r="A762" s="1065"/>
      <c r="B762" s="1065"/>
      <c r="C762" s="1065"/>
      <c r="D762" s="1065"/>
      <c r="E762" s="1065"/>
      <c r="F762" s="1065"/>
      <c r="G762" s="1065"/>
      <c r="H762" s="1065"/>
      <c r="I762" s="1065"/>
      <c r="J762" s="1065"/>
      <c r="K762" s="1065"/>
      <c r="L762" s="1065"/>
      <c r="M762" s="1065"/>
      <c r="N762" s="1065"/>
      <c r="O762" s="1065"/>
      <c r="P762" s="1065"/>
      <c r="Q762" s="1065"/>
      <c r="R762" s="1065"/>
      <c r="S762" s="1065"/>
      <c r="T762" s="1065"/>
      <c r="U762" s="1065"/>
      <c r="V762" s="1065"/>
      <c r="W762" s="1065"/>
      <c r="X762" s="1065"/>
      <c r="Y762" s="1065"/>
      <c r="Z762" s="1065"/>
    </row>
    <row r="763" spans="1:26" ht="15.75" customHeight="1">
      <c r="A763" s="1065"/>
      <c r="B763" s="1065"/>
      <c r="C763" s="1065"/>
      <c r="D763" s="1065"/>
      <c r="E763" s="1065"/>
      <c r="F763" s="1065"/>
      <c r="G763" s="1065"/>
      <c r="H763" s="1065"/>
      <c r="I763" s="1065"/>
      <c r="J763" s="1065"/>
      <c r="K763" s="1065"/>
      <c r="L763" s="1065"/>
      <c r="M763" s="1065"/>
      <c r="N763" s="1065"/>
      <c r="O763" s="1065"/>
      <c r="P763" s="1065"/>
      <c r="Q763" s="1065"/>
      <c r="R763" s="1065"/>
      <c r="S763" s="1065"/>
      <c r="T763" s="1065"/>
      <c r="U763" s="1065"/>
      <c r="V763" s="1065"/>
      <c r="W763" s="1065"/>
      <c r="X763" s="1065"/>
      <c r="Y763" s="1065"/>
      <c r="Z763" s="1065"/>
    </row>
    <row r="764" spans="1:26" ht="15.75" customHeight="1">
      <c r="A764" s="1065"/>
      <c r="B764" s="1065"/>
      <c r="C764" s="1065"/>
      <c r="D764" s="1065"/>
      <c r="E764" s="1065"/>
      <c r="F764" s="1065"/>
      <c r="G764" s="1065"/>
      <c r="H764" s="1065"/>
      <c r="I764" s="1065"/>
      <c r="J764" s="1065"/>
      <c r="K764" s="1065"/>
      <c r="L764" s="1065"/>
      <c r="M764" s="1065"/>
      <c r="N764" s="1065"/>
      <c r="O764" s="1065"/>
      <c r="P764" s="1065"/>
      <c r="Q764" s="1065"/>
      <c r="R764" s="1065"/>
      <c r="S764" s="1065"/>
      <c r="T764" s="1065"/>
      <c r="U764" s="1065"/>
      <c r="V764" s="1065"/>
      <c r="W764" s="1065"/>
      <c r="X764" s="1065"/>
      <c r="Y764" s="1065"/>
      <c r="Z764" s="1065"/>
    </row>
    <row r="765" spans="1:26" ht="15.75" customHeight="1">
      <c r="A765" s="1065"/>
      <c r="B765" s="1065"/>
      <c r="C765" s="1065"/>
      <c r="D765" s="1065"/>
      <c r="E765" s="1065"/>
      <c r="F765" s="1065"/>
      <c r="G765" s="1065"/>
      <c r="H765" s="1065"/>
      <c r="I765" s="1065"/>
      <c r="J765" s="1065"/>
      <c r="K765" s="1065"/>
      <c r="L765" s="1065"/>
      <c r="M765" s="1065"/>
      <c r="N765" s="1065"/>
      <c r="O765" s="1065"/>
      <c r="P765" s="1065"/>
      <c r="Q765" s="1065"/>
      <c r="R765" s="1065"/>
      <c r="S765" s="1065"/>
      <c r="T765" s="1065"/>
      <c r="U765" s="1065"/>
      <c r="V765" s="1065"/>
      <c r="W765" s="1065"/>
      <c r="X765" s="1065"/>
      <c r="Y765" s="1065"/>
      <c r="Z765" s="1065"/>
    </row>
    <row r="766" spans="1:26" ht="15.75" customHeight="1">
      <c r="A766" s="1065"/>
      <c r="B766" s="1065"/>
      <c r="C766" s="1065"/>
      <c r="D766" s="1065"/>
      <c r="E766" s="1065"/>
      <c r="F766" s="1065"/>
      <c r="G766" s="1065"/>
      <c r="H766" s="1065"/>
      <c r="I766" s="1065"/>
      <c r="J766" s="1065"/>
      <c r="K766" s="1065"/>
      <c r="L766" s="1065"/>
      <c r="M766" s="1065"/>
      <c r="N766" s="1065"/>
      <c r="O766" s="1065"/>
      <c r="P766" s="1065"/>
      <c r="Q766" s="1065"/>
      <c r="R766" s="1065"/>
      <c r="S766" s="1065"/>
      <c r="T766" s="1065"/>
      <c r="U766" s="1065"/>
      <c r="V766" s="1065"/>
      <c r="W766" s="1065"/>
      <c r="X766" s="1065"/>
      <c r="Y766" s="1065"/>
      <c r="Z766" s="1065"/>
    </row>
    <row r="767" spans="1:26" ht="15.75" customHeight="1">
      <c r="A767" s="1065"/>
      <c r="B767" s="1065"/>
      <c r="C767" s="1065"/>
      <c r="D767" s="1065"/>
      <c r="E767" s="1065"/>
      <c r="F767" s="1065"/>
      <c r="G767" s="1065"/>
      <c r="H767" s="1065"/>
      <c r="I767" s="1065"/>
      <c r="J767" s="1065"/>
      <c r="K767" s="1065"/>
      <c r="L767" s="1065"/>
      <c r="M767" s="1065"/>
      <c r="N767" s="1065"/>
      <c r="O767" s="1065"/>
      <c r="P767" s="1065"/>
      <c r="Q767" s="1065"/>
      <c r="R767" s="1065"/>
      <c r="S767" s="1065"/>
      <c r="T767" s="1065"/>
      <c r="U767" s="1065"/>
      <c r="V767" s="1065"/>
      <c r="W767" s="1065"/>
      <c r="X767" s="1065"/>
      <c r="Y767" s="1065"/>
      <c r="Z767" s="1065"/>
    </row>
    <row r="768" spans="1:26" ht="15.75" customHeight="1">
      <c r="A768" s="1065"/>
      <c r="B768" s="1065"/>
      <c r="C768" s="1065"/>
      <c r="D768" s="1065"/>
      <c r="E768" s="1065"/>
      <c r="F768" s="1065"/>
      <c r="G768" s="1065"/>
      <c r="H768" s="1065"/>
      <c r="I768" s="1065"/>
      <c r="J768" s="1065"/>
      <c r="K768" s="1065"/>
      <c r="L768" s="1065"/>
      <c r="M768" s="1065"/>
      <c r="N768" s="1065"/>
      <c r="O768" s="1065"/>
      <c r="P768" s="1065"/>
      <c r="Q768" s="1065"/>
      <c r="R768" s="1065"/>
      <c r="S768" s="1065"/>
      <c r="T768" s="1065"/>
      <c r="U768" s="1065"/>
      <c r="V768" s="1065"/>
      <c r="W768" s="1065"/>
      <c r="X768" s="1065"/>
      <c r="Y768" s="1065"/>
      <c r="Z768" s="1065"/>
    </row>
    <row r="769" spans="1:26" ht="15.75" customHeight="1">
      <c r="A769" s="1065"/>
      <c r="B769" s="1065"/>
      <c r="C769" s="1065"/>
      <c r="D769" s="1065"/>
      <c r="E769" s="1065"/>
      <c r="F769" s="1065"/>
      <c r="G769" s="1065"/>
      <c r="H769" s="1065"/>
      <c r="I769" s="1065"/>
      <c r="J769" s="1065"/>
      <c r="K769" s="1065"/>
      <c r="L769" s="1065"/>
      <c r="M769" s="1065"/>
      <c r="N769" s="1065"/>
      <c r="O769" s="1065"/>
      <c r="P769" s="1065"/>
      <c r="Q769" s="1065"/>
      <c r="R769" s="1065"/>
      <c r="S769" s="1065"/>
      <c r="T769" s="1065"/>
      <c r="U769" s="1065"/>
      <c r="V769" s="1065"/>
      <c r="W769" s="1065"/>
      <c r="X769" s="1065"/>
      <c r="Y769" s="1065"/>
      <c r="Z769" s="1065"/>
    </row>
    <row r="770" spans="1:26" ht="15.75" customHeight="1">
      <c r="A770" s="1065"/>
      <c r="B770" s="1065"/>
      <c r="C770" s="1065"/>
      <c r="D770" s="1065"/>
      <c r="E770" s="1065"/>
      <c r="F770" s="1065"/>
      <c r="G770" s="1065"/>
      <c r="H770" s="1065"/>
      <c r="I770" s="1065"/>
      <c r="J770" s="1065"/>
      <c r="K770" s="1065"/>
      <c r="L770" s="1065"/>
      <c r="M770" s="1065"/>
      <c r="N770" s="1065"/>
      <c r="O770" s="1065"/>
      <c r="P770" s="1065"/>
      <c r="Q770" s="1065"/>
      <c r="R770" s="1065"/>
      <c r="S770" s="1065"/>
      <c r="T770" s="1065"/>
      <c r="U770" s="1065"/>
      <c r="V770" s="1065"/>
      <c r="W770" s="1065"/>
      <c r="X770" s="1065"/>
      <c r="Y770" s="1065"/>
      <c r="Z770" s="1065"/>
    </row>
    <row r="771" spans="1:26" ht="15.75" customHeight="1">
      <c r="A771" s="1065"/>
      <c r="B771" s="1065"/>
      <c r="C771" s="1065"/>
      <c r="D771" s="1065"/>
      <c r="E771" s="1065"/>
      <c r="F771" s="1065"/>
      <c r="G771" s="1065"/>
      <c r="H771" s="1065"/>
      <c r="I771" s="1065"/>
      <c r="J771" s="1065"/>
      <c r="K771" s="1065"/>
      <c r="L771" s="1065"/>
      <c r="M771" s="1065"/>
      <c r="N771" s="1065"/>
      <c r="O771" s="1065"/>
      <c r="P771" s="1065"/>
      <c r="Q771" s="1065"/>
      <c r="R771" s="1065"/>
      <c r="S771" s="1065"/>
      <c r="T771" s="1065"/>
      <c r="U771" s="1065"/>
      <c r="V771" s="1065"/>
      <c r="W771" s="1065"/>
      <c r="X771" s="1065"/>
      <c r="Y771" s="1065"/>
      <c r="Z771" s="1065"/>
    </row>
    <row r="772" spans="1:26" ht="15.75" customHeight="1">
      <c r="A772" s="1065"/>
      <c r="B772" s="1065"/>
      <c r="C772" s="1065"/>
      <c r="D772" s="1065"/>
      <c r="E772" s="1065"/>
      <c r="F772" s="1065"/>
      <c r="G772" s="1065"/>
      <c r="H772" s="1065"/>
      <c r="I772" s="1065"/>
      <c r="J772" s="1065"/>
      <c r="K772" s="1065"/>
      <c r="L772" s="1065"/>
      <c r="M772" s="1065"/>
      <c r="N772" s="1065"/>
      <c r="O772" s="1065"/>
      <c r="P772" s="1065"/>
      <c r="Q772" s="1065"/>
      <c r="R772" s="1065"/>
      <c r="S772" s="1065"/>
      <c r="T772" s="1065"/>
      <c r="U772" s="1065"/>
      <c r="V772" s="1065"/>
      <c r="W772" s="1065"/>
      <c r="X772" s="1065"/>
      <c r="Y772" s="1065"/>
      <c r="Z772" s="1065"/>
    </row>
    <row r="773" spans="1:26" ht="15.75" customHeight="1">
      <c r="A773" s="1065"/>
      <c r="B773" s="1065"/>
      <c r="C773" s="1065"/>
      <c r="D773" s="1065"/>
      <c r="E773" s="1065"/>
      <c r="F773" s="1065"/>
      <c r="G773" s="1065"/>
      <c r="H773" s="1065"/>
      <c r="I773" s="1065"/>
      <c r="J773" s="1065"/>
      <c r="K773" s="1065"/>
      <c r="L773" s="1065"/>
      <c r="M773" s="1065"/>
      <c r="N773" s="1065"/>
      <c r="O773" s="1065"/>
      <c r="P773" s="1065"/>
      <c r="Q773" s="1065"/>
      <c r="R773" s="1065"/>
      <c r="S773" s="1065"/>
      <c r="T773" s="1065"/>
      <c r="U773" s="1065"/>
      <c r="V773" s="1065"/>
      <c r="W773" s="1065"/>
      <c r="X773" s="1065"/>
      <c r="Y773" s="1065"/>
      <c r="Z773" s="1065"/>
    </row>
    <row r="774" spans="1:26" ht="15.75" customHeight="1">
      <c r="A774" s="1065"/>
      <c r="B774" s="1065"/>
      <c r="C774" s="1065"/>
      <c r="D774" s="1065"/>
      <c r="E774" s="1065"/>
      <c r="F774" s="1065"/>
      <c r="G774" s="1065"/>
      <c r="H774" s="1065"/>
      <c r="I774" s="1065"/>
      <c r="J774" s="1065"/>
      <c r="K774" s="1065"/>
      <c r="L774" s="1065"/>
      <c r="M774" s="1065"/>
      <c r="N774" s="1065"/>
      <c r="O774" s="1065"/>
      <c r="P774" s="1065"/>
      <c r="Q774" s="1065"/>
      <c r="R774" s="1065"/>
      <c r="S774" s="1065"/>
      <c r="T774" s="1065"/>
      <c r="U774" s="1065"/>
      <c r="V774" s="1065"/>
      <c r="W774" s="1065"/>
      <c r="X774" s="1065"/>
      <c r="Y774" s="1065"/>
      <c r="Z774" s="1065"/>
    </row>
    <row r="775" spans="1:26" ht="15.75" customHeight="1">
      <c r="A775" s="1065"/>
      <c r="B775" s="1065"/>
      <c r="C775" s="1065"/>
      <c r="D775" s="1065"/>
      <c r="E775" s="1065"/>
      <c r="F775" s="1065"/>
      <c r="G775" s="1065"/>
      <c r="H775" s="1065"/>
      <c r="I775" s="1065"/>
      <c r="J775" s="1065"/>
      <c r="K775" s="1065"/>
      <c r="L775" s="1065"/>
      <c r="M775" s="1065"/>
      <c r="N775" s="1065"/>
      <c r="O775" s="1065"/>
      <c r="P775" s="1065"/>
      <c r="Q775" s="1065"/>
      <c r="R775" s="1065"/>
      <c r="S775" s="1065"/>
      <c r="T775" s="1065"/>
      <c r="U775" s="1065"/>
      <c r="V775" s="1065"/>
      <c r="W775" s="1065"/>
      <c r="X775" s="1065"/>
      <c r="Y775" s="1065"/>
      <c r="Z775" s="1065"/>
    </row>
    <row r="776" spans="1:26" ht="15.75" customHeight="1">
      <c r="A776" s="1065"/>
      <c r="B776" s="1065"/>
      <c r="C776" s="1065"/>
      <c r="D776" s="1065"/>
      <c r="E776" s="1065"/>
      <c r="F776" s="1065"/>
      <c r="G776" s="1065"/>
      <c r="H776" s="1065"/>
      <c r="I776" s="1065"/>
      <c r="J776" s="1065"/>
      <c r="K776" s="1065"/>
      <c r="L776" s="1065"/>
      <c r="M776" s="1065"/>
      <c r="N776" s="1065"/>
      <c r="O776" s="1065"/>
      <c r="P776" s="1065"/>
      <c r="Q776" s="1065"/>
      <c r="R776" s="1065"/>
      <c r="S776" s="1065"/>
      <c r="T776" s="1065"/>
      <c r="U776" s="1065"/>
      <c r="V776" s="1065"/>
      <c r="W776" s="1065"/>
      <c r="X776" s="1065"/>
      <c r="Y776" s="1065"/>
      <c r="Z776" s="1065"/>
    </row>
    <row r="777" spans="1:26" ht="15.75" customHeight="1">
      <c r="A777" s="1065"/>
      <c r="B777" s="1065"/>
      <c r="C777" s="1065"/>
      <c r="D777" s="1065"/>
      <c r="E777" s="1065"/>
      <c r="F777" s="1065"/>
      <c r="G777" s="1065"/>
      <c r="H777" s="1065"/>
      <c r="I777" s="1065"/>
      <c r="J777" s="1065"/>
      <c r="K777" s="1065"/>
      <c r="L777" s="1065"/>
      <c r="M777" s="1065"/>
      <c r="N777" s="1065"/>
      <c r="O777" s="1065"/>
      <c r="P777" s="1065"/>
      <c r="Q777" s="1065"/>
      <c r="R777" s="1065"/>
      <c r="S777" s="1065"/>
      <c r="T777" s="1065"/>
      <c r="U777" s="1065"/>
      <c r="V777" s="1065"/>
      <c r="W777" s="1065"/>
      <c r="X777" s="1065"/>
      <c r="Y777" s="1065"/>
      <c r="Z777" s="1065"/>
    </row>
    <row r="778" spans="1:26" ht="15.75" customHeight="1">
      <c r="A778" s="1065"/>
      <c r="B778" s="1065"/>
      <c r="C778" s="1065"/>
      <c r="D778" s="1065"/>
      <c r="E778" s="1065"/>
      <c r="F778" s="1065"/>
      <c r="G778" s="1065"/>
      <c r="H778" s="1065"/>
      <c r="I778" s="1065"/>
      <c r="J778" s="1065"/>
      <c r="K778" s="1065"/>
      <c r="L778" s="1065"/>
      <c r="M778" s="1065"/>
      <c r="N778" s="1065"/>
      <c r="O778" s="1065"/>
      <c r="P778" s="1065"/>
      <c r="Q778" s="1065"/>
      <c r="R778" s="1065"/>
      <c r="S778" s="1065"/>
      <c r="T778" s="1065"/>
      <c r="U778" s="1065"/>
      <c r="V778" s="1065"/>
      <c r="W778" s="1065"/>
      <c r="X778" s="1065"/>
      <c r="Y778" s="1065"/>
      <c r="Z778" s="1065"/>
    </row>
    <row r="779" spans="1:26" ht="15.75" customHeight="1">
      <c r="A779" s="1065"/>
      <c r="B779" s="1065"/>
      <c r="C779" s="1065"/>
      <c r="D779" s="1065"/>
      <c r="E779" s="1065"/>
      <c r="F779" s="1065"/>
      <c r="G779" s="1065"/>
      <c r="H779" s="1065"/>
      <c r="I779" s="1065"/>
      <c r="J779" s="1065"/>
      <c r="K779" s="1065"/>
      <c r="L779" s="1065"/>
      <c r="M779" s="1065"/>
      <c r="N779" s="1065"/>
      <c r="O779" s="1065"/>
      <c r="P779" s="1065"/>
      <c r="Q779" s="1065"/>
      <c r="R779" s="1065"/>
      <c r="S779" s="1065"/>
      <c r="T779" s="1065"/>
      <c r="U779" s="1065"/>
      <c r="V779" s="1065"/>
      <c r="W779" s="1065"/>
      <c r="X779" s="1065"/>
      <c r="Y779" s="1065"/>
      <c r="Z779" s="1065"/>
    </row>
    <row r="780" spans="1:26" ht="15.75" customHeight="1">
      <c r="A780" s="1065"/>
      <c r="B780" s="1065"/>
      <c r="C780" s="1065"/>
      <c r="D780" s="1065"/>
      <c r="E780" s="1065"/>
      <c r="F780" s="1065"/>
      <c r="G780" s="1065"/>
      <c r="H780" s="1065"/>
      <c r="I780" s="1065"/>
      <c r="J780" s="1065"/>
      <c r="K780" s="1065"/>
      <c r="L780" s="1065"/>
      <c r="M780" s="1065"/>
      <c r="N780" s="1065"/>
      <c r="O780" s="1065"/>
      <c r="P780" s="1065"/>
      <c r="Q780" s="1065"/>
      <c r="R780" s="1065"/>
      <c r="S780" s="1065"/>
      <c r="T780" s="1065"/>
      <c r="U780" s="1065"/>
      <c r="V780" s="1065"/>
      <c r="W780" s="1065"/>
      <c r="X780" s="1065"/>
      <c r="Y780" s="1065"/>
      <c r="Z780" s="1065"/>
    </row>
    <row r="781" spans="1:26" ht="15.75" customHeight="1">
      <c r="A781" s="1065"/>
      <c r="B781" s="1065"/>
      <c r="C781" s="1065"/>
      <c r="D781" s="1065"/>
      <c r="E781" s="1065"/>
      <c r="F781" s="1065"/>
      <c r="G781" s="1065"/>
      <c r="H781" s="1065"/>
      <c r="I781" s="1065"/>
      <c r="J781" s="1065"/>
      <c r="K781" s="1065"/>
      <c r="L781" s="1065"/>
      <c r="M781" s="1065"/>
      <c r="N781" s="1065"/>
      <c r="O781" s="1065"/>
      <c r="P781" s="1065"/>
      <c r="Q781" s="1065"/>
      <c r="R781" s="1065"/>
      <c r="S781" s="1065"/>
      <c r="T781" s="1065"/>
      <c r="U781" s="1065"/>
      <c r="V781" s="1065"/>
      <c r="W781" s="1065"/>
      <c r="X781" s="1065"/>
      <c r="Y781" s="1065"/>
      <c r="Z781" s="1065"/>
    </row>
    <row r="782" spans="1:26" ht="15.75" customHeight="1">
      <c r="A782" s="1065"/>
      <c r="B782" s="1065"/>
      <c r="C782" s="1065"/>
      <c r="D782" s="1065"/>
      <c r="E782" s="1065"/>
      <c r="F782" s="1065"/>
      <c r="G782" s="1065"/>
      <c r="H782" s="1065"/>
      <c r="I782" s="1065"/>
      <c r="J782" s="1065"/>
      <c r="K782" s="1065"/>
      <c r="L782" s="1065"/>
      <c r="M782" s="1065"/>
      <c r="N782" s="1065"/>
      <c r="O782" s="1065"/>
      <c r="P782" s="1065"/>
      <c r="Q782" s="1065"/>
      <c r="R782" s="1065"/>
      <c r="S782" s="1065"/>
      <c r="T782" s="1065"/>
      <c r="U782" s="1065"/>
      <c r="V782" s="1065"/>
      <c r="W782" s="1065"/>
      <c r="X782" s="1065"/>
      <c r="Y782" s="1065"/>
      <c r="Z782" s="1065"/>
    </row>
    <row r="783" spans="1:26" ht="15.75" customHeight="1">
      <c r="A783" s="1065"/>
      <c r="B783" s="1065"/>
      <c r="C783" s="1065"/>
      <c r="D783" s="1065"/>
      <c r="E783" s="1065"/>
      <c r="F783" s="1065"/>
      <c r="G783" s="1065"/>
      <c r="H783" s="1065"/>
      <c r="I783" s="1065"/>
      <c r="J783" s="1065"/>
      <c r="K783" s="1065"/>
      <c r="L783" s="1065"/>
      <c r="M783" s="1065"/>
      <c r="N783" s="1065"/>
      <c r="O783" s="1065"/>
      <c r="P783" s="1065"/>
      <c r="Q783" s="1065"/>
      <c r="R783" s="1065"/>
      <c r="S783" s="1065"/>
      <c r="T783" s="1065"/>
      <c r="U783" s="1065"/>
      <c r="V783" s="1065"/>
      <c r="W783" s="1065"/>
      <c r="X783" s="1065"/>
      <c r="Y783" s="1065"/>
      <c r="Z783" s="1065"/>
    </row>
    <row r="784" spans="1:26" ht="15.75" customHeight="1">
      <c r="A784" s="1065"/>
      <c r="B784" s="1065"/>
      <c r="C784" s="1065"/>
      <c r="D784" s="1065"/>
      <c r="E784" s="1065"/>
      <c r="F784" s="1065"/>
      <c r="G784" s="1065"/>
      <c r="H784" s="1065"/>
      <c r="I784" s="1065"/>
      <c r="J784" s="1065"/>
      <c r="K784" s="1065"/>
      <c r="L784" s="1065"/>
      <c r="M784" s="1065"/>
      <c r="N784" s="1065"/>
      <c r="O784" s="1065"/>
      <c r="P784" s="1065"/>
      <c r="Q784" s="1065"/>
      <c r="R784" s="1065"/>
      <c r="S784" s="1065"/>
      <c r="T784" s="1065"/>
      <c r="U784" s="1065"/>
      <c r="V784" s="1065"/>
      <c r="W784" s="1065"/>
      <c r="X784" s="1065"/>
      <c r="Y784" s="1065"/>
      <c r="Z784" s="1065"/>
    </row>
    <row r="785" spans="1:26" ht="15.75" customHeight="1">
      <c r="A785" s="1065"/>
      <c r="B785" s="1065"/>
      <c r="C785" s="1065"/>
      <c r="D785" s="1065"/>
      <c r="E785" s="1065"/>
      <c r="F785" s="1065"/>
      <c r="G785" s="1065"/>
      <c r="H785" s="1065"/>
      <c r="I785" s="1065"/>
      <c r="J785" s="1065"/>
      <c r="K785" s="1065"/>
      <c r="L785" s="1065"/>
      <c r="M785" s="1065"/>
      <c r="N785" s="1065"/>
      <c r="O785" s="1065"/>
      <c r="P785" s="1065"/>
      <c r="Q785" s="1065"/>
      <c r="R785" s="1065"/>
      <c r="S785" s="1065"/>
      <c r="T785" s="1065"/>
      <c r="U785" s="1065"/>
      <c r="V785" s="1065"/>
      <c r="W785" s="1065"/>
      <c r="X785" s="1065"/>
      <c r="Y785" s="1065"/>
      <c r="Z785" s="1065"/>
    </row>
    <row r="786" spans="1:26" ht="15.75" customHeight="1">
      <c r="A786" s="1065"/>
      <c r="B786" s="1065"/>
      <c r="C786" s="1065"/>
      <c r="D786" s="1065"/>
      <c r="E786" s="1065"/>
      <c r="F786" s="1065"/>
      <c r="G786" s="1065"/>
      <c r="H786" s="1065"/>
      <c r="I786" s="1065"/>
      <c r="J786" s="1065"/>
      <c r="K786" s="1065"/>
      <c r="L786" s="1065"/>
      <c r="M786" s="1065"/>
      <c r="N786" s="1065"/>
      <c r="O786" s="1065"/>
      <c r="P786" s="1065"/>
      <c r="Q786" s="1065"/>
      <c r="R786" s="1065"/>
      <c r="S786" s="1065"/>
      <c r="T786" s="1065"/>
      <c r="U786" s="1065"/>
      <c r="V786" s="1065"/>
      <c r="W786" s="1065"/>
      <c r="X786" s="1065"/>
      <c r="Y786" s="1065"/>
      <c r="Z786" s="1065"/>
    </row>
    <row r="787" spans="1:26" ht="15.75" customHeight="1">
      <c r="A787" s="1065"/>
      <c r="B787" s="1065"/>
      <c r="C787" s="1065"/>
      <c r="D787" s="1065"/>
      <c r="E787" s="1065"/>
      <c r="F787" s="1065"/>
      <c r="G787" s="1065"/>
      <c r="H787" s="1065"/>
      <c r="I787" s="1065"/>
      <c r="J787" s="1065"/>
      <c r="K787" s="1065"/>
      <c r="L787" s="1065"/>
      <c r="M787" s="1065"/>
      <c r="N787" s="1065"/>
      <c r="O787" s="1065"/>
      <c r="P787" s="1065"/>
      <c r="Q787" s="1065"/>
      <c r="R787" s="1065"/>
      <c r="S787" s="1065"/>
      <c r="T787" s="1065"/>
      <c r="U787" s="1065"/>
      <c r="V787" s="1065"/>
      <c r="W787" s="1065"/>
      <c r="X787" s="1065"/>
      <c r="Y787" s="1065"/>
      <c r="Z787" s="1065"/>
    </row>
    <row r="788" spans="1:26" ht="15.75" customHeight="1">
      <c r="A788" s="1065"/>
      <c r="B788" s="1065"/>
      <c r="C788" s="1065"/>
      <c r="D788" s="1065"/>
      <c r="E788" s="1065"/>
      <c r="F788" s="1065"/>
      <c r="G788" s="1065"/>
      <c r="H788" s="1065"/>
      <c r="I788" s="1065"/>
      <c r="J788" s="1065"/>
      <c r="K788" s="1065"/>
      <c r="L788" s="1065"/>
      <c r="M788" s="1065"/>
      <c r="N788" s="1065"/>
      <c r="O788" s="1065"/>
      <c r="P788" s="1065"/>
      <c r="Q788" s="1065"/>
      <c r="R788" s="1065"/>
      <c r="S788" s="1065"/>
      <c r="T788" s="1065"/>
      <c r="U788" s="1065"/>
      <c r="V788" s="1065"/>
      <c r="W788" s="1065"/>
      <c r="X788" s="1065"/>
      <c r="Y788" s="1065"/>
      <c r="Z788" s="1065"/>
    </row>
    <row r="789" spans="1:26" ht="15.75" customHeight="1">
      <c r="A789" s="1065"/>
      <c r="B789" s="1065"/>
      <c r="C789" s="1065"/>
      <c r="D789" s="1065"/>
      <c r="E789" s="1065"/>
      <c r="F789" s="1065"/>
      <c r="G789" s="1065"/>
      <c r="H789" s="1065"/>
      <c r="I789" s="1065"/>
      <c r="J789" s="1065"/>
      <c r="K789" s="1065"/>
      <c r="L789" s="1065"/>
      <c r="M789" s="1065"/>
      <c r="N789" s="1065"/>
      <c r="O789" s="1065"/>
      <c r="P789" s="1065"/>
      <c r="Q789" s="1065"/>
      <c r="R789" s="1065"/>
      <c r="S789" s="1065"/>
      <c r="T789" s="1065"/>
      <c r="U789" s="1065"/>
      <c r="V789" s="1065"/>
      <c r="W789" s="1065"/>
      <c r="X789" s="1065"/>
      <c r="Y789" s="1065"/>
      <c r="Z789" s="1065"/>
    </row>
    <row r="790" spans="1:26" ht="15.75" customHeight="1">
      <c r="A790" s="1065"/>
      <c r="B790" s="1065"/>
      <c r="C790" s="1065"/>
      <c r="D790" s="1065"/>
      <c r="E790" s="1065"/>
      <c r="F790" s="1065"/>
      <c r="G790" s="1065"/>
      <c r="H790" s="1065"/>
      <c r="I790" s="1065"/>
      <c r="J790" s="1065"/>
      <c r="K790" s="1065"/>
      <c r="L790" s="1065"/>
      <c r="M790" s="1065"/>
      <c r="N790" s="1065"/>
      <c r="O790" s="1065"/>
      <c r="P790" s="1065"/>
      <c r="Q790" s="1065"/>
      <c r="R790" s="1065"/>
      <c r="S790" s="1065"/>
      <c r="T790" s="1065"/>
      <c r="U790" s="1065"/>
      <c r="V790" s="1065"/>
      <c r="W790" s="1065"/>
      <c r="X790" s="1065"/>
      <c r="Y790" s="1065"/>
      <c r="Z790" s="1065"/>
    </row>
    <row r="791" spans="1:26" ht="15.75" customHeight="1">
      <c r="A791" s="1065"/>
      <c r="B791" s="1065"/>
      <c r="C791" s="1065"/>
      <c r="D791" s="1065"/>
      <c r="E791" s="1065"/>
      <c r="F791" s="1065"/>
      <c r="G791" s="1065"/>
      <c r="H791" s="1065"/>
      <c r="I791" s="1065"/>
      <c r="J791" s="1065"/>
      <c r="K791" s="1065"/>
      <c r="L791" s="1065"/>
      <c r="M791" s="1065"/>
      <c r="N791" s="1065"/>
      <c r="O791" s="1065"/>
      <c r="P791" s="1065"/>
      <c r="Q791" s="1065"/>
      <c r="R791" s="1065"/>
      <c r="S791" s="1065"/>
      <c r="T791" s="1065"/>
      <c r="U791" s="1065"/>
      <c r="V791" s="1065"/>
      <c r="W791" s="1065"/>
      <c r="X791" s="1065"/>
      <c r="Y791" s="1065"/>
      <c r="Z791" s="1065"/>
    </row>
    <row r="792" spans="1:26" ht="15.75" customHeight="1">
      <c r="A792" s="1065"/>
      <c r="B792" s="1065"/>
      <c r="C792" s="1065"/>
      <c r="D792" s="1065"/>
      <c r="E792" s="1065"/>
      <c r="F792" s="1065"/>
      <c r="G792" s="1065"/>
      <c r="H792" s="1065"/>
      <c r="I792" s="1065"/>
      <c r="J792" s="1065"/>
      <c r="K792" s="1065"/>
      <c r="L792" s="1065"/>
      <c r="M792" s="1065"/>
      <c r="N792" s="1065"/>
      <c r="O792" s="1065"/>
      <c r="P792" s="1065"/>
      <c r="Q792" s="1065"/>
      <c r="R792" s="1065"/>
      <c r="S792" s="1065"/>
      <c r="T792" s="1065"/>
      <c r="U792" s="1065"/>
      <c r="V792" s="1065"/>
      <c r="W792" s="1065"/>
      <c r="X792" s="1065"/>
      <c r="Y792" s="1065"/>
      <c r="Z792" s="1065"/>
    </row>
    <row r="793" spans="1:26" ht="15.75" customHeight="1">
      <c r="A793" s="1065"/>
      <c r="B793" s="1065"/>
      <c r="C793" s="1065"/>
      <c r="D793" s="1065"/>
      <c r="E793" s="1065"/>
      <c r="F793" s="1065"/>
      <c r="G793" s="1065"/>
      <c r="H793" s="1065"/>
      <c r="I793" s="1065"/>
      <c r="J793" s="1065"/>
      <c r="K793" s="1065"/>
      <c r="L793" s="1065"/>
      <c r="M793" s="1065"/>
      <c r="N793" s="1065"/>
      <c r="O793" s="1065"/>
      <c r="P793" s="1065"/>
      <c r="Q793" s="1065"/>
      <c r="R793" s="1065"/>
      <c r="S793" s="1065"/>
      <c r="T793" s="1065"/>
      <c r="U793" s="1065"/>
      <c r="V793" s="1065"/>
      <c r="W793" s="1065"/>
      <c r="X793" s="1065"/>
      <c r="Y793" s="1065"/>
      <c r="Z793" s="1065"/>
    </row>
    <row r="794" spans="1:26" ht="15.75" customHeight="1">
      <c r="A794" s="1065"/>
      <c r="B794" s="1065"/>
      <c r="C794" s="1065"/>
      <c r="D794" s="1065"/>
      <c r="E794" s="1065"/>
      <c r="F794" s="1065"/>
      <c r="G794" s="1065"/>
      <c r="H794" s="1065"/>
      <c r="I794" s="1065"/>
      <c r="J794" s="1065"/>
      <c r="K794" s="1065"/>
      <c r="L794" s="1065"/>
      <c r="M794" s="1065"/>
      <c r="N794" s="1065"/>
      <c r="O794" s="1065"/>
      <c r="P794" s="1065"/>
      <c r="Q794" s="1065"/>
      <c r="R794" s="1065"/>
      <c r="S794" s="1065"/>
      <c r="T794" s="1065"/>
      <c r="U794" s="1065"/>
      <c r="V794" s="1065"/>
      <c r="W794" s="1065"/>
      <c r="X794" s="1065"/>
      <c r="Y794" s="1065"/>
      <c r="Z794" s="1065"/>
    </row>
    <row r="795" spans="1:26" ht="15.75" customHeight="1">
      <c r="A795" s="1065"/>
      <c r="B795" s="1065"/>
      <c r="C795" s="1065"/>
      <c r="D795" s="1065"/>
      <c r="E795" s="1065"/>
      <c r="F795" s="1065"/>
      <c r="G795" s="1065"/>
      <c r="H795" s="1065"/>
      <c r="I795" s="1065"/>
      <c r="J795" s="1065"/>
      <c r="K795" s="1065"/>
      <c r="L795" s="1065"/>
      <c r="M795" s="1065"/>
      <c r="N795" s="1065"/>
      <c r="O795" s="1065"/>
      <c r="P795" s="1065"/>
      <c r="Q795" s="1065"/>
      <c r="R795" s="1065"/>
      <c r="S795" s="1065"/>
      <c r="T795" s="1065"/>
      <c r="U795" s="1065"/>
      <c r="V795" s="1065"/>
      <c r="W795" s="1065"/>
      <c r="X795" s="1065"/>
      <c r="Y795" s="1065"/>
      <c r="Z795" s="1065"/>
    </row>
    <row r="796" spans="1:26" ht="15.75" customHeight="1">
      <c r="A796" s="1065"/>
      <c r="B796" s="1065"/>
      <c r="C796" s="1065"/>
      <c r="D796" s="1065"/>
      <c r="E796" s="1065"/>
      <c r="F796" s="1065"/>
      <c r="G796" s="1065"/>
      <c r="H796" s="1065"/>
      <c r="I796" s="1065"/>
      <c r="J796" s="1065"/>
      <c r="K796" s="1065"/>
      <c r="L796" s="1065"/>
      <c r="M796" s="1065"/>
      <c r="N796" s="1065"/>
      <c r="O796" s="1065"/>
      <c r="P796" s="1065"/>
      <c r="Q796" s="1065"/>
      <c r="R796" s="1065"/>
      <c r="S796" s="1065"/>
      <c r="T796" s="1065"/>
      <c r="U796" s="1065"/>
      <c r="V796" s="1065"/>
      <c r="W796" s="1065"/>
      <c r="X796" s="1065"/>
      <c r="Y796" s="1065"/>
      <c r="Z796" s="1065"/>
    </row>
    <row r="797" spans="1:26" ht="15.75" customHeight="1">
      <c r="A797" s="1065"/>
      <c r="B797" s="1065"/>
      <c r="C797" s="1065"/>
      <c r="D797" s="1065"/>
      <c r="E797" s="1065"/>
      <c r="F797" s="1065"/>
      <c r="G797" s="1065"/>
      <c r="H797" s="1065"/>
      <c r="I797" s="1065"/>
      <c r="J797" s="1065"/>
      <c r="K797" s="1065"/>
      <c r="L797" s="1065"/>
      <c r="M797" s="1065"/>
      <c r="N797" s="1065"/>
      <c r="O797" s="1065"/>
      <c r="P797" s="1065"/>
      <c r="Q797" s="1065"/>
      <c r="R797" s="1065"/>
      <c r="S797" s="1065"/>
      <c r="T797" s="1065"/>
      <c r="U797" s="1065"/>
      <c r="V797" s="1065"/>
      <c r="W797" s="1065"/>
      <c r="X797" s="1065"/>
      <c r="Y797" s="1065"/>
      <c r="Z797" s="1065"/>
    </row>
    <row r="798" spans="1:26" ht="15.75" customHeight="1">
      <c r="A798" s="1065"/>
      <c r="B798" s="1065"/>
      <c r="C798" s="1065"/>
      <c r="D798" s="1065"/>
      <c r="E798" s="1065"/>
      <c r="F798" s="1065"/>
      <c r="G798" s="1065"/>
      <c r="H798" s="1065"/>
      <c r="I798" s="1065"/>
      <c r="J798" s="1065"/>
      <c r="K798" s="1065"/>
      <c r="L798" s="1065"/>
      <c r="M798" s="1065"/>
      <c r="N798" s="1065"/>
      <c r="O798" s="1065"/>
      <c r="P798" s="1065"/>
      <c r="Q798" s="1065"/>
      <c r="R798" s="1065"/>
      <c r="S798" s="1065"/>
      <c r="T798" s="1065"/>
      <c r="U798" s="1065"/>
      <c r="V798" s="1065"/>
      <c r="W798" s="1065"/>
      <c r="X798" s="1065"/>
      <c r="Y798" s="1065"/>
      <c r="Z798" s="1065"/>
    </row>
    <row r="799" spans="1:26" ht="15.75" customHeight="1">
      <c r="A799" s="1065"/>
      <c r="B799" s="1065"/>
      <c r="C799" s="1065"/>
      <c r="D799" s="1065"/>
      <c r="E799" s="1065"/>
      <c r="F799" s="1065"/>
      <c r="G799" s="1065"/>
      <c r="H799" s="1065"/>
      <c r="I799" s="1065"/>
      <c r="J799" s="1065"/>
      <c r="K799" s="1065"/>
      <c r="L799" s="1065"/>
      <c r="M799" s="1065"/>
      <c r="N799" s="1065"/>
      <c r="O799" s="1065"/>
      <c r="P799" s="1065"/>
      <c r="Q799" s="1065"/>
      <c r="R799" s="1065"/>
      <c r="S799" s="1065"/>
      <c r="T799" s="1065"/>
      <c r="U799" s="1065"/>
      <c r="V799" s="1065"/>
      <c r="W799" s="1065"/>
      <c r="X799" s="1065"/>
      <c r="Y799" s="1065"/>
      <c r="Z799" s="1065"/>
    </row>
    <row r="800" spans="1:26" ht="15.75" customHeight="1">
      <c r="A800" s="1065"/>
      <c r="B800" s="1065"/>
      <c r="C800" s="1065"/>
      <c r="D800" s="1065"/>
      <c r="E800" s="1065"/>
      <c r="F800" s="1065"/>
      <c r="G800" s="1065"/>
      <c r="H800" s="1065"/>
      <c r="I800" s="1065"/>
      <c r="J800" s="1065"/>
      <c r="K800" s="1065"/>
      <c r="L800" s="1065"/>
      <c r="M800" s="1065"/>
      <c r="N800" s="1065"/>
      <c r="O800" s="1065"/>
      <c r="P800" s="1065"/>
      <c r="Q800" s="1065"/>
      <c r="R800" s="1065"/>
      <c r="S800" s="1065"/>
      <c r="T800" s="1065"/>
      <c r="U800" s="1065"/>
      <c r="V800" s="1065"/>
      <c r="W800" s="1065"/>
      <c r="X800" s="1065"/>
      <c r="Y800" s="1065"/>
      <c r="Z800" s="1065"/>
    </row>
    <row r="801" spans="1:26" ht="15.75" customHeight="1">
      <c r="A801" s="1065"/>
      <c r="B801" s="1065"/>
      <c r="C801" s="1065"/>
      <c r="D801" s="1065"/>
      <c r="E801" s="1065"/>
      <c r="F801" s="1065"/>
      <c r="G801" s="1065"/>
      <c r="H801" s="1065"/>
      <c r="I801" s="1065"/>
      <c r="J801" s="1065"/>
      <c r="K801" s="1065"/>
      <c r="L801" s="1065"/>
      <c r="M801" s="1065"/>
      <c r="N801" s="1065"/>
      <c r="O801" s="1065"/>
      <c r="P801" s="1065"/>
      <c r="Q801" s="1065"/>
      <c r="R801" s="1065"/>
      <c r="S801" s="1065"/>
      <c r="T801" s="1065"/>
      <c r="U801" s="1065"/>
      <c r="V801" s="1065"/>
      <c r="W801" s="1065"/>
      <c r="X801" s="1065"/>
      <c r="Y801" s="1065"/>
      <c r="Z801" s="1065"/>
    </row>
    <row r="802" spans="1:26" ht="15.75" customHeight="1">
      <c r="A802" s="1065"/>
      <c r="B802" s="1065"/>
      <c r="C802" s="1065"/>
      <c r="D802" s="1065"/>
      <c r="E802" s="1065"/>
      <c r="F802" s="1065"/>
      <c r="G802" s="1065"/>
      <c r="H802" s="1065"/>
      <c r="I802" s="1065"/>
      <c r="J802" s="1065"/>
      <c r="K802" s="1065"/>
      <c r="L802" s="1065"/>
      <c r="M802" s="1065"/>
      <c r="N802" s="1065"/>
      <c r="O802" s="1065"/>
      <c r="P802" s="1065"/>
      <c r="Q802" s="1065"/>
      <c r="R802" s="1065"/>
      <c r="S802" s="1065"/>
      <c r="T802" s="1065"/>
      <c r="U802" s="1065"/>
      <c r="V802" s="1065"/>
      <c r="W802" s="1065"/>
      <c r="X802" s="1065"/>
      <c r="Y802" s="1065"/>
      <c r="Z802" s="1065"/>
    </row>
    <row r="803" spans="1:26" ht="15.75" customHeight="1">
      <c r="A803" s="1065"/>
      <c r="B803" s="1065"/>
      <c r="C803" s="1065"/>
      <c r="D803" s="1065"/>
      <c r="E803" s="1065"/>
      <c r="F803" s="1065"/>
      <c r="G803" s="1065"/>
      <c r="H803" s="1065"/>
      <c r="I803" s="1065"/>
      <c r="J803" s="1065"/>
      <c r="K803" s="1065"/>
      <c r="L803" s="1065"/>
      <c r="M803" s="1065"/>
      <c r="N803" s="1065"/>
      <c r="O803" s="1065"/>
      <c r="P803" s="1065"/>
      <c r="Q803" s="1065"/>
      <c r="R803" s="1065"/>
      <c r="S803" s="1065"/>
      <c r="T803" s="1065"/>
      <c r="U803" s="1065"/>
      <c r="V803" s="1065"/>
      <c r="W803" s="1065"/>
      <c r="X803" s="1065"/>
      <c r="Y803" s="1065"/>
      <c r="Z803" s="1065"/>
    </row>
    <row r="804" spans="1:26" ht="15.75" customHeight="1">
      <c r="A804" s="1065"/>
      <c r="B804" s="1065"/>
      <c r="C804" s="1065"/>
      <c r="D804" s="1065"/>
      <c r="E804" s="1065"/>
      <c r="F804" s="1065"/>
      <c r="G804" s="1065"/>
      <c r="H804" s="1065"/>
      <c r="I804" s="1065"/>
      <c r="J804" s="1065"/>
      <c r="K804" s="1065"/>
      <c r="L804" s="1065"/>
      <c r="M804" s="1065"/>
      <c r="N804" s="1065"/>
      <c r="O804" s="1065"/>
      <c r="P804" s="1065"/>
      <c r="Q804" s="1065"/>
      <c r="R804" s="1065"/>
      <c r="S804" s="1065"/>
      <c r="T804" s="1065"/>
      <c r="U804" s="1065"/>
      <c r="V804" s="1065"/>
      <c r="W804" s="1065"/>
      <c r="X804" s="1065"/>
      <c r="Y804" s="1065"/>
      <c r="Z804" s="1065"/>
    </row>
    <row r="805" spans="1:26" ht="15.75" customHeight="1">
      <c r="A805" s="1065"/>
      <c r="B805" s="1065"/>
      <c r="C805" s="1065"/>
      <c r="D805" s="1065"/>
      <c r="E805" s="1065"/>
      <c r="F805" s="1065"/>
      <c r="G805" s="1065"/>
      <c r="H805" s="1065"/>
      <c r="I805" s="1065"/>
      <c r="J805" s="1065"/>
      <c r="K805" s="1065"/>
      <c r="L805" s="1065"/>
      <c r="M805" s="1065"/>
      <c r="N805" s="1065"/>
      <c r="O805" s="1065"/>
      <c r="P805" s="1065"/>
      <c r="Q805" s="1065"/>
      <c r="R805" s="1065"/>
      <c r="S805" s="1065"/>
      <c r="T805" s="1065"/>
      <c r="U805" s="1065"/>
      <c r="V805" s="1065"/>
      <c r="W805" s="1065"/>
      <c r="X805" s="1065"/>
      <c r="Y805" s="1065"/>
      <c r="Z805" s="1065"/>
    </row>
    <row r="806" spans="1:26" ht="15.75" customHeight="1">
      <c r="A806" s="1065"/>
      <c r="B806" s="1065"/>
      <c r="C806" s="1065"/>
      <c r="D806" s="1065"/>
      <c r="E806" s="1065"/>
      <c r="F806" s="1065"/>
      <c r="G806" s="1065"/>
      <c r="H806" s="1065"/>
      <c r="I806" s="1065"/>
      <c r="J806" s="1065"/>
      <c r="K806" s="1065"/>
      <c r="L806" s="1065"/>
      <c r="M806" s="1065"/>
      <c r="N806" s="1065"/>
      <c r="O806" s="1065"/>
      <c r="P806" s="1065"/>
      <c r="Q806" s="1065"/>
      <c r="R806" s="1065"/>
      <c r="S806" s="1065"/>
      <c r="T806" s="1065"/>
      <c r="U806" s="1065"/>
      <c r="V806" s="1065"/>
      <c r="W806" s="1065"/>
      <c r="X806" s="1065"/>
      <c r="Y806" s="1065"/>
      <c r="Z806" s="1065"/>
    </row>
    <row r="807" spans="1:26" ht="15.75" customHeight="1">
      <c r="A807" s="1065"/>
      <c r="B807" s="1065"/>
      <c r="C807" s="1065"/>
      <c r="D807" s="1065"/>
      <c r="E807" s="1065"/>
      <c r="F807" s="1065"/>
      <c r="G807" s="1065"/>
      <c r="H807" s="1065"/>
      <c r="I807" s="1065"/>
      <c r="J807" s="1065"/>
      <c r="K807" s="1065"/>
      <c r="L807" s="1065"/>
      <c r="M807" s="1065"/>
      <c r="N807" s="1065"/>
      <c r="O807" s="1065"/>
      <c r="P807" s="1065"/>
      <c r="Q807" s="1065"/>
      <c r="R807" s="1065"/>
      <c r="S807" s="1065"/>
      <c r="T807" s="1065"/>
      <c r="U807" s="1065"/>
      <c r="V807" s="1065"/>
      <c r="W807" s="1065"/>
      <c r="X807" s="1065"/>
      <c r="Y807" s="1065"/>
      <c r="Z807" s="1065"/>
    </row>
    <row r="808" spans="1:26" ht="15.75" customHeight="1">
      <c r="A808" s="1065"/>
      <c r="B808" s="1065"/>
      <c r="C808" s="1065"/>
      <c r="D808" s="1065"/>
      <c r="E808" s="1065"/>
      <c r="F808" s="1065"/>
      <c r="G808" s="1065"/>
      <c r="H808" s="1065"/>
      <c r="I808" s="1065"/>
      <c r="J808" s="1065"/>
      <c r="K808" s="1065"/>
      <c r="L808" s="1065"/>
      <c r="M808" s="1065"/>
      <c r="N808" s="1065"/>
      <c r="O808" s="1065"/>
      <c r="P808" s="1065"/>
      <c r="Q808" s="1065"/>
      <c r="R808" s="1065"/>
      <c r="S808" s="1065"/>
      <c r="T808" s="1065"/>
      <c r="U808" s="1065"/>
      <c r="V808" s="1065"/>
      <c r="W808" s="1065"/>
      <c r="X808" s="1065"/>
      <c r="Y808" s="1065"/>
      <c r="Z808" s="1065"/>
    </row>
    <row r="809" spans="1:26" ht="15.75" customHeight="1">
      <c r="A809" s="1065"/>
      <c r="B809" s="1065"/>
      <c r="C809" s="1065"/>
      <c r="D809" s="1065"/>
      <c r="E809" s="1065"/>
      <c r="F809" s="1065"/>
      <c r="G809" s="1065"/>
      <c r="H809" s="1065"/>
      <c r="I809" s="1065"/>
      <c r="J809" s="1065"/>
      <c r="K809" s="1065"/>
      <c r="L809" s="1065"/>
      <c r="M809" s="1065"/>
      <c r="N809" s="1065"/>
      <c r="O809" s="1065"/>
      <c r="P809" s="1065"/>
      <c r="Q809" s="1065"/>
      <c r="R809" s="1065"/>
      <c r="S809" s="1065"/>
      <c r="T809" s="1065"/>
      <c r="U809" s="1065"/>
      <c r="V809" s="1065"/>
      <c r="W809" s="1065"/>
      <c r="X809" s="1065"/>
      <c r="Y809" s="1065"/>
      <c r="Z809" s="1065"/>
    </row>
    <row r="810" spans="1:26" ht="15.75" customHeight="1">
      <c r="A810" s="1065"/>
      <c r="B810" s="1065"/>
      <c r="C810" s="1065"/>
      <c r="D810" s="1065"/>
      <c r="E810" s="1065"/>
      <c r="F810" s="1065"/>
      <c r="G810" s="1065"/>
      <c r="H810" s="1065"/>
      <c r="I810" s="1065"/>
      <c r="J810" s="1065"/>
      <c r="K810" s="1065"/>
      <c r="L810" s="1065"/>
      <c r="M810" s="1065"/>
      <c r="N810" s="1065"/>
      <c r="O810" s="1065"/>
      <c r="P810" s="1065"/>
      <c r="Q810" s="1065"/>
      <c r="R810" s="1065"/>
      <c r="S810" s="1065"/>
      <c r="T810" s="1065"/>
      <c r="U810" s="1065"/>
      <c r="V810" s="1065"/>
      <c r="W810" s="1065"/>
      <c r="X810" s="1065"/>
      <c r="Y810" s="1065"/>
      <c r="Z810" s="1065"/>
    </row>
    <row r="811" spans="1:26" ht="15.75" customHeight="1">
      <c r="A811" s="1065"/>
      <c r="B811" s="1065"/>
      <c r="C811" s="1065"/>
      <c r="D811" s="1065"/>
      <c r="E811" s="1065"/>
      <c r="F811" s="1065"/>
      <c r="G811" s="1065"/>
      <c r="H811" s="1065"/>
      <c r="I811" s="1065"/>
      <c r="J811" s="1065"/>
      <c r="K811" s="1065"/>
      <c r="L811" s="1065"/>
      <c r="M811" s="1065"/>
      <c r="N811" s="1065"/>
      <c r="O811" s="1065"/>
      <c r="P811" s="1065"/>
      <c r="Q811" s="1065"/>
      <c r="R811" s="1065"/>
      <c r="S811" s="1065"/>
      <c r="T811" s="1065"/>
      <c r="U811" s="1065"/>
      <c r="V811" s="1065"/>
      <c r="W811" s="1065"/>
      <c r="X811" s="1065"/>
      <c r="Y811" s="1065"/>
      <c r="Z811" s="1065"/>
    </row>
    <row r="812" spans="1:26" ht="15.75" customHeight="1">
      <c r="A812" s="1065"/>
      <c r="B812" s="1065"/>
      <c r="C812" s="1065"/>
      <c r="D812" s="1065"/>
      <c r="E812" s="1065"/>
      <c r="F812" s="1065"/>
      <c r="G812" s="1065"/>
      <c r="H812" s="1065"/>
      <c r="I812" s="1065"/>
      <c r="J812" s="1065"/>
      <c r="K812" s="1065"/>
      <c r="L812" s="1065"/>
      <c r="M812" s="1065"/>
      <c r="N812" s="1065"/>
      <c r="O812" s="1065"/>
      <c r="P812" s="1065"/>
      <c r="Q812" s="1065"/>
      <c r="R812" s="1065"/>
      <c r="S812" s="1065"/>
      <c r="T812" s="1065"/>
      <c r="U812" s="1065"/>
      <c r="V812" s="1065"/>
      <c r="W812" s="1065"/>
      <c r="X812" s="1065"/>
      <c r="Y812" s="1065"/>
      <c r="Z812" s="1065"/>
    </row>
    <row r="813" spans="1:26" ht="15.75" customHeight="1">
      <c r="A813" s="1065"/>
      <c r="B813" s="1065"/>
      <c r="C813" s="1065"/>
      <c r="D813" s="1065"/>
      <c r="E813" s="1065"/>
      <c r="F813" s="1065"/>
      <c r="G813" s="1065"/>
      <c r="H813" s="1065"/>
      <c r="I813" s="1065"/>
      <c r="J813" s="1065"/>
      <c r="K813" s="1065"/>
      <c r="L813" s="1065"/>
      <c r="M813" s="1065"/>
      <c r="N813" s="1065"/>
      <c r="O813" s="1065"/>
      <c r="P813" s="1065"/>
      <c r="Q813" s="1065"/>
      <c r="R813" s="1065"/>
      <c r="S813" s="1065"/>
      <c r="T813" s="1065"/>
      <c r="U813" s="1065"/>
      <c r="V813" s="1065"/>
      <c r="W813" s="1065"/>
      <c r="X813" s="1065"/>
      <c r="Y813" s="1065"/>
      <c r="Z813" s="1065"/>
    </row>
    <row r="814" spans="1:26" ht="15.75" customHeight="1">
      <c r="A814" s="1065"/>
      <c r="B814" s="1065"/>
      <c r="C814" s="1065"/>
      <c r="D814" s="1065"/>
      <c r="E814" s="1065"/>
      <c r="F814" s="1065"/>
      <c r="G814" s="1065"/>
      <c r="H814" s="1065"/>
      <c r="I814" s="1065"/>
      <c r="J814" s="1065"/>
      <c r="K814" s="1065"/>
      <c r="L814" s="1065"/>
      <c r="M814" s="1065"/>
      <c r="N814" s="1065"/>
      <c r="O814" s="1065"/>
      <c r="P814" s="1065"/>
      <c r="Q814" s="1065"/>
      <c r="R814" s="1065"/>
      <c r="S814" s="1065"/>
      <c r="T814" s="1065"/>
      <c r="U814" s="1065"/>
      <c r="V814" s="1065"/>
      <c r="W814" s="1065"/>
      <c r="X814" s="1065"/>
      <c r="Y814" s="1065"/>
      <c r="Z814" s="1065"/>
    </row>
    <row r="815" spans="1:26" ht="15.75" customHeight="1">
      <c r="A815" s="1065"/>
      <c r="B815" s="1065"/>
      <c r="C815" s="1065"/>
      <c r="D815" s="1065"/>
      <c r="E815" s="1065"/>
      <c r="F815" s="1065"/>
      <c r="G815" s="1065"/>
      <c r="H815" s="1065"/>
      <c r="I815" s="1065"/>
      <c r="J815" s="1065"/>
      <c r="K815" s="1065"/>
      <c r="L815" s="1065"/>
      <c r="M815" s="1065"/>
      <c r="N815" s="1065"/>
      <c r="O815" s="1065"/>
      <c r="P815" s="1065"/>
      <c r="Q815" s="1065"/>
      <c r="R815" s="1065"/>
      <c r="S815" s="1065"/>
      <c r="T815" s="1065"/>
      <c r="U815" s="1065"/>
      <c r="V815" s="1065"/>
      <c r="W815" s="1065"/>
      <c r="X815" s="1065"/>
      <c r="Y815" s="1065"/>
      <c r="Z815" s="1065"/>
    </row>
    <row r="816" spans="1:26" ht="15.75" customHeight="1">
      <c r="A816" s="1065"/>
      <c r="B816" s="1065"/>
      <c r="C816" s="1065"/>
      <c r="D816" s="1065"/>
      <c r="E816" s="1065"/>
      <c r="F816" s="1065"/>
      <c r="G816" s="1065"/>
      <c r="H816" s="1065"/>
      <c r="I816" s="1065"/>
      <c r="J816" s="1065"/>
      <c r="K816" s="1065"/>
      <c r="L816" s="1065"/>
      <c r="M816" s="1065"/>
      <c r="N816" s="1065"/>
      <c r="O816" s="1065"/>
      <c r="P816" s="1065"/>
      <c r="Q816" s="1065"/>
      <c r="R816" s="1065"/>
      <c r="S816" s="1065"/>
      <c r="T816" s="1065"/>
      <c r="U816" s="1065"/>
      <c r="V816" s="1065"/>
      <c r="W816" s="1065"/>
      <c r="X816" s="1065"/>
      <c r="Y816" s="1065"/>
      <c r="Z816" s="1065"/>
    </row>
    <row r="817" spans="1:26" ht="15.75" customHeight="1">
      <c r="A817" s="1065"/>
      <c r="B817" s="1065"/>
      <c r="C817" s="1065"/>
      <c r="D817" s="1065"/>
      <c r="E817" s="1065"/>
      <c r="F817" s="1065"/>
      <c r="G817" s="1065"/>
      <c r="H817" s="1065"/>
      <c r="I817" s="1065"/>
      <c r="J817" s="1065"/>
      <c r="K817" s="1065"/>
      <c r="L817" s="1065"/>
      <c r="M817" s="1065"/>
      <c r="N817" s="1065"/>
      <c r="O817" s="1065"/>
      <c r="P817" s="1065"/>
      <c r="Q817" s="1065"/>
      <c r="R817" s="1065"/>
      <c r="S817" s="1065"/>
      <c r="T817" s="1065"/>
      <c r="U817" s="1065"/>
      <c r="V817" s="1065"/>
      <c r="W817" s="1065"/>
      <c r="X817" s="1065"/>
      <c r="Y817" s="1065"/>
      <c r="Z817" s="1065"/>
    </row>
    <row r="818" spans="1:26" ht="15.75" customHeight="1">
      <c r="A818" s="1065"/>
      <c r="B818" s="1065"/>
      <c r="C818" s="1065"/>
      <c r="D818" s="1065"/>
      <c r="E818" s="1065"/>
      <c r="F818" s="1065"/>
      <c r="G818" s="1065"/>
      <c r="H818" s="1065"/>
      <c r="I818" s="1065"/>
      <c r="J818" s="1065"/>
      <c r="K818" s="1065"/>
      <c r="L818" s="1065"/>
      <c r="M818" s="1065"/>
      <c r="N818" s="1065"/>
      <c r="O818" s="1065"/>
      <c r="P818" s="1065"/>
      <c r="Q818" s="1065"/>
      <c r="R818" s="1065"/>
      <c r="S818" s="1065"/>
      <c r="T818" s="1065"/>
      <c r="U818" s="1065"/>
      <c r="V818" s="1065"/>
      <c r="W818" s="1065"/>
      <c r="X818" s="1065"/>
      <c r="Y818" s="1065"/>
      <c r="Z818" s="1065"/>
    </row>
    <row r="819" spans="1:26" ht="15.75" customHeight="1">
      <c r="A819" s="1065"/>
      <c r="B819" s="1065"/>
      <c r="C819" s="1065"/>
      <c r="D819" s="1065"/>
      <c r="E819" s="1065"/>
      <c r="F819" s="1065"/>
      <c r="G819" s="1065"/>
      <c r="H819" s="1065"/>
      <c r="I819" s="1065"/>
      <c r="J819" s="1065"/>
      <c r="K819" s="1065"/>
      <c r="L819" s="1065"/>
      <c r="M819" s="1065"/>
      <c r="N819" s="1065"/>
      <c r="O819" s="1065"/>
      <c r="P819" s="1065"/>
      <c r="Q819" s="1065"/>
      <c r="R819" s="1065"/>
      <c r="S819" s="1065"/>
      <c r="T819" s="1065"/>
      <c r="U819" s="1065"/>
      <c r="V819" s="1065"/>
      <c r="W819" s="1065"/>
      <c r="X819" s="1065"/>
      <c r="Y819" s="1065"/>
      <c r="Z819" s="1065"/>
    </row>
    <row r="820" spans="1:26" ht="15.75" customHeight="1">
      <c r="A820" s="1065"/>
      <c r="B820" s="1065"/>
      <c r="C820" s="1065"/>
      <c r="D820" s="1065"/>
      <c r="E820" s="1065"/>
      <c r="F820" s="1065"/>
      <c r="G820" s="1065"/>
      <c r="H820" s="1065"/>
      <c r="I820" s="1065"/>
      <c r="J820" s="1065"/>
      <c r="K820" s="1065"/>
      <c r="L820" s="1065"/>
      <c r="M820" s="1065"/>
      <c r="N820" s="1065"/>
      <c r="O820" s="1065"/>
      <c r="P820" s="1065"/>
      <c r="Q820" s="1065"/>
      <c r="R820" s="1065"/>
      <c r="S820" s="1065"/>
      <c r="T820" s="1065"/>
      <c r="U820" s="1065"/>
      <c r="V820" s="1065"/>
      <c r="W820" s="1065"/>
      <c r="X820" s="1065"/>
      <c r="Y820" s="1065"/>
      <c r="Z820" s="1065"/>
    </row>
    <row r="821" spans="1:26" ht="15.75" customHeight="1">
      <c r="A821" s="1065"/>
      <c r="B821" s="1065"/>
      <c r="C821" s="1065"/>
      <c r="D821" s="1065"/>
      <c r="E821" s="1065"/>
      <c r="F821" s="1065"/>
      <c r="G821" s="1065"/>
      <c r="H821" s="1065"/>
      <c r="I821" s="1065"/>
      <c r="J821" s="1065"/>
      <c r="K821" s="1065"/>
      <c r="L821" s="1065"/>
      <c r="M821" s="1065"/>
      <c r="N821" s="1065"/>
      <c r="O821" s="1065"/>
      <c r="P821" s="1065"/>
      <c r="Q821" s="1065"/>
      <c r="R821" s="1065"/>
      <c r="S821" s="1065"/>
      <c r="T821" s="1065"/>
      <c r="U821" s="1065"/>
      <c r="V821" s="1065"/>
      <c r="W821" s="1065"/>
      <c r="X821" s="1065"/>
      <c r="Y821" s="1065"/>
      <c r="Z821" s="1065"/>
    </row>
    <row r="822" spans="1:26" ht="15.75" customHeight="1">
      <c r="A822" s="1065"/>
      <c r="B822" s="1065"/>
      <c r="C822" s="1065"/>
      <c r="D822" s="1065"/>
      <c r="E822" s="1065"/>
      <c r="F822" s="1065"/>
      <c r="G822" s="1065"/>
      <c r="H822" s="1065"/>
      <c r="I822" s="1065"/>
      <c r="J822" s="1065"/>
      <c r="K822" s="1065"/>
      <c r="L822" s="1065"/>
      <c r="M822" s="1065"/>
      <c r="N822" s="1065"/>
      <c r="O822" s="1065"/>
      <c r="P822" s="1065"/>
      <c r="Q822" s="1065"/>
      <c r="R822" s="1065"/>
      <c r="S822" s="1065"/>
      <c r="T822" s="1065"/>
      <c r="U822" s="1065"/>
      <c r="V822" s="1065"/>
      <c r="W822" s="1065"/>
      <c r="X822" s="1065"/>
      <c r="Y822" s="1065"/>
      <c r="Z822" s="1065"/>
    </row>
    <row r="823" spans="1:26" ht="15.75" customHeight="1">
      <c r="A823" s="1065"/>
      <c r="B823" s="1065"/>
      <c r="C823" s="1065"/>
      <c r="D823" s="1065"/>
      <c r="E823" s="1065"/>
      <c r="F823" s="1065"/>
      <c r="G823" s="1065"/>
      <c r="H823" s="1065"/>
      <c r="I823" s="1065"/>
      <c r="J823" s="1065"/>
      <c r="K823" s="1065"/>
      <c r="L823" s="1065"/>
      <c r="M823" s="1065"/>
      <c r="N823" s="1065"/>
      <c r="O823" s="1065"/>
      <c r="P823" s="1065"/>
      <c r="Q823" s="1065"/>
      <c r="R823" s="1065"/>
      <c r="S823" s="1065"/>
      <c r="T823" s="1065"/>
      <c r="U823" s="1065"/>
      <c r="V823" s="1065"/>
      <c r="W823" s="1065"/>
      <c r="X823" s="1065"/>
      <c r="Y823" s="1065"/>
      <c r="Z823" s="1065"/>
    </row>
    <row r="824" spans="1:26" ht="15.75" customHeight="1">
      <c r="A824" s="1065"/>
      <c r="B824" s="1065"/>
      <c r="C824" s="1065"/>
      <c r="D824" s="1065"/>
      <c r="E824" s="1065"/>
      <c r="F824" s="1065"/>
      <c r="G824" s="1065"/>
      <c r="H824" s="1065"/>
      <c r="I824" s="1065"/>
      <c r="J824" s="1065"/>
      <c r="K824" s="1065"/>
      <c r="L824" s="1065"/>
      <c r="M824" s="1065"/>
      <c r="N824" s="1065"/>
      <c r="O824" s="1065"/>
      <c r="P824" s="1065"/>
      <c r="Q824" s="1065"/>
      <c r="R824" s="1065"/>
      <c r="S824" s="1065"/>
      <c r="T824" s="1065"/>
      <c r="U824" s="1065"/>
      <c r="V824" s="1065"/>
      <c r="W824" s="1065"/>
      <c r="X824" s="1065"/>
      <c r="Y824" s="1065"/>
      <c r="Z824" s="1065"/>
    </row>
    <row r="825" spans="1:26" ht="15.75" customHeight="1">
      <c r="A825" s="1065"/>
      <c r="B825" s="1065"/>
      <c r="C825" s="1065"/>
      <c r="D825" s="1065"/>
      <c r="E825" s="1065"/>
      <c r="F825" s="1065"/>
      <c r="G825" s="1065"/>
      <c r="H825" s="1065"/>
      <c r="I825" s="1065"/>
      <c r="J825" s="1065"/>
      <c r="K825" s="1065"/>
      <c r="L825" s="1065"/>
      <c r="M825" s="1065"/>
      <c r="N825" s="1065"/>
      <c r="O825" s="1065"/>
      <c r="P825" s="1065"/>
      <c r="Q825" s="1065"/>
      <c r="R825" s="1065"/>
      <c r="S825" s="1065"/>
      <c r="T825" s="1065"/>
      <c r="U825" s="1065"/>
      <c r="V825" s="1065"/>
      <c r="W825" s="1065"/>
      <c r="X825" s="1065"/>
      <c r="Y825" s="1065"/>
      <c r="Z825" s="1065"/>
    </row>
    <row r="826" spans="1:26" ht="15.75" customHeight="1">
      <c r="A826" s="1065"/>
      <c r="B826" s="1065"/>
      <c r="C826" s="1065"/>
      <c r="D826" s="1065"/>
      <c r="E826" s="1065"/>
      <c r="F826" s="1065"/>
      <c r="G826" s="1065"/>
      <c r="H826" s="1065"/>
      <c r="I826" s="1065"/>
      <c r="J826" s="1065"/>
      <c r="K826" s="1065"/>
      <c r="L826" s="1065"/>
      <c r="M826" s="1065"/>
      <c r="N826" s="1065"/>
      <c r="O826" s="1065"/>
      <c r="P826" s="1065"/>
      <c r="Q826" s="1065"/>
      <c r="R826" s="1065"/>
      <c r="S826" s="1065"/>
      <c r="T826" s="1065"/>
      <c r="U826" s="1065"/>
      <c r="V826" s="1065"/>
      <c r="W826" s="1065"/>
      <c r="X826" s="1065"/>
      <c r="Y826" s="1065"/>
      <c r="Z826" s="1065"/>
    </row>
    <row r="827" spans="1:26" ht="15.75" customHeight="1">
      <c r="A827" s="1065"/>
      <c r="B827" s="1065"/>
      <c r="C827" s="1065"/>
      <c r="D827" s="1065"/>
      <c r="E827" s="1065"/>
      <c r="F827" s="1065"/>
      <c r="G827" s="1065"/>
      <c r="H827" s="1065"/>
      <c r="I827" s="1065"/>
      <c r="J827" s="1065"/>
      <c r="K827" s="1065"/>
      <c r="L827" s="1065"/>
      <c r="M827" s="1065"/>
      <c r="N827" s="1065"/>
      <c r="O827" s="1065"/>
      <c r="P827" s="1065"/>
      <c r="Q827" s="1065"/>
      <c r="R827" s="1065"/>
      <c r="S827" s="1065"/>
      <c r="T827" s="1065"/>
      <c r="U827" s="1065"/>
      <c r="V827" s="1065"/>
      <c r="W827" s="1065"/>
      <c r="X827" s="1065"/>
      <c r="Y827" s="1065"/>
      <c r="Z827" s="1065"/>
    </row>
    <row r="828" spans="1:26" ht="15.75" customHeight="1">
      <c r="A828" s="1065"/>
      <c r="B828" s="1065"/>
      <c r="C828" s="1065"/>
      <c r="D828" s="1065"/>
      <c r="E828" s="1065"/>
      <c r="F828" s="1065"/>
      <c r="G828" s="1065"/>
      <c r="H828" s="1065"/>
      <c r="I828" s="1065"/>
      <c r="J828" s="1065"/>
      <c r="K828" s="1065"/>
      <c r="L828" s="1065"/>
      <c r="M828" s="1065"/>
      <c r="N828" s="1065"/>
      <c r="O828" s="1065"/>
      <c r="P828" s="1065"/>
      <c r="Q828" s="1065"/>
      <c r="R828" s="1065"/>
      <c r="S828" s="1065"/>
      <c r="T828" s="1065"/>
      <c r="U828" s="1065"/>
      <c r="V828" s="1065"/>
      <c r="W828" s="1065"/>
      <c r="X828" s="1065"/>
      <c r="Y828" s="1065"/>
      <c r="Z828" s="1065"/>
    </row>
    <row r="829" spans="1:26" ht="15.75" customHeight="1">
      <c r="A829" s="1065"/>
      <c r="B829" s="1065"/>
      <c r="C829" s="1065"/>
      <c r="D829" s="1065"/>
      <c r="E829" s="1065"/>
      <c r="F829" s="1065"/>
      <c r="G829" s="1065"/>
      <c r="H829" s="1065"/>
      <c r="I829" s="1065"/>
      <c r="J829" s="1065"/>
      <c r="K829" s="1065"/>
      <c r="L829" s="1065"/>
      <c r="M829" s="1065"/>
      <c r="N829" s="1065"/>
      <c r="O829" s="1065"/>
      <c r="P829" s="1065"/>
      <c r="Q829" s="1065"/>
      <c r="R829" s="1065"/>
      <c r="S829" s="1065"/>
      <c r="T829" s="1065"/>
      <c r="U829" s="1065"/>
      <c r="V829" s="1065"/>
      <c r="W829" s="1065"/>
      <c r="X829" s="1065"/>
      <c r="Y829" s="1065"/>
      <c r="Z829" s="1065"/>
    </row>
    <row r="830" spans="1:26" ht="15.75" customHeight="1">
      <c r="A830" s="1065"/>
      <c r="B830" s="1065"/>
      <c r="C830" s="1065"/>
      <c r="D830" s="1065"/>
      <c r="E830" s="1065"/>
      <c r="F830" s="1065"/>
      <c r="G830" s="1065"/>
      <c r="H830" s="1065"/>
      <c r="I830" s="1065"/>
      <c r="J830" s="1065"/>
      <c r="K830" s="1065"/>
      <c r="L830" s="1065"/>
      <c r="M830" s="1065"/>
      <c r="N830" s="1065"/>
      <c r="O830" s="1065"/>
      <c r="P830" s="1065"/>
      <c r="Q830" s="1065"/>
      <c r="R830" s="1065"/>
      <c r="S830" s="1065"/>
      <c r="T830" s="1065"/>
      <c r="U830" s="1065"/>
      <c r="V830" s="1065"/>
      <c r="W830" s="1065"/>
      <c r="X830" s="1065"/>
      <c r="Y830" s="1065"/>
      <c r="Z830" s="1065"/>
    </row>
    <row r="831" spans="1:26" ht="15.75" customHeight="1">
      <c r="A831" s="1065"/>
      <c r="B831" s="1065"/>
      <c r="C831" s="1065"/>
      <c r="D831" s="1065"/>
      <c r="E831" s="1065"/>
      <c r="F831" s="1065"/>
      <c r="G831" s="1065"/>
      <c r="H831" s="1065"/>
      <c r="I831" s="1065"/>
      <c r="J831" s="1065"/>
      <c r="K831" s="1065"/>
      <c r="L831" s="1065"/>
      <c r="M831" s="1065"/>
      <c r="N831" s="1065"/>
      <c r="O831" s="1065"/>
      <c r="P831" s="1065"/>
      <c r="Q831" s="1065"/>
      <c r="R831" s="1065"/>
      <c r="S831" s="1065"/>
      <c r="T831" s="1065"/>
      <c r="U831" s="1065"/>
      <c r="V831" s="1065"/>
      <c r="W831" s="1065"/>
      <c r="X831" s="1065"/>
      <c r="Y831" s="1065"/>
      <c r="Z831" s="1065"/>
    </row>
    <row r="832" spans="1:26" ht="15.75" customHeight="1">
      <c r="A832" s="1065"/>
      <c r="B832" s="1065"/>
      <c r="C832" s="1065"/>
      <c r="D832" s="1065"/>
      <c r="E832" s="1065"/>
      <c r="F832" s="1065"/>
      <c r="G832" s="1065"/>
      <c r="H832" s="1065"/>
      <c r="I832" s="1065"/>
      <c r="J832" s="1065"/>
      <c r="K832" s="1065"/>
      <c r="L832" s="1065"/>
      <c r="M832" s="1065"/>
      <c r="N832" s="1065"/>
      <c r="O832" s="1065"/>
      <c r="P832" s="1065"/>
      <c r="Q832" s="1065"/>
      <c r="R832" s="1065"/>
      <c r="S832" s="1065"/>
      <c r="T832" s="1065"/>
      <c r="U832" s="1065"/>
      <c r="V832" s="1065"/>
      <c r="W832" s="1065"/>
      <c r="X832" s="1065"/>
      <c r="Y832" s="1065"/>
      <c r="Z832" s="1065"/>
    </row>
    <row r="833" spans="1:26" ht="15.75" customHeight="1">
      <c r="A833" s="1065"/>
      <c r="B833" s="1065"/>
      <c r="C833" s="1065"/>
      <c r="D833" s="1065"/>
      <c r="E833" s="1065"/>
      <c r="F833" s="1065"/>
      <c r="G833" s="1065"/>
      <c r="H833" s="1065"/>
      <c r="I833" s="1065"/>
      <c r="J833" s="1065"/>
      <c r="K833" s="1065"/>
      <c r="L833" s="1065"/>
      <c r="M833" s="1065"/>
      <c r="N833" s="1065"/>
      <c r="O833" s="1065"/>
      <c r="P833" s="1065"/>
      <c r="Q833" s="1065"/>
      <c r="R833" s="1065"/>
      <c r="S833" s="1065"/>
      <c r="T833" s="1065"/>
      <c r="U833" s="1065"/>
      <c r="V833" s="1065"/>
      <c r="W833" s="1065"/>
      <c r="X833" s="1065"/>
      <c r="Y833" s="1065"/>
      <c r="Z833" s="1065"/>
    </row>
    <row r="834" spans="1:26" ht="15.75" customHeight="1">
      <c r="A834" s="1065"/>
      <c r="B834" s="1065"/>
      <c r="C834" s="1065"/>
      <c r="D834" s="1065"/>
      <c r="E834" s="1065"/>
      <c r="F834" s="1065"/>
      <c r="G834" s="1065"/>
      <c r="H834" s="1065"/>
      <c r="I834" s="1065"/>
      <c r="J834" s="1065"/>
      <c r="K834" s="1065"/>
      <c r="L834" s="1065"/>
      <c r="M834" s="1065"/>
      <c r="N834" s="1065"/>
      <c r="O834" s="1065"/>
      <c r="P834" s="1065"/>
      <c r="Q834" s="1065"/>
      <c r="R834" s="1065"/>
      <c r="S834" s="1065"/>
      <c r="T834" s="1065"/>
      <c r="U834" s="1065"/>
      <c r="V834" s="1065"/>
      <c r="W834" s="1065"/>
      <c r="X834" s="1065"/>
      <c r="Y834" s="1065"/>
      <c r="Z834" s="1065"/>
    </row>
    <row r="835" spans="1:26" ht="15.75" customHeight="1">
      <c r="A835" s="1065"/>
      <c r="B835" s="1065"/>
      <c r="C835" s="1065"/>
      <c r="D835" s="1065"/>
      <c r="E835" s="1065"/>
      <c r="F835" s="1065"/>
      <c r="G835" s="1065"/>
      <c r="H835" s="1065"/>
      <c r="I835" s="1065"/>
      <c r="J835" s="1065"/>
      <c r="K835" s="1065"/>
      <c r="L835" s="1065"/>
      <c r="M835" s="1065"/>
      <c r="N835" s="1065"/>
      <c r="O835" s="1065"/>
      <c r="P835" s="1065"/>
      <c r="Q835" s="1065"/>
      <c r="R835" s="1065"/>
      <c r="S835" s="1065"/>
      <c r="T835" s="1065"/>
      <c r="U835" s="1065"/>
      <c r="V835" s="1065"/>
      <c r="W835" s="1065"/>
      <c r="X835" s="1065"/>
      <c r="Y835" s="1065"/>
      <c r="Z835" s="1065"/>
    </row>
    <row r="836" spans="1:26" ht="15.75" customHeight="1">
      <c r="A836" s="1065"/>
      <c r="B836" s="1065"/>
      <c r="C836" s="1065"/>
      <c r="D836" s="1065"/>
      <c r="E836" s="1065"/>
      <c r="F836" s="1065"/>
      <c r="G836" s="1065"/>
      <c r="H836" s="1065"/>
      <c r="I836" s="1065"/>
      <c r="J836" s="1065"/>
      <c r="K836" s="1065"/>
      <c r="L836" s="1065"/>
      <c r="M836" s="1065"/>
      <c r="N836" s="1065"/>
      <c r="O836" s="1065"/>
      <c r="P836" s="1065"/>
      <c r="Q836" s="1065"/>
      <c r="R836" s="1065"/>
      <c r="S836" s="1065"/>
      <c r="T836" s="1065"/>
      <c r="U836" s="1065"/>
      <c r="V836" s="1065"/>
      <c r="W836" s="1065"/>
      <c r="X836" s="1065"/>
      <c r="Y836" s="1065"/>
      <c r="Z836" s="1065"/>
    </row>
    <row r="837" spans="1:26" ht="15.75" customHeight="1">
      <c r="A837" s="1065"/>
      <c r="B837" s="1065"/>
      <c r="C837" s="1065"/>
      <c r="D837" s="1065"/>
      <c r="E837" s="1065"/>
      <c r="F837" s="1065"/>
      <c r="G837" s="1065"/>
      <c r="H837" s="1065"/>
      <c r="I837" s="1065"/>
      <c r="J837" s="1065"/>
      <c r="K837" s="1065"/>
      <c r="L837" s="1065"/>
      <c r="M837" s="1065"/>
      <c r="N837" s="1065"/>
      <c r="O837" s="1065"/>
      <c r="P837" s="1065"/>
      <c r="Q837" s="1065"/>
      <c r="R837" s="1065"/>
      <c r="S837" s="1065"/>
      <c r="T837" s="1065"/>
      <c r="U837" s="1065"/>
      <c r="V837" s="1065"/>
      <c r="W837" s="1065"/>
      <c r="X837" s="1065"/>
      <c r="Y837" s="1065"/>
      <c r="Z837" s="1065"/>
    </row>
    <row r="838" spans="1:26" ht="15.75" customHeight="1">
      <c r="A838" s="1065"/>
      <c r="B838" s="1065"/>
      <c r="C838" s="1065"/>
      <c r="D838" s="1065"/>
      <c r="E838" s="1065"/>
      <c r="F838" s="1065"/>
      <c r="G838" s="1065"/>
      <c r="H838" s="1065"/>
      <c r="I838" s="1065"/>
      <c r="J838" s="1065"/>
      <c r="K838" s="1065"/>
      <c r="L838" s="1065"/>
      <c r="M838" s="1065"/>
      <c r="N838" s="1065"/>
      <c r="O838" s="1065"/>
      <c r="P838" s="1065"/>
      <c r="Q838" s="1065"/>
      <c r="R838" s="1065"/>
      <c r="S838" s="1065"/>
      <c r="T838" s="1065"/>
      <c r="U838" s="1065"/>
      <c r="V838" s="1065"/>
      <c r="W838" s="1065"/>
      <c r="X838" s="1065"/>
      <c r="Y838" s="1065"/>
      <c r="Z838" s="1065"/>
    </row>
    <row r="839" spans="1:26" ht="15.75" customHeight="1">
      <c r="A839" s="1065"/>
      <c r="B839" s="1065"/>
      <c r="C839" s="1065"/>
      <c r="D839" s="1065"/>
      <c r="E839" s="1065"/>
      <c r="F839" s="1065"/>
      <c r="G839" s="1065"/>
      <c r="H839" s="1065"/>
      <c r="I839" s="1065"/>
      <c r="J839" s="1065"/>
      <c r="K839" s="1065"/>
      <c r="L839" s="1065"/>
      <c r="M839" s="1065"/>
      <c r="N839" s="1065"/>
      <c r="O839" s="1065"/>
      <c r="P839" s="1065"/>
      <c r="Q839" s="1065"/>
      <c r="R839" s="1065"/>
      <c r="S839" s="1065"/>
      <c r="T839" s="1065"/>
      <c r="U839" s="1065"/>
      <c r="V839" s="1065"/>
      <c r="W839" s="1065"/>
      <c r="X839" s="1065"/>
      <c r="Y839" s="1065"/>
      <c r="Z839" s="1065"/>
    </row>
    <row r="840" spans="1:26" ht="15.75" customHeight="1">
      <c r="A840" s="1065"/>
      <c r="B840" s="1065"/>
      <c r="C840" s="1065"/>
      <c r="D840" s="1065"/>
      <c r="E840" s="1065"/>
      <c r="F840" s="1065"/>
      <c r="G840" s="1065"/>
      <c r="H840" s="1065"/>
      <c r="I840" s="1065"/>
      <c r="J840" s="1065"/>
      <c r="K840" s="1065"/>
      <c r="L840" s="1065"/>
      <c r="M840" s="1065"/>
      <c r="N840" s="1065"/>
      <c r="O840" s="1065"/>
      <c r="P840" s="1065"/>
      <c r="Q840" s="1065"/>
      <c r="R840" s="1065"/>
      <c r="S840" s="1065"/>
      <c r="T840" s="1065"/>
      <c r="U840" s="1065"/>
      <c r="V840" s="1065"/>
      <c r="W840" s="1065"/>
      <c r="X840" s="1065"/>
      <c r="Y840" s="1065"/>
      <c r="Z840" s="1065"/>
    </row>
    <row r="841" spans="1:26" ht="15.75" customHeight="1">
      <c r="A841" s="1065"/>
      <c r="B841" s="1065"/>
      <c r="C841" s="1065"/>
      <c r="D841" s="1065"/>
      <c r="E841" s="1065"/>
      <c r="F841" s="1065"/>
      <c r="G841" s="1065"/>
      <c r="H841" s="1065"/>
      <c r="I841" s="1065"/>
      <c r="J841" s="1065"/>
      <c r="K841" s="1065"/>
      <c r="L841" s="1065"/>
      <c r="M841" s="1065"/>
      <c r="N841" s="1065"/>
      <c r="O841" s="1065"/>
      <c r="P841" s="1065"/>
      <c r="Q841" s="1065"/>
      <c r="R841" s="1065"/>
      <c r="S841" s="1065"/>
      <c r="T841" s="1065"/>
      <c r="U841" s="1065"/>
      <c r="V841" s="1065"/>
      <c r="W841" s="1065"/>
      <c r="X841" s="1065"/>
      <c r="Y841" s="1065"/>
      <c r="Z841" s="1065"/>
    </row>
    <row r="842" spans="1:26" ht="15.75" customHeight="1">
      <c r="A842" s="1065"/>
      <c r="B842" s="1065"/>
      <c r="C842" s="1065"/>
      <c r="D842" s="1065"/>
      <c r="E842" s="1065"/>
      <c r="F842" s="1065"/>
      <c r="G842" s="1065"/>
      <c r="H842" s="1065"/>
      <c r="I842" s="1065"/>
      <c r="J842" s="1065"/>
      <c r="K842" s="1065"/>
      <c r="L842" s="1065"/>
      <c r="M842" s="1065"/>
      <c r="N842" s="1065"/>
      <c r="O842" s="1065"/>
      <c r="P842" s="1065"/>
      <c r="Q842" s="1065"/>
      <c r="R842" s="1065"/>
      <c r="S842" s="1065"/>
      <c r="T842" s="1065"/>
      <c r="U842" s="1065"/>
      <c r="V842" s="1065"/>
      <c r="W842" s="1065"/>
      <c r="X842" s="1065"/>
      <c r="Y842" s="1065"/>
      <c r="Z842" s="1065"/>
    </row>
    <row r="843" spans="1:26" ht="15.75" customHeight="1">
      <c r="A843" s="1065"/>
      <c r="B843" s="1065"/>
      <c r="C843" s="1065"/>
      <c r="D843" s="1065"/>
      <c r="E843" s="1065"/>
      <c r="F843" s="1065"/>
      <c r="G843" s="1065"/>
      <c r="H843" s="1065"/>
      <c r="I843" s="1065"/>
      <c r="J843" s="1065"/>
      <c r="K843" s="1065"/>
      <c r="L843" s="1065"/>
      <c r="M843" s="1065"/>
      <c r="N843" s="1065"/>
      <c r="O843" s="1065"/>
      <c r="P843" s="1065"/>
      <c r="Q843" s="1065"/>
      <c r="R843" s="1065"/>
      <c r="S843" s="1065"/>
      <c r="T843" s="1065"/>
      <c r="U843" s="1065"/>
      <c r="V843" s="1065"/>
      <c r="W843" s="1065"/>
      <c r="X843" s="1065"/>
      <c r="Y843" s="1065"/>
      <c r="Z843" s="1065"/>
    </row>
    <row r="844" spans="1:26" ht="15.75" customHeight="1">
      <c r="A844" s="1065"/>
      <c r="B844" s="1065"/>
      <c r="C844" s="1065"/>
      <c r="D844" s="1065"/>
      <c r="E844" s="1065"/>
      <c r="F844" s="1065"/>
      <c r="G844" s="1065"/>
      <c r="H844" s="1065"/>
      <c r="I844" s="1065"/>
      <c r="J844" s="1065"/>
      <c r="K844" s="1065"/>
      <c r="L844" s="1065"/>
      <c r="M844" s="1065"/>
      <c r="N844" s="1065"/>
      <c r="O844" s="1065"/>
      <c r="P844" s="1065"/>
      <c r="Q844" s="1065"/>
      <c r="R844" s="1065"/>
      <c r="S844" s="1065"/>
      <c r="T844" s="1065"/>
      <c r="U844" s="1065"/>
      <c r="V844" s="1065"/>
      <c r="W844" s="1065"/>
      <c r="X844" s="1065"/>
      <c r="Y844" s="1065"/>
      <c r="Z844" s="1065"/>
    </row>
    <row r="845" spans="1:26" ht="15.75" customHeight="1">
      <c r="A845" s="1065"/>
      <c r="B845" s="1065"/>
      <c r="C845" s="1065"/>
      <c r="D845" s="1065"/>
      <c r="E845" s="1065"/>
      <c r="F845" s="1065"/>
      <c r="G845" s="1065"/>
      <c r="H845" s="1065"/>
      <c r="I845" s="1065"/>
      <c r="J845" s="1065"/>
      <c r="K845" s="1065"/>
      <c r="L845" s="1065"/>
      <c r="M845" s="1065"/>
      <c r="N845" s="1065"/>
      <c r="O845" s="1065"/>
      <c r="P845" s="1065"/>
      <c r="Q845" s="1065"/>
      <c r="R845" s="1065"/>
      <c r="S845" s="1065"/>
      <c r="T845" s="1065"/>
      <c r="U845" s="1065"/>
      <c r="V845" s="1065"/>
      <c r="W845" s="1065"/>
      <c r="X845" s="1065"/>
      <c r="Y845" s="1065"/>
      <c r="Z845" s="1065"/>
    </row>
    <row r="846" spans="1:26" ht="15.75" customHeight="1">
      <c r="A846" s="1065"/>
      <c r="B846" s="1065"/>
      <c r="C846" s="1065"/>
      <c r="D846" s="1065"/>
      <c r="E846" s="1065"/>
      <c r="F846" s="1065"/>
      <c r="G846" s="1065"/>
      <c r="H846" s="1065"/>
      <c r="I846" s="1065"/>
      <c r="J846" s="1065"/>
      <c r="K846" s="1065"/>
      <c r="L846" s="1065"/>
      <c r="M846" s="1065"/>
      <c r="N846" s="1065"/>
      <c r="O846" s="1065"/>
      <c r="P846" s="1065"/>
      <c r="Q846" s="1065"/>
      <c r="R846" s="1065"/>
      <c r="S846" s="1065"/>
      <c r="T846" s="1065"/>
      <c r="U846" s="1065"/>
      <c r="V846" s="1065"/>
      <c r="W846" s="1065"/>
      <c r="X846" s="1065"/>
      <c r="Y846" s="1065"/>
      <c r="Z846" s="1065"/>
    </row>
    <row r="847" spans="1:26" ht="15.75" customHeight="1">
      <c r="A847" s="1065"/>
      <c r="B847" s="1065"/>
      <c r="C847" s="1065"/>
      <c r="D847" s="1065"/>
      <c r="E847" s="1065"/>
      <c r="F847" s="1065"/>
      <c r="G847" s="1065"/>
      <c r="H847" s="1065"/>
      <c r="I847" s="1065"/>
      <c r="J847" s="1065"/>
      <c r="K847" s="1065"/>
      <c r="L847" s="1065"/>
      <c r="M847" s="1065"/>
      <c r="N847" s="1065"/>
      <c r="O847" s="1065"/>
      <c r="P847" s="1065"/>
      <c r="Q847" s="1065"/>
      <c r="R847" s="1065"/>
      <c r="S847" s="1065"/>
      <c r="T847" s="1065"/>
      <c r="U847" s="1065"/>
      <c r="V847" s="1065"/>
      <c r="W847" s="1065"/>
      <c r="X847" s="1065"/>
      <c r="Y847" s="1065"/>
      <c r="Z847" s="1065"/>
    </row>
    <row r="848" spans="1:26" ht="15.75" customHeight="1">
      <c r="A848" s="1065"/>
      <c r="B848" s="1065"/>
      <c r="C848" s="1065"/>
      <c r="D848" s="1065"/>
      <c r="E848" s="1065"/>
      <c r="F848" s="1065"/>
      <c r="G848" s="1065"/>
      <c r="H848" s="1065"/>
      <c r="I848" s="1065"/>
      <c r="J848" s="1065"/>
      <c r="K848" s="1065"/>
      <c r="L848" s="1065"/>
      <c r="M848" s="1065"/>
      <c r="N848" s="1065"/>
      <c r="O848" s="1065"/>
      <c r="P848" s="1065"/>
      <c r="Q848" s="1065"/>
      <c r="R848" s="1065"/>
      <c r="S848" s="1065"/>
      <c r="T848" s="1065"/>
      <c r="U848" s="1065"/>
      <c r="V848" s="1065"/>
      <c r="W848" s="1065"/>
      <c r="X848" s="1065"/>
      <c r="Y848" s="1065"/>
      <c r="Z848" s="1065"/>
    </row>
    <row r="849" spans="1:26" ht="15.75" customHeight="1">
      <c r="A849" s="1065"/>
      <c r="B849" s="1065"/>
      <c r="C849" s="1065"/>
      <c r="D849" s="1065"/>
      <c r="E849" s="1065"/>
      <c r="F849" s="1065"/>
      <c r="G849" s="1065"/>
      <c r="H849" s="1065"/>
      <c r="I849" s="1065"/>
      <c r="J849" s="1065"/>
      <c r="K849" s="1065"/>
      <c r="L849" s="1065"/>
      <c r="M849" s="1065"/>
      <c r="N849" s="1065"/>
      <c r="O849" s="1065"/>
      <c r="P849" s="1065"/>
      <c r="Q849" s="1065"/>
      <c r="R849" s="1065"/>
      <c r="S849" s="1065"/>
      <c r="T849" s="1065"/>
      <c r="U849" s="1065"/>
      <c r="V849" s="1065"/>
      <c r="W849" s="1065"/>
      <c r="X849" s="1065"/>
      <c r="Y849" s="1065"/>
      <c r="Z849" s="1065"/>
    </row>
    <row r="850" spans="1:26" ht="15.75" customHeight="1">
      <c r="A850" s="1065"/>
      <c r="B850" s="1065"/>
      <c r="C850" s="1065"/>
      <c r="D850" s="1065"/>
      <c r="E850" s="1065"/>
      <c r="F850" s="1065"/>
      <c r="G850" s="1065"/>
      <c r="H850" s="1065"/>
      <c r="I850" s="1065"/>
      <c r="J850" s="1065"/>
      <c r="K850" s="1065"/>
      <c r="L850" s="1065"/>
      <c r="M850" s="1065"/>
      <c r="N850" s="1065"/>
      <c r="O850" s="1065"/>
      <c r="P850" s="1065"/>
      <c r="Q850" s="1065"/>
      <c r="R850" s="1065"/>
      <c r="S850" s="1065"/>
      <c r="T850" s="1065"/>
      <c r="U850" s="1065"/>
      <c r="V850" s="1065"/>
      <c r="W850" s="1065"/>
      <c r="X850" s="1065"/>
      <c r="Y850" s="1065"/>
      <c r="Z850" s="1065"/>
    </row>
    <row r="851" spans="1:26" ht="15.75" customHeight="1">
      <c r="A851" s="1065"/>
      <c r="B851" s="1065"/>
      <c r="C851" s="1065"/>
      <c r="D851" s="1065"/>
      <c r="E851" s="1065"/>
      <c r="F851" s="1065"/>
      <c r="G851" s="1065"/>
      <c r="H851" s="1065"/>
      <c r="I851" s="1065"/>
      <c r="J851" s="1065"/>
      <c r="K851" s="1065"/>
      <c r="L851" s="1065"/>
      <c r="M851" s="1065"/>
      <c r="N851" s="1065"/>
      <c r="O851" s="1065"/>
      <c r="P851" s="1065"/>
      <c r="Q851" s="1065"/>
      <c r="R851" s="1065"/>
      <c r="S851" s="1065"/>
      <c r="T851" s="1065"/>
      <c r="U851" s="1065"/>
      <c r="V851" s="1065"/>
      <c r="W851" s="1065"/>
      <c r="X851" s="1065"/>
      <c r="Y851" s="1065"/>
      <c r="Z851" s="1065"/>
    </row>
    <row r="852" spans="1:26" ht="15.75" customHeight="1">
      <c r="A852" s="1065"/>
      <c r="B852" s="1065"/>
      <c r="C852" s="1065"/>
      <c r="D852" s="1065"/>
      <c r="E852" s="1065"/>
      <c r="F852" s="1065"/>
      <c r="G852" s="1065"/>
      <c r="H852" s="1065"/>
      <c r="I852" s="1065"/>
      <c r="J852" s="1065"/>
      <c r="K852" s="1065"/>
      <c r="L852" s="1065"/>
      <c r="M852" s="1065"/>
      <c r="N852" s="1065"/>
      <c r="O852" s="1065"/>
      <c r="P852" s="1065"/>
      <c r="Q852" s="1065"/>
      <c r="R852" s="1065"/>
      <c r="S852" s="1065"/>
      <c r="T852" s="1065"/>
      <c r="U852" s="1065"/>
      <c r="V852" s="1065"/>
      <c r="W852" s="1065"/>
      <c r="X852" s="1065"/>
      <c r="Y852" s="1065"/>
      <c r="Z852" s="1065"/>
    </row>
    <row r="853" spans="1:26" ht="15.75" customHeight="1">
      <c r="A853" s="1065"/>
      <c r="B853" s="1065"/>
      <c r="C853" s="1065"/>
      <c r="D853" s="1065"/>
      <c r="E853" s="1065"/>
      <c r="F853" s="1065"/>
      <c r="G853" s="1065"/>
      <c r="H853" s="1065"/>
      <c r="I853" s="1065"/>
      <c r="J853" s="1065"/>
      <c r="K853" s="1065"/>
      <c r="L853" s="1065"/>
      <c r="M853" s="1065"/>
      <c r="N853" s="1065"/>
      <c r="O853" s="1065"/>
      <c r="P853" s="1065"/>
      <c r="Q853" s="1065"/>
      <c r="R853" s="1065"/>
      <c r="S853" s="1065"/>
      <c r="T853" s="1065"/>
      <c r="U853" s="1065"/>
      <c r="V853" s="1065"/>
      <c r="W853" s="1065"/>
      <c r="X853" s="1065"/>
      <c r="Y853" s="1065"/>
      <c r="Z853" s="1065"/>
    </row>
    <row r="854" spans="1:26" ht="15.75" customHeight="1">
      <c r="A854" s="1065"/>
      <c r="B854" s="1065"/>
      <c r="C854" s="1065"/>
      <c r="D854" s="1065"/>
      <c r="E854" s="1065"/>
      <c r="F854" s="1065"/>
      <c r="G854" s="1065"/>
      <c r="H854" s="1065"/>
      <c r="I854" s="1065"/>
      <c r="J854" s="1065"/>
      <c r="K854" s="1065"/>
      <c r="L854" s="1065"/>
      <c r="M854" s="1065"/>
      <c r="N854" s="1065"/>
      <c r="O854" s="1065"/>
      <c r="P854" s="1065"/>
      <c r="Q854" s="1065"/>
      <c r="R854" s="1065"/>
      <c r="S854" s="1065"/>
      <c r="T854" s="1065"/>
      <c r="U854" s="1065"/>
      <c r="V854" s="1065"/>
      <c r="W854" s="1065"/>
      <c r="X854" s="1065"/>
      <c r="Y854" s="1065"/>
      <c r="Z854" s="1065"/>
    </row>
    <row r="855" spans="1:26" ht="15.75" customHeight="1">
      <c r="A855" s="1065"/>
      <c r="B855" s="1065"/>
      <c r="C855" s="1065"/>
      <c r="D855" s="1065"/>
      <c r="E855" s="1065"/>
      <c r="F855" s="1065"/>
      <c r="G855" s="1065"/>
      <c r="H855" s="1065"/>
      <c r="I855" s="1065"/>
      <c r="J855" s="1065"/>
      <c r="K855" s="1065"/>
      <c r="L855" s="1065"/>
      <c r="M855" s="1065"/>
      <c r="N855" s="1065"/>
      <c r="O855" s="1065"/>
      <c r="P855" s="1065"/>
      <c r="Q855" s="1065"/>
      <c r="R855" s="1065"/>
      <c r="S855" s="1065"/>
      <c r="T855" s="1065"/>
      <c r="U855" s="1065"/>
      <c r="V855" s="1065"/>
      <c r="W855" s="1065"/>
      <c r="X855" s="1065"/>
      <c r="Y855" s="1065"/>
      <c r="Z855" s="1065"/>
    </row>
    <row r="856" spans="1:26" ht="15.75" customHeight="1">
      <c r="A856" s="1065"/>
      <c r="B856" s="1065"/>
      <c r="C856" s="1065"/>
      <c r="D856" s="1065"/>
      <c r="E856" s="1065"/>
      <c r="F856" s="1065"/>
      <c r="G856" s="1065"/>
      <c r="H856" s="1065"/>
      <c r="I856" s="1065"/>
      <c r="J856" s="1065"/>
      <c r="K856" s="1065"/>
      <c r="L856" s="1065"/>
      <c r="M856" s="1065"/>
      <c r="N856" s="1065"/>
      <c r="O856" s="1065"/>
      <c r="P856" s="1065"/>
      <c r="Q856" s="1065"/>
      <c r="R856" s="1065"/>
      <c r="S856" s="1065"/>
      <c r="T856" s="1065"/>
      <c r="U856" s="1065"/>
      <c r="V856" s="1065"/>
      <c r="W856" s="1065"/>
      <c r="X856" s="1065"/>
      <c r="Y856" s="1065"/>
      <c r="Z856" s="1065"/>
    </row>
    <row r="857" spans="1:26" ht="15.75" customHeight="1">
      <c r="A857" s="1065"/>
      <c r="B857" s="1065"/>
      <c r="C857" s="1065"/>
      <c r="D857" s="1065"/>
      <c r="E857" s="1065"/>
      <c r="F857" s="1065"/>
      <c r="G857" s="1065"/>
      <c r="H857" s="1065"/>
      <c r="I857" s="1065"/>
      <c r="J857" s="1065"/>
      <c r="K857" s="1065"/>
      <c r="L857" s="1065"/>
      <c r="M857" s="1065"/>
      <c r="N857" s="1065"/>
      <c r="O857" s="1065"/>
      <c r="P857" s="1065"/>
      <c r="Q857" s="1065"/>
      <c r="R857" s="1065"/>
      <c r="S857" s="1065"/>
      <c r="T857" s="1065"/>
      <c r="U857" s="1065"/>
      <c r="V857" s="1065"/>
      <c r="W857" s="1065"/>
      <c r="X857" s="1065"/>
      <c r="Y857" s="1065"/>
      <c r="Z857" s="1065"/>
    </row>
    <row r="858" spans="1:26" ht="15.75" customHeight="1">
      <c r="A858" s="1065"/>
      <c r="B858" s="1065"/>
      <c r="C858" s="1065"/>
      <c r="D858" s="1065"/>
      <c r="E858" s="1065"/>
      <c r="F858" s="1065"/>
      <c r="G858" s="1065"/>
      <c r="H858" s="1065"/>
      <c r="I858" s="1065"/>
      <c r="J858" s="1065"/>
      <c r="K858" s="1065"/>
      <c r="L858" s="1065"/>
      <c r="M858" s="1065"/>
      <c r="N858" s="1065"/>
      <c r="O858" s="1065"/>
      <c r="P858" s="1065"/>
      <c r="Q858" s="1065"/>
      <c r="R858" s="1065"/>
      <c r="S858" s="1065"/>
      <c r="T858" s="1065"/>
      <c r="U858" s="1065"/>
      <c r="V858" s="1065"/>
      <c r="W858" s="1065"/>
      <c r="X858" s="1065"/>
      <c r="Y858" s="1065"/>
      <c r="Z858" s="1065"/>
    </row>
    <row r="859" spans="1:26" ht="15.75" customHeight="1">
      <c r="A859" s="1065"/>
      <c r="B859" s="1065"/>
      <c r="C859" s="1065"/>
      <c r="D859" s="1065"/>
      <c r="E859" s="1065"/>
      <c r="F859" s="1065"/>
      <c r="G859" s="1065"/>
      <c r="H859" s="1065"/>
      <c r="I859" s="1065"/>
      <c r="J859" s="1065"/>
      <c r="K859" s="1065"/>
      <c r="L859" s="1065"/>
      <c r="M859" s="1065"/>
      <c r="N859" s="1065"/>
      <c r="O859" s="1065"/>
      <c r="P859" s="1065"/>
      <c r="Q859" s="1065"/>
      <c r="R859" s="1065"/>
      <c r="S859" s="1065"/>
      <c r="T859" s="1065"/>
      <c r="U859" s="1065"/>
      <c r="V859" s="1065"/>
      <c r="W859" s="1065"/>
      <c r="X859" s="1065"/>
      <c r="Y859" s="1065"/>
      <c r="Z859" s="1065"/>
    </row>
    <row r="860" spans="1:26" ht="15.75" customHeight="1">
      <c r="A860" s="1065"/>
      <c r="B860" s="1065"/>
      <c r="C860" s="1065"/>
      <c r="D860" s="1065"/>
      <c r="E860" s="1065"/>
      <c r="F860" s="1065"/>
      <c r="G860" s="1065"/>
      <c r="H860" s="1065"/>
      <c r="I860" s="1065"/>
      <c r="J860" s="1065"/>
      <c r="K860" s="1065"/>
      <c r="L860" s="1065"/>
      <c r="M860" s="1065"/>
      <c r="N860" s="1065"/>
      <c r="O860" s="1065"/>
      <c r="P860" s="1065"/>
      <c r="Q860" s="1065"/>
      <c r="R860" s="1065"/>
      <c r="S860" s="1065"/>
      <c r="T860" s="1065"/>
      <c r="U860" s="1065"/>
      <c r="V860" s="1065"/>
      <c r="W860" s="1065"/>
      <c r="X860" s="1065"/>
      <c r="Y860" s="1065"/>
      <c r="Z860" s="1065"/>
    </row>
    <row r="861" spans="1:26" ht="15.75" customHeight="1">
      <c r="A861" s="1065"/>
      <c r="B861" s="1065"/>
      <c r="C861" s="1065"/>
      <c r="D861" s="1065"/>
      <c r="E861" s="1065"/>
      <c r="F861" s="1065"/>
      <c r="G861" s="1065"/>
      <c r="H861" s="1065"/>
      <c r="I861" s="1065"/>
      <c r="J861" s="1065"/>
      <c r="K861" s="1065"/>
      <c r="L861" s="1065"/>
      <c r="M861" s="1065"/>
      <c r="N861" s="1065"/>
      <c r="O861" s="1065"/>
      <c r="P861" s="1065"/>
      <c r="Q861" s="1065"/>
      <c r="R861" s="1065"/>
      <c r="S861" s="1065"/>
      <c r="T861" s="1065"/>
      <c r="U861" s="1065"/>
      <c r="V861" s="1065"/>
      <c r="W861" s="1065"/>
      <c r="X861" s="1065"/>
      <c r="Y861" s="1065"/>
      <c r="Z861" s="1065"/>
    </row>
    <row r="862" spans="1:26" ht="15.75" customHeight="1">
      <c r="A862" s="1065"/>
      <c r="B862" s="1065"/>
      <c r="C862" s="1065"/>
      <c r="D862" s="1065"/>
      <c r="E862" s="1065"/>
      <c r="F862" s="1065"/>
      <c r="G862" s="1065"/>
      <c r="H862" s="1065"/>
      <c r="I862" s="1065"/>
      <c r="J862" s="1065"/>
      <c r="K862" s="1065"/>
      <c r="L862" s="1065"/>
      <c r="M862" s="1065"/>
      <c r="N862" s="1065"/>
      <c r="O862" s="1065"/>
      <c r="P862" s="1065"/>
      <c r="Q862" s="1065"/>
      <c r="R862" s="1065"/>
      <c r="S862" s="1065"/>
      <c r="T862" s="1065"/>
      <c r="U862" s="1065"/>
      <c r="V862" s="1065"/>
      <c r="W862" s="1065"/>
      <c r="X862" s="1065"/>
      <c r="Y862" s="1065"/>
      <c r="Z862" s="1065"/>
    </row>
    <row r="863" spans="1:26" ht="15.75" customHeight="1">
      <c r="A863" s="1065"/>
      <c r="B863" s="1065"/>
      <c r="C863" s="1065"/>
      <c r="D863" s="1065"/>
      <c r="E863" s="1065"/>
      <c r="F863" s="1065"/>
      <c r="G863" s="1065"/>
      <c r="H863" s="1065"/>
      <c r="I863" s="1065"/>
      <c r="J863" s="1065"/>
      <c r="K863" s="1065"/>
      <c r="L863" s="1065"/>
      <c r="M863" s="1065"/>
      <c r="N863" s="1065"/>
      <c r="O863" s="1065"/>
      <c r="P863" s="1065"/>
      <c r="Q863" s="1065"/>
      <c r="R863" s="1065"/>
      <c r="S863" s="1065"/>
      <c r="T863" s="1065"/>
      <c r="U863" s="1065"/>
      <c r="V863" s="1065"/>
      <c r="W863" s="1065"/>
      <c r="X863" s="1065"/>
      <c r="Y863" s="1065"/>
      <c r="Z863" s="1065"/>
    </row>
    <row r="864" spans="1:26" ht="15.75" customHeight="1">
      <c r="A864" s="1065"/>
      <c r="B864" s="1065"/>
      <c r="C864" s="1065"/>
      <c r="D864" s="1065"/>
      <c r="E864" s="1065"/>
      <c r="F864" s="1065"/>
      <c r="G864" s="1065"/>
      <c r="H864" s="1065"/>
      <c r="I864" s="1065"/>
      <c r="J864" s="1065"/>
      <c r="K864" s="1065"/>
      <c r="L864" s="1065"/>
      <c r="M864" s="1065"/>
      <c r="N864" s="1065"/>
      <c r="O864" s="1065"/>
      <c r="P864" s="1065"/>
      <c r="Q864" s="1065"/>
      <c r="R864" s="1065"/>
      <c r="S864" s="1065"/>
      <c r="T864" s="1065"/>
      <c r="U864" s="1065"/>
      <c r="V864" s="1065"/>
      <c r="W864" s="1065"/>
      <c r="X864" s="1065"/>
      <c r="Y864" s="1065"/>
      <c r="Z864" s="1065"/>
    </row>
    <row r="865" spans="1:26" ht="15.75" customHeight="1">
      <c r="A865" s="1065"/>
      <c r="B865" s="1065"/>
      <c r="C865" s="1065"/>
      <c r="D865" s="1065"/>
      <c r="E865" s="1065"/>
      <c r="F865" s="1065"/>
      <c r="G865" s="1065"/>
      <c r="H865" s="1065"/>
      <c r="I865" s="1065"/>
      <c r="J865" s="1065"/>
      <c r="K865" s="1065"/>
      <c r="L865" s="1065"/>
      <c r="M865" s="1065"/>
      <c r="N865" s="1065"/>
      <c r="O865" s="1065"/>
      <c r="P865" s="1065"/>
      <c r="Q865" s="1065"/>
      <c r="R865" s="1065"/>
      <c r="S865" s="1065"/>
      <c r="T865" s="1065"/>
      <c r="U865" s="1065"/>
      <c r="V865" s="1065"/>
      <c r="W865" s="1065"/>
      <c r="X865" s="1065"/>
      <c r="Y865" s="1065"/>
      <c r="Z865" s="1065"/>
    </row>
    <row r="866" spans="1:26" ht="15.75" customHeight="1">
      <c r="A866" s="1065"/>
      <c r="B866" s="1065"/>
      <c r="C866" s="1065"/>
      <c r="D866" s="1065"/>
      <c r="E866" s="1065"/>
      <c r="F866" s="1065"/>
      <c r="G866" s="1065"/>
      <c r="H866" s="1065"/>
      <c r="I866" s="1065"/>
      <c r="J866" s="1065"/>
      <c r="K866" s="1065"/>
      <c r="L866" s="1065"/>
      <c r="M866" s="1065"/>
      <c r="N866" s="1065"/>
      <c r="O866" s="1065"/>
      <c r="P866" s="1065"/>
      <c r="Q866" s="1065"/>
      <c r="R866" s="1065"/>
      <c r="S866" s="1065"/>
      <c r="T866" s="1065"/>
      <c r="U866" s="1065"/>
      <c r="V866" s="1065"/>
      <c r="W866" s="1065"/>
      <c r="X866" s="1065"/>
      <c r="Y866" s="1065"/>
      <c r="Z866" s="1065"/>
    </row>
    <row r="867" spans="1:26" ht="15.75" customHeight="1">
      <c r="A867" s="1065"/>
      <c r="B867" s="1065"/>
      <c r="C867" s="1065"/>
      <c r="D867" s="1065"/>
      <c r="E867" s="1065"/>
      <c r="F867" s="1065"/>
      <c r="G867" s="1065"/>
      <c r="H867" s="1065"/>
      <c r="I867" s="1065"/>
      <c r="J867" s="1065"/>
      <c r="K867" s="1065"/>
      <c r="L867" s="1065"/>
      <c r="M867" s="1065"/>
      <c r="N867" s="1065"/>
      <c r="O867" s="1065"/>
      <c r="P867" s="1065"/>
      <c r="Q867" s="1065"/>
      <c r="R867" s="1065"/>
      <c r="S867" s="1065"/>
      <c r="T867" s="1065"/>
      <c r="U867" s="1065"/>
      <c r="V867" s="1065"/>
      <c r="W867" s="1065"/>
      <c r="X867" s="1065"/>
      <c r="Y867" s="1065"/>
      <c r="Z867" s="1065"/>
    </row>
    <row r="868" spans="1:26" ht="15.75" customHeight="1">
      <c r="A868" s="1065"/>
      <c r="B868" s="1065"/>
      <c r="C868" s="1065"/>
      <c r="D868" s="1065"/>
      <c r="E868" s="1065"/>
      <c r="F868" s="1065"/>
      <c r="G868" s="1065"/>
      <c r="H868" s="1065"/>
      <c r="I868" s="1065"/>
      <c r="J868" s="1065"/>
      <c r="K868" s="1065"/>
      <c r="L868" s="1065"/>
      <c r="M868" s="1065"/>
      <c r="N868" s="1065"/>
      <c r="O868" s="1065"/>
      <c r="P868" s="1065"/>
      <c r="Q868" s="1065"/>
      <c r="R868" s="1065"/>
      <c r="S868" s="1065"/>
      <c r="T868" s="1065"/>
      <c r="U868" s="1065"/>
      <c r="V868" s="1065"/>
      <c r="W868" s="1065"/>
      <c r="X868" s="1065"/>
      <c r="Y868" s="1065"/>
      <c r="Z868" s="1065"/>
    </row>
    <row r="869" spans="1:26" ht="15.75" customHeight="1">
      <c r="A869" s="1065"/>
      <c r="B869" s="1065"/>
      <c r="C869" s="1065"/>
      <c r="D869" s="1065"/>
      <c r="E869" s="1065"/>
      <c r="F869" s="1065"/>
      <c r="G869" s="1065"/>
      <c r="H869" s="1065"/>
      <c r="I869" s="1065"/>
      <c r="J869" s="1065"/>
      <c r="K869" s="1065"/>
      <c r="L869" s="1065"/>
      <c r="M869" s="1065"/>
      <c r="N869" s="1065"/>
      <c r="O869" s="1065"/>
      <c r="P869" s="1065"/>
      <c r="Q869" s="1065"/>
      <c r="R869" s="1065"/>
      <c r="S869" s="1065"/>
      <c r="T869" s="1065"/>
      <c r="U869" s="1065"/>
      <c r="V869" s="1065"/>
      <c r="W869" s="1065"/>
      <c r="X869" s="1065"/>
      <c r="Y869" s="1065"/>
      <c r="Z869" s="1065"/>
    </row>
    <row r="870" spans="1:26" ht="15.75" customHeight="1">
      <c r="A870" s="1065"/>
      <c r="B870" s="1065"/>
      <c r="C870" s="1065"/>
      <c r="D870" s="1065"/>
      <c r="E870" s="1065"/>
      <c r="F870" s="1065"/>
      <c r="G870" s="1065"/>
      <c r="H870" s="1065"/>
      <c r="I870" s="1065"/>
      <c r="J870" s="1065"/>
      <c r="K870" s="1065"/>
      <c r="L870" s="1065"/>
      <c r="M870" s="1065"/>
      <c r="N870" s="1065"/>
      <c r="O870" s="1065"/>
      <c r="P870" s="1065"/>
      <c r="Q870" s="1065"/>
      <c r="R870" s="1065"/>
      <c r="S870" s="1065"/>
      <c r="T870" s="1065"/>
      <c r="U870" s="1065"/>
      <c r="V870" s="1065"/>
      <c r="W870" s="1065"/>
      <c r="X870" s="1065"/>
      <c r="Y870" s="1065"/>
      <c r="Z870" s="1065"/>
    </row>
    <row r="871" spans="1:26" ht="15.75" customHeight="1">
      <c r="A871" s="1065"/>
      <c r="B871" s="1065"/>
      <c r="C871" s="1065"/>
      <c r="D871" s="1065"/>
      <c r="E871" s="1065"/>
      <c r="F871" s="1065"/>
      <c r="G871" s="1065"/>
      <c r="H871" s="1065"/>
      <c r="I871" s="1065"/>
      <c r="J871" s="1065"/>
      <c r="K871" s="1065"/>
      <c r="L871" s="1065"/>
      <c r="M871" s="1065"/>
      <c r="N871" s="1065"/>
      <c r="O871" s="1065"/>
      <c r="P871" s="1065"/>
      <c r="Q871" s="1065"/>
      <c r="R871" s="1065"/>
      <c r="S871" s="1065"/>
      <c r="T871" s="1065"/>
      <c r="U871" s="1065"/>
      <c r="V871" s="1065"/>
      <c r="W871" s="1065"/>
      <c r="X871" s="1065"/>
      <c r="Y871" s="1065"/>
      <c r="Z871" s="1065"/>
    </row>
    <row r="872" spans="1:26" ht="15.75" customHeight="1">
      <c r="A872" s="1065"/>
      <c r="B872" s="1065"/>
      <c r="C872" s="1065"/>
      <c r="D872" s="1065"/>
      <c r="E872" s="1065"/>
      <c r="F872" s="1065"/>
      <c r="G872" s="1065"/>
      <c r="H872" s="1065"/>
      <c r="I872" s="1065"/>
      <c r="J872" s="1065"/>
      <c r="K872" s="1065"/>
      <c r="L872" s="1065"/>
      <c r="M872" s="1065"/>
      <c r="N872" s="1065"/>
      <c r="O872" s="1065"/>
      <c r="P872" s="1065"/>
      <c r="Q872" s="1065"/>
      <c r="R872" s="1065"/>
      <c r="S872" s="1065"/>
      <c r="T872" s="1065"/>
      <c r="U872" s="1065"/>
      <c r="V872" s="1065"/>
      <c r="W872" s="1065"/>
      <c r="X872" s="1065"/>
      <c r="Y872" s="1065"/>
      <c r="Z872" s="1065"/>
    </row>
    <row r="873" spans="1:26" ht="15.75" customHeight="1">
      <c r="A873" s="1065"/>
      <c r="B873" s="1065"/>
      <c r="C873" s="1065"/>
      <c r="D873" s="1065"/>
      <c r="E873" s="1065"/>
      <c r="F873" s="1065"/>
      <c r="G873" s="1065"/>
      <c r="H873" s="1065"/>
      <c r="I873" s="1065"/>
      <c r="J873" s="1065"/>
      <c r="K873" s="1065"/>
      <c r="L873" s="1065"/>
      <c r="M873" s="1065"/>
      <c r="N873" s="1065"/>
      <c r="O873" s="1065"/>
      <c r="P873" s="1065"/>
      <c r="Q873" s="1065"/>
      <c r="R873" s="1065"/>
      <c r="S873" s="1065"/>
      <c r="T873" s="1065"/>
      <c r="U873" s="1065"/>
      <c r="V873" s="1065"/>
      <c r="W873" s="1065"/>
      <c r="X873" s="1065"/>
      <c r="Y873" s="1065"/>
      <c r="Z873" s="1065"/>
    </row>
    <row r="874" spans="1:26" ht="15.75" customHeight="1">
      <c r="A874" s="1065"/>
      <c r="B874" s="1065"/>
      <c r="C874" s="1065"/>
      <c r="D874" s="1065"/>
      <c r="E874" s="1065"/>
      <c r="F874" s="1065"/>
      <c r="G874" s="1065"/>
      <c r="H874" s="1065"/>
      <c r="I874" s="1065"/>
      <c r="J874" s="1065"/>
      <c r="K874" s="1065"/>
      <c r="L874" s="1065"/>
      <c r="M874" s="1065"/>
      <c r="N874" s="1065"/>
      <c r="O874" s="1065"/>
      <c r="P874" s="1065"/>
      <c r="Q874" s="1065"/>
      <c r="R874" s="1065"/>
      <c r="S874" s="1065"/>
      <c r="T874" s="1065"/>
      <c r="U874" s="1065"/>
      <c r="V874" s="1065"/>
      <c r="W874" s="1065"/>
      <c r="X874" s="1065"/>
      <c r="Y874" s="1065"/>
      <c r="Z874" s="1065"/>
    </row>
    <row r="875" spans="1:26" ht="15.75" customHeight="1">
      <c r="A875" s="1065"/>
      <c r="B875" s="1065"/>
      <c r="C875" s="1065"/>
      <c r="D875" s="1065"/>
      <c r="E875" s="1065"/>
      <c r="F875" s="1065"/>
      <c r="G875" s="1065"/>
      <c r="H875" s="1065"/>
      <c r="I875" s="1065"/>
      <c r="J875" s="1065"/>
      <c r="K875" s="1065"/>
      <c r="L875" s="1065"/>
      <c r="M875" s="1065"/>
      <c r="N875" s="1065"/>
      <c r="O875" s="1065"/>
      <c r="P875" s="1065"/>
      <c r="Q875" s="1065"/>
      <c r="R875" s="1065"/>
      <c r="S875" s="1065"/>
      <c r="T875" s="1065"/>
      <c r="U875" s="1065"/>
      <c r="V875" s="1065"/>
      <c r="W875" s="1065"/>
      <c r="X875" s="1065"/>
      <c r="Y875" s="1065"/>
      <c r="Z875" s="1065"/>
    </row>
    <row r="876" spans="1:26" ht="15.75" customHeight="1">
      <c r="A876" s="1065"/>
      <c r="B876" s="1065"/>
      <c r="C876" s="1065"/>
      <c r="D876" s="1065"/>
      <c r="E876" s="1065"/>
      <c r="F876" s="1065"/>
      <c r="G876" s="1065"/>
      <c r="H876" s="1065"/>
      <c r="I876" s="1065"/>
      <c r="J876" s="1065"/>
      <c r="K876" s="1065"/>
      <c r="L876" s="1065"/>
      <c r="M876" s="1065"/>
      <c r="N876" s="1065"/>
      <c r="O876" s="1065"/>
      <c r="P876" s="1065"/>
      <c r="Q876" s="1065"/>
      <c r="R876" s="1065"/>
      <c r="S876" s="1065"/>
      <c r="T876" s="1065"/>
      <c r="U876" s="1065"/>
      <c r="V876" s="1065"/>
      <c r="W876" s="1065"/>
      <c r="X876" s="1065"/>
      <c r="Y876" s="1065"/>
      <c r="Z876" s="1065"/>
    </row>
    <row r="877" spans="1:26" ht="15.75" customHeight="1">
      <c r="A877" s="1065"/>
      <c r="B877" s="1065"/>
      <c r="C877" s="1065"/>
      <c r="D877" s="1065"/>
      <c r="E877" s="1065"/>
      <c r="F877" s="1065"/>
      <c r="G877" s="1065"/>
      <c r="H877" s="1065"/>
      <c r="I877" s="1065"/>
      <c r="J877" s="1065"/>
      <c r="K877" s="1065"/>
      <c r="L877" s="1065"/>
      <c r="M877" s="1065"/>
      <c r="N877" s="1065"/>
      <c r="O877" s="1065"/>
      <c r="P877" s="1065"/>
      <c r="Q877" s="1065"/>
      <c r="R877" s="1065"/>
      <c r="S877" s="1065"/>
      <c r="T877" s="1065"/>
      <c r="U877" s="1065"/>
      <c r="V877" s="1065"/>
      <c r="W877" s="1065"/>
      <c r="X877" s="1065"/>
      <c r="Y877" s="1065"/>
      <c r="Z877" s="1065"/>
    </row>
    <row r="878" spans="1:26" ht="15.75" customHeight="1">
      <c r="A878" s="1065"/>
      <c r="B878" s="1065"/>
      <c r="C878" s="1065"/>
      <c r="D878" s="1065"/>
      <c r="E878" s="1065"/>
      <c r="F878" s="1065"/>
      <c r="G878" s="1065"/>
      <c r="H878" s="1065"/>
      <c r="I878" s="1065"/>
      <c r="J878" s="1065"/>
      <c r="K878" s="1065"/>
      <c r="L878" s="1065"/>
      <c r="M878" s="1065"/>
      <c r="N878" s="1065"/>
      <c r="O878" s="1065"/>
      <c r="P878" s="1065"/>
      <c r="Q878" s="1065"/>
      <c r="R878" s="1065"/>
      <c r="S878" s="1065"/>
      <c r="T878" s="1065"/>
      <c r="U878" s="1065"/>
      <c r="V878" s="1065"/>
      <c r="W878" s="1065"/>
      <c r="X878" s="1065"/>
      <c r="Y878" s="1065"/>
      <c r="Z878" s="1065"/>
    </row>
    <row r="879" spans="1:26" ht="15.75" customHeight="1">
      <c r="A879" s="1065"/>
      <c r="B879" s="1065"/>
      <c r="C879" s="1065"/>
      <c r="D879" s="1065"/>
      <c r="E879" s="1065"/>
      <c r="F879" s="1065"/>
      <c r="G879" s="1065"/>
      <c r="H879" s="1065"/>
      <c r="I879" s="1065"/>
      <c r="J879" s="1065"/>
      <c r="K879" s="1065"/>
      <c r="L879" s="1065"/>
      <c r="M879" s="1065"/>
      <c r="N879" s="1065"/>
      <c r="O879" s="1065"/>
      <c r="P879" s="1065"/>
      <c r="Q879" s="1065"/>
      <c r="R879" s="1065"/>
      <c r="S879" s="1065"/>
      <c r="T879" s="1065"/>
      <c r="U879" s="1065"/>
      <c r="V879" s="1065"/>
      <c r="W879" s="1065"/>
      <c r="X879" s="1065"/>
      <c r="Y879" s="1065"/>
      <c r="Z879" s="1065"/>
    </row>
    <row r="880" spans="1:26" ht="15.75" customHeight="1">
      <c r="A880" s="1065"/>
      <c r="B880" s="1065"/>
      <c r="C880" s="1065"/>
      <c r="D880" s="1065"/>
      <c r="E880" s="1065"/>
      <c r="F880" s="1065"/>
      <c r="G880" s="1065"/>
      <c r="H880" s="1065"/>
      <c r="I880" s="1065"/>
      <c r="J880" s="1065"/>
      <c r="K880" s="1065"/>
      <c r="L880" s="1065"/>
      <c r="M880" s="1065"/>
      <c r="N880" s="1065"/>
      <c r="O880" s="1065"/>
      <c r="P880" s="1065"/>
      <c r="Q880" s="1065"/>
      <c r="R880" s="1065"/>
      <c r="S880" s="1065"/>
      <c r="T880" s="1065"/>
      <c r="U880" s="1065"/>
      <c r="V880" s="1065"/>
      <c r="W880" s="1065"/>
      <c r="X880" s="1065"/>
      <c r="Y880" s="1065"/>
      <c r="Z880" s="1065"/>
    </row>
    <row r="881" spans="1:26" ht="15.75" customHeight="1">
      <c r="A881" s="1065"/>
      <c r="B881" s="1065"/>
      <c r="C881" s="1065"/>
      <c r="D881" s="1065"/>
      <c r="E881" s="1065"/>
      <c r="F881" s="1065"/>
      <c r="G881" s="1065"/>
      <c r="H881" s="1065"/>
      <c r="I881" s="1065"/>
      <c r="J881" s="1065"/>
      <c r="K881" s="1065"/>
      <c r="L881" s="1065"/>
      <c r="M881" s="1065"/>
      <c r="N881" s="1065"/>
      <c r="O881" s="1065"/>
      <c r="P881" s="1065"/>
      <c r="Q881" s="1065"/>
      <c r="R881" s="1065"/>
      <c r="S881" s="1065"/>
      <c r="T881" s="1065"/>
      <c r="U881" s="1065"/>
      <c r="V881" s="1065"/>
      <c r="W881" s="1065"/>
      <c r="X881" s="1065"/>
      <c r="Y881" s="1065"/>
      <c r="Z881" s="1065"/>
    </row>
    <row r="882" spans="1:26" ht="15.75" customHeight="1">
      <c r="A882" s="1065"/>
      <c r="B882" s="1065"/>
      <c r="C882" s="1065"/>
      <c r="D882" s="1065"/>
      <c r="E882" s="1065"/>
      <c r="F882" s="1065"/>
      <c r="G882" s="1065"/>
      <c r="H882" s="1065"/>
      <c r="I882" s="1065"/>
      <c r="J882" s="1065"/>
      <c r="K882" s="1065"/>
      <c r="L882" s="1065"/>
      <c r="M882" s="1065"/>
      <c r="N882" s="1065"/>
      <c r="O882" s="1065"/>
      <c r="P882" s="1065"/>
      <c r="Q882" s="1065"/>
      <c r="R882" s="1065"/>
      <c r="S882" s="1065"/>
      <c r="T882" s="1065"/>
      <c r="U882" s="1065"/>
      <c r="V882" s="1065"/>
      <c r="W882" s="1065"/>
      <c r="X882" s="1065"/>
      <c r="Y882" s="1065"/>
      <c r="Z882" s="1065"/>
    </row>
    <row r="883" spans="1:26" ht="15.75" customHeight="1">
      <c r="A883" s="1065"/>
      <c r="B883" s="1065"/>
      <c r="C883" s="1065"/>
      <c r="D883" s="1065"/>
      <c r="E883" s="1065"/>
      <c r="F883" s="1065"/>
      <c r="G883" s="1065"/>
      <c r="H883" s="1065"/>
      <c r="I883" s="1065"/>
      <c r="J883" s="1065"/>
      <c r="K883" s="1065"/>
      <c r="L883" s="1065"/>
      <c r="M883" s="1065"/>
      <c r="N883" s="1065"/>
      <c r="O883" s="1065"/>
      <c r="P883" s="1065"/>
      <c r="Q883" s="1065"/>
      <c r="R883" s="1065"/>
      <c r="S883" s="1065"/>
      <c r="T883" s="1065"/>
      <c r="U883" s="1065"/>
      <c r="V883" s="1065"/>
      <c r="W883" s="1065"/>
      <c r="X883" s="1065"/>
      <c r="Y883" s="1065"/>
      <c r="Z883" s="1065"/>
    </row>
    <row r="884" spans="1:26" ht="15.75" customHeight="1">
      <c r="A884" s="1065"/>
      <c r="B884" s="1065"/>
      <c r="C884" s="1065"/>
      <c r="D884" s="1065"/>
      <c r="E884" s="1065"/>
      <c r="F884" s="1065"/>
      <c r="G884" s="1065"/>
      <c r="H884" s="1065"/>
      <c r="I884" s="1065"/>
      <c r="J884" s="1065"/>
      <c r="K884" s="1065"/>
      <c r="L884" s="1065"/>
      <c r="M884" s="1065"/>
      <c r="N884" s="1065"/>
      <c r="O884" s="1065"/>
      <c r="P884" s="1065"/>
      <c r="Q884" s="1065"/>
      <c r="R884" s="1065"/>
      <c r="S884" s="1065"/>
      <c r="T884" s="1065"/>
      <c r="U884" s="1065"/>
      <c r="V884" s="1065"/>
      <c r="W884" s="1065"/>
      <c r="X884" s="1065"/>
      <c r="Y884" s="1065"/>
      <c r="Z884" s="1065"/>
    </row>
    <row r="885" spans="1:26" ht="15.75" customHeight="1">
      <c r="A885" s="1065"/>
      <c r="B885" s="1065"/>
      <c r="C885" s="1065"/>
      <c r="D885" s="1065"/>
      <c r="E885" s="1065"/>
      <c r="F885" s="1065"/>
      <c r="G885" s="1065"/>
      <c r="H885" s="1065"/>
      <c r="I885" s="1065"/>
      <c r="J885" s="1065"/>
      <c r="K885" s="1065"/>
      <c r="L885" s="1065"/>
      <c r="M885" s="1065"/>
      <c r="N885" s="1065"/>
      <c r="O885" s="1065"/>
      <c r="P885" s="1065"/>
      <c r="Q885" s="1065"/>
      <c r="R885" s="1065"/>
      <c r="S885" s="1065"/>
      <c r="T885" s="1065"/>
      <c r="U885" s="1065"/>
      <c r="V885" s="1065"/>
      <c r="W885" s="1065"/>
      <c r="X885" s="1065"/>
      <c r="Y885" s="1065"/>
      <c r="Z885" s="1065"/>
    </row>
    <row r="886" spans="1:26" ht="15.75" customHeight="1">
      <c r="A886" s="1065"/>
      <c r="B886" s="1065"/>
      <c r="C886" s="1065"/>
      <c r="D886" s="1065"/>
      <c r="E886" s="1065"/>
      <c r="F886" s="1065"/>
      <c r="G886" s="1065"/>
      <c r="H886" s="1065"/>
      <c r="I886" s="1065"/>
      <c r="J886" s="1065"/>
      <c r="K886" s="1065"/>
      <c r="L886" s="1065"/>
      <c r="M886" s="1065"/>
      <c r="N886" s="1065"/>
      <c r="O886" s="1065"/>
      <c r="P886" s="1065"/>
      <c r="Q886" s="1065"/>
      <c r="R886" s="1065"/>
      <c r="S886" s="1065"/>
      <c r="T886" s="1065"/>
      <c r="U886" s="1065"/>
      <c r="V886" s="1065"/>
      <c r="W886" s="1065"/>
      <c r="X886" s="1065"/>
      <c r="Y886" s="1065"/>
      <c r="Z886" s="1065"/>
    </row>
    <row r="887" spans="1:26" ht="15.75" customHeight="1">
      <c r="A887" s="1065"/>
      <c r="B887" s="1065"/>
      <c r="C887" s="1065"/>
      <c r="D887" s="1065"/>
      <c r="E887" s="1065"/>
      <c r="F887" s="1065"/>
      <c r="G887" s="1065"/>
      <c r="H887" s="1065"/>
      <c r="I887" s="1065"/>
      <c r="J887" s="1065"/>
      <c r="K887" s="1065"/>
      <c r="L887" s="1065"/>
      <c r="M887" s="1065"/>
      <c r="N887" s="1065"/>
      <c r="O887" s="1065"/>
      <c r="P887" s="1065"/>
      <c r="Q887" s="1065"/>
      <c r="R887" s="1065"/>
      <c r="S887" s="1065"/>
      <c r="T887" s="1065"/>
      <c r="U887" s="1065"/>
      <c r="V887" s="1065"/>
      <c r="W887" s="1065"/>
      <c r="X887" s="1065"/>
      <c r="Y887" s="1065"/>
      <c r="Z887" s="1065"/>
    </row>
    <row r="888" spans="1:26" ht="15.75" customHeight="1">
      <c r="A888" s="1065"/>
      <c r="B888" s="1065"/>
      <c r="C888" s="1065"/>
      <c r="D888" s="1065"/>
      <c r="E888" s="1065"/>
      <c r="F888" s="1065"/>
      <c r="G888" s="1065"/>
      <c r="H888" s="1065"/>
      <c r="I888" s="1065"/>
      <c r="J888" s="1065"/>
      <c r="K888" s="1065"/>
      <c r="L888" s="1065"/>
      <c r="M888" s="1065"/>
      <c r="N888" s="1065"/>
      <c r="O888" s="1065"/>
      <c r="P888" s="1065"/>
      <c r="Q888" s="1065"/>
      <c r="R888" s="1065"/>
      <c r="S888" s="1065"/>
      <c r="T888" s="1065"/>
      <c r="U888" s="1065"/>
      <c r="V888" s="1065"/>
      <c r="W888" s="1065"/>
      <c r="X888" s="1065"/>
      <c r="Y888" s="1065"/>
      <c r="Z888" s="1065"/>
    </row>
    <row r="889" spans="1:26" ht="15.75" customHeight="1">
      <c r="A889" s="1065"/>
      <c r="B889" s="1065"/>
      <c r="C889" s="1065"/>
      <c r="D889" s="1065"/>
      <c r="E889" s="1065"/>
      <c r="F889" s="1065"/>
      <c r="G889" s="1065"/>
      <c r="H889" s="1065"/>
      <c r="I889" s="1065"/>
      <c r="J889" s="1065"/>
      <c r="K889" s="1065"/>
      <c r="L889" s="1065"/>
      <c r="M889" s="1065"/>
      <c r="N889" s="1065"/>
      <c r="O889" s="1065"/>
      <c r="P889" s="1065"/>
      <c r="Q889" s="1065"/>
      <c r="R889" s="1065"/>
      <c r="S889" s="1065"/>
      <c r="T889" s="1065"/>
      <c r="U889" s="1065"/>
      <c r="V889" s="1065"/>
      <c r="W889" s="1065"/>
      <c r="X889" s="1065"/>
      <c r="Y889" s="1065"/>
      <c r="Z889" s="1065"/>
    </row>
    <row r="890" spans="1:26" ht="15.75" customHeight="1">
      <c r="A890" s="1065"/>
      <c r="B890" s="1065"/>
      <c r="C890" s="1065"/>
      <c r="D890" s="1065"/>
      <c r="E890" s="1065"/>
      <c r="F890" s="1065"/>
      <c r="G890" s="1065"/>
      <c r="H890" s="1065"/>
      <c r="I890" s="1065"/>
      <c r="J890" s="1065"/>
      <c r="K890" s="1065"/>
      <c r="L890" s="1065"/>
      <c r="M890" s="1065"/>
      <c r="N890" s="1065"/>
      <c r="O890" s="1065"/>
      <c r="P890" s="1065"/>
      <c r="Q890" s="1065"/>
      <c r="R890" s="1065"/>
      <c r="S890" s="1065"/>
      <c r="T890" s="1065"/>
      <c r="U890" s="1065"/>
      <c r="V890" s="1065"/>
      <c r="W890" s="1065"/>
      <c r="X890" s="1065"/>
      <c r="Y890" s="1065"/>
      <c r="Z890" s="1065"/>
    </row>
    <row r="891" spans="1:26" ht="15.75" customHeight="1">
      <c r="A891" s="1065"/>
      <c r="B891" s="1065"/>
      <c r="C891" s="1065"/>
      <c r="D891" s="1065"/>
      <c r="E891" s="1065"/>
      <c r="F891" s="1065"/>
      <c r="G891" s="1065"/>
      <c r="H891" s="1065"/>
      <c r="I891" s="1065"/>
      <c r="J891" s="1065"/>
      <c r="K891" s="1065"/>
      <c r="L891" s="1065"/>
      <c r="M891" s="1065"/>
      <c r="N891" s="1065"/>
      <c r="O891" s="1065"/>
      <c r="P891" s="1065"/>
      <c r="Q891" s="1065"/>
      <c r="R891" s="1065"/>
      <c r="S891" s="1065"/>
      <c r="T891" s="1065"/>
      <c r="U891" s="1065"/>
      <c r="V891" s="1065"/>
      <c r="W891" s="1065"/>
      <c r="X891" s="1065"/>
      <c r="Y891" s="1065"/>
      <c r="Z891" s="1065"/>
    </row>
    <row r="892" spans="1:26" ht="15.75" customHeight="1">
      <c r="A892" s="1065"/>
      <c r="B892" s="1065"/>
      <c r="C892" s="1065"/>
      <c r="D892" s="1065"/>
      <c r="E892" s="1065"/>
      <c r="F892" s="1065"/>
      <c r="G892" s="1065"/>
      <c r="H892" s="1065"/>
      <c r="I892" s="1065"/>
      <c r="J892" s="1065"/>
      <c r="K892" s="1065"/>
      <c r="L892" s="1065"/>
      <c r="M892" s="1065"/>
      <c r="N892" s="1065"/>
      <c r="O892" s="1065"/>
      <c r="P892" s="1065"/>
      <c r="Q892" s="1065"/>
      <c r="R892" s="1065"/>
      <c r="S892" s="1065"/>
      <c r="T892" s="1065"/>
      <c r="U892" s="1065"/>
      <c r="V892" s="1065"/>
      <c r="W892" s="1065"/>
      <c r="X892" s="1065"/>
      <c r="Y892" s="1065"/>
      <c r="Z892" s="1065"/>
    </row>
    <row r="893" spans="1:26" ht="15.75" customHeight="1">
      <c r="A893" s="1065"/>
      <c r="B893" s="1065"/>
      <c r="C893" s="1065"/>
      <c r="D893" s="1065"/>
      <c r="E893" s="1065"/>
      <c r="F893" s="1065"/>
      <c r="G893" s="1065"/>
      <c r="H893" s="1065"/>
      <c r="I893" s="1065"/>
      <c r="J893" s="1065"/>
      <c r="K893" s="1065"/>
      <c r="L893" s="1065"/>
      <c r="M893" s="1065"/>
      <c r="N893" s="1065"/>
      <c r="O893" s="1065"/>
      <c r="P893" s="1065"/>
      <c r="Q893" s="1065"/>
      <c r="R893" s="1065"/>
      <c r="S893" s="1065"/>
      <c r="T893" s="1065"/>
      <c r="U893" s="1065"/>
      <c r="V893" s="1065"/>
      <c r="W893" s="1065"/>
      <c r="X893" s="1065"/>
      <c r="Y893" s="1065"/>
      <c r="Z893" s="1065"/>
    </row>
    <row r="894" spans="1:26" ht="15.75" customHeight="1">
      <c r="A894" s="1065"/>
      <c r="B894" s="1065"/>
      <c r="C894" s="1065"/>
      <c r="D894" s="1065"/>
      <c r="E894" s="1065"/>
      <c r="F894" s="1065"/>
      <c r="G894" s="1065"/>
      <c r="H894" s="1065"/>
      <c r="I894" s="1065"/>
      <c r="J894" s="1065"/>
      <c r="K894" s="1065"/>
      <c r="L894" s="1065"/>
      <c r="M894" s="1065"/>
      <c r="N894" s="1065"/>
      <c r="O894" s="1065"/>
      <c r="P894" s="1065"/>
      <c r="Q894" s="1065"/>
      <c r="R894" s="1065"/>
      <c r="S894" s="1065"/>
      <c r="T894" s="1065"/>
      <c r="U894" s="1065"/>
      <c r="V894" s="1065"/>
      <c r="W894" s="1065"/>
      <c r="X894" s="1065"/>
      <c r="Y894" s="1065"/>
      <c r="Z894" s="1065"/>
    </row>
    <row r="895" spans="1:26" ht="15.75" customHeight="1">
      <c r="A895" s="1065"/>
      <c r="B895" s="1065"/>
      <c r="C895" s="1065"/>
      <c r="D895" s="1065"/>
      <c r="E895" s="1065"/>
      <c r="F895" s="1065"/>
      <c r="G895" s="1065"/>
      <c r="H895" s="1065"/>
      <c r="I895" s="1065"/>
      <c r="J895" s="1065"/>
      <c r="K895" s="1065"/>
      <c r="L895" s="1065"/>
      <c r="M895" s="1065"/>
      <c r="N895" s="1065"/>
      <c r="O895" s="1065"/>
      <c r="P895" s="1065"/>
      <c r="Q895" s="1065"/>
      <c r="R895" s="1065"/>
      <c r="S895" s="1065"/>
      <c r="T895" s="1065"/>
      <c r="U895" s="1065"/>
      <c r="V895" s="1065"/>
      <c r="W895" s="1065"/>
      <c r="X895" s="1065"/>
      <c r="Y895" s="1065"/>
      <c r="Z895" s="1065"/>
    </row>
    <row r="896" spans="1:26" ht="15.75" customHeight="1">
      <c r="A896" s="1065"/>
      <c r="B896" s="1065"/>
      <c r="C896" s="1065"/>
      <c r="D896" s="1065"/>
      <c r="E896" s="1065"/>
      <c r="F896" s="1065"/>
      <c r="G896" s="1065"/>
      <c r="H896" s="1065"/>
      <c r="I896" s="1065"/>
      <c r="J896" s="1065"/>
      <c r="K896" s="1065"/>
      <c r="L896" s="1065"/>
      <c r="M896" s="1065"/>
      <c r="N896" s="1065"/>
      <c r="O896" s="1065"/>
      <c r="P896" s="1065"/>
      <c r="Q896" s="1065"/>
      <c r="R896" s="1065"/>
      <c r="S896" s="1065"/>
      <c r="T896" s="1065"/>
      <c r="U896" s="1065"/>
      <c r="V896" s="1065"/>
      <c r="W896" s="1065"/>
      <c r="X896" s="1065"/>
      <c r="Y896" s="1065"/>
      <c r="Z896" s="1065"/>
    </row>
    <row r="897" spans="1:26" ht="15.75" customHeight="1">
      <c r="A897" s="1065"/>
      <c r="B897" s="1065"/>
      <c r="C897" s="1065"/>
      <c r="D897" s="1065"/>
      <c r="E897" s="1065"/>
      <c r="F897" s="1065"/>
      <c r="G897" s="1065"/>
      <c r="H897" s="1065"/>
      <c r="I897" s="1065"/>
      <c r="J897" s="1065"/>
      <c r="K897" s="1065"/>
      <c r="L897" s="1065"/>
      <c r="M897" s="1065"/>
      <c r="N897" s="1065"/>
      <c r="O897" s="1065"/>
      <c r="P897" s="1065"/>
      <c r="Q897" s="1065"/>
      <c r="R897" s="1065"/>
      <c r="S897" s="1065"/>
      <c r="T897" s="1065"/>
      <c r="U897" s="1065"/>
      <c r="V897" s="1065"/>
      <c r="W897" s="1065"/>
      <c r="X897" s="1065"/>
      <c r="Y897" s="1065"/>
      <c r="Z897" s="1065"/>
    </row>
    <row r="898" spans="1:26" ht="15.75" customHeight="1">
      <c r="A898" s="1065"/>
      <c r="B898" s="1065"/>
      <c r="C898" s="1065"/>
      <c r="D898" s="1065"/>
      <c r="E898" s="1065"/>
      <c r="F898" s="1065"/>
      <c r="G898" s="1065"/>
      <c r="H898" s="1065"/>
      <c r="I898" s="1065"/>
      <c r="J898" s="1065"/>
      <c r="K898" s="1065"/>
      <c r="L898" s="1065"/>
      <c r="M898" s="1065"/>
      <c r="N898" s="1065"/>
      <c r="O898" s="1065"/>
      <c r="P898" s="1065"/>
      <c r="Q898" s="1065"/>
      <c r="R898" s="1065"/>
      <c r="S898" s="1065"/>
      <c r="T898" s="1065"/>
      <c r="U898" s="1065"/>
      <c r="V898" s="1065"/>
      <c r="W898" s="1065"/>
      <c r="X898" s="1065"/>
      <c r="Y898" s="1065"/>
      <c r="Z898" s="1065"/>
    </row>
    <row r="899" spans="1:26" ht="15.75" customHeight="1">
      <c r="A899" s="1065"/>
      <c r="B899" s="1065"/>
      <c r="C899" s="1065"/>
      <c r="D899" s="1065"/>
      <c r="E899" s="1065"/>
      <c r="F899" s="1065"/>
      <c r="G899" s="1065"/>
      <c r="H899" s="1065"/>
      <c r="I899" s="1065"/>
      <c r="J899" s="1065"/>
      <c r="K899" s="1065"/>
      <c r="L899" s="1065"/>
      <c r="M899" s="1065"/>
      <c r="N899" s="1065"/>
      <c r="O899" s="1065"/>
      <c r="P899" s="1065"/>
      <c r="Q899" s="1065"/>
      <c r="R899" s="1065"/>
      <c r="S899" s="1065"/>
      <c r="T899" s="1065"/>
      <c r="U899" s="1065"/>
      <c r="V899" s="1065"/>
      <c r="W899" s="1065"/>
      <c r="X899" s="1065"/>
      <c r="Y899" s="1065"/>
      <c r="Z899" s="1065"/>
    </row>
    <row r="900" spans="1:26" ht="15.75" customHeight="1">
      <c r="A900" s="1065"/>
      <c r="B900" s="1065"/>
      <c r="C900" s="1065"/>
      <c r="D900" s="1065"/>
      <c r="E900" s="1065"/>
      <c r="F900" s="1065"/>
      <c r="G900" s="1065"/>
      <c r="H900" s="1065"/>
      <c r="I900" s="1065"/>
      <c r="J900" s="1065"/>
      <c r="K900" s="1065"/>
      <c r="L900" s="1065"/>
      <c r="M900" s="1065"/>
      <c r="N900" s="1065"/>
      <c r="O900" s="1065"/>
      <c r="P900" s="1065"/>
      <c r="Q900" s="1065"/>
      <c r="R900" s="1065"/>
      <c r="S900" s="1065"/>
      <c r="T900" s="1065"/>
      <c r="U900" s="1065"/>
      <c r="V900" s="1065"/>
      <c r="W900" s="1065"/>
      <c r="X900" s="1065"/>
      <c r="Y900" s="1065"/>
      <c r="Z900" s="1065"/>
    </row>
    <row r="901" spans="1:26" ht="15.75" customHeight="1">
      <c r="A901" s="1065"/>
      <c r="B901" s="1065"/>
      <c r="C901" s="1065"/>
      <c r="D901" s="1065"/>
      <c r="E901" s="1065"/>
      <c r="F901" s="1065"/>
      <c r="G901" s="1065"/>
      <c r="H901" s="1065"/>
      <c r="I901" s="1065"/>
      <c r="J901" s="1065"/>
      <c r="K901" s="1065"/>
      <c r="L901" s="1065"/>
      <c r="M901" s="1065"/>
      <c r="N901" s="1065"/>
      <c r="O901" s="1065"/>
      <c r="P901" s="1065"/>
      <c r="Q901" s="1065"/>
      <c r="R901" s="1065"/>
      <c r="S901" s="1065"/>
      <c r="T901" s="1065"/>
      <c r="U901" s="1065"/>
      <c r="V901" s="1065"/>
      <c r="W901" s="1065"/>
      <c r="X901" s="1065"/>
      <c r="Y901" s="1065"/>
      <c r="Z901" s="1065"/>
    </row>
    <row r="902" spans="1:26" ht="15.75" customHeight="1">
      <c r="A902" s="1065"/>
      <c r="B902" s="1065"/>
      <c r="C902" s="1065"/>
      <c r="D902" s="1065"/>
      <c r="E902" s="1065"/>
      <c r="F902" s="1065"/>
      <c r="G902" s="1065"/>
      <c r="H902" s="1065"/>
      <c r="I902" s="1065"/>
      <c r="J902" s="1065"/>
      <c r="K902" s="1065"/>
      <c r="L902" s="1065"/>
      <c r="M902" s="1065"/>
      <c r="N902" s="1065"/>
      <c r="O902" s="1065"/>
      <c r="P902" s="1065"/>
      <c r="Q902" s="1065"/>
      <c r="R902" s="1065"/>
      <c r="S902" s="1065"/>
      <c r="T902" s="1065"/>
      <c r="U902" s="1065"/>
      <c r="V902" s="1065"/>
      <c r="W902" s="1065"/>
      <c r="X902" s="1065"/>
      <c r="Y902" s="1065"/>
      <c r="Z902" s="1065"/>
    </row>
    <row r="903" spans="1:26" ht="15.75" customHeight="1">
      <c r="A903" s="1065"/>
      <c r="B903" s="1065"/>
      <c r="C903" s="1065"/>
      <c r="D903" s="1065"/>
      <c r="E903" s="1065"/>
      <c r="F903" s="1065"/>
      <c r="G903" s="1065"/>
      <c r="H903" s="1065"/>
      <c r="I903" s="1065"/>
      <c r="J903" s="1065"/>
      <c r="K903" s="1065"/>
      <c r="L903" s="1065"/>
      <c r="M903" s="1065"/>
      <c r="N903" s="1065"/>
      <c r="O903" s="1065"/>
      <c r="P903" s="1065"/>
      <c r="Q903" s="1065"/>
      <c r="R903" s="1065"/>
      <c r="S903" s="1065"/>
      <c r="T903" s="1065"/>
      <c r="U903" s="1065"/>
      <c r="V903" s="1065"/>
      <c r="W903" s="1065"/>
      <c r="X903" s="1065"/>
      <c r="Y903" s="1065"/>
      <c r="Z903" s="1065"/>
    </row>
    <row r="904" spans="1:26" ht="15.75" customHeight="1">
      <c r="A904" s="1065"/>
      <c r="B904" s="1065"/>
      <c r="C904" s="1065"/>
      <c r="D904" s="1065"/>
      <c r="E904" s="1065"/>
      <c r="F904" s="1065"/>
      <c r="G904" s="1065"/>
      <c r="H904" s="1065"/>
      <c r="I904" s="1065"/>
      <c r="J904" s="1065"/>
      <c r="K904" s="1065"/>
      <c r="L904" s="1065"/>
      <c r="M904" s="1065"/>
      <c r="N904" s="1065"/>
      <c r="O904" s="1065"/>
      <c r="P904" s="1065"/>
      <c r="Q904" s="1065"/>
      <c r="R904" s="1065"/>
      <c r="S904" s="1065"/>
      <c r="T904" s="1065"/>
      <c r="U904" s="1065"/>
      <c r="V904" s="1065"/>
      <c r="W904" s="1065"/>
      <c r="X904" s="1065"/>
      <c r="Y904" s="1065"/>
      <c r="Z904" s="1065"/>
    </row>
    <row r="905" spans="1:26" ht="15.75" customHeight="1">
      <c r="A905" s="1065"/>
      <c r="B905" s="1065"/>
      <c r="C905" s="1065"/>
      <c r="D905" s="1065"/>
      <c r="E905" s="1065"/>
      <c r="F905" s="1065"/>
      <c r="G905" s="1065"/>
      <c r="H905" s="1065"/>
      <c r="I905" s="1065"/>
      <c r="J905" s="1065"/>
      <c r="K905" s="1065"/>
      <c r="L905" s="1065"/>
      <c r="M905" s="1065"/>
      <c r="N905" s="1065"/>
      <c r="O905" s="1065"/>
      <c r="P905" s="1065"/>
      <c r="Q905" s="1065"/>
      <c r="R905" s="1065"/>
      <c r="S905" s="1065"/>
      <c r="T905" s="1065"/>
      <c r="U905" s="1065"/>
      <c r="V905" s="1065"/>
      <c r="W905" s="1065"/>
      <c r="X905" s="1065"/>
      <c r="Y905" s="1065"/>
      <c r="Z905" s="1065"/>
    </row>
    <row r="906" spans="1:26" ht="15.75" customHeight="1">
      <c r="A906" s="1065"/>
      <c r="B906" s="1065"/>
      <c r="C906" s="1065"/>
      <c r="D906" s="1065"/>
      <c r="E906" s="1065"/>
      <c r="F906" s="1065"/>
      <c r="G906" s="1065"/>
      <c r="H906" s="1065"/>
      <c r="I906" s="1065"/>
      <c r="J906" s="1065"/>
      <c r="K906" s="1065"/>
      <c r="L906" s="1065"/>
      <c r="M906" s="1065"/>
      <c r="N906" s="1065"/>
      <c r="O906" s="1065"/>
      <c r="P906" s="1065"/>
      <c r="Q906" s="1065"/>
      <c r="R906" s="1065"/>
      <c r="S906" s="1065"/>
      <c r="T906" s="1065"/>
      <c r="U906" s="1065"/>
      <c r="V906" s="1065"/>
      <c r="W906" s="1065"/>
      <c r="X906" s="1065"/>
      <c r="Y906" s="1065"/>
      <c r="Z906" s="1065"/>
    </row>
    <row r="907" spans="1:26" ht="15.75" customHeight="1">
      <c r="A907" s="1065"/>
      <c r="B907" s="1065"/>
      <c r="C907" s="1065"/>
      <c r="D907" s="1065"/>
      <c r="E907" s="1065"/>
      <c r="F907" s="1065"/>
      <c r="G907" s="1065"/>
      <c r="H907" s="1065"/>
      <c r="I907" s="1065"/>
      <c r="J907" s="1065"/>
      <c r="K907" s="1065"/>
      <c r="L907" s="1065"/>
      <c r="M907" s="1065"/>
      <c r="N907" s="1065"/>
      <c r="O907" s="1065"/>
      <c r="P907" s="1065"/>
      <c r="Q907" s="1065"/>
      <c r="R907" s="1065"/>
      <c r="S907" s="1065"/>
      <c r="T907" s="1065"/>
      <c r="U907" s="1065"/>
      <c r="V907" s="1065"/>
      <c r="W907" s="1065"/>
      <c r="X907" s="1065"/>
      <c r="Y907" s="1065"/>
      <c r="Z907" s="1065"/>
    </row>
    <row r="908" spans="1:26" ht="15.75" customHeight="1">
      <c r="A908" s="1065"/>
      <c r="B908" s="1065"/>
      <c r="C908" s="1065"/>
      <c r="D908" s="1065"/>
      <c r="E908" s="1065"/>
      <c r="F908" s="1065"/>
      <c r="G908" s="1065"/>
      <c r="H908" s="1065"/>
      <c r="I908" s="1065"/>
      <c r="J908" s="1065"/>
      <c r="K908" s="1065"/>
      <c r="L908" s="1065"/>
      <c r="M908" s="1065"/>
      <c r="N908" s="1065"/>
      <c r="O908" s="1065"/>
      <c r="P908" s="1065"/>
      <c r="Q908" s="1065"/>
      <c r="R908" s="1065"/>
      <c r="S908" s="1065"/>
      <c r="T908" s="1065"/>
      <c r="U908" s="1065"/>
      <c r="V908" s="1065"/>
      <c r="W908" s="1065"/>
      <c r="X908" s="1065"/>
      <c r="Y908" s="1065"/>
      <c r="Z908" s="1065"/>
    </row>
    <row r="909" spans="1:26" ht="15.75" customHeight="1">
      <c r="A909" s="1065"/>
      <c r="B909" s="1065"/>
      <c r="C909" s="1065"/>
      <c r="D909" s="1065"/>
      <c r="E909" s="1065"/>
      <c r="F909" s="1065"/>
      <c r="G909" s="1065"/>
      <c r="H909" s="1065"/>
      <c r="I909" s="1065"/>
      <c r="J909" s="1065"/>
      <c r="K909" s="1065"/>
      <c r="L909" s="1065"/>
      <c r="M909" s="1065"/>
      <c r="N909" s="1065"/>
      <c r="O909" s="1065"/>
      <c r="P909" s="1065"/>
      <c r="Q909" s="1065"/>
      <c r="R909" s="1065"/>
      <c r="S909" s="1065"/>
      <c r="T909" s="1065"/>
      <c r="U909" s="1065"/>
      <c r="V909" s="1065"/>
      <c r="W909" s="1065"/>
      <c r="X909" s="1065"/>
      <c r="Y909" s="1065"/>
      <c r="Z909" s="1065"/>
    </row>
    <row r="910" spans="1:26" ht="15.75" customHeight="1">
      <c r="A910" s="1065"/>
      <c r="B910" s="1065"/>
      <c r="C910" s="1065"/>
      <c r="D910" s="1065"/>
      <c r="E910" s="1065"/>
      <c r="F910" s="1065"/>
      <c r="G910" s="1065"/>
      <c r="H910" s="1065"/>
      <c r="I910" s="1065"/>
      <c r="J910" s="1065"/>
      <c r="K910" s="1065"/>
      <c r="L910" s="1065"/>
      <c r="M910" s="1065"/>
      <c r="N910" s="1065"/>
      <c r="O910" s="1065"/>
      <c r="P910" s="1065"/>
      <c r="Q910" s="1065"/>
      <c r="R910" s="1065"/>
      <c r="S910" s="1065"/>
      <c r="T910" s="1065"/>
      <c r="U910" s="1065"/>
      <c r="V910" s="1065"/>
      <c r="W910" s="1065"/>
      <c r="X910" s="1065"/>
      <c r="Y910" s="1065"/>
      <c r="Z910" s="1065"/>
    </row>
    <row r="911" spans="1:26" ht="15.75" customHeight="1">
      <c r="A911" s="1065"/>
      <c r="B911" s="1065"/>
      <c r="C911" s="1065"/>
      <c r="D911" s="1065"/>
      <c r="E911" s="1065"/>
      <c r="F911" s="1065"/>
      <c r="G911" s="1065"/>
      <c r="H911" s="1065"/>
      <c r="I911" s="1065"/>
      <c r="J911" s="1065"/>
      <c r="K911" s="1065"/>
      <c r="L911" s="1065"/>
      <c r="M911" s="1065"/>
      <c r="N911" s="1065"/>
      <c r="O911" s="1065"/>
      <c r="P911" s="1065"/>
      <c r="Q911" s="1065"/>
      <c r="R911" s="1065"/>
      <c r="S911" s="1065"/>
      <c r="T911" s="1065"/>
      <c r="U911" s="1065"/>
      <c r="V911" s="1065"/>
      <c r="W911" s="1065"/>
      <c r="X911" s="1065"/>
      <c r="Y911" s="1065"/>
      <c r="Z911" s="1065"/>
    </row>
    <row r="912" spans="1:26" ht="15.75" customHeight="1">
      <c r="A912" s="1065"/>
      <c r="B912" s="1065"/>
      <c r="C912" s="1065"/>
      <c r="D912" s="1065"/>
      <c r="E912" s="1065"/>
      <c r="F912" s="1065"/>
      <c r="G912" s="1065"/>
      <c r="H912" s="1065"/>
      <c r="I912" s="1065"/>
      <c r="J912" s="1065"/>
      <c r="K912" s="1065"/>
      <c r="L912" s="1065"/>
      <c r="M912" s="1065"/>
      <c r="N912" s="1065"/>
      <c r="O912" s="1065"/>
      <c r="P912" s="1065"/>
      <c r="Q912" s="1065"/>
      <c r="R912" s="1065"/>
      <c r="S912" s="1065"/>
      <c r="T912" s="1065"/>
      <c r="U912" s="1065"/>
      <c r="V912" s="1065"/>
      <c r="W912" s="1065"/>
      <c r="X912" s="1065"/>
      <c r="Y912" s="1065"/>
      <c r="Z912" s="1065"/>
    </row>
    <row r="913" spans="1:26" ht="15.75" customHeight="1">
      <c r="A913" s="1065"/>
      <c r="B913" s="1065"/>
      <c r="C913" s="1065"/>
      <c r="D913" s="1065"/>
      <c r="E913" s="1065"/>
      <c r="F913" s="1065"/>
      <c r="G913" s="1065"/>
      <c r="H913" s="1065"/>
      <c r="I913" s="1065"/>
      <c r="J913" s="1065"/>
      <c r="K913" s="1065"/>
      <c r="L913" s="1065"/>
      <c r="M913" s="1065"/>
      <c r="N913" s="1065"/>
      <c r="O913" s="1065"/>
      <c r="P913" s="1065"/>
      <c r="Q913" s="1065"/>
      <c r="R913" s="1065"/>
      <c r="S913" s="1065"/>
      <c r="T913" s="1065"/>
      <c r="U913" s="1065"/>
      <c r="V913" s="1065"/>
      <c r="W913" s="1065"/>
      <c r="X913" s="1065"/>
      <c r="Y913" s="1065"/>
      <c r="Z913" s="1065"/>
    </row>
    <row r="914" spans="1:26" ht="15.75" customHeight="1">
      <c r="A914" s="1065"/>
      <c r="B914" s="1065"/>
      <c r="C914" s="1065"/>
      <c r="D914" s="1065"/>
      <c r="E914" s="1065"/>
      <c r="F914" s="1065"/>
      <c r="G914" s="1065"/>
      <c r="H914" s="1065"/>
      <c r="I914" s="1065"/>
      <c r="J914" s="1065"/>
      <c r="K914" s="1065"/>
      <c r="L914" s="1065"/>
      <c r="M914" s="1065"/>
      <c r="N914" s="1065"/>
      <c r="O914" s="1065"/>
      <c r="P914" s="1065"/>
      <c r="Q914" s="1065"/>
      <c r="R914" s="1065"/>
      <c r="S914" s="1065"/>
      <c r="T914" s="1065"/>
      <c r="U914" s="1065"/>
      <c r="V914" s="1065"/>
      <c r="W914" s="1065"/>
      <c r="X914" s="1065"/>
      <c r="Y914" s="1065"/>
      <c r="Z914" s="1065"/>
    </row>
    <row r="915" spans="1:26" ht="15.75" customHeight="1">
      <c r="A915" s="1065"/>
      <c r="B915" s="1065"/>
      <c r="C915" s="1065"/>
      <c r="D915" s="1065"/>
      <c r="E915" s="1065"/>
      <c r="F915" s="1065"/>
      <c r="G915" s="1065"/>
      <c r="H915" s="1065"/>
      <c r="I915" s="1065"/>
      <c r="J915" s="1065"/>
      <c r="K915" s="1065"/>
      <c r="L915" s="1065"/>
      <c r="M915" s="1065"/>
      <c r="N915" s="1065"/>
      <c r="O915" s="1065"/>
      <c r="P915" s="1065"/>
      <c r="Q915" s="1065"/>
      <c r="R915" s="1065"/>
      <c r="S915" s="1065"/>
      <c r="T915" s="1065"/>
      <c r="U915" s="1065"/>
      <c r="V915" s="1065"/>
      <c r="W915" s="1065"/>
      <c r="X915" s="1065"/>
      <c r="Y915" s="1065"/>
      <c r="Z915" s="1065"/>
    </row>
    <row r="916" spans="1:26" ht="15.75" customHeight="1">
      <c r="A916" s="1065"/>
      <c r="B916" s="1065"/>
      <c r="C916" s="1065"/>
      <c r="D916" s="1065"/>
      <c r="E916" s="1065"/>
      <c r="F916" s="1065"/>
      <c r="G916" s="1065"/>
      <c r="H916" s="1065"/>
      <c r="I916" s="1065"/>
      <c r="J916" s="1065"/>
      <c r="K916" s="1065"/>
      <c r="L916" s="1065"/>
      <c r="M916" s="1065"/>
      <c r="N916" s="1065"/>
      <c r="O916" s="1065"/>
      <c r="P916" s="1065"/>
      <c r="Q916" s="1065"/>
      <c r="R916" s="1065"/>
      <c r="S916" s="1065"/>
      <c r="T916" s="1065"/>
      <c r="U916" s="1065"/>
      <c r="V916" s="1065"/>
      <c r="W916" s="1065"/>
      <c r="X916" s="1065"/>
      <c r="Y916" s="1065"/>
      <c r="Z916" s="1065"/>
    </row>
    <row r="917" spans="1:26" ht="15.75" customHeight="1">
      <c r="A917" s="1065"/>
      <c r="B917" s="1065"/>
      <c r="C917" s="1065"/>
      <c r="D917" s="1065"/>
      <c r="E917" s="1065"/>
      <c r="F917" s="1065"/>
      <c r="G917" s="1065"/>
      <c r="H917" s="1065"/>
      <c r="I917" s="1065"/>
      <c r="J917" s="1065"/>
      <c r="K917" s="1065"/>
      <c r="L917" s="1065"/>
      <c r="M917" s="1065"/>
      <c r="N917" s="1065"/>
      <c r="O917" s="1065"/>
      <c r="P917" s="1065"/>
      <c r="Q917" s="1065"/>
      <c r="R917" s="1065"/>
      <c r="S917" s="1065"/>
      <c r="T917" s="1065"/>
      <c r="U917" s="1065"/>
      <c r="V917" s="1065"/>
      <c r="W917" s="1065"/>
      <c r="X917" s="1065"/>
      <c r="Y917" s="1065"/>
      <c r="Z917" s="1065"/>
    </row>
    <row r="918" spans="1:26" ht="15.75" customHeight="1">
      <c r="A918" s="1065"/>
      <c r="B918" s="1065"/>
      <c r="C918" s="1065"/>
      <c r="D918" s="1065"/>
      <c r="E918" s="1065"/>
      <c r="F918" s="1065"/>
      <c r="G918" s="1065"/>
      <c r="H918" s="1065"/>
      <c r="I918" s="1065"/>
      <c r="J918" s="1065"/>
      <c r="K918" s="1065"/>
      <c r="L918" s="1065"/>
      <c r="M918" s="1065"/>
      <c r="N918" s="1065"/>
      <c r="O918" s="1065"/>
      <c r="P918" s="1065"/>
      <c r="Q918" s="1065"/>
      <c r="R918" s="1065"/>
      <c r="S918" s="1065"/>
      <c r="T918" s="1065"/>
      <c r="U918" s="1065"/>
      <c r="V918" s="1065"/>
      <c r="W918" s="1065"/>
      <c r="X918" s="1065"/>
      <c r="Y918" s="1065"/>
      <c r="Z918" s="1065"/>
    </row>
    <row r="919" spans="1:26" ht="15.75" customHeight="1">
      <c r="A919" s="1065"/>
      <c r="B919" s="1065"/>
      <c r="C919" s="1065"/>
      <c r="D919" s="1065"/>
      <c r="E919" s="1065"/>
      <c r="F919" s="1065"/>
      <c r="G919" s="1065"/>
      <c r="H919" s="1065"/>
      <c r="I919" s="1065"/>
      <c r="J919" s="1065"/>
      <c r="K919" s="1065"/>
      <c r="L919" s="1065"/>
      <c r="M919" s="1065"/>
      <c r="N919" s="1065"/>
      <c r="O919" s="1065"/>
      <c r="P919" s="1065"/>
      <c r="Q919" s="1065"/>
      <c r="R919" s="1065"/>
      <c r="S919" s="1065"/>
      <c r="T919" s="1065"/>
      <c r="U919" s="1065"/>
      <c r="V919" s="1065"/>
      <c r="W919" s="1065"/>
      <c r="X919" s="1065"/>
      <c r="Y919" s="1065"/>
      <c r="Z919" s="1065"/>
    </row>
    <row r="920" spans="1:26" ht="15.75" customHeight="1">
      <c r="A920" s="1065"/>
      <c r="B920" s="1065"/>
      <c r="C920" s="1065"/>
      <c r="D920" s="1065"/>
      <c r="E920" s="1065"/>
      <c r="F920" s="1065"/>
      <c r="G920" s="1065"/>
      <c r="H920" s="1065"/>
      <c r="I920" s="1065"/>
      <c r="J920" s="1065"/>
      <c r="K920" s="1065"/>
      <c r="L920" s="1065"/>
      <c r="M920" s="1065"/>
      <c r="N920" s="1065"/>
      <c r="O920" s="1065"/>
      <c r="P920" s="1065"/>
      <c r="Q920" s="1065"/>
      <c r="R920" s="1065"/>
      <c r="S920" s="1065"/>
      <c r="T920" s="1065"/>
      <c r="U920" s="1065"/>
      <c r="V920" s="1065"/>
      <c r="W920" s="1065"/>
      <c r="X920" s="1065"/>
      <c r="Y920" s="1065"/>
      <c r="Z920" s="1065"/>
    </row>
    <row r="921" spans="1:26" ht="15.75" customHeight="1">
      <c r="A921" s="1065"/>
      <c r="B921" s="1065"/>
      <c r="C921" s="1065"/>
      <c r="D921" s="1065"/>
      <c r="E921" s="1065"/>
      <c r="F921" s="1065"/>
      <c r="G921" s="1065"/>
      <c r="H921" s="1065"/>
      <c r="I921" s="1065"/>
      <c r="J921" s="1065"/>
      <c r="K921" s="1065"/>
      <c r="L921" s="1065"/>
      <c r="M921" s="1065"/>
      <c r="N921" s="1065"/>
      <c r="O921" s="1065"/>
      <c r="P921" s="1065"/>
      <c r="Q921" s="1065"/>
      <c r="R921" s="1065"/>
      <c r="S921" s="1065"/>
      <c r="T921" s="1065"/>
      <c r="U921" s="1065"/>
      <c r="V921" s="1065"/>
      <c r="W921" s="1065"/>
      <c r="X921" s="1065"/>
      <c r="Y921" s="1065"/>
      <c r="Z921" s="1065"/>
    </row>
    <row r="922" spans="1:26" ht="15.75" customHeight="1">
      <c r="A922" s="1065"/>
      <c r="B922" s="1065"/>
      <c r="C922" s="1065"/>
      <c r="D922" s="1065"/>
      <c r="E922" s="1065"/>
      <c r="F922" s="1065"/>
      <c r="G922" s="1065"/>
      <c r="H922" s="1065"/>
      <c r="I922" s="1065"/>
      <c r="J922" s="1065"/>
      <c r="K922" s="1065"/>
      <c r="L922" s="1065"/>
      <c r="M922" s="1065"/>
      <c r="N922" s="1065"/>
      <c r="O922" s="1065"/>
      <c r="P922" s="1065"/>
      <c r="Q922" s="1065"/>
      <c r="R922" s="1065"/>
      <c r="S922" s="1065"/>
      <c r="T922" s="1065"/>
      <c r="U922" s="1065"/>
      <c r="V922" s="1065"/>
      <c r="W922" s="1065"/>
      <c r="X922" s="1065"/>
      <c r="Y922" s="1065"/>
      <c r="Z922" s="1065"/>
    </row>
    <row r="923" spans="1:26" ht="15.75" customHeight="1">
      <c r="A923" s="1065"/>
      <c r="B923" s="1065"/>
      <c r="C923" s="1065"/>
      <c r="D923" s="1065"/>
      <c r="E923" s="1065"/>
      <c r="F923" s="1065"/>
      <c r="G923" s="1065"/>
      <c r="H923" s="1065"/>
      <c r="I923" s="1065"/>
      <c r="J923" s="1065"/>
      <c r="K923" s="1065"/>
      <c r="L923" s="1065"/>
      <c r="M923" s="1065"/>
      <c r="N923" s="1065"/>
      <c r="O923" s="1065"/>
      <c r="P923" s="1065"/>
      <c r="Q923" s="1065"/>
      <c r="R923" s="1065"/>
      <c r="S923" s="1065"/>
      <c r="T923" s="1065"/>
      <c r="U923" s="1065"/>
      <c r="V923" s="1065"/>
      <c r="W923" s="1065"/>
      <c r="X923" s="1065"/>
      <c r="Y923" s="1065"/>
      <c r="Z923" s="1065"/>
    </row>
    <row r="924" spans="1:26" ht="15.75" customHeight="1">
      <c r="A924" s="1065"/>
      <c r="B924" s="1065"/>
      <c r="C924" s="1065"/>
      <c r="D924" s="1065"/>
      <c r="E924" s="1065"/>
      <c r="F924" s="1065"/>
      <c r="G924" s="1065"/>
      <c r="H924" s="1065"/>
      <c r="I924" s="1065"/>
      <c r="J924" s="1065"/>
      <c r="K924" s="1065"/>
      <c r="L924" s="1065"/>
      <c r="M924" s="1065"/>
      <c r="N924" s="1065"/>
      <c r="O924" s="1065"/>
      <c r="P924" s="1065"/>
      <c r="Q924" s="1065"/>
      <c r="R924" s="1065"/>
      <c r="S924" s="1065"/>
      <c r="T924" s="1065"/>
      <c r="U924" s="1065"/>
      <c r="V924" s="1065"/>
      <c r="W924" s="1065"/>
      <c r="X924" s="1065"/>
      <c r="Y924" s="1065"/>
      <c r="Z924" s="1065"/>
    </row>
    <row r="925" spans="1:26" ht="15.75" customHeight="1">
      <c r="A925" s="1065"/>
      <c r="B925" s="1065"/>
      <c r="C925" s="1065"/>
      <c r="D925" s="1065"/>
      <c r="E925" s="1065"/>
      <c r="F925" s="1065"/>
      <c r="G925" s="1065"/>
      <c r="H925" s="1065"/>
      <c r="I925" s="1065"/>
      <c r="J925" s="1065"/>
      <c r="K925" s="1065"/>
      <c r="L925" s="1065"/>
      <c r="M925" s="1065"/>
      <c r="N925" s="1065"/>
      <c r="O925" s="1065"/>
      <c r="P925" s="1065"/>
      <c r="Q925" s="1065"/>
      <c r="R925" s="1065"/>
      <c r="S925" s="1065"/>
      <c r="T925" s="1065"/>
      <c r="U925" s="1065"/>
      <c r="V925" s="1065"/>
      <c r="W925" s="1065"/>
      <c r="X925" s="1065"/>
      <c r="Y925" s="1065"/>
      <c r="Z925" s="1065"/>
    </row>
    <row r="926" spans="1:26" ht="15.75" customHeight="1">
      <c r="A926" s="1065"/>
      <c r="B926" s="1065"/>
      <c r="C926" s="1065"/>
      <c r="D926" s="1065"/>
      <c r="E926" s="1065"/>
      <c r="F926" s="1065"/>
      <c r="G926" s="1065"/>
      <c r="H926" s="1065"/>
      <c r="I926" s="1065"/>
      <c r="J926" s="1065"/>
      <c r="K926" s="1065"/>
      <c r="L926" s="1065"/>
      <c r="M926" s="1065"/>
      <c r="N926" s="1065"/>
      <c r="O926" s="1065"/>
      <c r="P926" s="1065"/>
      <c r="Q926" s="1065"/>
      <c r="R926" s="1065"/>
      <c r="S926" s="1065"/>
      <c r="T926" s="1065"/>
      <c r="U926" s="1065"/>
      <c r="V926" s="1065"/>
      <c r="W926" s="1065"/>
      <c r="X926" s="1065"/>
      <c r="Y926" s="1065"/>
      <c r="Z926" s="1065"/>
    </row>
    <row r="927" spans="1:26" ht="15.75" customHeight="1">
      <c r="A927" s="1065"/>
      <c r="B927" s="1065"/>
      <c r="C927" s="1065"/>
      <c r="D927" s="1065"/>
      <c r="E927" s="1065"/>
      <c r="F927" s="1065"/>
      <c r="G927" s="1065"/>
      <c r="H927" s="1065"/>
      <c r="I927" s="1065"/>
      <c r="J927" s="1065"/>
      <c r="K927" s="1065"/>
      <c r="L927" s="1065"/>
      <c r="M927" s="1065"/>
      <c r="N927" s="1065"/>
      <c r="O927" s="1065"/>
      <c r="P927" s="1065"/>
      <c r="Q927" s="1065"/>
      <c r="R927" s="1065"/>
      <c r="S927" s="1065"/>
      <c r="T927" s="1065"/>
      <c r="U927" s="1065"/>
      <c r="V927" s="1065"/>
      <c r="W927" s="1065"/>
      <c r="X927" s="1065"/>
      <c r="Y927" s="1065"/>
      <c r="Z927" s="1065"/>
    </row>
    <row r="928" spans="1:26" ht="15.75" customHeight="1">
      <c r="A928" s="1065"/>
      <c r="B928" s="1065"/>
      <c r="C928" s="1065"/>
      <c r="D928" s="1065"/>
      <c r="E928" s="1065"/>
      <c r="F928" s="1065"/>
      <c r="G928" s="1065"/>
      <c r="H928" s="1065"/>
      <c r="I928" s="1065"/>
      <c r="J928" s="1065"/>
      <c r="K928" s="1065"/>
      <c r="L928" s="1065"/>
      <c r="M928" s="1065"/>
      <c r="N928" s="1065"/>
      <c r="O928" s="1065"/>
      <c r="P928" s="1065"/>
      <c r="Q928" s="1065"/>
      <c r="R928" s="1065"/>
      <c r="S928" s="1065"/>
      <c r="T928" s="1065"/>
      <c r="U928" s="1065"/>
      <c r="V928" s="1065"/>
      <c r="W928" s="1065"/>
      <c r="X928" s="1065"/>
      <c r="Y928" s="1065"/>
      <c r="Z928" s="1065"/>
    </row>
    <row r="929" spans="1:26" ht="15.75" customHeight="1">
      <c r="A929" s="1065"/>
      <c r="B929" s="1065"/>
      <c r="C929" s="1065"/>
      <c r="D929" s="1065"/>
      <c r="E929" s="1065"/>
      <c r="F929" s="1065"/>
      <c r="G929" s="1065"/>
      <c r="H929" s="1065"/>
      <c r="I929" s="1065"/>
      <c r="J929" s="1065"/>
      <c r="K929" s="1065"/>
      <c r="L929" s="1065"/>
      <c r="M929" s="1065"/>
      <c r="N929" s="1065"/>
      <c r="O929" s="1065"/>
      <c r="P929" s="1065"/>
      <c r="Q929" s="1065"/>
      <c r="R929" s="1065"/>
      <c r="S929" s="1065"/>
      <c r="T929" s="1065"/>
      <c r="U929" s="1065"/>
      <c r="V929" s="1065"/>
      <c r="W929" s="1065"/>
      <c r="X929" s="1065"/>
      <c r="Y929" s="1065"/>
      <c r="Z929" s="1065"/>
    </row>
    <row r="930" spans="1:26" ht="15.75" customHeight="1">
      <c r="A930" s="1065"/>
      <c r="B930" s="1065"/>
      <c r="C930" s="1065"/>
      <c r="D930" s="1065"/>
      <c r="E930" s="1065"/>
      <c r="F930" s="1065"/>
      <c r="G930" s="1065"/>
      <c r="H930" s="1065"/>
      <c r="I930" s="1065"/>
      <c r="J930" s="1065"/>
      <c r="K930" s="1065"/>
      <c r="L930" s="1065"/>
      <c r="M930" s="1065"/>
      <c r="N930" s="1065"/>
      <c r="O930" s="1065"/>
      <c r="P930" s="1065"/>
      <c r="Q930" s="1065"/>
      <c r="R930" s="1065"/>
      <c r="S930" s="1065"/>
      <c r="T930" s="1065"/>
      <c r="U930" s="1065"/>
      <c r="V930" s="1065"/>
      <c r="W930" s="1065"/>
      <c r="X930" s="1065"/>
      <c r="Y930" s="1065"/>
      <c r="Z930" s="1065"/>
    </row>
    <row r="931" spans="1:26" ht="15.75" customHeight="1">
      <c r="A931" s="1065"/>
      <c r="B931" s="1065"/>
      <c r="C931" s="1065"/>
      <c r="D931" s="1065"/>
      <c r="E931" s="1065"/>
      <c r="F931" s="1065"/>
      <c r="G931" s="1065"/>
      <c r="H931" s="1065"/>
      <c r="I931" s="1065"/>
      <c r="J931" s="1065"/>
      <c r="K931" s="1065"/>
      <c r="L931" s="1065"/>
      <c r="M931" s="1065"/>
      <c r="N931" s="1065"/>
      <c r="O931" s="1065"/>
      <c r="P931" s="1065"/>
      <c r="Q931" s="1065"/>
      <c r="R931" s="1065"/>
      <c r="S931" s="1065"/>
      <c r="T931" s="1065"/>
      <c r="U931" s="1065"/>
      <c r="V931" s="1065"/>
      <c r="W931" s="1065"/>
      <c r="X931" s="1065"/>
      <c r="Y931" s="1065"/>
      <c r="Z931" s="1065"/>
    </row>
    <row r="932" spans="1:26" ht="15.75" customHeight="1">
      <c r="A932" s="1065"/>
      <c r="B932" s="1065"/>
      <c r="C932" s="1065"/>
      <c r="D932" s="1065"/>
      <c r="E932" s="1065"/>
      <c r="F932" s="1065"/>
      <c r="G932" s="1065"/>
      <c r="H932" s="1065"/>
      <c r="I932" s="1065"/>
      <c r="J932" s="1065"/>
      <c r="K932" s="1065"/>
      <c r="L932" s="1065"/>
      <c r="M932" s="1065"/>
      <c r="N932" s="1065"/>
      <c r="O932" s="1065"/>
      <c r="P932" s="1065"/>
      <c r="Q932" s="1065"/>
      <c r="R932" s="1065"/>
      <c r="S932" s="1065"/>
      <c r="T932" s="1065"/>
      <c r="U932" s="1065"/>
      <c r="V932" s="1065"/>
      <c r="W932" s="1065"/>
      <c r="X932" s="1065"/>
      <c r="Y932" s="1065"/>
      <c r="Z932" s="1065"/>
    </row>
    <row r="933" spans="1:26" ht="15.75" customHeight="1">
      <c r="A933" s="1065"/>
      <c r="B933" s="1065"/>
      <c r="C933" s="1065"/>
      <c r="D933" s="1065"/>
      <c r="E933" s="1065"/>
      <c r="F933" s="1065"/>
      <c r="G933" s="1065"/>
      <c r="H933" s="1065"/>
      <c r="I933" s="1065"/>
      <c r="J933" s="1065"/>
      <c r="K933" s="1065"/>
      <c r="L933" s="1065"/>
      <c r="M933" s="1065"/>
      <c r="N933" s="1065"/>
      <c r="O933" s="1065"/>
      <c r="P933" s="1065"/>
      <c r="Q933" s="1065"/>
      <c r="R933" s="1065"/>
      <c r="S933" s="1065"/>
      <c r="T933" s="1065"/>
      <c r="U933" s="1065"/>
      <c r="V933" s="1065"/>
      <c r="W933" s="1065"/>
      <c r="X933" s="1065"/>
      <c r="Y933" s="1065"/>
      <c r="Z933" s="1065"/>
    </row>
    <row r="934" spans="1:26" ht="15.75" customHeight="1">
      <c r="A934" s="1065"/>
      <c r="B934" s="1065"/>
      <c r="C934" s="1065"/>
      <c r="D934" s="1065"/>
      <c r="E934" s="1065"/>
      <c r="F934" s="1065"/>
      <c r="G934" s="1065"/>
      <c r="H934" s="1065"/>
      <c r="I934" s="1065"/>
      <c r="J934" s="1065"/>
      <c r="K934" s="1065"/>
      <c r="L934" s="1065"/>
      <c r="M934" s="1065"/>
      <c r="N934" s="1065"/>
      <c r="O934" s="1065"/>
      <c r="P934" s="1065"/>
      <c r="Q934" s="1065"/>
      <c r="R934" s="1065"/>
      <c r="S934" s="1065"/>
      <c r="T934" s="1065"/>
      <c r="U934" s="1065"/>
      <c r="V934" s="1065"/>
      <c r="W934" s="1065"/>
      <c r="X934" s="1065"/>
      <c r="Y934" s="1065"/>
      <c r="Z934" s="1065"/>
    </row>
    <row r="935" spans="1:26" ht="15.75" customHeight="1">
      <c r="A935" s="1065"/>
      <c r="B935" s="1065"/>
      <c r="C935" s="1065"/>
      <c r="D935" s="1065"/>
      <c r="E935" s="1065"/>
      <c r="F935" s="1065"/>
      <c r="G935" s="1065"/>
      <c r="H935" s="1065"/>
      <c r="I935" s="1065"/>
      <c r="J935" s="1065"/>
      <c r="K935" s="1065"/>
      <c r="L935" s="1065"/>
      <c r="M935" s="1065"/>
      <c r="N935" s="1065"/>
      <c r="O935" s="1065"/>
      <c r="P935" s="1065"/>
      <c r="Q935" s="1065"/>
      <c r="R935" s="1065"/>
      <c r="S935" s="1065"/>
      <c r="T935" s="1065"/>
      <c r="U935" s="1065"/>
      <c r="V935" s="1065"/>
      <c r="W935" s="1065"/>
      <c r="X935" s="1065"/>
      <c r="Y935" s="1065"/>
      <c r="Z935" s="1065"/>
    </row>
    <row r="936" spans="1:26" ht="15.75" customHeight="1">
      <c r="A936" s="1065"/>
      <c r="B936" s="1065"/>
      <c r="C936" s="1065"/>
      <c r="D936" s="1065"/>
      <c r="E936" s="1065"/>
      <c r="F936" s="1065"/>
      <c r="G936" s="1065"/>
      <c r="H936" s="1065"/>
      <c r="I936" s="1065"/>
      <c r="J936" s="1065"/>
      <c r="K936" s="1065"/>
      <c r="L936" s="1065"/>
      <c r="M936" s="1065"/>
      <c r="N936" s="1065"/>
      <c r="O936" s="1065"/>
      <c r="P936" s="1065"/>
      <c r="Q936" s="1065"/>
      <c r="R936" s="1065"/>
      <c r="S936" s="1065"/>
      <c r="T936" s="1065"/>
      <c r="U936" s="1065"/>
      <c r="V936" s="1065"/>
      <c r="W936" s="1065"/>
      <c r="X936" s="1065"/>
      <c r="Y936" s="1065"/>
      <c r="Z936" s="1065"/>
    </row>
    <row r="937" spans="1:26" ht="15.75" customHeight="1">
      <c r="A937" s="1065"/>
      <c r="B937" s="1065"/>
      <c r="C937" s="1065"/>
      <c r="D937" s="1065"/>
      <c r="E937" s="1065"/>
      <c r="F937" s="1065"/>
      <c r="G937" s="1065"/>
      <c r="H937" s="1065"/>
      <c r="I937" s="1065"/>
      <c r="J937" s="1065"/>
      <c r="K937" s="1065"/>
      <c r="L937" s="1065"/>
      <c r="M937" s="1065"/>
      <c r="N937" s="1065"/>
      <c r="O937" s="1065"/>
      <c r="P937" s="1065"/>
      <c r="Q937" s="1065"/>
      <c r="R937" s="1065"/>
      <c r="S937" s="1065"/>
      <c r="T937" s="1065"/>
      <c r="U937" s="1065"/>
      <c r="V937" s="1065"/>
      <c r="W937" s="1065"/>
      <c r="X937" s="1065"/>
      <c r="Y937" s="1065"/>
      <c r="Z937" s="1065"/>
    </row>
    <row r="938" spans="1:26" ht="15.75" customHeight="1">
      <c r="A938" s="1065"/>
      <c r="B938" s="1065"/>
      <c r="C938" s="1065"/>
      <c r="D938" s="1065"/>
      <c r="E938" s="1065"/>
      <c r="F938" s="1065"/>
      <c r="G938" s="1065"/>
      <c r="H938" s="1065"/>
      <c r="I938" s="1065"/>
      <c r="J938" s="1065"/>
      <c r="K938" s="1065"/>
      <c r="L938" s="1065"/>
      <c r="M938" s="1065"/>
      <c r="N938" s="1065"/>
      <c r="O938" s="1065"/>
      <c r="P938" s="1065"/>
      <c r="Q938" s="1065"/>
      <c r="R938" s="1065"/>
      <c r="S938" s="1065"/>
      <c r="T938" s="1065"/>
      <c r="U938" s="1065"/>
      <c r="V938" s="1065"/>
      <c r="W938" s="1065"/>
      <c r="X938" s="1065"/>
      <c r="Y938" s="1065"/>
      <c r="Z938" s="1065"/>
    </row>
    <row r="939" spans="1:26" ht="15.75" customHeight="1">
      <c r="A939" s="1065"/>
      <c r="B939" s="1065"/>
      <c r="C939" s="1065"/>
      <c r="D939" s="1065"/>
      <c r="E939" s="1065"/>
      <c r="F939" s="1065"/>
      <c r="G939" s="1065"/>
      <c r="H939" s="1065"/>
      <c r="I939" s="1065"/>
      <c r="J939" s="1065"/>
      <c r="K939" s="1065"/>
      <c r="L939" s="1065"/>
      <c r="M939" s="1065"/>
      <c r="N939" s="1065"/>
      <c r="O939" s="1065"/>
      <c r="P939" s="1065"/>
      <c r="Q939" s="1065"/>
      <c r="R939" s="1065"/>
      <c r="S939" s="1065"/>
      <c r="T939" s="1065"/>
      <c r="U939" s="1065"/>
      <c r="V939" s="1065"/>
      <c r="W939" s="1065"/>
      <c r="X939" s="1065"/>
      <c r="Y939" s="1065"/>
      <c r="Z939" s="1065"/>
    </row>
    <row r="940" spans="1:26" ht="15.75" customHeight="1">
      <c r="A940" s="1065"/>
      <c r="B940" s="1065"/>
      <c r="C940" s="1065"/>
      <c r="D940" s="1065"/>
      <c r="E940" s="1065"/>
      <c r="F940" s="1065"/>
      <c r="G940" s="1065"/>
      <c r="H940" s="1065"/>
      <c r="I940" s="1065"/>
      <c r="J940" s="1065"/>
      <c r="K940" s="1065"/>
      <c r="L940" s="1065"/>
      <c r="M940" s="1065"/>
      <c r="N940" s="1065"/>
      <c r="O940" s="1065"/>
      <c r="P940" s="1065"/>
      <c r="Q940" s="1065"/>
      <c r="R940" s="1065"/>
      <c r="S940" s="1065"/>
      <c r="T940" s="1065"/>
      <c r="U940" s="1065"/>
      <c r="V940" s="1065"/>
      <c r="W940" s="1065"/>
      <c r="X940" s="1065"/>
      <c r="Y940" s="1065"/>
      <c r="Z940" s="1065"/>
    </row>
    <row r="941" spans="1:26" ht="15.75" customHeight="1">
      <c r="A941" s="1065"/>
      <c r="B941" s="1065"/>
      <c r="C941" s="1065"/>
      <c r="D941" s="1065"/>
      <c r="E941" s="1065"/>
      <c r="F941" s="1065"/>
      <c r="G941" s="1065"/>
      <c r="H941" s="1065"/>
      <c r="I941" s="1065"/>
      <c r="J941" s="1065"/>
      <c r="K941" s="1065"/>
      <c r="L941" s="1065"/>
      <c r="M941" s="1065"/>
      <c r="N941" s="1065"/>
      <c r="O941" s="1065"/>
      <c r="P941" s="1065"/>
      <c r="Q941" s="1065"/>
      <c r="R941" s="1065"/>
      <c r="S941" s="1065"/>
      <c r="T941" s="1065"/>
      <c r="U941" s="1065"/>
      <c r="V941" s="1065"/>
      <c r="W941" s="1065"/>
      <c r="X941" s="1065"/>
      <c r="Y941" s="1065"/>
      <c r="Z941" s="1065"/>
    </row>
    <row r="942" spans="1:26" ht="15.75" customHeight="1">
      <c r="A942" s="1065"/>
      <c r="B942" s="1065"/>
      <c r="C942" s="1065"/>
      <c r="D942" s="1065"/>
      <c r="E942" s="1065"/>
      <c r="F942" s="1065"/>
      <c r="G942" s="1065"/>
      <c r="H942" s="1065"/>
      <c r="I942" s="1065"/>
      <c r="J942" s="1065"/>
      <c r="K942" s="1065"/>
      <c r="L942" s="1065"/>
      <c r="M942" s="1065"/>
      <c r="N942" s="1065"/>
      <c r="O942" s="1065"/>
      <c r="P942" s="1065"/>
      <c r="Q942" s="1065"/>
      <c r="R942" s="1065"/>
      <c r="S942" s="1065"/>
      <c r="T942" s="1065"/>
      <c r="U942" s="1065"/>
      <c r="V942" s="1065"/>
      <c r="W942" s="1065"/>
      <c r="X942" s="1065"/>
      <c r="Y942" s="1065"/>
      <c r="Z942" s="1065"/>
    </row>
    <row r="943" spans="1:26" ht="15.75" customHeight="1">
      <c r="A943" s="1065"/>
      <c r="B943" s="1065"/>
      <c r="C943" s="1065"/>
      <c r="D943" s="1065"/>
      <c r="E943" s="1065"/>
      <c r="F943" s="1065"/>
      <c r="G943" s="1065"/>
      <c r="H943" s="1065"/>
      <c r="I943" s="1065"/>
      <c r="J943" s="1065"/>
      <c r="K943" s="1065"/>
      <c r="L943" s="1065"/>
      <c r="M943" s="1065"/>
      <c r="N943" s="1065"/>
      <c r="O943" s="1065"/>
      <c r="P943" s="1065"/>
      <c r="Q943" s="1065"/>
      <c r="R943" s="1065"/>
      <c r="S943" s="1065"/>
      <c r="T943" s="1065"/>
      <c r="U943" s="1065"/>
      <c r="V943" s="1065"/>
      <c r="W943" s="1065"/>
      <c r="X943" s="1065"/>
      <c r="Y943" s="1065"/>
      <c r="Z943" s="1065"/>
    </row>
    <row r="944" spans="1:26" ht="15.75" customHeight="1">
      <c r="A944" s="1065"/>
      <c r="B944" s="1065"/>
      <c r="C944" s="1065"/>
      <c r="D944" s="1065"/>
      <c r="E944" s="1065"/>
      <c r="F944" s="1065"/>
      <c r="G944" s="1065"/>
      <c r="H944" s="1065"/>
      <c r="I944" s="1065"/>
      <c r="J944" s="1065"/>
      <c r="K944" s="1065"/>
      <c r="L944" s="1065"/>
      <c r="M944" s="1065"/>
      <c r="N944" s="1065"/>
      <c r="O944" s="1065"/>
      <c r="P944" s="1065"/>
      <c r="Q944" s="1065"/>
      <c r="R944" s="1065"/>
      <c r="S944" s="1065"/>
      <c r="T944" s="1065"/>
      <c r="U944" s="1065"/>
      <c r="V944" s="1065"/>
      <c r="W944" s="1065"/>
      <c r="X944" s="1065"/>
      <c r="Y944" s="1065"/>
      <c r="Z944" s="1065"/>
    </row>
    <row r="945" spans="1:26" ht="15.75" customHeight="1">
      <c r="A945" s="1065"/>
      <c r="B945" s="1065"/>
      <c r="C945" s="1065"/>
      <c r="D945" s="1065"/>
      <c r="E945" s="1065"/>
      <c r="F945" s="1065"/>
      <c r="G945" s="1065"/>
      <c r="H945" s="1065"/>
      <c r="I945" s="1065"/>
      <c r="J945" s="1065"/>
      <c r="K945" s="1065"/>
      <c r="L945" s="1065"/>
      <c r="M945" s="1065"/>
      <c r="N945" s="1065"/>
      <c r="O945" s="1065"/>
      <c r="P945" s="1065"/>
      <c r="Q945" s="1065"/>
      <c r="R945" s="1065"/>
      <c r="S945" s="1065"/>
      <c r="T945" s="1065"/>
      <c r="U945" s="1065"/>
      <c r="V945" s="1065"/>
      <c r="W945" s="1065"/>
      <c r="X945" s="1065"/>
      <c r="Y945" s="1065"/>
      <c r="Z945" s="1065"/>
    </row>
    <row r="946" spans="1:26" ht="15.75" customHeight="1">
      <c r="A946" s="1065"/>
      <c r="B946" s="1065"/>
      <c r="C946" s="1065"/>
      <c r="D946" s="1065"/>
      <c r="E946" s="1065"/>
      <c r="F946" s="1065"/>
      <c r="G946" s="1065"/>
      <c r="H946" s="1065"/>
      <c r="I946" s="1065"/>
      <c r="J946" s="1065"/>
      <c r="K946" s="1065"/>
      <c r="L946" s="1065"/>
      <c r="M946" s="1065"/>
      <c r="N946" s="1065"/>
      <c r="O946" s="1065"/>
      <c r="P946" s="1065"/>
      <c r="Q946" s="1065"/>
      <c r="R946" s="1065"/>
      <c r="S946" s="1065"/>
      <c r="T946" s="1065"/>
      <c r="U946" s="1065"/>
      <c r="V946" s="1065"/>
      <c r="W946" s="1065"/>
      <c r="X946" s="1065"/>
      <c r="Y946" s="1065"/>
      <c r="Z946" s="1065"/>
    </row>
    <row r="947" spans="1:26" ht="15.75" customHeight="1">
      <c r="A947" s="1065"/>
      <c r="B947" s="1065"/>
      <c r="C947" s="1065"/>
      <c r="D947" s="1065"/>
      <c r="E947" s="1065"/>
      <c r="F947" s="1065"/>
      <c r="G947" s="1065"/>
      <c r="H947" s="1065"/>
      <c r="I947" s="1065"/>
      <c r="J947" s="1065"/>
      <c r="K947" s="1065"/>
      <c r="L947" s="1065"/>
      <c r="M947" s="1065"/>
      <c r="N947" s="1065"/>
      <c r="O947" s="1065"/>
      <c r="P947" s="1065"/>
      <c r="Q947" s="1065"/>
      <c r="R947" s="1065"/>
      <c r="S947" s="1065"/>
      <c r="T947" s="1065"/>
      <c r="U947" s="1065"/>
      <c r="V947" s="1065"/>
      <c r="W947" s="1065"/>
      <c r="X947" s="1065"/>
      <c r="Y947" s="1065"/>
      <c r="Z947" s="1065"/>
    </row>
    <row r="948" spans="1:26" ht="15.75" customHeight="1">
      <c r="A948" s="1065"/>
      <c r="B948" s="1065"/>
      <c r="C948" s="1065"/>
      <c r="D948" s="1065"/>
      <c r="E948" s="1065"/>
      <c r="F948" s="1065"/>
      <c r="G948" s="1065"/>
      <c r="H948" s="1065"/>
      <c r="I948" s="1065"/>
      <c r="J948" s="1065"/>
      <c r="K948" s="1065"/>
      <c r="L948" s="1065"/>
      <c r="M948" s="1065"/>
      <c r="N948" s="1065"/>
      <c r="O948" s="1065"/>
      <c r="P948" s="1065"/>
      <c r="Q948" s="1065"/>
      <c r="R948" s="1065"/>
      <c r="S948" s="1065"/>
      <c r="T948" s="1065"/>
      <c r="U948" s="1065"/>
      <c r="V948" s="1065"/>
      <c r="W948" s="1065"/>
      <c r="X948" s="1065"/>
      <c r="Y948" s="1065"/>
      <c r="Z948" s="1065"/>
    </row>
    <row r="949" spans="1:26" ht="15.75" customHeight="1">
      <c r="A949" s="1065"/>
      <c r="B949" s="1065"/>
      <c r="C949" s="1065"/>
      <c r="D949" s="1065"/>
      <c r="E949" s="1065"/>
      <c r="F949" s="1065"/>
      <c r="G949" s="1065"/>
      <c r="H949" s="1065"/>
      <c r="I949" s="1065"/>
      <c r="J949" s="1065"/>
      <c r="K949" s="1065"/>
      <c r="L949" s="1065"/>
      <c r="M949" s="1065"/>
      <c r="N949" s="1065"/>
      <c r="O949" s="1065"/>
      <c r="P949" s="1065"/>
      <c r="Q949" s="1065"/>
      <c r="R949" s="1065"/>
      <c r="S949" s="1065"/>
      <c r="T949" s="1065"/>
      <c r="U949" s="1065"/>
      <c r="V949" s="1065"/>
      <c r="W949" s="1065"/>
      <c r="X949" s="1065"/>
      <c r="Y949" s="1065"/>
      <c r="Z949" s="1065"/>
    </row>
    <row r="950" spans="1:26" ht="15.75" customHeight="1">
      <c r="A950" s="1065"/>
      <c r="B950" s="1065"/>
      <c r="C950" s="1065"/>
      <c r="D950" s="1065"/>
      <c r="E950" s="1065"/>
      <c r="F950" s="1065"/>
      <c r="G950" s="1065"/>
      <c r="H950" s="1065"/>
      <c r="I950" s="1065"/>
      <c r="J950" s="1065"/>
      <c r="K950" s="1065"/>
      <c r="L950" s="1065"/>
      <c r="M950" s="1065"/>
      <c r="N950" s="1065"/>
      <c r="O950" s="1065"/>
      <c r="P950" s="1065"/>
      <c r="Q950" s="1065"/>
      <c r="R950" s="1065"/>
      <c r="S950" s="1065"/>
      <c r="T950" s="1065"/>
      <c r="U950" s="1065"/>
      <c r="V950" s="1065"/>
      <c r="W950" s="1065"/>
      <c r="X950" s="1065"/>
      <c r="Y950" s="1065"/>
      <c r="Z950" s="1065"/>
    </row>
    <row r="951" spans="1:26" ht="15.75" customHeight="1">
      <c r="A951" s="1065"/>
      <c r="B951" s="1065"/>
      <c r="C951" s="1065"/>
      <c r="D951" s="1065"/>
      <c r="E951" s="1065"/>
      <c r="F951" s="1065"/>
      <c r="G951" s="1065"/>
      <c r="H951" s="1065"/>
      <c r="I951" s="1065"/>
      <c r="J951" s="1065"/>
      <c r="K951" s="1065"/>
      <c r="L951" s="1065"/>
      <c r="M951" s="1065"/>
      <c r="N951" s="1065"/>
      <c r="O951" s="1065"/>
      <c r="P951" s="1065"/>
      <c r="Q951" s="1065"/>
      <c r="R951" s="1065"/>
      <c r="S951" s="1065"/>
      <c r="T951" s="1065"/>
      <c r="U951" s="1065"/>
      <c r="V951" s="1065"/>
      <c r="W951" s="1065"/>
      <c r="X951" s="1065"/>
      <c r="Y951" s="1065"/>
      <c r="Z951" s="1065"/>
    </row>
    <row r="952" spans="1:26" ht="15.75" customHeight="1">
      <c r="A952" s="1065"/>
      <c r="B952" s="1065"/>
      <c r="C952" s="1065"/>
      <c r="D952" s="1065"/>
      <c r="E952" s="1065"/>
      <c r="F952" s="1065"/>
      <c r="G952" s="1065"/>
      <c r="H952" s="1065"/>
      <c r="I952" s="1065"/>
      <c r="J952" s="1065"/>
      <c r="K952" s="1065"/>
      <c r="L952" s="1065"/>
      <c r="M952" s="1065"/>
      <c r="N952" s="1065"/>
      <c r="O952" s="1065"/>
      <c r="P952" s="1065"/>
      <c r="Q952" s="1065"/>
      <c r="R952" s="1065"/>
      <c r="S952" s="1065"/>
      <c r="T952" s="1065"/>
      <c r="U952" s="1065"/>
      <c r="V952" s="1065"/>
      <c r="W952" s="1065"/>
      <c r="X952" s="1065"/>
      <c r="Y952" s="1065"/>
      <c r="Z952" s="1065"/>
    </row>
    <row r="953" spans="1:26" ht="15.75" customHeight="1">
      <c r="A953" s="1065"/>
      <c r="B953" s="1065"/>
      <c r="C953" s="1065"/>
      <c r="D953" s="1065"/>
      <c r="E953" s="1065"/>
      <c r="F953" s="1065"/>
      <c r="G953" s="1065"/>
      <c r="H953" s="1065"/>
      <c r="I953" s="1065"/>
      <c r="J953" s="1065"/>
      <c r="K953" s="1065"/>
      <c r="L953" s="1065"/>
      <c r="M953" s="1065"/>
      <c r="N953" s="1065"/>
      <c r="O953" s="1065"/>
      <c r="P953" s="1065"/>
      <c r="Q953" s="1065"/>
      <c r="R953" s="1065"/>
      <c r="S953" s="1065"/>
      <c r="T953" s="1065"/>
      <c r="U953" s="1065"/>
      <c r="V953" s="1065"/>
      <c r="W953" s="1065"/>
      <c r="X953" s="1065"/>
      <c r="Y953" s="1065"/>
      <c r="Z953" s="1065"/>
    </row>
    <row r="954" spans="1:26" ht="15.75" customHeight="1">
      <c r="A954" s="1065"/>
      <c r="B954" s="1065"/>
      <c r="C954" s="1065"/>
      <c r="D954" s="1065"/>
      <c r="E954" s="1065"/>
      <c r="F954" s="1065"/>
      <c r="G954" s="1065"/>
      <c r="H954" s="1065"/>
      <c r="I954" s="1065"/>
      <c r="J954" s="1065"/>
      <c r="K954" s="1065"/>
      <c r="L954" s="1065"/>
      <c r="M954" s="1065"/>
      <c r="N954" s="1065"/>
      <c r="O954" s="1065"/>
      <c r="P954" s="1065"/>
      <c r="Q954" s="1065"/>
      <c r="R954" s="1065"/>
      <c r="S954" s="1065"/>
      <c r="T954" s="1065"/>
      <c r="U954" s="1065"/>
      <c r="V954" s="1065"/>
      <c r="W954" s="1065"/>
      <c r="X954" s="1065"/>
      <c r="Y954" s="1065"/>
      <c r="Z954" s="1065"/>
    </row>
    <row r="955" spans="1:26" ht="15.75" customHeight="1">
      <c r="A955" s="1065"/>
      <c r="B955" s="1065"/>
      <c r="C955" s="1065"/>
      <c r="D955" s="1065"/>
      <c r="E955" s="1065"/>
      <c r="F955" s="1065"/>
      <c r="G955" s="1065"/>
      <c r="H955" s="1065"/>
      <c r="I955" s="1065"/>
      <c r="J955" s="1065"/>
      <c r="K955" s="1065"/>
      <c r="L955" s="1065"/>
      <c r="M955" s="1065"/>
      <c r="N955" s="1065"/>
      <c r="O955" s="1065"/>
      <c r="P955" s="1065"/>
      <c r="Q955" s="1065"/>
      <c r="R955" s="1065"/>
      <c r="S955" s="1065"/>
      <c r="T955" s="1065"/>
      <c r="U955" s="1065"/>
      <c r="V955" s="1065"/>
      <c r="W955" s="1065"/>
      <c r="X955" s="1065"/>
      <c r="Y955" s="1065"/>
      <c r="Z955" s="1065"/>
    </row>
    <row r="956" spans="1:26" ht="15.75" customHeight="1">
      <c r="A956" s="1065"/>
      <c r="B956" s="1065"/>
      <c r="C956" s="1065"/>
      <c r="D956" s="1065"/>
      <c r="E956" s="1065"/>
      <c r="F956" s="1065"/>
      <c r="G956" s="1065"/>
      <c r="H956" s="1065"/>
      <c r="I956" s="1065"/>
      <c r="J956" s="1065"/>
      <c r="K956" s="1065"/>
      <c r="L956" s="1065"/>
      <c r="M956" s="1065"/>
      <c r="N956" s="1065"/>
      <c r="O956" s="1065"/>
      <c r="P956" s="1065"/>
      <c r="Q956" s="1065"/>
      <c r="R956" s="1065"/>
      <c r="S956" s="1065"/>
      <c r="T956" s="1065"/>
      <c r="U956" s="1065"/>
      <c r="V956" s="1065"/>
      <c r="W956" s="1065"/>
      <c r="X956" s="1065"/>
      <c r="Y956" s="1065"/>
      <c r="Z956" s="1065"/>
    </row>
    <row r="957" spans="1:26" ht="15.75" customHeight="1">
      <c r="A957" s="1065"/>
      <c r="B957" s="1065"/>
      <c r="C957" s="1065"/>
      <c r="D957" s="1065"/>
      <c r="E957" s="1065"/>
      <c r="F957" s="1065"/>
      <c r="G957" s="1065"/>
      <c r="H957" s="1065"/>
      <c r="I957" s="1065"/>
      <c r="J957" s="1065"/>
      <c r="K957" s="1065"/>
      <c r="L957" s="1065"/>
      <c r="M957" s="1065"/>
      <c r="N957" s="1065"/>
      <c r="O957" s="1065"/>
      <c r="P957" s="1065"/>
      <c r="Q957" s="1065"/>
      <c r="R957" s="1065"/>
      <c r="S957" s="1065"/>
      <c r="T957" s="1065"/>
      <c r="U957" s="1065"/>
      <c r="V957" s="1065"/>
      <c r="W957" s="1065"/>
      <c r="X957" s="1065"/>
      <c r="Y957" s="1065"/>
      <c r="Z957" s="1065"/>
    </row>
    <row r="958" spans="1:26" ht="15.75" customHeight="1">
      <c r="A958" s="1065"/>
      <c r="B958" s="1065"/>
      <c r="C958" s="1065"/>
      <c r="D958" s="1065"/>
      <c r="E958" s="1065"/>
      <c r="F958" s="1065"/>
      <c r="G958" s="1065"/>
      <c r="H958" s="1065"/>
      <c r="I958" s="1065"/>
      <c r="J958" s="1065"/>
      <c r="K958" s="1065"/>
      <c r="L958" s="1065"/>
      <c r="M958" s="1065"/>
      <c r="N958" s="1065"/>
      <c r="O958" s="1065"/>
      <c r="P958" s="1065"/>
      <c r="Q958" s="1065"/>
      <c r="R958" s="1065"/>
      <c r="S958" s="1065"/>
      <c r="T958" s="1065"/>
      <c r="U958" s="1065"/>
      <c r="V958" s="1065"/>
      <c r="W958" s="1065"/>
      <c r="X958" s="1065"/>
      <c r="Y958" s="1065"/>
      <c r="Z958" s="1065"/>
    </row>
    <row r="959" spans="1:26" ht="15.75" customHeight="1">
      <c r="A959" s="1065"/>
      <c r="B959" s="1065"/>
      <c r="C959" s="1065"/>
      <c r="D959" s="1065"/>
      <c r="E959" s="1065"/>
      <c r="F959" s="1065"/>
      <c r="G959" s="1065"/>
      <c r="H959" s="1065"/>
      <c r="I959" s="1065"/>
      <c r="J959" s="1065"/>
      <c r="K959" s="1065"/>
      <c r="L959" s="1065"/>
      <c r="M959" s="1065"/>
      <c r="N959" s="1065"/>
      <c r="O959" s="1065"/>
      <c r="P959" s="1065"/>
      <c r="Q959" s="1065"/>
      <c r="R959" s="1065"/>
      <c r="S959" s="1065"/>
      <c r="T959" s="1065"/>
      <c r="U959" s="1065"/>
      <c r="V959" s="1065"/>
      <c r="W959" s="1065"/>
      <c r="X959" s="1065"/>
      <c r="Y959" s="1065"/>
      <c r="Z959" s="1065"/>
    </row>
    <row r="960" spans="1:26" ht="15.75" customHeight="1">
      <c r="A960" s="1065"/>
      <c r="B960" s="1065"/>
      <c r="C960" s="1065"/>
      <c r="D960" s="1065"/>
      <c r="E960" s="1065"/>
      <c r="F960" s="1065"/>
      <c r="G960" s="1065"/>
      <c r="H960" s="1065"/>
      <c r="I960" s="1065"/>
      <c r="J960" s="1065"/>
      <c r="K960" s="1065"/>
      <c r="L960" s="1065"/>
      <c r="M960" s="1065"/>
      <c r="N960" s="1065"/>
      <c r="O960" s="1065"/>
      <c r="P960" s="1065"/>
      <c r="Q960" s="1065"/>
      <c r="R960" s="1065"/>
      <c r="S960" s="1065"/>
      <c r="T960" s="1065"/>
      <c r="U960" s="1065"/>
      <c r="V960" s="1065"/>
      <c r="W960" s="1065"/>
      <c r="X960" s="1065"/>
      <c r="Y960" s="1065"/>
      <c r="Z960" s="1065"/>
    </row>
    <row r="961" spans="1:26" ht="15.75" customHeight="1">
      <c r="A961" s="1065"/>
      <c r="B961" s="1065"/>
      <c r="C961" s="1065"/>
      <c r="D961" s="1065"/>
      <c r="E961" s="1065"/>
      <c r="F961" s="1065"/>
      <c r="G961" s="1065"/>
      <c r="H961" s="1065"/>
      <c r="I961" s="1065"/>
      <c r="J961" s="1065"/>
      <c r="K961" s="1065"/>
      <c r="L961" s="1065"/>
      <c r="M961" s="1065"/>
      <c r="N961" s="1065"/>
      <c r="O961" s="1065"/>
      <c r="P961" s="1065"/>
      <c r="Q961" s="1065"/>
      <c r="R961" s="1065"/>
      <c r="S961" s="1065"/>
      <c r="T961" s="1065"/>
      <c r="U961" s="1065"/>
      <c r="V961" s="1065"/>
      <c r="W961" s="1065"/>
      <c r="X961" s="1065"/>
      <c r="Y961" s="1065"/>
      <c r="Z961" s="1065"/>
    </row>
    <row r="962" spans="1:26" ht="15.75" customHeight="1">
      <c r="A962" s="1065"/>
      <c r="B962" s="1065"/>
      <c r="C962" s="1065"/>
      <c r="D962" s="1065"/>
      <c r="E962" s="1065"/>
      <c r="F962" s="1065"/>
      <c r="G962" s="1065"/>
      <c r="H962" s="1065"/>
      <c r="I962" s="1065"/>
      <c r="J962" s="1065"/>
      <c r="K962" s="1065"/>
      <c r="L962" s="1065"/>
      <c r="M962" s="1065"/>
      <c r="N962" s="1065"/>
      <c r="O962" s="1065"/>
      <c r="P962" s="1065"/>
      <c r="Q962" s="1065"/>
      <c r="R962" s="1065"/>
      <c r="S962" s="1065"/>
      <c r="T962" s="1065"/>
      <c r="U962" s="1065"/>
      <c r="V962" s="1065"/>
      <c r="W962" s="1065"/>
      <c r="X962" s="1065"/>
      <c r="Y962" s="1065"/>
      <c r="Z962" s="1065"/>
    </row>
    <row r="963" spans="1:26" ht="15.75" customHeight="1">
      <c r="A963" s="1065"/>
      <c r="B963" s="1065"/>
      <c r="C963" s="1065"/>
      <c r="D963" s="1065"/>
      <c r="E963" s="1065"/>
      <c r="F963" s="1065"/>
      <c r="G963" s="1065"/>
      <c r="H963" s="1065"/>
      <c r="I963" s="1065"/>
      <c r="J963" s="1065"/>
      <c r="K963" s="1065"/>
      <c r="L963" s="1065"/>
      <c r="M963" s="1065"/>
      <c r="N963" s="1065"/>
      <c r="O963" s="1065"/>
      <c r="P963" s="1065"/>
      <c r="Q963" s="1065"/>
      <c r="R963" s="1065"/>
      <c r="S963" s="1065"/>
      <c r="T963" s="1065"/>
      <c r="U963" s="1065"/>
      <c r="V963" s="1065"/>
      <c r="W963" s="1065"/>
      <c r="X963" s="1065"/>
      <c r="Y963" s="1065"/>
      <c r="Z963" s="1065"/>
    </row>
    <row r="964" spans="1:26" ht="15.75" customHeight="1">
      <c r="A964" s="1065"/>
      <c r="B964" s="1065"/>
      <c r="C964" s="1065"/>
      <c r="D964" s="1065"/>
      <c r="E964" s="1065"/>
      <c r="F964" s="1065"/>
      <c r="G964" s="1065"/>
      <c r="H964" s="1065"/>
      <c r="I964" s="1065"/>
      <c r="J964" s="1065"/>
      <c r="K964" s="1065"/>
      <c r="L964" s="1065"/>
      <c r="M964" s="1065"/>
      <c r="N964" s="1065"/>
      <c r="O964" s="1065"/>
      <c r="P964" s="1065"/>
      <c r="Q964" s="1065"/>
      <c r="R964" s="1065"/>
      <c r="S964" s="1065"/>
      <c r="T964" s="1065"/>
      <c r="U964" s="1065"/>
      <c r="V964" s="1065"/>
      <c r="W964" s="1065"/>
      <c r="X964" s="1065"/>
      <c r="Y964" s="1065"/>
      <c r="Z964" s="1065"/>
    </row>
    <row r="965" spans="1:26" ht="15.75" customHeight="1">
      <c r="A965" s="1065"/>
      <c r="B965" s="1065"/>
      <c r="C965" s="1065"/>
      <c r="D965" s="1065"/>
      <c r="E965" s="1065"/>
      <c r="F965" s="1065"/>
      <c r="G965" s="1065"/>
      <c r="H965" s="1065"/>
      <c r="I965" s="1065"/>
      <c r="J965" s="1065"/>
      <c r="K965" s="1065"/>
      <c r="L965" s="1065"/>
      <c r="M965" s="1065"/>
      <c r="N965" s="1065"/>
      <c r="O965" s="1065"/>
      <c r="P965" s="1065"/>
      <c r="Q965" s="1065"/>
      <c r="R965" s="1065"/>
      <c r="S965" s="1065"/>
      <c r="T965" s="1065"/>
      <c r="U965" s="1065"/>
      <c r="V965" s="1065"/>
      <c r="W965" s="1065"/>
      <c r="X965" s="1065"/>
      <c r="Y965" s="1065"/>
      <c r="Z965" s="1065"/>
    </row>
    <row r="966" spans="1:26" ht="15.75" customHeight="1">
      <c r="A966" s="1065"/>
      <c r="B966" s="1065"/>
      <c r="C966" s="1065"/>
      <c r="D966" s="1065"/>
      <c r="E966" s="1065"/>
      <c r="F966" s="1065"/>
      <c r="G966" s="1065"/>
      <c r="H966" s="1065"/>
      <c r="I966" s="1065"/>
      <c r="J966" s="1065"/>
      <c r="K966" s="1065"/>
      <c r="L966" s="1065"/>
      <c r="M966" s="1065"/>
      <c r="N966" s="1065"/>
      <c r="O966" s="1065"/>
      <c r="P966" s="1065"/>
      <c r="Q966" s="1065"/>
      <c r="R966" s="1065"/>
      <c r="S966" s="1065"/>
      <c r="T966" s="1065"/>
      <c r="U966" s="1065"/>
      <c r="V966" s="1065"/>
      <c r="W966" s="1065"/>
      <c r="X966" s="1065"/>
      <c r="Y966" s="1065"/>
      <c r="Z966" s="1065"/>
    </row>
    <row r="967" spans="1:26" ht="15.75" customHeight="1">
      <c r="A967" s="1065"/>
      <c r="B967" s="1065"/>
      <c r="C967" s="1065"/>
      <c r="D967" s="1065"/>
      <c r="E967" s="1065"/>
      <c r="F967" s="1065"/>
      <c r="G967" s="1065"/>
      <c r="H967" s="1065"/>
      <c r="I967" s="1065"/>
      <c r="J967" s="1065"/>
      <c r="K967" s="1065"/>
      <c r="L967" s="1065"/>
      <c r="M967" s="1065"/>
      <c r="N967" s="1065"/>
      <c r="O967" s="1065"/>
      <c r="P967" s="1065"/>
      <c r="Q967" s="1065"/>
      <c r="R967" s="1065"/>
      <c r="S967" s="1065"/>
      <c r="T967" s="1065"/>
      <c r="U967" s="1065"/>
      <c r="V967" s="1065"/>
      <c r="W967" s="1065"/>
      <c r="X967" s="1065"/>
      <c r="Y967" s="1065"/>
      <c r="Z967" s="1065"/>
    </row>
    <row r="968" spans="1:26" ht="15.75" customHeight="1">
      <c r="A968" s="1065"/>
      <c r="B968" s="1065"/>
      <c r="C968" s="1065"/>
      <c r="D968" s="1065"/>
      <c r="E968" s="1065"/>
      <c r="F968" s="1065"/>
      <c r="G968" s="1065"/>
      <c r="H968" s="1065"/>
      <c r="I968" s="1065"/>
      <c r="J968" s="1065"/>
      <c r="K968" s="1065"/>
      <c r="L968" s="1065"/>
      <c r="M968" s="1065"/>
      <c r="N968" s="1065"/>
      <c r="O968" s="1065"/>
      <c r="P968" s="1065"/>
      <c r="Q968" s="1065"/>
      <c r="R968" s="1065"/>
      <c r="S968" s="1065"/>
      <c r="T968" s="1065"/>
      <c r="U968" s="1065"/>
      <c r="V968" s="1065"/>
      <c r="W968" s="1065"/>
      <c r="X968" s="1065"/>
      <c r="Y968" s="1065"/>
      <c r="Z968" s="1065"/>
    </row>
    <row r="969" spans="1:26" ht="15.75" customHeight="1">
      <c r="A969" s="1065"/>
      <c r="B969" s="1065"/>
      <c r="C969" s="1065"/>
      <c r="D969" s="1065"/>
      <c r="E969" s="1065"/>
      <c r="F969" s="1065"/>
      <c r="G969" s="1065"/>
      <c r="H969" s="1065"/>
      <c r="I969" s="1065"/>
      <c r="J969" s="1065"/>
      <c r="K969" s="1065"/>
      <c r="L969" s="1065"/>
      <c r="M969" s="1065"/>
      <c r="N969" s="1065"/>
      <c r="O969" s="1065"/>
      <c r="P969" s="1065"/>
      <c r="Q969" s="1065"/>
      <c r="R969" s="1065"/>
      <c r="S969" s="1065"/>
      <c r="T969" s="1065"/>
      <c r="U969" s="1065"/>
      <c r="V969" s="1065"/>
      <c r="W969" s="1065"/>
      <c r="X969" s="1065"/>
      <c r="Y969" s="1065"/>
      <c r="Z969" s="1065"/>
    </row>
    <row r="970" spans="1:26" ht="15.75" customHeight="1">
      <c r="A970" s="1065"/>
      <c r="B970" s="1065"/>
      <c r="C970" s="1065"/>
      <c r="D970" s="1065"/>
      <c r="E970" s="1065"/>
      <c r="F970" s="1065"/>
      <c r="G970" s="1065"/>
      <c r="H970" s="1065"/>
      <c r="I970" s="1065"/>
      <c r="J970" s="1065"/>
      <c r="K970" s="1065"/>
      <c r="L970" s="1065"/>
      <c r="M970" s="1065"/>
      <c r="N970" s="1065"/>
      <c r="O970" s="1065"/>
      <c r="P970" s="1065"/>
      <c r="Q970" s="1065"/>
      <c r="R970" s="1065"/>
      <c r="S970" s="1065"/>
      <c r="T970" s="1065"/>
      <c r="U970" s="1065"/>
      <c r="V970" s="1065"/>
      <c r="W970" s="1065"/>
      <c r="X970" s="1065"/>
      <c r="Y970" s="1065"/>
      <c r="Z970" s="1065"/>
    </row>
    <row r="971" spans="1:26" ht="15.75" customHeight="1">
      <c r="A971" s="1065"/>
      <c r="B971" s="1065"/>
      <c r="C971" s="1065"/>
      <c r="D971" s="1065"/>
      <c r="E971" s="1065"/>
      <c r="F971" s="1065"/>
      <c r="G971" s="1065"/>
      <c r="H971" s="1065"/>
      <c r="I971" s="1065"/>
      <c r="J971" s="1065"/>
      <c r="K971" s="1065"/>
      <c r="L971" s="1065"/>
      <c r="M971" s="1065"/>
      <c r="N971" s="1065"/>
      <c r="O971" s="1065"/>
      <c r="P971" s="1065"/>
      <c r="Q971" s="1065"/>
      <c r="R971" s="1065"/>
      <c r="S971" s="1065"/>
      <c r="T971" s="1065"/>
      <c r="U971" s="1065"/>
      <c r="V971" s="1065"/>
      <c r="W971" s="1065"/>
      <c r="X971" s="1065"/>
      <c r="Y971" s="1065"/>
      <c r="Z971" s="1065"/>
    </row>
    <row r="972" spans="1:26" ht="15.75" customHeight="1">
      <c r="A972" s="1065"/>
      <c r="B972" s="1065"/>
      <c r="C972" s="1065"/>
      <c r="D972" s="1065"/>
      <c r="E972" s="1065"/>
      <c r="F972" s="1065"/>
      <c r="G972" s="1065"/>
      <c r="H972" s="1065"/>
      <c r="I972" s="1065"/>
      <c r="J972" s="1065"/>
      <c r="K972" s="1065"/>
      <c r="L972" s="1065"/>
      <c r="M972" s="1065"/>
      <c r="N972" s="1065"/>
      <c r="O972" s="1065"/>
      <c r="P972" s="1065"/>
      <c r="Q972" s="1065"/>
      <c r="R972" s="1065"/>
      <c r="S972" s="1065"/>
      <c r="T972" s="1065"/>
      <c r="U972" s="1065"/>
      <c r="V972" s="1065"/>
      <c r="W972" s="1065"/>
      <c r="X972" s="1065"/>
      <c r="Y972" s="1065"/>
      <c r="Z972" s="1065"/>
    </row>
    <row r="973" spans="1:26" ht="15.75" customHeight="1">
      <c r="A973" s="1065"/>
      <c r="B973" s="1065"/>
      <c r="C973" s="1065"/>
      <c r="D973" s="1065"/>
      <c r="E973" s="1065"/>
      <c r="F973" s="1065"/>
      <c r="G973" s="1065"/>
      <c r="H973" s="1065"/>
      <c r="I973" s="1065"/>
      <c r="J973" s="1065"/>
      <c r="K973" s="1065"/>
      <c r="L973" s="1065"/>
      <c r="M973" s="1065"/>
      <c r="N973" s="1065"/>
      <c r="O973" s="1065"/>
      <c r="P973" s="1065"/>
      <c r="Q973" s="1065"/>
      <c r="R973" s="1065"/>
      <c r="S973" s="1065"/>
      <c r="T973" s="1065"/>
      <c r="U973" s="1065"/>
      <c r="V973" s="1065"/>
      <c r="W973" s="1065"/>
      <c r="X973" s="1065"/>
      <c r="Y973" s="1065"/>
      <c r="Z973" s="1065"/>
    </row>
    <row r="974" spans="1:26" ht="15.75" customHeight="1">
      <c r="A974" s="1065"/>
      <c r="B974" s="1065"/>
      <c r="C974" s="1065"/>
      <c r="D974" s="1065"/>
      <c r="E974" s="1065"/>
      <c r="F974" s="1065"/>
      <c r="G974" s="1065"/>
      <c r="H974" s="1065"/>
      <c r="I974" s="1065"/>
      <c r="J974" s="1065"/>
      <c r="K974" s="1065"/>
      <c r="L974" s="1065"/>
      <c r="M974" s="1065"/>
      <c r="N974" s="1065"/>
      <c r="O974" s="1065"/>
      <c r="P974" s="1065"/>
      <c r="Q974" s="1065"/>
      <c r="R974" s="1065"/>
      <c r="S974" s="1065"/>
      <c r="T974" s="1065"/>
      <c r="U974" s="1065"/>
      <c r="V974" s="1065"/>
      <c r="W974" s="1065"/>
      <c r="X974" s="1065"/>
      <c r="Y974" s="1065"/>
      <c r="Z974" s="1065"/>
    </row>
    <row r="975" spans="1:26" ht="15.75" customHeight="1">
      <c r="A975" s="1065"/>
      <c r="B975" s="1065"/>
      <c r="C975" s="1065"/>
      <c r="D975" s="1065"/>
      <c r="E975" s="1065"/>
      <c r="F975" s="1065"/>
      <c r="G975" s="1065"/>
      <c r="H975" s="1065"/>
      <c r="I975" s="1065"/>
      <c r="J975" s="1065"/>
      <c r="K975" s="1065"/>
      <c r="L975" s="1065"/>
      <c r="M975" s="1065"/>
      <c r="N975" s="1065"/>
      <c r="O975" s="1065"/>
      <c r="P975" s="1065"/>
      <c r="Q975" s="1065"/>
      <c r="R975" s="1065"/>
      <c r="S975" s="1065"/>
      <c r="T975" s="1065"/>
      <c r="U975" s="1065"/>
      <c r="V975" s="1065"/>
      <c r="W975" s="1065"/>
      <c r="X975" s="1065"/>
      <c r="Y975" s="1065"/>
      <c r="Z975" s="1065"/>
    </row>
    <row r="976" spans="1:26" ht="15.75" customHeight="1">
      <c r="A976" s="1065"/>
      <c r="B976" s="1065"/>
      <c r="C976" s="1065"/>
      <c r="D976" s="1065"/>
      <c r="E976" s="1065"/>
      <c r="F976" s="1065"/>
      <c r="G976" s="1065"/>
      <c r="H976" s="1065"/>
      <c r="I976" s="1065"/>
      <c r="J976" s="1065"/>
      <c r="K976" s="1065"/>
      <c r="L976" s="1065"/>
      <c r="M976" s="1065"/>
      <c r="N976" s="1065"/>
      <c r="O976" s="1065"/>
      <c r="P976" s="1065"/>
      <c r="Q976" s="1065"/>
      <c r="R976" s="1065"/>
      <c r="S976" s="1065"/>
      <c r="T976" s="1065"/>
      <c r="U976" s="1065"/>
      <c r="V976" s="1065"/>
      <c r="W976" s="1065"/>
      <c r="X976" s="1065"/>
      <c r="Y976" s="1065"/>
      <c r="Z976" s="1065"/>
    </row>
    <row r="977" spans="1:26" ht="15.75" customHeight="1">
      <c r="A977" s="1065"/>
      <c r="B977" s="1065"/>
      <c r="C977" s="1065"/>
      <c r="D977" s="1065"/>
      <c r="E977" s="1065"/>
      <c r="F977" s="1065"/>
      <c r="G977" s="1065"/>
      <c r="H977" s="1065"/>
      <c r="I977" s="1065"/>
      <c r="J977" s="1065"/>
      <c r="K977" s="1065"/>
      <c r="L977" s="1065"/>
      <c r="M977" s="1065"/>
      <c r="N977" s="1065"/>
      <c r="O977" s="1065"/>
      <c r="P977" s="1065"/>
      <c r="Q977" s="1065"/>
      <c r="R977" s="1065"/>
      <c r="S977" s="1065"/>
      <c r="T977" s="1065"/>
      <c r="U977" s="1065"/>
      <c r="V977" s="1065"/>
      <c r="W977" s="1065"/>
      <c r="X977" s="1065"/>
      <c r="Y977" s="1065"/>
      <c r="Z977" s="1065"/>
    </row>
    <row r="978" spans="1:26" ht="15.75" customHeight="1">
      <c r="A978" s="1065"/>
      <c r="B978" s="1065"/>
      <c r="C978" s="1065"/>
      <c r="D978" s="1065"/>
      <c r="E978" s="1065"/>
      <c r="F978" s="1065"/>
      <c r="G978" s="1065"/>
      <c r="H978" s="1065"/>
      <c r="I978" s="1065"/>
      <c r="J978" s="1065"/>
      <c r="K978" s="1065"/>
      <c r="L978" s="1065"/>
      <c r="M978" s="1065"/>
      <c r="N978" s="1065"/>
      <c r="O978" s="1065"/>
      <c r="P978" s="1065"/>
      <c r="Q978" s="1065"/>
      <c r="R978" s="1065"/>
      <c r="S978" s="1065"/>
      <c r="T978" s="1065"/>
      <c r="U978" s="1065"/>
      <c r="V978" s="1065"/>
      <c r="W978" s="1065"/>
      <c r="X978" s="1065"/>
      <c r="Y978" s="1065"/>
      <c r="Z978" s="1065"/>
    </row>
    <row r="979" spans="1:26" ht="15.75" customHeight="1">
      <c r="A979" s="1065"/>
      <c r="B979" s="1065"/>
      <c r="C979" s="1065"/>
      <c r="D979" s="1065"/>
      <c r="E979" s="1065"/>
      <c r="F979" s="1065"/>
      <c r="G979" s="1065"/>
      <c r="H979" s="1065"/>
      <c r="I979" s="1065"/>
      <c r="J979" s="1065"/>
      <c r="K979" s="1065"/>
      <c r="L979" s="1065"/>
      <c r="M979" s="1065"/>
      <c r="N979" s="1065"/>
      <c r="O979" s="1065"/>
      <c r="P979" s="1065"/>
      <c r="Q979" s="1065"/>
      <c r="R979" s="1065"/>
      <c r="S979" s="1065"/>
      <c r="T979" s="1065"/>
      <c r="U979" s="1065"/>
      <c r="V979" s="1065"/>
      <c r="W979" s="1065"/>
      <c r="X979" s="1065"/>
      <c r="Y979" s="1065"/>
      <c r="Z979" s="1065"/>
    </row>
    <row r="980" spans="1:26" ht="15.75" customHeight="1">
      <c r="A980" s="1065"/>
      <c r="B980" s="1065"/>
      <c r="C980" s="1065"/>
      <c r="D980" s="1065"/>
      <c r="E980" s="1065"/>
      <c r="F980" s="1065"/>
      <c r="G980" s="1065"/>
      <c r="H980" s="1065"/>
      <c r="I980" s="1065"/>
      <c r="J980" s="1065"/>
      <c r="K980" s="1065"/>
      <c r="L980" s="1065"/>
      <c r="M980" s="1065"/>
      <c r="N980" s="1065"/>
      <c r="O980" s="1065"/>
      <c r="P980" s="1065"/>
      <c r="Q980" s="1065"/>
      <c r="R980" s="1065"/>
      <c r="S980" s="1065"/>
      <c r="T980" s="1065"/>
      <c r="U980" s="1065"/>
      <c r="V980" s="1065"/>
      <c r="W980" s="1065"/>
      <c r="X980" s="1065"/>
      <c r="Y980" s="1065"/>
      <c r="Z980" s="1065"/>
    </row>
    <row r="981" spans="1:26" ht="15.75" customHeight="1">
      <c r="A981" s="1065"/>
      <c r="B981" s="1065"/>
      <c r="C981" s="1065"/>
      <c r="D981" s="1065"/>
      <c r="E981" s="1065"/>
      <c r="F981" s="1065"/>
      <c r="G981" s="1065"/>
      <c r="H981" s="1065"/>
      <c r="I981" s="1065"/>
      <c r="J981" s="1065"/>
      <c r="K981" s="1065"/>
      <c r="L981" s="1065"/>
      <c r="M981" s="1065"/>
      <c r="N981" s="1065"/>
      <c r="O981" s="1065"/>
      <c r="P981" s="1065"/>
      <c r="Q981" s="1065"/>
      <c r="R981" s="1065"/>
      <c r="S981" s="1065"/>
      <c r="T981" s="1065"/>
      <c r="U981" s="1065"/>
      <c r="V981" s="1065"/>
      <c r="W981" s="1065"/>
      <c r="X981" s="1065"/>
      <c r="Y981" s="1065"/>
      <c r="Z981" s="1065"/>
    </row>
    <row r="982" spans="1:26" ht="15.75" customHeight="1">
      <c r="A982" s="1065"/>
      <c r="B982" s="1065"/>
      <c r="C982" s="1065"/>
      <c r="D982" s="1065"/>
      <c r="E982" s="1065"/>
      <c r="F982" s="1065"/>
      <c r="G982" s="1065"/>
      <c r="H982" s="1065"/>
      <c r="I982" s="1065"/>
      <c r="J982" s="1065"/>
      <c r="K982" s="1065"/>
      <c r="L982" s="1065"/>
      <c r="M982" s="1065"/>
      <c r="N982" s="1065"/>
      <c r="O982" s="1065"/>
      <c r="P982" s="1065"/>
      <c r="Q982" s="1065"/>
      <c r="R982" s="1065"/>
      <c r="S982" s="1065"/>
      <c r="T982" s="1065"/>
      <c r="U982" s="1065"/>
      <c r="V982" s="1065"/>
      <c r="W982" s="1065"/>
      <c r="X982" s="1065"/>
      <c r="Y982" s="1065"/>
      <c r="Z982" s="1065"/>
    </row>
    <row r="983" spans="1:26" ht="15.75" customHeight="1">
      <c r="A983" s="1065"/>
      <c r="B983" s="1065"/>
      <c r="C983" s="1065"/>
      <c r="D983" s="1065"/>
      <c r="E983" s="1065"/>
      <c r="F983" s="1065"/>
      <c r="G983" s="1065"/>
      <c r="H983" s="1065"/>
      <c r="I983" s="1065"/>
      <c r="J983" s="1065"/>
      <c r="K983" s="1065"/>
      <c r="L983" s="1065"/>
      <c r="M983" s="1065"/>
      <c r="N983" s="1065"/>
      <c r="O983" s="1065"/>
      <c r="P983" s="1065"/>
      <c r="Q983" s="1065"/>
      <c r="R983" s="1065"/>
      <c r="S983" s="1065"/>
      <c r="T983" s="1065"/>
      <c r="U983" s="1065"/>
      <c r="V983" s="1065"/>
      <c r="W983" s="1065"/>
      <c r="X983" s="1065"/>
      <c r="Y983" s="1065"/>
      <c r="Z983" s="1065"/>
    </row>
    <row r="984" spans="1:26" ht="15.75" customHeight="1">
      <c r="A984" s="1065"/>
      <c r="B984" s="1065"/>
      <c r="C984" s="1065"/>
      <c r="D984" s="1065"/>
      <c r="E984" s="1065"/>
      <c r="F984" s="1065"/>
      <c r="G984" s="1065"/>
      <c r="H984" s="1065"/>
      <c r="I984" s="1065"/>
      <c r="J984" s="1065"/>
      <c r="K984" s="1065"/>
      <c r="L984" s="1065"/>
      <c r="M984" s="1065"/>
      <c r="N984" s="1065"/>
      <c r="O984" s="1065"/>
      <c r="P984" s="1065"/>
      <c r="Q984" s="1065"/>
      <c r="R984" s="1065"/>
      <c r="S984" s="1065"/>
      <c r="T984" s="1065"/>
      <c r="U984" s="1065"/>
      <c r="V984" s="1065"/>
      <c r="W984" s="1065"/>
      <c r="X984" s="1065"/>
      <c r="Y984" s="1065"/>
      <c r="Z984" s="1065"/>
    </row>
    <row r="985" spans="1:26" ht="15.75" customHeight="1">
      <c r="A985" s="1065"/>
      <c r="B985" s="1065"/>
      <c r="C985" s="1065"/>
      <c r="D985" s="1065"/>
      <c r="E985" s="1065"/>
      <c r="F985" s="1065"/>
      <c r="G985" s="1065"/>
      <c r="H985" s="1065"/>
      <c r="I985" s="1065"/>
      <c r="J985" s="1065"/>
      <c r="K985" s="1065"/>
      <c r="L985" s="1065"/>
      <c r="M985" s="1065"/>
      <c r="N985" s="1065"/>
      <c r="O985" s="1065"/>
      <c r="P985" s="1065"/>
      <c r="Q985" s="1065"/>
      <c r="R985" s="1065"/>
      <c r="S985" s="1065"/>
      <c r="T985" s="1065"/>
      <c r="U985" s="1065"/>
      <c r="V985" s="1065"/>
      <c r="W985" s="1065"/>
      <c r="X985" s="1065"/>
      <c r="Y985" s="1065"/>
      <c r="Z985" s="1065"/>
    </row>
    <row r="986" spans="1:26" ht="15.75" customHeight="1">
      <c r="A986" s="1065"/>
      <c r="B986" s="1065"/>
      <c r="C986" s="1065"/>
      <c r="D986" s="1065"/>
      <c r="E986" s="1065"/>
      <c r="F986" s="1065"/>
      <c r="G986" s="1065"/>
      <c r="H986" s="1065"/>
      <c r="I986" s="1065"/>
      <c r="J986" s="1065"/>
      <c r="K986" s="1065"/>
      <c r="L986" s="1065"/>
      <c r="M986" s="1065"/>
      <c r="N986" s="1065"/>
      <c r="O986" s="1065"/>
      <c r="P986" s="1065"/>
      <c r="Q986" s="1065"/>
      <c r="R986" s="1065"/>
      <c r="S986" s="1065"/>
      <c r="T986" s="1065"/>
      <c r="U986" s="1065"/>
      <c r="V986" s="1065"/>
      <c r="W986" s="1065"/>
      <c r="X986" s="1065"/>
      <c r="Y986" s="1065"/>
      <c r="Z986" s="1065"/>
    </row>
    <row r="987" spans="1:26" ht="15.75" customHeight="1">
      <c r="A987" s="1065"/>
      <c r="B987" s="1065"/>
      <c r="C987" s="1065"/>
      <c r="D987" s="1065"/>
      <c r="E987" s="1065"/>
      <c r="F987" s="1065"/>
      <c r="G987" s="1065"/>
      <c r="H987" s="1065"/>
      <c r="I987" s="1065"/>
      <c r="J987" s="1065"/>
      <c r="K987" s="1065"/>
      <c r="L987" s="1065"/>
      <c r="M987" s="1065"/>
      <c r="N987" s="1065"/>
      <c r="O987" s="1065"/>
      <c r="P987" s="1065"/>
      <c r="Q987" s="1065"/>
      <c r="R987" s="1065"/>
      <c r="S987" s="1065"/>
      <c r="T987" s="1065"/>
      <c r="U987" s="1065"/>
      <c r="V987" s="1065"/>
      <c r="W987" s="1065"/>
      <c r="X987" s="1065"/>
      <c r="Y987" s="1065"/>
      <c r="Z987" s="1065"/>
    </row>
    <row r="988" spans="1:26" ht="15.75" customHeight="1">
      <c r="A988" s="1065"/>
      <c r="B988" s="1065"/>
      <c r="C988" s="1065"/>
      <c r="D988" s="1065"/>
      <c r="E988" s="1065"/>
      <c r="F988" s="1065"/>
      <c r="G988" s="1065"/>
      <c r="H988" s="1065"/>
      <c r="I988" s="1065"/>
      <c r="J988" s="1065"/>
      <c r="K988" s="1065"/>
      <c r="L988" s="1065"/>
      <c r="M988" s="1065"/>
      <c r="N988" s="1065"/>
      <c r="O988" s="1065"/>
      <c r="P988" s="1065"/>
      <c r="Q988" s="1065"/>
      <c r="R988" s="1065"/>
      <c r="S988" s="1065"/>
      <c r="T988" s="1065"/>
      <c r="U988" s="1065"/>
      <c r="V988" s="1065"/>
      <c r="W988" s="1065"/>
      <c r="X988" s="1065"/>
      <c r="Y988" s="1065"/>
      <c r="Z988" s="1065"/>
    </row>
    <row r="989" spans="1:26" ht="15.75" customHeight="1">
      <c r="A989" s="1065"/>
      <c r="B989" s="1065"/>
      <c r="C989" s="1065"/>
      <c r="D989" s="1065"/>
      <c r="E989" s="1065"/>
      <c r="F989" s="1065"/>
      <c r="G989" s="1065"/>
      <c r="H989" s="1065"/>
      <c r="I989" s="1065"/>
      <c r="J989" s="1065"/>
      <c r="K989" s="1065"/>
      <c r="L989" s="1065"/>
      <c r="M989" s="1065"/>
      <c r="N989" s="1065"/>
      <c r="O989" s="1065"/>
      <c r="P989" s="1065"/>
      <c r="Q989" s="1065"/>
      <c r="R989" s="1065"/>
      <c r="S989" s="1065"/>
      <c r="T989" s="1065"/>
      <c r="U989" s="1065"/>
      <c r="V989" s="1065"/>
      <c r="W989" s="1065"/>
      <c r="X989" s="1065"/>
      <c r="Y989" s="1065"/>
      <c r="Z989" s="1065"/>
    </row>
    <row r="990" spans="1:26" ht="15.75" customHeight="1">
      <c r="A990" s="1065"/>
      <c r="B990" s="1065"/>
      <c r="C990" s="1065"/>
      <c r="D990" s="1065"/>
      <c r="E990" s="1065"/>
      <c r="F990" s="1065"/>
      <c r="G990" s="1065"/>
      <c r="H990" s="1065"/>
      <c r="I990" s="1065"/>
      <c r="J990" s="1065"/>
      <c r="K990" s="1065"/>
      <c r="L990" s="1065"/>
      <c r="M990" s="1065"/>
      <c r="N990" s="1065"/>
      <c r="O990" s="1065"/>
      <c r="P990" s="1065"/>
      <c r="Q990" s="1065"/>
      <c r="R990" s="1065"/>
      <c r="S990" s="1065"/>
      <c r="T990" s="1065"/>
      <c r="U990" s="1065"/>
      <c r="V990" s="1065"/>
      <c r="W990" s="1065"/>
      <c r="X990" s="1065"/>
      <c r="Y990" s="1065"/>
      <c r="Z990" s="1065"/>
    </row>
    <row r="991" spans="1:26" ht="15.75" customHeight="1">
      <c r="A991" s="1065"/>
      <c r="B991" s="1065"/>
      <c r="C991" s="1065"/>
      <c r="D991" s="1065"/>
      <c r="E991" s="1065"/>
      <c r="F991" s="1065"/>
      <c r="G991" s="1065"/>
      <c r="H991" s="1065"/>
      <c r="I991" s="1065"/>
      <c r="J991" s="1065"/>
      <c r="K991" s="1065"/>
      <c r="L991" s="1065"/>
      <c r="M991" s="1065"/>
      <c r="N991" s="1065"/>
      <c r="O991" s="1065"/>
      <c r="P991" s="1065"/>
      <c r="Q991" s="1065"/>
      <c r="R991" s="1065"/>
      <c r="S991" s="1065"/>
      <c r="T991" s="1065"/>
      <c r="U991" s="1065"/>
      <c r="V991" s="1065"/>
      <c r="W991" s="1065"/>
      <c r="X991" s="1065"/>
      <c r="Y991" s="1065"/>
      <c r="Z991" s="1065"/>
    </row>
    <row r="992" spans="1:26" ht="15.75" customHeight="1">
      <c r="A992" s="1065"/>
      <c r="B992" s="1065"/>
      <c r="C992" s="1065"/>
      <c r="D992" s="1065"/>
      <c r="E992" s="1065"/>
      <c r="F992" s="1065"/>
      <c r="G992" s="1065"/>
      <c r="H992" s="1065"/>
      <c r="I992" s="1065"/>
      <c r="J992" s="1065"/>
      <c r="K992" s="1065"/>
      <c r="L992" s="1065"/>
      <c r="M992" s="1065"/>
      <c r="N992" s="1065"/>
      <c r="O992" s="1065"/>
      <c r="P992" s="1065"/>
      <c r="Q992" s="1065"/>
      <c r="R992" s="1065"/>
      <c r="S992" s="1065"/>
      <c r="T992" s="1065"/>
      <c r="U992" s="1065"/>
      <c r="V992" s="1065"/>
      <c r="W992" s="1065"/>
      <c r="X992" s="1065"/>
      <c r="Y992" s="1065"/>
      <c r="Z992" s="1065"/>
    </row>
    <row r="993" spans="1:26" ht="15.75" customHeight="1">
      <c r="A993" s="1065"/>
      <c r="B993" s="1065"/>
      <c r="C993" s="1065"/>
      <c r="D993" s="1065"/>
      <c r="E993" s="1065"/>
      <c r="F993" s="1065"/>
      <c r="G993" s="1065"/>
      <c r="H993" s="1065"/>
      <c r="I993" s="1065"/>
      <c r="J993" s="1065"/>
      <c r="K993" s="1065"/>
      <c r="L993" s="1065"/>
      <c r="M993" s="1065"/>
      <c r="N993" s="1065"/>
      <c r="O993" s="1065"/>
      <c r="P993" s="1065"/>
      <c r="Q993" s="1065"/>
      <c r="R993" s="1065"/>
      <c r="S993" s="1065"/>
      <c r="T993" s="1065"/>
      <c r="U993" s="1065"/>
      <c r="V993" s="1065"/>
      <c r="W993" s="1065"/>
      <c r="X993" s="1065"/>
      <c r="Y993" s="1065"/>
      <c r="Z993" s="1065"/>
    </row>
    <row r="994" spans="1:26" ht="15.75" customHeight="1">
      <c r="A994" s="1065"/>
      <c r="B994" s="1065"/>
      <c r="C994" s="1065"/>
      <c r="D994" s="1065"/>
      <c r="E994" s="1065"/>
      <c r="F994" s="1065"/>
      <c r="G994" s="1065"/>
      <c r="H994" s="1065"/>
      <c r="I994" s="1065"/>
      <c r="J994" s="1065"/>
      <c r="K994" s="1065"/>
      <c r="L994" s="1065"/>
      <c r="M994" s="1065"/>
      <c r="N994" s="1065"/>
      <c r="O994" s="1065"/>
      <c r="P994" s="1065"/>
      <c r="Q994" s="1065"/>
      <c r="R994" s="1065"/>
      <c r="S994" s="1065"/>
      <c r="T994" s="1065"/>
      <c r="U994" s="1065"/>
      <c r="V994" s="1065"/>
      <c r="W994" s="1065"/>
      <c r="X994" s="1065"/>
      <c r="Y994" s="1065"/>
      <c r="Z994" s="1065"/>
    </row>
    <row r="995" spans="1:26" ht="15.75" customHeight="1">
      <c r="A995" s="1065"/>
      <c r="B995" s="1065"/>
      <c r="C995" s="1065"/>
      <c r="D995" s="1065"/>
      <c r="E995" s="1065"/>
      <c r="F995" s="1065"/>
      <c r="G995" s="1065"/>
      <c r="H995" s="1065"/>
      <c r="I995" s="1065"/>
      <c r="J995" s="1065"/>
      <c r="K995" s="1065"/>
      <c r="L995" s="1065"/>
      <c r="M995" s="1065"/>
      <c r="N995" s="1065"/>
      <c r="O995" s="1065"/>
      <c r="P995" s="1065"/>
      <c r="Q995" s="1065"/>
      <c r="R995" s="1065"/>
      <c r="S995" s="1065"/>
      <c r="T995" s="1065"/>
      <c r="U995" s="1065"/>
      <c r="V995" s="1065"/>
      <c r="W995" s="1065"/>
      <c r="X995" s="1065"/>
      <c r="Y995" s="1065"/>
      <c r="Z995" s="1065"/>
    </row>
    <row r="996" spans="1:26" ht="15.75" customHeight="1">
      <c r="A996" s="1065"/>
      <c r="B996" s="1065"/>
      <c r="C996" s="1065"/>
      <c r="D996" s="1065"/>
      <c r="E996" s="1065"/>
      <c r="F996" s="1065"/>
      <c r="G996" s="1065"/>
      <c r="H996" s="1065"/>
      <c r="I996" s="1065"/>
      <c r="J996" s="1065"/>
      <c r="K996" s="1065"/>
      <c r="L996" s="1065"/>
      <c r="M996" s="1065"/>
      <c r="N996" s="1065"/>
      <c r="O996" s="1065"/>
      <c r="P996" s="1065"/>
      <c r="Q996" s="1065"/>
      <c r="R996" s="1065"/>
      <c r="S996" s="1065"/>
      <c r="T996" s="1065"/>
      <c r="U996" s="1065"/>
      <c r="V996" s="1065"/>
      <c r="W996" s="1065"/>
      <c r="X996" s="1065"/>
      <c r="Y996" s="1065"/>
      <c r="Z996" s="1065"/>
    </row>
    <row r="997" spans="1:26" ht="15.75" customHeight="1">
      <c r="A997" s="1065"/>
      <c r="B997" s="1065"/>
      <c r="C997" s="1065"/>
      <c r="D997" s="1065"/>
      <c r="E997" s="1065"/>
      <c r="F997" s="1065"/>
      <c r="G997" s="1065"/>
      <c r="H997" s="1065"/>
      <c r="I997" s="1065"/>
      <c r="J997" s="1065"/>
      <c r="K997" s="1065"/>
      <c r="L997" s="1065"/>
      <c r="M997" s="1065"/>
      <c r="N997" s="1065"/>
      <c r="O997" s="1065"/>
      <c r="P997" s="1065"/>
      <c r="Q997" s="1065"/>
      <c r="R997" s="1065"/>
      <c r="S997" s="1065"/>
      <c r="T997" s="1065"/>
      <c r="U997" s="1065"/>
      <c r="V997" s="1065"/>
      <c r="W997" s="1065"/>
      <c r="X997" s="1065"/>
      <c r="Y997" s="1065"/>
      <c r="Z997" s="1065"/>
    </row>
    <row r="998" spans="1:26" ht="15.75" customHeight="1">
      <c r="A998" s="1065"/>
      <c r="B998" s="1065"/>
      <c r="C998" s="1065"/>
      <c r="D998" s="1065"/>
      <c r="E998" s="1065"/>
      <c r="F998" s="1065"/>
      <c r="G998" s="1065"/>
      <c r="H998" s="1065"/>
      <c r="I998" s="1065"/>
      <c r="J998" s="1065"/>
      <c r="K998" s="1065"/>
      <c r="L998" s="1065"/>
      <c r="M998" s="1065"/>
      <c r="N998" s="1065"/>
      <c r="O998" s="1065"/>
      <c r="P998" s="1065"/>
      <c r="Q998" s="1065"/>
      <c r="R998" s="1065"/>
      <c r="S998" s="1065"/>
      <c r="T998" s="1065"/>
      <c r="U998" s="1065"/>
      <c r="V998" s="1065"/>
      <c r="W998" s="1065"/>
      <c r="X998" s="1065"/>
      <c r="Y998" s="1065"/>
      <c r="Z998" s="1065"/>
    </row>
    <row r="999" spans="1:26" ht="15.75" customHeight="1">
      <c r="A999" s="1065"/>
      <c r="B999" s="1065"/>
      <c r="C999" s="1065"/>
      <c r="D999" s="1065"/>
      <c r="E999" s="1065"/>
      <c r="F999" s="1065"/>
      <c r="G999" s="1065"/>
      <c r="H999" s="1065"/>
      <c r="I999" s="1065"/>
      <c r="J999" s="1065"/>
      <c r="K999" s="1065"/>
      <c r="L999" s="1065"/>
      <c r="M999" s="1065"/>
      <c r="N999" s="1065"/>
      <c r="O999" s="1065"/>
      <c r="P999" s="1065"/>
      <c r="Q999" s="1065"/>
      <c r="R999" s="1065"/>
      <c r="S999" s="1065"/>
      <c r="T999" s="1065"/>
      <c r="U999" s="1065"/>
      <c r="V999" s="1065"/>
      <c r="W999" s="1065"/>
      <c r="X999" s="1065"/>
      <c r="Y999" s="1065"/>
      <c r="Z999" s="1065"/>
    </row>
    <row r="1000" spans="1:26" ht="15.75" customHeight="1">
      <c r="A1000" s="1065"/>
      <c r="B1000" s="1065"/>
      <c r="C1000" s="1065"/>
      <c r="D1000" s="1065"/>
      <c r="E1000" s="1065"/>
      <c r="F1000" s="1065"/>
      <c r="G1000" s="1065"/>
      <c r="H1000" s="1065"/>
      <c r="I1000" s="1065"/>
      <c r="J1000" s="1065"/>
      <c r="K1000" s="1065"/>
      <c r="L1000" s="1065"/>
      <c r="M1000" s="1065"/>
      <c r="N1000" s="1065"/>
      <c r="O1000" s="1065"/>
      <c r="P1000" s="1065"/>
      <c r="Q1000" s="1065"/>
      <c r="R1000" s="1065"/>
      <c r="S1000" s="1065"/>
      <c r="T1000" s="1065"/>
      <c r="U1000" s="1065"/>
      <c r="V1000" s="1065"/>
      <c r="W1000" s="1065"/>
      <c r="X1000" s="1065"/>
      <c r="Y1000" s="1065"/>
      <c r="Z1000" s="1065"/>
    </row>
  </sheetData>
  <mergeCells count="878">
    <mergeCell ref="B2:H2"/>
    <mergeCell ref="B4:N4"/>
    <mergeCell ref="B5:N5"/>
    <mergeCell ref="B6:L6"/>
    <mergeCell ref="B7:P7"/>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 ref="C13:E13"/>
    <mergeCell ref="G13:H13"/>
    <mergeCell ref="C14:E14"/>
    <mergeCell ref="G14:H14"/>
    <mergeCell ref="K20:N24"/>
    <mergeCell ref="C21:H21"/>
    <mergeCell ref="C22:H22"/>
    <mergeCell ref="O22:O24"/>
    <mergeCell ref="P22:P24"/>
    <mergeCell ref="C23:H23"/>
    <mergeCell ref="C24:H24"/>
    <mergeCell ref="C18:E18"/>
    <mergeCell ref="G18:H18"/>
    <mergeCell ref="C19:E19"/>
    <mergeCell ref="G19:H19"/>
    <mergeCell ref="C20:H20"/>
    <mergeCell ref="J20:J24"/>
    <mergeCell ref="H30:J30"/>
    <mergeCell ref="C31:G31"/>
    <mergeCell ref="H31:J31"/>
    <mergeCell ref="C32:N32"/>
    <mergeCell ref="O32:O33"/>
    <mergeCell ref="P32:P33"/>
    <mergeCell ref="B33:I33"/>
    <mergeCell ref="L33:N33"/>
    <mergeCell ref="B25:P25"/>
    <mergeCell ref="C26:F26"/>
    <mergeCell ref="K26:K31"/>
    <mergeCell ref="L26:N31"/>
    <mergeCell ref="C27:I27"/>
    <mergeCell ref="O27:O30"/>
    <mergeCell ref="P27:P30"/>
    <mergeCell ref="B28:B29"/>
    <mergeCell ref="C28:F29"/>
    <mergeCell ref="C30:G30"/>
    <mergeCell ref="C38:N38"/>
    <mergeCell ref="C39:I39"/>
    <mergeCell ref="L39:N39"/>
    <mergeCell ref="C40:E40"/>
    <mergeCell ref="G40:I40"/>
    <mergeCell ref="L40:N40"/>
    <mergeCell ref="C34:N34"/>
    <mergeCell ref="O34:O57"/>
    <mergeCell ref="P34:P57"/>
    <mergeCell ref="C35:I35"/>
    <mergeCell ref="L35:N35"/>
    <mergeCell ref="C36:I36"/>
    <mergeCell ref="L36:N36"/>
    <mergeCell ref="C37:E37"/>
    <mergeCell ref="G37:I37"/>
    <mergeCell ref="L37:N37"/>
    <mergeCell ref="C45:E45"/>
    <mergeCell ref="G45:I45"/>
    <mergeCell ref="L45:N45"/>
    <mergeCell ref="C46:N46"/>
    <mergeCell ref="C47:I47"/>
    <mergeCell ref="L47:N47"/>
    <mergeCell ref="C41:N41"/>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O104:P104"/>
    <mergeCell ref="B105:P105"/>
    <mergeCell ref="P95:P103"/>
    <mergeCell ref="C96:E96"/>
    <mergeCell ref="F96:G96"/>
    <mergeCell ref="C97:E97"/>
    <mergeCell ref="F97:G97"/>
    <mergeCell ref="C98:G98"/>
    <mergeCell ref="C99:E99"/>
    <mergeCell ref="F99:G99"/>
    <mergeCell ref="C100:E100"/>
    <mergeCell ref="F100:G100"/>
    <mergeCell ref="C106:G106"/>
    <mergeCell ref="I106:J106"/>
    <mergeCell ref="K106:N106"/>
    <mergeCell ref="B107:E111"/>
    <mergeCell ref="F107:H107"/>
    <mergeCell ref="I107:J107"/>
    <mergeCell ref="K107:N107"/>
    <mergeCell ref="I111:J111"/>
    <mergeCell ref="C103:E103"/>
    <mergeCell ref="F103:G103"/>
    <mergeCell ref="C104:E104"/>
    <mergeCell ref="F104:N104"/>
    <mergeCell ref="O107:O111"/>
    <mergeCell ref="P107:P111"/>
    <mergeCell ref="F108:H108"/>
    <mergeCell ref="I108:J108"/>
    <mergeCell ref="K108:N111"/>
    <mergeCell ref="F109:H109"/>
    <mergeCell ref="I109:J109"/>
    <mergeCell ref="F110:H110"/>
    <mergeCell ref="I110:J110"/>
    <mergeCell ref="F111:H111"/>
    <mergeCell ref="C116:F116"/>
    <mergeCell ref="G116:H116"/>
    <mergeCell ref="I116:J116"/>
    <mergeCell ref="L116:N116"/>
    <mergeCell ref="C117:F117"/>
    <mergeCell ref="G117:H117"/>
    <mergeCell ref="I117:J117"/>
    <mergeCell ref="L117:N117"/>
    <mergeCell ref="B112:P112"/>
    <mergeCell ref="C113:N113"/>
    <mergeCell ref="O113:O115"/>
    <mergeCell ref="P113:P115"/>
    <mergeCell ref="B114:F115"/>
    <mergeCell ref="G114:N114"/>
    <mergeCell ref="G115:H115"/>
    <mergeCell ref="I115:J115"/>
    <mergeCell ref="L115:N115"/>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C141:G141"/>
    <mergeCell ref="H141:J141"/>
    <mergeCell ref="L141:N142"/>
    <mergeCell ref="B136:P136"/>
    <mergeCell ref="C137:G137"/>
    <mergeCell ref="H137:J137"/>
    <mergeCell ref="K137:K144"/>
    <mergeCell ref="L137:N140"/>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7:G287"/>
    <mergeCell ref="C288:G288"/>
    <mergeCell ref="C289:G289"/>
    <mergeCell ref="C290:G290"/>
    <mergeCell ref="C291:N291"/>
    <mergeCell ref="C292:G292"/>
    <mergeCell ref="C280:N280"/>
    <mergeCell ref="O280:O295"/>
    <mergeCell ref="P280:P295"/>
    <mergeCell ref="C281:G281"/>
    <mergeCell ref="N281:N283"/>
    <mergeCell ref="C282:F282"/>
    <mergeCell ref="C283:G283"/>
    <mergeCell ref="C284:N284"/>
    <mergeCell ref="C285:G285"/>
    <mergeCell ref="C286:G286"/>
    <mergeCell ref="C293:G293"/>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O298:O302"/>
    <mergeCell ref="P298:P302"/>
    <mergeCell ref="C299:G299"/>
    <mergeCell ref="H299:J299"/>
    <mergeCell ref="C300:G300"/>
    <mergeCell ref="H300:J300"/>
    <mergeCell ref="O307:O308"/>
    <mergeCell ref="C303:G303"/>
    <mergeCell ref="H303:J303"/>
    <mergeCell ref="L303:N304"/>
    <mergeCell ref="O303:O306"/>
    <mergeCell ref="P307:P308"/>
    <mergeCell ref="C308:G308"/>
    <mergeCell ref="H308:J308"/>
    <mergeCell ref="P303:P306"/>
    <mergeCell ref="C304:G304"/>
    <mergeCell ref="H304:J304"/>
    <mergeCell ref="C305:G305"/>
    <mergeCell ref="H305:J305"/>
    <mergeCell ref="L305:N306"/>
    <mergeCell ref="C306:G306"/>
    <mergeCell ref="H306:J306"/>
    <mergeCell ref="C307:G307"/>
    <mergeCell ref="H307:J307"/>
    <mergeCell ref="L307:N307"/>
    <mergeCell ref="B309:P309"/>
    <mergeCell ref="C310:G310"/>
    <mergeCell ref="H310:J310"/>
    <mergeCell ref="K310:K313"/>
    <mergeCell ref="L310:N313"/>
    <mergeCell ref="O310:O315"/>
    <mergeCell ref="P310:P315"/>
    <mergeCell ref="C314:G314"/>
    <mergeCell ref="H314:J314"/>
    <mergeCell ref="K314:K315"/>
    <mergeCell ref="L314:N315"/>
    <mergeCell ref="C315:G315"/>
    <mergeCell ref="H315:J315"/>
    <mergeCell ref="C311:G311"/>
    <mergeCell ref="H311:J311"/>
    <mergeCell ref="C312:G312"/>
    <mergeCell ref="H312:J312"/>
    <mergeCell ref="C313:G313"/>
    <mergeCell ref="H313:J313"/>
    <mergeCell ref="C316:N316"/>
    <mergeCell ref="O316:O356"/>
    <mergeCell ref="P316:P356"/>
    <mergeCell ref="C317:K317"/>
    <mergeCell ref="L317:L356"/>
    <mergeCell ref="M317:N356"/>
    <mergeCell ref="D318:I318"/>
    <mergeCell ref="J318:K318"/>
    <mergeCell ref="D319:I319"/>
    <mergeCell ref="J319:K319"/>
    <mergeCell ref="D324:I324"/>
    <mergeCell ref="J324:K324"/>
    <mergeCell ref="D325:G325"/>
    <mergeCell ref="H325:K325"/>
    <mergeCell ref="D326:I326"/>
    <mergeCell ref="J326:K326"/>
    <mergeCell ref="D320:G320"/>
    <mergeCell ref="H320:K320"/>
    <mergeCell ref="D321:I321"/>
    <mergeCell ref="J321:K321"/>
    <mergeCell ref="C322:K322"/>
    <mergeCell ref="D323:I323"/>
    <mergeCell ref="J323:K323"/>
    <mergeCell ref="D331:I331"/>
    <mergeCell ref="J331:K331"/>
    <mergeCell ref="C332:J332"/>
    <mergeCell ref="D333:I333"/>
    <mergeCell ref="J333:K333"/>
    <mergeCell ref="D334:I334"/>
    <mergeCell ref="J334:K334"/>
    <mergeCell ref="C327:K327"/>
    <mergeCell ref="D328:I328"/>
    <mergeCell ref="J328:K328"/>
    <mergeCell ref="D329:I329"/>
    <mergeCell ref="J329:K329"/>
    <mergeCell ref="D330:G330"/>
    <mergeCell ref="H330:K330"/>
    <mergeCell ref="D339:I339"/>
    <mergeCell ref="J339:K339"/>
    <mergeCell ref="D340:G340"/>
    <mergeCell ref="H340:K340"/>
    <mergeCell ref="D341:I341"/>
    <mergeCell ref="J341:K341"/>
    <mergeCell ref="D335:G335"/>
    <mergeCell ref="H335:K335"/>
    <mergeCell ref="D336:I336"/>
    <mergeCell ref="J336:K336"/>
    <mergeCell ref="C337:J337"/>
    <mergeCell ref="D338:I338"/>
    <mergeCell ref="J338:K338"/>
    <mergeCell ref="D346:I346"/>
    <mergeCell ref="J346:K346"/>
    <mergeCell ref="C347:J347"/>
    <mergeCell ref="D348:I348"/>
    <mergeCell ref="J348:K348"/>
    <mergeCell ref="D349:I349"/>
    <mergeCell ref="J349:K349"/>
    <mergeCell ref="C342:J342"/>
    <mergeCell ref="D343:I343"/>
    <mergeCell ref="J343:K343"/>
    <mergeCell ref="D344:I344"/>
    <mergeCell ref="J344:K344"/>
    <mergeCell ref="D345:G345"/>
    <mergeCell ref="H345:K345"/>
    <mergeCell ref="H355:K355"/>
    <mergeCell ref="D356:I356"/>
    <mergeCell ref="J356:K356"/>
    <mergeCell ref="D350:G350"/>
    <mergeCell ref="H350:K350"/>
    <mergeCell ref="D351:I351"/>
    <mergeCell ref="J351:K351"/>
    <mergeCell ref="C352:J352"/>
    <mergeCell ref="D353:I353"/>
    <mergeCell ref="J353:K353"/>
    <mergeCell ref="B362:G362"/>
    <mergeCell ref="H362:N362"/>
    <mergeCell ref="O362:P362"/>
    <mergeCell ref="B363:O363"/>
    <mergeCell ref="I1:J1"/>
    <mergeCell ref="C360:G360"/>
    <mergeCell ref="H360:I360"/>
    <mergeCell ref="J360:J361"/>
    <mergeCell ref="K360:N361"/>
    <mergeCell ref="O360:O361"/>
    <mergeCell ref="P360:P361"/>
    <mergeCell ref="C361:G361"/>
    <mergeCell ref="H361:I361"/>
    <mergeCell ref="C357:G357"/>
    <mergeCell ref="J357:N357"/>
    <mergeCell ref="C358:G358"/>
    <mergeCell ref="J358:N358"/>
    <mergeCell ref="O358:O359"/>
    <mergeCell ref="P358:P359"/>
    <mergeCell ref="C359:G359"/>
    <mergeCell ref="H359:N359"/>
    <mergeCell ref="D354:I354"/>
    <mergeCell ref="J354:K354"/>
    <mergeCell ref="D355:G355"/>
  </mergeCells>
  <conditionalFormatting sqref="I11:N11">
    <cfRule type="expression" dxfId="7520" priority="8">
      <formula>$F$17="Not applicable"</formula>
    </cfRule>
  </conditionalFormatting>
  <conditionalFormatting sqref="I11:N11">
    <cfRule type="expression" dxfId="7519" priority="9">
      <formula>$F$17="Don't know"</formula>
    </cfRule>
  </conditionalFormatting>
  <conditionalFormatting sqref="I11:N11">
    <cfRule type="expression" dxfId="7518" priority="10">
      <formula>$F$17="No"</formula>
    </cfRule>
  </conditionalFormatting>
  <conditionalFormatting sqref="I12:N19">
    <cfRule type="expression" dxfId="7517" priority="11">
      <formula>$F12="Not applicable"</formula>
    </cfRule>
  </conditionalFormatting>
  <conditionalFormatting sqref="I12:N19">
    <cfRule type="expression" dxfId="7516" priority="12">
      <formula>$F12="Don't know"</formula>
    </cfRule>
  </conditionalFormatting>
  <conditionalFormatting sqref="I12:N19">
    <cfRule type="expression" dxfId="7515" priority="13">
      <formula>$F12="No"</formula>
    </cfRule>
  </conditionalFormatting>
  <conditionalFormatting sqref="F9:N9 I11:N19">
    <cfRule type="expression" dxfId="7514" priority="14">
      <formula>$N$14="Don't know"</formula>
    </cfRule>
  </conditionalFormatting>
  <conditionalFormatting sqref="F9:N9 I11:N19">
    <cfRule type="expression" dxfId="7513" priority="15">
      <formula>$N$14="Not applicable"</formula>
    </cfRule>
  </conditionalFormatting>
  <conditionalFormatting sqref="F9:N9 I11:N19">
    <cfRule type="expression" dxfId="7512" priority="16">
      <formula>$N$14="No"</formula>
    </cfRule>
  </conditionalFormatting>
  <conditionalFormatting sqref="H26 H28:H29 G70:J70 G116:J128 H282:I282 H286:I289 H292:I293 G72:H72 G63:G64 H276:I277 H279:I279 I278">
    <cfRule type="containsBlanks" dxfId="7511" priority="17">
      <formula>LEN(TRIM(I26))=0</formula>
    </cfRule>
  </conditionalFormatting>
  <conditionalFormatting sqref="F9:N9">
    <cfRule type="containsBlanks" dxfId="7510" priority="18">
      <formula>LEN(TRIM(F9))=0</formula>
    </cfRule>
  </conditionalFormatting>
  <conditionalFormatting sqref="I63:K64 K70:K71 K108">
    <cfRule type="containsBlanks" dxfId="7509" priority="20">
      <formula>LEN(TRIM(I63))=0</formula>
    </cfRule>
  </conditionalFormatting>
  <conditionalFormatting sqref="J27">
    <cfRule type="containsBlanks" dxfId="7508" priority="21">
      <formula>LEN(TRIM(J27))=0</formula>
    </cfRule>
  </conditionalFormatting>
  <conditionalFormatting sqref="G135">
    <cfRule type="containsBlanks" dxfId="7507" priority="22">
      <formula>LEN(TRIM(G135))=0</formula>
    </cfRule>
  </conditionalFormatting>
  <conditionalFormatting sqref="J58">
    <cfRule type="containsBlanks" dxfId="7506" priority="23">
      <formula>LEN(TRIM(J58))=0</formula>
    </cfRule>
  </conditionalFormatting>
  <conditionalFormatting sqref="J26">
    <cfRule type="containsBlanks" dxfId="7505" priority="24">
      <formula>LEN(TRIM(J26))=0</formula>
    </cfRule>
  </conditionalFormatting>
  <conditionalFormatting sqref="J60">
    <cfRule type="containsBlanks" dxfId="7504" priority="25">
      <formula>LEN(TRIM(J60))=0</formula>
    </cfRule>
  </conditionalFormatting>
  <conditionalFormatting sqref="K242">
    <cfRule type="containsBlanks" dxfId="7503" priority="26">
      <formula>LEN(TRIM(K242))=0</formula>
    </cfRule>
  </conditionalFormatting>
  <conditionalFormatting sqref="H140">
    <cfRule type="containsBlanks" dxfId="7502" priority="27">
      <formula>LEN(TRIM(H140))=0</formula>
    </cfRule>
  </conditionalFormatting>
  <conditionalFormatting sqref="H143 H140">
    <cfRule type="expression" dxfId="7501" priority="28">
      <formula>#REF!="Don't know"</formula>
    </cfRule>
  </conditionalFormatting>
  <conditionalFormatting sqref="H143 H140">
    <cfRule type="expression" dxfId="7500" priority="29">
      <formula>#REF!="No"</formula>
    </cfRule>
  </conditionalFormatting>
  <conditionalFormatting sqref="H143">
    <cfRule type="containsBlanks" dxfId="7499" priority="30">
      <formula>LEN(TRIM(H143))=0</formula>
    </cfRule>
  </conditionalFormatting>
  <conditionalFormatting sqref="H141">
    <cfRule type="expression" dxfId="7498" priority="31">
      <formula>#REF!="Don't know"</formula>
    </cfRule>
  </conditionalFormatting>
  <conditionalFormatting sqref="H141">
    <cfRule type="expression" dxfId="7497" priority="32">
      <formula>#REF!="No"</formula>
    </cfRule>
  </conditionalFormatting>
  <conditionalFormatting sqref="H141">
    <cfRule type="containsBlanks" dxfId="7496" priority="33">
      <formula>LEN(TRIM(H141))=0</formula>
    </cfRule>
  </conditionalFormatting>
  <conditionalFormatting sqref="O8">
    <cfRule type="containsBlanks" dxfId="7495" priority="34">
      <formula>LEN(TRIM(O8))=0</formula>
    </cfRule>
  </conditionalFormatting>
  <conditionalFormatting sqref="H310">
    <cfRule type="containsBlanks" dxfId="7494" priority="35">
      <formula>LEN(TRIM(H310))=0</formula>
    </cfRule>
  </conditionalFormatting>
  <conditionalFormatting sqref="O67">
    <cfRule type="containsBlanks" dxfId="7493" priority="36">
      <formula>LEN(TRIM(O67))=0</formula>
    </cfRule>
  </conditionalFormatting>
  <conditionalFormatting sqref="O199">
    <cfRule type="containsBlanks" dxfId="7492" priority="37">
      <formula>LEN(TRIM(O199))=0</formula>
    </cfRule>
  </conditionalFormatting>
  <conditionalFormatting sqref="O223:O224">
    <cfRule type="containsBlanks" dxfId="7491" priority="38">
      <formula>LEN(TRIM(O223))=0</formula>
    </cfRule>
  </conditionalFormatting>
  <conditionalFormatting sqref="O252">
    <cfRule type="containsBlanks" dxfId="7490" priority="39">
      <formula>LEN(TRIM(O252))=0</formula>
    </cfRule>
  </conditionalFormatting>
  <conditionalFormatting sqref="I67">
    <cfRule type="containsBlanks" dxfId="7489" priority="40">
      <formula>LEN(TRIM(I67))=0</formula>
    </cfRule>
  </conditionalFormatting>
  <conditionalFormatting sqref="G266">
    <cfRule type="containsBlanks" dxfId="7488" priority="41">
      <formula>LEN(TRIM(G266))=0</formula>
    </cfRule>
  </conditionalFormatting>
  <conditionalFormatting sqref="F252">
    <cfRule type="containsBlanks" dxfId="7487" priority="42">
      <formula>LEN(TRIM(F252))=0</formula>
    </cfRule>
  </conditionalFormatting>
  <conditionalFormatting sqref="F260">
    <cfRule type="containsBlanks" dxfId="7486" priority="43">
      <formula>LEN(TRIM(F260))=0</formula>
    </cfRule>
  </conditionalFormatting>
  <conditionalFormatting sqref="F264">
    <cfRule type="containsBlanks" dxfId="7485" priority="44">
      <formula>LEN(TRIM(F264))=0</formula>
    </cfRule>
  </conditionalFormatting>
  <conditionalFormatting sqref="F254">
    <cfRule type="containsBlanks" dxfId="7484" priority="45">
      <formula>LEN(TRIM(F254))=0</formula>
    </cfRule>
  </conditionalFormatting>
  <conditionalFormatting sqref="F164:F174">
    <cfRule type="containsBlanks" dxfId="7483" priority="46">
      <formula>LEN(TRIM(F164))=0</formula>
    </cfRule>
  </conditionalFormatting>
  <conditionalFormatting sqref="O175">
    <cfRule type="containsBlanks" dxfId="7482" priority="47">
      <formula>LEN(TRIM(O175))=0</formula>
    </cfRule>
  </conditionalFormatting>
  <conditionalFormatting sqref="F95:F97">
    <cfRule type="containsBlanks" dxfId="7481" priority="48">
      <formula>LEN(TRIM(F95))=0</formula>
    </cfRule>
  </conditionalFormatting>
  <conditionalFormatting sqref="F99:F102">
    <cfRule type="containsBlanks" dxfId="7480" priority="49">
      <formula>LEN(TRIM(F99))=0</formula>
    </cfRule>
  </conditionalFormatting>
  <conditionalFormatting sqref="H213:H216">
    <cfRule type="expression" dxfId="7479" priority="50">
      <formula>$H$144="Don't know"</formula>
    </cfRule>
  </conditionalFormatting>
  <conditionalFormatting sqref="H213:H216">
    <cfRule type="expression" dxfId="7478" priority="51">
      <formula>$H$144="no"</formula>
    </cfRule>
  </conditionalFormatting>
  <conditionalFormatting sqref="O211">
    <cfRule type="containsBlanks" dxfId="7477" priority="52">
      <formula>LEN(TRIM(O211))=0</formula>
    </cfRule>
  </conditionalFormatting>
  <conditionalFormatting sqref="H213:H216">
    <cfRule type="containsBlanks" dxfId="7476" priority="53">
      <formula>LEN(TRIM(H213))=0</formula>
    </cfRule>
  </conditionalFormatting>
  <conditionalFormatting sqref="H211">
    <cfRule type="expression" dxfId="7475" priority="54">
      <formula>#REF!="Don't know"</formula>
    </cfRule>
  </conditionalFormatting>
  <conditionalFormatting sqref="H211">
    <cfRule type="expression" dxfId="7474" priority="55">
      <formula>#REF!="No"</formula>
    </cfRule>
  </conditionalFormatting>
  <conditionalFormatting sqref="H211">
    <cfRule type="containsBlanks" dxfId="7473" priority="56">
      <formula>LEN(TRIM(H211))=0</formula>
    </cfRule>
  </conditionalFormatting>
  <conditionalFormatting sqref="H360:I360 H361">
    <cfRule type="containsBlanks" dxfId="7472" priority="57">
      <formula>LEN(TRIM(H360))=0</formula>
    </cfRule>
  </conditionalFormatting>
  <conditionalFormatting sqref="H360:I360 H361">
    <cfRule type="containsBlanks" dxfId="7471" priority="58">
      <formula>LEN(TRIM(H360))=0</formula>
    </cfRule>
  </conditionalFormatting>
  <conditionalFormatting sqref="F268:F272">
    <cfRule type="containsBlanks" dxfId="7470" priority="59">
      <formula>LEN(TRIM(F268))=0</formula>
    </cfRule>
  </conditionalFormatting>
  <conditionalFormatting sqref="O266">
    <cfRule type="containsBlanks" dxfId="7469" priority="60">
      <formula>LEN(TRIM(O266))=0</formula>
    </cfRule>
  </conditionalFormatting>
  <conditionalFormatting sqref="O163">
    <cfRule type="containsBlanks" dxfId="7468" priority="61">
      <formula>LEN(TRIM(O163))=0</formula>
    </cfRule>
  </conditionalFormatting>
  <conditionalFormatting sqref="F245:G245 F247:G247 F246 F249:G249 F248">
    <cfRule type="containsBlanks" dxfId="7467" priority="62">
      <formula>LEN(TRIM(F245))=0</formula>
    </cfRule>
  </conditionalFormatting>
  <conditionalFormatting sqref="I22">
    <cfRule type="containsBlanks" dxfId="7466" priority="63">
      <formula>LEN(TRIM(I22))=0</formula>
    </cfRule>
  </conditionalFormatting>
  <conditionalFormatting sqref="I22">
    <cfRule type="expression" dxfId="7465" priority="64">
      <formula>$M$14="Don't know"</formula>
    </cfRule>
  </conditionalFormatting>
  <conditionalFormatting sqref="I22">
    <cfRule type="expression" dxfId="7464" priority="65">
      <formula>$M$14="Not applicable"</formula>
    </cfRule>
  </conditionalFormatting>
  <conditionalFormatting sqref="I22">
    <cfRule type="expression" dxfId="7463" priority="66">
      <formula>$M$14="No"</formula>
    </cfRule>
  </conditionalFormatting>
  <conditionalFormatting sqref="O95">
    <cfRule type="containsBlanks" dxfId="7462" priority="67">
      <formula>LEN(TRIM(O95))=0</formula>
    </cfRule>
  </conditionalFormatting>
  <conditionalFormatting sqref="G251">
    <cfRule type="containsBlanks" dxfId="7461" priority="68">
      <formula>LEN(TRIM(G251))=0</formula>
    </cfRule>
  </conditionalFormatting>
  <conditionalFormatting sqref="O244 O251">
    <cfRule type="containsBlanks" dxfId="7460" priority="69">
      <formula>LEN(TRIM(O244))=0</formula>
    </cfRule>
  </conditionalFormatting>
  <conditionalFormatting sqref="J28">
    <cfRule type="containsBlanks" dxfId="7459" priority="70">
      <formula>LEN(TRIM(J28))=0</formula>
    </cfRule>
  </conditionalFormatting>
  <conditionalFormatting sqref="K20:N24">
    <cfRule type="containsBlanks" dxfId="7458" priority="71">
      <formula>LEN(TRIM(K20))=0</formula>
    </cfRule>
  </conditionalFormatting>
  <conditionalFormatting sqref="J318">
    <cfRule type="containsBlanks" dxfId="7457" priority="72">
      <formula>LEN(TRIM(J318))=0</formula>
    </cfRule>
  </conditionalFormatting>
  <conditionalFormatting sqref="J319">
    <cfRule type="containsBlanks" dxfId="7456" priority="73">
      <formula>LEN(TRIM(J319))=0</formula>
    </cfRule>
  </conditionalFormatting>
  <conditionalFormatting sqref="J29">
    <cfRule type="containsBlanks" dxfId="7455" priority="74">
      <formula>LEN(TRIM(J29))=0</formula>
    </cfRule>
  </conditionalFormatting>
  <conditionalFormatting sqref="O316:O357">
    <cfRule type="containsBlanks" dxfId="7454" priority="75">
      <formula>LEN(TRIM(O316))=0</formula>
    </cfRule>
  </conditionalFormatting>
  <conditionalFormatting sqref="H357">
    <cfRule type="containsBlanks" dxfId="7453" priority="76">
      <formula>LEN(TRIM(H357))=0</formula>
    </cfRule>
  </conditionalFormatting>
  <conditionalFormatting sqref="H312:J312">
    <cfRule type="containsBlanks" dxfId="7452" priority="77">
      <formula>LEN(TRIM(H312))=0</formula>
    </cfRule>
  </conditionalFormatting>
  <conditionalFormatting sqref="J321">
    <cfRule type="containsBlanks" dxfId="7451" priority="78">
      <formula>LEN(TRIM(J321))=0</formula>
    </cfRule>
  </conditionalFormatting>
  <conditionalFormatting sqref="F256">
    <cfRule type="containsBlanks" dxfId="7450" priority="79">
      <formula>LEN(TRIM(F256))=0</formula>
    </cfRule>
  </conditionalFormatting>
  <conditionalFormatting sqref="O77">
    <cfRule type="containsBlanks" dxfId="7449" priority="80">
      <formula>LEN(TRIM(O77))=0</formula>
    </cfRule>
  </conditionalFormatting>
  <conditionalFormatting sqref="O78">
    <cfRule type="containsBlanks" dxfId="7448" priority="81">
      <formula>LEN(TRIM(O78))=0</formula>
    </cfRule>
  </conditionalFormatting>
  <conditionalFormatting sqref="O79">
    <cfRule type="containsBlanks" dxfId="7447" priority="82">
      <formula>LEN(TRIM(O79))=0</formula>
    </cfRule>
  </conditionalFormatting>
  <conditionalFormatting sqref="O80">
    <cfRule type="containsBlanks" dxfId="7446" priority="83">
      <formula>LEN(TRIM(O80))=0</formula>
    </cfRule>
  </conditionalFormatting>
  <conditionalFormatting sqref="O69:O74">
    <cfRule type="containsBlanks" dxfId="7445" priority="84">
      <formula>LEN(TRIM(O69))=0</formula>
    </cfRule>
  </conditionalFormatting>
  <conditionalFormatting sqref="O360">
    <cfRule type="containsBlanks" dxfId="7444" priority="85">
      <formula>LEN(TRIM(O360))=0</formula>
    </cfRule>
  </conditionalFormatting>
  <conditionalFormatting sqref="J353">
    <cfRule type="containsBlanks" dxfId="7443" priority="86">
      <formula>LEN(TRIM(J353))=0</formula>
    </cfRule>
  </conditionalFormatting>
  <conditionalFormatting sqref="H8">
    <cfRule type="containsBlanks" dxfId="7442" priority="87">
      <formula>LEN(TRIM(H8))=0</formula>
    </cfRule>
  </conditionalFormatting>
  <conditionalFormatting sqref="H8">
    <cfRule type="expression" dxfId="7441" priority="88">
      <formula>$N$14="Don't know"</formula>
    </cfRule>
  </conditionalFormatting>
  <conditionalFormatting sqref="H8">
    <cfRule type="expression" dxfId="7440" priority="89">
      <formula>$N$14="Not applicable"</formula>
    </cfRule>
  </conditionalFormatting>
  <conditionalFormatting sqref="H8">
    <cfRule type="expression" dxfId="7439" priority="90">
      <formula>$N$14="No"</formula>
    </cfRule>
  </conditionalFormatting>
  <conditionalFormatting sqref="F11:F19">
    <cfRule type="containsBlanks" dxfId="7438" priority="91">
      <formula>LEN(TRIM(F11))=0</formula>
    </cfRule>
  </conditionalFormatting>
  <conditionalFormatting sqref="F11:F19">
    <cfRule type="expression" dxfId="7437" priority="92">
      <formula>$N$14="Don't know"</formula>
    </cfRule>
  </conditionalFormatting>
  <conditionalFormatting sqref="F11:F19">
    <cfRule type="expression" dxfId="7436" priority="93">
      <formula>$N$14="Not applicable"</formula>
    </cfRule>
  </conditionalFormatting>
  <conditionalFormatting sqref="F11:F19">
    <cfRule type="expression" dxfId="7435" priority="94">
      <formula>$N$14="No"</formula>
    </cfRule>
  </conditionalFormatting>
  <conditionalFormatting sqref="I20">
    <cfRule type="containsBlanks" dxfId="7434" priority="95">
      <formula>LEN(TRIM(I20))=0</formula>
    </cfRule>
  </conditionalFormatting>
  <conditionalFormatting sqref="I20">
    <cfRule type="expression" dxfId="7433" priority="96">
      <formula>$N$14="Don't know"</formula>
    </cfRule>
  </conditionalFormatting>
  <conditionalFormatting sqref="I20">
    <cfRule type="expression" dxfId="7432" priority="97">
      <formula>$N$14="Not applicable"</formula>
    </cfRule>
  </conditionalFormatting>
  <conditionalFormatting sqref="I20">
    <cfRule type="expression" dxfId="7431" priority="98">
      <formula>$N$14="No"</formula>
    </cfRule>
  </conditionalFormatting>
  <conditionalFormatting sqref="I21">
    <cfRule type="containsBlanks" dxfId="7430" priority="99">
      <formula>LEN(TRIM(I21))=0</formula>
    </cfRule>
  </conditionalFormatting>
  <conditionalFormatting sqref="I21">
    <cfRule type="expression" dxfId="7429" priority="100">
      <formula>$N$14="Don't know"</formula>
    </cfRule>
  </conditionalFormatting>
  <conditionalFormatting sqref="I21">
    <cfRule type="expression" dxfId="7428" priority="101">
      <formula>$N$14="Not applicable"</formula>
    </cfRule>
  </conditionalFormatting>
  <conditionalFormatting sqref="I21">
    <cfRule type="expression" dxfId="7427" priority="102">
      <formula>$N$14="No"</formula>
    </cfRule>
  </conditionalFormatting>
  <conditionalFormatting sqref="I23">
    <cfRule type="containsBlanks" dxfId="7426" priority="103">
      <formula>LEN(TRIM(I23))=0</formula>
    </cfRule>
  </conditionalFormatting>
  <conditionalFormatting sqref="I23">
    <cfRule type="expression" dxfId="7425" priority="104">
      <formula>$N$14="Don't know"</formula>
    </cfRule>
  </conditionalFormatting>
  <conditionalFormatting sqref="I23">
    <cfRule type="expression" dxfId="7424" priority="105">
      <formula>$N$14="Not applicable"</formula>
    </cfRule>
  </conditionalFormatting>
  <conditionalFormatting sqref="I23">
    <cfRule type="expression" dxfId="7423" priority="106">
      <formula>$N$14="No"</formula>
    </cfRule>
  </conditionalFormatting>
  <conditionalFormatting sqref="I24">
    <cfRule type="containsBlanks" dxfId="7422" priority="107">
      <formula>LEN(TRIM(I24))=0</formula>
    </cfRule>
  </conditionalFormatting>
  <conditionalFormatting sqref="I24">
    <cfRule type="expression" dxfId="7421" priority="108">
      <formula>$N$14="Don't know"</formula>
    </cfRule>
  </conditionalFormatting>
  <conditionalFormatting sqref="I24">
    <cfRule type="expression" dxfId="7420" priority="109">
      <formula>$N$14="Not applicable"</formula>
    </cfRule>
  </conditionalFormatting>
  <conditionalFormatting sqref="I24">
    <cfRule type="expression" dxfId="7419" priority="110">
      <formula>$N$14="No"</formula>
    </cfRule>
  </conditionalFormatting>
  <conditionalFormatting sqref="F70">
    <cfRule type="containsBlanks" dxfId="7418" priority="111">
      <formula>LEN(TRIM(F70))=0</formula>
    </cfRule>
  </conditionalFormatting>
  <conditionalFormatting sqref="F70">
    <cfRule type="expression" dxfId="7417" priority="112">
      <formula>$N$14="Don't know"</formula>
    </cfRule>
  </conditionalFormatting>
  <conditionalFormatting sqref="F70">
    <cfRule type="expression" dxfId="7416" priority="113">
      <formula>$N$14="Not applicable"</formula>
    </cfRule>
  </conditionalFormatting>
  <conditionalFormatting sqref="F70">
    <cfRule type="expression" dxfId="7415" priority="114">
      <formula>$N$14="No"</formula>
    </cfRule>
  </conditionalFormatting>
  <conditionalFormatting sqref="F72">
    <cfRule type="containsBlanks" dxfId="7414" priority="115">
      <formula>LEN(TRIM(F72))=0</formula>
    </cfRule>
  </conditionalFormatting>
  <conditionalFormatting sqref="F72">
    <cfRule type="expression" dxfId="7413" priority="116">
      <formula>$N$14="Don't know"</formula>
    </cfRule>
  </conditionalFormatting>
  <conditionalFormatting sqref="F72">
    <cfRule type="expression" dxfId="7412" priority="117">
      <formula>$N$14="Not applicable"</formula>
    </cfRule>
  </conditionalFormatting>
  <conditionalFormatting sqref="F72">
    <cfRule type="expression" dxfId="7411" priority="118">
      <formula>$N$14="No"</formula>
    </cfRule>
  </conditionalFormatting>
  <conditionalFormatting sqref="J89:J92">
    <cfRule type="containsBlanks" dxfId="7410" priority="119">
      <formula>LEN(TRIM(J89))=0</formula>
    </cfRule>
  </conditionalFormatting>
  <conditionalFormatting sqref="J89:J92">
    <cfRule type="expression" dxfId="7409" priority="120">
      <formula>$N$14="Don't know"</formula>
    </cfRule>
  </conditionalFormatting>
  <conditionalFormatting sqref="J89:J92">
    <cfRule type="expression" dxfId="7408" priority="121">
      <formula>$N$14="Not applicable"</formula>
    </cfRule>
  </conditionalFormatting>
  <conditionalFormatting sqref="J89:J92">
    <cfRule type="expression" dxfId="7407" priority="122">
      <formula>$N$14="No"</formula>
    </cfRule>
  </conditionalFormatting>
  <conditionalFormatting sqref="F176:F186">
    <cfRule type="containsBlanks" dxfId="7406" priority="123">
      <formula>LEN(TRIM(F176))=0</formula>
    </cfRule>
  </conditionalFormatting>
  <conditionalFormatting sqref="F188:F198">
    <cfRule type="containsBlanks" dxfId="7405" priority="124">
      <formula>LEN(TRIM(F188))=0</formula>
    </cfRule>
  </conditionalFormatting>
  <conditionalFormatting sqref="F200">
    <cfRule type="containsBlanks" dxfId="7404" priority="125">
      <formula>LEN(TRIM(F200))=0</formula>
    </cfRule>
  </conditionalFormatting>
  <conditionalFormatting sqref="L164:M174">
    <cfRule type="expression" dxfId="7403" priority="126">
      <formula>$F$221="Don't know"</formula>
    </cfRule>
  </conditionalFormatting>
  <conditionalFormatting sqref="L164:M174">
    <cfRule type="expression" dxfId="7402" priority="127">
      <formula>$F$221="No"</formula>
    </cfRule>
  </conditionalFormatting>
  <conditionalFormatting sqref="L164:N174">
    <cfRule type="containsBlanks" dxfId="7401" priority="128">
      <formula>LEN(TRIM(L164))=0</formula>
    </cfRule>
  </conditionalFormatting>
  <conditionalFormatting sqref="L164:M174">
    <cfRule type="expression" dxfId="7400" priority="129">
      <formula>$F$221="Don't know"</formula>
    </cfRule>
  </conditionalFormatting>
  <conditionalFormatting sqref="L164:M174">
    <cfRule type="expression" dxfId="7399" priority="130">
      <formula>$F$221="No"</formula>
    </cfRule>
  </conditionalFormatting>
  <conditionalFormatting sqref="F223">
    <cfRule type="containsBlanks" dxfId="7398" priority="131">
      <formula>LEN(TRIM(F223))=0</formula>
    </cfRule>
  </conditionalFormatting>
  <conditionalFormatting sqref="F258">
    <cfRule type="containsBlanks" dxfId="7397" priority="132">
      <formula>LEN(TRIM(F258))=0</formula>
    </cfRule>
  </conditionalFormatting>
  <conditionalFormatting sqref="F261:F263">
    <cfRule type="containsBlanks" dxfId="7396" priority="133">
      <formula>LEN(TRIM(F261))=0</formula>
    </cfRule>
  </conditionalFormatting>
  <conditionalFormatting sqref="H311">
    <cfRule type="containsBlanks" dxfId="7395" priority="134">
      <formula>LEN(TRIM(H311))=0</formula>
    </cfRule>
  </conditionalFormatting>
  <conditionalFormatting sqref="H313">
    <cfRule type="containsBlanks" dxfId="7394" priority="135">
      <formula>LEN(TRIM(H313))=0</formula>
    </cfRule>
  </conditionalFormatting>
  <conditionalFormatting sqref="H315">
    <cfRule type="containsBlanks" dxfId="7393" priority="136">
      <formula>LEN(TRIM(H315))=0</formula>
    </cfRule>
  </conditionalFormatting>
  <conditionalFormatting sqref="J328">
    <cfRule type="containsBlanks" dxfId="7392" priority="137">
      <formula>LEN(TRIM(J328))=0</formula>
    </cfRule>
  </conditionalFormatting>
  <conditionalFormatting sqref="J324">
    <cfRule type="containsBlanks" dxfId="7391" priority="138">
      <formula>LEN(TRIM(J324))=0</formula>
    </cfRule>
  </conditionalFormatting>
  <conditionalFormatting sqref="J329">
    <cfRule type="containsBlanks" dxfId="7390" priority="139">
      <formula>LEN(TRIM(J329))=0</formula>
    </cfRule>
  </conditionalFormatting>
  <conditionalFormatting sqref="J334">
    <cfRule type="containsBlanks" dxfId="7389" priority="140">
      <formula>LEN(TRIM(J334))=0</formula>
    </cfRule>
  </conditionalFormatting>
  <conditionalFormatting sqref="J339">
    <cfRule type="containsBlanks" dxfId="7388" priority="141">
      <formula>LEN(TRIM(J339))=0</formula>
    </cfRule>
  </conditionalFormatting>
  <conditionalFormatting sqref="J344">
    <cfRule type="containsBlanks" dxfId="7387" priority="142">
      <formula>LEN(TRIM(J344))=0</formula>
    </cfRule>
  </conditionalFormatting>
  <conditionalFormatting sqref="J349">
    <cfRule type="containsBlanks" dxfId="7386" priority="143">
      <formula>LEN(TRIM(J349))=0</formula>
    </cfRule>
  </conditionalFormatting>
  <conditionalFormatting sqref="J354">
    <cfRule type="containsBlanks" dxfId="7385" priority="144">
      <formula>LEN(TRIM(J354))=0</formula>
    </cfRule>
  </conditionalFormatting>
  <conditionalFormatting sqref="J326">
    <cfRule type="containsBlanks" dxfId="7384" priority="145">
      <formula>LEN(TRIM(J326))=0</formula>
    </cfRule>
  </conditionalFormatting>
  <conditionalFormatting sqref="J331">
    <cfRule type="containsBlanks" dxfId="7383" priority="146">
      <formula>LEN(TRIM(J331))=0</formula>
    </cfRule>
  </conditionalFormatting>
  <conditionalFormatting sqref="J336">
    <cfRule type="containsBlanks" dxfId="7382" priority="147">
      <formula>LEN(TRIM(J336))=0</formula>
    </cfRule>
  </conditionalFormatting>
  <conditionalFormatting sqref="J341">
    <cfRule type="containsBlanks" dxfId="7381" priority="148">
      <formula>LEN(TRIM(J341))=0</formula>
    </cfRule>
  </conditionalFormatting>
  <conditionalFormatting sqref="J346">
    <cfRule type="containsBlanks" dxfId="7380" priority="149">
      <formula>LEN(TRIM(J346))=0</formula>
    </cfRule>
  </conditionalFormatting>
  <conditionalFormatting sqref="J351">
    <cfRule type="containsBlanks" dxfId="7379" priority="150">
      <formula>LEN(TRIM(J351))=0</formula>
    </cfRule>
  </conditionalFormatting>
  <conditionalFormatting sqref="J356">
    <cfRule type="containsBlanks" dxfId="7378" priority="151">
      <formula>LEN(TRIM(J356))=0</formula>
    </cfRule>
  </conditionalFormatting>
  <conditionalFormatting sqref="J323">
    <cfRule type="containsBlanks" dxfId="7377" priority="152">
      <formula>LEN(TRIM(J323))=0</formula>
    </cfRule>
  </conditionalFormatting>
  <conditionalFormatting sqref="J333">
    <cfRule type="containsBlanks" dxfId="7376" priority="153">
      <formula>LEN(TRIM(J333))=0</formula>
    </cfRule>
  </conditionalFormatting>
  <conditionalFormatting sqref="J338">
    <cfRule type="containsBlanks" dxfId="7375" priority="154">
      <formula>LEN(TRIM(J338))=0</formula>
    </cfRule>
  </conditionalFormatting>
  <conditionalFormatting sqref="J343">
    <cfRule type="containsBlanks" dxfId="7374" priority="155">
      <formula>LEN(TRIM(J343))=0</formula>
    </cfRule>
  </conditionalFormatting>
  <conditionalFormatting sqref="J348">
    <cfRule type="containsBlanks" dxfId="7373" priority="156">
      <formula>LEN(TRIM(J348))=0</formula>
    </cfRule>
  </conditionalFormatting>
  <conditionalFormatting sqref="H294:I294">
    <cfRule type="containsBlanks" dxfId="7372" priority="1">
      <formula>LEN(TRIM(J294))=0</formula>
    </cfRule>
  </conditionalFormatting>
  <conditionalFormatting sqref="H285:I285 H283:I283 H281:I281">
    <cfRule type="containsBlanks" dxfId="7371" priority="7">
      <formula>LEN(TRIM(J281))=0</formula>
    </cfRule>
  </conditionalFormatting>
  <conditionalFormatting sqref="K276:L276 K277:K279">
    <cfRule type="containsBlanks" dxfId="7370" priority="6">
      <formula>LEN(TRIM(M276))=0</formula>
    </cfRule>
  </conditionalFormatting>
  <conditionalFormatting sqref="K281:L281 K282:K283">
    <cfRule type="containsBlanks" dxfId="7369" priority="5">
      <formula>LEN(TRIM(M281))=0</formula>
    </cfRule>
  </conditionalFormatting>
  <conditionalFormatting sqref="K285:K290">
    <cfRule type="containsBlanks" dxfId="7368" priority="4">
      <formula>LEN(TRIM(M285))=0</formula>
    </cfRule>
  </conditionalFormatting>
  <conditionalFormatting sqref="K292:K294">
    <cfRule type="containsBlanks" dxfId="7367" priority="3">
      <formula>LEN(TRIM(M292))=0</formula>
    </cfRule>
  </conditionalFormatting>
  <conditionalFormatting sqref="H290:I290">
    <cfRule type="containsBlanks" dxfId="7366" priority="2">
      <formula>LEN(TRIM(J290))=0</formula>
    </cfRule>
  </conditionalFormatting>
  <dataValidations count="32">
    <dataValidation allowBlank="1" showErrorMessage="1" sqref="O80:O81" xr:uid="{869FD019-BA72-43F0-A79F-4609A44F9A3B}"/>
    <dataValidation type="list" allowBlank="1" showErrorMessage="1" sqref="H360:I360" xr:uid="{A9F0D49C-37D2-4DEC-92C1-3502F9B23EB6}">
      <formula1>"Sí (Plan de PSE con componente de FP/RH), No hay plan de PSE iniciado/desarrollado, Sí hay un plan de PSE pero sin componentes de FP/RH, No sé"</formula1>
    </dataValidation>
    <dataValidation type="list" allowBlank="1" showErrorMessage="1" sqref="G147:G160 J147:J160" xr:uid="{FEC2D3AC-381F-48D4-8C24-38A534D3BE0A}">
      <formula1>"Trabajador sanitario comunitario (o equivalente),Auxiliar de enfermería,Partera auxiliar de enfermería,Enfermero,Oficial clínico,Médico,No sé,No aplica"</formula1>
    </dataValidation>
    <dataValidation type="list" allowBlank="1" showErrorMessage="1" sqref="H31" xr:uid="{B01BA88D-9727-4A7B-AE51-AA52AFC13545}">
      <formula1>"Menos que una vez al año,Anualmente,Bianualmente (dos veces al año),Trimestralmente,Mensualmente,Ad hoc"</formula1>
    </dataValidation>
    <dataValidation type="list" allowBlank="1" showErrorMessage="1" sqref="F247" xr:uid="{1DB0FB64-6DD1-4AD4-B190-12F946591214}">
      <formula1>"Sí: Numerosas actividades de promoción/educación móvil,Sí: Algunas actividades de promoción/educación móvil,No,No sé"</formula1>
    </dataValidation>
    <dataValidation type="list" allowBlank="1" showErrorMessage="1" sqref="J328" xr:uid="{CA01F0FB-53FE-4AC5-BF78-7FF7218ACB84}">
      <formula1>"Precalificados por la OMS,SRA,Precalificados por la OMS y SRA,No se registraron productos precalificados por la OMS o SRA,No sé,No aplica"</formula1>
    </dataValidation>
    <dataValidation type="list" allowBlank="1" showErrorMessage="1" sqref="H161 J161" xr:uid="{722A7665-8E59-46CB-896C-BABB2AD419C0}">
      <formula1>"Trabajador sanitario comunitario (o equivalente),Enfermero,Auxiliar de enfermería,Partera auxiliar de enfermería,Oficial clínico,Médico,No sabe,No corresponde"</formula1>
    </dataValidation>
    <dataValidation type="list" allowBlank="1" showErrorMessage="1" sqref="F245" xr:uid="{6D6A6EE4-E96C-4507-ABD2-EDE5D4413651}">
      <formula1>"Sí: Numerosas actividades de mercadeo social,Sí: Algunas actividades de mercadeo social,No,No sé"</formula1>
    </dataValidation>
    <dataValidation type="list" allowBlank="1" showErrorMessage="1" sqref="J321 J326 J331 J336 J341 J346 J351 J356" xr:uid="{9B2A5B36-02D6-44A4-83A9-98354AE4AACE}">
      <formula1>"0.0,1.0,2 o más,No sé"</formula1>
    </dataValidation>
    <dataValidation type="list" allowBlank="1" showErrorMessage="1" sqref="F270" xr:uid="{FF8FD613-203E-4461-BAC3-80F3BB9FFF8C}">
      <formula1>"Sí: Se incluyen todas las instalaciones de ONG,Sí: Se incluyen algunas de las instalaciones de ONG,Ninguno,No sé,No aplica (no hay un LMIS)"</formula1>
    </dataValidation>
    <dataValidation type="list" allowBlank="1" showErrorMessage="1" sqref="F269" xr:uid="{2A15404C-6970-410D-8124-F8BB797A983A}">
      <formula1>"Sí: Se incluyen todas las instalaciones del sector privado,Sí: Se incluyen algunas de las instalaciones del sector privado,Ninguno,No sé,No aplica (no hay un LMIS)"</formula1>
    </dataValidation>
    <dataValidation type="list" allowBlank="1" showErrorMessage="1" sqref="J58 J60 I67 F99:F102 H106 G135 H141 H143 F164:F174 F176:F186 F188:F198 F200:F210 H211 H213:H216 K228:K240 F249 F252 F260 G266 H297 H357:H358" xr:uid="{D0C043A0-FE37-48D0-8967-A57FC7A5FF5E}">
      <formula1>"Sí,No,No sé"</formula1>
    </dataValidation>
    <dataValidation type="list" allowBlank="1" showErrorMessage="1" sqref="H361" xr:uid="{429510A3-F69D-41E3-9E3C-A62340C1DD5A}">
      <formula1>"La mayoría de las acciones están siendo implementadas,Algunas acciones están siendo implementadas,Se están implementando pocas acciones,No se han implementado acciones,No sé,No aplica (sin PSE en su lugar o sin FP / RH)"</formula1>
    </dataValidation>
    <dataValidation type="list" allowBlank="1" showErrorMessage="1" sqref="H308" xr:uid="{69F54AA3-0676-4B45-B955-6366E5C1BF32}">
      <formula1>"Se tomaron numerosas medidas de aplicación,Se tomaron algunas medidas de aplicación,Se tomaron limitadas medidas de aplicación,No se tomaron medidas de aplicación,n.a. (sin conclusiones para aplicar),n.a. (no se realizó vigilancia de campo),No sé"</formula1>
    </dataValidation>
    <dataValidation type="list" allowBlank="1" showErrorMessage="1" sqref="F246" xr:uid="{CF029D52-C4FC-4F70-AABE-380EE3D13C3A}">
      <formula1>"Sí: Numerosas actividades en medios de comunicación,Sí: Algunas actividades en medios de comunicación,No,No sé"</formula1>
    </dataValidation>
    <dataValidation type="list" allowBlank="1" showErrorMessage="1" sqref="H301" xr:uid="{9D01FBE5-F049-455C-8DF2-8958FCDB6D1D}">
      <formula1>"Menos de 6 meses,De 6 meses a menos de 1 año,De 1 año a 18 meses,Más de 18 meses,No sé"</formula1>
    </dataValidation>
    <dataValidation type="list" allowBlank="1" showErrorMessage="1" sqref="J318 J323 J333 J338 J343 J348 J353" xr:uid="{BDF51174-00E9-4F7D-AD00-9815E8C67239}">
      <formula1>"Precalificados por la OMS,SRA,Precalificados por la OMS y SRA,No se registraron productos precalificados por la OMS o SRA,No sé"</formula1>
    </dataValidation>
    <dataValidation type="list" allowBlank="1" showErrorMessage="1" sqref="F271" xr:uid="{E6DAA649-AE06-4B34-80F8-36D1372323EA}">
      <formula1>"Sí: Se incluyen todos los sitios de mercadeo social,Sí: Se incluyen algunos de los sitios de mercadeo social,Ninguno,No sé,No aplica (no hay un LMIS)"</formula1>
    </dataValidation>
    <dataValidation type="list" allowBlank="1" showErrorMessage="1" sqref="H304" xr:uid="{B19CD1E7-2753-4A94-AF4E-766AB3DFFCC6}">
      <formula1>"Sí; certificación de las normas ISO,Sí; precalificación de la OMS,Sí; certificación de las normas ISO y precalificación de la OMS,Ninguno,No sé,No aplica"</formula1>
    </dataValidation>
    <dataValidation type="list" allowBlank="1" showErrorMessage="1" sqref="F268" xr:uid="{6C95D843-D860-4D0A-9C54-AC4B9BF61C37}">
      <formula1>"Sí: Se incluyen todas las instalaciones del sector público,Sí: Se incluyen algunas de las instalaciones del sector público,Ninguno,No sé,No aplica (no hay un LMIS)"</formula1>
    </dataValidation>
    <dataValidation type="list" allowBlank="1" showErrorMessage="1" sqref="H312" xr:uid="{AE78C9EA-52C2-4F75-B526-B1FB3675A65F}">
      <formula1>"0-25 %,26-50 %,51-75 %,76-100 %,No sé,No aplica"</formula1>
    </dataValidation>
    <dataValidation type="list" allowBlank="1" showErrorMessage="1" sqref="G251" xr:uid="{DD28E6C0-BB67-4E58-8662-AEEDF2747B18}">
      <formula1>"0 %,1-10 %,11-20 %,21-30 %,31-40 %,41-50 %,51-60 %,61-70 %,71-80 %,81-100 %,No sé,No aplica"</formula1>
    </dataValidation>
    <dataValidation type="list" allowBlank="1" showErrorMessage="1" sqref="H29 J29" xr:uid="{602C1E6D-C98B-470C-908E-3442EEEBBE5F}">
      <formula1>"2015.0,2016.0,2017.0,2018.0,2019.0"</formula1>
    </dataValidation>
    <dataValidation type="list" allowBlank="1" showErrorMessage="1" sqref="F272" xr:uid="{37886FA5-190A-49F5-91C8-C62D9DB983BF}">
      <formula1>"Solo impreso,Teléfono móvil/SMS,Formato electrónico,Combinación,No sé,No aplica (no hay un LMIS)"</formula1>
    </dataValidation>
    <dataValidation type="list" allowBlank="1" showErrorMessage="1" sqref="F248" xr:uid="{93780DDD-8F2C-47D3-9C48-62819778EBCB}">
      <formula1>"Sí: Intensa movilización/participación comunitaria,Sí: Moderada movilización/participación comunitaria,No,No sé"</formula1>
    </dataValidation>
    <dataValidation type="list" allowBlank="1" showErrorMessage="1" sqref="H8 F11:F19 I20:I21 I23:I24 F70 F72 J89:J92 F95:F97 G116:G128 I116:I128 K116:L128 G130:G132 I130:I132 K130:L132 H139 L164:L174 L188:L198 F219:F221 F223 H225 F254 F256 F258 F261:F264 H298:H299 H302:H303 H307 H311 H313 H315" xr:uid="{736C44CC-EBCF-4C7F-B904-B5FB3C895E96}">
      <formula1>"Sí,No,No sé,No aplica"</formula1>
    </dataValidation>
    <dataValidation type="list" allowBlank="1" showErrorMessage="1" sqref="F77:F81" xr:uid="{86774C76-5E3F-45D0-9ACD-23D2F03D8C1A}">
      <formula1>"En especie,En efectivo,No sé,No aplica"</formula1>
    </dataValidation>
    <dataValidation type="list" allowBlank="1" showInputMessage="1" showErrorMessage="1" prompt="Seleccione una opción de la lista desplegable." sqref="I22" xr:uid="{43431C84-2141-45A0-B651-9B0CC6E6361B}">
      <formula1>"0 veces,1 vez,2-3 veces,4 o más veces,No sé"</formula1>
    </dataValidation>
    <dataValidation type="list" allowBlank="1" showErrorMessage="1" sqref="H305:H306" xr:uid="{CA15C41B-4278-4F59-8DE0-5057058B31FD}">
      <formula1>"La mayoría fueron examinados,Algunos fueron examinados,Ninguno fue examinado,No sé,No aplica"</formula1>
    </dataValidation>
    <dataValidation type="list" allowBlank="1" showErrorMessage="1" sqref="H26 J26 H28 J28" xr:uid="{A3E3F702-21C1-42AF-B000-88000133C034}">
      <formula1>"Enero,Febrero,Marzo,Abril,Mayo,Junio,Julio,Agosto,Septiembre,Octubre,Noviembre,Diciembre"</formula1>
    </dataValidation>
    <dataValidation type="list" allowBlank="1" showErrorMessage="1" sqref="H140" xr:uid="{0B2E5E07-ECC7-4038-B3EF-B1F2A3031E1D}">
      <formula1>"Sí,alto nivel de implementación,Sí,algunas implementaciones,Implementación mínima o inexistente,No sé,No aplica (no hay estrategia)"</formula1>
    </dataValidation>
    <dataValidation type="list" allowBlank="1" showErrorMessage="1" sqref="H310 J319 J324 J329 J334 J339 J344 J349 J354" xr:uid="{311D881A-FA83-4FA3-ADA7-BA25F33CBDC9}">
      <formula1>"0.0,1.0,43864.0,Más de 3,No sé"</formula1>
    </dataValidation>
  </dataValidations>
  <hyperlinks>
    <hyperlink ref="I1:J1" location="'All Countries Summary (2019)'!A1" display="go to summary page" xr:uid="{EDE19627-9684-4ED6-B436-EB810A80D3D5}"/>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ABCB-7A41-4839-8840-194D0964F567}">
  <sheetPr>
    <tabColor theme="8" tint="0.39997558519241921"/>
  </sheetPr>
  <dimension ref="A1:Q363"/>
  <sheetViews>
    <sheetView showGridLines="0" zoomScaleNormal="100" workbookViewId="0">
      <selection activeCell="F223" sqref="F223:J223"/>
    </sheetView>
  </sheetViews>
  <sheetFormatPr defaultRowHeight="15"/>
  <cols>
    <col min="1" max="1" width="2.140625" customWidth="1"/>
    <col min="3" max="3" width="3.42578125" customWidth="1"/>
    <col min="4" max="4" width="16.140625" customWidth="1"/>
    <col min="5" max="5" width="61" customWidth="1"/>
    <col min="6" max="6" width="14.5703125" customWidth="1"/>
    <col min="7" max="7" width="21.42578125" customWidth="1"/>
    <col min="8" max="8" width="18.42578125" customWidth="1"/>
    <col min="9" max="9" width="16.42578125" customWidth="1"/>
    <col min="10" max="10" width="18.140625" customWidth="1"/>
    <col min="11" max="11" width="19.5703125" customWidth="1"/>
    <col min="12" max="12" width="17.140625" customWidth="1"/>
    <col min="13" max="13" width="17.42578125" customWidth="1"/>
    <col min="14" max="14" width="18.5703125" customWidth="1"/>
    <col min="15" max="15" width="42.85546875" customWidth="1"/>
    <col min="16" max="16" width="42" customWidth="1"/>
  </cols>
  <sheetData>
    <row r="1" spans="2:16" ht="67.5" customHeight="1">
      <c r="B1" s="140"/>
      <c r="C1" s="140"/>
      <c r="D1" s="140"/>
      <c r="E1" s="140"/>
      <c r="F1" s="643"/>
      <c r="G1" s="643"/>
      <c r="H1" s="643"/>
      <c r="I1" s="643"/>
      <c r="J1" s="643"/>
      <c r="K1" s="2508" t="s">
        <v>828</v>
      </c>
      <c r="L1" s="2508"/>
      <c r="M1" s="643"/>
      <c r="N1" s="643"/>
      <c r="O1" s="140"/>
      <c r="P1" s="140"/>
    </row>
    <row r="2" spans="2:16" ht="37.5" customHeight="1" thickBot="1">
      <c r="B2" s="141" t="s">
        <v>425</v>
      </c>
      <c r="C2" s="6"/>
      <c r="D2" s="6"/>
      <c r="E2" s="6"/>
      <c r="F2" s="142"/>
      <c r="G2" s="143"/>
      <c r="H2" s="142"/>
      <c r="I2" s="142"/>
      <c r="J2" s="142"/>
      <c r="K2" s="616"/>
      <c r="L2" s="616"/>
      <c r="M2" s="616"/>
      <c r="N2" s="144"/>
      <c r="O2" s="140"/>
      <c r="P2" s="140"/>
    </row>
    <row r="3" spans="2:16" ht="36.75" customHeight="1" thickBot="1">
      <c r="B3" s="141"/>
      <c r="C3" s="6"/>
      <c r="D3" s="15" t="s">
        <v>426</v>
      </c>
      <c r="E3" s="145" t="s">
        <v>1873</v>
      </c>
      <c r="F3" s="16" t="s">
        <v>427</v>
      </c>
      <c r="G3" s="143"/>
      <c r="H3" s="142"/>
      <c r="I3" s="142"/>
      <c r="J3" s="142"/>
      <c r="K3" s="616"/>
      <c r="L3" s="616"/>
      <c r="M3" s="616"/>
      <c r="N3" s="144"/>
      <c r="O3" s="140"/>
      <c r="P3" s="140"/>
    </row>
    <row r="4" spans="2:16" ht="39" customHeight="1">
      <c r="B4" s="2403" t="s">
        <v>428</v>
      </c>
      <c r="C4" s="2403"/>
      <c r="D4" s="2403"/>
      <c r="E4" s="2403"/>
      <c r="F4" s="2403"/>
      <c r="G4" s="2403"/>
      <c r="H4" s="2403"/>
      <c r="I4" s="2403"/>
      <c r="J4" s="2403"/>
      <c r="K4" s="2403"/>
      <c r="L4" s="2403"/>
      <c r="M4" s="2403"/>
      <c r="N4" s="2403"/>
      <c r="O4" s="140"/>
      <c r="P4" s="140"/>
    </row>
    <row r="5" spans="2:16" ht="2.25" customHeight="1" thickBot="1">
      <c r="B5" s="2430" t="s">
        <v>830</v>
      </c>
      <c r="C5" s="2431"/>
      <c r="D5" s="2431"/>
      <c r="E5" s="2431"/>
      <c r="F5" s="2431"/>
      <c r="G5" s="2431"/>
      <c r="H5" s="2431"/>
      <c r="I5" s="2431"/>
      <c r="J5" s="2431"/>
      <c r="K5" s="2431"/>
      <c r="L5" s="2431"/>
      <c r="M5" s="2431"/>
      <c r="N5" s="2431"/>
      <c r="O5" s="140"/>
      <c r="P5" s="140"/>
    </row>
    <row r="6" spans="2:16" ht="28.5" customHeight="1" thickBot="1">
      <c r="B6" s="2432"/>
      <c r="C6" s="2432"/>
      <c r="D6" s="2432"/>
      <c r="E6" s="2432"/>
      <c r="F6" s="2432"/>
      <c r="G6" s="2432"/>
      <c r="H6" s="2432"/>
      <c r="I6" s="2432"/>
      <c r="J6" s="2432"/>
      <c r="K6" s="2432"/>
      <c r="L6" s="2432"/>
      <c r="M6" s="1659"/>
      <c r="N6" s="1554"/>
      <c r="O6" s="279" t="s">
        <v>430</v>
      </c>
      <c r="P6" s="280" t="s">
        <v>831</v>
      </c>
    </row>
    <row r="7" spans="2:16" ht="23.25" customHeight="1" thickBot="1">
      <c r="B7" s="1849" t="s">
        <v>53</v>
      </c>
      <c r="C7" s="1850"/>
      <c r="D7" s="1850"/>
      <c r="E7" s="1850"/>
      <c r="F7" s="1850"/>
      <c r="G7" s="1850"/>
      <c r="H7" s="1850"/>
      <c r="I7" s="1850"/>
      <c r="J7" s="1850"/>
      <c r="K7" s="1850"/>
      <c r="L7" s="1850"/>
      <c r="M7" s="1850"/>
      <c r="N7" s="1850"/>
      <c r="O7" s="1850"/>
      <c r="P7" s="1851"/>
    </row>
    <row r="8" spans="2:16" ht="42" customHeight="1">
      <c r="B8" s="20" t="s">
        <v>432</v>
      </c>
      <c r="C8" s="2407" t="s">
        <v>433</v>
      </c>
      <c r="D8" s="2407"/>
      <c r="E8" s="2407"/>
      <c r="F8" s="2407"/>
      <c r="G8" s="2407"/>
      <c r="H8" s="1622" t="s">
        <v>56</v>
      </c>
      <c r="I8" s="21" t="s">
        <v>434</v>
      </c>
      <c r="J8" s="2408"/>
      <c r="K8" s="2409"/>
      <c r="L8" s="2409"/>
      <c r="M8" s="2409"/>
      <c r="N8" s="2410"/>
      <c r="O8" s="2245" t="s">
        <v>834</v>
      </c>
      <c r="P8" s="2245"/>
    </row>
    <row r="9" spans="2:16" ht="21.75" customHeight="1">
      <c r="B9" s="22" t="s">
        <v>435</v>
      </c>
      <c r="C9" s="1997" t="s">
        <v>436</v>
      </c>
      <c r="D9" s="1997"/>
      <c r="E9" s="1998"/>
      <c r="F9" s="2411" t="s">
        <v>1874</v>
      </c>
      <c r="G9" s="2412"/>
      <c r="H9" s="2412"/>
      <c r="I9" s="2412"/>
      <c r="J9" s="2412"/>
      <c r="K9" s="2412"/>
      <c r="L9" s="2412"/>
      <c r="M9" s="2412"/>
      <c r="N9" s="2412"/>
      <c r="O9" s="2124"/>
      <c r="P9" s="2124"/>
    </row>
    <row r="10" spans="2:16" ht="29.25" customHeight="1">
      <c r="B10" s="23" t="s">
        <v>58</v>
      </c>
      <c r="C10" s="1997" t="s">
        <v>437</v>
      </c>
      <c r="D10" s="1997"/>
      <c r="E10" s="1998"/>
      <c r="F10" s="24" t="s">
        <v>438</v>
      </c>
      <c r="G10" s="2413"/>
      <c r="H10" s="2413"/>
      <c r="I10" s="2413"/>
      <c r="J10" s="2413"/>
      <c r="K10" s="2413"/>
      <c r="L10" s="2413"/>
      <c r="M10" s="2413"/>
      <c r="N10" s="2414"/>
      <c r="O10" s="2124"/>
      <c r="P10" s="2124"/>
    </row>
    <row r="11" spans="2:16" ht="31.5" customHeight="1">
      <c r="B11" s="1494" t="s">
        <v>435</v>
      </c>
      <c r="C11" s="2043" t="s">
        <v>439</v>
      </c>
      <c r="D11" s="2043"/>
      <c r="E11" s="2415"/>
      <c r="F11" s="1622" t="s">
        <v>56</v>
      </c>
      <c r="G11" s="2397" t="s">
        <v>440</v>
      </c>
      <c r="H11" s="2138"/>
      <c r="I11" s="2773" t="s">
        <v>1875</v>
      </c>
      <c r="J11" s="2774"/>
      <c r="K11" s="2774"/>
      <c r="L11" s="2774"/>
      <c r="M11" s="2774"/>
      <c r="N11" s="2775"/>
      <c r="O11" s="2124"/>
      <c r="P11" s="2124"/>
    </row>
    <row r="12" spans="2:16" ht="39.75" customHeight="1">
      <c r="B12" s="1490" t="s">
        <v>441</v>
      </c>
      <c r="C12" s="1997" t="s">
        <v>442</v>
      </c>
      <c r="D12" s="1997"/>
      <c r="E12" s="1998"/>
      <c r="F12" s="1622" t="s">
        <v>56</v>
      </c>
      <c r="G12" s="2397" t="s">
        <v>440</v>
      </c>
      <c r="H12" s="2138"/>
      <c r="I12" s="2773" t="s">
        <v>1876</v>
      </c>
      <c r="J12" s="2774"/>
      <c r="K12" s="2774"/>
      <c r="L12" s="2774"/>
      <c r="M12" s="2774"/>
      <c r="N12" s="2775"/>
      <c r="O12" s="2124"/>
      <c r="P12" s="2124"/>
    </row>
    <row r="13" spans="2:16" ht="31.5" customHeight="1">
      <c r="B13" s="1490" t="s">
        <v>443</v>
      </c>
      <c r="C13" s="1997" t="s">
        <v>444</v>
      </c>
      <c r="D13" s="1997"/>
      <c r="E13" s="1998"/>
      <c r="F13" s="1622" t="s">
        <v>57</v>
      </c>
      <c r="G13" s="2397" t="s">
        <v>440</v>
      </c>
      <c r="H13" s="2138"/>
      <c r="I13" s="1995"/>
      <c r="J13" s="2160"/>
      <c r="K13" s="2160"/>
      <c r="L13" s="2160"/>
      <c r="M13" s="2160"/>
      <c r="N13" s="2434"/>
      <c r="O13" s="2124"/>
      <c r="P13" s="2124"/>
    </row>
    <row r="14" spans="2:16" ht="33" customHeight="1">
      <c r="B14" s="1490" t="s">
        <v>445</v>
      </c>
      <c r="C14" s="1997" t="s">
        <v>446</v>
      </c>
      <c r="D14" s="1997"/>
      <c r="E14" s="1998"/>
      <c r="F14" s="1622" t="s">
        <v>56</v>
      </c>
      <c r="G14" s="2397" t="s">
        <v>447</v>
      </c>
      <c r="H14" s="2138"/>
      <c r="I14" s="2773" t="s">
        <v>1877</v>
      </c>
      <c r="J14" s="2774"/>
      <c r="K14" s="2774"/>
      <c r="L14" s="2774"/>
      <c r="M14" s="2774"/>
      <c r="N14" s="2775"/>
      <c r="O14" s="2124"/>
      <c r="P14" s="2124"/>
    </row>
    <row r="15" spans="2:16" ht="33" customHeight="1">
      <c r="B15" s="1490" t="s">
        <v>448</v>
      </c>
      <c r="C15" s="1997" t="s">
        <v>67</v>
      </c>
      <c r="D15" s="1997"/>
      <c r="E15" s="1998"/>
      <c r="F15" s="1622" t="s">
        <v>56</v>
      </c>
      <c r="G15" s="2397" t="s">
        <v>449</v>
      </c>
      <c r="H15" s="2138"/>
      <c r="I15" s="2773" t="s">
        <v>957</v>
      </c>
      <c r="J15" s="2774"/>
      <c r="K15" s="2774"/>
      <c r="L15" s="2774"/>
      <c r="M15" s="2774"/>
      <c r="N15" s="2775"/>
      <c r="O15" s="2124"/>
      <c r="P15" s="2124"/>
    </row>
    <row r="16" spans="2:16" ht="63" customHeight="1">
      <c r="B16" s="1490" t="s">
        <v>450</v>
      </c>
      <c r="C16" s="1997" t="s">
        <v>451</v>
      </c>
      <c r="D16" s="1997"/>
      <c r="E16" s="1998"/>
      <c r="F16" s="1622" t="s">
        <v>56</v>
      </c>
      <c r="G16" s="2397" t="s">
        <v>452</v>
      </c>
      <c r="H16" s="2138"/>
      <c r="I16" s="2773" t="s">
        <v>1878</v>
      </c>
      <c r="J16" s="2774"/>
      <c r="K16" s="2774"/>
      <c r="L16" s="2774"/>
      <c r="M16" s="2774"/>
      <c r="N16" s="2775"/>
      <c r="O16" s="2124"/>
      <c r="P16" s="2124"/>
    </row>
    <row r="17" spans="2:16" ht="26.25" customHeight="1">
      <c r="B17" s="1490" t="s">
        <v>453</v>
      </c>
      <c r="C17" s="2043" t="s">
        <v>454</v>
      </c>
      <c r="D17" s="2043"/>
      <c r="E17" s="2043"/>
      <c r="F17" s="1622" t="s">
        <v>56</v>
      </c>
      <c r="G17" s="2397" t="s">
        <v>455</v>
      </c>
      <c r="H17" s="2138"/>
      <c r="I17" s="2773" t="s">
        <v>1879</v>
      </c>
      <c r="J17" s="2774"/>
      <c r="K17" s="2774"/>
      <c r="L17" s="2774"/>
      <c r="M17" s="2774"/>
      <c r="N17" s="2775"/>
      <c r="O17" s="2124"/>
      <c r="P17" s="2124"/>
    </row>
    <row r="18" spans="2:16" ht="26.25" customHeight="1">
      <c r="B18" s="1490" t="s">
        <v>456</v>
      </c>
      <c r="C18" s="2043" t="s">
        <v>457</v>
      </c>
      <c r="D18" s="2043"/>
      <c r="E18" s="2043"/>
      <c r="F18" s="1622" t="s">
        <v>71</v>
      </c>
      <c r="G18" s="2397" t="s">
        <v>455</v>
      </c>
      <c r="H18" s="2138"/>
      <c r="I18" s="2435"/>
      <c r="J18" s="2436"/>
      <c r="K18" s="2436"/>
      <c r="L18" s="2436"/>
      <c r="M18" s="2436"/>
      <c r="N18" s="2437"/>
      <c r="O18" s="2124"/>
      <c r="P18" s="2124"/>
    </row>
    <row r="19" spans="2:16" ht="24.75" customHeight="1">
      <c r="B19" s="1490" t="s">
        <v>458</v>
      </c>
      <c r="C19" s="2043" t="s">
        <v>459</v>
      </c>
      <c r="D19" s="2043"/>
      <c r="E19" s="2043"/>
      <c r="F19" s="1622" t="s">
        <v>56</v>
      </c>
      <c r="G19" s="2397" t="s">
        <v>455</v>
      </c>
      <c r="H19" s="2138"/>
      <c r="I19" s="2773" t="s">
        <v>1880</v>
      </c>
      <c r="J19" s="2774"/>
      <c r="K19" s="2774"/>
      <c r="L19" s="2774"/>
      <c r="M19" s="2774"/>
      <c r="N19" s="2775"/>
      <c r="O19" s="2197"/>
      <c r="P19" s="2197"/>
    </row>
    <row r="20" spans="2:16" ht="24" customHeight="1">
      <c r="B20" s="23" t="s">
        <v>78</v>
      </c>
      <c r="C20" s="1997" t="s">
        <v>460</v>
      </c>
      <c r="D20" s="1997"/>
      <c r="E20" s="1997"/>
      <c r="F20" s="1997"/>
      <c r="G20" s="1997"/>
      <c r="H20" s="1997"/>
      <c r="I20" s="1522" t="s">
        <v>56</v>
      </c>
      <c r="J20" s="1993" t="s">
        <v>461</v>
      </c>
      <c r="K20" s="2465" t="s">
        <v>1881</v>
      </c>
      <c r="L20" s="2466"/>
      <c r="M20" s="2466"/>
      <c r="N20" s="2467"/>
      <c r="O20" s="25" t="s">
        <v>1882</v>
      </c>
      <c r="P20" s="26"/>
    </row>
    <row r="21" spans="2:16" ht="24" customHeight="1">
      <c r="B21" s="23" t="s">
        <v>81</v>
      </c>
      <c r="C21" s="1997" t="s">
        <v>462</v>
      </c>
      <c r="D21" s="1997"/>
      <c r="E21" s="1997"/>
      <c r="F21" s="1997"/>
      <c r="G21" s="1997"/>
      <c r="H21" s="1997"/>
      <c r="I21" s="1522" t="s">
        <v>56</v>
      </c>
      <c r="J21" s="2398"/>
      <c r="K21" s="2469"/>
      <c r="L21" s="2470"/>
      <c r="M21" s="2470"/>
      <c r="N21" s="2471"/>
      <c r="O21" s="25" t="s">
        <v>845</v>
      </c>
      <c r="P21" s="26"/>
    </row>
    <row r="22" spans="2:16" ht="24" customHeight="1">
      <c r="B22" s="23" t="s">
        <v>91</v>
      </c>
      <c r="C22" s="1997" t="s">
        <v>463</v>
      </c>
      <c r="D22" s="1997"/>
      <c r="E22" s="1997"/>
      <c r="F22" s="1997"/>
      <c r="G22" s="1997"/>
      <c r="H22" s="1997"/>
      <c r="I22" s="1522" t="s">
        <v>89</v>
      </c>
      <c r="J22" s="2398"/>
      <c r="K22" s="2469"/>
      <c r="L22" s="2470"/>
      <c r="M22" s="2470"/>
      <c r="N22" s="2471"/>
      <c r="O22" s="2051" t="s">
        <v>834</v>
      </c>
      <c r="P22" s="2051"/>
    </row>
    <row r="23" spans="2:16" ht="27" customHeight="1">
      <c r="B23" s="23" t="s">
        <v>464</v>
      </c>
      <c r="C23" s="1997" t="s">
        <v>465</v>
      </c>
      <c r="D23" s="1997"/>
      <c r="E23" s="1997"/>
      <c r="F23" s="1997"/>
      <c r="G23" s="1997"/>
      <c r="H23" s="1997"/>
      <c r="I23" s="1622" t="s">
        <v>56</v>
      </c>
      <c r="J23" s="2398"/>
      <c r="K23" s="2469"/>
      <c r="L23" s="2470"/>
      <c r="M23" s="2470"/>
      <c r="N23" s="2471"/>
      <c r="O23" s="2124"/>
      <c r="P23" s="2124"/>
    </row>
    <row r="24" spans="2:16" ht="237" customHeight="1" thickBot="1">
      <c r="B24" s="27" t="s">
        <v>435</v>
      </c>
      <c r="C24" s="1978" t="s">
        <v>466</v>
      </c>
      <c r="D24" s="1978"/>
      <c r="E24" s="1978"/>
      <c r="F24" s="1978"/>
      <c r="G24" s="1978"/>
      <c r="H24" s="1978"/>
      <c r="I24" s="1622" t="s">
        <v>56</v>
      </c>
      <c r="J24" s="2398"/>
      <c r="K24" s="2505"/>
      <c r="L24" s="2506"/>
      <c r="M24" s="2506"/>
      <c r="N24" s="2507"/>
      <c r="O24" s="2052"/>
      <c r="P24" s="2052"/>
    </row>
    <row r="25" spans="2:16" ht="24.75" customHeight="1" thickBot="1">
      <c r="B25" s="1849" t="s">
        <v>467</v>
      </c>
      <c r="C25" s="1850"/>
      <c r="D25" s="1850"/>
      <c r="E25" s="1850"/>
      <c r="F25" s="1850"/>
      <c r="G25" s="1850"/>
      <c r="H25" s="1850"/>
      <c r="I25" s="1850"/>
      <c r="J25" s="1850"/>
      <c r="K25" s="1850"/>
      <c r="L25" s="1850"/>
      <c r="M25" s="1850"/>
      <c r="N25" s="1850"/>
      <c r="O25" s="1850"/>
      <c r="P25" s="1851"/>
    </row>
    <row r="26" spans="2:16" ht="24" customHeight="1">
      <c r="B26" s="28" t="s">
        <v>98</v>
      </c>
      <c r="C26" s="2111" t="s">
        <v>468</v>
      </c>
      <c r="D26" s="2111"/>
      <c r="E26" s="2111"/>
      <c r="F26" s="2387"/>
      <c r="G26" s="29" t="s">
        <v>469</v>
      </c>
      <c r="H26" s="1645" t="s">
        <v>1883</v>
      </c>
      <c r="I26" s="1524" t="s">
        <v>470</v>
      </c>
      <c r="J26" s="1645" t="s">
        <v>1884</v>
      </c>
      <c r="K26" s="2112" t="s">
        <v>471</v>
      </c>
      <c r="L26" s="2776" t="s">
        <v>1885</v>
      </c>
      <c r="M26" s="2777"/>
      <c r="N26" s="2778"/>
      <c r="O26" s="30" t="s">
        <v>1886</v>
      </c>
      <c r="P26" s="1515"/>
    </row>
    <row r="27" spans="2:16" ht="89.25" customHeight="1">
      <c r="B27" s="23" t="s">
        <v>472</v>
      </c>
      <c r="C27" s="2028" t="s">
        <v>473</v>
      </c>
      <c r="D27" s="2028"/>
      <c r="E27" s="2028"/>
      <c r="F27" s="2028"/>
      <c r="G27" s="2028"/>
      <c r="H27" s="2028"/>
      <c r="I27" s="2029"/>
      <c r="J27" s="31">
        <v>39789157</v>
      </c>
      <c r="K27" s="2113"/>
      <c r="L27" s="2779"/>
      <c r="M27" s="2780"/>
      <c r="N27" s="2781"/>
      <c r="O27" s="2051" t="s">
        <v>1886</v>
      </c>
      <c r="P27" s="2051"/>
    </row>
    <row r="28" spans="2:16" ht="27" customHeight="1">
      <c r="B28" s="2096" t="s">
        <v>120</v>
      </c>
      <c r="C28" s="1830" t="s">
        <v>474</v>
      </c>
      <c r="D28" s="1830"/>
      <c r="E28" s="1830"/>
      <c r="F28" s="1830"/>
      <c r="G28" s="1634" t="s">
        <v>469</v>
      </c>
      <c r="H28" s="1531" t="s">
        <v>1883</v>
      </c>
      <c r="I28" s="32" t="s">
        <v>470</v>
      </c>
      <c r="J28" s="33" t="s">
        <v>1884</v>
      </c>
      <c r="K28" s="2113"/>
      <c r="L28" s="2779"/>
      <c r="M28" s="2780"/>
      <c r="N28" s="2781"/>
      <c r="O28" s="2124"/>
      <c r="P28" s="2124"/>
    </row>
    <row r="29" spans="2:16" ht="19.5" customHeight="1">
      <c r="B29" s="2097"/>
      <c r="C29" s="2043"/>
      <c r="D29" s="2043"/>
      <c r="E29" s="2043"/>
      <c r="F29" s="2043"/>
      <c r="G29" s="1634" t="s">
        <v>475</v>
      </c>
      <c r="H29" s="1510">
        <v>2018</v>
      </c>
      <c r="I29" s="32" t="s">
        <v>476</v>
      </c>
      <c r="J29" s="1510">
        <v>2019</v>
      </c>
      <c r="K29" s="2113"/>
      <c r="L29" s="2779"/>
      <c r="M29" s="2780"/>
      <c r="N29" s="2781"/>
      <c r="O29" s="2124"/>
      <c r="P29" s="2124"/>
    </row>
    <row r="30" spans="2:16" ht="25.5" customHeight="1">
      <c r="B30" s="1490" t="s">
        <v>435</v>
      </c>
      <c r="C30" s="1997" t="s">
        <v>477</v>
      </c>
      <c r="D30" s="1997"/>
      <c r="E30" s="1997"/>
      <c r="F30" s="1997"/>
      <c r="G30" s="1998"/>
      <c r="H30" s="2381" t="s">
        <v>1887</v>
      </c>
      <c r="I30" s="2382"/>
      <c r="J30" s="2383"/>
      <c r="K30" s="2113"/>
      <c r="L30" s="2779"/>
      <c r="M30" s="2780"/>
      <c r="N30" s="2781"/>
      <c r="O30" s="2197"/>
      <c r="P30" s="2197"/>
    </row>
    <row r="31" spans="2:16" ht="23.25" customHeight="1">
      <c r="B31" s="1490" t="s">
        <v>441</v>
      </c>
      <c r="C31" s="1997" t="s">
        <v>478</v>
      </c>
      <c r="D31" s="1997"/>
      <c r="E31" s="1997"/>
      <c r="F31" s="1997"/>
      <c r="G31" s="1998"/>
      <c r="H31" s="2384" t="s">
        <v>852</v>
      </c>
      <c r="I31" s="2385"/>
      <c r="J31" s="2386"/>
      <c r="K31" s="2114"/>
      <c r="L31" s="2782"/>
      <c r="M31" s="2783"/>
      <c r="N31" s="2784"/>
      <c r="O31" s="1513" t="s">
        <v>1888</v>
      </c>
      <c r="P31" s="26"/>
    </row>
    <row r="32" spans="2:16" ht="76.5" customHeight="1">
      <c r="B32" s="1490" t="s">
        <v>443</v>
      </c>
      <c r="C32" s="2028" t="s">
        <v>479</v>
      </c>
      <c r="D32" s="2028"/>
      <c r="E32" s="2028"/>
      <c r="F32" s="2028"/>
      <c r="G32" s="2028"/>
      <c r="H32" s="2028"/>
      <c r="I32" s="2028"/>
      <c r="J32" s="2028"/>
      <c r="K32" s="2028"/>
      <c r="L32" s="2028"/>
      <c r="M32" s="2028"/>
      <c r="N32" s="2372"/>
      <c r="O32" s="2074" t="s">
        <v>1889</v>
      </c>
      <c r="P32" s="2074"/>
    </row>
    <row r="33" spans="2:16" ht="39.75" customHeight="1">
      <c r="B33" s="2373" t="s">
        <v>480</v>
      </c>
      <c r="C33" s="2374"/>
      <c r="D33" s="2374"/>
      <c r="E33" s="2374"/>
      <c r="F33" s="2374"/>
      <c r="G33" s="2374"/>
      <c r="H33" s="2374"/>
      <c r="I33" s="2375"/>
      <c r="J33" s="1551" t="s">
        <v>481</v>
      </c>
      <c r="K33" s="1551" t="s">
        <v>482</v>
      </c>
      <c r="L33" s="2376" t="s">
        <v>483</v>
      </c>
      <c r="M33" s="2377"/>
      <c r="N33" s="2378"/>
      <c r="O33" s="2084"/>
      <c r="P33" s="2084"/>
    </row>
    <row r="34" spans="2:16" ht="24.75" customHeight="1">
      <c r="B34" s="27" t="s">
        <v>458</v>
      </c>
      <c r="C34" s="1997" t="s">
        <v>484</v>
      </c>
      <c r="D34" s="1997"/>
      <c r="E34" s="1997"/>
      <c r="F34" s="1997"/>
      <c r="G34" s="1997"/>
      <c r="H34" s="1997"/>
      <c r="I34" s="1997"/>
      <c r="J34" s="1997"/>
      <c r="K34" s="1997"/>
      <c r="L34" s="1997"/>
      <c r="M34" s="1997"/>
      <c r="N34" s="2041"/>
      <c r="O34" s="2379"/>
      <c r="P34" s="2379"/>
    </row>
    <row r="35" spans="2:16" ht="21" customHeight="1">
      <c r="B35" s="27"/>
      <c r="C35" s="2091" t="s">
        <v>485</v>
      </c>
      <c r="D35" s="2091"/>
      <c r="E35" s="2091"/>
      <c r="F35" s="2091"/>
      <c r="G35" s="2091"/>
      <c r="H35" s="2091"/>
      <c r="I35" s="2092"/>
      <c r="J35" s="34">
        <v>79200000</v>
      </c>
      <c r="K35" s="35">
        <v>110000000</v>
      </c>
      <c r="L35" s="2361">
        <f t="shared" ref="L35:L55" si="0">ABS(J35-K35)/J35</f>
        <v>0.3888888888888889</v>
      </c>
      <c r="M35" s="2362"/>
      <c r="N35" s="2363"/>
      <c r="O35" s="2380"/>
      <c r="P35" s="2380"/>
    </row>
    <row r="36" spans="2:16" ht="21" customHeight="1">
      <c r="B36" s="27"/>
      <c r="C36" s="2091" t="s">
        <v>486</v>
      </c>
      <c r="D36" s="2091"/>
      <c r="E36" s="2091"/>
      <c r="F36" s="2091"/>
      <c r="G36" s="2091"/>
      <c r="H36" s="2091"/>
      <c r="I36" s="2092"/>
      <c r="J36" s="34" t="s">
        <v>61</v>
      </c>
      <c r="K36" s="35" t="s">
        <v>61</v>
      </c>
      <c r="L36" s="2361" t="s">
        <v>61</v>
      </c>
      <c r="M36" s="2362"/>
      <c r="N36" s="2363"/>
      <c r="O36" s="2380"/>
      <c r="P36" s="2380"/>
    </row>
    <row r="37" spans="2:16" ht="31.5" customHeight="1">
      <c r="B37" s="27"/>
      <c r="C37" s="2091" t="s">
        <v>487</v>
      </c>
      <c r="D37" s="2091"/>
      <c r="E37" s="2091"/>
      <c r="F37" s="38" t="s">
        <v>488</v>
      </c>
      <c r="G37" s="1754"/>
      <c r="H37" s="2008"/>
      <c r="I37" s="1755"/>
      <c r="J37" s="34" t="s">
        <v>61</v>
      </c>
      <c r="K37" s="35" t="s">
        <v>61</v>
      </c>
      <c r="L37" s="2361" t="s">
        <v>61</v>
      </c>
      <c r="M37" s="2362"/>
      <c r="N37" s="2363"/>
      <c r="O37" s="2380"/>
      <c r="P37" s="2380"/>
    </row>
    <row r="38" spans="2:16" ht="21" customHeight="1">
      <c r="B38" s="27" t="s">
        <v>489</v>
      </c>
      <c r="C38" s="1997" t="s">
        <v>490</v>
      </c>
      <c r="D38" s="1997"/>
      <c r="E38" s="1997"/>
      <c r="F38" s="1997"/>
      <c r="G38" s="1997"/>
      <c r="H38" s="1997"/>
      <c r="I38" s="1997"/>
      <c r="J38" s="1997"/>
      <c r="K38" s="1997"/>
      <c r="L38" s="1997"/>
      <c r="M38" s="1997"/>
      <c r="N38" s="2041"/>
      <c r="O38" s="2380"/>
      <c r="P38" s="2380"/>
    </row>
    <row r="39" spans="2:16" ht="21" customHeight="1">
      <c r="B39" s="27"/>
      <c r="C39" s="2091" t="s">
        <v>491</v>
      </c>
      <c r="D39" s="2091"/>
      <c r="E39" s="2091"/>
      <c r="F39" s="2091"/>
      <c r="G39" s="2091"/>
      <c r="H39" s="2091"/>
      <c r="I39" s="2092"/>
      <c r="J39" s="34">
        <v>2444947</v>
      </c>
      <c r="K39" s="35">
        <v>2000000</v>
      </c>
      <c r="L39" s="2369">
        <f>ABS(J39-K39)/J39</f>
        <v>0.18198635798649215</v>
      </c>
      <c r="M39" s="2370"/>
      <c r="N39" s="2371"/>
      <c r="O39" s="2380"/>
      <c r="P39" s="2380"/>
    </row>
    <row r="40" spans="2:16" ht="27.75" customHeight="1">
      <c r="B40" s="27"/>
      <c r="C40" s="2091" t="s">
        <v>492</v>
      </c>
      <c r="D40" s="2091"/>
      <c r="E40" s="2091"/>
      <c r="F40" s="38" t="s">
        <v>488</v>
      </c>
      <c r="G40" s="1754"/>
      <c r="H40" s="2008"/>
      <c r="I40" s="1755"/>
      <c r="J40" s="34" t="s">
        <v>61</v>
      </c>
      <c r="K40" s="35" t="s">
        <v>61</v>
      </c>
      <c r="L40" s="2361" t="s">
        <v>61</v>
      </c>
      <c r="M40" s="2362"/>
      <c r="N40" s="2363"/>
      <c r="O40" s="2380"/>
      <c r="P40" s="2380"/>
    </row>
    <row r="41" spans="2:16" ht="21" customHeight="1">
      <c r="B41" s="27" t="s">
        <v>493</v>
      </c>
      <c r="C41" s="1997" t="s">
        <v>333</v>
      </c>
      <c r="D41" s="1997"/>
      <c r="E41" s="1997"/>
      <c r="F41" s="1997"/>
      <c r="G41" s="1997"/>
      <c r="H41" s="1997"/>
      <c r="I41" s="1997"/>
      <c r="J41" s="1997"/>
      <c r="K41" s="1997"/>
      <c r="L41" s="1997"/>
      <c r="M41" s="1997"/>
      <c r="N41" s="2041"/>
      <c r="O41" s="2380"/>
      <c r="P41" s="2380"/>
    </row>
    <row r="42" spans="2:16" ht="21" customHeight="1">
      <c r="B42" s="27"/>
      <c r="C42" s="2091" t="s">
        <v>494</v>
      </c>
      <c r="D42" s="2091"/>
      <c r="E42" s="2091"/>
      <c r="F42" s="2091"/>
      <c r="G42" s="2091"/>
      <c r="H42" s="2091"/>
      <c r="I42" s="2092"/>
      <c r="J42" s="34" t="s">
        <v>61</v>
      </c>
      <c r="K42" s="35" t="s">
        <v>61</v>
      </c>
      <c r="L42" s="2361" t="s">
        <v>61</v>
      </c>
      <c r="M42" s="2362"/>
      <c r="N42" s="2363"/>
      <c r="O42" s="2380"/>
      <c r="P42" s="2380"/>
    </row>
    <row r="43" spans="2:16" ht="21" customHeight="1">
      <c r="B43" s="27"/>
      <c r="C43" s="2091" t="s">
        <v>495</v>
      </c>
      <c r="D43" s="2091"/>
      <c r="E43" s="2091"/>
      <c r="F43" s="2091"/>
      <c r="G43" s="2091"/>
      <c r="H43" s="2091"/>
      <c r="I43" s="2092"/>
      <c r="J43" s="34">
        <v>11140000</v>
      </c>
      <c r="K43" s="35">
        <v>12500000</v>
      </c>
      <c r="L43" s="2361">
        <f t="shared" si="0"/>
        <v>0.12208258527827648</v>
      </c>
      <c r="M43" s="2362"/>
      <c r="N43" s="2363"/>
      <c r="O43" s="2380"/>
      <c r="P43" s="2380"/>
    </row>
    <row r="44" spans="2:16" ht="21" customHeight="1">
      <c r="B44" s="27"/>
      <c r="C44" s="2091" t="s">
        <v>496</v>
      </c>
      <c r="D44" s="2091"/>
      <c r="E44" s="2091"/>
      <c r="F44" s="2091"/>
      <c r="G44" s="2091"/>
      <c r="H44" s="2091"/>
      <c r="I44" s="2092"/>
      <c r="J44" s="34" t="s">
        <v>61</v>
      </c>
      <c r="K44" s="35" t="s">
        <v>61</v>
      </c>
      <c r="L44" s="2361" t="s">
        <v>61</v>
      </c>
      <c r="M44" s="2362"/>
      <c r="N44" s="2363"/>
      <c r="O44" s="2380"/>
      <c r="P44" s="2380"/>
    </row>
    <row r="45" spans="2:16" ht="32.25" customHeight="1">
      <c r="B45" s="27"/>
      <c r="C45" s="2091" t="s">
        <v>497</v>
      </c>
      <c r="D45" s="2091"/>
      <c r="E45" s="2091"/>
      <c r="F45" s="38" t="s">
        <v>488</v>
      </c>
      <c r="G45" s="1754"/>
      <c r="H45" s="2008"/>
      <c r="I45" s="1755"/>
      <c r="J45" s="34" t="s">
        <v>61</v>
      </c>
      <c r="K45" s="35" t="s">
        <v>61</v>
      </c>
      <c r="L45" s="2361" t="s">
        <v>61</v>
      </c>
      <c r="M45" s="2362"/>
      <c r="N45" s="2363"/>
      <c r="O45" s="2380"/>
      <c r="P45" s="2380"/>
    </row>
    <row r="46" spans="2:16" ht="21" customHeight="1">
      <c r="B46" s="27" t="s">
        <v>498</v>
      </c>
      <c r="C46" s="1997" t="s">
        <v>334</v>
      </c>
      <c r="D46" s="1997"/>
      <c r="E46" s="1997"/>
      <c r="F46" s="1997"/>
      <c r="G46" s="1997"/>
      <c r="H46" s="1997"/>
      <c r="I46" s="1997"/>
      <c r="J46" s="1997"/>
      <c r="K46" s="1997"/>
      <c r="L46" s="1997"/>
      <c r="M46" s="1997"/>
      <c r="N46" s="2041"/>
      <c r="O46" s="2380"/>
      <c r="P46" s="2380"/>
    </row>
    <row r="47" spans="2:16" ht="21" customHeight="1">
      <c r="B47" s="27"/>
      <c r="C47" s="2091" t="s">
        <v>499</v>
      </c>
      <c r="D47" s="2091"/>
      <c r="E47" s="2091"/>
      <c r="F47" s="2091"/>
      <c r="G47" s="2091"/>
      <c r="H47" s="2091"/>
      <c r="I47" s="2092"/>
      <c r="J47" s="34">
        <v>213352</v>
      </c>
      <c r="K47" s="35">
        <v>814054</v>
      </c>
      <c r="L47" s="2361">
        <f t="shared" si="0"/>
        <v>2.8155442648768232</v>
      </c>
      <c r="M47" s="2362"/>
      <c r="N47" s="2363"/>
      <c r="O47" s="2380"/>
      <c r="P47" s="2380"/>
    </row>
    <row r="48" spans="2:16" ht="21" customHeight="1">
      <c r="B48" s="27"/>
      <c r="C48" s="2091" t="s">
        <v>500</v>
      </c>
      <c r="D48" s="2091"/>
      <c r="E48" s="2091"/>
      <c r="F48" s="2091"/>
      <c r="G48" s="2091"/>
      <c r="H48" s="2091"/>
      <c r="I48" s="2092"/>
      <c r="J48" s="34">
        <v>123019</v>
      </c>
      <c r="K48" s="35">
        <v>200000</v>
      </c>
      <c r="L48" s="2361">
        <f t="shared" si="0"/>
        <v>0.62576512571228837</v>
      </c>
      <c r="M48" s="2362"/>
      <c r="N48" s="2363"/>
      <c r="O48" s="2380"/>
      <c r="P48" s="2380"/>
    </row>
    <row r="49" spans="2:16" ht="30" customHeight="1">
      <c r="B49" s="27"/>
      <c r="C49" s="2091" t="s">
        <v>501</v>
      </c>
      <c r="D49" s="2091"/>
      <c r="E49" s="2091"/>
      <c r="F49" s="38" t="s">
        <v>488</v>
      </c>
      <c r="G49" s="2093"/>
      <c r="H49" s="2157"/>
      <c r="I49" s="2094"/>
      <c r="J49" s="34" t="s">
        <v>61</v>
      </c>
      <c r="K49" s="35" t="s">
        <v>61</v>
      </c>
      <c r="L49" s="2361" t="s">
        <v>61</v>
      </c>
      <c r="M49" s="2362"/>
      <c r="N49" s="2363"/>
      <c r="O49" s="2380"/>
      <c r="P49" s="2380"/>
    </row>
    <row r="50" spans="2:16" ht="21" customHeight="1">
      <c r="B50" s="27" t="s">
        <v>502</v>
      </c>
      <c r="C50" s="2091" t="s">
        <v>503</v>
      </c>
      <c r="D50" s="2091"/>
      <c r="E50" s="2091"/>
      <c r="F50" s="2091"/>
      <c r="G50" s="2091"/>
      <c r="H50" s="2091"/>
      <c r="I50" s="2092"/>
      <c r="J50" s="34">
        <v>179581</v>
      </c>
      <c r="K50" s="35">
        <v>450000</v>
      </c>
      <c r="L50" s="2361">
        <f t="shared" si="0"/>
        <v>1.5058330224244212</v>
      </c>
      <c r="M50" s="2362"/>
      <c r="N50" s="2363"/>
      <c r="O50" s="2380"/>
      <c r="P50" s="2380"/>
    </row>
    <row r="51" spans="2:16" ht="21" customHeight="1">
      <c r="B51" s="27" t="s">
        <v>504</v>
      </c>
      <c r="C51" s="2091" t="s">
        <v>505</v>
      </c>
      <c r="D51" s="2091"/>
      <c r="E51" s="2091"/>
      <c r="F51" s="2091"/>
      <c r="G51" s="2091"/>
      <c r="H51" s="2091"/>
      <c r="I51" s="2092"/>
      <c r="J51" s="34" t="s">
        <v>61</v>
      </c>
      <c r="K51" s="35" t="s">
        <v>61</v>
      </c>
      <c r="L51" s="2361" t="s">
        <v>61</v>
      </c>
      <c r="M51" s="2362"/>
      <c r="N51" s="2363"/>
      <c r="O51" s="2380"/>
      <c r="P51" s="2380"/>
    </row>
    <row r="52" spans="2:16" ht="21" customHeight="1">
      <c r="B52" s="27" t="s">
        <v>506</v>
      </c>
      <c r="C52" s="2091" t="s">
        <v>131</v>
      </c>
      <c r="D52" s="2091"/>
      <c r="E52" s="2091"/>
      <c r="F52" s="2091"/>
      <c r="G52" s="2091"/>
      <c r="H52" s="2091"/>
      <c r="I52" s="2092"/>
      <c r="J52" s="34">
        <v>108430000</v>
      </c>
      <c r="K52" s="35">
        <v>175000000</v>
      </c>
      <c r="L52" s="2361">
        <f t="shared" si="0"/>
        <v>0.61394448030987736</v>
      </c>
      <c r="M52" s="2362"/>
      <c r="N52" s="2363"/>
      <c r="O52" s="2380"/>
      <c r="P52" s="2380"/>
    </row>
    <row r="53" spans="2:16" ht="21" customHeight="1">
      <c r="B53" s="27" t="s">
        <v>507</v>
      </c>
      <c r="C53" s="2091" t="s">
        <v>132</v>
      </c>
      <c r="D53" s="2091"/>
      <c r="E53" s="2091"/>
      <c r="F53" s="2091"/>
      <c r="G53" s="2091"/>
      <c r="H53" s="2091"/>
      <c r="I53" s="2092"/>
      <c r="J53" s="34" t="s">
        <v>61</v>
      </c>
      <c r="K53" s="35" t="s">
        <v>61</v>
      </c>
      <c r="L53" s="2361" t="s">
        <v>61</v>
      </c>
      <c r="M53" s="2362"/>
      <c r="N53" s="2363"/>
      <c r="O53" s="2380"/>
      <c r="P53" s="2380"/>
    </row>
    <row r="54" spans="2:16" ht="21" customHeight="1">
      <c r="B54" s="27" t="s">
        <v>508</v>
      </c>
      <c r="C54" s="1997" t="s">
        <v>509</v>
      </c>
      <c r="D54" s="1997"/>
      <c r="E54" s="1997"/>
      <c r="F54" s="1997"/>
      <c r="G54" s="1997"/>
      <c r="H54" s="1997"/>
      <c r="I54" s="1997"/>
      <c r="J54" s="1997"/>
      <c r="K54" s="1997"/>
      <c r="L54" s="1997"/>
      <c r="M54" s="1997"/>
      <c r="N54" s="2041"/>
      <c r="O54" s="2380"/>
      <c r="P54" s="2380"/>
    </row>
    <row r="55" spans="2:16" ht="21" customHeight="1">
      <c r="B55" s="27"/>
      <c r="C55" s="2091" t="s">
        <v>299</v>
      </c>
      <c r="D55" s="2091"/>
      <c r="E55" s="2091"/>
      <c r="F55" s="2091"/>
      <c r="G55" s="2091"/>
      <c r="H55" s="2091"/>
      <c r="I55" s="2092"/>
      <c r="J55" s="34">
        <v>68266</v>
      </c>
      <c r="K55" s="35">
        <v>100000</v>
      </c>
      <c r="L55" s="2361">
        <f t="shared" si="0"/>
        <v>0.46485805525444585</v>
      </c>
      <c r="M55" s="2362"/>
      <c r="N55" s="2363"/>
      <c r="O55" s="2380"/>
      <c r="P55" s="2380"/>
    </row>
    <row r="56" spans="2:16" ht="21" customHeight="1">
      <c r="B56" s="27"/>
      <c r="C56" s="2091" t="s">
        <v>300</v>
      </c>
      <c r="D56" s="2091"/>
      <c r="E56" s="2091"/>
      <c r="F56" s="2091"/>
      <c r="G56" s="2091"/>
      <c r="H56" s="2091"/>
      <c r="I56" s="2092"/>
      <c r="J56" s="34" t="s">
        <v>61</v>
      </c>
      <c r="K56" s="35" t="s">
        <v>61</v>
      </c>
      <c r="L56" s="2361" t="s">
        <v>61</v>
      </c>
      <c r="M56" s="2362"/>
      <c r="N56" s="2363"/>
      <c r="O56" s="2380"/>
      <c r="P56" s="2380"/>
    </row>
    <row r="57" spans="2:16" ht="21" customHeight="1" thickBot="1">
      <c r="B57" s="39" t="s">
        <v>510</v>
      </c>
      <c r="C57" s="2364" t="s">
        <v>511</v>
      </c>
      <c r="D57" s="2364"/>
      <c r="E57" s="2364"/>
      <c r="F57" s="2364"/>
      <c r="G57" s="2364"/>
      <c r="H57" s="2364"/>
      <c r="I57" s="2365"/>
      <c r="J57" s="34" t="s">
        <v>61</v>
      </c>
      <c r="K57" s="35" t="s">
        <v>61</v>
      </c>
      <c r="L57" s="2361" t="s">
        <v>61</v>
      </c>
      <c r="M57" s="2362"/>
      <c r="N57" s="2363"/>
      <c r="O57" s="2380"/>
      <c r="P57" s="2380"/>
    </row>
    <row r="58" spans="2:16" ht="51" customHeight="1" thickBot="1">
      <c r="B58" s="40" t="s">
        <v>512</v>
      </c>
      <c r="C58" s="2351" t="s">
        <v>513</v>
      </c>
      <c r="D58" s="2351"/>
      <c r="E58" s="2351"/>
      <c r="F58" s="2351"/>
      <c r="G58" s="2351"/>
      <c r="H58" s="2351"/>
      <c r="I58" s="2351"/>
      <c r="J58" s="41" t="s">
        <v>56</v>
      </c>
      <c r="K58" s="42" t="s">
        <v>514</v>
      </c>
      <c r="L58" s="2352" t="s">
        <v>1890</v>
      </c>
      <c r="M58" s="2353"/>
      <c r="N58" s="2354"/>
      <c r="O58" s="43" t="s">
        <v>1891</v>
      </c>
      <c r="P58" s="43"/>
    </row>
    <row r="59" spans="2:16" ht="46.5" customHeight="1">
      <c r="B59" s="2355" t="s">
        <v>515</v>
      </c>
      <c r="C59" s="2214"/>
      <c r="D59" s="2214"/>
      <c r="E59" s="2214"/>
      <c r="F59" s="2214"/>
      <c r="G59" s="2214"/>
      <c r="H59" s="2214"/>
      <c r="I59" s="2214"/>
      <c r="J59" s="2214"/>
      <c r="K59" s="2214"/>
      <c r="L59" s="2214"/>
      <c r="M59" s="2214"/>
      <c r="N59" s="2214"/>
      <c r="O59" s="2214"/>
      <c r="P59" s="2356"/>
    </row>
    <row r="60" spans="2:16" ht="57" customHeight="1" thickBot="1">
      <c r="B60" s="44" t="s">
        <v>516</v>
      </c>
      <c r="C60" s="2330" t="s">
        <v>517</v>
      </c>
      <c r="D60" s="2330"/>
      <c r="E60" s="2330"/>
      <c r="F60" s="2330"/>
      <c r="G60" s="2330"/>
      <c r="H60" s="2330"/>
      <c r="I60" s="2330"/>
      <c r="J60" s="2357" t="s">
        <v>56</v>
      </c>
      <c r="K60" s="2358"/>
      <c r="L60" s="45" t="s">
        <v>514</v>
      </c>
      <c r="M60" s="2359" t="s">
        <v>1892</v>
      </c>
      <c r="N60" s="2360"/>
      <c r="O60" s="1627" t="s">
        <v>1893</v>
      </c>
      <c r="P60" s="1511"/>
    </row>
    <row r="61" spans="2:16" ht="26.25" customHeight="1">
      <c r="B61" s="2344" t="s">
        <v>518</v>
      </c>
      <c r="C61" s="2345"/>
      <c r="D61" s="2345"/>
      <c r="E61" s="2345"/>
      <c r="F61" s="2345"/>
      <c r="G61" s="2345"/>
      <c r="H61" s="2345"/>
      <c r="I61" s="2345"/>
      <c r="J61" s="2345"/>
      <c r="K61" s="2345"/>
      <c r="L61" s="2345"/>
      <c r="M61" s="2345"/>
      <c r="N61" s="2345"/>
      <c r="O61" s="2345"/>
      <c r="P61" s="2346"/>
    </row>
    <row r="62" spans="2:16" ht="38.25" customHeight="1">
      <c r="B62" s="44" t="s">
        <v>519</v>
      </c>
      <c r="C62" s="1813" t="s">
        <v>520</v>
      </c>
      <c r="D62" s="1813"/>
      <c r="E62" s="1813"/>
      <c r="F62" s="2347"/>
      <c r="G62" s="46" t="s">
        <v>521</v>
      </c>
      <c r="H62" s="47" t="s">
        <v>522</v>
      </c>
      <c r="I62" s="2271" t="s">
        <v>523</v>
      </c>
      <c r="J62" s="2273"/>
      <c r="K62" s="2271" t="s">
        <v>471</v>
      </c>
      <c r="L62" s="2272"/>
      <c r="M62" s="2272"/>
      <c r="N62" s="2274"/>
      <c r="O62" s="2348"/>
      <c r="P62" s="2348"/>
    </row>
    <row r="63" spans="2:16" ht="49.5" customHeight="1">
      <c r="B63" s="1490" t="s">
        <v>435</v>
      </c>
      <c r="C63" s="1997" t="s">
        <v>524</v>
      </c>
      <c r="D63" s="1997"/>
      <c r="E63" s="1997"/>
      <c r="F63" s="1998"/>
      <c r="G63" s="48">
        <v>8873494</v>
      </c>
      <c r="H63" s="116" t="s">
        <v>1894</v>
      </c>
      <c r="I63" s="2317" t="s">
        <v>1895</v>
      </c>
      <c r="J63" s="2318"/>
      <c r="K63" s="2340"/>
      <c r="L63" s="2341"/>
      <c r="M63" s="2341"/>
      <c r="N63" s="2342"/>
      <c r="O63" s="2349"/>
      <c r="P63" s="2349"/>
    </row>
    <row r="64" spans="2:16" ht="54" customHeight="1">
      <c r="B64" s="1490" t="s">
        <v>441</v>
      </c>
      <c r="C64" s="1997" t="s">
        <v>525</v>
      </c>
      <c r="D64" s="1997"/>
      <c r="E64" s="1997"/>
      <c r="F64" s="1998"/>
      <c r="G64" s="48">
        <v>30915663</v>
      </c>
      <c r="H64" s="116" t="s">
        <v>1894</v>
      </c>
      <c r="I64" s="2317" t="s">
        <v>1895</v>
      </c>
      <c r="J64" s="2318"/>
      <c r="K64" s="2340"/>
      <c r="L64" s="2341"/>
      <c r="M64" s="2341"/>
      <c r="N64" s="2342"/>
      <c r="O64" s="2349"/>
      <c r="P64" s="2349"/>
    </row>
    <row r="65" spans="2:17" ht="54" customHeight="1" thickBot="1">
      <c r="B65" s="27" t="s">
        <v>443</v>
      </c>
      <c r="C65" s="1830" t="s">
        <v>526</v>
      </c>
      <c r="D65" s="1830"/>
      <c r="E65" s="1830"/>
      <c r="F65" s="1831"/>
      <c r="G65" s="50">
        <f>G63+G64</f>
        <v>39789157</v>
      </c>
      <c r="H65" s="51"/>
      <c r="I65" s="2309"/>
      <c r="J65" s="2310"/>
      <c r="K65" s="2309"/>
      <c r="L65" s="2311"/>
      <c r="M65" s="2311"/>
      <c r="N65" s="2312"/>
      <c r="O65" s="2350"/>
      <c r="P65" s="2350"/>
      <c r="Q65" s="52"/>
    </row>
    <row r="66" spans="2:17" ht="57.75" customHeight="1">
      <c r="B66" s="2313" t="s">
        <v>527</v>
      </c>
      <c r="C66" s="2314"/>
      <c r="D66" s="2314"/>
      <c r="E66" s="2314"/>
      <c r="F66" s="2314"/>
      <c r="G66" s="2314"/>
      <c r="H66" s="2314"/>
      <c r="I66" s="2314"/>
      <c r="J66" s="2314"/>
      <c r="K66" s="2314"/>
      <c r="L66" s="2314"/>
      <c r="M66" s="2314"/>
      <c r="N66" s="2314"/>
      <c r="O66" s="2314"/>
      <c r="P66" s="2343"/>
    </row>
    <row r="67" spans="2:17" ht="72.75" customHeight="1" thickBot="1">
      <c r="B67" s="53" t="s">
        <v>528</v>
      </c>
      <c r="C67" s="2330" t="s">
        <v>529</v>
      </c>
      <c r="D67" s="2330"/>
      <c r="E67" s="2330"/>
      <c r="F67" s="2330"/>
      <c r="G67" s="2330"/>
      <c r="H67" s="2330"/>
      <c r="I67" s="1550" t="s">
        <v>56</v>
      </c>
      <c r="J67" s="54" t="s">
        <v>514</v>
      </c>
      <c r="K67" s="2331" t="s">
        <v>1896</v>
      </c>
      <c r="L67" s="2332"/>
      <c r="M67" s="2332"/>
      <c r="N67" s="2333"/>
      <c r="O67" s="1627" t="s">
        <v>1893</v>
      </c>
      <c r="P67" s="1511"/>
    </row>
    <row r="68" spans="2:17" ht="21.75" customHeight="1">
      <c r="B68" s="2454" t="s">
        <v>530</v>
      </c>
      <c r="C68" s="2455"/>
      <c r="D68" s="2455"/>
      <c r="E68" s="2455"/>
      <c r="F68" s="2455"/>
      <c r="G68" s="2455"/>
      <c r="H68" s="2455"/>
      <c r="I68" s="2455"/>
      <c r="J68" s="2455"/>
      <c r="K68" s="2455"/>
      <c r="L68" s="2455"/>
      <c r="M68" s="2455"/>
      <c r="N68" s="2455"/>
      <c r="O68" s="2455"/>
      <c r="P68" s="2456"/>
    </row>
    <row r="69" spans="2:17" ht="56.25" customHeight="1">
      <c r="B69" s="28" t="s">
        <v>531</v>
      </c>
      <c r="C69" s="2326" t="s">
        <v>532</v>
      </c>
      <c r="D69" s="2326"/>
      <c r="E69" s="2337"/>
      <c r="F69" s="55" t="s">
        <v>533</v>
      </c>
      <c r="G69" s="2329" t="s">
        <v>534</v>
      </c>
      <c r="H69" s="2328"/>
      <c r="I69" s="2329" t="s">
        <v>535</v>
      </c>
      <c r="J69" s="2328"/>
      <c r="K69" s="2271" t="s">
        <v>536</v>
      </c>
      <c r="L69" s="2272"/>
      <c r="M69" s="2272"/>
      <c r="N69" s="2274"/>
      <c r="O69" s="2051" t="s">
        <v>1897</v>
      </c>
      <c r="P69" s="2051"/>
    </row>
    <row r="70" spans="2:17" ht="28.5" customHeight="1">
      <c r="B70" s="1490" t="s">
        <v>435</v>
      </c>
      <c r="C70" s="2338" t="s">
        <v>537</v>
      </c>
      <c r="D70" s="2338"/>
      <c r="E70" s="2339"/>
      <c r="F70" s="1523" t="s">
        <v>56</v>
      </c>
      <c r="G70" s="2315">
        <v>9280120</v>
      </c>
      <c r="H70" s="2316"/>
      <c r="I70" s="2317" t="s">
        <v>1894</v>
      </c>
      <c r="J70" s="2318"/>
      <c r="K70" s="2340" t="s">
        <v>1898</v>
      </c>
      <c r="L70" s="2341"/>
      <c r="M70" s="2341"/>
      <c r="N70" s="2342"/>
      <c r="O70" s="2124"/>
      <c r="P70" s="2124"/>
    </row>
    <row r="71" spans="2:17" ht="31.5" customHeight="1">
      <c r="B71" s="56"/>
      <c r="C71" s="2338" t="s">
        <v>538</v>
      </c>
      <c r="D71" s="2338"/>
      <c r="E71" s="2339"/>
      <c r="F71" s="2162" t="s">
        <v>1899</v>
      </c>
      <c r="G71" s="2163"/>
      <c r="H71" s="2163"/>
      <c r="I71" s="2163"/>
      <c r="J71" s="2163"/>
      <c r="K71" s="2340"/>
      <c r="L71" s="2341"/>
      <c r="M71" s="2341"/>
      <c r="N71" s="2342"/>
      <c r="O71" s="2124"/>
      <c r="P71" s="2124"/>
    </row>
    <row r="72" spans="2:17" ht="65.25" customHeight="1">
      <c r="B72" s="1490" t="s">
        <v>441</v>
      </c>
      <c r="C72" s="2338" t="s">
        <v>539</v>
      </c>
      <c r="D72" s="2338"/>
      <c r="E72" s="2339"/>
      <c r="F72" s="1523" t="s">
        <v>56</v>
      </c>
      <c r="G72" s="2315">
        <v>34404429</v>
      </c>
      <c r="H72" s="2316"/>
      <c r="I72" s="2317" t="s">
        <v>1894</v>
      </c>
      <c r="J72" s="2318"/>
      <c r="K72" s="2340" t="s">
        <v>1900</v>
      </c>
      <c r="L72" s="2341"/>
      <c r="M72" s="2341"/>
      <c r="N72" s="2342"/>
      <c r="O72" s="2124"/>
      <c r="P72" s="2124"/>
    </row>
    <row r="73" spans="2:17" ht="35.25" customHeight="1">
      <c r="B73" s="56"/>
      <c r="C73" s="2338" t="s">
        <v>540</v>
      </c>
      <c r="D73" s="2338"/>
      <c r="E73" s="2339"/>
      <c r="F73" s="2162" t="s">
        <v>1901</v>
      </c>
      <c r="G73" s="2163"/>
      <c r="H73" s="2163"/>
      <c r="I73" s="2163"/>
      <c r="J73" s="2163"/>
      <c r="K73" s="2340"/>
      <c r="L73" s="2341"/>
      <c r="M73" s="2341"/>
      <c r="N73" s="2342"/>
      <c r="O73" s="2124"/>
      <c r="P73" s="2124"/>
    </row>
    <row r="74" spans="2:17" ht="51" customHeight="1" thickBot="1">
      <c r="B74" s="39" t="s">
        <v>443</v>
      </c>
      <c r="C74" s="2321" t="s">
        <v>541</v>
      </c>
      <c r="D74" s="2321"/>
      <c r="E74" s="2322"/>
      <c r="F74" s="57"/>
      <c r="G74" s="2307">
        <f>G70+G72</f>
        <v>43684549</v>
      </c>
      <c r="H74" s="2308"/>
      <c r="I74" s="2309"/>
      <c r="J74" s="2310"/>
      <c r="K74" s="2309"/>
      <c r="L74" s="2311"/>
      <c r="M74" s="2311"/>
      <c r="N74" s="2312"/>
      <c r="O74" s="2052"/>
      <c r="P74" s="2052"/>
    </row>
    <row r="75" spans="2:17" ht="56.25" customHeight="1">
      <c r="B75" s="2323" t="s">
        <v>542</v>
      </c>
      <c r="C75" s="2324"/>
      <c r="D75" s="2324"/>
      <c r="E75" s="2324"/>
      <c r="F75" s="2324"/>
      <c r="G75" s="2324"/>
      <c r="H75" s="2324"/>
      <c r="I75" s="2324"/>
      <c r="J75" s="2324"/>
      <c r="K75" s="2324"/>
      <c r="L75" s="2324"/>
      <c r="M75" s="2324"/>
      <c r="N75" s="2324"/>
      <c r="O75" s="2324"/>
      <c r="P75" s="2325"/>
    </row>
    <row r="76" spans="2:17" ht="54" customHeight="1">
      <c r="B76" s="28" t="s">
        <v>543</v>
      </c>
      <c r="C76" s="2326" t="s">
        <v>544</v>
      </c>
      <c r="D76" s="2043"/>
      <c r="E76" s="2054"/>
      <c r="F76" s="58" t="s">
        <v>545</v>
      </c>
      <c r="G76" s="2327" t="s">
        <v>546</v>
      </c>
      <c r="H76" s="2328"/>
      <c r="I76" s="2329" t="s">
        <v>547</v>
      </c>
      <c r="J76" s="2328"/>
      <c r="K76" s="2271" t="s">
        <v>548</v>
      </c>
      <c r="L76" s="2272"/>
      <c r="M76" s="2272"/>
      <c r="N76" s="2274"/>
      <c r="O76" s="59"/>
      <c r="P76" s="60"/>
    </row>
    <row r="77" spans="2:17" s="13" customFormat="1" ht="32.25" customHeight="1">
      <c r="B77" s="1490" t="s">
        <v>435</v>
      </c>
      <c r="C77" s="1997" t="s">
        <v>113</v>
      </c>
      <c r="D77" s="1997"/>
      <c r="E77" s="1998"/>
      <c r="F77" s="1523" t="s">
        <v>865</v>
      </c>
      <c r="G77" s="2315">
        <v>2654690</v>
      </c>
      <c r="H77" s="2316"/>
      <c r="I77" s="2317" t="s">
        <v>1894</v>
      </c>
      <c r="J77" s="2318"/>
      <c r="K77" s="2284" t="s">
        <v>1902</v>
      </c>
      <c r="L77" s="2285"/>
      <c r="M77" s="2285"/>
      <c r="N77" s="2286"/>
      <c r="O77" s="25" t="s">
        <v>864</v>
      </c>
      <c r="P77" s="26"/>
    </row>
    <row r="78" spans="2:17" s="13" customFormat="1" ht="32.25" customHeight="1">
      <c r="B78" s="1490" t="s">
        <v>441</v>
      </c>
      <c r="C78" s="1997" t="s">
        <v>67</v>
      </c>
      <c r="D78" s="1997"/>
      <c r="E78" s="1998"/>
      <c r="F78" s="1523" t="s">
        <v>865</v>
      </c>
      <c r="G78" s="2315">
        <v>2007357</v>
      </c>
      <c r="H78" s="2316"/>
      <c r="I78" s="2317" t="s">
        <v>1894</v>
      </c>
      <c r="J78" s="2318"/>
      <c r="K78" s="2284" t="s">
        <v>1903</v>
      </c>
      <c r="L78" s="2285"/>
      <c r="M78" s="2285"/>
      <c r="N78" s="2286"/>
      <c r="O78" s="25" t="s">
        <v>867</v>
      </c>
      <c r="P78" s="26"/>
    </row>
    <row r="79" spans="2:17" s="13" customFormat="1" ht="32.25" customHeight="1">
      <c r="B79" s="1490" t="s">
        <v>443</v>
      </c>
      <c r="C79" s="1997" t="s">
        <v>115</v>
      </c>
      <c r="D79" s="1997"/>
      <c r="E79" s="1998"/>
      <c r="F79" s="1523" t="s">
        <v>62</v>
      </c>
      <c r="G79" s="2315">
        <v>0</v>
      </c>
      <c r="H79" s="2316"/>
      <c r="I79" s="2317" t="s">
        <v>1894</v>
      </c>
      <c r="J79" s="2318"/>
      <c r="K79" s="2284"/>
      <c r="L79" s="2285"/>
      <c r="M79" s="2285"/>
      <c r="N79" s="2286"/>
      <c r="O79" s="25"/>
      <c r="P79" s="26"/>
    </row>
    <row r="80" spans="2:17" s="13" customFormat="1" ht="32.25" customHeight="1">
      <c r="B80" s="1490" t="s">
        <v>445</v>
      </c>
      <c r="C80" s="1997" t="s">
        <v>116</v>
      </c>
      <c r="D80" s="1997"/>
      <c r="E80" s="1998"/>
      <c r="F80" s="1523" t="s">
        <v>62</v>
      </c>
      <c r="G80" s="2315">
        <v>0</v>
      </c>
      <c r="H80" s="2316"/>
      <c r="I80" s="2317" t="s">
        <v>1894</v>
      </c>
      <c r="J80" s="2318"/>
      <c r="K80" s="2315"/>
      <c r="L80" s="2319"/>
      <c r="M80" s="2319"/>
      <c r="N80" s="2320"/>
      <c r="O80" s="2051"/>
      <c r="P80" s="2051"/>
    </row>
    <row r="81" spans="1:16" s="13" customFormat="1" ht="32.25" customHeight="1">
      <c r="B81" s="1490" t="s">
        <v>448</v>
      </c>
      <c r="C81" s="1997" t="s">
        <v>328</v>
      </c>
      <c r="D81" s="1997"/>
      <c r="E81" s="1998"/>
      <c r="F81" s="1523" t="s">
        <v>62</v>
      </c>
      <c r="G81" s="2315">
        <v>0</v>
      </c>
      <c r="H81" s="2316"/>
      <c r="I81" s="2317" t="s">
        <v>1894</v>
      </c>
      <c r="J81" s="2318"/>
      <c r="K81" s="2284"/>
      <c r="L81" s="2285"/>
      <c r="M81" s="2285"/>
      <c r="N81" s="2286"/>
      <c r="O81" s="2197"/>
      <c r="P81" s="2197"/>
    </row>
    <row r="82" spans="1:16" ht="53.25" customHeight="1" thickBot="1">
      <c r="B82" s="27" t="s">
        <v>450</v>
      </c>
      <c r="C82" s="1830" t="s">
        <v>549</v>
      </c>
      <c r="D82" s="1830"/>
      <c r="E82" s="1831"/>
      <c r="F82" s="61"/>
      <c r="G82" s="2307">
        <f>G77+G78+G79+G80+G81</f>
        <v>4662047</v>
      </c>
      <c r="H82" s="2308"/>
      <c r="I82" s="2309"/>
      <c r="J82" s="2310"/>
      <c r="K82" s="2309"/>
      <c r="L82" s="2311"/>
      <c r="M82" s="2311"/>
      <c r="N82" s="2312"/>
      <c r="O82" s="62"/>
      <c r="P82" s="62"/>
    </row>
    <row r="83" spans="1:16" ht="54.75" customHeight="1">
      <c r="A83" s="9"/>
      <c r="B83" s="2212" t="s">
        <v>868</v>
      </c>
      <c r="C83" s="2213"/>
      <c r="D83" s="2213"/>
      <c r="E83" s="2213"/>
      <c r="F83" s="2213"/>
      <c r="G83" s="2213"/>
      <c r="H83" s="2213"/>
      <c r="I83" s="2213"/>
      <c r="J83" s="2213"/>
      <c r="K83" s="2213"/>
      <c r="L83" s="2213"/>
      <c r="M83" s="2213"/>
      <c r="N83" s="2213"/>
      <c r="O83" s="2213"/>
      <c r="P83" s="2215"/>
    </row>
    <row r="84" spans="1:16" ht="64.5" customHeight="1">
      <c r="B84" s="63" t="s">
        <v>551</v>
      </c>
      <c r="C84" s="2302" t="s">
        <v>552</v>
      </c>
      <c r="D84" s="2302"/>
      <c r="E84" s="2302"/>
      <c r="F84" s="2302"/>
      <c r="G84" s="2302"/>
      <c r="H84" s="2302"/>
      <c r="I84" s="2303"/>
      <c r="J84" s="64">
        <f>G74/(G74+G82)</f>
        <v>0.90357031547784672</v>
      </c>
      <c r="K84" s="65" t="s">
        <v>434</v>
      </c>
      <c r="L84" s="2304"/>
      <c r="M84" s="2305"/>
      <c r="N84" s="2306"/>
      <c r="O84" s="2231"/>
      <c r="P84" s="2231"/>
    </row>
    <row r="85" spans="1:16" ht="49.5" customHeight="1">
      <c r="B85" s="66" t="s">
        <v>553</v>
      </c>
      <c r="C85" s="2302" t="s">
        <v>554</v>
      </c>
      <c r="D85" s="2302"/>
      <c r="E85" s="2302"/>
      <c r="F85" s="2302"/>
      <c r="G85" s="2302"/>
      <c r="H85" s="2302"/>
      <c r="I85" s="2303"/>
      <c r="J85" s="64">
        <f>G70/G74</f>
        <v>0.21243483594165066</v>
      </c>
      <c r="K85" s="65" t="s">
        <v>514</v>
      </c>
      <c r="L85" s="2304" t="s">
        <v>1904</v>
      </c>
      <c r="M85" s="2305"/>
      <c r="N85" s="2306"/>
      <c r="O85" s="2232"/>
      <c r="P85" s="2232"/>
    </row>
    <row r="86" spans="1:16" ht="50.25" customHeight="1">
      <c r="B86" s="66" t="s">
        <v>555</v>
      </c>
      <c r="C86" s="2028" t="s">
        <v>556</v>
      </c>
      <c r="D86" s="2028"/>
      <c r="E86" s="2028"/>
      <c r="F86" s="2028"/>
      <c r="G86" s="2028"/>
      <c r="H86" s="2028"/>
      <c r="I86" s="2029"/>
      <c r="J86" s="64">
        <f>(G74+G82)/J27</f>
        <v>1.2150696231136537</v>
      </c>
      <c r="K86" s="65" t="s">
        <v>434</v>
      </c>
      <c r="L86" s="2304"/>
      <c r="M86" s="2305"/>
      <c r="N86" s="2306"/>
      <c r="O86" s="2232"/>
      <c r="P86" s="2232"/>
    </row>
    <row r="87" spans="1:16" ht="34.5" customHeight="1">
      <c r="B87" s="67" t="s">
        <v>557</v>
      </c>
      <c r="C87" s="2302" t="s">
        <v>558</v>
      </c>
      <c r="D87" s="2302"/>
      <c r="E87" s="2302"/>
      <c r="F87" s="2302"/>
      <c r="G87" s="2302"/>
      <c r="H87" s="2302"/>
      <c r="I87" s="2303"/>
      <c r="J87" s="68" t="str">
        <f>IF(J86&lt;0.99,"Funding gap","No funding gap")</f>
        <v>No funding gap</v>
      </c>
      <c r="K87" s="1547" t="s">
        <v>514</v>
      </c>
      <c r="L87" s="2304"/>
      <c r="M87" s="2305"/>
      <c r="N87" s="2306"/>
      <c r="O87" s="2233"/>
      <c r="P87" s="2233"/>
    </row>
    <row r="88" spans="1:16" ht="39" customHeight="1">
      <c r="B88" s="23" t="s">
        <v>559</v>
      </c>
      <c r="C88" s="1997" t="s">
        <v>560</v>
      </c>
      <c r="D88" s="1997"/>
      <c r="E88" s="1997"/>
      <c r="F88" s="1997"/>
      <c r="G88" s="1997"/>
      <c r="H88" s="1997"/>
      <c r="I88" s="1997"/>
      <c r="J88" s="1998"/>
      <c r="K88" s="2289" t="s">
        <v>514</v>
      </c>
      <c r="L88" s="2292" t="s">
        <v>1905</v>
      </c>
      <c r="M88" s="2293"/>
      <c r="N88" s="2294"/>
      <c r="O88" s="2051" t="s">
        <v>1906</v>
      </c>
      <c r="P88" s="2051" t="s">
        <v>1907</v>
      </c>
    </row>
    <row r="89" spans="1:16" ht="21" customHeight="1">
      <c r="B89" s="1490" t="s">
        <v>435</v>
      </c>
      <c r="C89" s="2301" t="s">
        <v>561</v>
      </c>
      <c r="D89" s="2301"/>
      <c r="E89" s="2301"/>
      <c r="F89" s="2301"/>
      <c r="G89" s="2301"/>
      <c r="H89" s="2301"/>
      <c r="I89" s="2301"/>
      <c r="J89" s="158" t="s">
        <v>56</v>
      </c>
      <c r="K89" s="2290"/>
      <c r="L89" s="2295"/>
      <c r="M89" s="2296"/>
      <c r="N89" s="2297"/>
      <c r="O89" s="2124"/>
      <c r="P89" s="2124"/>
    </row>
    <row r="90" spans="1:16" ht="21" customHeight="1">
      <c r="B90" s="1490" t="s">
        <v>441</v>
      </c>
      <c r="C90" s="2301" t="s">
        <v>562</v>
      </c>
      <c r="D90" s="2301"/>
      <c r="E90" s="2301"/>
      <c r="F90" s="2301"/>
      <c r="G90" s="2301"/>
      <c r="H90" s="2301"/>
      <c r="I90" s="2301"/>
      <c r="J90" s="158" t="s">
        <v>57</v>
      </c>
      <c r="K90" s="2290"/>
      <c r="L90" s="2295"/>
      <c r="M90" s="2296"/>
      <c r="N90" s="2297"/>
      <c r="O90" s="2124"/>
      <c r="P90" s="2124"/>
    </row>
    <row r="91" spans="1:16" ht="21" customHeight="1">
      <c r="B91" s="1490" t="s">
        <v>443</v>
      </c>
      <c r="C91" s="2301" t="s">
        <v>563</v>
      </c>
      <c r="D91" s="2301"/>
      <c r="E91" s="2301"/>
      <c r="F91" s="2301"/>
      <c r="G91" s="2301"/>
      <c r="H91" s="2301"/>
      <c r="I91" s="2301"/>
      <c r="J91" s="158" t="s">
        <v>57</v>
      </c>
      <c r="K91" s="2290"/>
      <c r="L91" s="2295"/>
      <c r="M91" s="2296"/>
      <c r="N91" s="2297"/>
      <c r="O91" s="2124"/>
      <c r="P91" s="2124"/>
    </row>
    <row r="92" spans="1:16" ht="21" customHeight="1">
      <c r="B92" s="1490" t="s">
        <v>445</v>
      </c>
      <c r="C92" s="2301" t="s">
        <v>328</v>
      </c>
      <c r="D92" s="2301"/>
      <c r="E92" s="2301"/>
      <c r="F92" s="2301"/>
      <c r="G92" s="2301"/>
      <c r="H92" s="2301"/>
      <c r="I92" s="2301"/>
      <c r="J92" s="158" t="s">
        <v>57</v>
      </c>
      <c r="K92" s="2290"/>
      <c r="L92" s="2295"/>
      <c r="M92" s="2296"/>
      <c r="N92" s="2297"/>
      <c r="O92" s="2124"/>
      <c r="P92" s="2124"/>
    </row>
    <row r="93" spans="1:16" ht="21" customHeight="1">
      <c r="B93" s="1490" t="s">
        <v>448</v>
      </c>
      <c r="C93" s="1903" t="s">
        <v>564</v>
      </c>
      <c r="D93" s="1903"/>
      <c r="E93" s="1903"/>
      <c r="F93" s="1903"/>
      <c r="G93" s="1754" t="s">
        <v>321</v>
      </c>
      <c r="H93" s="2008"/>
      <c r="I93" s="2008"/>
      <c r="J93" s="1755"/>
      <c r="K93" s="2291"/>
      <c r="L93" s="2298"/>
      <c r="M93" s="2299"/>
      <c r="N93" s="2300"/>
      <c r="O93" s="2197"/>
      <c r="P93" s="2197"/>
    </row>
    <row r="94" spans="1:16" ht="35.25" customHeight="1">
      <c r="B94" s="1519" t="s">
        <v>565</v>
      </c>
      <c r="C94" s="1997" t="s">
        <v>566</v>
      </c>
      <c r="D94" s="1997"/>
      <c r="E94" s="1997"/>
      <c r="F94" s="1997"/>
      <c r="G94" s="1997"/>
      <c r="H94" s="1997"/>
      <c r="I94" s="1997"/>
      <c r="J94" s="1997"/>
      <c r="K94" s="1997"/>
      <c r="L94" s="1997"/>
      <c r="M94" s="1997"/>
      <c r="N94" s="2041"/>
      <c r="O94" s="1544"/>
      <c r="P94" s="69"/>
    </row>
    <row r="95" spans="1:16" ht="20.25" customHeight="1">
      <c r="B95" s="1519"/>
      <c r="C95" s="1903" t="s">
        <v>320</v>
      </c>
      <c r="D95" s="1903"/>
      <c r="E95" s="1903"/>
      <c r="F95" s="2038" t="s">
        <v>56</v>
      </c>
      <c r="G95" s="2040"/>
      <c r="H95" s="2289" t="s">
        <v>514</v>
      </c>
      <c r="I95" s="2021"/>
      <c r="J95" s="2230"/>
      <c r="K95" s="2230"/>
      <c r="L95" s="2230"/>
      <c r="M95" s="2230"/>
      <c r="N95" s="2022"/>
      <c r="O95" s="2051" t="s">
        <v>1906</v>
      </c>
      <c r="P95" s="2051"/>
    </row>
    <row r="96" spans="1:16" ht="20.25" customHeight="1">
      <c r="B96" s="1519"/>
      <c r="C96" s="1903" t="s">
        <v>567</v>
      </c>
      <c r="D96" s="1903"/>
      <c r="E96" s="1903"/>
      <c r="F96" s="1999" t="s">
        <v>57</v>
      </c>
      <c r="G96" s="2000"/>
      <c r="H96" s="2290"/>
      <c r="I96" s="2023"/>
      <c r="J96" s="2048"/>
      <c r="K96" s="2048"/>
      <c r="L96" s="2048"/>
      <c r="M96" s="2048"/>
      <c r="N96" s="2024"/>
      <c r="O96" s="2124"/>
      <c r="P96" s="2124"/>
    </row>
    <row r="97" spans="2:16" ht="20.25" customHeight="1">
      <c r="B97" s="1519"/>
      <c r="C97" s="1903" t="s">
        <v>323</v>
      </c>
      <c r="D97" s="1903"/>
      <c r="E97" s="1903"/>
      <c r="F97" s="1999" t="s">
        <v>57</v>
      </c>
      <c r="G97" s="2000"/>
      <c r="H97" s="2290"/>
      <c r="I97" s="2023"/>
      <c r="J97" s="2048"/>
      <c r="K97" s="2048"/>
      <c r="L97" s="2048"/>
      <c r="M97" s="2048"/>
      <c r="N97" s="2024"/>
      <c r="O97" s="2124"/>
      <c r="P97" s="2124"/>
    </row>
    <row r="98" spans="2:16" ht="34.5" customHeight="1">
      <c r="B98" s="27" t="s">
        <v>435</v>
      </c>
      <c r="C98" s="2028" t="s">
        <v>568</v>
      </c>
      <c r="D98" s="2028"/>
      <c r="E98" s="2028"/>
      <c r="F98" s="2028"/>
      <c r="G98" s="2029"/>
      <c r="H98" s="2290"/>
      <c r="I98" s="2023"/>
      <c r="J98" s="2048"/>
      <c r="K98" s="2048"/>
      <c r="L98" s="2048"/>
      <c r="M98" s="2048"/>
      <c r="N98" s="2024"/>
      <c r="O98" s="2124"/>
      <c r="P98" s="2124"/>
    </row>
    <row r="99" spans="2:16" ht="21" customHeight="1">
      <c r="B99" s="27"/>
      <c r="C99" s="1903" t="s">
        <v>320</v>
      </c>
      <c r="D99" s="1903"/>
      <c r="E99" s="2138"/>
      <c r="F99" s="2038" t="s">
        <v>56</v>
      </c>
      <c r="G99" s="2040"/>
      <c r="H99" s="2290"/>
      <c r="I99" s="2023"/>
      <c r="J99" s="2048"/>
      <c r="K99" s="2048"/>
      <c r="L99" s="2048"/>
      <c r="M99" s="2048"/>
      <c r="N99" s="2024"/>
      <c r="O99" s="2124"/>
      <c r="P99" s="2124"/>
    </row>
    <row r="100" spans="2:16" ht="21" customHeight="1">
      <c r="B100" s="27"/>
      <c r="C100" s="1903" t="s">
        <v>567</v>
      </c>
      <c r="D100" s="1903"/>
      <c r="E100" s="2138"/>
      <c r="F100" s="2038" t="s">
        <v>56</v>
      </c>
      <c r="G100" s="2040"/>
      <c r="H100" s="2290"/>
      <c r="I100" s="2023"/>
      <c r="J100" s="2048"/>
      <c r="K100" s="2048"/>
      <c r="L100" s="2048"/>
      <c r="M100" s="2048"/>
      <c r="N100" s="2024"/>
      <c r="O100" s="2124"/>
      <c r="P100" s="2124"/>
    </row>
    <row r="101" spans="2:16" ht="21" customHeight="1">
      <c r="B101" s="27"/>
      <c r="C101" s="1903" t="s">
        <v>327</v>
      </c>
      <c r="D101" s="1903"/>
      <c r="E101" s="2138"/>
      <c r="F101" s="2038" t="s">
        <v>57</v>
      </c>
      <c r="G101" s="2040"/>
      <c r="H101" s="2290"/>
      <c r="I101" s="2023"/>
      <c r="J101" s="2048"/>
      <c r="K101" s="2048"/>
      <c r="L101" s="2048"/>
      <c r="M101" s="2048"/>
      <c r="N101" s="2024"/>
      <c r="O101" s="2124"/>
      <c r="P101" s="2124"/>
    </row>
    <row r="102" spans="2:16" ht="21" customHeight="1">
      <c r="B102" s="27"/>
      <c r="C102" s="1903" t="s">
        <v>328</v>
      </c>
      <c r="D102" s="1903"/>
      <c r="E102" s="2138"/>
      <c r="F102" s="2038" t="s">
        <v>57</v>
      </c>
      <c r="G102" s="2040"/>
      <c r="H102" s="2290"/>
      <c r="I102" s="2023"/>
      <c r="J102" s="2048"/>
      <c r="K102" s="2048"/>
      <c r="L102" s="2048"/>
      <c r="M102" s="2048"/>
      <c r="N102" s="2024"/>
      <c r="O102" s="2124"/>
      <c r="P102" s="2124"/>
    </row>
    <row r="103" spans="2:16" ht="26.25" customHeight="1">
      <c r="B103" s="27"/>
      <c r="C103" s="1903" t="s">
        <v>569</v>
      </c>
      <c r="D103" s="1903"/>
      <c r="E103" s="2138"/>
      <c r="F103" s="1999"/>
      <c r="G103" s="2000"/>
      <c r="H103" s="2291"/>
      <c r="I103" s="2025"/>
      <c r="J103" s="2049"/>
      <c r="K103" s="2049"/>
      <c r="L103" s="2049"/>
      <c r="M103" s="2049"/>
      <c r="N103" s="2026"/>
      <c r="O103" s="2197"/>
      <c r="P103" s="2197"/>
    </row>
    <row r="104" spans="2:16" ht="44.25" customHeight="1">
      <c r="B104" s="70" t="s">
        <v>570</v>
      </c>
      <c r="C104" s="1830" t="s">
        <v>571</v>
      </c>
      <c r="D104" s="1830"/>
      <c r="E104" s="1831"/>
      <c r="F104" s="2032"/>
      <c r="G104" s="2033"/>
      <c r="H104" s="2033"/>
      <c r="I104" s="2033"/>
      <c r="J104" s="2033"/>
      <c r="K104" s="2033"/>
      <c r="L104" s="2033"/>
      <c r="M104" s="2033"/>
      <c r="N104" s="2033"/>
      <c r="O104" s="2287"/>
      <c r="P104" s="2288"/>
    </row>
    <row r="105" spans="2:16" ht="42" customHeight="1">
      <c r="B105" s="2257" t="s">
        <v>572</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574</v>
      </c>
      <c r="D106" s="1997"/>
      <c r="E106" s="1997"/>
      <c r="F106" s="1997"/>
      <c r="G106" s="1998"/>
      <c r="H106" s="71" t="s">
        <v>56</v>
      </c>
      <c r="I106" s="2260" t="s">
        <v>514</v>
      </c>
      <c r="J106" s="2261"/>
      <c r="K106" s="2785"/>
      <c r="L106" s="2786"/>
      <c r="M106" s="2786"/>
      <c r="N106" s="2787"/>
      <c r="O106" s="25" t="s">
        <v>1893</v>
      </c>
      <c r="P106" s="26"/>
    </row>
    <row r="107" spans="2:16" ht="20.25" customHeight="1">
      <c r="B107" s="2265" t="s">
        <v>575</v>
      </c>
      <c r="C107" s="2139"/>
      <c r="D107" s="2139"/>
      <c r="E107" s="2266"/>
      <c r="F107" s="2271" t="s">
        <v>576</v>
      </c>
      <c r="G107" s="2272"/>
      <c r="H107" s="2273"/>
      <c r="I107" s="2271" t="s">
        <v>577</v>
      </c>
      <c r="J107" s="2272"/>
      <c r="K107" s="2271" t="s">
        <v>471</v>
      </c>
      <c r="L107" s="2272"/>
      <c r="M107" s="2272"/>
      <c r="N107" s="2274"/>
      <c r="O107" s="2231"/>
      <c r="P107" s="2231"/>
    </row>
    <row r="108" spans="2:16" ht="51.75" customHeight="1">
      <c r="B108" s="1810"/>
      <c r="C108" s="1811"/>
      <c r="D108" s="1811"/>
      <c r="E108" s="2267"/>
      <c r="F108" s="2790" t="s">
        <v>1908</v>
      </c>
      <c r="G108" s="2791"/>
      <c r="H108" s="2792"/>
      <c r="I108" s="2278"/>
      <c r="J108" s="2279"/>
      <c r="K108" s="2790" t="s">
        <v>1909</v>
      </c>
      <c r="L108" s="2791"/>
      <c r="M108" s="2791"/>
      <c r="N108" s="2792"/>
      <c r="O108" s="2232"/>
      <c r="P108" s="2232"/>
    </row>
    <row r="109" spans="2:16" ht="21" customHeight="1">
      <c r="B109" s="1810"/>
      <c r="C109" s="1811"/>
      <c r="D109" s="1811"/>
      <c r="E109" s="2267"/>
      <c r="F109" s="2275" t="s">
        <v>1910</v>
      </c>
      <c r="G109" s="2276"/>
      <c r="H109" s="2277"/>
      <c r="I109" s="2278">
        <v>11602410</v>
      </c>
      <c r="J109" s="2279"/>
      <c r="K109" s="2275" t="s">
        <v>1911</v>
      </c>
      <c r="L109" s="2276"/>
      <c r="M109" s="2276"/>
      <c r="N109" s="2277"/>
      <c r="O109" s="2232"/>
      <c r="P109" s="2232"/>
    </row>
    <row r="110" spans="2:16" ht="21" customHeight="1">
      <c r="B110" s="1810"/>
      <c r="C110" s="1811"/>
      <c r="D110" s="1811"/>
      <c r="E110" s="2267"/>
      <c r="F110" s="2275" t="s">
        <v>1912</v>
      </c>
      <c r="G110" s="2276"/>
      <c r="H110" s="2277"/>
      <c r="I110" s="2278">
        <v>32759036</v>
      </c>
      <c r="J110" s="2279"/>
      <c r="K110" s="2275" t="s">
        <v>1913</v>
      </c>
      <c r="L110" s="2276"/>
      <c r="M110" s="2276"/>
      <c r="N110" s="2277"/>
      <c r="O110" s="2232"/>
      <c r="P110" s="2232"/>
    </row>
    <row r="111" spans="2:16" ht="21.75" customHeight="1" thickBot="1">
      <c r="B111" s="2268"/>
      <c r="C111" s="2269"/>
      <c r="D111" s="2269"/>
      <c r="E111" s="2270"/>
      <c r="F111" s="2207"/>
      <c r="G111" s="2280"/>
      <c r="H111" s="2281"/>
      <c r="I111" s="2282"/>
      <c r="J111" s="2283"/>
      <c r="K111" s="2284" t="s">
        <v>269</v>
      </c>
      <c r="L111" s="2285"/>
      <c r="M111" s="2285"/>
      <c r="N111" s="2286"/>
      <c r="O111" s="2243"/>
      <c r="P111" s="2243"/>
    </row>
    <row r="112" spans="2:16" ht="26.25" customHeight="1" thickBot="1">
      <c r="B112" s="1849" t="s">
        <v>122</v>
      </c>
      <c r="C112" s="1850"/>
      <c r="D112" s="1850"/>
      <c r="E112" s="1850"/>
      <c r="F112" s="1850"/>
      <c r="G112" s="1850"/>
      <c r="H112" s="1850"/>
      <c r="I112" s="1850"/>
      <c r="J112" s="1850"/>
      <c r="K112" s="1850"/>
      <c r="L112" s="1850"/>
      <c r="M112" s="1850"/>
      <c r="N112" s="1850"/>
      <c r="O112" s="1850"/>
      <c r="P112" s="1851"/>
    </row>
    <row r="113" spans="2:16" ht="39.75" customHeight="1">
      <c r="B113" s="72" t="s">
        <v>578</v>
      </c>
      <c r="C113" s="2244" t="s">
        <v>579</v>
      </c>
      <c r="D113" s="2244"/>
      <c r="E113" s="2244"/>
      <c r="F113" s="2244"/>
      <c r="G113" s="2244"/>
      <c r="H113" s="2244"/>
      <c r="I113" s="2244"/>
      <c r="J113" s="2244"/>
      <c r="K113" s="2244"/>
      <c r="L113" s="2244"/>
      <c r="M113" s="2244"/>
      <c r="N113" s="2244"/>
      <c r="O113" s="2788" t="s">
        <v>1914</v>
      </c>
      <c r="P113" s="2245"/>
    </row>
    <row r="114" spans="2:16" ht="20.25" customHeight="1">
      <c r="B114" s="2246" t="s">
        <v>580</v>
      </c>
      <c r="C114" s="2247"/>
      <c r="D114" s="2247"/>
      <c r="E114" s="2247"/>
      <c r="F114" s="2248"/>
      <c r="G114" s="2252" t="s">
        <v>581</v>
      </c>
      <c r="H114" s="2252"/>
      <c r="I114" s="2252"/>
      <c r="J114" s="2252"/>
      <c r="K114" s="2252"/>
      <c r="L114" s="2253"/>
      <c r="M114" s="2253"/>
      <c r="N114" s="2253"/>
      <c r="O114" s="2789"/>
      <c r="P114" s="2124"/>
    </row>
    <row r="115" spans="2:16" ht="33.75" customHeight="1">
      <c r="B115" s="2249"/>
      <c r="C115" s="2250"/>
      <c r="D115" s="2250"/>
      <c r="E115" s="2250"/>
      <c r="F115" s="2251"/>
      <c r="G115" s="2253" t="s">
        <v>125</v>
      </c>
      <c r="H115" s="2254"/>
      <c r="I115" s="2253" t="s">
        <v>141</v>
      </c>
      <c r="J115" s="2254"/>
      <c r="K115" s="1545" t="s">
        <v>582</v>
      </c>
      <c r="L115" s="2255" t="s">
        <v>583</v>
      </c>
      <c r="M115" s="2255"/>
      <c r="N115" s="2256"/>
      <c r="O115" s="2448"/>
      <c r="P115" s="2197"/>
    </row>
    <row r="116" spans="2:16" ht="81" customHeight="1">
      <c r="B116" s="73" t="s">
        <v>435</v>
      </c>
      <c r="C116" s="1885" t="s">
        <v>584</v>
      </c>
      <c r="D116" s="1885"/>
      <c r="E116" s="1885"/>
      <c r="F116" s="2148"/>
      <c r="G116" s="2108" t="s">
        <v>56</v>
      </c>
      <c r="H116" s="2109"/>
      <c r="I116" s="2108" t="s">
        <v>56</v>
      </c>
      <c r="J116" s="2109"/>
      <c r="K116" s="1522" t="s">
        <v>56</v>
      </c>
      <c r="L116" s="2108" t="s">
        <v>56</v>
      </c>
      <c r="M116" s="2110"/>
      <c r="N116" s="2191"/>
      <c r="O116" s="2231"/>
      <c r="P116" s="2231"/>
    </row>
    <row r="117" spans="2:16" ht="42" customHeight="1">
      <c r="B117" s="73" t="s">
        <v>441</v>
      </c>
      <c r="C117" s="1885" t="s">
        <v>585</v>
      </c>
      <c r="D117" s="1885"/>
      <c r="E117" s="1885"/>
      <c r="F117" s="2148"/>
      <c r="G117" s="2108" t="s">
        <v>56</v>
      </c>
      <c r="H117" s="2109"/>
      <c r="I117" s="2108" t="s">
        <v>56</v>
      </c>
      <c r="J117" s="2109"/>
      <c r="K117" s="1522" t="s">
        <v>56</v>
      </c>
      <c r="L117" s="2108" t="s">
        <v>56</v>
      </c>
      <c r="M117" s="2110"/>
      <c r="N117" s="2191"/>
      <c r="O117" s="2232"/>
      <c r="P117" s="2232"/>
    </row>
    <row r="118" spans="2:16" ht="54.75" customHeight="1">
      <c r="B118" s="73" t="s">
        <v>586</v>
      </c>
      <c r="C118" s="1885" t="s">
        <v>587</v>
      </c>
      <c r="D118" s="1885"/>
      <c r="E118" s="1885"/>
      <c r="F118" s="2148"/>
      <c r="G118" s="2108" t="s">
        <v>56</v>
      </c>
      <c r="H118" s="2109"/>
      <c r="I118" s="2108" t="s">
        <v>56</v>
      </c>
      <c r="J118" s="2109"/>
      <c r="K118" s="1522" t="s">
        <v>56</v>
      </c>
      <c r="L118" s="2108" t="s">
        <v>56</v>
      </c>
      <c r="M118" s="2110"/>
      <c r="N118" s="2191"/>
      <c r="O118" s="2232"/>
      <c r="P118" s="2232"/>
    </row>
    <row r="119" spans="2:16" ht="42.75" customHeight="1">
      <c r="B119" s="73" t="s">
        <v>588</v>
      </c>
      <c r="C119" s="1885" t="s">
        <v>589</v>
      </c>
      <c r="D119" s="1885"/>
      <c r="E119" s="1885"/>
      <c r="F119" s="2148"/>
      <c r="G119" s="2108" t="s">
        <v>56</v>
      </c>
      <c r="H119" s="2109"/>
      <c r="I119" s="2108" t="s">
        <v>56</v>
      </c>
      <c r="J119" s="2109"/>
      <c r="K119" s="1522" t="s">
        <v>56</v>
      </c>
      <c r="L119" s="2108" t="s">
        <v>56</v>
      </c>
      <c r="M119" s="2110"/>
      <c r="N119" s="2191"/>
      <c r="O119" s="2232"/>
      <c r="P119" s="2232"/>
    </row>
    <row r="120" spans="2:16" ht="26.25" customHeight="1">
      <c r="B120" s="73" t="s">
        <v>590</v>
      </c>
      <c r="C120" s="1885" t="s">
        <v>591</v>
      </c>
      <c r="D120" s="1885"/>
      <c r="E120" s="1885"/>
      <c r="F120" s="2148"/>
      <c r="G120" s="2108" t="s">
        <v>56</v>
      </c>
      <c r="H120" s="2109"/>
      <c r="I120" s="2108" t="s">
        <v>56</v>
      </c>
      <c r="J120" s="2109"/>
      <c r="K120" s="1522" t="s">
        <v>56</v>
      </c>
      <c r="L120" s="2108" t="s">
        <v>56</v>
      </c>
      <c r="M120" s="2110"/>
      <c r="N120" s="2191"/>
      <c r="O120" s="2232"/>
      <c r="P120" s="2232"/>
    </row>
    <row r="121" spans="2:16" ht="24.75" customHeight="1">
      <c r="B121" s="73" t="s">
        <v>450</v>
      </c>
      <c r="C121" s="1885" t="s">
        <v>131</v>
      </c>
      <c r="D121" s="1885"/>
      <c r="E121" s="1885"/>
      <c r="F121" s="2148"/>
      <c r="G121" s="2108" t="s">
        <v>56</v>
      </c>
      <c r="H121" s="2109"/>
      <c r="I121" s="2108" t="s">
        <v>56</v>
      </c>
      <c r="J121" s="2109"/>
      <c r="K121" s="1522" t="s">
        <v>56</v>
      </c>
      <c r="L121" s="2108" t="s">
        <v>56</v>
      </c>
      <c r="M121" s="2110"/>
      <c r="N121" s="2191"/>
      <c r="O121" s="2232"/>
      <c r="P121" s="2232"/>
    </row>
    <row r="122" spans="2:16" ht="24.75" customHeight="1">
      <c r="B122" s="73" t="s">
        <v>453</v>
      </c>
      <c r="C122" s="1885" t="s">
        <v>132</v>
      </c>
      <c r="D122" s="1885"/>
      <c r="E122" s="1885"/>
      <c r="F122" s="2148"/>
      <c r="G122" s="2108" t="s">
        <v>57</v>
      </c>
      <c r="H122" s="2109"/>
      <c r="I122" s="2108" t="s">
        <v>57</v>
      </c>
      <c r="J122" s="2109"/>
      <c r="K122" s="1522" t="s">
        <v>57</v>
      </c>
      <c r="L122" s="2108" t="s">
        <v>57</v>
      </c>
      <c r="M122" s="2110"/>
      <c r="N122" s="2191"/>
      <c r="O122" s="2232"/>
      <c r="P122" s="2232"/>
    </row>
    <row r="123" spans="2:16" ht="24" customHeight="1">
      <c r="B123" s="73" t="s">
        <v>456</v>
      </c>
      <c r="C123" s="1885" t="s">
        <v>592</v>
      </c>
      <c r="D123" s="1885"/>
      <c r="E123" s="1885"/>
      <c r="F123" s="2148"/>
      <c r="G123" s="2108" t="s">
        <v>56</v>
      </c>
      <c r="H123" s="2109"/>
      <c r="I123" s="2108" t="s">
        <v>56</v>
      </c>
      <c r="J123" s="2109"/>
      <c r="K123" s="1522" t="s">
        <v>56</v>
      </c>
      <c r="L123" s="2108" t="s">
        <v>56</v>
      </c>
      <c r="M123" s="2110"/>
      <c r="N123" s="2191"/>
      <c r="O123" s="2232"/>
      <c r="P123" s="2232"/>
    </row>
    <row r="124" spans="2:16" ht="24" customHeight="1">
      <c r="B124" s="73" t="s">
        <v>458</v>
      </c>
      <c r="C124" s="1885" t="s">
        <v>593</v>
      </c>
      <c r="D124" s="1885"/>
      <c r="E124" s="1885"/>
      <c r="F124" s="2148"/>
      <c r="G124" s="2108" t="s">
        <v>57</v>
      </c>
      <c r="H124" s="2109"/>
      <c r="I124" s="2108" t="s">
        <v>56</v>
      </c>
      <c r="J124" s="2109"/>
      <c r="K124" s="1522" t="s">
        <v>56</v>
      </c>
      <c r="L124" s="2108" t="s">
        <v>57</v>
      </c>
      <c r="M124" s="2110"/>
      <c r="N124" s="2191"/>
      <c r="O124" s="2232"/>
      <c r="P124" s="2232"/>
    </row>
    <row r="125" spans="2:16" ht="24" customHeight="1">
      <c r="B125" s="73" t="s">
        <v>594</v>
      </c>
      <c r="C125" s="1885" t="s">
        <v>595</v>
      </c>
      <c r="D125" s="1885"/>
      <c r="E125" s="1885"/>
      <c r="F125" s="2148"/>
      <c r="G125" s="2108" t="s">
        <v>56</v>
      </c>
      <c r="H125" s="2109"/>
      <c r="I125" s="2108" t="s">
        <v>56</v>
      </c>
      <c r="J125" s="2109"/>
      <c r="K125" s="1522" t="s">
        <v>56</v>
      </c>
      <c r="L125" s="2108" t="s">
        <v>57</v>
      </c>
      <c r="M125" s="2110"/>
      <c r="N125" s="2191"/>
      <c r="O125" s="2232"/>
      <c r="P125" s="2232"/>
    </row>
    <row r="126" spans="2:16" ht="21" customHeight="1">
      <c r="B126" s="73" t="s">
        <v>596</v>
      </c>
      <c r="C126" s="1885" t="s">
        <v>597</v>
      </c>
      <c r="D126" s="1885"/>
      <c r="E126" s="1885"/>
      <c r="F126" s="2148"/>
      <c r="G126" s="2108" t="s">
        <v>65</v>
      </c>
      <c r="H126" s="2109"/>
      <c r="I126" s="2108" t="s">
        <v>65</v>
      </c>
      <c r="J126" s="2109"/>
      <c r="K126" s="1522" t="s">
        <v>65</v>
      </c>
      <c r="L126" s="2108" t="s">
        <v>65</v>
      </c>
      <c r="M126" s="2110"/>
      <c r="N126" s="2191"/>
      <c r="O126" s="2232"/>
      <c r="P126" s="2232"/>
    </row>
    <row r="127" spans="2:16" ht="29.25" customHeight="1">
      <c r="B127" s="73" t="s">
        <v>598</v>
      </c>
      <c r="C127" s="1885" t="s">
        <v>599</v>
      </c>
      <c r="D127" s="1885"/>
      <c r="E127" s="1885"/>
      <c r="F127" s="2148"/>
      <c r="G127" s="2108" t="s">
        <v>65</v>
      </c>
      <c r="H127" s="2109"/>
      <c r="I127" s="2108" t="s">
        <v>65</v>
      </c>
      <c r="J127" s="2109"/>
      <c r="K127" s="1522" t="s">
        <v>65</v>
      </c>
      <c r="L127" s="2108" t="s">
        <v>65</v>
      </c>
      <c r="M127" s="2110"/>
      <c r="N127" s="2191"/>
      <c r="O127" s="2232"/>
      <c r="P127" s="2232"/>
    </row>
    <row r="128" spans="2:16" ht="21" customHeight="1">
      <c r="B128" s="73" t="s">
        <v>600</v>
      </c>
      <c r="C128" s="1885" t="s">
        <v>601</v>
      </c>
      <c r="D128" s="1885"/>
      <c r="E128" s="1885"/>
      <c r="F128" s="2148"/>
      <c r="G128" s="2108" t="s">
        <v>57</v>
      </c>
      <c r="H128" s="2109"/>
      <c r="I128" s="2108" t="s">
        <v>57</v>
      </c>
      <c r="J128" s="2109"/>
      <c r="K128" s="1522" t="s">
        <v>57</v>
      </c>
      <c r="L128" s="2108" t="s">
        <v>57</v>
      </c>
      <c r="M128" s="2110"/>
      <c r="N128" s="2191"/>
      <c r="O128" s="2232"/>
      <c r="P128" s="2232"/>
    </row>
    <row r="129" spans="1:16" ht="32.25" customHeight="1">
      <c r="B129" s="74" t="s">
        <v>602</v>
      </c>
      <c r="C129" s="1885" t="s">
        <v>603</v>
      </c>
      <c r="D129" s="1885"/>
      <c r="E129" s="1885"/>
      <c r="F129" s="1885"/>
      <c r="G129" s="1885"/>
      <c r="H129" s="1885"/>
      <c r="I129" s="1885"/>
      <c r="J129" s="1885"/>
      <c r="K129" s="1885"/>
      <c r="L129" s="1885"/>
      <c r="M129" s="1885"/>
      <c r="N129" s="1886"/>
      <c r="O129" s="2232"/>
      <c r="P129" s="2232"/>
    </row>
    <row r="130" spans="1:16" ht="27.75" customHeight="1">
      <c r="B130" s="75" t="s">
        <v>458</v>
      </c>
      <c r="C130" s="2241" t="s">
        <v>604</v>
      </c>
      <c r="D130" s="2241"/>
      <c r="E130" s="2242"/>
      <c r="F130" s="2242"/>
      <c r="G130" s="2108"/>
      <c r="H130" s="2109"/>
      <c r="I130" s="2108"/>
      <c r="J130" s="2109"/>
      <c r="K130" s="1522"/>
      <c r="L130" s="2108"/>
      <c r="M130" s="2110"/>
      <c r="N130" s="2191"/>
      <c r="O130" s="2232"/>
      <c r="P130" s="2232"/>
    </row>
    <row r="131" spans="1:16" ht="27.75" customHeight="1">
      <c r="B131" s="75" t="s">
        <v>489</v>
      </c>
      <c r="C131" s="2241" t="s">
        <v>604</v>
      </c>
      <c r="D131" s="2241"/>
      <c r="E131" s="2242"/>
      <c r="F131" s="2242"/>
      <c r="G131" s="2108"/>
      <c r="H131" s="2109"/>
      <c r="I131" s="2108"/>
      <c r="J131" s="2109"/>
      <c r="K131" s="1522"/>
      <c r="L131" s="2108"/>
      <c r="M131" s="2110"/>
      <c r="N131" s="2191"/>
      <c r="O131" s="2232"/>
      <c r="P131" s="2232"/>
    </row>
    <row r="132" spans="1:16" ht="27.75" customHeight="1">
      <c r="B132" s="75" t="s">
        <v>493</v>
      </c>
      <c r="C132" s="2241" t="s">
        <v>604</v>
      </c>
      <c r="D132" s="2241"/>
      <c r="E132" s="2242"/>
      <c r="F132" s="2242"/>
      <c r="G132" s="2108"/>
      <c r="H132" s="2109"/>
      <c r="I132" s="2108"/>
      <c r="J132" s="2109"/>
      <c r="K132" s="1522"/>
      <c r="L132" s="2108"/>
      <c r="M132" s="2110"/>
      <c r="N132" s="2191"/>
      <c r="O132" s="2232"/>
      <c r="P132" s="2232"/>
    </row>
    <row r="133" spans="1:16" ht="39.75" customHeight="1" thickBot="1">
      <c r="B133" s="70" t="s">
        <v>605</v>
      </c>
      <c r="C133" s="1978" t="s">
        <v>606</v>
      </c>
      <c r="D133" s="1978"/>
      <c r="E133" s="1978"/>
      <c r="F133" s="1979"/>
      <c r="G133" s="2230"/>
      <c r="H133" s="2230"/>
      <c r="I133" s="2230"/>
      <c r="J133" s="2230"/>
      <c r="K133" s="2230"/>
      <c r="L133" s="2230"/>
      <c r="M133" s="2230"/>
      <c r="N133" s="2230"/>
      <c r="O133" s="2243"/>
      <c r="P133" s="2243"/>
    </row>
    <row r="134" spans="1:16" ht="25.5" customHeight="1" thickBot="1">
      <c r="B134" s="1894" t="s">
        <v>155</v>
      </c>
      <c r="C134" s="1895"/>
      <c r="D134" s="1895"/>
      <c r="E134" s="1895"/>
      <c r="F134" s="1895"/>
      <c r="G134" s="1895"/>
      <c r="H134" s="1895"/>
      <c r="I134" s="1895"/>
      <c r="J134" s="1895"/>
      <c r="K134" s="1895"/>
      <c r="L134" s="1895"/>
      <c r="M134" s="1895"/>
      <c r="N134" s="1895"/>
      <c r="O134" s="1895"/>
      <c r="P134" s="1896"/>
    </row>
    <row r="135" spans="1:16" ht="110.25" customHeight="1">
      <c r="B135" s="28" t="s">
        <v>607</v>
      </c>
      <c r="C135" s="2111" t="s">
        <v>608</v>
      </c>
      <c r="D135" s="2111"/>
      <c r="E135" s="2111"/>
      <c r="F135" s="2111"/>
      <c r="G135" s="1531" t="s">
        <v>56</v>
      </c>
      <c r="H135" s="2236" t="s">
        <v>609</v>
      </c>
      <c r="I135" s="2237"/>
      <c r="J135" s="2238" t="s">
        <v>1915</v>
      </c>
      <c r="K135" s="2239"/>
      <c r="L135" s="2239"/>
      <c r="M135" s="2239"/>
      <c r="N135" s="2240"/>
      <c r="O135" s="1628" t="s">
        <v>1916</v>
      </c>
      <c r="P135" s="1540"/>
    </row>
    <row r="136" spans="1:16" ht="15.75" customHeight="1">
      <c r="B136" s="2227" t="s">
        <v>610</v>
      </c>
      <c r="C136" s="2228"/>
      <c r="D136" s="2228"/>
      <c r="E136" s="2228"/>
      <c r="F136" s="2228"/>
      <c r="G136" s="2228"/>
      <c r="H136" s="2228"/>
      <c r="I136" s="2228"/>
      <c r="J136" s="2228"/>
      <c r="K136" s="2228"/>
      <c r="L136" s="2228"/>
      <c r="M136" s="2228"/>
      <c r="N136" s="2228"/>
      <c r="O136" s="2228"/>
      <c r="P136" s="2229"/>
    </row>
    <row r="137" spans="1:16" ht="38.25" customHeight="1">
      <c r="B137" s="1490" t="s">
        <v>611</v>
      </c>
      <c r="C137" s="2028" t="s">
        <v>612</v>
      </c>
      <c r="D137" s="2028"/>
      <c r="E137" s="2028"/>
      <c r="F137" s="2028"/>
      <c r="G137" s="2028"/>
      <c r="H137" s="1999" t="s">
        <v>1917</v>
      </c>
      <c r="I137" s="2027"/>
      <c r="J137" s="2027"/>
      <c r="K137" s="2169" t="s">
        <v>514</v>
      </c>
      <c r="L137" s="2230"/>
      <c r="M137" s="2230"/>
      <c r="N137" s="2022"/>
      <c r="O137" s="2231"/>
      <c r="P137" s="2231"/>
    </row>
    <row r="138" spans="1:16" ht="19.5" customHeight="1">
      <c r="B138" s="1490" t="s">
        <v>441</v>
      </c>
      <c r="C138" s="2028" t="s">
        <v>613</v>
      </c>
      <c r="D138" s="2028"/>
      <c r="E138" s="2028"/>
      <c r="F138" s="2028"/>
      <c r="G138" s="2028"/>
      <c r="H138" s="1999" t="s">
        <v>1918</v>
      </c>
      <c r="I138" s="2027"/>
      <c r="J138" s="2027"/>
      <c r="K138" s="2169"/>
      <c r="L138" s="2048"/>
      <c r="M138" s="2048"/>
      <c r="N138" s="2024"/>
      <c r="O138" s="2232"/>
      <c r="P138" s="2232"/>
    </row>
    <row r="139" spans="1:16" ht="19.5" customHeight="1">
      <c r="B139" s="1490" t="s">
        <v>443</v>
      </c>
      <c r="C139" s="2028" t="s">
        <v>614</v>
      </c>
      <c r="D139" s="2028"/>
      <c r="E139" s="2028"/>
      <c r="F139" s="2028"/>
      <c r="G139" s="2028"/>
      <c r="H139" s="1999" t="s">
        <v>56</v>
      </c>
      <c r="I139" s="2027"/>
      <c r="J139" s="2027"/>
      <c r="K139" s="2169"/>
      <c r="L139" s="2049"/>
      <c r="M139" s="2049"/>
      <c r="N139" s="2026"/>
      <c r="O139" s="2232"/>
      <c r="P139" s="2232"/>
    </row>
    <row r="140" spans="1:16" ht="34.5" customHeight="1">
      <c r="B140" s="1490" t="s">
        <v>445</v>
      </c>
      <c r="C140" s="2028" t="s">
        <v>615</v>
      </c>
      <c r="D140" s="2028"/>
      <c r="E140" s="2028"/>
      <c r="F140" s="2028"/>
      <c r="G140" s="2029"/>
      <c r="H140" s="1999" t="s">
        <v>876</v>
      </c>
      <c r="I140" s="2027"/>
      <c r="J140" s="2027"/>
      <c r="K140" s="2169"/>
      <c r="L140" s="2222"/>
      <c r="M140" s="2223"/>
      <c r="N140" s="2224"/>
      <c r="O140" s="2233"/>
      <c r="P140" s="2233"/>
    </row>
    <row r="141" spans="1:16" ht="54" customHeight="1">
      <c r="B141" s="23" t="s">
        <v>616</v>
      </c>
      <c r="C141" s="2028" t="s">
        <v>617</v>
      </c>
      <c r="D141" s="2028"/>
      <c r="E141" s="2028"/>
      <c r="F141" s="2028"/>
      <c r="G141" s="2028"/>
      <c r="H141" s="1999" t="s">
        <v>56</v>
      </c>
      <c r="I141" s="2027"/>
      <c r="J141" s="2027"/>
      <c r="K141" s="2169"/>
      <c r="L141" s="2039"/>
      <c r="M141" s="2039"/>
      <c r="N141" s="2225"/>
      <c r="O141" s="2051" t="s">
        <v>1919</v>
      </c>
      <c r="P141" s="2051"/>
    </row>
    <row r="142" spans="1:16" ht="72.599999999999994" customHeight="1">
      <c r="B142" s="76" t="s">
        <v>435</v>
      </c>
      <c r="C142" s="2028" t="s">
        <v>618</v>
      </c>
      <c r="D142" s="2028"/>
      <c r="E142" s="2028"/>
      <c r="F142" s="2028"/>
      <c r="G142" s="2029"/>
      <c r="H142" s="1999" t="s">
        <v>1920</v>
      </c>
      <c r="I142" s="2027"/>
      <c r="J142" s="2027"/>
      <c r="K142" s="2169"/>
      <c r="L142" s="2056"/>
      <c r="M142" s="2056"/>
      <c r="N142" s="2226"/>
      <c r="O142" s="2197"/>
      <c r="P142" s="2197"/>
    </row>
    <row r="143" spans="1:16" ht="62.25" customHeight="1">
      <c r="B143" s="23" t="s">
        <v>619</v>
      </c>
      <c r="C143" s="2028" t="s">
        <v>620</v>
      </c>
      <c r="D143" s="2028"/>
      <c r="E143" s="2028"/>
      <c r="F143" s="2028"/>
      <c r="G143" s="2028"/>
      <c r="H143" s="1999" t="s">
        <v>56</v>
      </c>
      <c r="I143" s="2027"/>
      <c r="J143" s="2027"/>
      <c r="K143" s="2169"/>
      <c r="L143" s="2153"/>
      <c r="M143" s="2153"/>
      <c r="N143" s="2234"/>
      <c r="O143" s="2051" t="s">
        <v>1919</v>
      </c>
      <c r="P143" s="2051"/>
    </row>
    <row r="144" spans="1:16" ht="116.25" customHeight="1" thickBot="1">
      <c r="A144" s="77"/>
      <c r="B144" s="22" t="s">
        <v>435</v>
      </c>
      <c r="C144" s="1855" t="s">
        <v>618</v>
      </c>
      <c r="D144" s="1855"/>
      <c r="E144" s="1855"/>
      <c r="F144" s="1855"/>
      <c r="G144" s="2098"/>
      <c r="H144" s="1999" t="s">
        <v>1921</v>
      </c>
      <c r="I144" s="2027"/>
      <c r="J144" s="2027"/>
      <c r="K144" s="2169"/>
      <c r="L144" s="2156"/>
      <c r="M144" s="2156"/>
      <c r="N144" s="2235"/>
      <c r="O144" s="2124"/>
      <c r="P144" s="2124"/>
    </row>
    <row r="145" spans="2:16" ht="49.5" customHeight="1">
      <c r="B145" s="2212" t="s">
        <v>621</v>
      </c>
      <c r="C145" s="2213"/>
      <c r="D145" s="2213"/>
      <c r="E145" s="2213"/>
      <c r="F145" s="2213"/>
      <c r="G145" s="2213"/>
      <c r="H145" s="2213"/>
      <c r="I145" s="2213"/>
      <c r="J145" s="2213"/>
      <c r="K145" s="2214"/>
      <c r="L145" s="2213"/>
      <c r="M145" s="2213"/>
      <c r="N145" s="2213"/>
      <c r="O145" s="2213"/>
      <c r="P145" s="2215"/>
    </row>
    <row r="146" spans="2:16" ht="31.5" customHeight="1">
      <c r="B146" s="78" t="s">
        <v>622</v>
      </c>
      <c r="C146" s="2140" t="s">
        <v>623</v>
      </c>
      <c r="D146" s="2140"/>
      <c r="E146" s="2140"/>
      <c r="F146" s="2216"/>
      <c r="G146" s="2217" t="s">
        <v>624</v>
      </c>
      <c r="H146" s="2218"/>
      <c r="I146" s="2219"/>
      <c r="J146" s="2217" t="s">
        <v>625</v>
      </c>
      <c r="K146" s="2218"/>
      <c r="L146" s="2219"/>
      <c r="M146" s="2220" t="s">
        <v>471</v>
      </c>
      <c r="N146" s="2221"/>
      <c r="O146" s="2006" t="s">
        <v>849</v>
      </c>
      <c r="P146" s="2006"/>
    </row>
    <row r="147" spans="2:16" ht="83.25" customHeight="1">
      <c r="B147" s="76" t="s">
        <v>611</v>
      </c>
      <c r="C147" s="1885" t="s">
        <v>584</v>
      </c>
      <c r="D147" s="1885"/>
      <c r="E147" s="1885"/>
      <c r="F147" s="2148"/>
      <c r="G147" s="2108" t="s">
        <v>168</v>
      </c>
      <c r="H147" s="2110"/>
      <c r="I147" s="2109"/>
      <c r="J147" s="2108" t="s">
        <v>168</v>
      </c>
      <c r="K147" s="2110"/>
      <c r="L147" s="2109"/>
      <c r="M147" s="2162"/>
      <c r="N147" s="2196"/>
      <c r="O147" s="2165"/>
      <c r="P147" s="2165"/>
    </row>
    <row r="148" spans="2:16" ht="42" customHeight="1">
      <c r="B148" s="76" t="s">
        <v>441</v>
      </c>
      <c r="C148" s="1885" t="s">
        <v>585</v>
      </c>
      <c r="D148" s="1885"/>
      <c r="E148" s="1885"/>
      <c r="F148" s="2148"/>
      <c r="G148" s="2108" t="s">
        <v>168</v>
      </c>
      <c r="H148" s="2110"/>
      <c r="I148" s="2109"/>
      <c r="J148" s="2108" t="s">
        <v>168</v>
      </c>
      <c r="K148" s="2110"/>
      <c r="L148" s="2109"/>
      <c r="M148" s="2162"/>
      <c r="N148" s="2196"/>
      <c r="O148" s="2165"/>
      <c r="P148" s="2165"/>
    </row>
    <row r="149" spans="2:16" ht="31.5" customHeight="1">
      <c r="B149" s="76" t="s">
        <v>443</v>
      </c>
      <c r="C149" s="79" t="s">
        <v>458</v>
      </c>
      <c r="D149" s="1885" t="s">
        <v>626</v>
      </c>
      <c r="E149" s="1885"/>
      <c r="F149" s="2148"/>
      <c r="G149" s="2108" t="s">
        <v>168</v>
      </c>
      <c r="H149" s="2110"/>
      <c r="I149" s="2109"/>
      <c r="J149" s="2108" t="s">
        <v>168</v>
      </c>
      <c r="K149" s="2110"/>
      <c r="L149" s="2109"/>
      <c r="M149" s="2162"/>
      <c r="N149" s="2196"/>
      <c r="O149" s="2165"/>
      <c r="P149" s="2165"/>
    </row>
    <row r="150" spans="2:16" ht="32.25" customHeight="1">
      <c r="B150" s="76"/>
      <c r="C150" s="1528" t="s">
        <v>489</v>
      </c>
      <c r="D150" s="1885" t="s">
        <v>627</v>
      </c>
      <c r="E150" s="1885"/>
      <c r="F150" s="2148"/>
      <c r="G150" s="2108" t="s">
        <v>168</v>
      </c>
      <c r="H150" s="2110"/>
      <c r="I150" s="2109"/>
      <c r="J150" s="2108" t="s">
        <v>168</v>
      </c>
      <c r="K150" s="2110"/>
      <c r="L150" s="2109"/>
      <c r="M150" s="1533"/>
      <c r="N150" s="1539"/>
      <c r="O150" s="2165"/>
      <c r="P150" s="2165"/>
    </row>
    <row r="151" spans="2:16" ht="41.25" customHeight="1">
      <c r="B151" s="76" t="s">
        <v>445</v>
      </c>
      <c r="C151" s="1885" t="s">
        <v>589</v>
      </c>
      <c r="D151" s="1885"/>
      <c r="E151" s="1885"/>
      <c r="F151" s="2148"/>
      <c r="G151" s="2108" t="s">
        <v>167</v>
      </c>
      <c r="H151" s="2110"/>
      <c r="I151" s="2109"/>
      <c r="J151" s="2108" t="s">
        <v>167</v>
      </c>
      <c r="K151" s="2110"/>
      <c r="L151" s="2109"/>
      <c r="M151" s="2162"/>
      <c r="N151" s="2196"/>
      <c r="O151" s="2165"/>
      <c r="P151" s="2165"/>
    </row>
    <row r="152" spans="2:16" ht="29.25" customHeight="1">
      <c r="B152" s="76" t="s">
        <v>448</v>
      </c>
      <c r="C152" s="1885" t="s">
        <v>628</v>
      </c>
      <c r="D152" s="1885"/>
      <c r="E152" s="1885"/>
      <c r="F152" s="2148"/>
      <c r="G152" s="2108" t="s">
        <v>163</v>
      </c>
      <c r="H152" s="2110"/>
      <c r="I152" s="2109"/>
      <c r="J152" s="2108" t="s">
        <v>167</v>
      </c>
      <c r="K152" s="2110"/>
      <c r="L152" s="2109"/>
      <c r="M152" s="2162"/>
      <c r="N152" s="2196"/>
      <c r="O152" s="2165"/>
      <c r="P152" s="2165"/>
    </row>
    <row r="153" spans="2:16" ht="28.5" customHeight="1">
      <c r="B153" s="76" t="s">
        <v>450</v>
      </c>
      <c r="C153" s="1885" t="s">
        <v>131</v>
      </c>
      <c r="D153" s="1885"/>
      <c r="E153" s="1885"/>
      <c r="F153" s="2148"/>
      <c r="G153" s="2108" t="s">
        <v>168</v>
      </c>
      <c r="H153" s="2110"/>
      <c r="I153" s="2109"/>
      <c r="J153" s="2108" t="s">
        <v>168</v>
      </c>
      <c r="K153" s="2110"/>
      <c r="L153" s="2109"/>
      <c r="M153" s="2162"/>
      <c r="N153" s="2196"/>
      <c r="O153" s="2165"/>
      <c r="P153" s="2165"/>
    </row>
    <row r="154" spans="2:16" ht="28.5" customHeight="1">
      <c r="B154" s="76" t="s">
        <v>453</v>
      </c>
      <c r="C154" s="1885" t="s">
        <v>132</v>
      </c>
      <c r="D154" s="1885"/>
      <c r="E154" s="1885"/>
      <c r="F154" s="2148"/>
      <c r="G154" s="2108" t="s">
        <v>62</v>
      </c>
      <c r="H154" s="2110"/>
      <c r="I154" s="2109"/>
      <c r="J154" s="2108" t="s">
        <v>62</v>
      </c>
      <c r="K154" s="2110"/>
      <c r="L154" s="2109"/>
      <c r="M154" s="2162"/>
      <c r="N154" s="2196"/>
      <c r="O154" s="2165"/>
      <c r="P154" s="2165"/>
    </row>
    <row r="155" spans="2:16" ht="28.5" customHeight="1">
      <c r="B155" s="76" t="s">
        <v>456</v>
      </c>
      <c r="C155" s="1885" t="s">
        <v>629</v>
      </c>
      <c r="D155" s="1885"/>
      <c r="E155" s="1885"/>
      <c r="F155" s="2148"/>
      <c r="G155" s="2108" t="s">
        <v>168</v>
      </c>
      <c r="H155" s="2110"/>
      <c r="I155" s="2109"/>
      <c r="J155" s="2108" t="s">
        <v>168</v>
      </c>
      <c r="K155" s="2110"/>
      <c r="L155" s="2109"/>
      <c r="M155" s="2163"/>
      <c r="N155" s="2196"/>
      <c r="O155" s="2017"/>
      <c r="P155" s="2017"/>
    </row>
    <row r="156" spans="2:16" ht="28.5" customHeight="1">
      <c r="B156" s="76" t="s">
        <v>458</v>
      </c>
      <c r="C156" s="1885" t="s">
        <v>593</v>
      </c>
      <c r="D156" s="1885"/>
      <c r="E156" s="1885"/>
      <c r="F156" s="2148"/>
      <c r="G156" s="2108" t="s">
        <v>167</v>
      </c>
      <c r="H156" s="2110"/>
      <c r="I156" s="2109"/>
      <c r="J156" s="2108" t="s">
        <v>167</v>
      </c>
      <c r="K156" s="2110"/>
      <c r="L156" s="2109"/>
      <c r="M156" s="2163"/>
      <c r="N156" s="2196"/>
      <c r="O156" s="2017"/>
      <c r="P156" s="2017"/>
    </row>
    <row r="157" spans="2:16" ht="28.5" customHeight="1">
      <c r="B157" s="22" t="s">
        <v>594</v>
      </c>
      <c r="C157" s="1885" t="s">
        <v>595</v>
      </c>
      <c r="D157" s="1885"/>
      <c r="E157" s="1885"/>
      <c r="F157" s="2148"/>
      <c r="G157" s="2108" t="s">
        <v>167</v>
      </c>
      <c r="H157" s="2110"/>
      <c r="I157" s="2109"/>
      <c r="J157" s="2108" t="s">
        <v>167</v>
      </c>
      <c r="K157" s="2110"/>
      <c r="L157" s="2109"/>
      <c r="M157" s="2163"/>
      <c r="N157" s="2196"/>
      <c r="O157" s="2017"/>
      <c r="P157" s="2017"/>
    </row>
    <row r="158" spans="2:16" ht="28.5" customHeight="1">
      <c r="B158" s="22" t="s">
        <v>596</v>
      </c>
      <c r="C158" s="1885" t="s">
        <v>597</v>
      </c>
      <c r="D158" s="1885"/>
      <c r="E158" s="1885"/>
      <c r="F158" s="2148"/>
      <c r="G158" s="2108" t="s">
        <v>65</v>
      </c>
      <c r="H158" s="2110"/>
      <c r="I158" s="2109"/>
      <c r="J158" s="2108" t="s">
        <v>65</v>
      </c>
      <c r="K158" s="2110"/>
      <c r="L158" s="2109"/>
      <c r="M158" s="2163"/>
      <c r="N158" s="2196"/>
      <c r="O158" s="2017"/>
      <c r="P158" s="2017"/>
    </row>
    <row r="159" spans="2:16" ht="28.5" customHeight="1">
      <c r="B159" s="22" t="s">
        <v>598</v>
      </c>
      <c r="C159" s="1885" t="s">
        <v>599</v>
      </c>
      <c r="D159" s="1885"/>
      <c r="E159" s="1885"/>
      <c r="F159" s="2148"/>
      <c r="G159" s="2108" t="s">
        <v>65</v>
      </c>
      <c r="H159" s="2110"/>
      <c r="I159" s="2109"/>
      <c r="J159" s="2108" t="s">
        <v>65</v>
      </c>
      <c r="K159" s="2110"/>
      <c r="L159" s="2109"/>
      <c r="M159" s="2163"/>
      <c r="N159" s="2196"/>
      <c r="O159" s="2017"/>
      <c r="P159" s="2017"/>
    </row>
    <row r="160" spans="2:16" ht="28.5" customHeight="1">
      <c r="B160" s="22" t="s">
        <v>600</v>
      </c>
      <c r="C160" s="1885" t="s">
        <v>601</v>
      </c>
      <c r="D160" s="1885"/>
      <c r="E160" s="1885"/>
      <c r="F160" s="2148"/>
      <c r="G160" s="2108" t="s">
        <v>62</v>
      </c>
      <c r="H160" s="2110"/>
      <c r="I160" s="2109"/>
      <c r="J160" s="2108" t="s">
        <v>62</v>
      </c>
      <c r="K160" s="2110"/>
      <c r="L160" s="2109"/>
      <c r="M160" s="2163"/>
      <c r="N160" s="2196"/>
      <c r="O160" s="2017"/>
      <c r="P160" s="2017"/>
    </row>
    <row r="161" spans="1:16" ht="42.75" customHeight="1" thickBot="1">
      <c r="B161" s="80" t="s">
        <v>602</v>
      </c>
      <c r="C161" s="2206" t="s">
        <v>630</v>
      </c>
      <c r="D161" s="2206"/>
      <c r="E161" s="2206"/>
      <c r="F161" s="81" t="s">
        <v>631</v>
      </c>
      <c r="G161" s="82"/>
      <c r="H161" s="2207"/>
      <c r="I161" s="2208"/>
      <c r="J161" s="2207"/>
      <c r="K161" s="2209"/>
      <c r="L161" s="2208"/>
      <c r="M161" s="2181"/>
      <c r="N161" s="2182"/>
      <c r="O161" s="2017"/>
      <c r="P161" s="2017"/>
    </row>
    <row r="162" spans="1:16" ht="43.5" customHeight="1">
      <c r="B162" s="2210" t="s">
        <v>632</v>
      </c>
      <c r="C162" s="2211"/>
      <c r="D162" s="2211"/>
      <c r="E162" s="2211"/>
      <c r="F162" s="2211"/>
      <c r="G162" s="2211"/>
      <c r="H162" s="2211"/>
      <c r="I162" s="2211"/>
      <c r="J162" s="2211"/>
      <c r="K162" s="2211"/>
      <c r="L162" s="2211"/>
      <c r="M162" s="2211"/>
      <c r="N162" s="2211"/>
      <c r="O162" s="83"/>
      <c r="P162" s="83"/>
    </row>
    <row r="163" spans="1:16" ht="49.5" customHeight="1">
      <c r="A163" s="9"/>
      <c r="B163" s="1549" t="s">
        <v>633</v>
      </c>
      <c r="C163" s="2028" t="s">
        <v>634</v>
      </c>
      <c r="D163" s="2028"/>
      <c r="E163" s="2029"/>
      <c r="F163" s="1542" t="s">
        <v>635</v>
      </c>
      <c r="G163" s="2198" t="s">
        <v>636</v>
      </c>
      <c r="H163" s="2199"/>
      <c r="I163" s="2199"/>
      <c r="J163" s="2199"/>
      <c r="K163" s="2200"/>
      <c r="L163" s="2201" t="s">
        <v>637</v>
      </c>
      <c r="M163" s="2202"/>
      <c r="N163" s="2202"/>
      <c r="O163" s="2204" t="s">
        <v>888</v>
      </c>
      <c r="P163" s="2204"/>
    </row>
    <row r="164" spans="1:16" ht="19.5" customHeight="1">
      <c r="A164" s="9"/>
      <c r="B164" s="1492" t="s">
        <v>435</v>
      </c>
      <c r="C164" s="1997" t="s">
        <v>175</v>
      </c>
      <c r="D164" s="1997"/>
      <c r="E164" s="1998"/>
      <c r="F164" s="1523" t="s">
        <v>57</v>
      </c>
      <c r="G164" s="2188"/>
      <c r="H164" s="2189"/>
      <c r="I164" s="2189"/>
      <c r="J164" s="2189"/>
      <c r="K164" s="2190"/>
      <c r="L164" s="2108" t="s">
        <v>56</v>
      </c>
      <c r="M164" s="2110"/>
      <c r="N164" s="2110"/>
      <c r="O164" s="2204"/>
      <c r="P164" s="2204"/>
    </row>
    <row r="165" spans="1:16" ht="19.5" customHeight="1">
      <c r="A165" s="9"/>
      <c r="B165" s="1492" t="s">
        <v>441</v>
      </c>
      <c r="C165" s="1997" t="s">
        <v>176</v>
      </c>
      <c r="D165" s="1997"/>
      <c r="E165" s="1998"/>
      <c r="F165" s="1523" t="s">
        <v>56</v>
      </c>
      <c r="G165" s="2188" t="s">
        <v>1922</v>
      </c>
      <c r="H165" s="2189"/>
      <c r="I165" s="2189"/>
      <c r="J165" s="2189"/>
      <c r="K165" s="2190"/>
      <c r="L165" s="2108" t="s">
        <v>56</v>
      </c>
      <c r="M165" s="2110"/>
      <c r="N165" s="2110"/>
      <c r="O165" s="2204"/>
      <c r="P165" s="2204"/>
    </row>
    <row r="166" spans="1:16" ht="19.5" customHeight="1">
      <c r="A166" s="9"/>
      <c r="B166" s="1492" t="s">
        <v>443</v>
      </c>
      <c r="C166" s="1997" t="s">
        <v>177</v>
      </c>
      <c r="D166" s="1997"/>
      <c r="E166" s="1998"/>
      <c r="F166" s="1523" t="s">
        <v>57</v>
      </c>
      <c r="G166" s="2188"/>
      <c r="H166" s="2189"/>
      <c r="I166" s="2189"/>
      <c r="J166" s="2189"/>
      <c r="K166" s="2190"/>
      <c r="L166" s="2108" t="s">
        <v>56</v>
      </c>
      <c r="M166" s="2110"/>
      <c r="N166" s="2110"/>
      <c r="O166" s="2204"/>
      <c r="P166" s="2204"/>
    </row>
    <row r="167" spans="1:16" ht="19.5" customHeight="1">
      <c r="A167" s="9"/>
      <c r="B167" s="1492" t="s">
        <v>445</v>
      </c>
      <c r="C167" s="1997" t="s">
        <v>178</v>
      </c>
      <c r="D167" s="1997"/>
      <c r="E167" s="1998"/>
      <c r="F167" s="1523" t="s">
        <v>56</v>
      </c>
      <c r="G167" s="2188" t="s">
        <v>1922</v>
      </c>
      <c r="H167" s="2189"/>
      <c r="I167" s="2189"/>
      <c r="J167" s="2189"/>
      <c r="K167" s="2190"/>
      <c r="L167" s="2108" t="s">
        <v>56</v>
      </c>
      <c r="M167" s="2110"/>
      <c r="N167" s="2110"/>
      <c r="O167" s="2204"/>
      <c r="P167" s="2204"/>
    </row>
    <row r="168" spans="1:16" ht="19.5" customHeight="1">
      <c r="A168" s="9"/>
      <c r="B168" s="76" t="s">
        <v>448</v>
      </c>
      <c r="C168" s="1997" t="s">
        <v>179</v>
      </c>
      <c r="D168" s="1997"/>
      <c r="E168" s="1998"/>
      <c r="F168" s="1532" t="s">
        <v>56</v>
      </c>
      <c r="G168" s="2188" t="s">
        <v>1922</v>
      </c>
      <c r="H168" s="2189"/>
      <c r="I168" s="2189"/>
      <c r="J168" s="2189"/>
      <c r="K168" s="2190"/>
      <c r="L168" s="2108" t="s">
        <v>56</v>
      </c>
      <c r="M168" s="2110"/>
      <c r="N168" s="2110"/>
      <c r="O168" s="2204"/>
      <c r="P168" s="2204"/>
    </row>
    <row r="169" spans="1:16" ht="19.5" customHeight="1">
      <c r="A169" s="9"/>
      <c r="B169" s="84" t="s">
        <v>450</v>
      </c>
      <c r="C169" s="1997" t="s">
        <v>638</v>
      </c>
      <c r="D169" s="1997"/>
      <c r="E169" s="1998"/>
      <c r="F169" s="1532" t="s">
        <v>56</v>
      </c>
      <c r="G169" s="2188" t="s">
        <v>1922</v>
      </c>
      <c r="H169" s="2189"/>
      <c r="I169" s="2189"/>
      <c r="J169" s="2189"/>
      <c r="K169" s="2190"/>
      <c r="L169" s="2108" t="s">
        <v>56</v>
      </c>
      <c r="M169" s="2110"/>
      <c r="N169" s="2110"/>
      <c r="O169" s="2204"/>
      <c r="P169" s="2204"/>
    </row>
    <row r="170" spans="1:16" ht="19.5" customHeight="1">
      <c r="A170" s="9"/>
      <c r="B170" s="84" t="s">
        <v>453</v>
      </c>
      <c r="C170" s="1997" t="s">
        <v>181</v>
      </c>
      <c r="D170" s="1997"/>
      <c r="E170" s="1998"/>
      <c r="F170" s="1532" t="s">
        <v>56</v>
      </c>
      <c r="G170" s="2188" t="s">
        <v>1922</v>
      </c>
      <c r="H170" s="2189"/>
      <c r="I170" s="2189"/>
      <c r="J170" s="2189"/>
      <c r="K170" s="2190"/>
      <c r="L170" s="2108" t="s">
        <v>56</v>
      </c>
      <c r="M170" s="2110"/>
      <c r="N170" s="2110"/>
      <c r="O170" s="2204"/>
      <c r="P170" s="2204"/>
    </row>
    <row r="171" spans="1:16" ht="19.5" customHeight="1">
      <c r="A171" s="9"/>
      <c r="B171" s="84" t="s">
        <v>456</v>
      </c>
      <c r="C171" s="1997" t="s">
        <v>182</v>
      </c>
      <c r="D171" s="1997"/>
      <c r="E171" s="1998"/>
      <c r="F171" s="1532" t="s">
        <v>56</v>
      </c>
      <c r="G171" s="2188" t="s">
        <v>1922</v>
      </c>
      <c r="H171" s="2189"/>
      <c r="I171" s="2189"/>
      <c r="J171" s="2189"/>
      <c r="K171" s="2190"/>
      <c r="L171" s="2108" t="s">
        <v>56</v>
      </c>
      <c r="M171" s="2110"/>
      <c r="N171" s="2110"/>
      <c r="O171" s="2204"/>
      <c r="P171" s="2204"/>
    </row>
    <row r="172" spans="1:16" ht="19.5" customHeight="1">
      <c r="A172" s="9"/>
      <c r="B172" s="84" t="s">
        <v>458</v>
      </c>
      <c r="C172" s="1997" t="s">
        <v>183</v>
      </c>
      <c r="D172" s="1997"/>
      <c r="E172" s="1998"/>
      <c r="F172" s="1532" t="s">
        <v>56</v>
      </c>
      <c r="G172" s="2188" t="s">
        <v>1922</v>
      </c>
      <c r="H172" s="2189"/>
      <c r="I172" s="2189"/>
      <c r="J172" s="2189"/>
      <c r="K172" s="2190"/>
      <c r="L172" s="2108" t="s">
        <v>56</v>
      </c>
      <c r="M172" s="2110"/>
      <c r="N172" s="2191"/>
      <c r="O172" s="2204"/>
      <c r="P172" s="2204"/>
    </row>
    <row r="173" spans="1:16" ht="19.5" customHeight="1">
      <c r="A173" s="9"/>
      <c r="B173" s="84" t="s">
        <v>594</v>
      </c>
      <c r="C173" s="1997" t="s">
        <v>639</v>
      </c>
      <c r="D173" s="1997"/>
      <c r="E173" s="1998"/>
      <c r="F173" s="1532" t="s">
        <v>56</v>
      </c>
      <c r="G173" s="2188" t="s">
        <v>1922</v>
      </c>
      <c r="H173" s="2189"/>
      <c r="I173" s="2189"/>
      <c r="J173" s="2189"/>
      <c r="K173" s="2190"/>
      <c r="L173" s="2108" t="s">
        <v>56</v>
      </c>
      <c r="M173" s="2110"/>
      <c r="N173" s="2110"/>
      <c r="O173" s="2204"/>
      <c r="P173" s="2204"/>
    </row>
    <row r="174" spans="1:16" ht="19.5" customHeight="1">
      <c r="A174" s="9"/>
      <c r="B174" s="76" t="s">
        <v>596</v>
      </c>
      <c r="C174" s="1997" t="s">
        <v>640</v>
      </c>
      <c r="D174" s="1997"/>
      <c r="E174" s="1998"/>
      <c r="F174" s="1532" t="s">
        <v>56</v>
      </c>
      <c r="G174" s="2188" t="s">
        <v>1922</v>
      </c>
      <c r="H174" s="2189"/>
      <c r="I174" s="2189"/>
      <c r="J174" s="2189"/>
      <c r="K174" s="2190"/>
      <c r="L174" s="2108" t="s">
        <v>56</v>
      </c>
      <c r="M174" s="2110"/>
      <c r="N174" s="2110"/>
      <c r="O174" s="2205"/>
      <c r="P174" s="2205"/>
    </row>
    <row r="175" spans="1:16" ht="48" customHeight="1">
      <c r="A175" s="9"/>
      <c r="B175" s="1549" t="s">
        <v>192</v>
      </c>
      <c r="C175" s="2028" t="s">
        <v>641</v>
      </c>
      <c r="D175" s="2028"/>
      <c r="E175" s="2029"/>
      <c r="F175" s="1542" t="s">
        <v>635</v>
      </c>
      <c r="G175" s="2192" t="s">
        <v>642</v>
      </c>
      <c r="H175" s="2193"/>
      <c r="I175" s="2193"/>
      <c r="J175" s="2193"/>
      <c r="K175" s="2193"/>
      <c r="L175" s="2193"/>
      <c r="M175" s="2193"/>
      <c r="N175" s="2194"/>
      <c r="O175" s="2051" t="s">
        <v>885</v>
      </c>
      <c r="P175" s="2074"/>
    </row>
    <row r="176" spans="1:16" ht="18.75" customHeight="1">
      <c r="A176" s="9"/>
      <c r="B176" s="1492" t="s">
        <v>435</v>
      </c>
      <c r="C176" s="1997" t="s">
        <v>175</v>
      </c>
      <c r="D176" s="1997"/>
      <c r="E176" s="1998"/>
      <c r="F176" s="33" t="s">
        <v>57</v>
      </c>
      <c r="G176" s="2170"/>
      <c r="H176" s="2171"/>
      <c r="I176" s="2171"/>
      <c r="J176" s="2171"/>
      <c r="K176" s="2171"/>
      <c r="L176" s="2171"/>
      <c r="M176" s="2171"/>
      <c r="N176" s="2179"/>
      <c r="O176" s="2124"/>
      <c r="P176" s="2081"/>
    </row>
    <row r="177" spans="1:16" ht="18.75" customHeight="1">
      <c r="A177" s="9"/>
      <c r="B177" s="1492" t="s">
        <v>441</v>
      </c>
      <c r="C177" s="1997" t="s">
        <v>176</v>
      </c>
      <c r="D177" s="1997"/>
      <c r="E177" s="1998"/>
      <c r="F177" s="33" t="s">
        <v>56</v>
      </c>
      <c r="G177" s="2411" t="s">
        <v>1923</v>
      </c>
      <c r="H177" s="2412"/>
      <c r="I177" s="2412"/>
      <c r="J177" s="2412"/>
      <c r="K177" s="2412"/>
      <c r="L177" s="2412"/>
      <c r="M177" s="2412"/>
      <c r="N177" s="2468"/>
      <c r="O177" s="2124"/>
      <c r="P177" s="2081"/>
    </row>
    <row r="178" spans="1:16" ht="18.75" customHeight="1">
      <c r="A178" s="9"/>
      <c r="B178" s="1492" t="s">
        <v>443</v>
      </c>
      <c r="C178" s="1997" t="s">
        <v>177</v>
      </c>
      <c r="D178" s="1997"/>
      <c r="E178" s="1998"/>
      <c r="F178" s="33" t="s">
        <v>57</v>
      </c>
      <c r="G178" s="2162"/>
      <c r="H178" s="2163"/>
      <c r="I178" s="2163"/>
      <c r="J178" s="2163"/>
      <c r="K178" s="2163"/>
      <c r="L178" s="2163"/>
      <c r="M178" s="2163"/>
      <c r="N178" s="2196"/>
      <c r="O178" s="2124"/>
      <c r="P178" s="2081"/>
    </row>
    <row r="179" spans="1:16" ht="18.75" customHeight="1">
      <c r="A179" s="9"/>
      <c r="B179" s="1492" t="s">
        <v>445</v>
      </c>
      <c r="C179" s="1997" t="s">
        <v>178</v>
      </c>
      <c r="D179" s="1997"/>
      <c r="E179" s="1998"/>
      <c r="F179" s="33" t="s">
        <v>56</v>
      </c>
      <c r="G179" s="2411" t="s">
        <v>1923</v>
      </c>
      <c r="H179" s="2412"/>
      <c r="I179" s="2412"/>
      <c r="J179" s="2412"/>
      <c r="K179" s="2412"/>
      <c r="L179" s="2412"/>
      <c r="M179" s="2412"/>
      <c r="N179" s="2468"/>
      <c r="O179" s="2124"/>
      <c r="P179" s="2081"/>
    </row>
    <row r="180" spans="1:16" ht="18.75" customHeight="1">
      <c r="A180" s="9"/>
      <c r="B180" s="76" t="s">
        <v>448</v>
      </c>
      <c r="C180" s="1997" t="s">
        <v>179</v>
      </c>
      <c r="D180" s="1997"/>
      <c r="E180" s="1998"/>
      <c r="F180" s="33" t="s">
        <v>56</v>
      </c>
      <c r="G180" s="2411" t="s">
        <v>1923</v>
      </c>
      <c r="H180" s="2412"/>
      <c r="I180" s="2412"/>
      <c r="J180" s="2412"/>
      <c r="K180" s="2412"/>
      <c r="L180" s="2412"/>
      <c r="M180" s="2412"/>
      <c r="N180" s="2468"/>
      <c r="O180" s="2124"/>
      <c r="P180" s="2081"/>
    </row>
    <row r="181" spans="1:16" ht="18.75" customHeight="1">
      <c r="A181" s="9"/>
      <c r="B181" s="84" t="s">
        <v>450</v>
      </c>
      <c r="C181" s="1997" t="s">
        <v>638</v>
      </c>
      <c r="D181" s="1997"/>
      <c r="E181" s="1998"/>
      <c r="F181" s="33" t="s">
        <v>56</v>
      </c>
      <c r="G181" s="2465" t="s">
        <v>1923</v>
      </c>
      <c r="H181" s="2466"/>
      <c r="I181" s="2466"/>
      <c r="J181" s="2466"/>
      <c r="K181" s="2466"/>
      <c r="L181" s="2466"/>
      <c r="M181" s="2466"/>
      <c r="N181" s="2467"/>
      <c r="O181" s="2124"/>
      <c r="P181" s="2081"/>
    </row>
    <row r="182" spans="1:16" ht="18.75" customHeight="1">
      <c r="A182" s="9"/>
      <c r="B182" s="84" t="s">
        <v>453</v>
      </c>
      <c r="C182" s="1997" t="s">
        <v>181</v>
      </c>
      <c r="D182" s="1997"/>
      <c r="E182" s="1998"/>
      <c r="F182" s="33" t="s">
        <v>56</v>
      </c>
      <c r="G182" s="2411" t="s">
        <v>1923</v>
      </c>
      <c r="H182" s="2412"/>
      <c r="I182" s="2412"/>
      <c r="J182" s="2412"/>
      <c r="K182" s="2412"/>
      <c r="L182" s="2412"/>
      <c r="M182" s="2412"/>
      <c r="N182" s="2468"/>
      <c r="O182" s="2124"/>
      <c r="P182" s="2081"/>
    </row>
    <row r="183" spans="1:16" ht="18.75" customHeight="1">
      <c r="A183" s="9"/>
      <c r="B183" s="84" t="s">
        <v>456</v>
      </c>
      <c r="C183" s="1997" t="s">
        <v>182</v>
      </c>
      <c r="D183" s="1997"/>
      <c r="E183" s="1998"/>
      <c r="F183" s="33" t="s">
        <v>56</v>
      </c>
      <c r="G183" s="2469" t="s">
        <v>1923</v>
      </c>
      <c r="H183" s="2470"/>
      <c r="I183" s="2470"/>
      <c r="J183" s="2470"/>
      <c r="K183" s="2470"/>
      <c r="L183" s="2470"/>
      <c r="M183" s="2470"/>
      <c r="N183" s="2471"/>
      <c r="O183" s="2124"/>
      <c r="P183" s="2081"/>
    </row>
    <row r="184" spans="1:16" ht="18.75" customHeight="1">
      <c r="A184" s="9"/>
      <c r="B184" s="84" t="s">
        <v>458</v>
      </c>
      <c r="C184" s="1997" t="s">
        <v>183</v>
      </c>
      <c r="D184" s="1997"/>
      <c r="E184" s="1998"/>
      <c r="F184" s="33" t="s">
        <v>56</v>
      </c>
      <c r="G184" s="2411" t="s">
        <v>1923</v>
      </c>
      <c r="H184" s="2412"/>
      <c r="I184" s="2412"/>
      <c r="J184" s="2412"/>
      <c r="K184" s="2412"/>
      <c r="L184" s="2412"/>
      <c r="M184" s="2412"/>
      <c r="N184" s="2468"/>
      <c r="O184" s="2124"/>
      <c r="P184" s="2081"/>
    </row>
    <row r="185" spans="1:16" ht="18.75" customHeight="1">
      <c r="A185" s="9"/>
      <c r="B185" s="84" t="s">
        <v>594</v>
      </c>
      <c r="C185" s="1997" t="s">
        <v>639</v>
      </c>
      <c r="D185" s="1997"/>
      <c r="E185" s="1998"/>
      <c r="F185" s="33" t="s">
        <v>56</v>
      </c>
      <c r="G185" s="2469" t="s">
        <v>1923</v>
      </c>
      <c r="H185" s="2470"/>
      <c r="I185" s="2470"/>
      <c r="J185" s="2470"/>
      <c r="K185" s="2470"/>
      <c r="L185" s="2470"/>
      <c r="M185" s="2470"/>
      <c r="N185" s="2471"/>
      <c r="O185" s="2124"/>
      <c r="P185" s="2081"/>
    </row>
    <row r="186" spans="1:16" ht="18.75" customHeight="1">
      <c r="A186" s="9"/>
      <c r="B186" s="76" t="s">
        <v>596</v>
      </c>
      <c r="C186" s="1997" t="s">
        <v>640</v>
      </c>
      <c r="D186" s="1997"/>
      <c r="E186" s="1998"/>
      <c r="F186" s="33" t="s">
        <v>56</v>
      </c>
      <c r="G186" s="2411" t="s">
        <v>1923</v>
      </c>
      <c r="H186" s="2412"/>
      <c r="I186" s="2412"/>
      <c r="J186" s="2412"/>
      <c r="K186" s="2412"/>
      <c r="L186" s="2412"/>
      <c r="M186" s="2412"/>
      <c r="N186" s="2468"/>
      <c r="O186" s="2197"/>
      <c r="P186" s="2084"/>
    </row>
    <row r="187" spans="1:16" ht="47.25" customHeight="1">
      <c r="A187" s="9"/>
      <c r="B187" s="1549" t="s">
        <v>643</v>
      </c>
      <c r="C187" s="2028" t="s">
        <v>644</v>
      </c>
      <c r="D187" s="2028"/>
      <c r="E187" s="2029"/>
      <c r="F187" s="1542" t="s">
        <v>635</v>
      </c>
      <c r="G187" s="2198" t="s">
        <v>645</v>
      </c>
      <c r="H187" s="2199"/>
      <c r="I187" s="2199"/>
      <c r="J187" s="2199"/>
      <c r="K187" s="2200"/>
      <c r="L187" s="2201" t="s">
        <v>637</v>
      </c>
      <c r="M187" s="2202"/>
      <c r="N187" s="2203"/>
      <c r="O187" s="2051"/>
      <c r="P187" s="2051"/>
    </row>
    <row r="188" spans="1:16" ht="53.25" customHeight="1">
      <c r="A188" s="9"/>
      <c r="B188" s="1489" t="s">
        <v>435</v>
      </c>
      <c r="C188" s="1997" t="s">
        <v>175</v>
      </c>
      <c r="D188" s="1997"/>
      <c r="E188" s="1998"/>
      <c r="F188" s="1523" t="s">
        <v>56</v>
      </c>
      <c r="G188" s="2188" t="s">
        <v>1924</v>
      </c>
      <c r="H188" s="2189"/>
      <c r="I188" s="2189"/>
      <c r="J188" s="2189"/>
      <c r="K188" s="2190"/>
      <c r="L188" s="2108" t="s">
        <v>62</v>
      </c>
      <c r="M188" s="2110"/>
      <c r="N188" s="2191"/>
      <c r="O188" s="2124"/>
      <c r="P188" s="2124"/>
    </row>
    <row r="189" spans="1:16" ht="20.25" customHeight="1">
      <c r="A189" s="9"/>
      <c r="B189" s="1489" t="s">
        <v>441</v>
      </c>
      <c r="C189" s="1997" t="s">
        <v>176</v>
      </c>
      <c r="D189" s="1997"/>
      <c r="E189" s="1998"/>
      <c r="F189" s="1523" t="s">
        <v>57</v>
      </c>
      <c r="G189" s="2188"/>
      <c r="H189" s="2189"/>
      <c r="I189" s="2189"/>
      <c r="J189" s="2189"/>
      <c r="K189" s="2190"/>
      <c r="L189" s="2108" t="s">
        <v>62</v>
      </c>
      <c r="M189" s="2110"/>
      <c r="N189" s="2191"/>
      <c r="O189" s="2124"/>
      <c r="P189" s="2124"/>
    </row>
    <row r="190" spans="1:16" ht="47.25" customHeight="1">
      <c r="A190" s="9"/>
      <c r="B190" s="1489" t="s">
        <v>443</v>
      </c>
      <c r="C190" s="1997" t="s">
        <v>177</v>
      </c>
      <c r="D190" s="1997"/>
      <c r="E190" s="1998"/>
      <c r="F190" s="1523" t="s">
        <v>56</v>
      </c>
      <c r="G190" s="2188" t="s">
        <v>1925</v>
      </c>
      <c r="H190" s="2189"/>
      <c r="I190" s="2189"/>
      <c r="J190" s="2189"/>
      <c r="K190" s="2190"/>
      <c r="L190" s="2108" t="s">
        <v>62</v>
      </c>
      <c r="M190" s="2110"/>
      <c r="N190" s="2191"/>
      <c r="O190" s="2124"/>
      <c r="P190" s="2124"/>
    </row>
    <row r="191" spans="1:16" ht="20.25" customHeight="1">
      <c r="A191" s="9"/>
      <c r="B191" s="1489" t="s">
        <v>445</v>
      </c>
      <c r="C191" s="1997" t="s">
        <v>178</v>
      </c>
      <c r="D191" s="1997"/>
      <c r="E191" s="1998"/>
      <c r="F191" s="1523" t="s">
        <v>57</v>
      </c>
      <c r="G191" s="2188"/>
      <c r="H191" s="2189"/>
      <c r="I191" s="2189"/>
      <c r="J191" s="2189"/>
      <c r="K191" s="2190"/>
      <c r="L191" s="2108" t="s">
        <v>62</v>
      </c>
      <c r="M191" s="2110"/>
      <c r="N191" s="2191"/>
      <c r="O191" s="2124"/>
      <c r="P191" s="2124"/>
    </row>
    <row r="192" spans="1:16" ht="20.25" customHeight="1">
      <c r="A192" s="9"/>
      <c r="B192" s="1489" t="s">
        <v>448</v>
      </c>
      <c r="C192" s="1997" t="s">
        <v>179</v>
      </c>
      <c r="D192" s="1997"/>
      <c r="E192" s="1998"/>
      <c r="F192" s="1532" t="s">
        <v>57</v>
      </c>
      <c r="G192" s="2188"/>
      <c r="H192" s="2189"/>
      <c r="I192" s="2189"/>
      <c r="J192" s="2189"/>
      <c r="K192" s="2190"/>
      <c r="L192" s="2108" t="s">
        <v>62</v>
      </c>
      <c r="M192" s="2110"/>
      <c r="N192" s="2191"/>
      <c r="O192" s="2124"/>
      <c r="P192" s="2124"/>
    </row>
    <row r="193" spans="1:16" ht="20.25" customHeight="1">
      <c r="A193" s="9"/>
      <c r="B193" s="1494" t="s">
        <v>450</v>
      </c>
      <c r="C193" s="1997" t="s">
        <v>638</v>
      </c>
      <c r="D193" s="1997"/>
      <c r="E193" s="1998"/>
      <c r="F193" s="1532" t="s">
        <v>57</v>
      </c>
      <c r="G193" s="613"/>
      <c r="H193" s="614"/>
      <c r="I193" s="614"/>
      <c r="J193" s="614"/>
      <c r="K193" s="614"/>
      <c r="L193" s="2108" t="s">
        <v>62</v>
      </c>
      <c r="M193" s="2110"/>
      <c r="N193" s="2191"/>
      <c r="O193" s="2124"/>
      <c r="P193" s="2124"/>
    </row>
    <row r="194" spans="1:16" ht="20.25" customHeight="1">
      <c r="A194" s="9"/>
      <c r="B194" s="1494" t="s">
        <v>453</v>
      </c>
      <c r="C194" s="1997" t="s">
        <v>181</v>
      </c>
      <c r="D194" s="1997"/>
      <c r="E194" s="1998"/>
      <c r="F194" s="1532" t="s">
        <v>57</v>
      </c>
      <c r="G194" s="613"/>
      <c r="H194" s="614"/>
      <c r="I194" s="614"/>
      <c r="J194" s="614"/>
      <c r="K194" s="614"/>
      <c r="L194" s="2108" t="s">
        <v>62</v>
      </c>
      <c r="M194" s="2110"/>
      <c r="N194" s="2191"/>
      <c r="O194" s="2124"/>
      <c r="P194" s="2124"/>
    </row>
    <row r="195" spans="1:16" ht="20.25" customHeight="1">
      <c r="A195" s="9"/>
      <c r="B195" s="1494" t="s">
        <v>456</v>
      </c>
      <c r="C195" s="1997" t="s">
        <v>182</v>
      </c>
      <c r="D195" s="1997"/>
      <c r="E195" s="1998"/>
      <c r="F195" s="1532" t="s">
        <v>57</v>
      </c>
      <c r="G195" s="613"/>
      <c r="H195" s="614"/>
      <c r="I195" s="614"/>
      <c r="J195" s="614"/>
      <c r="K195" s="614"/>
      <c r="L195" s="2108" t="s">
        <v>62</v>
      </c>
      <c r="M195" s="2110"/>
      <c r="N195" s="2191"/>
      <c r="O195" s="2124"/>
      <c r="P195" s="2124"/>
    </row>
    <row r="196" spans="1:16" ht="20.25" customHeight="1">
      <c r="A196" s="9"/>
      <c r="B196" s="1494" t="s">
        <v>458</v>
      </c>
      <c r="C196" s="1997" t="s">
        <v>183</v>
      </c>
      <c r="D196" s="1997"/>
      <c r="E196" s="1998"/>
      <c r="F196" s="1532" t="s">
        <v>57</v>
      </c>
      <c r="G196" s="613"/>
      <c r="H196" s="614"/>
      <c r="I196" s="614"/>
      <c r="J196" s="614"/>
      <c r="K196" s="614"/>
      <c r="L196" s="2108" t="s">
        <v>62</v>
      </c>
      <c r="M196" s="2110"/>
      <c r="N196" s="2191"/>
      <c r="O196" s="2124"/>
      <c r="P196" s="2124"/>
    </row>
    <row r="197" spans="1:16" ht="20.25" customHeight="1">
      <c r="A197" s="9"/>
      <c r="B197" s="1494" t="s">
        <v>594</v>
      </c>
      <c r="C197" s="1997" t="s">
        <v>639</v>
      </c>
      <c r="D197" s="1997"/>
      <c r="E197" s="1998"/>
      <c r="F197" s="1532" t="s">
        <v>57</v>
      </c>
      <c r="G197" s="613"/>
      <c r="H197" s="614"/>
      <c r="I197" s="614"/>
      <c r="J197" s="614"/>
      <c r="K197" s="614"/>
      <c r="L197" s="2108" t="s">
        <v>62</v>
      </c>
      <c r="M197" s="2110"/>
      <c r="N197" s="2191"/>
      <c r="O197" s="2124"/>
      <c r="P197" s="2124"/>
    </row>
    <row r="198" spans="1:16" ht="20.25" customHeight="1">
      <c r="A198" s="9"/>
      <c r="B198" s="1490" t="s">
        <v>596</v>
      </c>
      <c r="C198" s="1997" t="s">
        <v>640</v>
      </c>
      <c r="D198" s="1997"/>
      <c r="E198" s="1998"/>
      <c r="F198" s="1532" t="s">
        <v>57</v>
      </c>
      <c r="G198" s="613"/>
      <c r="H198" s="614"/>
      <c r="I198" s="614"/>
      <c r="J198" s="614"/>
      <c r="K198" s="614"/>
      <c r="L198" s="2108" t="s">
        <v>62</v>
      </c>
      <c r="M198" s="2110"/>
      <c r="N198" s="2191"/>
      <c r="O198" s="2197"/>
      <c r="P198" s="2197"/>
    </row>
    <row r="199" spans="1:16" ht="61.5" customHeight="1">
      <c r="A199" s="9"/>
      <c r="B199" s="85" t="s">
        <v>200</v>
      </c>
      <c r="C199" s="2028" t="s">
        <v>646</v>
      </c>
      <c r="D199" s="2028"/>
      <c r="E199" s="2029"/>
      <c r="F199" s="1542" t="s">
        <v>635</v>
      </c>
      <c r="G199" s="2192" t="s">
        <v>647</v>
      </c>
      <c r="H199" s="2193"/>
      <c r="I199" s="2193"/>
      <c r="J199" s="2193"/>
      <c r="K199" s="2193"/>
      <c r="L199" s="2193"/>
      <c r="M199" s="2193"/>
      <c r="N199" s="2194"/>
      <c r="O199" s="2051"/>
      <c r="P199" s="2051"/>
    </row>
    <row r="200" spans="1:16" ht="34.5" customHeight="1">
      <c r="A200" s="9"/>
      <c r="B200" s="1489" t="s">
        <v>435</v>
      </c>
      <c r="C200" s="1997" t="s">
        <v>175</v>
      </c>
      <c r="D200" s="1997"/>
      <c r="E200" s="1998"/>
      <c r="F200" s="33" t="s">
        <v>56</v>
      </c>
      <c r="G200" s="2170" t="s">
        <v>1924</v>
      </c>
      <c r="H200" s="2171"/>
      <c r="I200" s="2171"/>
      <c r="J200" s="2171"/>
      <c r="K200" s="2171"/>
      <c r="L200" s="2171"/>
      <c r="M200" s="2171"/>
      <c r="N200" s="2179"/>
      <c r="O200" s="2124"/>
      <c r="P200" s="2124"/>
    </row>
    <row r="201" spans="1:16" ht="21" customHeight="1">
      <c r="A201" s="9"/>
      <c r="B201" s="1489" t="s">
        <v>441</v>
      </c>
      <c r="C201" s="1997" t="s">
        <v>176</v>
      </c>
      <c r="D201" s="1997"/>
      <c r="E201" s="1998"/>
      <c r="F201" s="33" t="s">
        <v>57</v>
      </c>
      <c r="G201" s="2162"/>
      <c r="H201" s="2163"/>
      <c r="I201" s="2163"/>
      <c r="J201" s="2163"/>
      <c r="K201" s="2163"/>
      <c r="L201" s="2163"/>
      <c r="M201" s="2163"/>
      <c r="N201" s="2196"/>
      <c r="O201" s="2124"/>
      <c r="P201" s="2124"/>
    </row>
    <row r="202" spans="1:16" ht="36.75" customHeight="1">
      <c r="A202" s="9"/>
      <c r="B202" s="1489" t="s">
        <v>443</v>
      </c>
      <c r="C202" s="1997" t="s">
        <v>177</v>
      </c>
      <c r="D202" s="1997"/>
      <c r="E202" s="1998"/>
      <c r="F202" s="33" t="s">
        <v>56</v>
      </c>
      <c r="G202" s="2162" t="s">
        <v>1924</v>
      </c>
      <c r="H202" s="2163"/>
      <c r="I202" s="2163"/>
      <c r="J202" s="2163"/>
      <c r="K202" s="2163"/>
      <c r="L202" s="2163"/>
      <c r="M202" s="2163"/>
      <c r="N202" s="2196"/>
      <c r="O202" s="2124"/>
      <c r="P202" s="2124"/>
    </row>
    <row r="203" spans="1:16" ht="21" customHeight="1">
      <c r="A203" s="9"/>
      <c r="B203" s="1489" t="s">
        <v>445</v>
      </c>
      <c r="C203" s="1997" t="s">
        <v>178</v>
      </c>
      <c r="D203" s="1997"/>
      <c r="E203" s="1998"/>
      <c r="F203" s="33" t="s">
        <v>57</v>
      </c>
      <c r="G203" s="2162"/>
      <c r="H203" s="2163"/>
      <c r="I203" s="2163"/>
      <c r="J203" s="2163"/>
      <c r="K203" s="2163"/>
      <c r="L203" s="2163"/>
      <c r="M203" s="2163"/>
      <c r="N203" s="2196"/>
      <c r="O203" s="2124"/>
      <c r="P203" s="2124"/>
    </row>
    <row r="204" spans="1:16" ht="21" customHeight="1">
      <c r="A204" s="9"/>
      <c r="B204" s="1490" t="s">
        <v>448</v>
      </c>
      <c r="C204" s="1997" t="s">
        <v>179</v>
      </c>
      <c r="D204" s="1997"/>
      <c r="E204" s="1998"/>
      <c r="F204" s="33" t="s">
        <v>57</v>
      </c>
      <c r="G204" s="2162"/>
      <c r="H204" s="2163"/>
      <c r="I204" s="2163"/>
      <c r="J204" s="2163"/>
      <c r="K204" s="2163"/>
      <c r="L204" s="2163"/>
      <c r="M204" s="2163"/>
      <c r="N204" s="2196"/>
      <c r="O204" s="2081"/>
      <c r="P204" s="2124"/>
    </row>
    <row r="205" spans="1:16" ht="21" customHeight="1">
      <c r="A205" s="9"/>
      <c r="B205" s="1494" t="s">
        <v>450</v>
      </c>
      <c r="C205" s="1997" t="s">
        <v>638</v>
      </c>
      <c r="D205" s="1997"/>
      <c r="E205" s="1998"/>
      <c r="F205" s="33" t="s">
        <v>57</v>
      </c>
      <c r="G205" s="2170"/>
      <c r="H205" s="2171"/>
      <c r="I205" s="2171"/>
      <c r="J205" s="2171"/>
      <c r="K205" s="2171"/>
      <c r="L205" s="2171"/>
      <c r="M205" s="2171"/>
      <c r="N205" s="2179"/>
      <c r="O205" s="2081"/>
      <c r="P205" s="2124"/>
    </row>
    <row r="206" spans="1:16" ht="21" customHeight="1">
      <c r="A206" s="9"/>
      <c r="B206" s="1494" t="s">
        <v>453</v>
      </c>
      <c r="C206" s="1997" t="s">
        <v>181</v>
      </c>
      <c r="D206" s="1997"/>
      <c r="E206" s="1998"/>
      <c r="F206" s="33" t="s">
        <v>57</v>
      </c>
      <c r="G206" s="2162"/>
      <c r="H206" s="2163"/>
      <c r="I206" s="2163"/>
      <c r="J206" s="2163"/>
      <c r="K206" s="2163"/>
      <c r="L206" s="2163"/>
      <c r="M206" s="2163"/>
      <c r="N206" s="2196"/>
      <c r="O206" s="2081"/>
      <c r="P206" s="2124"/>
    </row>
    <row r="207" spans="1:16" ht="21" customHeight="1">
      <c r="A207" s="9"/>
      <c r="B207" s="1494" t="s">
        <v>456</v>
      </c>
      <c r="C207" s="1997" t="s">
        <v>182</v>
      </c>
      <c r="D207" s="1997"/>
      <c r="E207" s="1998"/>
      <c r="F207" s="33" t="s">
        <v>57</v>
      </c>
      <c r="G207" s="2172"/>
      <c r="H207" s="2173"/>
      <c r="I207" s="2173"/>
      <c r="J207" s="2173"/>
      <c r="K207" s="2173"/>
      <c r="L207" s="2173"/>
      <c r="M207" s="2173"/>
      <c r="N207" s="2174"/>
      <c r="O207" s="2081"/>
      <c r="P207" s="2124"/>
    </row>
    <row r="208" spans="1:16" ht="21" customHeight="1">
      <c r="A208" s="9"/>
      <c r="B208" s="1494" t="s">
        <v>458</v>
      </c>
      <c r="C208" s="1997" t="s">
        <v>183</v>
      </c>
      <c r="D208" s="1997"/>
      <c r="E208" s="1998"/>
      <c r="F208" s="33" t="s">
        <v>57</v>
      </c>
      <c r="G208" s="2162"/>
      <c r="H208" s="2163"/>
      <c r="I208" s="2163"/>
      <c r="J208" s="2163"/>
      <c r="K208" s="2163"/>
      <c r="L208" s="2163"/>
      <c r="M208" s="2163"/>
      <c r="N208" s="2196"/>
      <c r="O208" s="2081"/>
      <c r="P208" s="2124"/>
    </row>
    <row r="209" spans="1:16" ht="21" customHeight="1">
      <c r="A209" s="9"/>
      <c r="B209" s="1494" t="s">
        <v>594</v>
      </c>
      <c r="C209" s="1997" t="s">
        <v>639</v>
      </c>
      <c r="D209" s="1997"/>
      <c r="E209" s="1998"/>
      <c r="F209" s="33" t="s">
        <v>57</v>
      </c>
      <c r="G209" s="2172"/>
      <c r="H209" s="2173"/>
      <c r="I209" s="2173"/>
      <c r="J209" s="2173"/>
      <c r="K209" s="2173"/>
      <c r="L209" s="2173"/>
      <c r="M209" s="2173"/>
      <c r="N209" s="2174"/>
      <c r="O209" s="2081"/>
      <c r="P209" s="2124"/>
    </row>
    <row r="210" spans="1:16" ht="21" customHeight="1" thickBot="1">
      <c r="A210" s="9"/>
      <c r="B210" s="39" t="s">
        <v>596</v>
      </c>
      <c r="C210" s="1978" t="s">
        <v>640</v>
      </c>
      <c r="D210" s="1978"/>
      <c r="E210" s="1979"/>
      <c r="F210" s="86" t="s">
        <v>57</v>
      </c>
      <c r="G210" s="2180"/>
      <c r="H210" s="2181"/>
      <c r="I210" s="2181"/>
      <c r="J210" s="2181"/>
      <c r="K210" s="2181"/>
      <c r="L210" s="2181"/>
      <c r="M210" s="2181"/>
      <c r="N210" s="2182"/>
      <c r="O210" s="2195"/>
      <c r="P210" s="2124"/>
    </row>
    <row r="211" spans="1:16" ht="34.5" customHeight="1">
      <c r="B211" s="23" t="s">
        <v>648</v>
      </c>
      <c r="C211" s="1997" t="s">
        <v>649</v>
      </c>
      <c r="D211" s="1997"/>
      <c r="E211" s="1997"/>
      <c r="F211" s="1997"/>
      <c r="G211" s="1998"/>
      <c r="H211" s="2183" t="s">
        <v>56</v>
      </c>
      <c r="I211" s="2184"/>
      <c r="J211" s="2185"/>
      <c r="K211" s="2186" t="s">
        <v>514</v>
      </c>
      <c r="L211" s="2170"/>
      <c r="M211" s="2171"/>
      <c r="N211" s="2179"/>
      <c r="O211" s="1991" t="s">
        <v>914</v>
      </c>
      <c r="P211" s="1991"/>
    </row>
    <row r="212" spans="1:16" ht="25.5" customHeight="1">
      <c r="B212" s="1490" t="s">
        <v>435</v>
      </c>
      <c r="C212" s="1997" t="s">
        <v>650</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652</v>
      </c>
      <c r="E213" s="2158"/>
      <c r="F213" s="2158"/>
      <c r="G213" s="2159"/>
      <c r="H213" s="2108" t="s">
        <v>57</v>
      </c>
      <c r="I213" s="2110"/>
      <c r="J213" s="2109"/>
      <c r="K213" s="2187"/>
      <c r="L213" s="2172"/>
      <c r="M213" s="2173"/>
      <c r="N213" s="2174"/>
      <c r="O213" s="2017"/>
      <c r="P213" s="2017"/>
    </row>
    <row r="214" spans="1:16" ht="20.25" customHeight="1">
      <c r="B214" s="1490"/>
      <c r="C214" s="1549" t="s">
        <v>489</v>
      </c>
      <c r="D214" s="1997" t="s">
        <v>148</v>
      </c>
      <c r="E214" s="1997"/>
      <c r="F214" s="1997"/>
      <c r="G214" s="1998"/>
      <c r="H214" s="2108" t="s">
        <v>56</v>
      </c>
      <c r="I214" s="2110"/>
      <c r="J214" s="2109"/>
      <c r="K214" s="2187"/>
      <c r="L214" s="2172"/>
      <c r="M214" s="2173"/>
      <c r="N214" s="2174"/>
      <c r="O214" s="2017"/>
      <c r="P214" s="2017"/>
    </row>
    <row r="215" spans="1:16" ht="20.25" customHeight="1">
      <c r="B215" s="1490"/>
      <c r="C215" s="1549" t="s">
        <v>493</v>
      </c>
      <c r="D215" s="1997" t="s">
        <v>151</v>
      </c>
      <c r="E215" s="1997"/>
      <c r="F215" s="1997"/>
      <c r="G215" s="1998"/>
      <c r="H215" s="2108" t="s">
        <v>57</v>
      </c>
      <c r="I215" s="2110"/>
      <c r="J215" s="2109"/>
      <c r="K215" s="2187"/>
      <c r="L215" s="2172"/>
      <c r="M215" s="2173"/>
      <c r="N215" s="2174"/>
      <c r="O215" s="2017"/>
      <c r="P215" s="2017"/>
    </row>
    <row r="216" spans="1:16" ht="20.25" customHeight="1">
      <c r="B216" s="1490"/>
      <c r="C216" s="1549" t="s">
        <v>498</v>
      </c>
      <c r="D216" s="1997" t="s">
        <v>125</v>
      </c>
      <c r="E216" s="1997"/>
      <c r="F216" s="1997"/>
      <c r="G216" s="1998"/>
      <c r="H216" s="2108" t="s">
        <v>56</v>
      </c>
      <c r="I216" s="2110"/>
      <c r="J216" s="2109"/>
      <c r="K216" s="2187"/>
      <c r="L216" s="2172"/>
      <c r="M216" s="2173"/>
      <c r="N216" s="2174"/>
      <c r="O216" s="2017"/>
      <c r="P216" s="2017"/>
    </row>
    <row r="217" spans="1:16" ht="23.25" customHeight="1" thickBot="1">
      <c r="B217" s="1490" t="s">
        <v>441</v>
      </c>
      <c r="C217" s="1830" t="s">
        <v>653</v>
      </c>
      <c r="D217" s="1830"/>
      <c r="E217" s="1830"/>
      <c r="F217" s="1830"/>
      <c r="G217" s="1831"/>
      <c r="H217" s="2152" t="s">
        <v>1926</v>
      </c>
      <c r="I217" s="2153"/>
      <c r="J217" s="2178"/>
      <c r="K217" s="2187"/>
      <c r="L217" s="2172"/>
      <c r="M217" s="2173"/>
      <c r="N217" s="2174"/>
      <c r="O217" s="1992"/>
      <c r="P217" s="1992"/>
    </row>
    <row r="218" spans="1:16" ht="27" customHeight="1">
      <c r="B218" s="1520" t="s">
        <v>654</v>
      </c>
      <c r="C218" s="1997" t="s">
        <v>655</v>
      </c>
      <c r="D218" s="1997"/>
      <c r="E218" s="1997"/>
      <c r="F218" s="1997"/>
      <c r="G218" s="1997"/>
      <c r="H218" s="1997"/>
      <c r="I218" s="1997"/>
      <c r="J218" s="1997"/>
      <c r="K218" s="1997"/>
      <c r="L218" s="1997"/>
      <c r="M218" s="1997"/>
      <c r="N218" s="2041"/>
      <c r="O218" s="2793" t="s">
        <v>914</v>
      </c>
      <c r="P218" s="2050"/>
    </row>
    <row r="219" spans="1:16" ht="21.75" customHeight="1">
      <c r="B219" s="1490" t="s">
        <v>435</v>
      </c>
      <c r="C219" s="1997" t="s">
        <v>656</v>
      </c>
      <c r="D219" s="1997"/>
      <c r="E219" s="1998"/>
      <c r="F219" s="1995" t="s">
        <v>57</v>
      </c>
      <c r="G219" s="2160"/>
      <c r="H219" s="2160"/>
      <c r="I219" s="2160"/>
      <c r="J219" s="2013"/>
      <c r="K219" s="2169" t="s">
        <v>514</v>
      </c>
      <c r="L219" s="2170" t="s">
        <v>1927</v>
      </c>
      <c r="M219" s="2171"/>
      <c r="N219" s="2171"/>
      <c r="O219" s="2795"/>
      <c r="P219" s="2017"/>
    </row>
    <row r="220" spans="1:16" ht="21.75" customHeight="1">
      <c r="B220" s="1490" t="s">
        <v>441</v>
      </c>
      <c r="C220" s="1997" t="s">
        <v>657</v>
      </c>
      <c r="D220" s="1997"/>
      <c r="E220" s="1998"/>
      <c r="F220" s="1995" t="s">
        <v>57</v>
      </c>
      <c r="G220" s="2160"/>
      <c r="H220" s="2160"/>
      <c r="I220" s="2160"/>
      <c r="J220" s="2013"/>
      <c r="K220" s="2169"/>
      <c r="L220" s="2172"/>
      <c r="M220" s="2173"/>
      <c r="N220" s="2173"/>
      <c r="O220" s="2795"/>
      <c r="P220" s="2017"/>
    </row>
    <row r="221" spans="1:16" ht="21.75" customHeight="1">
      <c r="B221" s="1490" t="s">
        <v>443</v>
      </c>
      <c r="C221" s="1997" t="s">
        <v>658</v>
      </c>
      <c r="D221" s="1997"/>
      <c r="E221" s="1998"/>
      <c r="F221" s="1995" t="s">
        <v>62</v>
      </c>
      <c r="G221" s="2160"/>
      <c r="H221" s="2160"/>
      <c r="I221" s="2160"/>
      <c r="J221" s="2013"/>
      <c r="K221" s="2169"/>
      <c r="L221" s="2172"/>
      <c r="M221" s="2173"/>
      <c r="N221" s="2173"/>
      <c r="O221" s="2795"/>
      <c r="P221" s="2017"/>
    </row>
    <row r="222" spans="1:16" ht="33" customHeight="1">
      <c r="B222" s="23"/>
      <c r="C222" s="1997" t="s">
        <v>659</v>
      </c>
      <c r="D222" s="1997"/>
      <c r="E222" s="1998"/>
      <c r="F222" s="2162"/>
      <c r="G222" s="2163"/>
      <c r="H222" s="2163"/>
      <c r="I222" s="2163"/>
      <c r="J222" s="2164"/>
      <c r="K222" s="2169"/>
      <c r="L222" s="2172"/>
      <c r="M222" s="2173"/>
      <c r="N222" s="2173"/>
      <c r="O222" s="2794"/>
      <c r="P222" s="1992"/>
    </row>
    <row r="223" spans="1:16" ht="33" customHeight="1">
      <c r="B223" s="1490" t="s">
        <v>445</v>
      </c>
      <c r="C223" s="2028" t="s">
        <v>660</v>
      </c>
      <c r="D223" s="2028"/>
      <c r="E223" s="2029"/>
      <c r="F223" s="1995" t="s">
        <v>57</v>
      </c>
      <c r="G223" s="2160"/>
      <c r="H223" s="2160"/>
      <c r="I223" s="2160"/>
      <c r="J223" s="2013"/>
      <c r="K223" s="2169"/>
      <c r="L223" s="2172"/>
      <c r="M223" s="2173"/>
      <c r="N223" s="2174"/>
      <c r="O223" s="2793" t="s">
        <v>914</v>
      </c>
      <c r="P223" s="1991"/>
    </row>
    <row r="224" spans="1:16" ht="33" customHeight="1">
      <c r="B224" s="87"/>
      <c r="C224" s="1997" t="s">
        <v>661</v>
      </c>
      <c r="D224" s="1997"/>
      <c r="E224" s="1998"/>
      <c r="F224" s="2162"/>
      <c r="G224" s="2163"/>
      <c r="H224" s="2163"/>
      <c r="I224" s="2163"/>
      <c r="J224" s="2164"/>
      <c r="K224" s="2169"/>
      <c r="L224" s="2172"/>
      <c r="M224" s="2173"/>
      <c r="N224" s="2174"/>
      <c r="O224" s="2794"/>
      <c r="P224" s="1992"/>
    </row>
    <row r="225" spans="2:16" ht="36.75" customHeight="1">
      <c r="B225" s="1519" t="s">
        <v>662</v>
      </c>
      <c r="C225" s="1853" t="s">
        <v>663</v>
      </c>
      <c r="D225" s="1853"/>
      <c r="E225" s="1853"/>
      <c r="F225" s="1853"/>
      <c r="G225" s="1853"/>
      <c r="H225" s="1999" t="s">
        <v>62</v>
      </c>
      <c r="I225" s="2027"/>
      <c r="J225" s="2000"/>
      <c r="K225" s="2169"/>
      <c r="L225" s="2172"/>
      <c r="M225" s="2173"/>
      <c r="N225" s="2174"/>
      <c r="O225" s="2793" t="s">
        <v>914</v>
      </c>
      <c r="P225" s="2017"/>
    </row>
    <row r="226" spans="2:16" ht="27" customHeight="1">
      <c r="B226" s="22" t="s">
        <v>435</v>
      </c>
      <c r="C226" s="2028" t="s">
        <v>664</v>
      </c>
      <c r="D226" s="2028"/>
      <c r="E226" s="2028"/>
      <c r="F226" s="2028"/>
      <c r="G226" s="2028"/>
      <c r="H226" s="2166"/>
      <c r="I226" s="2167"/>
      <c r="J226" s="2168"/>
      <c r="K226" s="2169"/>
      <c r="L226" s="2175"/>
      <c r="M226" s="2176"/>
      <c r="N226" s="2177"/>
      <c r="O226" s="2794"/>
      <c r="P226" s="1992"/>
    </row>
    <row r="227" spans="2:16" ht="24" customHeight="1">
      <c r="B227" s="87" t="s">
        <v>665</v>
      </c>
      <c r="C227" s="2028" t="s">
        <v>666</v>
      </c>
      <c r="D227" s="2028"/>
      <c r="E227" s="2028"/>
      <c r="F227" s="2028"/>
      <c r="G227" s="2028"/>
      <c r="H227" s="2099"/>
      <c r="I227" s="2099"/>
      <c r="J227" s="2099"/>
      <c r="K227" s="2099"/>
      <c r="L227" s="2099"/>
      <c r="M227" s="2099"/>
      <c r="N227" s="2099"/>
      <c r="O227" s="2793" t="s">
        <v>897</v>
      </c>
      <c r="P227" s="1991"/>
    </row>
    <row r="228" spans="2:16" ht="57.75" customHeight="1">
      <c r="B228" s="88" t="s">
        <v>435</v>
      </c>
      <c r="C228" s="1885" t="s">
        <v>584</v>
      </c>
      <c r="D228" s="1885"/>
      <c r="E228" s="1885"/>
      <c r="F228" s="1885"/>
      <c r="G228" s="1885"/>
      <c r="H228" s="1885"/>
      <c r="I228" s="1885"/>
      <c r="J228" s="2148"/>
      <c r="K228" s="1522" t="s">
        <v>56</v>
      </c>
      <c r="L228" s="2149" t="s">
        <v>514</v>
      </c>
      <c r="M228" s="2152"/>
      <c r="N228" s="2153"/>
      <c r="O228" s="2795"/>
      <c r="P228" s="2017"/>
    </row>
    <row r="229" spans="2:16" ht="31.5" customHeight="1">
      <c r="B229" s="88" t="s">
        <v>441</v>
      </c>
      <c r="C229" s="1885" t="s">
        <v>585</v>
      </c>
      <c r="D229" s="1885"/>
      <c r="E229" s="1885"/>
      <c r="F229" s="1885"/>
      <c r="G229" s="1885"/>
      <c r="H229" s="1885"/>
      <c r="I229" s="1885"/>
      <c r="J229" s="2148"/>
      <c r="K229" s="1522" t="s">
        <v>56</v>
      </c>
      <c r="L229" s="2150"/>
      <c r="M229" s="2154"/>
      <c r="N229" s="2107"/>
      <c r="O229" s="2795"/>
      <c r="P229" s="2017"/>
    </row>
    <row r="230" spans="2:16" ht="42.75" customHeight="1">
      <c r="B230" s="88" t="s">
        <v>443</v>
      </c>
      <c r="C230" s="1885" t="s">
        <v>667</v>
      </c>
      <c r="D230" s="1885"/>
      <c r="E230" s="1885"/>
      <c r="F230" s="1885"/>
      <c r="G230" s="1885"/>
      <c r="H230" s="1885"/>
      <c r="I230" s="1885"/>
      <c r="J230" s="2148"/>
      <c r="K230" s="1522" t="s">
        <v>56</v>
      </c>
      <c r="L230" s="2150"/>
      <c r="M230" s="2154"/>
      <c r="N230" s="2107"/>
      <c r="O230" s="2795"/>
      <c r="P230" s="2017"/>
    </row>
    <row r="231" spans="2:16" ht="21.75" customHeight="1">
      <c r="B231" s="88" t="s">
        <v>445</v>
      </c>
      <c r="C231" s="1885" t="s">
        <v>668</v>
      </c>
      <c r="D231" s="1885"/>
      <c r="E231" s="1885"/>
      <c r="F231" s="1885"/>
      <c r="G231" s="1885"/>
      <c r="H231" s="1885"/>
      <c r="I231" s="1885"/>
      <c r="J231" s="2148"/>
      <c r="K231" s="1522" t="s">
        <v>56</v>
      </c>
      <c r="L231" s="2150"/>
      <c r="M231" s="2154"/>
      <c r="N231" s="2107"/>
      <c r="O231" s="2795"/>
      <c r="P231" s="2017"/>
    </row>
    <row r="232" spans="2:16" ht="21.75" customHeight="1">
      <c r="B232" s="88" t="s">
        <v>448</v>
      </c>
      <c r="C232" s="1885" t="s">
        <v>669</v>
      </c>
      <c r="D232" s="1885"/>
      <c r="E232" s="1885"/>
      <c r="F232" s="1885"/>
      <c r="G232" s="1885"/>
      <c r="H232" s="1885"/>
      <c r="I232" s="1885"/>
      <c r="J232" s="2148"/>
      <c r="K232" s="1522" t="s">
        <v>56</v>
      </c>
      <c r="L232" s="2150"/>
      <c r="M232" s="2154"/>
      <c r="N232" s="2107"/>
      <c r="O232" s="2795"/>
      <c r="P232" s="2017"/>
    </row>
    <row r="233" spans="2:16" ht="21.75" customHeight="1">
      <c r="B233" s="88" t="s">
        <v>450</v>
      </c>
      <c r="C233" s="1885" t="s">
        <v>670</v>
      </c>
      <c r="D233" s="1885"/>
      <c r="E233" s="1885"/>
      <c r="F233" s="1885"/>
      <c r="G233" s="1885"/>
      <c r="H233" s="1885"/>
      <c r="I233" s="1885"/>
      <c r="J233" s="2148"/>
      <c r="K233" s="1522" t="s">
        <v>57</v>
      </c>
      <c r="L233" s="2150"/>
      <c r="M233" s="2154"/>
      <c r="N233" s="2107"/>
      <c r="O233" s="2795"/>
      <c r="P233" s="2017"/>
    </row>
    <row r="234" spans="2:16" ht="21.75" customHeight="1">
      <c r="B234" s="88" t="s">
        <v>453</v>
      </c>
      <c r="C234" s="1885" t="s">
        <v>131</v>
      </c>
      <c r="D234" s="1885"/>
      <c r="E234" s="1885"/>
      <c r="F234" s="1885"/>
      <c r="G234" s="1885"/>
      <c r="H234" s="1885"/>
      <c r="I234" s="1885"/>
      <c r="J234" s="2148"/>
      <c r="K234" s="1522" t="s">
        <v>56</v>
      </c>
      <c r="L234" s="2150"/>
      <c r="M234" s="2154"/>
      <c r="N234" s="2107"/>
      <c r="O234" s="2795"/>
      <c r="P234" s="2017"/>
    </row>
    <row r="235" spans="2:16" ht="21.75" customHeight="1">
      <c r="B235" s="88" t="s">
        <v>456</v>
      </c>
      <c r="C235" s="1885" t="s">
        <v>132</v>
      </c>
      <c r="D235" s="1885"/>
      <c r="E235" s="1885"/>
      <c r="F235" s="1885"/>
      <c r="G235" s="1885"/>
      <c r="H235" s="1885"/>
      <c r="I235" s="1885"/>
      <c r="J235" s="2148"/>
      <c r="K235" s="1522" t="s">
        <v>57</v>
      </c>
      <c r="L235" s="2150"/>
      <c r="M235" s="2154"/>
      <c r="N235" s="2107"/>
      <c r="O235" s="2795"/>
      <c r="P235" s="2017"/>
    </row>
    <row r="236" spans="2:16" ht="21.75" customHeight="1">
      <c r="B236" s="88" t="s">
        <v>458</v>
      </c>
      <c r="C236" s="1885" t="s">
        <v>671</v>
      </c>
      <c r="D236" s="1885"/>
      <c r="E236" s="1885"/>
      <c r="F236" s="1885"/>
      <c r="G236" s="1885"/>
      <c r="H236" s="1885"/>
      <c r="I236" s="1885"/>
      <c r="J236" s="2148"/>
      <c r="K236" s="1522" t="s">
        <v>56</v>
      </c>
      <c r="L236" s="2150"/>
      <c r="M236" s="2154"/>
      <c r="N236" s="2107"/>
      <c r="O236" s="2795"/>
      <c r="P236" s="2017"/>
    </row>
    <row r="237" spans="2:16" ht="21.75" customHeight="1">
      <c r="B237" s="88" t="s">
        <v>594</v>
      </c>
      <c r="C237" s="1885" t="s">
        <v>597</v>
      </c>
      <c r="D237" s="1885"/>
      <c r="E237" s="1885"/>
      <c r="F237" s="1885"/>
      <c r="G237" s="1885"/>
      <c r="H237" s="1885"/>
      <c r="I237" s="1885"/>
      <c r="J237" s="2148"/>
      <c r="K237" s="1522" t="s">
        <v>65</v>
      </c>
      <c r="L237" s="2150"/>
      <c r="M237" s="2154"/>
      <c r="N237" s="2107"/>
      <c r="O237" s="2795"/>
      <c r="P237" s="2017"/>
    </row>
    <row r="238" spans="2:16" ht="21.75" customHeight="1">
      <c r="B238" s="88" t="s">
        <v>596</v>
      </c>
      <c r="C238" s="1885" t="s">
        <v>672</v>
      </c>
      <c r="D238" s="1885"/>
      <c r="E238" s="1885"/>
      <c r="F238" s="1885"/>
      <c r="G238" s="1885"/>
      <c r="H238" s="1885"/>
      <c r="I238" s="1885"/>
      <c r="J238" s="2148"/>
      <c r="K238" s="1522" t="s">
        <v>65</v>
      </c>
      <c r="L238" s="2150"/>
      <c r="M238" s="2154"/>
      <c r="N238" s="2107"/>
      <c r="O238" s="2795"/>
      <c r="P238" s="2017"/>
    </row>
    <row r="239" spans="2:16" ht="21.75" customHeight="1">
      <c r="B239" s="88" t="s">
        <v>673</v>
      </c>
      <c r="C239" s="1885" t="s">
        <v>601</v>
      </c>
      <c r="D239" s="1885"/>
      <c r="E239" s="1885"/>
      <c r="F239" s="1885"/>
      <c r="G239" s="1885"/>
      <c r="H239" s="1885"/>
      <c r="I239" s="1885"/>
      <c r="J239" s="2148"/>
      <c r="K239" s="1522" t="s">
        <v>65</v>
      </c>
      <c r="L239" s="2150"/>
      <c r="M239" s="2154"/>
      <c r="N239" s="2107"/>
      <c r="O239" s="2795"/>
      <c r="P239" s="2017"/>
    </row>
    <row r="240" spans="2:16" ht="24" customHeight="1">
      <c r="B240" s="89" t="s">
        <v>600</v>
      </c>
      <c r="C240" s="1997" t="s">
        <v>674</v>
      </c>
      <c r="D240" s="1997"/>
      <c r="E240" s="1997"/>
      <c r="F240" s="1997"/>
      <c r="G240" s="1997"/>
      <c r="H240" s="1997"/>
      <c r="I240" s="1997"/>
      <c r="J240" s="1998"/>
      <c r="K240" s="1522" t="s">
        <v>65</v>
      </c>
      <c r="L240" s="2150"/>
      <c r="M240" s="2154"/>
      <c r="N240" s="2107"/>
      <c r="O240" s="2795"/>
      <c r="P240" s="2017"/>
    </row>
    <row r="241" spans="2:16" ht="27" customHeight="1">
      <c r="B241" s="88"/>
      <c r="C241" s="1997" t="s">
        <v>675</v>
      </c>
      <c r="D241" s="1997"/>
      <c r="E241" s="1998"/>
      <c r="F241" s="2093"/>
      <c r="G241" s="2157"/>
      <c r="H241" s="2157"/>
      <c r="I241" s="2157"/>
      <c r="J241" s="2157"/>
      <c r="K241" s="2157"/>
      <c r="L241" s="2150"/>
      <c r="M241" s="2154"/>
      <c r="N241" s="2107"/>
      <c r="O241" s="2795"/>
      <c r="P241" s="2017"/>
    </row>
    <row r="242" spans="2:16" ht="23.25" customHeight="1">
      <c r="B242" s="90" t="s">
        <v>676</v>
      </c>
      <c r="C242" s="2158" t="s">
        <v>677</v>
      </c>
      <c r="D242" s="2158"/>
      <c r="E242" s="2158"/>
      <c r="F242" s="2158"/>
      <c r="G242" s="2158"/>
      <c r="H242" s="2158"/>
      <c r="I242" s="2158"/>
      <c r="J242" s="2159"/>
      <c r="K242" s="91" t="s">
        <v>1928</v>
      </c>
      <c r="L242" s="2150"/>
      <c r="M242" s="2154"/>
      <c r="N242" s="2107"/>
      <c r="O242" s="2795"/>
      <c r="P242" s="2017"/>
    </row>
    <row r="243" spans="2:16" ht="23.25" customHeight="1">
      <c r="B243" s="90" t="s">
        <v>678</v>
      </c>
      <c r="C243" s="1997" t="s">
        <v>679</v>
      </c>
      <c r="D243" s="1997"/>
      <c r="E243" s="1998"/>
      <c r="F243" s="2773" t="s">
        <v>1929</v>
      </c>
      <c r="G243" s="2774"/>
      <c r="H243" s="2774"/>
      <c r="I243" s="2774"/>
      <c r="J243" s="2774"/>
      <c r="K243" s="2796"/>
      <c r="L243" s="2151"/>
      <c r="M243" s="2155"/>
      <c r="N243" s="2156"/>
      <c r="O243" s="2794"/>
      <c r="P243" s="2017"/>
    </row>
    <row r="244" spans="2:16" ht="23.25" customHeight="1">
      <c r="B244" s="90" t="s">
        <v>680</v>
      </c>
      <c r="C244" s="1997" t="s">
        <v>681</v>
      </c>
      <c r="D244" s="1997"/>
      <c r="E244" s="1997"/>
      <c r="F244" s="1997"/>
      <c r="G244" s="1997"/>
      <c r="H244" s="1997"/>
      <c r="I244" s="1997"/>
      <c r="J244" s="1997"/>
      <c r="K244" s="1997"/>
      <c r="L244" s="1997"/>
      <c r="M244" s="1997"/>
      <c r="N244" s="2041"/>
      <c r="O244" s="2793" t="s">
        <v>914</v>
      </c>
      <c r="P244" s="1991"/>
    </row>
    <row r="245" spans="2:16" ht="33" customHeight="1">
      <c r="B245" s="89" t="s">
        <v>435</v>
      </c>
      <c r="C245" s="1903" t="s">
        <v>209</v>
      </c>
      <c r="D245" s="1903"/>
      <c r="E245" s="2138"/>
      <c r="F245" s="1754" t="s">
        <v>213</v>
      </c>
      <c r="G245" s="1755"/>
      <c r="H245" s="2139" t="s">
        <v>514</v>
      </c>
      <c r="I245" s="2141"/>
      <c r="J245" s="2142"/>
      <c r="K245" s="2142"/>
      <c r="L245" s="2142"/>
      <c r="M245" s="2142"/>
      <c r="N245" s="2143"/>
      <c r="O245" s="2795"/>
      <c r="P245" s="2017"/>
    </row>
    <row r="246" spans="2:16" ht="23.25" customHeight="1">
      <c r="B246" s="89" t="s">
        <v>441</v>
      </c>
      <c r="C246" s="1903" t="s">
        <v>215</v>
      </c>
      <c r="D246" s="1903"/>
      <c r="E246" s="2138"/>
      <c r="F246" s="1754" t="s">
        <v>217</v>
      </c>
      <c r="G246" s="1755"/>
      <c r="H246" s="1811"/>
      <c r="I246" s="2144"/>
      <c r="J246" s="2117"/>
      <c r="K246" s="2117"/>
      <c r="L246" s="2117"/>
      <c r="M246" s="2117"/>
      <c r="N246" s="2118"/>
      <c r="O246" s="2795"/>
      <c r="P246" s="2017"/>
    </row>
    <row r="247" spans="2:16" ht="39.75" customHeight="1">
      <c r="B247" s="89" t="s">
        <v>443</v>
      </c>
      <c r="C247" s="1903" t="s">
        <v>218</v>
      </c>
      <c r="D247" s="1903"/>
      <c r="E247" s="2138"/>
      <c r="F247" s="1754" t="s">
        <v>220</v>
      </c>
      <c r="G247" s="1755"/>
      <c r="H247" s="1811"/>
      <c r="I247" s="2144"/>
      <c r="J247" s="2117"/>
      <c r="K247" s="2117"/>
      <c r="L247" s="2117"/>
      <c r="M247" s="2117"/>
      <c r="N247" s="2118"/>
      <c r="O247" s="2795"/>
      <c r="P247" s="2017"/>
    </row>
    <row r="248" spans="2:16" ht="38.25" customHeight="1">
      <c r="B248" s="89" t="s">
        <v>445</v>
      </c>
      <c r="C248" s="1903" t="s">
        <v>221</v>
      </c>
      <c r="D248" s="1903"/>
      <c r="E248" s="2138"/>
      <c r="F248" s="1754" t="s">
        <v>223</v>
      </c>
      <c r="G248" s="1755"/>
      <c r="H248" s="1811"/>
      <c r="I248" s="2144"/>
      <c r="J248" s="2117"/>
      <c r="K248" s="2117"/>
      <c r="L248" s="2117"/>
      <c r="M248" s="2117"/>
      <c r="N248" s="2118"/>
      <c r="O248" s="2795"/>
      <c r="P248" s="2017"/>
    </row>
    <row r="249" spans="2:16" ht="23.25" customHeight="1">
      <c r="B249" s="89" t="s">
        <v>448</v>
      </c>
      <c r="C249" s="1903" t="s">
        <v>682</v>
      </c>
      <c r="D249" s="1903"/>
      <c r="E249" s="2138"/>
      <c r="F249" s="1754" t="s">
        <v>56</v>
      </c>
      <c r="G249" s="1755"/>
      <c r="H249" s="1811"/>
      <c r="I249" s="2144"/>
      <c r="J249" s="2117"/>
      <c r="K249" s="2117"/>
      <c r="L249" s="2117"/>
      <c r="M249" s="2117"/>
      <c r="N249" s="2118"/>
      <c r="O249" s="2795"/>
      <c r="P249" s="2017"/>
    </row>
    <row r="250" spans="2:16" ht="23.25" customHeight="1">
      <c r="B250" s="90"/>
      <c r="C250" s="1903" t="s">
        <v>683</v>
      </c>
      <c r="D250" s="1903"/>
      <c r="E250" s="2138"/>
      <c r="F250" s="1754" t="s">
        <v>1930</v>
      </c>
      <c r="G250" s="1755"/>
      <c r="H250" s="2140"/>
      <c r="I250" s="2145"/>
      <c r="J250" s="2119"/>
      <c r="K250" s="2119"/>
      <c r="L250" s="2119"/>
      <c r="M250" s="2119"/>
      <c r="N250" s="2120"/>
      <c r="O250" s="2794"/>
      <c r="P250" s="1992"/>
    </row>
    <row r="251" spans="2:16" ht="52.5" customHeight="1">
      <c r="B251" s="90" t="s">
        <v>684</v>
      </c>
      <c r="C251" s="1997" t="s">
        <v>685</v>
      </c>
      <c r="D251" s="1997"/>
      <c r="E251" s="1997"/>
      <c r="F251" s="1997"/>
      <c r="G251" s="92" t="s">
        <v>232</v>
      </c>
      <c r="H251" s="1527" t="s">
        <v>514</v>
      </c>
      <c r="I251" s="2121"/>
      <c r="J251" s="2122"/>
      <c r="K251" s="2122"/>
      <c r="L251" s="2122"/>
      <c r="M251" s="2122"/>
      <c r="N251" s="2123"/>
      <c r="O251" s="93" t="s">
        <v>914</v>
      </c>
      <c r="P251" s="1504"/>
    </row>
    <row r="252" spans="2:16" ht="33" customHeight="1">
      <c r="B252" s="90" t="s">
        <v>686</v>
      </c>
      <c r="C252" s="1997" t="s">
        <v>687</v>
      </c>
      <c r="D252" s="1997"/>
      <c r="E252" s="1997"/>
      <c r="F252" s="1471" t="s">
        <v>56</v>
      </c>
      <c r="G252" s="1634" t="s">
        <v>514</v>
      </c>
      <c r="H252" s="2146" t="s">
        <v>1931</v>
      </c>
      <c r="I252" s="2146"/>
      <c r="J252" s="2146"/>
      <c r="K252" s="2146"/>
      <c r="L252" s="2146"/>
      <c r="M252" s="2146"/>
      <c r="N252" s="2147"/>
      <c r="O252" s="2798" t="s">
        <v>914</v>
      </c>
      <c r="P252" s="2135"/>
    </row>
    <row r="253" spans="2:16" ht="26.25" customHeight="1">
      <c r="B253" s="94" t="s">
        <v>688</v>
      </c>
      <c r="C253" s="1997" t="s">
        <v>689</v>
      </c>
      <c r="D253" s="1997"/>
      <c r="E253" s="1997"/>
      <c r="F253" s="1997"/>
      <c r="G253" s="1997"/>
      <c r="H253" s="1997"/>
      <c r="I253" s="1997"/>
      <c r="J253" s="1997"/>
      <c r="K253" s="1997"/>
      <c r="L253" s="1997"/>
      <c r="M253" s="1997"/>
      <c r="N253" s="1997"/>
      <c r="O253" s="2799"/>
      <c r="P253" s="2136"/>
    </row>
    <row r="254" spans="2:16" ht="27" customHeight="1">
      <c r="B254" s="95" t="s">
        <v>435</v>
      </c>
      <c r="C254" s="1997" t="s">
        <v>690</v>
      </c>
      <c r="D254" s="1997"/>
      <c r="E254" s="1998"/>
      <c r="F254" s="33" t="s">
        <v>65</v>
      </c>
      <c r="G254" s="1634" t="s">
        <v>514</v>
      </c>
      <c r="H254" s="2121"/>
      <c r="I254" s="2122"/>
      <c r="J254" s="2122"/>
      <c r="K254" s="2122"/>
      <c r="L254" s="2122"/>
      <c r="M254" s="2122"/>
      <c r="N254" s="2123"/>
      <c r="O254" s="2799"/>
      <c r="P254" s="2136"/>
    </row>
    <row r="255" spans="2:16" ht="28.5" customHeight="1">
      <c r="B255" s="22"/>
      <c r="C255" s="1505" t="s">
        <v>458</v>
      </c>
      <c r="D255" s="1997" t="s">
        <v>691</v>
      </c>
      <c r="E255" s="1997"/>
      <c r="F255" s="2121"/>
      <c r="G255" s="2122"/>
      <c r="H255" s="2122"/>
      <c r="I255" s="2122"/>
      <c r="J255" s="2122"/>
      <c r="K255" s="2122"/>
      <c r="L255" s="2122"/>
      <c r="M255" s="2122"/>
      <c r="N255" s="2123"/>
      <c r="O255" s="2799"/>
      <c r="P255" s="2136"/>
    </row>
    <row r="256" spans="2:16" ht="27" customHeight="1">
      <c r="B256" s="27" t="s">
        <v>441</v>
      </c>
      <c r="C256" s="1997" t="s">
        <v>692</v>
      </c>
      <c r="D256" s="1997"/>
      <c r="E256" s="1997"/>
      <c r="F256" s="33" t="s">
        <v>65</v>
      </c>
      <c r="G256" s="1634" t="s">
        <v>514</v>
      </c>
      <c r="H256" s="2121"/>
      <c r="I256" s="2122"/>
      <c r="J256" s="2122"/>
      <c r="K256" s="2122"/>
      <c r="L256" s="2122"/>
      <c r="M256" s="2122"/>
      <c r="N256" s="2123"/>
      <c r="O256" s="2799"/>
      <c r="P256" s="2136"/>
    </row>
    <row r="257" spans="2:16" ht="30" customHeight="1">
      <c r="B257" s="22"/>
      <c r="C257" s="1505" t="s">
        <v>458</v>
      </c>
      <c r="D257" s="1997" t="s">
        <v>691</v>
      </c>
      <c r="E257" s="1997"/>
      <c r="F257" s="2121"/>
      <c r="G257" s="2122"/>
      <c r="H257" s="2122"/>
      <c r="I257" s="2122"/>
      <c r="J257" s="2122"/>
      <c r="K257" s="2122"/>
      <c r="L257" s="2122"/>
      <c r="M257" s="2122"/>
      <c r="N257" s="2123"/>
      <c r="O257" s="2799"/>
      <c r="P257" s="2136"/>
    </row>
    <row r="258" spans="2:16" ht="57.75" customHeight="1">
      <c r="B258" s="27" t="s">
        <v>443</v>
      </c>
      <c r="C258" s="2028" t="s">
        <v>693</v>
      </c>
      <c r="D258" s="2028"/>
      <c r="E258" s="2028"/>
      <c r="F258" s="33" t="s">
        <v>65</v>
      </c>
      <c r="G258" s="1634" t="s">
        <v>514</v>
      </c>
      <c r="H258" s="2121"/>
      <c r="I258" s="2122"/>
      <c r="J258" s="2122"/>
      <c r="K258" s="2122"/>
      <c r="L258" s="2122"/>
      <c r="M258" s="2122"/>
      <c r="N258" s="2123"/>
      <c r="O258" s="2799"/>
      <c r="P258" s="2136"/>
    </row>
    <row r="259" spans="2:16" ht="30" customHeight="1">
      <c r="B259" s="22"/>
      <c r="C259" s="1505" t="s">
        <v>458</v>
      </c>
      <c r="D259" s="1997" t="s">
        <v>691</v>
      </c>
      <c r="E259" s="1997"/>
      <c r="F259" s="2121"/>
      <c r="G259" s="2122"/>
      <c r="H259" s="2122"/>
      <c r="I259" s="2122"/>
      <c r="J259" s="2122"/>
      <c r="K259" s="2122"/>
      <c r="L259" s="2122"/>
      <c r="M259" s="2122"/>
      <c r="N259" s="2123"/>
      <c r="O259" s="2800"/>
      <c r="P259" s="2136"/>
    </row>
    <row r="260" spans="2:16" ht="33" customHeight="1">
      <c r="B260" s="94" t="s">
        <v>694</v>
      </c>
      <c r="C260" s="1997" t="s">
        <v>695</v>
      </c>
      <c r="D260" s="1997"/>
      <c r="E260" s="1997"/>
      <c r="F260" s="1471" t="s">
        <v>56</v>
      </c>
      <c r="G260" s="2126" t="s">
        <v>514</v>
      </c>
      <c r="H260" s="2014"/>
      <c r="I260" s="2015"/>
      <c r="J260" s="2015"/>
      <c r="K260" s="2015"/>
      <c r="L260" s="2015"/>
      <c r="M260" s="2015"/>
      <c r="N260" s="2128"/>
      <c r="O260" s="2447" t="s">
        <v>914</v>
      </c>
      <c r="P260" s="2051"/>
    </row>
    <row r="261" spans="2:16" ht="30" customHeight="1">
      <c r="B261" s="89" t="s">
        <v>435</v>
      </c>
      <c r="C261" s="1997" t="s">
        <v>696</v>
      </c>
      <c r="D261" s="1997"/>
      <c r="E261" s="1998"/>
      <c r="F261" s="1523" t="s">
        <v>65</v>
      </c>
      <c r="G261" s="2113"/>
      <c r="H261" s="2129"/>
      <c r="I261" s="2130"/>
      <c r="J261" s="2130"/>
      <c r="K261" s="2130"/>
      <c r="L261" s="2130"/>
      <c r="M261" s="2130"/>
      <c r="N261" s="2131"/>
      <c r="O261" s="2789"/>
      <c r="P261" s="2124"/>
    </row>
    <row r="262" spans="2:16" ht="30" customHeight="1">
      <c r="B262" s="89" t="s">
        <v>441</v>
      </c>
      <c r="C262" s="1997" t="s">
        <v>697</v>
      </c>
      <c r="D262" s="1997"/>
      <c r="E262" s="1998"/>
      <c r="F262" s="1523" t="s">
        <v>65</v>
      </c>
      <c r="G262" s="2113"/>
      <c r="H262" s="2129"/>
      <c r="I262" s="2130"/>
      <c r="J262" s="2130"/>
      <c r="K262" s="2130"/>
      <c r="L262" s="2130"/>
      <c r="M262" s="2130"/>
      <c r="N262" s="2131"/>
      <c r="O262" s="2789"/>
      <c r="P262" s="2124"/>
    </row>
    <row r="263" spans="2:16" ht="30" customHeight="1">
      <c r="B263" s="89" t="s">
        <v>443</v>
      </c>
      <c r="C263" s="1997" t="s">
        <v>698</v>
      </c>
      <c r="D263" s="1997"/>
      <c r="E263" s="1998"/>
      <c r="F263" s="1523" t="s">
        <v>65</v>
      </c>
      <c r="G263" s="2113"/>
      <c r="H263" s="2129"/>
      <c r="I263" s="2130"/>
      <c r="J263" s="2130"/>
      <c r="K263" s="2130"/>
      <c r="L263" s="2130"/>
      <c r="M263" s="2130"/>
      <c r="N263" s="2131"/>
      <c r="O263" s="2789"/>
      <c r="P263" s="2124"/>
    </row>
    <row r="264" spans="2:16" ht="42" customHeight="1" thickBot="1">
      <c r="B264" s="117" t="s">
        <v>445</v>
      </c>
      <c r="C264" s="1978" t="s">
        <v>699</v>
      </c>
      <c r="D264" s="1978"/>
      <c r="E264" s="1979"/>
      <c r="F264" s="1523" t="s">
        <v>65</v>
      </c>
      <c r="G264" s="2127"/>
      <c r="H264" s="2132"/>
      <c r="I264" s="2133"/>
      <c r="J264" s="2133"/>
      <c r="K264" s="2133"/>
      <c r="L264" s="2133"/>
      <c r="M264" s="2133"/>
      <c r="N264" s="2134"/>
      <c r="O264" s="2797"/>
      <c r="P264" s="2052"/>
    </row>
    <row r="265" spans="2:16" ht="21.75" customHeight="1" thickBot="1">
      <c r="B265" s="1849" t="s">
        <v>700</v>
      </c>
      <c r="C265" s="1850"/>
      <c r="D265" s="1850"/>
      <c r="E265" s="1850"/>
      <c r="F265" s="1850"/>
      <c r="G265" s="1850"/>
      <c r="H265" s="2125"/>
      <c r="I265" s="2125"/>
      <c r="J265" s="2125"/>
      <c r="K265" s="2125"/>
      <c r="L265" s="2125"/>
      <c r="M265" s="2125"/>
      <c r="N265" s="2125"/>
      <c r="O265" s="1850"/>
      <c r="P265" s="1851"/>
    </row>
    <row r="266" spans="2:16" ht="33.75" customHeight="1">
      <c r="B266" s="96" t="s">
        <v>701</v>
      </c>
      <c r="C266" s="2111" t="s">
        <v>702</v>
      </c>
      <c r="D266" s="2111"/>
      <c r="E266" s="2111"/>
      <c r="F266" s="2111"/>
      <c r="G266" s="97" t="s">
        <v>56</v>
      </c>
      <c r="H266" s="2112" t="s">
        <v>514</v>
      </c>
      <c r="I266" s="2115"/>
      <c r="J266" s="2115"/>
      <c r="K266" s="2115"/>
      <c r="L266" s="2115"/>
      <c r="M266" s="2115"/>
      <c r="N266" s="2116"/>
      <c r="O266" s="2050" t="s">
        <v>1932</v>
      </c>
      <c r="P266" s="2050"/>
    </row>
    <row r="267" spans="2:16" ht="27" customHeight="1">
      <c r="B267" s="27" t="s">
        <v>435</v>
      </c>
      <c r="C267" s="1997" t="s">
        <v>703</v>
      </c>
      <c r="D267" s="1997"/>
      <c r="E267" s="1997"/>
      <c r="F267" s="1997"/>
      <c r="G267" s="1998"/>
      <c r="H267" s="2113"/>
      <c r="I267" s="2117"/>
      <c r="J267" s="2117"/>
      <c r="K267" s="2117"/>
      <c r="L267" s="2117"/>
      <c r="M267" s="2117"/>
      <c r="N267" s="2118"/>
      <c r="O267" s="2017"/>
      <c r="P267" s="2017"/>
    </row>
    <row r="268" spans="2:16" ht="28.5" customHeight="1">
      <c r="B268" s="1490"/>
      <c r="C268" s="1489" t="s">
        <v>458</v>
      </c>
      <c r="D268" s="2043" t="s">
        <v>652</v>
      </c>
      <c r="E268" s="2043"/>
      <c r="F268" s="2108" t="s">
        <v>263</v>
      </c>
      <c r="G268" s="2109"/>
      <c r="H268" s="2113"/>
      <c r="I268" s="2117"/>
      <c r="J268" s="2117"/>
      <c r="K268" s="2117"/>
      <c r="L268" s="2117"/>
      <c r="M268" s="2117"/>
      <c r="N268" s="2118"/>
      <c r="O268" s="2017"/>
      <c r="P268" s="2017"/>
    </row>
    <row r="269" spans="2:16" ht="28.5" customHeight="1">
      <c r="B269" s="1490"/>
      <c r="C269" s="1491" t="s">
        <v>489</v>
      </c>
      <c r="D269" s="1997" t="s">
        <v>704</v>
      </c>
      <c r="E269" s="1998"/>
      <c r="F269" s="2110" t="s">
        <v>265</v>
      </c>
      <c r="G269" s="2109"/>
      <c r="H269" s="2113"/>
      <c r="I269" s="2117"/>
      <c r="J269" s="2117"/>
      <c r="K269" s="2117"/>
      <c r="L269" s="2117"/>
      <c r="M269" s="2117"/>
      <c r="N269" s="2118"/>
      <c r="O269" s="2017"/>
      <c r="P269" s="2017"/>
    </row>
    <row r="270" spans="2:16" ht="28.5" customHeight="1">
      <c r="B270" s="1490"/>
      <c r="C270" s="1491" t="s">
        <v>493</v>
      </c>
      <c r="D270" s="1997" t="s">
        <v>705</v>
      </c>
      <c r="E270" s="1998"/>
      <c r="F270" s="2107" t="s">
        <v>270</v>
      </c>
      <c r="G270" s="2107"/>
      <c r="H270" s="2113"/>
      <c r="I270" s="2117"/>
      <c r="J270" s="2117"/>
      <c r="K270" s="2117"/>
      <c r="L270" s="2117"/>
      <c r="M270" s="2117"/>
      <c r="N270" s="2118"/>
      <c r="O270" s="2017"/>
      <c r="P270" s="2017"/>
    </row>
    <row r="271" spans="2:16" ht="29.25" customHeight="1">
      <c r="B271" s="1494"/>
      <c r="C271" s="1491" t="s">
        <v>498</v>
      </c>
      <c r="D271" s="1997" t="s">
        <v>706</v>
      </c>
      <c r="E271" s="1997"/>
      <c r="F271" s="2108" t="s">
        <v>212</v>
      </c>
      <c r="G271" s="2109"/>
      <c r="H271" s="2114"/>
      <c r="I271" s="2119"/>
      <c r="J271" s="2119"/>
      <c r="K271" s="2119"/>
      <c r="L271" s="2119"/>
      <c r="M271" s="2119"/>
      <c r="N271" s="2120"/>
      <c r="O271" s="2017"/>
      <c r="P271" s="2017"/>
    </row>
    <row r="272" spans="2:16" ht="39" customHeight="1">
      <c r="B272" s="1493" t="s">
        <v>441</v>
      </c>
      <c r="C272" s="1997" t="s">
        <v>707</v>
      </c>
      <c r="D272" s="1997"/>
      <c r="E272" s="1998"/>
      <c r="F272" s="2110" t="s">
        <v>279</v>
      </c>
      <c r="G272" s="2109"/>
      <c r="H272" s="1634" t="s">
        <v>514</v>
      </c>
      <c r="I272" s="2121"/>
      <c r="J272" s="2122"/>
      <c r="K272" s="2122"/>
      <c r="L272" s="2122"/>
      <c r="M272" s="2122"/>
      <c r="N272" s="2123"/>
      <c r="O272" s="1992"/>
      <c r="P272" s="1992"/>
    </row>
    <row r="273" spans="2:16" ht="45" customHeight="1">
      <c r="B273" s="2096" t="s">
        <v>708</v>
      </c>
      <c r="C273" s="1855" t="s">
        <v>709</v>
      </c>
      <c r="D273" s="1855"/>
      <c r="E273" s="1855"/>
      <c r="F273" s="1855"/>
      <c r="G273" s="2098"/>
      <c r="H273" s="2101" t="s">
        <v>710</v>
      </c>
      <c r="I273" s="2102"/>
      <c r="J273" s="2103"/>
      <c r="K273" s="2104" t="s">
        <v>711</v>
      </c>
      <c r="L273" s="2105"/>
      <c r="M273" s="2105"/>
      <c r="N273" s="2106"/>
      <c r="O273" s="1557" t="s">
        <v>712</v>
      </c>
      <c r="P273" s="1516" t="s">
        <v>712</v>
      </c>
    </row>
    <row r="274" spans="2:16" ht="104.25" customHeight="1">
      <c r="B274" s="2097"/>
      <c r="C274" s="2099"/>
      <c r="D274" s="2099"/>
      <c r="E274" s="2099"/>
      <c r="F274" s="2099"/>
      <c r="G274" s="2100"/>
      <c r="H274" s="98" t="s">
        <v>713</v>
      </c>
      <c r="I274" s="656" t="s">
        <v>714</v>
      </c>
      <c r="J274" s="656" t="s">
        <v>715</v>
      </c>
      <c r="K274" s="98" t="s">
        <v>912</v>
      </c>
      <c r="L274" s="98" t="s">
        <v>913</v>
      </c>
      <c r="M274" s="656" t="s">
        <v>718</v>
      </c>
      <c r="N274" s="99" t="s">
        <v>471</v>
      </c>
      <c r="O274" s="1504" t="s">
        <v>1933</v>
      </c>
      <c r="P274" s="1504"/>
    </row>
    <row r="275" spans="2:16" ht="21" customHeight="1">
      <c r="B275" s="100" t="s">
        <v>435</v>
      </c>
      <c r="C275" s="2068" t="s">
        <v>719</v>
      </c>
      <c r="D275" s="2068"/>
      <c r="E275" s="2068"/>
      <c r="F275" s="2068"/>
      <c r="G275" s="2068"/>
      <c r="H275" s="2068"/>
      <c r="I275" s="2068"/>
      <c r="J275" s="2068"/>
      <c r="K275" s="2068"/>
      <c r="L275" s="2068"/>
      <c r="M275" s="2068"/>
      <c r="N275" s="2085"/>
      <c r="O275" s="2088" t="s">
        <v>720</v>
      </c>
      <c r="P275" s="2088" t="s">
        <v>720</v>
      </c>
    </row>
    <row r="276" spans="2:16" ht="24.75" customHeight="1">
      <c r="B276" s="84" t="s">
        <v>458</v>
      </c>
      <c r="C276" s="2091" t="s">
        <v>721</v>
      </c>
      <c r="D276" s="2091"/>
      <c r="E276" s="2091"/>
      <c r="F276" s="2091"/>
      <c r="G276" s="2092"/>
      <c r="H276" s="118">
        <v>0</v>
      </c>
      <c r="I276" s="119">
        <v>21</v>
      </c>
      <c r="J276" s="120">
        <f t="shared" ref="J276:J295" si="1">MIN(H276/I276,1)</f>
        <v>0</v>
      </c>
      <c r="K276" s="118">
        <v>63</v>
      </c>
      <c r="L276" s="118">
        <v>29218</v>
      </c>
      <c r="M276" s="121">
        <f>MIN(K276/L276,1)</f>
        <v>2.1562050790608529E-3</v>
      </c>
      <c r="N276" s="122" t="s">
        <v>1934</v>
      </c>
      <c r="O276" s="2089"/>
      <c r="P276" s="2089"/>
    </row>
    <row r="277" spans="2:16" ht="24.75" customHeight="1">
      <c r="B277" s="84" t="s">
        <v>489</v>
      </c>
      <c r="C277" s="2091" t="s">
        <v>722</v>
      </c>
      <c r="D277" s="2091"/>
      <c r="E277" s="2091"/>
      <c r="F277" s="2091"/>
      <c r="G277" s="2092"/>
      <c r="H277" s="118" t="s">
        <v>61</v>
      </c>
      <c r="I277" s="119" t="s">
        <v>61</v>
      </c>
      <c r="J277" s="103" t="s">
        <v>61</v>
      </c>
      <c r="K277" s="118" t="s">
        <v>61</v>
      </c>
      <c r="L277" s="119" t="s">
        <v>61</v>
      </c>
      <c r="M277" s="103" t="s">
        <v>61</v>
      </c>
      <c r="N277" s="123"/>
      <c r="O277" s="2017" t="s">
        <v>1933</v>
      </c>
      <c r="P277" s="2017"/>
    </row>
    <row r="278" spans="2:16" ht="36" customHeight="1">
      <c r="B278" s="84" t="s">
        <v>493</v>
      </c>
      <c r="C278" s="2091" t="s">
        <v>1935</v>
      </c>
      <c r="D278" s="2091"/>
      <c r="E278" s="2092"/>
      <c r="F278" s="2093"/>
      <c r="G278" s="2094"/>
      <c r="H278" s="118" t="s">
        <v>61</v>
      </c>
      <c r="I278" s="119" t="s">
        <v>61</v>
      </c>
      <c r="J278" s="103" t="s">
        <v>61</v>
      </c>
      <c r="K278" s="118" t="s">
        <v>61</v>
      </c>
      <c r="L278" s="119" t="s">
        <v>61</v>
      </c>
      <c r="M278" s="103" t="s">
        <v>61</v>
      </c>
      <c r="N278" s="123"/>
      <c r="O278" s="2017"/>
      <c r="P278" s="2017"/>
    </row>
    <row r="279" spans="2:16" ht="20.25" customHeight="1">
      <c r="B279" s="104" t="s">
        <v>441</v>
      </c>
      <c r="C279" s="2068" t="s">
        <v>724</v>
      </c>
      <c r="D279" s="2068"/>
      <c r="E279" s="2068"/>
      <c r="F279" s="2068"/>
      <c r="G279" s="2095"/>
      <c r="H279" s="118" t="s">
        <v>61</v>
      </c>
      <c r="I279" s="119" t="s">
        <v>61</v>
      </c>
      <c r="J279" s="103" t="s">
        <v>61</v>
      </c>
      <c r="K279" s="118" t="s">
        <v>61</v>
      </c>
      <c r="L279" s="119" t="s">
        <v>61</v>
      </c>
      <c r="M279" s="103" t="s">
        <v>61</v>
      </c>
      <c r="N279" s="123"/>
      <c r="O279" s="1992"/>
      <c r="P279" s="1992"/>
    </row>
    <row r="280" spans="2:16">
      <c r="B280" s="104" t="s">
        <v>443</v>
      </c>
      <c r="C280" s="2068" t="s">
        <v>333</v>
      </c>
      <c r="D280" s="2068"/>
      <c r="E280" s="2068"/>
      <c r="F280" s="2068"/>
      <c r="G280" s="2068"/>
      <c r="H280" s="2068"/>
      <c r="I280" s="2068"/>
      <c r="J280" s="2068"/>
      <c r="K280" s="2068"/>
      <c r="L280" s="2068"/>
      <c r="M280" s="2068"/>
      <c r="N280" s="2085"/>
      <c r="O280" s="2088"/>
      <c r="P280" s="2088"/>
    </row>
    <row r="281" spans="2:16" ht="24.75" customHeight="1">
      <c r="B281" s="76" t="s">
        <v>458</v>
      </c>
      <c r="C281" s="2091" t="s">
        <v>725</v>
      </c>
      <c r="D281" s="2091"/>
      <c r="E281" s="2091"/>
      <c r="F281" s="2091"/>
      <c r="G281" s="2092"/>
      <c r="H281" s="118" t="s">
        <v>61</v>
      </c>
      <c r="I281" s="119" t="s">
        <v>61</v>
      </c>
      <c r="J281" s="103" t="s">
        <v>61</v>
      </c>
      <c r="K281" s="118" t="s">
        <v>61</v>
      </c>
      <c r="L281" s="119" t="s">
        <v>61</v>
      </c>
      <c r="M281" s="103" t="s">
        <v>61</v>
      </c>
      <c r="N281" s="124"/>
      <c r="O281" s="2089"/>
      <c r="P281" s="2089"/>
    </row>
    <row r="282" spans="2:16" ht="24.75" customHeight="1">
      <c r="B282" s="76" t="s">
        <v>489</v>
      </c>
      <c r="C282" s="2091" t="s">
        <v>726</v>
      </c>
      <c r="D282" s="2091"/>
      <c r="E282" s="2091"/>
      <c r="F282" s="2091"/>
      <c r="G282" s="1518"/>
      <c r="H282" s="118">
        <v>0</v>
      </c>
      <c r="I282" s="119">
        <v>21</v>
      </c>
      <c r="J282" s="120">
        <f t="shared" si="1"/>
        <v>0</v>
      </c>
      <c r="K282" s="118">
        <v>28</v>
      </c>
      <c r="L282" s="118">
        <v>28629</v>
      </c>
      <c r="M282" s="121">
        <f>MIN(K282/L282,1)</f>
        <v>9.7802927101889683E-4</v>
      </c>
      <c r="N282" s="122" t="s">
        <v>1934</v>
      </c>
      <c r="O282" s="2089"/>
      <c r="P282" s="2089"/>
    </row>
    <row r="283" spans="2:16" ht="24.75" customHeight="1">
      <c r="B283" s="76" t="s">
        <v>493</v>
      </c>
      <c r="C283" s="2091" t="s">
        <v>727</v>
      </c>
      <c r="D283" s="2091"/>
      <c r="E283" s="2091"/>
      <c r="F283" s="2091"/>
      <c r="G283" s="2092"/>
      <c r="H283" s="118" t="s">
        <v>61</v>
      </c>
      <c r="I283" s="119" t="s">
        <v>61</v>
      </c>
      <c r="J283" s="103" t="s">
        <v>61</v>
      </c>
      <c r="K283" s="118" t="s">
        <v>61</v>
      </c>
      <c r="L283" s="119" t="s">
        <v>61</v>
      </c>
      <c r="M283" s="103" t="s">
        <v>61</v>
      </c>
      <c r="N283" s="125"/>
      <c r="O283" s="2089"/>
      <c r="P283" s="2089"/>
    </row>
    <row r="284" spans="2:16" ht="18" customHeight="1">
      <c r="B284" s="104" t="s">
        <v>445</v>
      </c>
      <c r="C284" s="2068" t="s">
        <v>334</v>
      </c>
      <c r="D284" s="2068"/>
      <c r="E284" s="2068"/>
      <c r="F284" s="2068"/>
      <c r="G284" s="2068"/>
      <c r="H284" s="2068"/>
      <c r="I284" s="2068"/>
      <c r="J284" s="2068"/>
      <c r="K284" s="2068"/>
      <c r="L284" s="2068"/>
      <c r="M284" s="2068"/>
      <c r="N284" s="2085"/>
      <c r="O284" s="2089"/>
      <c r="P284" s="2089"/>
    </row>
    <row r="285" spans="2:16" ht="22.5" customHeight="1">
      <c r="B285" s="76" t="s">
        <v>458</v>
      </c>
      <c r="C285" s="2091" t="s">
        <v>728</v>
      </c>
      <c r="D285" s="2091"/>
      <c r="E285" s="2091"/>
      <c r="F285" s="2091"/>
      <c r="G285" s="2092"/>
      <c r="H285" s="118">
        <v>0</v>
      </c>
      <c r="I285" s="119">
        <v>21</v>
      </c>
      <c r="J285" s="120">
        <f t="shared" si="1"/>
        <v>0</v>
      </c>
      <c r="K285" s="118">
        <v>0</v>
      </c>
      <c r="L285" s="118">
        <v>811</v>
      </c>
      <c r="M285" s="121">
        <f>MIN(K285/L285,1)</f>
        <v>0</v>
      </c>
      <c r="N285" s="122" t="s">
        <v>1934</v>
      </c>
      <c r="O285" s="2089"/>
      <c r="P285" s="2089"/>
    </row>
    <row r="286" spans="2:16" ht="22.5" customHeight="1">
      <c r="B286" s="76" t="s">
        <v>489</v>
      </c>
      <c r="C286" s="2091" t="s">
        <v>729</v>
      </c>
      <c r="D286" s="2091"/>
      <c r="E286" s="2091"/>
      <c r="F286" s="2091"/>
      <c r="G286" s="2092"/>
      <c r="H286" s="118">
        <v>17</v>
      </c>
      <c r="I286" s="119">
        <v>21</v>
      </c>
      <c r="J286" s="120">
        <f t="shared" si="1"/>
        <v>0.80952380952380953</v>
      </c>
      <c r="K286" s="118">
        <v>43</v>
      </c>
      <c r="L286" s="118">
        <v>811</v>
      </c>
      <c r="M286" s="121">
        <f>MIN(K286/L286,1)</f>
        <v>5.3020961775585698E-2</v>
      </c>
      <c r="N286" s="122" t="s">
        <v>1934</v>
      </c>
      <c r="O286" s="2089"/>
      <c r="P286" s="2089"/>
    </row>
    <row r="287" spans="2:16" ht="22.5" customHeight="1">
      <c r="B287" s="104" t="s">
        <v>448</v>
      </c>
      <c r="C287" s="2068" t="s">
        <v>503</v>
      </c>
      <c r="D287" s="2068"/>
      <c r="E287" s="2068"/>
      <c r="F287" s="2068"/>
      <c r="G287" s="2068"/>
      <c r="H287" s="118">
        <v>0</v>
      </c>
      <c r="I287" s="119">
        <v>21</v>
      </c>
      <c r="J287" s="120">
        <f t="shared" si="1"/>
        <v>0</v>
      </c>
      <c r="K287" s="118">
        <v>34</v>
      </c>
      <c r="L287" s="118">
        <v>5499</v>
      </c>
      <c r="M287" s="121">
        <f>MIN(K287/L287,1)</f>
        <v>6.1829423531551192E-3</v>
      </c>
      <c r="N287" s="122" t="s">
        <v>1934</v>
      </c>
      <c r="O287" s="2089"/>
      <c r="P287" s="2089"/>
    </row>
    <row r="288" spans="2:16" ht="22.5" customHeight="1">
      <c r="B288" s="104" t="s">
        <v>450</v>
      </c>
      <c r="C288" s="2068" t="s">
        <v>730</v>
      </c>
      <c r="D288" s="2068"/>
      <c r="E288" s="2068"/>
      <c r="F288" s="2068"/>
      <c r="G288" s="2068"/>
      <c r="H288" s="118" t="s">
        <v>61</v>
      </c>
      <c r="I288" s="119" t="s">
        <v>61</v>
      </c>
      <c r="J288" s="103" t="s">
        <v>61</v>
      </c>
      <c r="K288" s="118" t="s">
        <v>61</v>
      </c>
      <c r="L288" s="119" t="s">
        <v>61</v>
      </c>
      <c r="M288" s="139" t="s">
        <v>61</v>
      </c>
      <c r="N288" s="105"/>
      <c r="O288" s="2089"/>
      <c r="P288" s="2089"/>
    </row>
    <row r="289" spans="2:16" ht="22.5" customHeight="1">
      <c r="B289" s="104" t="s">
        <v>453</v>
      </c>
      <c r="C289" s="2068" t="s">
        <v>131</v>
      </c>
      <c r="D289" s="2068"/>
      <c r="E289" s="2068"/>
      <c r="F289" s="2068"/>
      <c r="G289" s="2068"/>
      <c r="H289" s="118">
        <v>0</v>
      </c>
      <c r="I289" s="119">
        <v>21</v>
      </c>
      <c r="J289" s="120">
        <f t="shared" si="1"/>
        <v>0</v>
      </c>
      <c r="K289" s="118">
        <v>37</v>
      </c>
      <c r="L289" s="118">
        <v>29193</v>
      </c>
      <c r="M289" s="121">
        <f t="shared" ref="M289" si="2">MIN(K289/L289,1)</f>
        <v>1.2674271229404308E-3</v>
      </c>
      <c r="N289" s="122" t="s">
        <v>1934</v>
      </c>
      <c r="O289" s="2089"/>
      <c r="P289" s="2089"/>
    </row>
    <row r="290" spans="2:16" ht="22.5" customHeight="1">
      <c r="B290" s="104" t="s">
        <v>456</v>
      </c>
      <c r="C290" s="2068" t="s">
        <v>132</v>
      </c>
      <c r="D290" s="2068"/>
      <c r="E290" s="2068"/>
      <c r="F290" s="2068"/>
      <c r="G290" s="2068"/>
      <c r="H290" s="118" t="s">
        <v>61</v>
      </c>
      <c r="I290" s="119" t="s">
        <v>61</v>
      </c>
      <c r="J290" s="103" t="s">
        <v>61</v>
      </c>
      <c r="K290" s="118" t="s">
        <v>61</v>
      </c>
      <c r="L290" s="119" t="s">
        <v>61</v>
      </c>
      <c r="M290" s="103" t="s">
        <v>61</v>
      </c>
      <c r="N290" s="595"/>
      <c r="O290" s="2089"/>
      <c r="P290" s="2089"/>
    </row>
    <row r="291" spans="2:16" ht="18.75" customHeight="1">
      <c r="B291" s="104" t="s">
        <v>458</v>
      </c>
      <c r="C291" s="2068" t="s">
        <v>509</v>
      </c>
      <c r="D291" s="2068"/>
      <c r="E291" s="2068"/>
      <c r="F291" s="2068"/>
      <c r="G291" s="2068"/>
      <c r="H291" s="2068"/>
      <c r="I291" s="2068"/>
      <c r="J291" s="2068"/>
      <c r="K291" s="2068"/>
      <c r="L291" s="2068"/>
      <c r="M291" s="2068"/>
      <c r="N291" s="2085"/>
      <c r="O291" s="2089"/>
      <c r="P291" s="2089"/>
    </row>
    <row r="292" spans="2:16" ht="22.5" customHeight="1">
      <c r="B292" s="76" t="s">
        <v>458</v>
      </c>
      <c r="C292" s="2086" t="s">
        <v>299</v>
      </c>
      <c r="D292" s="2086"/>
      <c r="E292" s="2086"/>
      <c r="F292" s="2086"/>
      <c r="G292" s="2087"/>
      <c r="H292" s="118" t="s">
        <v>61</v>
      </c>
      <c r="I292" s="119" t="s">
        <v>61</v>
      </c>
      <c r="J292" s="103" t="s">
        <v>61</v>
      </c>
      <c r="K292" s="118" t="s">
        <v>61</v>
      </c>
      <c r="L292" s="119" t="s">
        <v>61</v>
      </c>
      <c r="M292" s="103" t="s">
        <v>61</v>
      </c>
      <c r="N292" s="126"/>
      <c r="O292" s="2089"/>
      <c r="P292" s="2089"/>
    </row>
    <row r="293" spans="2:16" ht="22.5" customHeight="1">
      <c r="B293" s="76" t="s">
        <v>489</v>
      </c>
      <c r="C293" s="2086" t="s">
        <v>300</v>
      </c>
      <c r="D293" s="2086"/>
      <c r="E293" s="2086"/>
      <c r="F293" s="2086"/>
      <c r="G293" s="2087"/>
      <c r="H293" s="118" t="s">
        <v>61</v>
      </c>
      <c r="I293" s="119" t="s">
        <v>61</v>
      </c>
      <c r="J293" s="103" t="s">
        <v>61</v>
      </c>
      <c r="K293" s="118" t="s">
        <v>61</v>
      </c>
      <c r="L293" s="119" t="s">
        <v>61</v>
      </c>
      <c r="M293" s="103" t="s">
        <v>61</v>
      </c>
      <c r="N293" s="124"/>
      <c r="O293" s="2089"/>
      <c r="P293" s="2089"/>
    </row>
    <row r="294" spans="2:16" ht="22.5" customHeight="1">
      <c r="B294" s="104" t="s">
        <v>594</v>
      </c>
      <c r="C294" s="2068" t="s">
        <v>731</v>
      </c>
      <c r="D294" s="2068"/>
      <c r="E294" s="2068"/>
      <c r="F294" s="2068"/>
      <c r="G294" s="2068"/>
      <c r="H294" s="118" t="s">
        <v>61</v>
      </c>
      <c r="I294" s="119" t="s">
        <v>61</v>
      </c>
      <c r="J294" s="103" t="s">
        <v>61</v>
      </c>
      <c r="K294" s="118" t="s">
        <v>61</v>
      </c>
      <c r="L294" s="119" t="s">
        <v>61</v>
      </c>
      <c r="M294" s="103" t="s">
        <v>61</v>
      </c>
      <c r="N294" s="595"/>
      <c r="O294" s="2089"/>
      <c r="P294" s="2089"/>
    </row>
    <row r="295" spans="2:16" ht="43.5" customHeight="1" thickBot="1">
      <c r="B295" s="27" t="s">
        <v>596</v>
      </c>
      <c r="C295" s="1997" t="s">
        <v>732</v>
      </c>
      <c r="D295" s="1997"/>
      <c r="E295" s="1997"/>
      <c r="F295" s="1997"/>
      <c r="G295" s="1998"/>
      <c r="H295" s="127">
        <f>SUM(H276+H282+H285+H286+H287+H289)</f>
        <v>17</v>
      </c>
      <c r="I295" s="127">
        <f>SUM(I276+I282+I285+I286+I287+I289)</f>
        <v>126</v>
      </c>
      <c r="J295" s="120">
        <f t="shared" si="1"/>
        <v>0.13492063492063491</v>
      </c>
      <c r="K295" s="127">
        <f>SUM(K276+K282+K285+K286+K287+K289)</f>
        <v>205</v>
      </c>
      <c r="L295" s="127">
        <f>SUM(L276+L282+L285+L286+L287+L289)</f>
        <v>94161</v>
      </c>
      <c r="M295" s="121">
        <f>MIN(K295/L295,1)</f>
        <v>2.1771221631036205E-3</v>
      </c>
      <c r="N295" s="105"/>
      <c r="O295" s="2090"/>
      <c r="P295" s="2090"/>
    </row>
    <row r="296" spans="2:16" ht="24" customHeight="1" thickBot="1">
      <c r="B296" s="1849" t="s">
        <v>338</v>
      </c>
      <c r="C296" s="1850"/>
      <c r="D296" s="1850"/>
      <c r="E296" s="1850"/>
      <c r="F296" s="1850"/>
      <c r="G296" s="1850"/>
      <c r="H296" s="1850"/>
      <c r="I296" s="1850"/>
      <c r="J296" s="1850"/>
      <c r="K296" s="1850"/>
      <c r="L296" s="1850"/>
      <c r="M296" s="1850"/>
      <c r="N296" s="1850"/>
      <c r="O296" s="1850"/>
      <c r="P296" s="1851"/>
    </row>
    <row r="297" spans="2:16" ht="44.25" customHeight="1">
      <c r="B297" s="70" t="s">
        <v>339</v>
      </c>
      <c r="C297" s="1997" t="s">
        <v>733</v>
      </c>
      <c r="D297" s="1997"/>
      <c r="E297" s="1997"/>
      <c r="F297" s="1997"/>
      <c r="G297" s="1998"/>
      <c r="H297" s="1999" t="s">
        <v>56</v>
      </c>
      <c r="I297" s="2027"/>
      <c r="J297" s="2000"/>
      <c r="K297" s="108" t="s">
        <v>514</v>
      </c>
      <c r="L297" s="2069"/>
      <c r="M297" s="2070"/>
      <c r="N297" s="2071"/>
      <c r="O297" s="109" t="s">
        <v>914</v>
      </c>
      <c r="P297" s="1507"/>
    </row>
    <row r="298" spans="2:16" ht="34.5" customHeight="1">
      <c r="B298" s="110" t="s">
        <v>341</v>
      </c>
      <c r="C298" s="1997" t="s">
        <v>734</v>
      </c>
      <c r="D298" s="1997"/>
      <c r="E298" s="1997"/>
      <c r="F298" s="1997"/>
      <c r="G298" s="1998"/>
      <c r="H298" s="1999" t="s">
        <v>56</v>
      </c>
      <c r="I298" s="2027"/>
      <c r="J298" s="2000"/>
      <c r="K298" s="2030" t="s">
        <v>514</v>
      </c>
      <c r="L298" s="2072"/>
      <c r="M298" s="2073"/>
      <c r="N298" s="2074"/>
      <c r="O298" s="2017" t="s">
        <v>914</v>
      </c>
      <c r="P298" s="1991"/>
    </row>
    <row r="299" spans="2:16" ht="37.5" customHeight="1">
      <c r="B299" s="1494" t="s">
        <v>435</v>
      </c>
      <c r="C299" s="2043" t="s">
        <v>735</v>
      </c>
      <c r="D299" s="2043"/>
      <c r="E299" s="2043"/>
      <c r="F299" s="2043"/>
      <c r="G299" s="2054"/>
      <c r="H299" s="1999" t="s">
        <v>57</v>
      </c>
      <c r="I299" s="2027"/>
      <c r="J299" s="2000"/>
      <c r="K299" s="2031"/>
      <c r="L299" s="2079"/>
      <c r="M299" s="2080"/>
      <c r="N299" s="2081"/>
      <c r="O299" s="2017"/>
      <c r="P299" s="2017"/>
    </row>
    <row r="300" spans="2:16" ht="37.5" customHeight="1">
      <c r="B300" s="1490" t="s">
        <v>441</v>
      </c>
      <c r="C300" s="1997" t="s">
        <v>736</v>
      </c>
      <c r="D300" s="1997"/>
      <c r="E300" s="1997"/>
      <c r="F300" s="1997"/>
      <c r="G300" s="1998"/>
      <c r="H300" s="1999"/>
      <c r="I300" s="2027"/>
      <c r="J300" s="2000"/>
      <c r="K300" s="2078"/>
      <c r="L300" s="2082"/>
      <c r="M300" s="2083"/>
      <c r="N300" s="2084"/>
      <c r="O300" s="2017"/>
      <c r="P300" s="2017"/>
    </row>
    <row r="301" spans="2:16" ht="37.5" customHeight="1">
      <c r="B301" s="44" t="s">
        <v>737</v>
      </c>
      <c r="C301" s="1997" t="s">
        <v>738</v>
      </c>
      <c r="D301" s="1997"/>
      <c r="E301" s="1997"/>
      <c r="F301" s="1997"/>
      <c r="G301" s="1998"/>
      <c r="H301" s="1999" t="s">
        <v>345</v>
      </c>
      <c r="I301" s="2027"/>
      <c r="J301" s="2000"/>
      <c r="K301" s="1535" t="s">
        <v>514</v>
      </c>
      <c r="L301" s="2072"/>
      <c r="M301" s="2073"/>
      <c r="N301" s="2074"/>
      <c r="O301" s="2017"/>
      <c r="P301" s="2017"/>
    </row>
    <row r="302" spans="2:16" ht="37.5" customHeight="1">
      <c r="B302" s="110" t="s">
        <v>350</v>
      </c>
      <c r="C302" s="1997" t="s">
        <v>739</v>
      </c>
      <c r="D302" s="1997"/>
      <c r="E302" s="1997"/>
      <c r="F302" s="1997"/>
      <c r="G302" s="1998"/>
      <c r="H302" s="1999" t="s">
        <v>56</v>
      </c>
      <c r="I302" s="2027"/>
      <c r="J302" s="2000"/>
      <c r="K302" s="1535" t="s">
        <v>514</v>
      </c>
      <c r="L302" s="2075"/>
      <c r="M302" s="2076"/>
      <c r="N302" s="2077"/>
      <c r="O302" s="2017"/>
      <c r="P302" s="1992"/>
    </row>
    <row r="303" spans="2:16" ht="39" customHeight="1">
      <c r="B303" s="28" t="s">
        <v>357</v>
      </c>
      <c r="C303" s="2043" t="s">
        <v>740</v>
      </c>
      <c r="D303" s="2043"/>
      <c r="E303" s="2043"/>
      <c r="F303" s="2043"/>
      <c r="G303" s="2054"/>
      <c r="H303" s="2055" t="s">
        <v>56</v>
      </c>
      <c r="I303" s="2056"/>
      <c r="J303" s="2057"/>
      <c r="K303" s="2030" t="s">
        <v>514</v>
      </c>
      <c r="L303" s="2059"/>
      <c r="M303" s="2060"/>
      <c r="N303" s="2061"/>
      <c r="O303" s="1991" t="s">
        <v>914</v>
      </c>
      <c r="P303" s="1991"/>
    </row>
    <row r="304" spans="2:16" ht="39" customHeight="1">
      <c r="B304" s="23" t="s">
        <v>366</v>
      </c>
      <c r="C304" s="1997" t="s">
        <v>741</v>
      </c>
      <c r="D304" s="1997"/>
      <c r="E304" s="1997"/>
      <c r="F304" s="1997"/>
      <c r="G304" s="1998"/>
      <c r="H304" s="1999" t="s">
        <v>349</v>
      </c>
      <c r="I304" s="2027"/>
      <c r="J304" s="2000"/>
      <c r="K304" s="2031"/>
      <c r="L304" s="2062"/>
      <c r="M304" s="2063"/>
      <c r="N304" s="2064"/>
      <c r="O304" s="2017"/>
      <c r="P304" s="2017"/>
    </row>
    <row r="305" spans="1:16" ht="39" customHeight="1">
      <c r="B305" s="1520" t="s">
        <v>742</v>
      </c>
      <c r="C305" s="1997" t="s">
        <v>743</v>
      </c>
      <c r="D305" s="1997"/>
      <c r="E305" s="1997"/>
      <c r="F305" s="1997"/>
      <c r="G305" s="1998"/>
      <c r="H305" s="1999" t="s">
        <v>354</v>
      </c>
      <c r="I305" s="2027"/>
      <c r="J305" s="2000"/>
      <c r="K305" s="2031"/>
      <c r="L305" s="2062"/>
      <c r="M305" s="2063"/>
      <c r="N305" s="2064"/>
      <c r="O305" s="2017"/>
      <c r="P305" s="2017"/>
    </row>
    <row r="306" spans="1:16" ht="39" customHeight="1">
      <c r="B306" s="1493" t="s">
        <v>435</v>
      </c>
      <c r="C306" s="1997" t="s">
        <v>744</v>
      </c>
      <c r="D306" s="1997"/>
      <c r="E306" s="1997"/>
      <c r="F306" s="1997"/>
      <c r="G306" s="1998"/>
      <c r="H306" s="1999" t="s">
        <v>65</v>
      </c>
      <c r="I306" s="2027"/>
      <c r="J306" s="2000"/>
      <c r="K306" s="2031"/>
      <c r="L306" s="2062"/>
      <c r="M306" s="2063"/>
      <c r="N306" s="2064"/>
      <c r="O306" s="2017"/>
      <c r="P306" s="1992"/>
    </row>
    <row r="307" spans="1:16" ht="51" customHeight="1">
      <c r="B307" s="70" t="s">
        <v>745</v>
      </c>
      <c r="C307" s="1997" t="s">
        <v>746</v>
      </c>
      <c r="D307" s="1997"/>
      <c r="E307" s="1997"/>
      <c r="F307" s="1997"/>
      <c r="G307" s="1998"/>
      <c r="H307" s="2038" t="s">
        <v>56</v>
      </c>
      <c r="I307" s="2039"/>
      <c r="J307" s="2040"/>
      <c r="K307" s="2031"/>
      <c r="L307" s="2062"/>
      <c r="M307" s="2063"/>
      <c r="N307" s="2064"/>
      <c r="O307" s="2051" t="s">
        <v>914</v>
      </c>
      <c r="P307" s="2051"/>
    </row>
    <row r="308" spans="1:16" ht="32.25" customHeight="1" thickBot="1">
      <c r="B308" s="39" t="s">
        <v>435</v>
      </c>
      <c r="C308" s="1978" t="s">
        <v>368</v>
      </c>
      <c r="D308" s="1978"/>
      <c r="E308" s="1978"/>
      <c r="F308" s="1978"/>
      <c r="G308" s="1979"/>
      <c r="H308" s="2053" t="s">
        <v>373</v>
      </c>
      <c r="I308" s="2053"/>
      <c r="J308" s="1981"/>
      <c r="K308" s="2058"/>
      <c r="L308" s="2065"/>
      <c r="M308" s="2066"/>
      <c r="N308" s="2067"/>
      <c r="O308" s="2052"/>
      <c r="P308" s="2052"/>
    </row>
    <row r="309" spans="1:16" ht="21.75" customHeight="1" thickBot="1">
      <c r="B309" s="1849" t="s">
        <v>375</v>
      </c>
      <c r="C309" s="1850"/>
      <c r="D309" s="1850"/>
      <c r="E309" s="1850"/>
      <c r="F309" s="1850"/>
      <c r="G309" s="1850"/>
      <c r="H309" s="1850"/>
      <c r="I309" s="1850"/>
      <c r="J309" s="1850"/>
      <c r="K309" s="2042"/>
      <c r="L309" s="1850"/>
      <c r="M309" s="1850"/>
      <c r="N309" s="1850"/>
      <c r="O309" s="1850"/>
      <c r="P309" s="1851"/>
    </row>
    <row r="310" spans="1:16" ht="28.5" customHeight="1">
      <c r="B310" s="1520" t="s">
        <v>376</v>
      </c>
      <c r="C310" s="2043" t="s">
        <v>747</v>
      </c>
      <c r="D310" s="2043"/>
      <c r="E310" s="2043"/>
      <c r="F310" s="2043"/>
      <c r="G310" s="2043"/>
      <c r="H310" s="1999" t="s">
        <v>349</v>
      </c>
      <c r="I310" s="2027"/>
      <c r="J310" s="2027"/>
      <c r="K310" s="2044" t="s">
        <v>514</v>
      </c>
      <c r="L310" s="2045"/>
      <c r="M310" s="2046"/>
      <c r="N310" s="2047"/>
      <c r="O310" s="2050" t="s">
        <v>914</v>
      </c>
      <c r="P310" s="2050"/>
    </row>
    <row r="311" spans="1:16" ht="30.75" customHeight="1">
      <c r="B311" s="1494" t="s">
        <v>435</v>
      </c>
      <c r="C311" s="2043" t="s">
        <v>748</v>
      </c>
      <c r="D311" s="2043"/>
      <c r="E311" s="2043"/>
      <c r="F311" s="2043"/>
      <c r="G311" s="2043"/>
      <c r="H311" s="1999" t="s">
        <v>349</v>
      </c>
      <c r="I311" s="2027"/>
      <c r="J311" s="2000"/>
      <c r="K311" s="2031"/>
      <c r="L311" s="2023"/>
      <c r="M311" s="2048"/>
      <c r="N311" s="2024"/>
      <c r="O311" s="2017"/>
      <c r="P311" s="2017"/>
    </row>
    <row r="312" spans="1:16" ht="39" customHeight="1">
      <c r="B312" s="1494" t="s">
        <v>441</v>
      </c>
      <c r="C312" s="1997" t="s">
        <v>749</v>
      </c>
      <c r="D312" s="1997"/>
      <c r="E312" s="1997"/>
      <c r="F312" s="1997"/>
      <c r="G312" s="1998"/>
      <c r="H312" s="1999" t="s">
        <v>349</v>
      </c>
      <c r="I312" s="2027"/>
      <c r="J312" s="2000"/>
      <c r="K312" s="2031"/>
      <c r="L312" s="2023"/>
      <c r="M312" s="2048"/>
      <c r="N312" s="2024"/>
      <c r="O312" s="2017"/>
      <c r="P312" s="2017"/>
    </row>
    <row r="313" spans="1:16" ht="35.25" customHeight="1">
      <c r="B313" s="1520" t="s">
        <v>381</v>
      </c>
      <c r="C313" s="2028" t="s">
        <v>750</v>
      </c>
      <c r="D313" s="2028"/>
      <c r="E313" s="2028"/>
      <c r="F313" s="2028"/>
      <c r="G313" s="2029"/>
      <c r="H313" s="1999" t="s">
        <v>349</v>
      </c>
      <c r="I313" s="2027"/>
      <c r="J313" s="2000"/>
      <c r="K313" s="2031"/>
      <c r="L313" s="2025"/>
      <c r="M313" s="2049"/>
      <c r="N313" s="2026"/>
      <c r="O313" s="2017"/>
      <c r="P313" s="2017"/>
    </row>
    <row r="314" spans="1:16" ht="39" customHeight="1">
      <c r="B314" s="1494" t="s">
        <v>435</v>
      </c>
      <c r="C314" s="1997" t="s">
        <v>751</v>
      </c>
      <c r="D314" s="1997"/>
      <c r="E314" s="1997"/>
      <c r="F314" s="1997"/>
      <c r="G314" s="1998"/>
      <c r="H314" s="1999"/>
      <c r="I314" s="2027"/>
      <c r="J314" s="2000"/>
      <c r="K314" s="2030" t="s">
        <v>514</v>
      </c>
      <c r="L314" s="2032"/>
      <c r="M314" s="2033"/>
      <c r="N314" s="2034"/>
      <c r="O314" s="2017"/>
      <c r="P314" s="2017"/>
    </row>
    <row r="315" spans="1:16" ht="31.5" customHeight="1">
      <c r="B315" s="1490" t="s">
        <v>441</v>
      </c>
      <c r="C315" s="1997" t="s">
        <v>752</v>
      </c>
      <c r="D315" s="1997"/>
      <c r="E315" s="1997"/>
      <c r="F315" s="1997"/>
      <c r="G315" s="1998"/>
      <c r="H315" s="2038" t="s">
        <v>349</v>
      </c>
      <c r="I315" s="2039"/>
      <c r="J315" s="2040"/>
      <c r="K315" s="2031"/>
      <c r="L315" s="2035"/>
      <c r="M315" s="2036"/>
      <c r="N315" s="2037"/>
      <c r="O315" s="1992"/>
      <c r="P315" s="1992"/>
    </row>
    <row r="316" spans="1:16" ht="96" customHeight="1">
      <c r="B316" s="44" t="s">
        <v>389</v>
      </c>
      <c r="C316" s="1997" t="s">
        <v>753</v>
      </c>
      <c r="D316" s="1997"/>
      <c r="E316" s="1997"/>
      <c r="F316" s="1997"/>
      <c r="G316" s="1997"/>
      <c r="H316" s="1997"/>
      <c r="I316" s="1997"/>
      <c r="J316" s="1997"/>
      <c r="K316" s="1997"/>
      <c r="L316" s="1997"/>
      <c r="M316" s="1997"/>
      <c r="N316" s="2041"/>
      <c r="O316" s="1991" t="s">
        <v>914</v>
      </c>
      <c r="P316" s="1991"/>
    </row>
    <row r="317" spans="1:16" ht="39.75" customHeight="1">
      <c r="A317" s="9"/>
      <c r="B317" s="111" t="s">
        <v>435</v>
      </c>
      <c r="C317" s="1830" t="s">
        <v>754</v>
      </c>
      <c r="D317" s="1830"/>
      <c r="E317" s="1830"/>
      <c r="F317" s="1830"/>
      <c r="G317" s="1830"/>
      <c r="H317" s="1830"/>
      <c r="I317" s="1830"/>
      <c r="J317" s="1830"/>
      <c r="K317" s="1830"/>
      <c r="L317" s="2018" t="s">
        <v>514</v>
      </c>
      <c r="M317" s="2021"/>
      <c r="N317" s="2022"/>
      <c r="O317" s="2017"/>
      <c r="P317" s="2017"/>
    </row>
    <row r="318" spans="1:16" ht="28.5" customHeight="1">
      <c r="A318" s="9"/>
      <c r="B318" s="111"/>
      <c r="C318" s="1491" t="s">
        <v>458</v>
      </c>
      <c r="D318" s="1997" t="s">
        <v>755</v>
      </c>
      <c r="E318" s="1997"/>
      <c r="F318" s="1997"/>
      <c r="G318" s="1997"/>
      <c r="H318" s="1997"/>
      <c r="I318" s="1998"/>
      <c r="J318" s="1999" t="s">
        <v>349</v>
      </c>
      <c r="K318" s="2000"/>
      <c r="L318" s="2019"/>
      <c r="M318" s="2023"/>
      <c r="N318" s="2024"/>
      <c r="O318" s="2017"/>
      <c r="P318" s="2017"/>
    </row>
    <row r="319" spans="1:16" ht="28.5" customHeight="1">
      <c r="A319" s="9"/>
      <c r="B319" s="111"/>
      <c r="C319" s="111" t="s">
        <v>489</v>
      </c>
      <c r="D319" s="1997" t="s">
        <v>756</v>
      </c>
      <c r="E319" s="1997"/>
      <c r="F319" s="1997"/>
      <c r="G319" s="1997"/>
      <c r="H319" s="1830"/>
      <c r="I319" s="1831"/>
      <c r="J319" s="1999" t="s">
        <v>378</v>
      </c>
      <c r="K319" s="2000"/>
      <c r="L319" s="2019"/>
      <c r="M319" s="2023"/>
      <c r="N319" s="2024"/>
      <c r="O319" s="2017"/>
      <c r="P319" s="2017"/>
    </row>
    <row r="320" spans="1:16" ht="28.5" customHeight="1">
      <c r="A320" s="9"/>
      <c r="B320" s="111"/>
      <c r="C320" s="111" t="s">
        <v>493</v>
      </c>
      <c r="D320" s="1997" t="s">
        <v>757</v>
      </c>
      <c r="E320" s="1997"/>
      <c r="F320" s="1997"/>
      <c r="G320" s="1997"/>
      <c r="H320" s="1754"/>
      <c r="I320" s="2008"/>
      <c r="J320" s="2008"/>
      <c r="K320" s="1755"/>
      <c r="L320" s="2019"/>
      <c r="M320" s="2023"/>
      <c r="N320" s="2024"/>
      <c r="O320" s="2017"/>
      <c r="P320" s="2017"/>
    </row>
    <row r="321" spans="1:16" ht="28.5" customHeight="1">
      <c r="A321" s="9"/>
      <c r="B321" s="111"/>
      <c r="C321" s="111" t="s">
        <v>498</v>
      </c>
      <c r="D321" s="1997" t="s">
        <v>758</v>
      </c>
      <c r="E321" s="1997"/>
      <c r="F321" s="1997"/>
      <c r="G321" s="1997"/>
      <c r="H321" s="1997"/>
      <c r="I321" s="1997"/>
      <c r="J321" s="1999" t="s">
        <v>398</v>
      </c>
      <c r="K321" s="2000"/>
      <c r="L321" s="2019"/>
      <c r="M321" s="2023"/>
      <c r="N321" s="2024"/>
      <c r="O321" s="2017"/>
      <c r="P321" s="2017"/>
    </row>
    <row r="322" spans="1:16" ht="34.5" customHeight="1">
      <c r="A322" s="9"/>
      <c r="B322" s="111" t="s">
        <v>441</v>
      </c>
      <c r="C322" s="1830" t="s">
        <v>759</v>
      </c>
      <c r="D322" s="1830"/>
      <c r="E322" s="1830"/>
      <c r="F322" s="1830"/>
      <c r="G322" s="1830"/>
      <c r="H322" s="1830"/>
      <c r="I322" s="1830"/>
      <c r="J322" s="1830"/>
      <c r="K322" s="1831"/>
      <c r="L322" s="2019"/>
      <c r="M322" s="2023"/>
      <c r="N322" s="2024"/>
      <c r="O322" s="2017"/>
      <c r="P322" s="2017"/>
    </row>
    <row r="323" spans="1:16" ht="28.5" customHeight="1">
      <c r="A323" s="9"/>
      <c r="B323" s="111"/>
      <c r="C323" s="111" t="s">
        <v>458</v>
      </c>
      <c r="D323" s="1997" t="s">
        <v>755</v>
      </c>
      <c r="E323" s="1997"/>
      <c r="F323" s="1997"/>
      <c r="G323" s="1997"/>
      <c r="H323" s="1997"/>
      <c r="I323" s="1998"/>
      <c r="J323" s="1999" t="s">
        <v>349</v>
      </c>
      <c r="K323" s="2000"/>
      <c r="L323" s="2019"/>
      <c r="M323" s="2023"/>
      <c r="N323" s="2024"/>
      <c r="O323" s="2017"/>
      <c r="P323" s="2017"/>
    </row>
    <row r="324" spans="1:16" ht="28.5" customHeight="1">
      <c r="A324" s="9"/>
      <c r="B324" s="111"/>
      <c r="C324" s="111" t="s">
        <v>489</v>
      </c>
      <c r="D324" s="1997" t="s">
        <v>760</v>
      </c>
      <c r="E324" s="1997"/>
      <c r="F324" s="1997"/>
      <c r="G324" s="1997"/>
      <c r="H324" s="1997"/>
      <c r="I324" s="1998"/>
      <c r="J324" s="2801" t="s">
        <v>65</v>
      </c>
      <c r="K324" s="2013"/>
      <c r="L324" s="2019"/>
      <c r="M324" s="2023"/>
      <c r="N324" s="2024"/>
      <c r="O324" s="2017"/>
      <c r="P324" s="2017"/>
    </row>
    <row r="325" spans="1:16" ht="28.5" customHeight="1">
      <c r="A325" s="9"/>
      <c r="B325" s="111"/>
      <c r="C325" s="111" t="s">
        <v>493</v>
      </c>
      <c r="D325" s="1830" t="s">
        <v>757</v>
      </c>
      <c r="E325" s="1830"/>
      <c r="F325" s="1830"/>
      <c r="G325" s="1830"/>
      <c r="H325" s="2014"/>
      <c r="I325" s="2015"/>
      <c r="J325" s="2015"/>
      <c r="K325" s="2016"/>
      <c r="L325" s="2019"/>
      <c r="M325" s="2023"/>
      <c r="N325" s="2024"/>
      <c r="O325" s="2017"/>
      <c r="P325" s="2017"/>
    </row>
    <row r="326" spans="1:16" ht="28.5" customHeight="1">
      <c r="A326" s="9"/>
      <c r="B326" s="111"/>
      <c r="C326" s="111" t="s">
        <v>498</v>
      </c>
      <c r="D326" s="1997" t="s">
        <v>761</v>
      </c>
      <c r="E326" s="1997"/>
      <c r="F326" s="1997"/>
      <c r="G326" s="1997"/>
      <c r="H326" s="1997"/>
      <c r="I326" s="1997"/>
      <c r="J326" s="1999" t="s">
        <v>398</v>
      </c>
      <c r="K326" s="2000"/>
      <c r="L326" s="2019"/>
      <c r="M326" s="2023"/>
      <c r="N326" s="2024"/>
      <c r="O326" s="2017"/>
      <c r="P326" s="2017"/>
    </row>
    <row r="327" spans="1:16" ht="39.75" customHeight="1">
      <c r="A327" s="9"/>
      <c r="B327" s="111" t="s">
        <v>443</v>
      </c>
      <c r="C327" s="1997" t="s">
        <v>762</v>
      </c>
      <c r="D327" s="1997"/>
      <c r="E327" s="1997"/>
      <c r="F327" s="1997"/>
      <c r="G327" s="1997"/>
      <c r="H327" s="1997"/>
      <c r="I327" s="1997"/>
      <c r="J327" s="1997"/>
      <c r="K327" s="1998"/>
      <c r="L327" s="2019"/>
      <c r="M327" s="2023"/>
      <c r="N327" s="2024"/>
      <c r="O327" s="2017"/>
      <c r="P327" s="2017"/>
    </row>
    <row r="328" spans="1:16" ht="28.5" customHeight="1">
      <c r="A328" s="9"/>
      <c r="B328" s="27"/>
      <c r="C328" s="111" t="s">
        <v>458</v>
      </c>
      <c r="D328" s="1997" t="s">
        <v>755</v>
      </c>
      <c r="E328" s="1997"/>
      <c r="F328" s="1997"/>
      <c r="G328" s="1997"/>
      <c r="H328" s="1997"/>
      <c r="I328" s="1998"/>
      <c r="J328" s="1999" t="s">
        <v>349</v>
      </c>
      <c r="K328" s="2000"/>
      <c r="L328" s="2019"/>
      <c r="M328" s="2023"/>
      <c r="N328" s="2024"/>
      <c r="O328" s="2017"/>
      <c r="P328" s="2017"/>
    </row>
    <row r="329" spans="1:16" ht="28.5" customHeight="1">
      <c r="A329" s="9"/>
      <c r="B329" s="27"/>
      <c r="C329" s="111" t="s">
        <v>489</v>
      </c>
      <c r="D329" s="1997" t="s">
        <v>760</v>
      </c>
      <c r="E329" s="1997"/>
      <c r="F329" s="1997"/>
      <c r="G329" s="1997"/>
      <c r="H329" s="1997"/>
      <c r="I329" s="1998"/>
      <c r="J329" s="2488">
        <v>43499</v>
      </c>
      <c r="K329" s="2000"/>
      <c r="L329" s="2019"/>
      <c r="M329" s="2023"/>
      <c r="N329" s="2024"/>
      <c r="O329" s="2017"/>
      <c r="P329" s="2017"/>
    </row>
    <row r="330" spans="1:16" ht="28.5" customHeight="1">
      <c r="A330" s="9"/>
      <c r="B330" s="1490"/>
      <c r="C330" s="111" t="s">
        <v>493</v>
      </c>
      <c r="D330" s="1997" t="s">
        <v>757</v>
      </c>
      <c r="E330" s="1997"/>
      <c r="F330" s="1997"/>
      <c r="G330" s="1997"/>
      <c r="H330" s="1754"/>
      <c r="I330" s="2008"/>
      <c r="J330" s="2008"/>
      <c r="K330" s="1755"/>
      <c r="L330" s="2019"/>
      <c r="M330" s="2023"/>
      <c r="N330" s="2024"/>
      <c r="O330" s="2017"/>
      <c r="P330" s="2017"/>
    </row>
    <row r="331" spans="1:16" ht="28.5" customHeight="1">
      <c r="A331" s="9"/>
      <c r="B331" s="27"/>
      <c r="C331" s="111" t="s">
        <v>498</v>
      </c>
      <c r="D331" s="1997" t="s">
        <v>763</v>
      </c>
      <c r="E331" s="1997"/>
      <c r="F331" s="1997"/>
      <c r="G331" s="1997"/>
      <c r="H331" s="1997"/>
      <c r="I331" s="1997"/>
      <c r="J331" s="1999" t="s">
        <v>398</v>
      </c>
      <c r="K331" s="2000"/>
      <c r="L331" s="2019"/>
      <c r="M331" s="2023"/>
      <c r="N331" s="2024"/>
      <c r="O331" s="2017"/>
      <c r="P331" s="2017"/>
    </row>
    <row r="332" spans="1:16" ht="39.75" customHeight="1">
      <c r="A332" s="9"/>
      <c r="B332" s="27" t="s">
        <v>445</v>
      </c>
      <c r="C332" s="1830" t="s">
        <v>764</v>
      </c>
      <c r="D332" s="1830"/>
      <c r="E332" s="1830"/>
      <c r="F332" s="1830"/>
      <c r="G332" s="1830"/>
      <c r="H332" s="1830"/>
      <c r="I332" s="1830"/>
      <c r="J332" s="1831"/>
      <c r="K332" s="112"/>
      <c r="L332" s="2019"/>
      <c r="M332" s="2023"/>
      <c r="N332" s="2024"/>
      <c r="O332" s="2017"/>
      <c r="P332" s="2017"/>
    </row>
    <row r="333" spans="1:16" ht="28.5" customHeight="1">
      <c r="A333" s="9"/>
      <c r="B333" s="27"/>
      <c r="C333" s="111" t="s">
        <v>458</v>
      </c>
      <c r="D333" s="1997" t="s">
        <v>755</v>
      </c>
      <c r="E333" s="1997"/>
      <c r="F333" s="1997"/>
      <c r="G333" s="1997"/>
      <c r="H333" s="1997"/>
      <c r="I333" s="1998"/>
      <c r="J333" s="1999" t="s">
        <v>349</v>
      </c>
      <c r="K333" s="2000"/>
      <c r="L333" s="2019"/>
      <c r="M333" s="2023"/>
      <c r="N333" s="2024"/>
      <c r="O333" s="2017"/>
      <c r="P333" s="2017"/>
    </row>
    <row r="334" spans="1:16" ht="28.5" customHeight="1">
      <c r="A334" s="9"/>
      <c r="B334" s="27"/>
      <c r="C334" s="111" t="s">
        <v>489</v>
      </c>
      <c r="D334" s="1997" t="s">
        <v>760</v>
      </c>
      <c r="E334" s="1997"/>
      <c r="F334" s="1997"/>
      <c r="G334" s="1997"/>
      <c r="H334" s="1997"/>
      <c r="I334" s="1998"/>
      <c r="J334" s="1999">
        <v>0</v>
      </c>
      <c r="K334" s="2000"/>
      <c r="L334" s="2019"/>
      <c r="M334" s="2023"/>
      <c r="N334" s="2024"/>
      <c r="O334" s="2017"/>
      <c r="P334" s="2017"/>
    </row>
    <row r="335" spans="1:16" ht="28.5" customHeight="1">
      <c r="A335" s="9"/>
      <c r="B335" s="1490"/>
      <c r="C335" s="111" t="s">
        <v>493</v>
      </c>
      <c r="D335" s="1997" t="s">
        <v>757</v>
      </c>
      <c r="E335" s="1997"/>
      <c r="F335" s="1997"/>
      <c r="G335" s="1997"/>
      <c r="H335" s="1754"/>
      <c r="I335" s="2008"/>
      <c r="J335" s="2008"/>
      <c r="K335" s="1755"/>
      <c r="L335" s="2019"/>
      <c r="M335" s="2023"/>
      <c r="N335" s="2024"/>
      <c r="O335" s="2017"/>
      <c r="P335" s="2017"/>
    </row>
    <row r="336" spans="1:16" ht="28.5" customHeight="1">
      <c r="A336" s="9"/>
      <c r="B336" s="27"/>
      <c r="C336" s="111" t="s">
        <v>498</v>
      </c>
      <c r="D336" s="1997" t="s">
        <v>765</v>
      </c>
      <c r="E336" s="1997"/>
      <c r="F336" s="1997"/>
      <c r="G336" s="1997"/>
      <c r="H336" s="1997"/>
      <c r="I336" s="1997"/>
      <c r="J336" s="1999">
        <v>0</v>
      </c>
      <c r="K336" s="2000"/>
      <c r="L336" s="2019"/>
      <c r="M336" s="2023"/>
      <c r="N336" s="2024"/>
      <c r="O336" s="2017"/>
      <c r="P336" s="2017"/>
    </row>
    <row r="337" spans="1:16" ht="39.75" customHeight="1">
      <c r="A337" s="9"/>
      <c r="B337" s="27" t="s">
        <v>448</v>
      </c>
      <c r="C337" s="1997" t="s">
        <v>766</v>
      </c>
      <c r="D337" s="1997"/>
      <c r="E337" s="1997"/>
      <c r="F337" s="1997"/>
      <c r="G337" s="1997"/>
      <c r="H337" s="1997"/>
      <c r="I337" s="1997"/>
      <c r="J337" s="1998"/>
      <c r="K337" s="112"/>
      <c r="L337" s="2019"/>
      <c r="M337" s="2023"/>
      <c r="N337" s="2024"/>
      <c r="O337" s="2017"/>
      <c r="P337" s="2017"/>
    </row>
    <row r="338" spans="1:16" ht="28.5" customHeight="1">
      <c r="A338" s="9"/>
      <c r="B338" s="27"/>
      <c r="C338" s="113" t="s">
        <v>458</v>
      </c>
      <c r="D338" s="1997" t="s">
        <v>755</v>
      </c>
      <c r="E338" s="1997"/>
      <c r="F338" s="1997"/>
      <c r="G338" s="1997"/>
      <c r="H338" s="1997"/>
      <c r="I338" s="1998"/>
      <c r="J338" s="1999" t="s">
        <v>349</v>
      </c>
      <c r="K338" s="2000"/>
      <c r="L338" s="2019"/>
      <c r="M338" s="2023"/>
      <c r="N338" s="2024"/>
      <c r="O338" s="2017"/>
      <c r="P338" s="2017"/>
    </row>
    <row r="339" spans="1:16" ht="28.5" customHeight="1">
      <c r="A339" s="9"/>
      <c r="B339" s="27"/>
      <c r="C339" s="111" t="s">
        <v>489</v>
      </c>
      <c r="D339" s="1997" t="s">
        <v>760</v>
      </c>
      <c r="E339" s="1997"/>
      <c r="F339" s="1997"/>
      <c r="G339" s="1997"/>
      <c r="H339" s="1997"/>
      <c r="I339" s="1998"/>
      <c r="J339" s="1999">
        <v>0</v>
      </c>
      <c r="K339" s="2000"/>
      <c r="L339" s="2019"/>
      <c r="M339" s="2023"/>
      <c r="N339" s="2024"/>
      <c r="O339" s="2017"/>
      <c r="P339" s="2017"/>
    </row>
    <row r="340" spans="1:16" ht="28.5" customHeight="1">
      <c r="A340" s="9"/>
      <c r="B340" s="1490"/>
      <c r="C340" s="111" t="s">
        <v>493</v>
      </c>
      <c r="D340" s="1997" t="s">
        <v>757</v>
      </c>
      <c r="E340" s="1997"/>
      <c r="F340" s="1997"/>
      <c r="G340" s="1997"/>
      <c r="H340" s="1754"/>
      <c r="I340" s="2008"/>
      <c r="J340" s="2008"/>
      <c r="K340" s="1755"/>
      <c r="L340" s="2019"/>
      <c r="M340" s="2023"/>
      <c r="N340" s="2024"/>
      <c r="O340" s="2017"/>
      <c r="P340" s="2017"/>
    </row>
    <row r="341" spans="1:16" ht="28.5" customHeight="1">
      <c r="A341" s="9"/>
      <c r="B341" s="27"/>
      <c r="C341" s="111" t="s">
        <v>498</v>
      </c>
      <c r="D341" s="1997" t="s">
        <v>765</v>
      </c>
      <c r="E341" s="1997"/>
      <c r="F341" s="1997"/>
      <c r="G341" s="1997"/>
      <c r="H341" s="1997"/>
      <c r="I341" s="1997"/>
      <c r="J341" s="1999">
        <v>0</v>
      </c>
      <c r="K341" s="2000"/>
      <c r="L341" s="2019"/>
      <c r="M341" s="2023"/>
      <c r="N341" s="2024"/>
      <c r="O341" s="2017"/>
      <c r="P341" s="2017"/>
    </row>
    <row r="342" spans="1:16" ht="25.5" customHeight="1">
      <c r="A342" s="9"/>
      <c r="B342" s="27" t="s">
        <v>450</v>
      </c>
      <c r="C342" s="1997" t="s">
        <v>131</v>
      </c>
      <c r="D342" s="1997"/>
      <c r="E342" s="1997"/>
      <c r="F342" s="1997"/>
      <c r="G342" s="1997"/>
      <c r="H342" s="1997"/>
      <c r="I342" s="1997"/>
      <c r="J342" s="1998"/>
      <c r="K342" s="112"/>
      <c r="L342" s="2019"/>
      <c r="M342" s="2023"/>
      <c r="N342" s="2024"/>
      <c r="O342" s="2017"/>
      <c r="P342" s="2017"/>
    </row>
    <row r="343" spans="1:16" ht="28.5" customHeight="1">
      <c r="A343" s="9"/>
      <c r="B343" s="27"/>
      <c r="C343" s="113" t="s">
        <v>458</v>
      </c>
      <c r="D343" s="1997" t="s">
        <v>755</v>
      </c>
      <c r="E343" s="1997"/>
      <c r="F343" s="1997"/>
      <c r="G343" s="1997"/>
      <c r="H343" s="1997"/>
      <c r="I343" s="1998"/>
      <c r="J343" s="1999" t="s">
        <v>349</v>
      </c>
      <c r="K343" s="2000"/>
      <c r="L343" s="2019"/>
      <c r="M343" s="2023"/>
      <c r="N343" s="2024"/>
      <c r="O343" s="2017"/>
      <c r="P343" s="2017"/>
    </row>
    <row r="344" spans="1:16" ht="28.5" customHeight="1">
      <c r="A344" s="9"/>
      <c r="B344" s="27"/>
      <c r="C344" s="111" t="s">
        <v>489</v>
      </c>
      <c r="D344" s="1997" t="s">
        <v>760</v>
      </c>
      <c r="E344" s="1997"/>
      <c r="F344" s="1997"/>
      <c r="G344" s="1997"/>
      <c r="H344" s="1997"/>
      <c r="I344" s="1998"/>
      <c r="J344" s="2488">
        <v>43499</v>
      </c>
      <c r="K344" s="2000"/>
      <c r="L344" s="2019"/>
      <c r="M344" s="2023"/>
      <c r="N344" s="2024"/>
      <c r="O344" s="2017"/>
      <c r="P344" s="2017"/>
    </row>
    <row r="345" spans="1:16" ht="28.5" customHeight="1">
      <c r="A345" s="9"/>
      <c r="B345" s="27"/>
      <c r="C345" s="111" t="s">
        <v>493</v>
      </c>
      <c r="D345" s="1997" t="s">
        <v>757</v>
      </c>
      <c r="E345" s="1997"/>
      <c r="F345" s="1997"/>
      <c r="G345" s="1997"/>
      <c r="H345" s="1754"/>
      <c r="I345" s="2008"/>
      <c r="J345" s="2008"/>
      <c r="K345" s="1755"/>
      <c r="L345" s="2019"/>
      <c r="M345" s="2023"/>
      <c r="N345" s="2024"/>
      <c r="O345" s="2017"/>
      <c r="P345" s="2017"/>
    </row>
    <row r="346" spans="1:16" ht="28.5" customHeight="1">
      <c r="A346" s="9"/>
      <c r="B346" s="27"/>
      <c r="C346" s="111" t="s">
        <v>498</v>
      </c>
      <c r="D346" s="1997" t="s">
        <v>767</v>
      </c>
      <c r="E346" s="1997"/>
      <c r="F346" s="1997"/>
      <c r="G346" s="1997"/>
      <c r="H346" s="1997"/>
      <c r="I346" s="1997"/>
      <c r="J346" s="1999" t="s">
        <v>398</v>
      </c>
      <c r="K346" s="2000"/>
      <c r="L346" s="2019"/>
      <c r="M346" s="2023"/>
      <c r="N346" s="2024"/>
      <c r="O346" s="2017"/>
      <c r="P346" s="2017"/>
    </row>
    <row r="347" spans="1:16" ht="25.5" customHeight="1">
      <c r="A347" s="9"/>
      <c r="B347" s="27" t="s">
        <v>453</v>
      </c>
      <c r="C347" s="1997" t="s">
        <v>132</v>
      </c>
      <c r="D347" s="1997"/>
      <c r="E347" s="1997"/>
      <c r="F347" s="1997"/>
      <c r="G347" s="1997"/>
      <c r="H347" s="1997"/>
      <c r="I347" s="1997"/>
      <c r="J347" s="1998"/>
      <c r="K347" s="112"/>
      <c r="L347" s="2019"/>
      <c r="M347" s="2023"/>
      <c r="N347" s="2024"/>
      <c r="O347" s="2017"/>
      <c r="P347" s="2017"/>
    </row>
    <row r="348" spans="1:16" ht="28.5" customHeight="1">
      <c r="A348" s="9"/>
      <c r="B348" s="27"/>
      <c r="C348" s="113" t="s">
        <v>458</v>
      </c>
      <c r="D348" s="1997" t="s">
        <v>755</v>
      </c>
      <c r="E348" s="1997"/>
      <c r="F348" s="1997"/>
      <c r="G348" s="1997"/>
      <c r="H348" s="1997"/>
      <c r="I348" s="1998"/>
      <c r="J348" s="1999" t="s">
        <v>394</v>
      </c>
      <c r="K348" s="2000"/>
      <c r="L348" s="2019"/>
      <c r="M348" s="2023"/>
      <c r="N348" s="2024"/>
      <c r="O348" s="2017"/>
      <c r="P348" s="2017"/>
    </row>
    <row r="349" spans="1:16" ht="28.5" customHeight="1">
      <c r="A349" s="9"/>
      <c r="B349" s="27"/>
      <c r="C349" s="111" t="s">
        <v>489</v>
      </c>
      <c r="D349" s="1997" t="s">
        <v>760</v>
      </c>
      <c r="E349" s="1997"/>
      <c r="F349" s="1997"/>
      <c r="G349" s="1997"/>
      <c r="H349" s="1997"/>
      <c r="I349" s="1998"/>
      <c r="J349" s="1999">
        <v>0</v>
      </c>
      <c r="K349" s="2000"/>
      <c r="L349" s="2019"/>
      <c r="M349" s="2023"/>
      <c r="N349" s="2024"/>
      <c r="O349" s="2017"/>
      <c r="P349" s="2017"/>
    </row>
    <row r="350" spans="1:16" ht="28.5" customHeight="1">
      <c r="A350" s="9"/>
      <c r="B350" s="27"/>
      <c r="C350" s="111" t="s">
        <v>493</v>
      </c>
      <c r="D350" s="1997" t="s">
        <v>757</v>
      </c>
      <c r="E350" s="1997"/>
      <c r="F350" s="1997"/>
      <c r="G350" s="1997"/>
      <c r="H350" s="1754"/>
      <c r="I350" s="2008"/>
      <c r="J350" s="2008"/>
      <c r="K350" s="1755"/>
      <c r="L350" s="2019"/>
      <c r="M350" s="2023"/>
      <c r="N350" s="2024"/>
      <c r="O350" s="2017"/>
      <c r="P350" s="2017"/>
    </row>
    <row r="351" spans="1:16" ht="28.5" customHeight="1">
      <c r="A351" s="9"/>
      <c r="B351" s="27"/>
      <c r="C351" s="111" t="s">
        <v>498</v>
      </c>
      <c r="D351" s="1997" t="s">
        <v>768</v>
      </c>
      <c r="E351" s="1997"/>
      <c r="F351" s="1997"/>
      <c r="G351" s="1997"/>
      <c r="H351" s="1997"/>
      <c r="I351" s="1997"/>
      <c r="J351" s="1999">
        <v>0</v>
      </c>
      <c r="K351" s="2000"/>
      <c r="L351" s="2019"/>
      <c r="M351" s="2023"/>
      <c r="N351" s="2024"/>
      <c r="O351" s="2017"/>
      <c r="P351" s="2017"/>
    </row>
    <row r="352" spans="1:16" ht="39.75" customHeight="1">
      <c r="A352" s="9"/>
      <c r="B352" s="1490" t="s">
        <v>456</v>
      </c>
      <c r="C352" s="1997" t="s">
        <v>769</v>
      </c>
      <c r="D352" s="1997"/>
      <c r="E352" s="1997"/>
      <c r="F352" s="1997"/>
      <c r="G352" s="1997"/>
      <c r="H352" s="1997"/>
      <c r="I352" s="1997"/>
      <c r="J352" s="1998"/>
      <c r="K352" s="112"/>
      <c r="L352" s="2019"/>
      <c r="M352" s="2023"/>
      <c r="N352" s="2024"/>
      <c r="O352" s="2017"/>
      <c r="P352" s="2017"/>
    </row>
    <row r="353" spans="1:16" ht="28.5" customHeight="1">
      <c r="A353" s="9"/>
      <c r="B353" s="27"/>
      <c r="C353" s="113" t="s">
        <v>458</v>
      </c>
      <c r="D353" s="1997" t="s">
        <v>755</v>
      </c>
      <c r="E353" s="1997"/>
      <c r="F353" s="1997"/>
      <c r="G353" s="1997"/>
      <c r="H353" s="1997"/>
      <c r="I353" s="1998"/>
      <c r="J353" s="1999" t="s">
        <v>349</v>
      </c>
      <c r="K353" s="2000"/>
      <c r="L353" s="2019"/>
      <c r="M353" s="2023"/>
      <c r="N353" s="2024"/>
      <c r="O353" s="2017"/>
      <c r="P353" s="2017"/>
    </row>
    <row r="354" spans="1:16" ht="28.5" customHeight="1">
      <c r="A354" s="9"/>
      <c r="B354" s="27"/>
      <c r="C354" s="111" t="s">
        <v>489</v>
      </c>
      <c r="D354" s="1997" t="s">
        <v>760</v>
      </c>
      <c r="E354" s="1997"/>
      <c r="F354" s="1997"/>
      <c r="G354" s="1997"/>
      <c r="H354" s="1997"/>
      <c r="I354" s="1998"/>
      <c r="J354" s="1999" t="s">
        <v>378</v>
      </c>
      <c r="K354" s="2000"/>
      <c r="L354" s="2019"/>
      <c r="M354" s="2023"/>
      <c r="N354" s="2024"/>
      <c r="O354" s="2017"/>
      <c r="P354" s="2017"/>
    </row>
    <row r="355" spans="1:16" ht="28.5" customHeight="1">
      <c r="A355" s="9"/>
      <c r="B355" s="1490"/>
      <c r="C355" s="1491" t="s">
        <v>493</v>
      </c>
      <c r="D355" s="1997" t="s">
        <v>757</v>
      </c>
      <c r="E355" s="1997"/>
      <c r="F355" s="1997"/>
      <c r="G355" s="1997"/>
      <c r="H355" s="1754"/>
      <c r="I355" s="2008"/>
      <c r="J355" s="2008"/>
      <c r="K355" s="1755"/>
      <c r="L355" s="2019"/>
      <c r="M355" s="2023"/>
      <c r="N355" s="2024"/>
      <c r="O355" s="2017"/>
      <c r="P355" s="2017"/>
    </row>
    <row r="356" spans="1:16" ht="28.5" customHeight="1">
      <c r="A356" s="9"/>
      <c r="B356" s="111"/>
      <c r="C356" s="111" t="s">
        <v>498</v>
      </c>
      <c r="D356" s="1997" t="s">
        <v>770</v>
      </c>
      <c r="E356" s="1997"/>
      <c r="F356" s="1997"/>
      <c r="G356" s="1997"/>
      <c r="H356" s="1997"/>
      <c r="I356" s="1997"/>
      <c r="J356" s="1999" t="s">
        <v>398</v>
      </c>
      <c r="K356" s="2000"/>
      <c r="L356" s="2020"/>
      <c r="M356" s="2025"/>
      <c r="N356" s="2026"/>
      <c r="O356" s="1992"/>
      <c r="P356" s="1992"/>
    </row>
    <row r="357" spans="1:16" ht="54" customHeight="1">
      <c r="A357" s="9"/>
      <c r="B357" s="1481" t="s">
        <v>402</v>
      </c>
      <c r="C357" s="1997" t="s">
        <v>771</v>
      </c>
      <c r="D357" s="1997"/>
      <c r="E357" s="1997"/>
      <c r="F357" s="1997"/>
      <c r="G357" s="1997"/>
      <c r="H357" s="33" t="s">
        <v>65</v>
      </c>
      <c r="I357" s="114" t="s">
        <v>772</v>
      </c>
      <c r="J357" s="2008"/>
      <c r="K357" s="2008"/>
      <c r="L357" s="2008"/>
      <c r="M357" s="2008"/>
      <c r="N357" s="2009"/>
      <c r="O357" s="1507" t="s">
        <v>914</v>
      </c>
      <c r="P357" s="1507"/>
    </row>
    <row r="358" spans="1:16" ht="87.75" customHeight="1">
      <c r="A358" s="9"/>
      <c r="B358" s="1481" t="s">
        <v>404</v>
      </c>
      <c r="C358" s="1830" t="s">
        <v>773</v>
      </c>
      <c r="D358" s="1830"/>
      <c r="E358" s="1830"/>
      <c r="F358" s="1830"/>
      <c r="G358" s="1831"/>
      <c r="H358" s="158" t="s">
        <v>56</v>
      </c>
      <c r="I358" s="1535" t="s">
        <v>514</v>
      </c>
      <c r="J358" s="2010"/>
      <c r="K358" s="2010"/>
      <c r="L358" s="2010"/>
      <c r="M358" s="2010"/>
      <c r="N358" s="2011"/>
      <c r="O358" s="1991" t="s">
        <v>914</v>
      </c>
      <c r="P358" s="1991"/>
    </row>
    <row r="359" spans="1:16" ht="45.75" customHeight="1">
      <c r="A359" s="9"/>
      <c r="B359" s="1490" t="s">
        <v>435</v>
      </c>
      <c r="C359" s="1831" t="s">
        <v>774</v>
      </c>
      <c r="D359" s="1993"/>
      <c r="E359" s="1993"/>
      <c r="F359" s="1993"/>
      <c r="G359" s="1993"/>
      <c r="H359" s="1994" t="s">
        <v>1936</v>
      </c>
      <c r="I359" s="1994"/>
      <c r="J359" s="1994"/>
      <c r="K359" s="1994"/>
      <c r="L359" s="1994"/>
      <c r="M359" s="1995"/>
      <c r="N359" s="1996"/>
      <c r="O359" s="1992"/>
      <c r="P359" s="1992"/>
    </row>
    <row r="360" spans="1:16" ht="60.75" customHeight="1">
      <c r="A360" s="9"/>
      <c r="B360" s="1505" t="s">
        <v>406</v>
      </c>
      <c r="C360" s="1997" t="s">
        <v>775</v>
      </c>
      <c r="D360" s="1997"/>
      <c r="E360" s="1997"/>
      <c r="F360" s="1997"/>
      <c r="G360" s="1998"/>
      <c r="H360" s="1999" t="s">
        <v>409</v>
      </c>
      <c r="I360" s="2000"/>
      <c r="J360" s="2001" t="s">
        <v>514</v>
      </c>
      <c r="K360" s="2003"/>
      <c r="L360" s="2003"/>
      <c r="M360" s="2003"/>
      <c r="N360" s="2004"/>
      <c r="O360" s="1991" t="s">
        <v>927</v>
      </c>
      <c r="P360" s="2006"/>
    </row>
    <row r="361" spans="1:16" ht="42.75" customHeight="1" thickBot="1">
      <c r="A361" s="9"/>
      <c r="B361" s="113" t="s">
        <v>435</v>
      </c>
      <c r="C361" s="1978" t="s">
        <v>776</v>
      </c>
      <c r="D361" s="1978"/>
      <c r="E361" s="1978"/>
      <c r="F361" s="1978"/>
      <c r="G361" s="1979"/>
      <c r="H361" s="1980" t="s">
        <v>418</v>
      </c>
      <c r="I361" s="1981"/>
      <c r="J361" s="2002"/>
      <c r="K361" s="1636"/>
      <c r="L361" s="1636"/>
      <c r="M361" s="1636"/>
      <c r="N361" s="1636"/>
      <c r="O361" s="2005"/>
      <c r="P361" s="2007"/>
    </row>
    <row r="362" spans="1:16" ht="72" customHeight="1" thickBot="1">
      <c r="B362" s="1982" t="s">
        <v>777</v>
      </c>
      <c r="C362" s="1983"/>
      <c r="D362" s="1983"/>
      <c r="E362" s="1983"/>
      <c r="F362" s="1983"/>
      <c r="G362" s="1984"/>
      <c r="H362" s="2802" t="s">
        <v>1937</v>
      </c>
      <c r="I362" s="2803"/>
      <c r="J362" s="2803"/>
      <c r="K362" s="2803"/>
      <c r="L362" s="2803"/>
      <c r="M362" s="2803"/>
      <c r="N362" s="2804"/>
      <c r="O362" s="1987"/>
      <c r="P362" s="1988"/>
    </row>
    <row r="363" spans="1:16" ht="31.5" customHeight="1" thickBot="1">
      <c r="B363" s="2492" t="s">
        <v>778</v>
      </c>
      <c r="C363" s="2493"/>
      <c r="D363" s="2493"/>
      <c r="E363" s="2493"/>
      <c r="F363" s="2493"/>
      <c r="G363" s="2493"/>
      <c r="H363" s="2493"/>
      <c r="I363" s="2493"/>
      <c r="J363" s="2493"/>
      <c r="K363" s="2493"/>
      <c r="L363" s="2493"/>
      <c r="M363" s="2493"/>
      <c r="N363" s="2493"/>
      <c r="O363" s="2493"/>
      <c r="P363" s="284"/>
    </row>
  </sheetData>
  <dataConsolidate/>
  <mergeCells count="881">
    <mergeCell ref="K1:L1"/>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0"/>
    <mergeCell ref="O360:O361"/>
    <mergeCell ref="P360:P361"/>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41:I341"/>
    <mergeCell ref="J341:K341"/>
    <mergeCell ref="C342:J342"/>
    <mergeCell ref="D343:I343"/>
    <mergeCell ref="J343:K343"/>
    <mergeCell ref="D344:I344"/>
    <mergeCell ref="J344:K344"/>
    <mergeCell ref="D339:I339"/>
    <mergeCell ref="J339:K339"/>
    <mergeCell ref="D340:G340"/>
    <mergeCell ref="H340:K340"/>
    <mergeCell ref="D334:I334"/>
    <mergeCell ref="J334:K334"/>
    <mergeCell ref="D335:G335"/>
    <mergeCell ref="H335:K335"/>
    <mergeCell ref="D336:I336"/>
    <mergeCell ref="J336:K336"/>
    <mergeCell ref="J326:K326"/>
    <mergeCell ref="C327:K327"/>
    <mergeCell ref="D328:I328"/>
    <mergeCell ref="J328:K328"/>
    <mergeCell ref="D329:I329"/>
    <mergeCell ref="J329:K329"/>
    <mergeCell ref="C337:J337"/>
    <mergeCell ref="D338:I338"/>
    <mergeCell ref="J338:K338"/>
    <mergeCell ref="C322:K322"/>
    <mergeCell ref="D323:I323"/>
    <mergeCell ref="J323:K323"/>
    <mergeCell ref="D324:I324"/>
    <mergeCell ref="J324:K324"/>
    <mergeCell ref="D325:G325"/>
    <mergeCell ref="H325:K325"/>
    <mergeCell ref="O316:O356"/>
    <mergeCell ref="P316:P356"/>
    <mergeCell ref="C317:K317"/>
    <mergeCell ref="L317:L356"/>
    <mergeCell ref="M317:N356"/>
    <mergeCell ref="D318:I318"/>
    <mergeCell ref="D320:G320"/>
    <mergeCell ref="H320:K320"/>
    <mergeCell ref="D321:I321"/>
    <mergeCell ref="J321:K321"/>
    <mergeCell ref="D330:G330"/>
    <mergeCell ref="H330:K330"/>
    <mergeCell ref="D331:I331"/>
    <mergeCell ref="J331:K331"/>
    <mergeCell ref="C332:J332"/>
    <mergeCell ref="D333:I333"/>
    <mergeCell ref="J333:K333"/>
    <mergeCell ref="L314:N315"/>
    <mergeCell ref="C315:G315"/>
    <mergeCell ref="H315:J315"/>
    <mergeCell ref="C316:N316"/>
    <mergeCell ref="D326:I326"/>
    <mergeCell ref="B309:P309"/>
    <mergeCell ref="C310:G310"/>
    <mergeCell ref="H310:J310"/>
    <mergeCell ref="K310:K313"/>
    <mergeCell ref="L310:N313"/>
    <mergeCell ref="O310:O315"/>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C306:G306"/>
    <mergeCell ref="H306:J306"/>
    <mergeCell ref="C307:G307"/>
    <mergeCell ref="H307:J307"/>
    <mergeCell ref="O307:O308"/>
    <mergeCell ref="P307:P308"/>
    <mergeCell ref="C308:G308"/>
    <mergeCell ref="H308:J308"/>
    <mergeCell ref="C303:G303"/>
    <mergeCell ref="H303:J303"/>
    <mergeCell ref="K303:K308"/>
    <mergeCell ref="L303:N308"/>
    <mergeCell ref="O303:O306"/>
    <mergeCell ref="P303:P306"/>
    <mergeCell ref="C304:G304"/>
    <mergeCell ref="H304:J304"/>
    <mergeCell ref="C305:G305"/>
    <mergeCell ref="H305:J305"/>
    <mergeCell ref="O298:O302"/>
    <mergeCell ref="P298:P302"/>
    <mergeCell ref="C299:G299"/>
    <mergeCell ref="H299:J299"/>
    <mergeCell ref="C300:G300"/>
    <mergeCell ref="H300:J300"/>
    <mergeCell ref="C294:G294"/>
    <mergeCell ref="C295:G295"/>
    <mergeCell ref="B296:P296"/>
    <mergeCell ref="C297:G297"/>
    <mergeCell ref="H297:J297"/>
    <mergeCell ref="L297:N297"/>
    <mergeCell ref="C301:G301"/>
    <mergeCell ref="H301:J301"/>
    <mergeCell ref="L301:N301"/>
    <mergeCell ref="C302:G302"/>
    <mergeCell ref="H302:J302"/>
    <mergeCell ref="L302:N302"/>
    <mergeCell ref="C298:G298"/>
    <mergeCell ref="H298:J298"/>
    <mergeCell ref="K298:K300"/>
    <mergeCell ref="L298:N300"/>
    <mergeCell ref="C288:G288"/>
    <mergeCell ref="C289:G289"/>
    <mergeCell ref="C290:G290"/>
    <mergeCell ref="C291:N291"/>
    <mergeCell ref="C292:G292"/>
    <mergeCell ref="C293:G293"/>
    <mergeCell ref="C280:N280"/>
    <mergeCell ref="O280:O295"/>
    <mergeCell ref="P280:P295"/>
    <mergeCell ref="C281:G281"/>
    <mergeCell ref="C282:F282"/>
    <mergeCell ref="C283:G283"/>
    <mergeCell ref="C284:N284"/>
    <mergeCell ref="C285:G285"/>
    <mergeCell ref="C286:G286"/>
    <mergeCell ref="C287:G287"/>
    <mergeCell ref="O275:O276"/>
    <mergeCell ref="P275:P276"/>
    <mergeCell ref="C276:G276"/>
    <mergeCell ref="C277:G277"/>
    <mergeCell ref="O277:O279"/>
    <mergeCell ref="P277:P279"/>
    <mergeCell ref="C278:E278"/>
    <mergeCell ref="F278:G278"/>
    <mergeCell ref="C279:G279"/>
    <mergeCell ref="B273:B274"/>
    <mergeCell ref="C273:G274"/>
    <mergeCell ref="H273:J273"/>
    <mergeCell ref="K273:N273"/>
    <mergeCell ref="C275:N275"/>
    <mergeCell ref="D270:E270"/>
    <mergeCell ref="F270:G270"/>
    <mergeCell ref="D271:E271"/>
    <mergeCell ref="F271:G271"/>
    <mergeCell ref="C272:E272"/>
    <mergeCell ref="F272:G272"/>
    <mergeCell ref="C266:F266"/>
    <mergeCell ref="H266:H271"/>
    <mergeCell ref="I266:N271"/>
    <mergeCell ref="O266:O272"/>
    <mergeCell ref="P266:P272"/>
    <mergeCell ref="C267:G267"/>
    <mergeCell ref="D268:E268"/>
    <mergeCell ref="F268:G268"/>
    <mergeCell ref="D269:E269"/>
    <mergeCell ref="F269:G269"/>
    <mergeCell ref="I272:N272"/>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C251:F251"/>
    <mergeCell ref="I251:N251"/>
    <mergeCell ref="C252:E252"/>
    <mergeCell ref="H252:N252"/>
    <mergeCell ref="C253:N253"/>
    <mergeCell ref="C233:J233"/>
    <mergeCell ref="C234:J234"/>
    <mergeCell ref="C235:J235"/>
    <mergeCell ref="C236:J236"/>
    <mergeCell ref="C237:J237"/>
    <mergeCell ref="C238:J238"/>
    <mergeCell ref="C218:N218"/>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O218:O222"/>
    <mergeCell ref="O211:O217"/>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O223:O224"/>
    <mergeCell ref="P223:P224"/>
    <mergeCell ref="C224:E224"/>
    <mergeCell ref="F224:J224"/>
    <mergeCell ref="C225:G225"/>
    <mergeCell ref="H225:J225"/>
    <mergeCell ref="O225:O226"/>
    <mergeCell ref="P225:P226"/>
    <mergeCell ref="C226:G226"/>
    <mergeCell ref="H226:J226"/>
    <mergeCell ref="H215:J215"/>
    <mergeCell ref="D216:G216"/>
    <mergeCell ref="H217:J217"/>
    <mergeCell ref="C211:G211"/>
    <mergeCell ref="H211:J211"/>
    <mergeCell ref="K211:K217"/>
    <mergeCell ref="L211:N217"/>
    <mergeCell ref="H216:J216"/>
    <mergeCell ref="C217:G217"/>
    <mergeCell ref="L193:N193"/>
    <mergeCell ref="C194:E194"/>
    <mergeCell ref="L194:N194"/>
    <mergeCell ref="C195:E195"/>
    <mergeCell ref="L195:N195"/>
    <mergeCell ref="C199:E199"/>
    <mergeCell ref="G199:N199"/>
    <mergeCell ref="O199:O210"/>
    <mergeCell ref="G204:N204"/>
    <mergeCell ref="C205:E205"/>
    <mergeCell ref="G205:N205"/>
    <mergeCell ref="C209:E209"/>
    <mergeCell ref="G209:N209"/>
    <mergeCell ref="C210:E210"/>
    <mergeCell ref="G210:N210"/>
    <mergeCell ref="C196:E196"/>
    <mergeCell ref="L196:N196"/>
    <mergeCell ref="C197:E197"/>
    <mergeCell ref="L197:N197"/>
    <mergeCell ref="C198:E198"/>
    <mergeCell ref="L198:N198"/>
    <mergeCell ref="C193:E193"/>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P211:P217"/>
    <mergeCell ref="C212:J212"/>
    <mergeCell ref="D213:G213"/>
    <mergeCell ref="H213:J213"/>
    <mergeCell ref="D214:G214"/>
    <mergeCell ref="H214:J214"/>
    <mergeCell ref="D215:G215"/>
    <mergeCell ref="L190:N190"/>
    <mergeCell ref="C191:E191"/>
    <mergeCell ref="G191:K191"/>
    <mergeCell ref="L191:N191"/>
    <mergeCell ref="C192:E192"/>
    <mergeCell ref="G192:K192"/>
    <mergeCell ref="L192:N192"/>
    <mergeCell ref="O187:O198"/>
    <mergeCell ref="P187:P198"/>
    <mergeCell ref="C188:E188"/>
    <mergeCell ref="G188:K188"/>
    <mergeCell ref="L188:N188"/>
    <mergeCell ref="C189:E189"/>
    <mergeCell ref="G189:K189"/>
    <mergeCell ref="L189:N189"/>
    <mergeCell ref="C190:E190"/>
    <mergeCell ref="G190:K190"/>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G169:K169"/>
    <mergeCell ref="L169:N169"/>
    <mergeCell ref="C170:E170"/>
    <mergeCell ref="G170:K170"/>
    <mergeCell ref="L170:N170"/>
    <mergeCell ref="P175:P186"/>
    <mergeCell ref="C176:E176"/>
    <mergeCell ref="G176:N176"/>
    <mergeCell ref="C177:E177"/>
    <mergeCell ref="G177:N177"/>
    <mergeCell ref="C178:E178"/>
    <mergeCell ref="G178:N178"/>
    <mergeCell ref="C173:E173"/>
    <mergeCell ref="G173:K173"/>
    <mergeCell ref="L173:N173"/>
    <mergeCell ref="C174:E174"/>
    <mergeCell ref="G174:K174"/>
    <mergeCell ref="L174:N174"/>
    <mergeCell ref="C179:E179"/>
    <mergeCell ref="G179:N179"/>
    <mergeCell ref="C180:E180"/>
    <mergeCell ref="G180:N180"/>
    <mergeCell ref="C181:E181"/>
    <mergeCell ref="G181:N181"/>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C94:N94"/>
    <mergeCell ref="C95:E95"/>
    <mergeCell ref="F95:G95"/>
    <mergeCell ref="H95:H103"/>
    <mergeCell ref="I95:N103"/>
    <mergeCell ref="O95:O103"/>
    <mergeCell ref="C101:E101"/>
    <mergeCell ref="F101:G101"/>
    <mergeCell ref="C102:E102"/>
    <mergeCell ref="F102:G102"/>
    <mergeCell ref="C103:E103"/>
    <mergeCell ref="F103:G103"/>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82:E82"/>
    <mergeCell ref="G82:H82"/>
    <mergeCell ref="I82:J82"/>
    <mergeCell ref="K82:N82"/>
    <mergeCell ref="B83:P83"/>
    <mergeCell ref="C84:I84"/>
    <mergeCell ref="L84:N84"/>
    <mergeCell ref="O84:O87"/>
    <mergeCell ref="P84:P87"/>
    <mergeCell ref="C85:I85"/>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58:I58"/>
    <mergeCell ref="L58:N58"/>
    <mergeCell ref="B59:P59"/>
    <mergeCell ref="C60:I60"/>
    <mergeCell ref="J60:K60"/>
    <mergeCell ref="M60:N60"/>
    <mergeCell ref="C54:N54"/>
    <mergeCell ref="C55:I55"/>
    <mergeCell ref="L55:N55"/>
    <mergeCell ref="C56:I56"/>
    <mergeCell ref="L56:N56"/>
    <mergeCell ref="C57:I57"/>
    <mergeCell ref="L57:N57"/>
    <mergeCell ref="C51:I51"/>
    <mergeCell ref="L51:N51"/>
    <mergeCell ref="C52:I52"/>
    <mergeCell ref="L52:N52"/>
    <mergeCell ref="C53:I53"/>
    <mergeCell ref="L53:N53"/>
    <mergeCell ref="C48:I48"/>
    <mergeCell ref="L48:N48"/>
    <mergeCell ref="C49:E49"/>
    <mergeCell ref="G49:I49"/>
    <mergeCell ref="L49:N49"/>
    <mergeCell ref="C50:I50"/>
    <mergeCell ref="L50:N50"/>
    <mergeCell ref="L45:N45"/>
    <mergeCell ref="C46:N46"/>
    <mergeCell ref="C47:I47"/>
    <mergeCell ref="L47:N47"/>
    <mergeCell ref="C42:I42"/>
    <mergeCell ref="L42:N42"/>
    <mergeCell ref="C43:I43"/>
    <mergeCell ref="L43:N43"/>
    <mergeCell ref="C44:I44"/>
    <mergeCell ref="L44:N44"/>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20:H20"/>
    <mergeCell ref="J20:J24"/>
    <mergeCell ref="K20:N24"/>
    <mergeCell ref="C21:H21"/>
    <mergeCell ref="C22:H22"/>
    <mergeCell ref="O22:O24"/>
    <mergeCell ref="C18:E18"/>
    <mergeCell ref="G18:H18"/>
    <mergeCell ref="I18:N18"/>
    <mergeCell ref="C19:E19"/>
    <mergeCell ref="G19:H19"/>
    <mergeCell ref="I19:N19"/>
    <mergeCell ref="C17:E17"/>
    <mergeCell ref="G17:H17"/>
    <mergeCell ref="I17:N17"/>
    <mergeCell ref="C14:E14"/>
    <mergeCell ref="G14:H14"/>
    <mergeCell ref="I14:N14"/>
    <mergeCell ref="C15:E15"/>
    <mergeCell ref="G15:H15"/>
    <mergeCell ref="I15:N15"/>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s>
  <conditionalFormatting sqref="I11">
    <cfRule type="expression" dxfId="7365" priority="164">
      <formula>$F$17="Not applicable"</formula>
    </cfRule>
    <cfRule type="expression" dxfId="7364" priority="165">
      <formula>$F$17="Don't know"</formula>
    </cfRule>
    <cfRule type="expression" dxfId="7363" priority="166">
      <formula>$F$17="No"</formula>
    </cfRule>
  </conditionalFormatting>
  <conditionalFormatting sqref="I12:I17 I19">
    <cfRule type="expression" dxfId="7362" priority="161">
      <formula>$F12="Not applicable"</formula>
    </cfRule>
    <cfRule type="expression" dxfId="7361" priority="162">
      <formula>$F12="Don't know"</formula>
    </cfRule>
    <cfRule type="expression" dxfId="7360" priority="163">
      <formula>$F12="No"</formula>
    </cfRule>
  </conditionalFormatting>
  <conditionalFormatting sqref="F9:N9 F11:F19 I11:I17 I19">
    <cfRule type="expression" dxfId="7359" priority="160">
      <formula>$N$14="Don't know"</formula>
    </cfRule>
  </conditionalFormatting>
  <conditionalFormatting sqref="F9:N9 F11:F19 I11:I17 I19">
    <cfRule type="expression" dxfId="7358" priority="159">
      <formula>$N$14="Not applicable"</formula>
    </cfRule>
  </conditionalFormatting>
  <conditionalFormatting sqref="F9:N9 F11:F19 I11:I17 I19">
    <cfRule type="expression" dxfId="7357" priority="158">
      <formula>$N$14="No"</formula>
    </cfRule>
  </conditionalFormatting>
  <conditionalFormatting sqref="L188:M198">
    <cfRule type="expression" dxfId="7356" priority="156">
      <formula>$F$221="Don't know"</formula>
    </cfRule>
    <cfRule type="expression" dxfId="7355" priority="157">
      <formula>$F$221="No"</formula>
    </cfRule>
  </conditionalFormatting>
  <conditionalFormatting sqref="H26 F70:J70 F72:J72 H106 H276:I277 K276:L276 K282:L282 H282:I282 H285:I287 K285:L287 F11:F19 G116:N128 O274 J43:K43 F188:F198 F71 F73 H297:H299 O310 O358 H358 H301:H307 O297:O298 H28:H31 O277 O303 O307 G63:H64 F77:J81 L188:N198 H289:I289 K289:L289">
    <cfRule type="containsBlanks" dxfId="7354" priority="155">
      <formula>LEN(TRIM(F11))=0</formula>
    </cfRule>
  </conditionalFormatting>
  <conditionalFormatting sqref="F9:N9">
    <cfRule type="containsBlanks" dxfId="7353" priority="154">
      <formula>LEN(TRIM(F9))=0</formula>
    </cfRule>
  </conditionalFormatting>
  <conditionalFormatting sqref="O60 O88:O92 O106 O113 O135 O141 O143 O218 O260 O58 O225:O227 O146:O161 J35:K36 J39:K39 J47:K48 J55:K55 O20:O22 O26:O27 O31:O32 J50:K50 J52:K52">
    <cfRule type="containsBlanks" dxfId="7352" priority="153">
      <formula>LEN(TRIM(J20))=0</formula>
    </cfRule>
  </conditionalFormatting>
  <conditionalFormatting sqref="I63:J64">
    <cfRule type="containsBlanks" dxfId="7351" priority="152">
      <formula>LEN(TRIM(I63))=0</formula>
    </cfRule>
  </conditionalFormatting>
  <conditionalFormatting sqref="F243 H137:H139 K137 F200:F210 K219 F219:F221 H225 K228:K240 G147:G160 J147:J160">
    <cfRule type="containsBlanks" dxfId="7350" priority="151">
      <formula>LEN(TRIM(F137))=0</formula>
    </cfRule>
  </conditionalFormatting>
  <conditionalFormatting sqref="J27">
    <cfRule type="containsBlanks" dxfId="7349" priority="149">
      <formula>LEN(TRIM(J27))=0</formula>
    </cfRule>
  </conditionalFormatting>
  <conditionalFormatting sqref="G135">
    <cfRule type="containsBlanks" dxfId="7348" priority="150">
      <formula>LEN(TRIM(G135))=0</formula>
    </cfRule>
  </conditionalFormatting>
  <conditionalFormatting sqref="J58">
    <cfRule type="containsBlanks" dxfId="7347" priority="148">
      <formula>LEN(TRIM(J58))=0</formula>
    </cfRule>
  </conditionalFormatting>
  <conditionalFormatting sqref="J26">
    <cfRule type="containsBlanks" dxfId="7346" priority="147">
      <formula>LEN(TRIM(J26))=0</formula>
    </cfRule>
  </conditionalFormatting>
  <conditionalFormatting sqref="J60">
    <cfRule type="containsBlanks" dxfId="7345" priority="146">
      <formula>LEN(TRIM(J60))=0</formula>
    </cfRule>
  </conditionalFormatting>
  <conditionalFormatting sqref="F223">
    <cfRule type="containsBlanks" dxfId="7344" priority="136">
      <formula>LEN(TRIM(F223))=0</formula>
    </cfRule>
  </conditionalFormatting>
  <conditionalFormatting sqref="K242">
    <cfRule type="containsBlanks" dxfId="7343" priority="135">
      <formula>LEN(TRIM(K242))=0</formula>
    </cfRule>
  </conditionalFormatting>
  <conditionalFormatting sqref="H140">
    <cfRule type="containsBlanks" dxfId="7342" priority="145">
      <formula>LEN(TRIM(H140))=0</formula>
    </cfRule>
  </conditionalFormatting>
  <conditionalFormatting sqref="H143 K137 H137:H140">
    <cfRule type="expression" dxfId="7341" priority="143">
      <formula>#REF!="Don't know"</formula>
    </cfRule>
    <cfRule type="expression" dxfId="7340" priority="144">
      <formula>#REF!="No"</formula>
    </cfRule>
  </conditionalFormatting>
  <conditionalFormatting sqref="H143">
    <cfRule type="containsBlanks" dxfId="7339" priority="142">
      <formula>LEN(TRIM(H143))=0</formula>
    </cfRule>
  </conditionalFormatting>
  <conditionalFormatting sqref="H141">
    <cfRule type="expression" dxfId="7338" priority="140">
      <formula>#REF!="Don't know"</formula>
    </cfRule>
    <cfRule type="expression" dxfId="7337" priority="141">
      <formula>#REF!="No"</formula>
    </cfRule>
  </conditionalFormatting>
  <conditionalFormatting sqref="H141">
    <cfRule type="containsBlanks" dxfId="7336" priority="139">
      <formula>LEN(TRIM(H141))=0</formula>
    </cfRule>
  </conditionalFormatting>
  <conditionalFormatting sqref="L188:M198">
    <cfRule type="expression" dxfId="7335" priority="137">
      <formula>$F$221="Don't know"</formula>
    </cfRule>
    <cfRule type="expression" dxfId="7334" priority="138">
      <formula>$F$221="No"</formula>
    </cfRule>
  </conditionalFormatting>
  <conditionalFormatting sqref="O8">
    <cfRule type="containsBlanks" dxfId="7333" priority="133">
      <formula>LEN(TRIM(O8))=0</formula>
    </cfRule>
  </conditionalFormatting>
  <conditionalFormatting sqref="H310:H311">
    <cfRule type="containsBlanks" dxfId="7332" priority="134">
      <formula>LEN(TRIM(H310))=0</formula>
    </cfRule>
  </conditionalFormatting>
  <conditionalFormatting sqref="O67">
    <cfRule type="containsBlanks" dxfId="7331" priority="132">
      <formula>LEN(TRIM(O67))=0</formula>
    </cfRule>
  </conditionalFormatting>
  <conditionalFormatting sqref="O223:O224">
    <cfRule type="containsBlanks" dxfId="7330" priority="131">
      <formula>LEN(TRIM(O223))=0</formula>
    </cfRule>
  </conditionalFormatting>
  <conditionalFormatting sqref="O252">
    <cfRule type="containsBlanks" dxfId="7329" priority="130">
      <formula>LEN(TRIM(O252))=0</formula>
    </cfRule>
  </conditionalFormatting>
  <conditionalFormatting sqref="I67">
    <cfRule type="containsBlanks" dxfId="7328" priority="129">
      <formula>LEN(TRIM(I67))=0</formula>
    </cfRule>
  </conditionalFormatting>
  <conditionalFormatting sqref="H313">
    <cfRule type="containsBlanks" dxfId="7327" priority="128">
      <formula>LEN(TRIM(H313))=0</formula>
    </cfRule>
  </conditionalFormatting>
  <conditionalFormatting sqref="H8">
    <cfRule type="containsBlanks" dxfId="7326" priority="127">
      <formula>LEN(TRIM(H8))=0</formula>
    </cfRule>
  </conditionalFormatting>
  <conditionalFormatting sqref="H8">
    <cfRule type="expression" dxfId="7325" priority="126">
      <formula>$N$14="Don't know"</formula>
    </cfRule>
  </conditionalFormatting>
  <conditionalFormatting sqref="H8">
    <cfRule type="expression" dxfId="7324" priority="125">
      <formula>$N$14="Not applicable"</formula>
    </cfRule>
  </conditionalFormatting>
  <conditionalFormatting sqref="H8">
    <cfRule type="expression" dxfId="7323" priority="124">
      <formula>$N$14="No"</formula>
    </cfRule>
  </conditionalFormatting>
  <conditionalFormatting sqref="F252">
    <cfRule type="containsBlanks" dxfId="7322" priority="123">
      <formula>LEN(TRIM(F252))=0</formula>
    </cfRule>
  </conditionalFormatting>
  <conditionalFormatting sqref="F260">
    <cfRule type="containsBlanks" dxfId="7321" priority="122">
      <formula>LEN(TRIM(F260))=0</formula>
    </cfRule>
  </conditionalFormatting>
  <conditionalFormatting sqref="F261:F264">
    <cfRule type="containsBlanks" dxfId="7320" priority="121">
      <formula>LEN(TRIM(F261))=0</formula>
    </cfRule>
  </conditionalFormatting>
  <conditionalFormatting sqref="F254">
    <cfRule type="containsBlanks" dxfId="7319" priority="120">
      <formula>LEN(TRIM(F254))=0</formula>
    </cfRule>
  </conditionalFormatting>
  <conditionalFormatting sqref="F256">
    <cfRule type="containsBlanks" dxfId="7318" priority="119">
      <formula>LEN(TRIM(F256))=0</formula>
    </cfRule>
  </conditionalFormatting>
  <conditionalFormatting sqref="F258">
    <cfRule type="containsBlanks" dxfId="7317" priority="118">
      <formula>LEN(TRIM(F258))=0</formula>
    </cfRule>
  </conditionalFormatting>
  <conditionalFormatting sqref="L165:L174">
    <cfRule type="expression" dxfId="7316" priority="116">
      <formula>$F$221="Don't know"</formula>
    </cfRule>
    <cfRule type="expression" dxfId="7315" priority="117">
      <formula>$F$221="No"</formula>
    </cfRule>
  </conditionalFormatting>
  <conditionalFormatting sqref="L164:M164">
    <cfRule type="expression" dxfId="7314" priority="114">
      <formula>$F$221="Don't know"</formula>
    </cfRule>
    <cfRule type="expression" dxfId="7313" priority="115">
      <formula>$F$221="No"</formula>
    </cfRule>
  </conditionalFormatting>
  <conditionalFormatting sqref="L164:N164 F164:F174 L165:L174">
    <cfRule type="containsBlanks" dxfId="7312" priority="113">
      <formula>LEN(TRIM(F164))=0</formula>
    </cfRule>
  </conditionalFormatting>
  <conditionalFormatting sqref="F176:F186">
    <cfRule type="containsBlanks" dxfId="7311" priority="112">
      <formula>LEN(TRIM(F176))=0</formula>
    </cfRule>
  </conditionalFormatting>
  <conditionalFormatting sqref="L164:M164">
    <cfRule type="expression" dxfId="7310" priority="110">
      <formula>$F$221="Don't know"</formula>
    </cfRule>
    <cfRule type="expression" dxfId="7309" priority="111">
      <formula>$F$221="No"</formula>
    </cfRule>
  </conditionalFormatting>
  <conditionalFormatting sqref="O175">
    <cfRule type="containsBlanks" dxfId="7308" priority="109">
      <formula>LEN(TRIM(O175))=0</formula>
    </cfRule>
  </conditionalFormatting>
  <conditionalFormatting sqref="F95:F97">
    <cfRule type="containsBlanks" dxfId="7307" priority="108">
      <formula>LEN(TRIM(F95))=0</formula>
    </cfRule>
  </conditionalFormatting>
  <conditionalFormatting sqref="F99:F102">
    <cfRule type="containsBlanks" dxfId="7306" priority="107">
      <formula>LEN(TRIM(F99))=0</formula>
    </cfRule>
  </conditionalFormatting>
  <conditionalFormatting sqref="H213:H216">
    <cfRule type="expression" dxfId="7305" priority="105">
      <formula>$H$144="Don't know"</formula>
    </cfRule>
    <cfRule type="expression" dxfId="7304" priority="106">
      <formula>$H$144="no"</formula>
    </cfRule>
  </conditionalFormatting>
  <conditionalFormatting sqref="O211">
    <cfRule type="containsBlanks" dxfId="7303" priority="104">
      <formula>LEN(TRIM(O211))=0</formula>
    </cfRule>
  </conditionalFormatting>
  <conditionalFormatting sqref="H213:H216">
    <cfRule type="containsBlanks" dxfId="7302" priority="103">
      <formula>LEN(TRIM(H213))=0</formula>
    </cfRule>
  </conditionalFormatting>
  <conditionalFormatting sqref="H211">
    <cfRule type="expression" dxfId="7301" priority="101">
      <formula>#REF!="Don't know"</formula>
    </cfRule>
    <cfRule type="expression" dxfId="7300" priority="102">
      <formula>#REF!="No"</formula>
    </cfRule>
  </conditionalFormatting>
  <conditionalFormatting sqref="H211">
    <cfRule type="containsBlanks" dxfId="7299" priority="100">
      <formula>LEN(TRIM(H211))=0</formula>
    </cfRule>
  </conditionalFormatting>
  <conditionalFormatting sqref="H360:I360 H361">
    <cfRule type="containsBlanks" dxfId="7298" priority="98">
      <formula>LEN(TRIM(H360))=0</formula>
    </cfRule>
    <cfRule type="containsBlanks" priority="99">
      <formula>LEN(TRIM(H360))=0</formula>
    </cfRule>
  </conditionalFormatting>
  <conditionalFormatting sqref="F268:F272">
    <cfRule type="containsBlanks" dxfId="7297" priority="95">
      <formula>LEN(TRIM(F268))=0</formula>
    </cfRule>
  </conditionalFormatting>
  <conditionalFormatting sqref="O266">
    <cfRule type="containsBlanks" dxfId="7296" priority="97">
      <formula>LEN(TRIM(O266))=0</formula>
    </cfRule>
  </conditionalFormatting>
  <conditionalFormatting sqref="G93:J93">
    <cfRule type="containsBlanks" dxfId="7295" priority="74">
      <formula>LEN(TRIM(G93))=0</formula>
    </cfRule>
  </conditionalFormatting>
  <conditionalFormatting sqref="O163">
    <cfRule type="containsBlanks" dxfId="7294" priority="96">
      <formula>LEN(TRIM(O163))=0</formula>
    </cfRule>
  </conditionalFormatting>
  <conditionalFormatting sqref="F245:G245 F247:G247 F246 F249:G249 F248">
    <cfRule type="containsBlanks" dxfId="7293" priority="73">
      <formula>LEN(TRIM(F245))=0</formula>
    </cfRule>
  </conditionalFormatting>
  <conditionalFormatting sqref="G266">
    <cfRule type="containsBlanks" dxfId="7292" priority="94">
      <formula>LEN(TRIM(G266))=0</formula>
    </cfRule>
  </conditionalFormatting>
  <conditionalFormatting sqref="I20">
    <cfRule type="containsBlanks" dxfId="7291" priority="90">
      <formula>LEN(TRIM(I20))=0</formula>
    </cfRule>
    <cfRule type="expression" dxfId="7290" priority="93">
      <formula>$M$14="Don't know"</formula>
    </cfRule>
  </conditionalFormatting>
  <conditionalFormatting sqref="I20">
    <cfRule type="expression" dxfId="7289" priority="92">
      <formula>$M$14="Not applicable"</formula>
    </cfRule>
  </conditionalFormatting>
  <conditionalFormatting sqref="I20">
    <cfRule type="expression" dxfId="7288" priority="91">
      <formula>$M$14="No"</formula>
    </cfRule>
  </conditionalFormatting>
  <conditionalFormatting sqref="I21">
    <cfRule type="containsBlanks" dxfId="7287" priority="86">
      <formula>LEN(TRIM(I21))=0</formula>
    </cfRule>
    <cfRule type="expression" dxfId="7286" priority="89">
      <formula>$M$14="Don't know"</formula>
    </cfRule>
  </conditionalFormatting>
  <conditionalFormatting sqref="I21">
    <cfRule type="expression" dxfId="7285" priority="88">
      <formula>$M$14="Not applicable"</formula>
    </cfRule>
  </conditionalFormatting>
  <conditionalFormatting sqref="I21">
    <cfRule type="expression" dxfId="7284" priority="87">
      <formula>$M$14="No"</formula>
    </cfRule>
  </conditionalFormatting>
  <conditionalFormatting sqref="I22">
    <cfRule type="containsBlanks" dxfId="7283" priority="82">
      <formula>LEN(TRIM(I22))=0</formula>
    </cfRule>
    <cfRule type="expression" dxfId="7282" priority="85">
      <formula>$M$14="Don't know"</formula>
    </cfRule>
  </conditionalFormatting>
  <conditionalFormatting sqref="I22">
    <cfRule type="expression" dxfId="7281" priority="84">
      <formula>$M$14="Not applicable"</formula>
    </cfRule>
  </conditionalFormatting>
  <conditionalFormatting sqref="I22">
    <cfRule type="expression" dxfId="7280" priority="83">
      <formula>$M$14="No"</formula>
    </cfRule>
  </conditionalFormatting>
  <conditionalFormatting sqref="I23">
    <cfRule type="expression" dxfId="7279" priority="79">
      <formula>$N$14="No"</formula>
    </cfRule>
  </conditionalFormatting>
  <conditionalFormatting sqref="I23">
    <cfRule type="expression" dxfId="7278" priority="81">
      <formula>$N$14="Don't know"</formula>
    </cfRule>
  </conditionalFormatting>
  <conditionalFormatting sqref="I23">
    <cfRule type="expression" dxfId="7277" priority="80">
      <formula>$N$14="Not applicable"</formula>
    </cfRule>
  </conditionalFormatting>
  <conditionalFormatting sqref="I23">
    <cfRule type="containsBlanks" dxfId="7276" priority="78">
      <formula>LEN(TRIM(I23))=0</formula>
    </cfRule>
  </conditionalFormatting>
  <conditionalFormatting sqref="I23">
    <cfRule type="expression" dxfId="7275" priority="77">
      <formula>$N$14="Don't know"</formula>
    </cfRule>
  </conditionalFormatting>
  <conditionalFormatting sqref="I23">
    <cfRule type="expression" dxfId="7274" priority="76">
      <formula>$N$14="Not applicable"</formula>
    </cfRule>
  </conditionalFormatting>
  <conditionalFormatting sqref="I23">
    <cfRule type="expression" dxfId="7273" priority="75">
      <formula>$N$14="No"</formula>
    </cfRule>
  </conditionalFormatting>
  <conditionalFormatting sqref="G251">
    <cfRule type="containsBlanks" dxfId="7272" priority="72">
      <formula>LEN(TRIM(G251))=0</formula>
    </cfRule>
  </conditionalFormatting>
  <conditionalFormatting sqref="O244 O251">
    <cfRule type="containsBlanks" dxfId="7271" priority="71">
      <formula>LEN(TRIM(O244))=0</formula>
    </cfRule>
  </conditionalFormatting>
  <conditionalFormatting sqref="J354">
    <cfRule type="containsBlanks" dxfId="7270" priority="62">
      <formula>LEN(TRIM(J354))=0</formula>
    </cfRule>
  </conditionalFormatting>
  <conditionalFormatting sqref="J344">
    <cfRule type="containsBlanks" dxfId="7269" priority="64">
      <formula>LEN(TRIM(J344))=0</formula>
    </cfRule>
  </conditionalFormatting>
  <conditionalFormatting sqref="J318">
    <cfRule type="containsBlanks" dxfId="7268" priority="70">
      <formula>LEN(TRIM(J318))=0</formula>
    </cfRule>
  </conditionalFormatting>
  <conditionalFormatting sqref="J319">
    <cfRule type="containsBlanks" dxfId="7267" priority="69">
      <formula>LEN(TRIM(J319))=0</formula>
    </cfRule>
  </conditionalFormatting>
  <conditionalFormatting sqref="J324">
    <cfRule type="containsBlanks" dxfId="7266" priority="68">
      <formula>LEN(TRIM(J324))=0</formula>
    </cfRule>
  </conditionalFormatting>
  <conditionalFormatting sqref="J329">
    <cfRule type="containsBlanks" dxfId="7265" priority="67">
      <formula>LEN(TRIM(J329))=0</formula>
    </cfRule>
  </conditionalFormatting>
  <conditionalFormatting sqref="J334">
    <cfRule type="containsBlanks" dxfId="7264" priority="66">
      <formula>LEN(TRIM(J334))=0</formula>
    </cfRule>
  </conditionalFormatting>
  <conditionalFormatting sqref="J339">
    <cfRule type="containsBlanks" dxfId="7263" priority="65">
      <formula>LEN(TRIM(J339))=0</formula>
    </cfRule>
  </conditionalFormatting>
  <conditionalFormatting sqref="J349">
    <cfRule type="containsBlanks" dxfId="7262" priority="63">
      <formula>LEN(TRIM(J349))=0</formula>
    </cfRule>
  </conditionalFormatting>
  <conditionalFormatting sqref="J89:J92">
    <cfRule type="containsBlanks" dxfId="7261" priority="61">
      <formula>LEN(TRIM(J89))=0</formula>
    </cfRule>
  </conditionalFormatting>
  <conditionalFormatting sqref="J321">
    <cfRule type="containsBlanks" dxfId="7260" priority="60">
      <formula>LEN(TRIM(J321))=0</formula>
    </cfRule>
  </conditionalFormatting>
  <conditionalFormatting sqref="J326">
    <cfRule type="containsBlanks" dxfId="7259" priority="59">
      <formula>LEN(TRIM(J326))=0</formula>
    </cfRule>
  </conditionalFormatting>
  <conditionalFormatting sqref="J331">
    <cfRule type="containsBlanks" dxfId="7258" priority="58">
      <formula>LEN(TRIM(J331))=0</formula>
    </cfRule>
  </conditionalFormatting>
  <conditionalFormatting sqref="J336">
    <cfRule type="containsBlanks" dxfId="7257" priority="57">
      <formula>LEN(TRIM(J336))=0</formula>
    </cfRule>
  </conditionalFormatting>
  <conditionalFormatting sqref="J346">
    <cfRule type="containsBlanks" dxfId="7256" priority="56">
      <formula>LEN(TRIM(J346))=0</formula>
    </cfRule>
  </conditionalFormatting>
  <conditionalFormatting sqref="J351">
    <cfRule type="containsBlanks" dxfId="7255" priority="55">
      <formula>LEN(TRIM(J351))=0</formula>
    </cfRule>
  </conditionalFormatting>
  <conditionalFormatting sqref="O316:O357">
    <cfRule type="containsBlanks" dxfId="7254" priority="53">
      <formula>LEN(TRIM(O316))=0</formula>
    </cfRule>
  </conditionalFormatting>
  <conditionalFormatting sqref="J356">
    <cfRule type="containsBlanks" dxfId="7253" priority="54">
      <formula>LEN(TRIM(J356))=0</formula>
    </cfRule>
  </conditionalFormatting>
  <conditionalFormatting sqref="H357">
    <cfRule type="containsBlanks" dxfId="7252" priority="52">
      <formula>LEN(TRIM(H357))=0</formula>
    </cfRule>
  </conditionalFormatting>
  <conditionalFormatting sqref="K20:N24">
    <cfRule type="containsBlanks" dxfId="7251" priority="51">
      <formula>LEN(TRIM(K20))=0</formula>
    </cfRule>
  </conditionalFormatting>
  <conditionalFormatting sqref="J29">
    <cfRule type="containsBlanks" dxfId="7250" priority="49">
      <formula>LEN(TRIM(J29))=0</formula>
    </cfRule>
  </conditionalFormatting>
  <conditionalFormatting sqref="J28">
    <cfRule type="containsBlanks" dxfId="7249" priority="50">
      <formula>LEN(TRIM(J28))=0</formula>
    </cfRule>
  </conditionalFormatting>
  <conditionalFormatting sqref="J341">
    <cfRule type="containsBlanks" dxfId="7248" priority="48">
      <formula>LEN(TRIM(J341))=0</formula>
    </cfRule>
  </conditionalFormatting>
  <conditionalFormatting sqref="H308:J308">
    <cfRule type="containsBlanks" dxfId="7247" priority="47">
      <formula>LEN(TRIM(H308))=0</formula>
    </cfRule>
  </conditionalFormatting>
  <conditionalFormatting sqref="H312:J312">
    <cfRule type="containsBlanks" dxfId="7246" priority="46">
      <formula>LEN(TRIM(H312))=0</formula>
    </cfRule>
  </conditionalFormatting>
  <conditionalFormatting sqref="H315:J315">
    <cfRule type="containsBlanks" dxfId="7245" priority="45">
      <formula>LEN(TRIM(H315))=0</formula>
    </cfRule>
  </conditionalFormatting>
  <conditionalFormatting sqref="I24">
    <cfRule type="containsBlanks" dxfId="7244" priority="44">
      <formula>LEN(TRIM(I24))=0</formula>
    </cfRule>
  </conditionalFormatting>
  <conditionalFormatting sqref="O77">
    <cfRule type="containsBlanks" dxfId="7243" priority="43">
      <formula>LEN(TRIM(O77))=0</formula>
    </cfRule>
  </conditionalFormatting>
  <conditionalFormatting sqref="O78">
    <cfRule type="containsBlanks" dxfId="7242" priority="42">
      <formula>LEN(TRIM(O78))=0</formula>
    </cfRule>
  </conditionalFormatting>
  <conditionalFormatting sqref="O95">
    <cfRule type="containsBlanks" dxfId="7241" priority="41">
      <formula>LEN(TRIM(O95))=0</formula>
    </cfRule>
  </conditionalFormatting>
  <conditionalFormatting sqref="O69:O74">
    <cfRule type="containsBlanks" dxfId="7240" priority="40">
      <formula>LEN(TRIM(O69))=0</formula>
    </cfRule>
  </conditionalFormatting>
  <conditionalFormatting sqref="O360">
    <cfRule type="containsBlanks" dxfId="7239" priority="39">
      <formula>LEN(TRIM(O360))=0</formula>
    </cfRule>
  </conditionalFormatting>
  <conditionalFormatting sqref="J323">
    <cfRule type="containsBlanks" dxfId="7238" priority="38">
      <formula>LEN(TRIM(J323))=0</formula>
    </cfRule>
  </conditionalFormatting>
  <conditionalFormatting sqref="J328">
    <cfRule type="containsBlanks" dxfId="7237" priority="37">
      <formula>LEN(TRIM(J328))=0</formula>
    </cfRule>
  </conditionalFormatting>
  <conditionalFormatting sqref="J333">
    <cfRule type="containsBlanks" dxfId="7236" priority="36">
      <formula>LEN(TRIM(J333))=0</formula>
    </cfRule>
  </conditionalFormatting>
  <conditionalFormatting sqref="J338">
    <cfRule type="containsBlanks" dxfId="7235" priority="35">
      <formula>LEN(TRIM(J338))=0</formula>
    </cfRule>
  </conditionalFormatting>
  <conditionalFormatting sqref="J343">
    <cfRule type="containsBlanks" dxfId="7234" priority="34">
      <formula>LEN(TRIM(J343))=0</formula>
    </cfRule>
  </conditionalFormatting>
  <conditionalFormatting sqref="J348">
    <cfRule type="containsBlanks" dxfId="7233" priority="33">
      <formula>LEN(TRIM(J348))=0</formula>
    </cfRule>
  </conditionalFormatting>
  <conditionalFormatting sqref="J353">
    <cfRule type="containsBlanks" dxfId="7232" priority="32">
      <formula>LEN(TRIM(J353))=0</formula>
    </cfRule>
  </conditionalFormatting>
  <conditionalFormatting sqref="J37:K37">
    <cfRule type="containsBlanks" dxfId="7231" priority="31">
      <formula>LEN(TRIM(J37))=0</formula>
    </cfRule>
  </conditionalFormatting>
  <conditionalFormatting sqref="J40:K40">
    <cfRule type="containsBlanks" dxfId="7230" priority="30">
      <formula>LEN(TRIM(J40))=0</formula>
    </cfRule>
  </conditionalFormatting>
  <conditionalFormatting sqref="J42:K42">
    <cfRule type="containsBlanks" dxfId="7229" priority="29">
      <formula>LEN(TRIM(J42))=0</formula>
    </cfRule>
  </conditionalFormatting>
  <conditionalFormatting sqref="J44:K44">
    <cfRule type="containsBlanks" dxfId="7228" priority="28">
      <formula>LEN(TRIM(J44))=0</formula>
    </cfRule>
  </conditionalFormatting>
  <conditionalFormatting sqref="J45:K45">
    <cfRule type="containsBlanks" dxfId="7227" priority="27">
      <formula>LEN(TRIM(J45))=0</formula>
    </cfRule>
  </conditionalFormatting>
  <conditionalFormatting sqref="J49:K49">
    <cfRule type="containsBlanks" dxfId="7226" priority="26">
      <formula>LEN(TRIM(J49))=0</formula>
    </cfRule>
  </conditionalFormatting>
  <conditionalFormatting sqref="J51:K51">
    <cfRule type="containsBlanks" dxfId="7225" priority="25">
      <formula>LEN(TRIM(J51))=0</formula>
    </cfRule>
  </conditionalFormatting>
  <conditionalFormatting sqref="J53:K53">
    <cfRule type="containsBlanks" dxfId="7224" priority="24">
      <formula>LEN(TRIM(J53))=0</formula>
    </cfRule>
  </conditionalFormatting>
  <conditionalFormatting sqref="J56:K56">
    <cfRule type="containsBlanks" dxfId="7223" priority="23">
      <formula>LEN(TRIM(J56))=0</formula>
    </cfRule>
  </conditionalFormatting>
  <conditionalFormatting sqref="J57:K57">
    <cfRule type="containsBlanks" dxfId="7222" priority="22">
      <formula>LEN(TRIM(J57))=0</formula>
    </cfRule>
  </conditionalFormatting>
  <conditionalFormatting sqref="H278:I278">
    <cfRule type="containsBlanks" dxfId="7221" priority="21">
      <formula>LEN(TRIM(H278))=0</formula>
    </cfRule>
  </conditionalFormatting>
  <conditionalFormatting sqref="H279:I279">
    <cfRule type="containsBlanks" dxfId="7220" priority="20">
      <formula>LEN(TRIM(H279))=0</formula>
    </cfRule>
  </conditionalFormatting>
  <conditionalFormatting sqref="K277:L277">
    <cfRule type="containsBlanks" dxfId="7219" priority="19">
      <formula>LEN(TRIM(K277))=0</formula>
    </cfRule>
  </conditionalFormatting>
  <conditionalFormatting sqref="K278:L278">
    <cfRule type="containsBlanks" dxfId="7218" priority="18">
      <formula>LEN(TRIM(K278))=0</formula>
    </cfRule>
  </conditionalFormatting>
  <conditionalFormatting sqref="K279:L279">
    <cfRule type="containsBlanks" dxfId="7217" priority="17">
      <formula>LEN(TRIM(K279))=0</formula>
    </cfRule>
  </conditionalFormatting>
  <conditionalFormatting sqref="H281:I281">
    <cfRule type="containsBlanks" dxfId="7216" priority="16">
      <formula>LEN(TRIM(H281))=0</formula>
    </cfRule>
  </conditionalFormatting>
  <conditionalFormatting sqref="K281:L281">
    <cfRule type="containsBlanks" dxfId="7215" priority="15">
      <formula>LEN(TRIM(K281))=0</formula>
    </cfRule>
  </conditionalFormatting>
  <conditionalFormatting sqref="H283:I283">
    <cfRule type="containsBlanks" dxfId="7214" priority="14">
      <formula>LEN(TRIM(H283))=0</formula>
    </cfRule>
  </conditionalFormatting>
  <conditionalFormatting sqref="K283:L283">
    <cfRule type="containsBlanks" dxfId="7213" priority="13">
      <formula>LEN(TRIM(K283))=0</formula>
    </cfRule>
  </conditionalFormatting>
  <conditionalFormatting sqref="H288:I288">
    <cfRule type="containsBlanks" dxfId="7212" priority="12">
      <formula>LEN(TRIM(H288))=0</formula>
    </cfRule>
  </conditionalFormatting>
  <conditionalFormatting sqref="K288:L288">
    <cfRule type="containsBlanks" dxfId="7211" priority="11">
      <formula>LEN(TRIM(K288))=0</formula>
    </cfRule>
  </conditionalFormatting>
  <conditionalFormatting sqref="H290:I290">
    <cfRule type="containsBlanks" dxfId="7210" priority="10">
      <formula>LEN(TRIM(H290))=0</formula>
    </cfRule>
  </conditionalFormatting>
  <conditionalFormatting sqref="K290:L290">
    <cfRule type="containsBlanks" dxfId="7209" priority="9">
      <formula>LEN(TRIM(K290))=0</formula>
    </cfRule>
  </conditionalFormatting>
  <conditionalFormatting sqref="H292:I294">
    <cfRule type="containsBlanks" dxfId="7208" priority="8">
      <formula>LEN(TRIM(H292))=0</formula>
    </cfRule>
  </conditionalFormatting>
  <conditionalFormatting sqref="K292:L294">
    <cfRule type="containsBlanks" dxfId="7207" priority="7">
      <formula>LEN(TRIM(K292))=0</formula>
    </cfRule>
  </conditionalFormatting>
  <conditionalFormatting sqref="I18">
    <cfRule type="expression" dxfId="7206" priority="4">
      <formula>$F18="Not applicable"</formula>
    </cfRule>
    <cfRule type="expression" dxfId="7205" priority="5">
      <formula>$F18="Don't know"</formula>
    </cfRule>
    <cfRule type="expression" dxfId="7204" priority="6">
      <formula>$F18="No"</formula>
    </cfRule>
  </conditionalFormatting>
  <conditionalFormatting sqref="I18">
    <cfRule type="expression" dxfId="7203" priority="3">
      <formula>$N$14="Don't know"</formula>
    </cfRule>
  </conditionalFormatting>
  <conditionalFormatting sqref="I18">
    <cfRule type="expression" dxfId="7202" priority="2">
      <formula>$N$14="Not applicable"</formula>
    </cfRule>
  </conditionalFormatting>
  <conditionalFormatting sqref="I18">
    <cfRule type="expression" dxfId="7201" priority="1">
      <formula>$N$14="No"</formula>
    </cfRule>
  </conditionalFormatting>
  <dataValidations count="44">
    <dataValidation type="list" allowBlank="1" showInputMessage="1" showErrorMessage="1" sqref="J318:K318 J323:K323 J328:K328 J333:K333 J338:K338 J343:K343 J348:K348 J353:K353" xr:uid="{34F449CD-40BF-4B6C-9834-F1351809FEE9}">
      <formula1>"WHO-prequalified, SRA, Both WHO-PQ and SRA,No SRA or WHO-PQ products registered,Don’t know"</formula1>
    </dataValidation>
    <dataValidation type="list" allowBlank="1" showInputMessage="1" showErrorMessage="1" sqref="H361:I361" xr:uid="{1B5CA6EE-441C-45FA-BA95-C77B7299350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297:J297" xr:uid="{1D40F6CC-3F94-4B2B-8163-3475BD79151D}">
      <formula1>"Yes, No, Don’t know"</formula1>
    </dataValidation>
    <dataValidation type="list" allowBlank="1" showInputMessage="1" showErrorMessage="1" sqref="H29 J29" xr:uid="{E1D17CAC-9F0A-4364-A911-93C2F8C2076B}">
      <formula1>"2015,2016,2017,2018,2019"</formula1>
    </dataValidation>
    <dataValidation type="list" allowBlank="1" showInputMessage="1" showErrorMessage="1" sqref="J321:K321 J326:K326 J331:K331 J336:K336 J346:K346 J351:K351 J356:K356 J341:K341" xr:uid="{9FE9FDC2-52FD-4B1A-8373-9485D4A7CE3F}">
      <formula1>"0,1,2 or more,Don't know"</formula1>
    </dataValidation>
    <dataValidation type="list" allowBlank="1" showInputMessage="1" showErrorMessage="1" sqref="H304:J304" xr:uid="{79901FA1-1822-416B-8D41-25DABB5DB510}">
      <formula1>"Yes - ISO certified, Yes - WHO-PQ, Yes - both ISO certified and WHO-PQ,Neither, Don’t know, Not applicable"</formula1>
    </dataValidation>
    <dataValidation type="list" allowBlank="1" showInputMessage="1" showErrorMessage="1" sqref="F248:G248" xr:uid="{497A6AF9-B9D0-4A68-942E-6141A4E167EA}">
      <formula1>"Yes: Extensive community mobilization/engagement,Yes: Some community mobilization/engagement,No,Don't know"</formula1>
    </dataValidation>
    <dataValidation type="list" allowBlank="1" showInputMessage="1" showErrorMessage="1" sqref="F246:G246" xr:uid="{5689F60C-BF1C-4DBE-B27F-8E40A050C8CB}">
      <formula1>"Yes: Extensive mass media,Yes: Some mass media,No,Don't know"</formula1>
    </dataValidation>
    <dataValidation type="list" allowBlank="1" showInputMessage="1" showErrorMessage="1" sqref="G147:G160 H151:I160 H147:I149 J147:J160 K147:L149 K151:L160" xr:uid="{2F03C328-996A-44D3-9F8C-4E79CE324772}">
      <formula1>"Community Health Worker (or equivalent),Auxiliary Nurse,Auxiliary Nurse Midwife,Nurse,Clinical Officer,Doctor,Don't know,Not applicable"</formula1>
    </dataValidation>
    <dataValidation type="list" allowBlank="1" showInputMessage="1" showErrorMessage="1" sqref="H140:J140" xr:uid="{990E8D77-1E46-4435-B4F5-3ACBD8DC32AD}">
      <formula1>"Yes - high level of implementation, Yes - some implementation,Minimal or no implementation, Don't know, Not applicable (no strategy)"</formula1>
    </dataValidation>
    <dataValidation type="list" allowBlank="1" showInputMessage="1" showErrorMessage="1" sqref="J89:J92" xr:uid="{0ACDA33D-CBBD-41C6-BB2E-4737A26049C3}">
      <formula1>"Yes, No, Don't Know,Not applicable"</formula1>
    </dataValidation>
    <dataValidation type="list" allowBlank="1" showInputMessage="1" showErrorMessage="1" error="Please choose from the dropdown list." prompt="Please select from the dropdown list" sqref="G90:I92" xr:uid="{EA4721AC-3A00-45E1-BB31-8E5177F38DE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18" xr:uid="{91969804-937F-4430-9C3B-414729BB4E2F}">
      <formula1>"Ministry of Finance, Ministry of Planning,Both,Neither,Don't know, Not applicable"</formula1>
    </dataValidation>
    <dataValidation type="list" allowBlank="1" showInputMessage="1" showErrorMessage="1" sqref="F99:G102" xr:uid="{FEC32FE0-34A0-48B3-A242-05EA2058D169}">
      <formula1>"Yes,No,Don't Know"</formula1>
    </dataValidation>
    <dataValidation type="list" allowBlank="1" showInputMessage="1" showErrorMessage="1" sqref="F272:G272" xr:uid="{033696AD-FC99-4A2C-9026-3620EC427F65}">
      <formula1>"Paper only, Mobile phone/SMS,Electronic,Combination, Don't know, Not applicable (no LMIS)"</formula1>
    </dataValidation>
    <dataValidation type="list" allowBlank="1" showInputMessage="1" showErrorMessage="1" sqref="G251" xr:uid="{F664CBD2-1913-4E9F-87F9-95C7B1E18760}">
      <formula1>"0%,1-10%,11-20%,21-30%,31-40%,41-50%,51-60%,61-70%,71-80%,81-100%,Don't know,Not applicable"</formula1>
    </dataValidation>
    <dataValidation type="list" allowBlank="1" showInputMessage="1" showErrorMessage="1" sqref="F249:G249 H213:J216" xr:uid="{19A3AD54-0210-44EC-939A-26083AE93CFF}">
      <formula1>"Yes,No,Don't know"</formula1>
    </dataValidation>
    <dataValidation type="list" allowBlank="1" showInputMessage="1" showErrorMessage="1" sqref="F247:G247" xr:uid="{0DF0AC6D-F707-4347-89C0-77009D6A4430}">
      <formula1>"Yes: Extensive mobile outreach/education,Yes: Some mobile outreach/education,No,Don't know"</formula1>
    </dataValidation>
    <dataValidation type="list" allowBlank="1" showInputMessage="1" showErrorMessage="1" sqref="F245:G245" xr:uid="{0D4C2E2C-7C90-4BB6-8CA2-DC56354C45C6}">
      <formula1>"Yes: Extensive social marketing,Yes: Some social marketing,No,Don't know"</formula1>
    </dataValidation>
    <dataValidation allowBlank="1" showInputMessage="1" showErrorMessage="1" error="Please choose from the dropdown list." sqref="K20:N24" xr:uid="{62A4B0FC-EB64-42EC-8E12-40FA5BEE0FBF}"/>
    <dataValidation type="list" allowBlank="1" showInputMessage="1" showErrorMessage="1" sqref="F271:G271" xr:uid="{822BF1CE-D3AB-43EB-A137-9BB25AD69546}">
      <formula1>"Yes: All social marketing sites included, Yes: Some social marketing sites included,None, Don't know, Not applicable (no LMIS)"</formula1>
    </dataValidation>
    <dataValidation type="list" allowBlank="1" showInputMessage="1" showErrorMessage="1" sqref="F270:G270" xr:uid="{8DE14D34-9AF3-4488-83E2-56C15C56543D}">
      <formula1>"Yes: All NGO facilities included, Yes: Some NGO facilities included,None, Don't know, Not applicable (no LMIS)"</formula1>
    </dataValidation>
    <dataValidation type="list" allowBlank="1" showInputMessage="1" showErrorMessage="1" sqref="F269:G269" xr:uid="{DB53A84F-1627-43F4-98FA-2AFF8C9ECAF8}">
      <formula1>"Yes: All private sector facilities included, Yes: Some private sector facilities included,None, Don't know, Not applicable (no LMIS)"</formula1>
    </dataValidation>
    <dataValidation type="list" allowBlank="1" showInputMessage="1" showErrorMessage="1" sqref="F268:G268" xr:uid="{3DA6E8CE-EE4B-45F6-B0EE-4C9F34EE8CE5}">
      <formula1>"Yes: All public sector facilities included, Yes: Some public sector facilities included,None, Don't know, Not applicable (no LMIS)"</formula1>
    </dataValidation>
    <dataValidation type="list" allowBlank="1" showInputMessage="1" showErrorMessage="1" sqref="H360:I360" xr:uid="{D7E55AD4-E893-4970-AF94-99B796B1B5DE}">
      <formula1>"Yes (PSE plan with FP/RH component),No PSE plan started/developed,Yes PSE plan but no FP/RH component,Don't know"</formula1>
    </dataValidation>
    <dataValidation type="list" allowBlank="1" showInputMessage="1" showErrorMessage="1" sqref="H312:J312" xr:uid="{8A91F372-2FD4-4B6F-8FCF-41AEDE079B33}">
      <formula1>"0-25%,26-50%,51-75%,76-100%, Don’t know, Not applicable"</formula1>
    </dataValidation>
    <dataValidation type="list" allowBlank="1" showInputMessage="1" showErrorMessage="1" sqref="F95:F97" xr:uid="{89249EDB-648C-4FBF-9DE7-8B534E7D2DA2}">
      <formula1>"Yes,No,Don't Know,Not Applicable"</formula1>
    </dataValidation>
    <dataValidation type="list" allowBlank="1" showInputMessage="1" showErrorMessage="1" sqref="H302:J302" xr:uid="{808F7986-A1FA-46CB-AB5B-FB378AE16FE6}">
      <formula1>"Yes,No,Don't know,Not applicable"</formula1>
    </dataValidation>
    <dataValidation type="list" allowBlank="1" showInputMessage="1" showErrorMessage="1" sqref="H308:J308" xr:uid="{6FD4051A-ABFC-499C-9ABD-C436B63D7CE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0:J310" xr:uid="{EAD24064-3368-495B-B1AA-FE8BFB305512}">
      <formula1>"0,1,2-3,More than 3, Don’t know"</formula1>
    </dataValidation>
    <dataValidation type="list" allowBlank="1" showInputMessage="1" showErrorMessage="1" sqref="J349 J354 J324 J329 J334 J339 J344 J319" xr:uid="{11B7A204-F1E5-442D-9B50-83E92BAC4BC5}">
      <formula1>"0,1,2-3,More than 3,Don't know"</formula1>
    </dataValidation>
    <dataValidation type="list" allowBlank="1" showInputMessage="1" showErrorMessage="1" sqref="H302" xr:uid="{928B7188-6981-4A1A-80B5-BDF010185FC2}">
      <formula1>"Yes,No,Don’t know, Not applicable"</formula1>
    </dataValidation>
    <dataValidation type="list" allowBlank="1" showInputMessage="1" showErrorMessage="1" sqref="H301:J301" xr:uid="{8426F8C9-B064-4577-916C-AC2FA0C6F8FD}">
      <formula1>"Less than 6 months, 6 months to under 1 year, 1 year to 18 months, More than 18 months,Don’t know"</formula1>
    </dataValidation>
    <dataValidation type="list" allowBlank="1" showInputMessage="1" showErrorMessage="1" error="Please choose from the dropdown list." sqref="I20:I21" xr:uid="{00C77413-EAD7-4919-B417-B0A73A3EF267}">
      <formula1>"Yes, No, Don't know, Not applicable"</formula1>
    </dataValidation>
    <dataValidation type="list" allowBlank="1" showInputMessage="1" showErrorMessage="1" sqref="H305:J306" xr:uid="{C496735F-4DA7-4CB3-9E92-9A3F1DDD3C00}">
      <formula1>"Most were tested, Some were tested, None were tested, Don't know, Not applicable"</formula1>
    </dataValidation>
    <dataValidation type="list" allowBlank="1" showInputMessage="1" showErrorMessage="1" sqref="H315 H303 H307 H313 H311 H298:H299" xr:uid="{FFDBDEE6-4533-4C49-A9BA-7F01C8A57149}">
      <formula1>"Yes, No, Don’t know, Not applicable"</formula1>
    </dataValidation>
    <dataValidation type="list" allowBlank="1" showInputMessage="1" showErrorMessage="1" sqref="H161 J161:L161" xr:uid="{4E95B578-8075-4A5B-94D2-4C8F479C50C9}">
      <formula1>"Community Health Worker (or equivalent), Nurse, Auxiliary Nurse, Auxiliary Nurse Midwife, Clinical Officer, Doctor, Don't know, Not applicable"</formula1>
    </dataValidation>
    <dataValidation type="list" allowBlank="1" showInputMessage="1" showErrorMessage="1" sqref="H106" xr:uid="{9F62B8CB-5ED5-451D-B42B-237DC7CDE7BD}">
      <formula1>"Yes, No, Don't Know"</formula1>
    </dataValidation>
    <dataValidation type="list" allowBlank="1" showInputMessage="1" showErrorMessage="1" sqref="F77:F81" xr:uid="{F99479C2-7C88-4422-9656-C1266258B756}">
      <formula1>"In-kind, Cash, Don't know, Not applicable"</formula1>
    </dataValidation>
    <dataValidation type="list" allowBlank="1" showInputMessage="1" showErrorMessage="1" sqref="F164:F174 J60:K60 I67 F188:F198 K228:K240 F252 G135 H143:J143 H141:J141 J58 F260 F176:F186 F200:F210 H211:J211 G266 H357:H358" xr:uid="{37CEA668-2281-4692-B492-B19E49425685}">
      <formula1>"Yes, No, Don't know"</formula1>
    </dataValidation>
    <dataValidation type="list" allowBlank="1" showInputMessage="1" showErrorMessage="1" sqref="H31:J31" xr:uid="{26A72E7A-EAC4-4E1B-8E36-0275F2F532AF}">
      <formula1>"Less than annually,Annually,Bi-annually (twice a year),Quarterly,Monthly,Ad hoc"</formula1>
    </dataValidation>
    <dataValidation type="list" allowBlank="1" showInputMessage="1" showErrorMessage="1" sqref="H26 J26 H28 J28" xr:uid="{0BDB6C7E-2913-4096-B569-6D75E17B629F}">
      <formula1>"January, February, March, April, May, June, July, August, September, October, November, December"</formula1>
    </dataValidation>
    <dataValidation type="list" allowBlank="1" showInputMessage="1" showErrorMessage="1" error="Please choose from the dropdown list." sqref="I22" xr:uid="{95F7A8C0-C5B2-4795-9E21-6550FD695279}">
      <formula1>"0 times, 1 time, 2-3 times, 4 or more times, Don't know"</formula1>
    </dataValidation>
    <dataValidation type="list" allowBlank="1" showInputMessage="1" showErrorMessage="1" sqref="F261:F264 H8 L164:L174 F72 F219:F221 H225 F223 I23:I24 G116:N128 G130:N132 F258 H139:J139 F19 F254 F256 F70 F11:F17 M164:N164 L188:N198" xr:uid="{436C1AEE-79BB-4F6F-813B-E0DEE4BB7E4A}">
      <formula1>"Yes, No, Don't know, Not applicable"</formula1>
    </dataValidation>
  </dataValidations>
  <hyperlinks>
    <hyperlink ref="K1:L1" location="'All Countries Summary (2019)'!A1" display="go to summary page" xr:uid="{7518E930-7607-4604-A5C6-BFFF1B842A3E}"/>
  </hyperlinks>
  <pageMargins left="0.7" right="0.7" top="0.75" bottom="0.75" header="0.3" footer="0.3"/>
  <pageSetup scale="26" orientation="portrait" r:id="rId1"/>
  <rowBreaks count="1" manualBreakCount="1">
    <brk id="67" max="15" man="1"/>
  </rowBreaks>
  <colBreaks count="1" manualBreakCount="1">
    <brk id="16" max="362"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61FDF49-F05D-4CC2-9079-37BE65B20B57}">
          <x14:formula1>
            <xm:f>'\\chemonics.sharepoint.com@SSL\DavWWWRoot\sites\FO000\1300_CL\Monitoring and Evaluation\CS Indicators and Index\Validated Surveys - 2019\Validation_final\[CS Indicators Survey_2019_Bangladesh_Final.xlsx]Data sources for dropdown list'!#REF!</xm:f>
          </x14:formula1>
          <xm:sqref>E3 O58:P58 O106:P106 P76 O113:P115 O146:P161 P94 O69:P74 O20:P24 O26:P33 O60:P60 O67:P67 O77:P81 O88:P93 O95:P103 O135:P135 O266:P272 O274:P274 O277:P279 O297:P308 O310:P356 O357 P357:P359 O358:P360 O141:P144 O163:P264</xm:sqref>
        </x14:dataValidation>
        <x14:dataValidation type="list" allowBlank="1" showInputMessage="1" showErrorMessage="1" prompt="Please select from drop-down list" xr:uid="{D5E72259-72CB-4475-9FE0-927153CF6F34}">
          <x14:formula1>
            <xm:f>'\\chemonics.sharepoint.com@SSL\DavWWWRoot\sites\FO000\1300_CL\Monitoring and Evaluation\CS Indicators and Index\Validated Surveys - 2019\Validation_final\[CS Indicators Survey_2019_Bangladesh_Final.xlsx]Data sources for dropdown list'!#REF!</xm:f>
          </x14:formula1>
          <xm:sqref>O8:P19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C3BE4-DE65-4FA5-92BF-4D77AC77758C}">
  <sheetPr>
    <tabColor theme="4" tint="0.39997558519241921"/>
  </sheetPr>
  <dimension ref="A1:Q363"/>
  <sheetViews>
    <sheetView showGridLines="0" topLeftCell="E273" zoomScaleNormal="100" workbookViewId="0">
      <selection activeCell="L1" sqref="L1:M1"/>
    </sheetView>
  </sheetViews>
  <sheetFormatPr defaultColWidth="9.140625" defaultRowHeight="15"/>
  <cols>
    <col min="1" max="1" width="2.140625" style="140" customWidth="1"/>
    <col min="2" max="2" width="5.85546875" style="140" customWidth="1"/>
    <col min="3" max="3" width="3.42578125" style="140" customWidth="1"/>
    <col min="4" max="4" width="16.140625" style="140" customWidth="1"/>
    <col min="5" max="5" width="61" style="140" customWidth="1"/>
    <col min="6" max="6" width="14.5703125" style="140" customWidth="1"/>
    <col min="7" max="7" width="20" style="140" customWidth="1"/>
    <col min="8" max="8" width="22" style="140" customWidth="1"/>
    <col min="9" max="9" width="16.42578125" style="140" customWidth="1"/>
    <col min="10" max="10" width="18.7109375" style="140" customWidth="1"/>
    <col min="11" max="11" width="19.5703125" style="140" customWidth="1"/>
    <col min="12" max="12" width="17.140625" style="140" customWidth="1"/>
    <col min="13" max="14" width="18.5703125" style="140" customWidth="1"/>
    <col min="15" max="15" width="51.85546875" style="140" customWidth="1"/>
    <col min="16" max="16" width="49.7109375" style="140" customWidth="1"/>
    <col min="17" max="16384" width="9.140625" style="140"/>
  </cols>
  <sheetData>
    <row r="1" spans="2:16" ht="53.25" customHeight="1">
      <c r="F1" s="643"/>
      <c r="G1" s="643"/>
      <c r="H1" s="643"/>
      <c r="I1" s="643"/>
      <c r="J1" s="643"/>
      <c r="K1" s="643"/>
      <c r="L1" s="2508" t="s">
        <v>828</v>
      </c>
      <c r="M1" s="2508"/>
      <c r="N1" s="643"/>
    </row>
    <row r="2" spans="2:16" ht="37.5" customHeight="1" thickBot="1">
      <c r="B2" s="141" t="s">
        <v>1938</v>
      </c>
      <c r="C2" s="6"/>
      <c r="D2" s="6"/>
      <c r="E2" s="6"/>
      <c r="F2" s="142"/>
      <c r="G2" s="143"/>
      <c r="H2" s="142"/>
      <c r="I2" s="142"/>
      <c r="J2" s="142"/>
      <c r="K2" s="616"/>
      <c r="L2" s="616"/>
      <c r="M2" s="616"/>
      <c r="N2" s="144"/>
    </row>
    <row r="3" spans="2:16" ht="51.75" thickBot="1">
      <c r="B3" s="141"/>
      <c r="C3" s="6"/>
      <c r="D3" s="15" t="s">
        <v>1939</v>
      </c>
      <c r="E3" s="145" t="s">
        <v>1940</v>
      </c>
      <c r="F3" s="16" t="s">
        <v>1941</v>
      </c>
      <c r="G3" s="143"/>
      <c r="H3" s="142"/>
      <c r="I3" s="142"/>
      <c r="J3" s="142"/>
      <c r="K3" s="616"/>
      <c r="L3" s="616"/>
      <c r="M3" s="616"/>
      <c r="N3" s="144"/>
    </row>
    <row r="4" spans="2:16" ht="39" customHeight="1">
      <c r="B4" s="2403" t="s">
        <v>1942</v>
      </c>
      <c r="C4" s="2403"/>
      <c r="D4" s="2403"/>
      <c r="E4" s="2403"/>
      <c r="F4" s="2403"/>
      <c r="G4" s="2403"/>
      <c r="H4" s="2403"/>
      <c r="I4" s="2403"/>
      <c r="J4" s="2403"/>
      <c r="K4" s="2403"/>
      <c r="L4" s="2403"/>
      <c r="M4" s="2403"/>
      <c r="N4" s="2403"/>
    </row>
    <row r="5" spans="2:16" ht="3" customHeight="1" thickBot="1">
      <c r="B5" s="2430" t="s">
        <v>1943</v>
      </c>
      <c r="C5" s="2431"/>
      <c r="D5" s="2431"/>
      <c r="E5" s="2431"/>
      <c r="F5" s="2431"/>
      <c r="G5" s="2431"/>
      <c r="H5" s="2431"/>
      <c r="I5" s="2431"/>
      <c r="J5" s="2431"/>
      <c r="K5" s="2431"/>
      <c r="L5" s="2431"/>
      <c r="M5" s="2431"/>
      <c r="N5" s="2431"/>
    </row>
    <row r="6" spans="2:16" ht="27.75" customHeight="1" thickBot="1">
      <c r="B6" s="2432"/>
      <c r="C6" s="2432"/>
      <c r="D6" s="2432"/>
      <c r="E6" s="2432"/>
      <c r="F6" s="2432"/>
      <c r="G6" s="2432"/>
      <c r="H6" s="2432"/>
      <c r="I6" s="2432"/>
      <c r="J6" s="2432"/>
      <c r="K6" s="2432"/>
      <c r="L6" s="2432"/>
      <c r="M6" s="1659"/>
      <c r="N6" s="1554"/>
      <c r="O6" s="279" t="s">
        <v>1944</v>
      </c>
      <c r="P6" s="280" t="s">
        <v>1945</v>
      </c>
    </row>
    <row r="7" spans="2:16" ht="16.5" thickBot="1">
      <c r="B7" s="1849" t="s">
        <v>1946</v>
      </c>
      <c r="C7" s="1850"/>
      <c r="D7" s="1850"/>
      <c r="E7" s="1850"/>
      <c r="F7" s="1850"/>
      <c r="G7" s="1850"/>
      <c r="H7" s="1850"/>
      <c r="I7" s="1850"/>
      <c r="J7" s="1850"/>
      <c r="K7" s="1850"/>
      <c r="L7" s="1850"/>
      <c r="M7" s="1850"/>
      <c r="N7" s="1850"/>
      <c r="O7" s="1850"/>
      <c r="P7" s="1851"/>
    </row>
    <row r="8" spans="2:16" ht="30">
      <c r="B8" s="20" t="s">
        <v>1947</v>
      </c>
      <c r="C8" s="2407" t="s">
        <v>1948</v>
      </c>
      <c r="D8" s="2407"/>
      <c r="E8" s="2407"/>
      <c r="F8" s="2407"/>
      <c r="G8" s="2407"/>
      <c r="H8" s="1622" t="s">
        <v>1949</v>
      </c>
      <c r="I8" s="21" t="s">
        <v>1950</v>
      </c>
      <c r="J8" s="2408"/>
      <c r="K8" s="2409"/>
      <c r="L8" s="2409"/>
      <c r="M8" s="2409"/>
      <c r="N8" s="2410"/>
      <c r="O8" s="2245" t="s">
        <v>1951</v>
      </c>
      <c r="P8" s="2245"/>
    </row>
    <row r="9" spans="2:16" ht="21.75" customHeight="1">
      <c r="B9" s="22" t="s">
        <v>435</v>
      </c>
      <c r="C9" s="2028" t="s">
        <v>1952</v>
      </c>
      <c r="D9" s="2028"/>
      <c r="E9" s="2029"/>
      <c r="F9" s="2411" t="s">
        <v>1953</v>
      </c>
      <c r="G9" s="2412"/>
      <c r="H9" s="2412"/>
      <c r="I9" s="2412"/>
      <c r="J9" s="2412"/>
      <c r="K9" s="2412"/>
      <c r="L9" s="2412"/>
      <c r="M9" s="2412"/>
      <c r="N9" s="2412"/>
      <c r="O9" s="2124"/>
      <c r="P9" s="2124"/>
    </row>
    <row r="10" spans="2:16" ht="42.75">
      <c r="B10" s="23" t="s">
        <v>58</v>
      </c>
      <c r="C10" s="1997" t="s">
        <v>1954</v>
      </c>
      <c r="D10" s="1997"/>
      <c r="E10" s="1998"/>
      <c r="F10" s="24" t="s">
        <v>1955</v>
      </c>
      <c r="G10" s="2413"/>
      <c r="H10" s="2413"/>
      <c r="I10" s="2413"/>
      <c r="J10" s="2413"/>
      <c r="K10" s="2413"/>
      <c r="L10" s="2413"/>
      <c r="M10" s="2413"/>
      <c r="N10" s="2414"/>
      <c r="O10" s="2124"/>
      <c r="P10" s="2124"/>
    </row>
    <row r="11" spans="2:16" ht="28.5" customHeight="1">
      <c r="B11" s="1494" t="s">
        <v>435</v>
      </c>
      <c r="C11" s="2043" t="s">
        <v>1956</v>
      </c>
      <c r="D11" s="2043"/>
      <c r="E11" s="2415"/>
      <c r="F11" s="1622" t="s">
        <v>1949</v>
      </c>
      <c r="G11" s="2397" t="s">
        <v>1957</v>
      </c>
      <c r="H11" s="2138"/>
      <c r="I11" s="2773" t="s">
        <v>1958</v>
      </c>
      <c r="J11" s="2774"/>
      <c r="K11" s="2774"/>
      <c r="L11" s="2774"/>
      <c r="M11" s="2774"/>
      <c r="N11" s="2775"/>
      <c r="O11" s="2124"/>
      <c r="P11" s="2124"/>
    </row>
    <row r="12" spans="2:16" ht="30.75" customHeight="1">
      <c r="B12" s="76" t="s">
        <v>441</v>
      </c>
      <c r="C12" s="2028" t="s">
        <v>1959</v>
      </c>
      <c r="D12" s="2028"/>
      <c r="E12" s="2029"/>
      <c r="F12" s="1622" t="s">
        <v>1949</v>
      </c>
      <c r="G12" s="2397" t="s">
        <v>1957</v>
      </c>
      <c r="H12" s="2138"/>
      <c r="I12" s="2773" t="s">
        <v>1960</v>
      </c>
      <c r="J12" s="2774"/>
      <c r="K12" s="2774"/>
      <c r="L12" s="2774"/>
      <c r="M12" s="2774"/>
      <c r="N12" s="2775"/>
      <c r="O12" s="2124"/>
      <c r="P12" s="2124"/>
    </row>
    <row r="13" spans="2:16" ht="30.75" customHeight="1">
      <c r="B13" s="88" t="s">
        <v>443</v>
      </c>
      <c r="C13" s="2028" t="s">
        <v>1961</v>
      </c>
      <c r="D13" s="2028"/>
      <c r="E13" s="2029"/>
      <c r="F13" s="1622" t="s">
        <v>1962</v>
      </c>
      <c r="G13" s="2397" t="s">
        <v>1957</v>
      </c>
      <c r="H13" s="2138"/>
      <c r="I13" s="2838"/>
      <c r="J13" s="2839"/>
      <c r="K13" s="2839"/>
      <c r="L13" s="2839"/>
      <c r="M13" s="2839"/>
      <c r="N13" s="2840"/>
      <c r="O13" s="2124"/>
      <c r="P13" s="2124"/>
    </row>
    <row r="14" spans="2:16" ht="27" customHeight="1">
      <c r="B14" s="76" t="s">
        <v>445</v>
      </c>
      <c r="C14" s="2028" t="s">
        <v>1963</v>
      </c>
      <c r="D14" s="2028"/>
      <c r="E14" s="2029"/>
      <c r="F14" s="1622" t="s">
        <v>1949</v>
      </c>
      <c r="G14" s="2397" t="s">
        <v>1964</v>
      </c>
      <c r="H14" s="2138"/>
      <c r="I14" s="2773" t="s">
        <v>113</v>
      </c>
      <c r="J14" s="2774"/>
      <c r="K14" s="2774"/>
      <c r="L14" s="2774"/>
      <c r="M14" s="2774"/>
      <c r="N14" s="2775"/>
      <c r="O14" s="2124"/>
      <c r="P14" s="2124"/>
    </row>
    <row r="15" spans="2:16" ht="25.5" customHeight="1">
      <c r="B15" s="76" t="s">
        <v>448</v>
      </c>
      <c r="C15" s="2028" t="s">
        <v>1965</v>
      </c>
      <c r="D15" s="2028"/>
      <c r="E15" s="2029"/>
      <c r="F15" s="1622" t="s">
        <v>1949</v>
      </c>
      <c r="G15" s="2397" t="s">
        <v>1966</v>
      </c>
      <c r="H15" s="2138"/>
      <c r="I15" s="2773" t="s">
        <v>1967</v>
      </c>
      <c r="J15" s="2774"/>
      <c r="K15" s="2774"/>
      <c r="L15" s="2774"/>
      <c r="M15" s="2774"/>
      <c r="N15" s="2775"/>
      <c r="O15" s="2124"/>
      <c r="P15" s="2124"/>
    </row>
    <row r="16" spans="2:16" ht="56.25" customHeight="1">
      <c r="B16" s="76" t="s">
        <v>450</v>
      </c>
      <c r="C16" s="2028" t="s">
        <v>1968</v>
      </c>
      <c r="D16" s="2028"/>
      <c r="E16" s="2029"/>
      <c r="F16" s="1622" t="s">
        <v>1949</v>
      </c>
      <c r="G16" s="2397" t="s">
        <v>1969</v>
      </c>
      <c r="H16" s="2138"/>
      <c r="I16" s="2773" t="s">
        <v>1970</v>
      </c>
      <c r="J16" s="2774"/>
      <c r="K16" s="2774"/>
      <c r="L16" s="2774"/>
      <c r="M16" s="2774"/>
      <c r="N16" s="2775"/>
      <c r="O16" s="2124"/>
      <c r="P16" s="2124"/>
    </row>
    <row r="17" spans="2:16" ht="27" customHeight="1">
      <c r="B17" s="76" t="s">
        <v>453</v>
      </c>
      <c r="C17" s="2099" t="s">
        <v>1971</v>
      </c>
      <c r="D17" s="2099"/>
      <c r="E17" s="2099"/>
      <c r="F17" s="1622" t="s">
        <v>1949</v>
      </c>
      <c r="G17" s="2397" t="s">
        <v>1972</v>
      </c>
      <c r="H17" s="2138"/>
      <c r="I17" s="2773" t="s">
        <v>1973</v>
      </c>
      <c r="J17" s="2774"/>
      <c r="K17" s="2774"/>
      <c r="L17" s="2774"/>
      <c r="M17" s="2774"/>
      <c r="N17" s="2775"/>
      <c r="O17" s="2124"/>
      <c r="P17" s="2124"/>
    </row>
    <row r="18" spans="2:16" ht="30">
      <c r="B18" s="76" t="s">
        <v>456</v>
      </c>
      <c r="C18" s="2099" t="s">
        <v>1974</v>
      </c>
      <c r="D18" s="2099"/>
      <c r="E18" s="2099"/>
      <c r="F18" s="1622" t="s">
        <v>1975</v>
      </c>
      <c r="G18" s="2397" t="s">
        <v>1972</v>
      </c>
      <c r="H18" s="2138"/>
      <c r="I18" s="2838"/>
      <c r="J18" s="2839"/>
      <c r="K18" s="2839"/>
      <c r="L18" s="2839"/>
      <c r="M18" s="2839"/>
      <c r="N18" s="2840"/>
      <c r="O18" s="2124"/>
      <c r="P18" s="2124"/>
    </row>
    <row r="19" spans="2:16" ht="20.45" customHeight="1">
      <c r="B19" s="76" t="s">
        <v>458</v>
      </c>
      <c r="C19" s="2099" t="s">
        <v>1976</v>
      </c>
      <c r="D19" s="2099"/>
      <c r="E19" s="2099"/>
      <c r="F19" s="1622" t="s">
        <v>1949</v>
      </c>
      <c r="G19" s="2397" t="s">
        <v>1972</v>
      </c>
      <c r="H19" s="2138"/>
      <c r="I19" s="2773" t="s">
        <v>1977</v>
      </c>
      <c r="J19" s="2774"/>
      <c r="K19" s="2774"/>
      <c r="L19" s="2774"/>
      <c r="M19" s="2774"/>
      <c r="N19" s="2775"/>
      <c r="O19" s="2197"/>
      <c r="P19" s="2197"/>
    </row>
    <row r="20" spans="2:16">
      <c r="B20" s="23" t="s">
        <v>78</v>
      </c>
      <c r="C20" s="1997" t="s">
        <v>1978</v>
      </c>
      <c r="D20" s="1997"/>
      <c r="E20" s="1997"/>
      <c r="F20" s="1997"/>
      <c r="G20" s="1997"/>
      <c r="H20" s="1997"/>
      <c r="I20" s="1522" t="s">
        <v>1949</v>
      </c>
      <c r="J20" s="1993" t="s">
        <v>1979</v>
      </c>
      <c r="K20" s="2465" t="s">
        <v>1980</v>
      </c>
      <c r="L20" s="2466"/>
      <c r="M20" s="2466"/>
      <c r="N20" s="2467"/>
      <c r="O20" s="25" t="s">
        <v>1981</v>
      </c>
      <c r="P20" s="26"/>
    </row>
    <row r="21" spans="2:16">
      <c r="B21" s="23" t="s">
        <v>81</v>
      </c>
      <c r="C21" s="1997" t="s">
        <v>1982</v>
      </c>
      <c r="D21" s="1997"/>
      <c r="E21" s="1997"/>
      <c r="F21" s="1997"/>
      <c r="G21" s="1997"/>
      <c r="H21" s="1997"/>
      <c r="I21" s="1522" t="s">
        <v>1949</v>
      </c>
      <c r="J21" s="2398"/>
      <c r="K21" s="2469"/>
      <c r="L21" s="2470"/>
      <c r="M21" s="2470"/>
      <c r="N21" s="2471"/>
      <c r="O21" s="25" t="s">
        <v>1981</v>
      </c>
      <c r="P21" s="26"/>
    </row>
    <row r="22" spans="2:16">
      <c r="B22" s="23" t="s">
        <v>91</v>
      </c>
      <c r="C22" s="1997" t="s">
        <v>1983</v>
      </c>
      <c r="D22" s="1997"/>
      <c r="E22" s="1997"/>
      <c r="F22" s="1997"/>
      <c r="G22" s="1997"/>
      <c r="H22" s="1997"/>
      <c r="I22" s="1522" t="s">
        <v>1984</v>
      </c>
      <c r="J22" s="2398"/>
      <c r="K22" s="2469"/>
      <c r="L22" s="2470"/>
      <c r="M22" s="2470"/>
      <c r="N22" s="2471"/>
      <c r="O22" s="2051" t="s">
        <v>1981</v>
      </c>
      <c r="P22" s="2051"/>
    </row>
    <row r="23" spans="2:16">
      <c r="B23" s="23" t="s">
        <v>464</v>
      </c>
      <c r="C23" s="1997" t="s">
        <v>1985</v>
      </c>
      <c r="D23" s="1997"/>
      <c r="E23" s="1997"/>
      <c r="F23" s="1997"/>
      <c r="G23" s="1997"/>
      <c r="H23" s="1997"/>
      <c r="I23" s="1622" t="s">
        <v>1949</v>
      </c>
      <c r="J23" s="2398"/>
      <c r="K23" s="2469"/>
      <c r="L23" s="2470"/>
      <c r="M23" s="2470"/>
      <c r="N23" s="2471"/>
      <c r="O23" s="2124"/>
      <c r="P23" s="2124"/>
    </row>
    <row r="24" spans="2:16" ht="31.35" customHeight="1" thickBot="1">
      <c r="B24" s="22" t="s">
        <v>435</v>
      </c>
      <c r="C24" s="2330" t="s">
        <v>1986</v>
      </c>
      <c r="D24" s="2330"/>
      <c r="E24" s="2330"/>
      <c r="F24" s="2330"/>
      <c r="G24" s="2330"/>
      <c r="H24" s="2330"/>
      <c r="I24" s="1622" t="s">
        <v>1949</v>
      </c>
      <c r="J24" s="2398"/>
      <c r="K24" s="2505"/>
      <c r="L24" s="2506"/>
      <c r="M24" s="2506"/>
      <c r="N24" s="2507"/>
      <c r="O24" s="2052"/>
      <c r="P24" s="2052"/>
    </row>
    <row r="25" spans="2:16" ht="24.75" customHeight="1" thickBot="1">
      <c r="B25" s="1849" t="s">
        <v>1987</v>
      </c>
      <c r="C25" s="1850"/>
      <c r="D25" s="1850"/>
      <c r="E25" s="1850"/>
      <c r="F25" s="1850"/>
      <c r="G25" s="1850"/>
      <c r="H25" s="1850"/>
      <c r="I25" s="1850"/>
      <c r="J25" s="1850"/>
      <c r="K25" s="1850"/>
      <c r="L25" s="1850"/>
      <c r="M25" s="1850"/>
      <c r="N25" s="1850"/>
      <c r="O25" s="1850"/>
      <c r="P25" s="1851"/>
    </row>
    <row r="26" spans="2:16" ht="24" customHeight="1">
      <c r="B26" s="28" t="s">
        <v>98</v>
      </c>
      <c r="C26" s="2111" t="s">
        <v>1988</v>
      </c>
      <c r="D26" s="2111"/>
      <c r="E26" s="2111"/>
      <c r="F26" s="2387"/>
      <c r="G26" s="29" t="s">
        <v>1989</v>
      </c>
      <c r="H26" s="1645" t="s">
        <v>1990</v>
      </c>
      <c r="I26" s="1524" t="s">
        <v>1991</v>
      </c>
      <c r="J26" s="1645" t="s">
        <v>1992</v>
      </c>
      <c r="K26" s="2112" t="s">
        <v>1993</v>
      </c>
      <c r="L26" s="2829" t="s">
        <v>1994</v>
      </c>
      <c r="M26" s="2830"/>
      <c r="N26" s="2831"/>
      <c r="O26" s="30" t="s">
        <v>1981</v>
      </c>
      <c r="P26" s="1515"/>
    </row>
    <row r="27" spans="2:16" ht="89.25" customHeight="1">
      <c r="B27" s="87" t="s">
        <v>472</v>
      </c>
      <c r="C27" s="2028" t="s">
        <v>1995</v>
      </c>
      <c r="D27" s="2028"/>
      <c r="E27" s="2028"/>
      <c r="F27" s="2028"/>
      <c r="G27" s="2028"/>
      <c r="H27" s="2028"/>
      <c r="I27" s="2029"/>
      <c r="J27" s="31">
        <v>1505701</v>
      </c>
      <c r="K27" s="2113"/>
      <c r="L27" s="2832"/>
      <c r="M27" s="2833"/>
      <c r="N27" s="2834"/>
      <c r="O27" s="2051" t="s">
        <v>1996</v>
      </c>
      <c r="P27" s="2051"/>
    </row>
    <row r="28" spans="2:16" ht="19.5" customHeight="1">
      <c r="B28" s="2810" t="s">
        <v>120</v>
      </c>
      <c r="C28" s="1855" t="s">
        <v>1997</v>
      </c>
      <c r="D28" s="1855"/>
      <c r="E28" s="1855"/>
      <c r="F28" s="2098"/>
      <c r="G28" s="1634" t="s">
        <v>1989</v>
      </c>
      <c r="H28" s="1531" t="s">
        <v>1990</v>
      </c>
      <c r="I28" s="32" t="s">
        <v>1991</v>
      </c>
      <c r="J28" s="33" t="s">
        <v>1992</v>
      </c>
      <c r="K28" s="2113"/>
      <c r="L28" s="2832"/>
      <c r="M28" s="2833"/>
      <c r="N28" s="2834"/>
      <c r="O28" s="2124"/>
      <c r="P28" s="2124"/>
    </row>
    <row r="29" spans="2:16" ht="19.5" customHeight="1">
      <c r="B29" s="2811"/>
      <c r="C29" s="2099"/>
      <c r="D29" s="2099"/>
      <c r="E29" s="2099"/>
      <c r="F29" s="2100"/>
      <c r="G29" s="1634" t="s">
        <v>1998</v>
      </c>
      <c r="H29" s="1510">
        <v>2018</v>
      </c>
      <c r="I29" s="32" t="s">
        <v>1999</v>
      </c>
      <c r="J29" s="1510">
        <v>2018</v>
      </c>
      <c r="K29" s="2113"/>
      <c r="L29" s="2832"/>
      <c r="M29" s="2833"/>
      <c r="N29" s="2834"/>
      <c r="O29" s="2124"/>
      <c r="P29" s="2124"/>
    </row>
    <row r="30" spans="2:16" ht="25.5" customHeight="1">
      <c r="B30" s="76" t="s">
        <v>435</v>
      </c>
      <c r="C30" s="2028" t="s">
        <v>2000</v>
      </c>
      <c r="D30" s="2028"/>
      <c r="E30" s="2028"/>
      <c r="F30" s="2028"/>
      <c r="G30" s="2029"/>
      <c r="H30" s="2381" t="s">
        <v>2001</v>
      </c>
      <c r="I30" s="2382"/>
      <c r="J30" s="2383"/>
      <c r="K30" s="2113"/>
      <c r="L30" s="2832"/>
      <c r="M30" s="2833"/>
      <c r="N30" s="2834"/>
      <c r="O30" s="2197"/>
      <c r="P30" s="2197"/>
    </row>
    <row r="31" spans="2:16" ht="23.25" customHeight="1">
      <c r="B31" s="76" t="s">
        <v>441</v>
      </c>
      <c r="C31" s="2028" t="s">
        <v>2002</v>
      </c>
      <c r="D31" s="2028"/>
      <c r="E31" s="2028"/>
      <c r="F31" s="2028"/>
      <c r="G31" s="2029"/>
      <c r="H31" s="2384" t="s">
        <v>2003</v>
      </c>
      <c r="I31" s="2385"/>
      <c r="J31" s="2386"/>
      <c r="K31" s="2114"/>
      <c r="L31" s="2835"/>
      <c r="M31" s="2836"/>
      <c r="N31" s="2837"/>
      <c r="O31" s="1513" t="s">
        <v>1981</v>
      </c>
      <c r="P31" s="26"/>
    </row>
    <row r="32" spans="2:16" ht="76.5" customHeight="1">
      <c r="B32" s="76" t="s">
        <v>443</v>
      </c>
      <c r="C32" s="2028" t="s">
        <v>2004</v>
      </c>
      <c r="D32" s="2028"/>
      <c r="E32" s="2028"/>
      <c r="F32" s="2028"/>
      <c r="G32" s="2028"/>
      <c r="H32" s="2028"/>
      <c r="I32" s="2028"/>
      <c r="J32" s="2028"/>
      <c r="K32" s="2028"/>
      <c r="L32" s="2028"/>
      <c r="M32" s="2028"/>
      <c r="N32" s="2372"/>
      <c r="O32" s="2074" t="s">
        <v>2005</v>
      </c>
      <c r="P32" s="2074"/>
    </row>
    <row r="33" spans="2:16" ht="57.75" customHeight="1">
      <c r="B33" s="2373" t="s">
        <v>2006</v>
      </c>
      <c r="C33" s="2374"/>
      <c r="D33" s="2374"/>
      <c r="E33" s="2374"/>
      <c r="F33" s="2374"/>
      <c r="G33" s="2374"/>
      <c r="H33" s="2374"/>
      <c r="I33" s="2375"/>
      <c r="J33" s="1551" t="s">
        <v>2007</v>
      </c>
      <c r="K33" s="1551" t="s">
        <v>2008</v>
      </c>
      <c r="L33" s="2376" t="s">
        <v>2009</v>
      </c>
      <c r="M33" s="2377"/>
      <c r="N33" s="2378"/>
      <c r="O33" s="2084"/>
      <c r="P33" s="2084"/>
    </row>
    <row r="34" spans="2:16" ht="24.75" customHeight="1">
      <c r="B34" s="27" t="s">
        <v>458</v>
      </c>
      <c r="C34" s="1997" t="s">
        <v>2010</v>
      </c>
      <c r="D34" s="1997"/>
      <c r="E34" s="1997"/>
      <c r="F34" s="1997"/>
      <c r="G34" s="1997"/>
      <c r="H34" s="1997"/>
      <c r="I34" s="1997"/>
      <c r="J34" s="1997"/>
      <c r="K34" s="1997"/>
      <c r="L34" s="1997"/>
      <c r="M34" s="1997"/>
      <c r="N34" s="2041"/>
      <c r="O34" s="2379"/>
      <c r="P34" s="2379"/>
    </row>
    <row r="35" spans="2:16" ht="21" customHeight="1">
      <c r="B35" s="27"/>
      <c r="C35" s="2091" t="s">
        <v>2011</v>
      </c>
      <c r="D35" s="2091"/>
      <c r="E35" s="2091"/>
      <c r="F35" s="2091"/>
      <c r="G35" s="2091"/>
      <c r="H35" s="2091"/>
      <c r="I35" s="2092"/>
      <c r="J35" s="34">
        <v>301890</v>
      </c>
      <c r="K35" s="35">
        <f>190612</f>
        <v>190612</v>
      </c>
      <c r="L35" s="2361">
        <f t="shared" ref="L35:L57" si="0">ABS(J35-K35)/J35</f>
        <v>0.36860445857762764</v>
      </c>
      <c r="M35" s="2362"/>
      <c r="N35" s="2363"/>
      <c r="O35" s="2380"/>
      <c r="P35" s="2380"/>
    </row>
    <row r="36" spans="2:16" ht="21" customHeight="1">
      <c r="B36" s="27"/>
      <c r="C36" s="2091" t="s">
        <v>2012</v>
      </c>
      <c r="D36" s="2091"/>
      <c r="E36" s="2091"/>
      <c r="F36" s="2091"/>
      <c r="G36" s="2091"/>
      <c r="H36" s="2091"/>
      <c r="I36" s="2092"/>
      <c r="J36" s="36" t="s">
        <v>61</v>
      </c>
      <c r="K36" s="37" t="s">
        <v>61</v>
      </c>
      <c r="L36" s="2361" t="s">
        <v>61</v>
      </c>
      <c r="M36" s="2362"/>
      <c r="N36" s="2363"/>
      <c r="O36" s="2380"/>
      <c r="P36" s="2380"/>
    </row>
    <row r="37" spans="2:16" ht="31.5" customHeight="1">
      <c r="B37" s="27"/>
      <c r="C37" s="2091" t="s">
        <v>2013</v>
      </c>
      <c r="D37" s="2091"/>
      <c r="E37" s="2091"/>
      <c r="F37" s="38" t="s">
        <v>2014</v>
      </c>
      <c r="G37" s="1754"/>
      <c r="H37" s="2008"/>
      <c r="I37" s="1755"/>
      <c r="J37" s="36" t="s">
        <v>61</v>
      </c>
      <c r="K37" s="37" t="s">
        <v>61</v>
      </c>
      <c r="L37" s="2361" t="s">
        <v>61</v>
      </c>
      <c r="M37" s="2362"/>
      <c r="N37" s="2363"/>
      <c r="O37" s="2380"/>
      <c r="P37" s="2380"/>
    </row>
    <row r="38" spans="2:16" ht="21" customHeight="1">
      <c r="B38" s="27" t="s">
        <v>489</v>
      </c>
      <c r="C38" s="1997" t="s">
        <v>2015</v>
      </c>
      <c r="D38" s="1997"/>
      <c r="E38" s="1997"/>
      <c r="F38" s="1997"/>
      <c r="G38" s="1997"/>
      <c r="H38" s="1997"/>
      <c r="I38" s="1997"/>
      <c r="J38" s="1997"/>
      <c r="K38" s="1997"/>
      <c r="L38" s="1997"/>
      <c r="M38" s="1997"/>
      <c r="N38" s="2041"/>
      <c r="O38" s="2380"/>
      <c r="P38" s="2380"/>
    </row>
    <row r="39" spans="2:16" ht="21" customHeight="1">
      <c r="B39" s="27"/>
      <c r="C39" s="2091" t="s">
        <v>2016</v>
      </c>
      <c r="D39" s="2091"/>
      <c r="E39" s="2091"/>
      <c r="F39" s="2091"/>
      <c r="G39" s="2091"/>
      <c r="H39" s="2091"/>
      <c r="I39" s="2092"/>
      <c r="J39" s="34">
        <v>19624</v>
      </c>
      <c r="K39" s="35">
        <f>29636/2</f>
        <v>14818</v>
      </c>
      <c r="L39" s="2369">
        <f>ABS(J39-K39)/J39</f>
        <v>0.24490419894007337</v>
      </c>
      <c r="M39" s="2370"/>
      <c r="N39" s="2371"/>
      <c r="O39" s="2380"/>
      <c r="P39" s="2380"/>
    </row>
    <row r="40" spans="2:16" ht="27.75" customHeight="1">
      <c r="B40" s="27"/>
      <c r="C40" s="2091" t="s">
        <v>2017</v>
      </c>
      <c r="D40" s="2091"/>
      <c r="E40" s="2091"/>
      <c r="F40" s="38" t="s">
        <v>2014</v>
      </c>
      <c r="G40" s="1754"/>
      <c r="H40" s="2008"/>
      <c r="I40" s="1755"/>
      <c r="J40" s="36" t="s">
        <v>61</v>
      </c>
      <c r="K40" s="37" t="s">
        <v>61</v>
      </c>
      <c r="L40" s="2361" t="s">
        <v>61</v>
      </c>
      <c r="M40" s="2362"/>
      <c r="N40" s="2363"/>
      <c r="O40" s="2380"/>
      <c r="P40" s="2380"/>
    </row>
    <row r="41" spans="2:16" ht="21" customHeight="1">
      <c r="B41" s="27" t="s">
        <v>493</v>
      </c>
      <c r="C41" s="1997" t="s">
        <v>2018</v>
      </c>
      <c r="D41" s="1997"/>
      <c r="E41" s="1997"/>
      <c r="F41" s="1997"/>
      <c r="G41" s="1997"/>
      <c r="H41" s="1997"/>
      <c r="I41" s="1997"/>
      <c r="J41" s="1997"/>
      <c r="K41" s="1997"/>
      <c r="L41" s="1997"/>
      <c r="M41" s="1997"/>
      <c r="N41" s="2041"/>
      <c r="O41" s="2380"/>
      <c r="P41" s="2380"/>
    </row>
    <row r="42" spans="2:16" ht="21" customHeight="1">
      <c r="B42" s="27"/>
      <c r="C42" s="2091" t="s">
        <v>2019</v>
      </c>
      <c r="D42" s="2091"/>
      <c r="E42" s="2091"/>
      <c r="F42" s="2091"/>
      <c r="G42" s="2091"/>
      <c r="H42" s="2091"/>
      <c r="I42" s="2092"/>
      <c r="J42" s="36" t="s">
        <v>61</v>
      </c>
      <c r="K42" s="37" t="s">
        <v>61</v>
      </c>
      <c r="L42" s="2361" t="s">
        <v>61</v>
      </c>
      <c r="M42" s="2362"/>
      <c r="N42" s="2363"/>
      <c r="O42" s="2380"/>
      <c r="P42" s="2380"/>
    </row>
    <row r="43" spans="2:16" ht="21" customHeight="1">
      <c r="B43" s="27"/>
      <c r="C43" s="2091" t="s">
        <v>2020</v>
      </c>
      <c r="D43" s="2091"/>
      <c r="E43" s="2091"/>
      <c r="F43" s="2091"/>
      <c r="G43" s="2091"/>
      <c r="H43" s="2091"/>
      <c r="I43" s="2092"/>
      <c r="J43" s="34">
        <v>3816</v>
      </c>
      <c r="K43" s="35">
        <f>11728/2</f>
        <v>5864</v>
      </c>
      <c r="L43" s="2361">
        <f t="shared" si="0"/>
        <v>0.5366876310272537</v>
      </c>
      <c r="M43" s="2362"/>
      <c r="N43" s="2363"/>
      <c r="O43" s="2380"/>
      <c r="P43" s="2380"/>
    </row>
    <row r="44" spans="2:16" ht="21" customHeight="1">
      <c r="B44" s="27"/>
      <c r="C44" s="2091" t="s">
        <v>2021</v>
      </c>
      <c r="D44" s="2091"/>
      <c r="E44" s="2091"/>
      <c r="F44" s="2091"/>
      <c r="G44" s="2091"/>
      <c r="H44" s="2091"/>
      <c r="I44" s="2092"/>
      <c r="J44" s="34">
        <v>169338</v>
      </c>
      <c r="K44" s="35">
        <f>257496/2</f>
        <v>128748</v>
      </c>
      <c r="L44" s="2361">
        <f t="shared" si="0"/>
        <v>0.23969811855578782</v>
      </c>
      <c r="M44" s="2362"/>
      <c r="N44" s="2363"/>
      <c r="O44" s="2380"/>
      <c r="P44" s="2380"/>
    </row>
    <row r="45" spans="2:16" ht="32.25" customHeight="1">
      <c r="B45" s="27"/>
      <c r="C45" s="2091" t="s">
        <v>2022</v>
      </c>
      <c r="D45" s="2091"/>
      <c r="E45" s="2091"/>
      <c r="F45" s="38" t="s">
        <v>2014</v>
      </c>
      <c r="G45" s="1754"/>
      <c r="H45" s="2008"/>
      <c r="I45" s="1755"/>
      <c r="J45" s="36" t="s">
        <v>61</v>
      </c>
      <c r="K45" s="37" t="s">
        <v>61</v>
      </c>
      <c r="L45" s="2361" t="s">
        <v>61</v>
      </c>
      <c r="M45" s="2362"/>
      <c r="N45" s="2363"/>
      <c r="O45" s="2380"/>
      <c r="P45" s="2380"/>
    </row>
    <row r="46" spans="2:16" ht="21" customHeight="1">
      <c r="B46" s="27" t="s">
        <v>498</v>
      </c>
      <c r="C46" s="1997" t="s">
        <v>2023</v>
      </c>
      <c r="D46" s="1997"/>
      <c r="E46" s="1997"/>
      <c r="F46" s="1997"/>
      <c r="G46" s="1997"/>
      <c r="H46" s="1997"/>
      <c r="I46" s="1997"/>
      <c r="J46" s="1997"/>
      <c r="K46" s="1997"/>
      <c r="L46" s="1997"/>
      <c r="M46" s="1997"/>
      <c r="N46" s="2041"/>
      <c r="O46" s="2380"/>
      <c r="P46" s="2380"/>
    </row>
    <row r="47" spans="2:16" ht="21" customHeight="1">
      <c r="B47" s="27"/>
      <c r="C47" s="2091" t="s">
        <v>2024</v>
      </c>
      <c r="D47" s="2091"/>
      <c r="E47" s="2091"/>
      <c r="F47" s="2091"/>
      <c r="G47" s="2091"/>
      <c r="H47" s="2091"/>
      <c r="I47" s="2092"/>
      <c r="J47" s="34">
        <v>85730</v>
      </c>
      <c r="K47" s="35">
        <f>168272/2</f>
        <v>84136</v>
      </c>
      <c r="L47" s="2361">
        <f t="shared" si="0"/>
        <v>1.8593257902717836E-2</v>
      </c>
      <c r="M47" s="2362"/>
      <c r="N47" s="2363"/>
      <c r="O47" s="2380"/>
      <c r="P47" s="2380"/>
    </row>
    <row r="48" spans="2:16" ht="21" customHeight="1">
      <c r="B48" s="27"/>
      <c r="C48" s="2091" t="s">
        <v>2025</v>
      </c>
      <c r="D48" s="2091"/>
      <c r="E48" s="2091"/>
      <c r="F48" s="2091"/>
      <c r="G48" s="2091"/>
      <c r="H48" s="2091"/>
      <c r="I48" s="2092"/>
      <c r="J48" s="34">
        <v>21189</v>
      </c>
      <c r="K48" s="35">
        <f>19576</f>
        <v>19576</v>
      </c>
      <c r="L48" s="2361">
        <f t="shared" si="0"/>
        <v>7.6124404171976023E-2</v>
      </c>
      <c r="M48" s="2362"/>
      <c r="N48" s="2363"/>
      <c r="O48" s="2380"/>
      <c r="P48" s="2380"/>
    </row>
    <row r="49" spans="2:16" ht="30" customHeight="1">
      <c r="B49" s="27"/>
      <c r="C49" s="2091" t="s">
        <v>2026</v>
      </c>
      <c r="D49" s="2091"/>
      <c r="E49" s="2091"/>
      <c r="F49" s="38" t="s">
        <v>2014</v>
      </c>
      <c r="G49" s="2093"/>
      <c r="H49" s="2157"/>
      <c r="I49" s="2094"/>
      <c r="J49" s="36" t="s">
        <v>61</v>
      </c>
      <c r="K49" s="37" t="s">
        <v>61</v>
      </c>
      <c r="L49" s="2361" t="s">
        <v>61</v>
      </c>
      <c r="M49" s="2362"/>
      <c r="N49" s="2363"/>
      <c r="O49" s="2380"/>
      <c r="P49" s="2380"/>
    </row>
    <row r="50" spans="2:16" ht="21" customHeight="1">
      <c r="B50" s="27" t="s">
        <v>502</v>
      </c>
      <c r="C50" s="1997" t="s">
        <v>2027</v>
      </c>
      <c r="D50" s="1997"/>
      <c r="E50" s="1997"/>
      <c r="F50" s="1997"/>
      <c r="G50" s="1997"/>
      <c r="H50" s="1997"/>
      <c r="I50" s="1997"/>
      <c r="J50" s="34">
        <v>50870</v>
      </c>
      <c r="K50" s="35">
        <f>60540</f>
        <v>60540</v>
      </c>
      <c r="L50" s="2361">
        <f t="shared" si="0"/>
        <v>0.19009239237271477</v>
      </c>
      <c r="M50" s="2362"/>
      <c r="N50" s="2363"/>
      <c r="O50" s="2380"/>
      <c r="P50" s="2380"/>
    </row>
    <row r="51" spans="2:16" ht="21" customHeight="1">
      <c r="B51" s="27" t="s">
        <v>504</v>
      </c>
      <c r="C51" s="1997" t="s">
        <v>2028</v>
      </c>
      <c r="D51" s="1997"/>
      <c r="E51" s="1997"/>
      <c r="F51" s="1997"/>
      <c r="G51" s="1997"/>
      <c r="H51" s="1997"/>
      <c r="I51" s="1997"/>
      <c r="J51" s="36" t="s">
        <v>61</v>
      </c>
      <c r="K51" s="37" t="s">
        <v>61</v>
      </c>
      <c r="L51" s="2361" t="s">
        <v>61</v>
      </c>
      <c r="M51" s="2362"/>
      <c r="N51" s="2363"/>
      <c r="O51" s="2380"/>
      <c r="P51" s="2380"/>
    </row>
    <row r="52" spans="2:16" ht="21" customHeight="1">
      <c r="B52" s="27" t="s">
        <v>506</v>
      </c>
      <c r="C52" s="1997" t="s">
        <v>2029</v>
      </c>
      <c r="D52" s="1997"/>
      <c r="E52" s="1997"/>
      <c r="F52" s="1997"/>
      <c r="G52" s="1997"/>
      <c r="H52" s="1997"/>
      <c r="I52" s="1997"/>
      <c r="J52" s="34">
        <v>6492360</v>
      </c>
      <c r="K52" s="35">
        <f>11922240/2</f>
        <v>5961120</v>
      </c>
      <c r="L52" s="2361">
        <f t="shared" si="0"/>
        <v>8.1825407093876493E-2</v>
      </c>
      <c r="M52" s="2362"/>
      <c r="N52" s="2363"/>
      <c r="O52" s="2380"/>
      <c r="P52" s="2380"/>
    </row>
    <row r="53" spans="2:16" ht="21" customHeight="1">
      <c r="B53" s="27" t="s">
        <v>507</v>
      </c>
      <c r="C53" s="1997" t="s">
        <v>2030</v>
      </c>
      <c r="D53" s="1997"/>
      <c r="E53" s="1997"/>
      <c r="F53" s="1997"/>
      <c r="G53" s="1997"/>
      <c r="H53" s="1997"/>
      <c r="I53" s="1997"/>
      <c r="J53" s="34">
        <v>18860</v>
      </c>
      <c r="K53" s="35">
        <f>34424/2</f>
        <v>17212</v>
      </c>
      <c r="L53" s="2361">
        <f t="shared" si="0"/>
        <v>8.7380699893955457E-2</v>
      </c>
      <c r="M53" s="2362"/>
      <c r="N53" s="2363"/>
      <c r="O53" s="2380"/>
      <c r="P53" s="2380"/>
    </row>
    <row r="54" spans="2:16" ht="21" customHeight="1">
      <c r="B54" s="27" t="s">
        <v>508</v>
      </c>
      <c r="C54" s="1997" t="s">
        <v>2031</v>
      </c>
      <c r="D54" s="1997"/>
      <c r="E54" s="1997"/>
      <c r="F54" s="1997"/>
      <c r="G54" s="1997"/>
      <c r="H54" s="1997"/>
      <c r="I54" s="1997"/>
      <c r="J54" s="1997"/>
      <c r="K54" s="1997"/>
      <c r="L54" s="1997"/>
      <c r="M54" s="1997"/>
      <c r="N54" s="1997"/>
      <c r="O54" s="2380"/>
      <c r="P54" s="2380"/>
    </row>
    <row r="55" spans="2:16" ht="21" customHeight="1">
      <c r="B55" s="27"/>
      <c r="C55" s="2091" t="s">
        <v>2032</v>
      </c>
      <c r="D55" s="2091"/>
      <c r="E55" s="2091"/>
      <c r="F55" s="2091"/>
      <c r="G55" s="2091"/>
      <c r="H55" s="2091"/>
      <c r="I55" s="2092"/>
      <c r="J55" s="36" t="s">
        <v>61</v>
      </c>
      <c r="K55" s="37" t="s">
        <v>61</v>
      </c>
      <c r="L55" s="2361" t="s">
        <v>61</v>
      </c>
      <c r="M55" s="2362"/>
      <c r="N55" s="2363"/>
      <c r="O55" s="2380"/>
      <c r="P55" s="2380"/>
    </row>
    <row r="56" spans="2:16" ht="21" customHeight="1">
      <c r="B56" s="27"/>
      <c r="C56" s="2091" t="s">
        <v>2033</v>
      </c>
      <c r="D56" s="2091"/>
      <c r="E56" s="2091"/>
      <c r="F56" s="2091"/>
      <c r="G56" s="2091"/>
      <c r="H56" s="2091"/>
      <c r="I56" s="2092"/>
      <c r="J56" s="34">
        <v>4679</v>
      </c>
      <c r="K56" s="35">
        <v>2368</v>
      </c>
      <c r="L56" s="2361">
        <f t="shared" si="0"/>
        <v>0.49390895490489423</v>
      </c>
      <c r="M56" s="2362"/>
      <c r="N56" s="2363"/>
      <c r="O56" s="2380"/>
      <c r="P56" s="2380"/>
    </row>
    <row r="57" spans="2:16" ht="21" customHeight="1" thickBot="1">
      <c r="B57" s="39" t="s">
        <v>510</v>
      </c>
      <c r="C57" s="1997" t="s">
        <v>2034</v>
      </c>
      <c r="D57" s="1997"/>
      <c r="E57" s="1997"/>
      <c r="F57" s="1997"/>
      <c r="G57" s="1997"/>
      <c r="H57" s="1997"/>
      <c r="I57" s="1997"/>
      <c r="J57" s="203">
        <v>3033</v>
      </c>
      <c r="K57" s="204">
        <v>2528</v>
      </c>
      <c r="L57" s="2366">
        <f t="shared" si="0"/>
        <v>0.16650181338608638</v>
      </c>
      <c r="M57" s="2367"/>
      <c r="N57" s="2368"/>
      <c r="O57" s="2380"/>
      <c r="P57" s="2380"/>
    </row>
    <row r="58" spans="2:16" ht="51" customHeight="1" thickBot="1">
      <c r="B58" s="205" t="s">
        <v>512</v>
      </c>
      <c r="C58" s="2827" t="s">
        <v>2035</v>
      </c>
      <c r="D58" s="2827"/>
      <c r="E58" s="2827"/>
      <c r="F58" s="2827"/>
      <c r="G58" s="2827"/>
      <c r="H58" s="2827"/>
      <c r="I58" s="2828"/>
      <c r="J58" s="41" t="s">
        <v>1949</v>
      </c>
      <c r="K58" s="42" t="s">
        <v>2036</v>
      </c>
      <c r="L58" s="2352"/>
      <c r="M58" s="2353"/>
      <c r="N58" s="2354"/>
      <c r="O58" s="43" t="s">
        <v>2037</v>
      </c>
      <c r="P58" s="43"/>
    </row>
    <row r="59" spans="2:16" ht="46.5" customHeight="1">
      <c r="B59" s="2355" t="s">
        <v>2038</v>
      </c>
      <c r="C59" s="2214"/>
      <c r="D59" s="2214"/>
      <c r="E59" s="2214"/>
      <c r="F59" s="2214"/>
      <c r="G59" s="2214"/>
      <c r="H59" s="2214"/>
      <c r="I59" s="2214"/>
      <c r="J59" s="2214"/>
      <c r="K59" s="2214"/>
      <c r="L59" s="2214"/>
      <c r="M59" s="2214"/>
      <c r="N59" s="2214"/>
      <c r="O59" s="2214"/>
      <c r="P59" s="2356"/>
    </row>
    <row r="60" spans="2:16" ht="57" customHeight="1" thickBot="1">
      <c r="B60" s="181" t="s">
        <v>516</v>
      </c>
      <c r="C60" s="2330" t="s">
        <v>2039</v>
      </c>
      <c r="D60" s="2330"/>
      <c r="E60" s="2330"/>
      <c r="F60" s="2330"/>
      <c r="G60" s="2330"/>
      <c r="H60" s="2330"/>
      <c r="I60" s="2330"/>
      <c r="J60" s="2357" t="s">
        <v>1949</v>
      </c>
      <c r="K60" s="2358"/>
      <c r="L60" s="45" t="s">
        <v>2036</v>
      </c>
      <c r="M60" s="2359"/>
      <c r="N60" s="2360"/>
      <c r="O60" s="1627" t="s">
        <v>2040</v>
      </c>
      <c r="P60" s="1511"/>
    </row>
    <row r="61" spans="2:16" ht="26.25" customHeight="1">
      <c r="B61" s="2344" t="s">
        <v>2041</v>
      </c>
      <c r="C61" s="2345"/>
      <c r="D61" s="2345"/>
      <c r="E61" s="2345"/>
      <c r="F61" s="2345"/>
      <c r="G61" s="2345"/>
      <c r="H61" s="2345"/>
      <c r="I61" s="2345"/>
      <c r="J61" s="2345"/>
      <c r="K61" s="2345"/>
      <c r="L61" s="2345"/>
      <c r="M61" s="2345"/>
      <c r="N61" s="2345"/>
      <c r="O61" s="2345"/>
      <c r="P61" s="2346"/>
    </row>
    <row r="62" spans="2:16" ht="47.25" customHeight="1">
      <c r="B62" s="44" t="s">
        <v>519</v>
      </c>
      <c r="C62" s="1813" t="s">
        <v>2042</v>
      </c>
      <c r="D62" s="1813"/>
      <c r="E62" s="1813"/>
      <c r="F62" s="2347"/>
      <c r="G62" s="46" t="s">
        <v>2043</v>
      </c>
      <c r="H62" s="47" t="s">
        <v>2044</v>
      </c>
      <c r="I62" s="2271" t="s">
        <v>2045</v>
      </c>
      <c r="J62" s="2273"/>
      <c r="K62" s="2271" t="s">
        <v>1993</v>
      </c>
      <c r="L62" s="2272"/>
      <c r="M62" s="2272"/>
      <c r="N62" s="2274"/>
      <c r="O62" s="2348" t="s">
        <v>2037</v>
      </c>
      <c r="P62" s="2348"/>
    </row>
    <row r="63" spans="2:16" ht="49.5" customHeight="1">
      <c r="B63" s="76" t="s">
        <v>435</v>
      </c>
      <c r="C63" s="2028" t="s">
        <v>2046</v>
      </c>
      <c r="D63" s="2028"/>
      <c r="E63" s="2028"/>
      <c r="F63" s="2029"/>
      <c r="G63" s="48">
        <v>339560</v>
      </c>
      <c r="H63" s="116" t="s">
        <v>857</v>
      </c>
      <c r="I63" s="2317" t="s">
        <v>2047</v>
      </c>
      <c r="J63" s="2318"/>
      <c r="K63" s="2340" t="s">
        <v>2048</v>
      </c>
      <c r="L63" s="2341"/>
      <c r="M63" s="2341"/>
      <c r="N63" s="2342"/>
      <c r="O63" s="2349"/>
      <c r="P63" s="2349"/>
    </row>
    <row r="64" spans="2:16" ht="54" customHeight="1">
      <c r="B64" s="76" t="s">
        <v>441</v>
      </c>
      <c r="C64" s="2028" t="s">
        <v>2049</v>
      </c>
      <c r="D64" s="2028"/>
      <c r="E64" s="2028"/>
      <c r="F64" s="2029"/>
      <c r="G64" s="48">
        <v>0</v>
      </c>
      <c r="H64" s="116" t="s">
        <v>857</v>
      </c>
      <c r="I64" s="2317" t="s">
        <v>61</v>
      </c>
      <c r="J64" s="2318"/>
      <c r="K64" s="2340"/>
      <c r="L64" s="2341"/>
      <c r="M64" s="2341"/>
      <c r="N64" s="2342"/>
      <c r="O64" s="2349"/>
      <c r="P64" s="2349"/>
    </row>
    <row r="65" spans="2:17" ht="54" customHeight="1" thickBot="1">
      <c r="B65" s="22" t="s">
        <v>443</v>
      </c>
      <c r="C65" s="1855" t="s">
        <v>2050</v>
      </c>
      <c r="D65" s="1855"/>
      <c r="E65" s="1855"/>
      <c r="F65" s="2098"/>
      <c r="G65" s="50">
        <f>G63+G64</f>
        <v>339560</v>
      </c>
      <c r="H65" s="51"/>
      <c r="I65" s="2309"/>
      <c r="J65" s="2310"/>
      <c r="K65" s="2309"/>
      <c r="L65" s="2311"/>
      <c r="M65" s="2311"/>
      <c r="N65" s="2312"/>
      <c r="O65" s="2350"/>
      <c r="P65" s="2350"/>
      <c r="Q65" s="349"/>
    </row>
    <row r="66" spans="2:17" ht="57.75" customHeight="1">
      <c r="B66" s="2313" t="s">
        <v>2051</v>
      </c>
      <c r="C66" s="2314"/>
      <c r="D66" s="2314"/>
      <c r="E66" s="2314"/>
      <c r="F66" s="2314"/>
      <c r="G66" s="2314"/>
      <c r="H66" s="2314"/>
      <c r="I66" s="2314"/>
      <c r="J66" s="2314"/>
      <c r="K66" s="2314"/>
      <c r="L66" s="2314"/>
      <c r="M66" s="2314"/>
      <c r="N66" s="2314"/>
      <c r="O66" s="2314"/>
      <c r="P66" s="2343"/>
    </row>
    <row r="67" spans="2:17" ht="72.75" customHeight="1" thickBot="1">
      <c r="B67" s="189" t="s">
        <v>528</v>
      </c>
      <c r="C67" s="2330" t="s">
        <v>2052</v>
      </c>
      <c r="D67" s="2330"/>
      <c r="E67" s="2330"/>
      <c r="F67" s="2330"/>
      <c r="G67" s="2330"/>
      <c r="H67" s="2330"/>
      <c r="I67" s="1550" t="s">
        <v>1949</v>
      </c>
      <c r="J67" s="54" t="s">
        <v>2036</v>
      </c>
      <c r="K67" s="2331"/>
      <c r="L67" s="2332"/>
      <c r="M67" s="2332"/>
      <c r="N67" s="2333"/>
      <c r="O67" s="1627" t="s">
        <v>1981</v>
      </c>
      <c r="P67" s="1511"/>
    </row>
    <row r="68" spans="2:17" ht="21.75" customHeight="1">
      <c r="B68" s="2454" t="s">
        <v>2053</v>
      </c>
      <c r="C68" s="2455"/>
      <c r="D68" s="2455"/>
      <c r="E68" s="2455"/>
      <c r="F68" s="2455"/>
      <c r="G68" s="2455"/>
      <c r="H68" s="2455"/>
      <c r="I68" s="2455"/>
      <c r="J68" s="2455"/>
      <c r="K68" s="2455"/>
      <c r="L68" s="2455"/>
      <c r="M68" s="2455"/>
      <c r="N68" s="2455"/>
      <c r="O68" s="2455"/>
      <c r="P68" s="2456"/>
    </row>
    <row r="69" spans="2:17" ht="68.25" customHeight="1">
      <c r="B69" s="28" t="s">
        <v>531</v>
      </c>
      <c r="C69" s="2326" t="s">
        <v>2054</v>
      </c>
      <c r="D69" s="2326"/>
      <c r="E69" s="2337"/>
      <c r="F69" s="55" t="s">
        <v>2055</v>
      </c>
      <c r="G69" s="2329" t="s">
        <v>2056</v>
      </c>
      <c r="H69" s="2328"/>
      <c r="I69" s="2329" t="s">
        <v>2057</v>
      </c>
      <c r="J69" s="2328"/>
      <c r="K69" s="2271" t="s">
        <v>2058</v>
      </c>
      <c r="L69" s="2272"/>
      <c r="M69" s="2272"/>
      <c r="N69" s="2274"/>
      <c r="O69" s="2051" t="s">
        <v>2059</v>
      </c>
      <c r="P69" s="2051"/>
    </row>
    <row r="70" spans="2:17" ht="28.5" customHeight="1">
      <c r="B70" s="76" t="s">
        <v>435</v>
      </c>
      <c r="C70" s="2825" t="s">
        <v>2060</v>
      </c>
      <c r="D70" s="2825"/>
      <c r="E70" s="2826"/>
      <c r="F70" s="1523" t="s">
        <v>1949</v>
      </c>
      <c r="G70" s="2315">
        <v>339560</v>
      </c>
      <c r="H70" s="2316"/>
      <c r="I70" s="2317" t="s">
        <v>862</v>
      </c>
      <c r="J70" s="2318"/>
      <c r="K70" s="2340" t="s">
        <v>2061</v>
      </c>
      <c r="L70" s="2341"/>
      <c r="M70" s="2341"/>
      <c r="N70" s="2342"/>
      <c r="O70" s="2124"/>
      <c r="P70" s="2124"/>
    </row>
    <row r="71" spans="2:17" ht="31.5" customHeight="1">
      <c r="B71" s="56"/>
      <c r="C71" s="2825" t="s">
        <v>2062</v>
      </c>
      <c r="D71" s="2825"/>
      <c r="E71" s="2826"/>
      <c r="F71" s="2162" t="s">
        <v>2063</v>
      </c>
      <c r="G71" s="2163"/>
      <c r="H71" s="2163"/>
      <c r="I71" s="2163"/>
      <c r="J71" s="2163"/>
      <c r="K71" s="2340"/>
      <c r="L71" s="2341"/>
      <c r="M71" s="2341"/>
      <c r="N71" s="2342"/>
      <c r="O71" s="2124"/>
      <c r="P71" s="2124"/>
    </row>
    <row r="72" spans="2:17" ht="65.25" customHeight="1">
      <c r="B72" s="76" t="s">
        <v>441</v>
      </c>
      <c r="C72" s="2825" t="s">
        <v>2064</v>
      </c>
      <c r="D72" s="2825"/>
      <c r="E72" s="2826"/>
      <c r="F72" s="1523" t="s">
        <v>2065</v>
      </c>
      <c r="G72" s="2315">
        <v>0</v>
      </c>
      <c r="H72" s="2316"/>
      <c r="I72" s="2317" t="s">
        <v>862</v>
      </c>
      <c r="J72" s="2318"/>
      <c r="K72" s="2340"/>
      <c r="L72" s="2341"/>
      <c r="M72" s="2341"/>
      <c r="N72" s="2342"/>
      <c r="O72" s="2124"/>
      <c r="P72" s="2124"/>
    </row>
    <row r="73" spans="2:17" ht="35.25" customHeight="1">
      <c r="B73" s="56"/>
      <c r="C73" s="2825" t="s">
        <v>2066</v>
      </c>
      <c r="D73" s="2825"/>
      <c r="E73" s="2826"/>
      <c r="F73" s="2162" t="s">
        <v>330</v>
      </c>
      <c r="G73" s="2163"/>
      <c r="H73" s="2163"/>
      <c r="I73" s="2163"/>
      <c r="J73" s="2163"/>
      <c r="K73" s="2340"/>
      <c r="L73" s="2341"/>
      <c r="M73" s="2341"/>
      <c r="N73" s="2342"/>
      <c r="O73" s="2124"/>
      <c r="P73" s="2124"/>
    </row>
    <row r="74" spans="2:17" ht="51" customHeight="1" thickBot="1">
      <c r="B74" s="80" t="s">
        <v>443</v>
      </c>
      <c r="C74" s="2823" t="s">
        <v>2067</v>
      </c>
      <c r="D74" s="2823"/>
      <c r="E74" s="2824"/>
      <c r="F74" s="57"/>
      <c r="G74" s="2307">
        <f>G70+G72</f>
        <v>339560</v>
      </c>
      <c r="H74" s="2308"/>
      <c r="I74" s="2309"/>
      <c r="J74" s="2310"/>
      <c r="K74" s="2309"/>
      <c r="L74" s="2311"/>
      <c r="M74" s="2311"/>
      <c r="N74" s="2312"/>
      <c r="O74" s="2052"/>
      <c r="P74" s="2052"/>
    </row>
    <row r="75" spans="2:17" ht="56.25" customHeight="1">
      <c r="B75" s="2323" t="s">
        <v>2068</v>
      </c>
      <c r="C75" s="2324"/>
      <c r="D75" s="2324"/>
      <c r="E75" s="2324"/>
      <c r="F75" s="2324"/>
      <c r="G75" s="2324"/>
      <c r="H75" s="2324"/>
      <c r="I75" s="2324"/>
      <c r="J75" s="2324"/>
      <c r="K75" s="2324"/>
      <c r="L75" s="2324"/>
      <c r="M75" s="2324"/>
      <c r="N75" s="2324"/>
      <c r="O75" s="2324"/>
      <c r="P75" s="2325"/>
    </row>
    <row r="76" spans="2:17" ht="54" customHeight="1">
      <c r="B76" s="28" t="s">
        <v>543</v>
      </c>
      <c r="C76" s="2326" t="s">
        <v>2069</v>
      </c>
      <c r="D76" s="2043"/>
      <c r="E76" s="2054"/>
      <c r="F76" s="58" t="s">
        <v>2070</v>
      </c>
      <c r="G76" s="2327" t="s">
        <v>2071</v>
      </c>
      <c r="H76" s="2328"/>
      <c r="I76" s="2329" t="s">
        <v>2057</v>
      </c>
      <c r="J76" s="2328"/>
      <c r="K76" s="2271" t="s">
        <v>2072</v>
      </c>
      <c r="L76" s="2272"/>
      <c r="M76" s="2272"/>
      <c r="N76" s="2274"/>
      <c r="O76" s="59"/>
      <c r="P76" s="60"/>
    </row>
    <row r="77" spans="2:17" s="164" customFormat="1" ht="32.25" customHeight="1">
      <c r="B77" s="76" t="s">
        <v>435</v>
      </c>
      <c r="C77" s="2028" t="s">
        <v>113</v>
      </c>
      <c r="D77" s="2028"/>
      <c r="E77" s="2029"/>
      <c r="F77" s="1523" t="s">
        <v>2073</v>
      </c>
      <c r="G77" s="2315">
        <v>283631.25</v>
      </c>
      <c r="H77" s="2316"/>
      <c r="I77" s="2317" t="s">
        <v>857</v>
      </c>
      <c r="J77" s="2318"/>
      <c r="K77" s="2284" t="s">
        <v>2029</v>
      </c>
      <c r="L77" s="2285"/>
      <c r="M77" s="2285"/>
      <c r="N77" s="2286"/>
      <c r="O77" s="25" t="s">
        <v>2074</v>
      </c>
      <c r="P77" s="26"/>
    </row>
    <row r="78" spans="2:17" s="164" customFormat="1" ht="32.25" customHeight="1">
      <c r="B78" s="76" t="s">
        <v>441</v>
      </c>
      <c r="C78" s="2028" t="s">
        <v>1965</v>
      </c>
      <c r="D78" s="2028"/>
      <c r="E78" s="2029"/>
      <c r="F78" s="1523" t="s">
        <v>2073</v>
      </c>
      <c r="G78" s="2315">
        <v>47669</v>
      </c>
      <c r="H78" s="2316"/>
      <c r="I78" s="2317" t="s">
        <v>857</v>
      </c>
      <c r="J78" s="2318"/>
      <c r="K78" s="2284" t="s">
        <v>2075</v>
      </c>
      <c r="L78" s="2285"/>
      <c r="M78" s="2285"/>
      <c r="N78" s="2286"/>
      <c r="O78" s="25" t="s">
        <v>867</v>
      </c>
      <c r="P78" s="26"/>
    </row>
    <row r="79" spans="2:17" s="164" customFormat="1" ht="32.25" customHeight="1">
      <c r="B79" s="76" t="s">
        <v>443</v>
      </c>
      <c r="C79" s="2028" t="s">
        <v>2076</v>
      </c>
      <c r="D79" s="2028"/>
      <c r="E79" s="2029"/>
      <c r="F79" s="1523" t="s">
        <v>2077</v>
      </c>
      <c r="G79" s="2315">
        <v>0</v>
      </c>
      <c r="H79" s="2316"/>
      <c r="I79" s="2317" t="s">
        <v>857</v>
      </c>
      <c r="J79" s="2318"/>
      <c r="K79" s="2284"/>
      <c r="L79" s="2285"/>
      <c r="M79" s="2285"/>
      <c r="N79" s="2286"/>
      <c r="O79" s="25" t="s">
        <v>2005</v>
      </c>
      <c r="P79" s="26"/>
    </row>
    <row r="80" spans="2:17" s="164" customFormat="1" ht="32.25" customHeight="1">
      <c r="B80" s="76" t="s">
        <v>445</v>
      </c>
      <c r="C80" s="2028" t="s">
        <v>2078</v>
      </c>
      <c r="D80" s="2028"/>
      <c r="E80" s="2029"/>
      <c r="F80" s="1523" t="s">
        <v>2073</v>
      </c>
      <c r="G80" s="2315">
        <v>0</v>
      </c>
      <c r="H80" s="2316"/>
      <c r="I80" s="2315" t="s">
        <v>857</v>
      </c>
      <c r="J80" s="2316"/>
      <c r="K80" s="2315"/>
      <c r="L80" s="2319"/>
      <c r="M80" s="2319"/>
      <c r="N80" s="2320"/>
      <c r="O80" s="2051" t="s">
        <v>1981</v>
      </c>
      <c r="P80" s="2051"/>
    </row>
    <row r="81" spans="1:16" s="164" customFormat="1" ht="32.25" customHeight="1">
      <c r="B81" s="76" t="s">
        <v>448</v>
      </c>
      <c r="C81" s="2028" t="s">
        <v>2005</v>
      </c>
      <c r="D81" s="2028"/>
      <c r="E81" s="2029"/>
      <c r="F81" s="1523" t="s">
        <v>2079</v>
      </c>
      <c r="G81" s="2315">
        <v>0</v>
      </c>
      <c r="H81" s="2316"/>
      <c r="I81" s="2317" t="s">
        <v>857</v>
      </c>
      <c r="J81" s="2318"/>
      <c r="K81" s="2284"/>
      <c r="L81" s="2285"/>
      <c r="M81" s="2285"/>
      <c r="N81" s="2286"/>
      <c r="O81" s="2197"/>
      <c r="P81" s="2197"/>
    </row>
    <row r="82" spans="1:16" ht="53.25" customHeight="1" thickBot="1">
      <c r="B82" s="22" t="s">
        <v>450</v>
      </c>
      <c r="C82" s="1855" t="s">
        <v>2080</v>
      </c>
      <c r="D82" s="1855"/>
      <c r="E82" s="2098"/>
      <c r="F82" s="61"/>
      <c r="G82" s="2307">
        <f>G77+G78+G79+G80+G81</f>
        <v>331300.25</v>
      </c>
      <c r="H82" s="2308"/>
      <c r="I82" s="2309"/>
      <c r="J82" s="2310"/>
      <c r="K82" s="2309"/>
      <c r="L82" s="2311"/>
      <c r="M82" s="2311"/>
      <c r="N82" s="2312"/>
      <c r="O82" s="62"/>
      <c r="P82" s="62"/>
    </row>
    <row r="83" spans="1:16" ht="54.75" customHeight="1">
      <c r="A83" s="166"/>
      <c r="B83" s="2212" t="s">
        <v>2081</v>
      </c>
      <c r="C83" s="2213"/>
      <c r="D83" s="2213"/>
      <c r="E83" s="2213"/>
      <c r="F83" s="2213"/>
      <c r="G83" s="2213"/>
      <c r="H83" s="2213"/>
      <c r="I83" s="2213"/>
      <c r="J83" s="2213"/>
      <c r="K83" s="2213"/>
      <c r="L83" s="2213"/>
      <c r="M83" s="2213"/>
      <c r="N83" s="2213"/>
      <c r="O83" s="2213"/>
      <c r="P83" s="2215"/>
    </row>
    <row r="84" spans="1:16" ht="64.5" customHeight="1">
      <c r="B84" s="206" t="s">
        <v>551</v>
      </c>
      <c r="C84" s="2302" t="s">
        <v>2082</v>
      </c>
      <c r="D84" s="2302"/>
      <c r="E84" s="2302"/>
      <c r="F84" s="2302"/>
      <c r="G84" s="2302"/>
      <c r="H84" s="2302"/>
      <c r="I84" s="2303"/>
      <c r="J84" s="64">
        <f>G74/(G74+G82)</f>
        <v>0.50615608839545945</v>
      </c>
      <c r="K84" s="65" t="s">
        <v>1950</v>
      </c>
      <c r="L84" s="2304"/>
      <c r="M84" s="2305"/>
      <c r="N84" s="2306"/>
      <c r="O84" s="2231"/>
      <c r="P84" s="2231"/>
    </row>
    <row r="85" spans="1:16" ht="49.5" customHeight="1">
      <c r="B85" s="207" t="s">
        <v>553</v>
      </c>
      <c r="C85" s="2302" t="s">
        <v>2083</v>
      </c>
      <c r="D85" s="2302"/>
      <c r="E85" s="2302"/>
      <c r="F85" s="2302"/>
      <c r="G85" s="2302"/>
      <c r="H85" s="2302"/>
      <c r="I85" s="2303"/>
      <c r="J85" s="64">
        <f>G70/G74</f>
        <v>1</v>
      </c>
      <c r="K85" s="65" t="s">
        <v>2036</v>
      </c>
      <c r="L85" s="2304"/>
      <c r="M85" s="2305"/>
      <c r="N85" s="2306"/>
      <c r="O85" s="2232"/>
      <c r="P85" s="2232"/>
    </row>
    <row r="86" spans="1:16" ht="50.25" customHeight="1">
      <c r="B86" s="207" t="s">
        <v>555</v>
      </c>
      <c r="C86" s="2028" t="s">
        <v>2084</v>
      </c>
      <c r="D86" s="2028"/>
      <c r="E86" s="2028"/>
      <c r="F86" s="2028"/>
      <c r="G86" s="2028"/>
      <c r="H86" s="2028"/>
      <c r="I86" s="2029"/>
      <c r="J86" s="64">
        <f>(G74+G82)/J27</f>
        <v>0.44554679182653129</v>
      </c>
      <c r="K86" s="65" t="s">
        <v>1950</v>
      </c>
      <c r="L86" s="2304"/>
      <c r="M86" s="2305"/>
      <c r="N86" s="2306"/>
      <c r="O86" s="2232"/>
      <c r="P86" s="2232"/>
    </row>
    <row r="87" spans="1:16" ht="67.5" customHeight="1">
      <c r="B87" s="208" t="s">
        <v>557</v>
      </c>
      <c r="C87" s="2302" t="s">
        <v>2085</v>
      </c>
      <c r="D87" s="2302"/>
      <c r="E87" s="2302"/>
      <c r="F87" s="2302"/>
      <c r="G87" s="2302"/>
      <c r="H87" s="2302"/>
      <c r="I87" s="2303"/>
      <c r="J87" s="68" t="str">
        <f>IF(J86&lt;0.99,"Funding gap","No funding gap")</f>
        <v>Funding gap</v>
      </c>
      <c r="K87" s="1547" t="s">
        <v>2036</v>
      </c>
      <c r="L87" s="2304" t="s">
        <v>2086</v>
      </c>
      <c r="M87" s="2305"/>
      <c r="N87" s="2306"/>
      <c r="O87" s="2233"/>
      <c r="P87" s="2233"/>
    </row>
    <row r="88" spans="1:16" ht="39" customHeight="1">
      <c r="B88" s="87" t="s">
        <v>559</v>
      </c>
      <c r="C88" s="2028" t="s">
        <v>2087</v>
      </c>
      <c r="D88" s="2028"/>
      <c r="E88" s="2028"/>
      <c r="F88" s="2028"/>
      <c r="G88" s="2028"/>
      <c r="H88" s="2028"/>
      <c r="I88" s="2028"/>
      <c r="J88" s="2029"/>
      <c r="K88" s="2289" t="s">
        <v>2036</v>
      </c>
      <c r="L88" s="2292" t="s">
        <v>2088</v>
      </c>
      <c r="M88" s="2293"/>
      <c r="N88" s="2294"/>
      <c r="O88" s="2051" t="s">
        <v>2089</v>
      </c>
      <c r="P88" s="2051"/>
    </row>
    <row r="89" spans="1:16" ht="21" customHeight="1">
      <c r="B89" s="1490" t="s">
        <v>435</v>
      </c>
      <c r="C89" s="2301" t="s">
        <v>2090</v>
      </c>
      <c r="D89" s="2301"/>
      <c r="E89" s="2301"/>
      <c r="F89" s="2301"/>
      <c r="G89" s="2301"/>
      <c r="H89" s="2301"/>
      <c r="I89" s="2301"/>
      <c r="J89" s="158" t="s">
        <v>1949</v>
      </c>
      <c r="K89" s="2290"/>
      <c r="L89" s="2295"/>
      <c r="M89" s="2296"/>
      <c r="N89" s="2297"/>
      <c r="O89" s="2124"/>
      <c r="P89" s="2124"/>
    </row>
    <row r="90" spans="1:16" ht="21" customHeight="1">
      <c r="B90" s="1490" t="s">
        <v>441</v>
      </c>
      <c r="C90" s="2301" t="s">
        <v>2091</v>
      </c>
      <c r="D90" s="2301"/>
      <c r="E90" s="2301"/>
      <c r="F90" s="2301"/>
      <c r="G90" s="2301"/>
      <c r="H90" s="2301"/>
      <c r="I90" s="2301"/>
      <c r="J90" s="158" t="s">
        <v>1949</v>
      </c>
      <c r="K90" s="2290"/>
      <c r="L90" s="2295"/>
      <c r="M90" s="2296"/>
      <c r="N90" s="2297"/>
      <c r="O90" s="2124"/>
      <c r="P90" s="2124"/>
    </row>
    <row r="91" spans="1:16" ht="21" customHeight="1">
      <c r="B91" s="1490" t="s">
        <v>443</v>
      </c>
      <c r="C91" s="2301" t="s">
        <v>2092</v>
      </c>
      <c r="D91" s="2301"/>
      <c r="E91" s="2301"/>
      <c r="F91" s="2301"/>
      <c r="G91" s="2301"/>
      <c r="H91" s="2301"/>
      <c r="I91" s="2301"/>
      <c r="J91" s="158" t="s">
        <v>1962</v>
      </c>
      <c r="K91" s="2290"/>
      <c r="L91" s="2295"/>
      <c r="M91" s="2296"/>
      <c r="N91" s="2297"/>
      <c r="O91" s="2124"/>
      <c r="P91" s="2124"/>
    </row>
    <row r="92" spans="1:16" ht="21" customHeight="1">
      <c r="B92" s="1490" t="s">
        <v>445</v>
      </c>
      <c r="C92" s="2301" t="s">
        <v>2005</v>
      </c>
      <c r="D92" s="2301"/>
      <c r="E92" s="2301"/>
      <c r="F92" s="2301"/>
      <c r="G92" s="2301"/>
      <c r="H92" s="2301"/>
      <c r="I92" s="2301"/>
      <c r="J92" s="158" t="s">
        <v>2065</v>
      </c>
      <c r="K92" s="2290"/>
      <c r="L92" s="2295"/>
      <c r="M92" s="2296"/>
      <c r="N92" s="2297"/>
      <c r="O92" s="2124"/>
      <c r="P92" s="2124"/>
    </row>
    <row r="93" spans="1:16" ht="21" customHeight="1">
      <c r="B93" s="1490" t="s">
        <v>448</v>
      </c>
      <c r="C93" s="1903" t="s">
        <v>2093</v>
      </c>
      <c r="D93" s="1903"/>
      <c r="E93" s="1903"/>
      <c r="F93" s="1903"/>
      <c r="G93" s="1754" t="s">
        <v>2094</v>
      </c>
      <c r="H93" s="2008"/>
      <c r="I93" s="2008"/>
      <c r="J93" s="1755"/>
      <c r="K93" s="2291"/>
      <c r="L93" s="2298"/>
      <c r="M93" s="2299"/>
      <c r="N93" s="2300"/>
      <c r="O93" s="2197"/>
      <c r="P93" s="2197"/>
    </row>
    <row r="94" spans="1:16" ht="35.25" customHeight="1">
      <c r="B94" s="1519" t="s">
        <v>565</v>
      </c>
      <c r="C94" s="1997" t="s">
        <v>2095</v>
      </c>
      <c r="D94" s="1997"/>
      <c r="E94" s="1997"/>
      <c r="F94" s="1997"/>
      <c r="G94" s="1997"/>
      <c r="H94" s="1997"/>
      <c r="I94" s="1997"/>
      <c r="J94" s="1997"/>
      <c r="K94" s="1997"/>
      <c r="L94" s="1997"/>
      <c r="M94" s="1997"/>
      <c r="N94" s="2041"/>
      <c r="O94" s="1544"/>
      <c r="P94" s="69"/>
    </row>
    <row r="95" spans="1:16" ht="20.25" customHeight="1">
      <c r="B95" s="1519"/>
      <c r="C95" s="1903" t="s">
        <v>2096</v>
      </c>
      <c r="D95" s="1903"/>
      <c r="E95" s="1903"/>
      <c r="F95" s="2038" t="s">
        <v>1949</v>
      </c>
      <c r="G95" s="2040"/>
      <c r="H95" s="2289" t="s">
        <v>2036</v>
      </c>
      <c r="I95" s="2021" t="s">
        <v>2097</v>
      </c>
      <c r="J95" s="2230"/>
      <c r="K95" s="2230"/>
      <c r="L95" s="2230"/>
      <c r="M95" s="2230"/>
      <c r="N95" s="2022"/>
      <c r="O95" s="2051" t="s">
        <v>2089</v>
      </c>
      <c r="P95" s="2051"/>
    </row>
    <row r="96" spans="1:16" ht="20.25" customHeight="1">
      <c r="B96" s="1519"/>
      <c r="C96" s="1903" t="s">
        <v>2098</v>
      </c>
      <c r="D96" s="1903"/>
      <c r="E96" s="1903"/>
      <c r="F96" s="1999" t="s">
        <v>1962</v>
      </c>
      <c r="G96" s="2000"/>
      <c r="H96" s="2290"/>
      <c r="I96" s="2023"/>
      <c r="J96" s="2048"/>
      <c r="K96" s="2048"/>
      <c r="L96" s="2048"/>
      <c r="M96" s="2048"/>
      <c r="N96" s="2024"/>
      <c r="O96" s="2124"/>
      <c r="P96" s="2124"/>
    </row>
    <row r="97" spans="2:16" ht="20.25" customHeight="1">
      <c r="B97" s="1519"/>
      <c r="C97" s="1903" t="s">
        <v>2099</v>
      </c>
      <c r="D97" s="1903"/>
      <c r="E97" s="1903"/>
      <c r="F97" s="1999" t="s">
        <v>1962</v>
      </c>
      <c r="G97" s="2000"/>
      <c r="H97" s="2290"/>
      <c r="I97" s="2023"/>
      <c r="J97" s="2048"/>
      <c r="K97" s="2048"/>
      <c r="L97" s="2048"/>
      <c r="M97" s="2048"/>
      <c r="N97" s="2024"/>
      <c r="O97" s="2124"/>
      <c r="P97" s="2124"/>
    </row>
    <row r="98" spans="2:16" ht="34.5" customHeight="1">
      <c r="B98" s="22" t="s">
        <v>435</v>
      </c>
      <c r="C98" s="2028" t="s">
        <v>2100</v>
      </c>
      <c r="D98" s="2028"/>
      <c r="E98" s="2028"/>
      <c r="F98" s="2028"/>
      <c r="G98" s="2029"/>
      <c r="H98" s="2290"/>
      <c r="I98" s="2023"/>
      <c r="J98" s="2048"/>
      <c r="K98" s="2048"/>
      <c r="L98" s="2048"/>
      <c r="M98" s="2048"/>
      <c r="N98" s="2024"/>
      <c r="O98" s="2124"/>
      <c r="P98" s="2124"/>
    </row>
    <row r="99" spans="2:16" ht="21" customHeight="1">
      <c r="B99" s="27"/>
      <c r="C99" s="1903" t="s">
        <v>2096</v>
      </c>
      <c r="D99" s="1903"/>
      <c r="E99" s="2138"/>
      <c r="F99" s="2038" t="s">
        <v>1949</v>
      </c>
      <c r="G99" s="2040"/>
      <c r="H99" s="2290"/>
      <c r="I99" s="2023"/>
      <c r="J99" s="2048"/>
      <c r="K99" s="2048"/>
      <c r="L99" s="2048"/>
      <c r="M99" s="2048"/>
      <c r="N99" s="2024"/>
      <c r="O99" s="2124"/>
      <c r="P99" s="2124"/>
    </row>
    <row r="100" spans="2:16" ht="21" customHeight="1">
      <c r="B100" s="27"/>
      <c r="C100" s="1903" t="s">
        <v>2098</v>
      </c>
      <c r="D100" s="1903"/>
      <c r="E100" s="2138"/>
      <c r="F100" s="2038" t="s">
        <v>1962</v>
      </c>
      <c r="G100" s="2040"/>
      <c r="H100" s="2290"/>
      <c r="I100" s="2023"/>
      <c r="J100" s="2048"/>
      <c r="K100" s="2048"/>
      <c r="L100" s="2048"/>
      <c r="M100" s="2048"/>
      <c r="N100" s="2024"/>
      <c r="O100" s="2124"/>
      <c r="P100" s="2124"/>
    </row>
    <row r="101" spans="2:16" ht="21" customHeight="1">
      <c r="B101" s="27"/>
      <c r="C101" s="1903" t="s">
        <v>2101</v>
      </c>
      <c r="D101" s="1903"/>
      <c r="E101" s="2138"/>
      <c r="F101" s="2038" t="s">
        <v>1962</v>
      </c>
      <c r="G101" s="2040"/>
      <c r="H101" s="2290"/>
      <c r="I101" s="2023"/>
      <c r="J101" s="2048"/>
      <c r="K101" s="2048"/>
      <c r="L101" s="2048"/>
      <c r="M101" s="2048"/>
      <c r="N101" s="2024"/>
      <c r="O101" s="2124"/>
      <c r="P101" s="2124"/>
    </row>
    <row r="102" spans="2:16" ht="21" customHeight="1">
      <c r="B102" s="27"/>
      <c r="C102" s="1903" t="s">
        <v>2005</v>
      </c>
      <c r="D102" s="1903"/>
      <c r="E102" s="2138"/>
      <c r="F102" s="2038" t="s">
        <v>1962</v>
      </c>
      <c r="G102" s="2040"/>
      <c r="H102" s="2290"/>
      <c r="I102" s="2023"/>
      <c r="J102" s="2048"/>
      <c r="K102" s="2048"/>
      <c r="L102" s="2048"/>
      <c r="M102" s="2048"/>
      <c r="N102" s="2024"/>
      <c r="O102" s="2124"/>
      <c r="P102" s="2124"/>
    </row>
    <row r="103" spans="2:16" ht="26.25" customHeight="1">
      <c r="B103" s="27"/>
      <c r="C103" s="1903" t="s">
        <v>2102</v>
      </c>
      <c r="D103" s="1903"/>
      <c r="E103" s="2138"/>
      <c r="F103" s="1999"/>
      <c r="G103" s="2000"/>
      <c r="H103" s="2291"/>
      <c r="I103" s="2025"/>
      <c r="J103" s="2049"/>
      <c r="K103" s="2049"/>
      <c r="L103" s="2049"/>
      <c r="M103" s="2049"/>
      <c r="N103" s="2026"/>
      <c r="O103" s="2197"/>
      <c r="P103" s="2197"/>
    </row>
    <row r="104" spans="2:16" ht="44.25" customHeight="1">
      <c r="B104" s="70" t="s">
        <v>570</v>
      </c>
      <c r="C104" s="1830" t="s">
        <v>2103</v>
      </c>
      <c r="D104" s="1830"/>
      <c r="E104" s="1831"/>
      <c r="F104" s="2032"/>
      <c r="G104" s="2033"/>
      <c r="H104" s="2033"/>
      <c r="I104" s="2033"/>
      <c r="J104" s="2033"/>
      <c r="K104" s="2033"/>
      <c r="L104" s="2033"/>
      <c r="M104" s="2033"/>
      <c r="N104" s="2033"/>
      <c r="O104" s="2287"/>
      <c r="P104" s="2288"/>
    </row>
    <row r="105" spans="2:16" ht="42" customHeight="1">
      <c r="B105" s="2257" t="s">
        <v>2104</v>
      </c>
      <c r="C105" s="2258"/>
      <c r="D105" s="2258"/>
      <c r="E105" s="2258"/>
      <c r="F105" s="2258"/>
      <c r="G105" s="2258"/>
      <c r="H105" s="2258"/>
      <c r="I105" s="2258"/>
      <c r="J105" s="2258"/>
      <c r="K105" s="2258"/>
      <c r="L105" s="2258"/>
      <c r="M105" s="2258"/>
      <c r="N105" s="2258"/>
      <c r="O105" s="2258"/>
      <c r="P105" s="2259"/>
    </row>
    <row r="106" spans="2:16" ht="39.75" customHeight="1">
      <c r="B106" s="23" t="s">
        <v>573</v>
      </c>
      <c r="C106" s="1997" t="s">
        <v>2105</v>
      </c>
      <c r="D106" s="1997"/>
      <c r="E106" s="1997"/>
      <c r="F106" s="1997"/>
      <c r="G106" s="1998"/>
      <c r="H106" s="71" t="s">
        <v>1949</v>
      </c>
      <c r="I106" s="2260" t="s">
        <v>2036</v>
      </c>
      <c r="J106" s="2261"/>
      <c r="K106" s="2262"/>
      <c r="L106" s="2263"/>
      <c r="M106" s="2263"/>
      <c r="N106" s="2264"/>
      <c r="O106" s="25" t="s">
        <v>2040</v>
      </c>
      <c r="P106" s="26"/>
    </row>
    <row r="107" spans="2:16" ht="20.25" customHeight="1">
      <c r="B107" s="2265" t="s">
        <v>2106</v>
      </c>
      <c r="C107" s="2139"/>
      <c r="D107" s="2139"/>
      <c r="E107" s="2266"/>
      <c r="F107" s="2271" t="s">
        <v>2107</v>
      </c>
      <c r="G107" s="2272"/>
      <c r="H107" s="2273"/>
      <c r="I107" s="2271" t="s">
        <v>2108</v>
      </c>
      <c r="J107" s="2272"/>
      <c r="K107" s="2271" t="s">
        <v>1993</v>
      </c>
      <c r="L107" s="2272"/>
      <c r="M107" s="2272"/>
      <c r="N107" s="2274"/>
      <c r="O107" s="2231"/>
      <c r="P107" s="2231"/>
    </row>
    <row r="108" spans="2:16" ht="21" customHeight="1">
      <c r="B108" s="1810"/>
      <c r="C108" s="1811"/>
      <c r="D108" s="1811"/>
      <c r="E108" s="2267"/>
      <c r="F108" s="2275" t="s">
        <v>2109</v>
      </c>
      <c r="G108" s="2276"/>
      <c r="H108" s="2277"/>
      <c r="I108" s="2278">
        <v>424450</v>
      </c>
      <c r="J108" s="2279"/>
      <c r="K108" s="2275"/>
      <c r="L108" s="2276"/>
      <c r="M108" s="2276"/>
      <c r="N108" s="2277"/>
      <c r="O108" s="2232"/>
      <c r="P108" s="2232"/>
    </row>
    <row r="109" spans="2:16" ht="21" customHeight="1">
      <c r="B109" s="1810"/>
      <c r="C109" s="1811"/>
      <c r="D109" s="1811"/>
      <c r="E109" s="2267"/>
      <c r="F109" s="2275"/>
      <c r="G109" s="2276"/>
      <c r="H109" s="2277"/>
      <c r="I109" s="2278"/>
      <c r="J109" s="2279"/>
      <c r="K109" s="2275"/>
      <c r="L109" s="2276"/>
      <c r="M109" s="2276"/>
      <c r="N109" s="2277"/>
      <c r="O109" s="2232"/>
      <c r="P109" s="2232"/>
    </row>
    <row r="110" spans="2:16" ht="21" customHeight="1">
      <c r="B110" s="1810"/>
      <c r="C110" s="1811"/>
      <c r="D110" s="1811"/>
      <c r="E110" s="2267"/>
      <c r="F110" s="2275"/>
      <c r="G110" s="2276"/>
      <c r="H110" s="2277"/>
      <c r="I110" s="2278"/>
      <c r="J110" s="2279"/>
      <c r="K110" s="2275"/>
      <c r="L110" s="2276"/>
      <c r="M110" s="2276"/>
      <c r="N110" s="2277"/>
      <c r="O110" s="2232"/>
      <c r="P110" s="2232"/>
    </row>
    <row r="111" spans="2:16" ht="21.75" customHeight="1" thickBot="1">
      <c r="B111" s="2268"/>
      <c r="C111" s="2269"/>
      <c r="D111" s="2269"/>
      <c r="E111" s="2270"/>
      <c r="F111" s="2207"/>
      <c r="G111" s="2280"/>
      <c r="H111" s="2281"/>
      <c r="I111" s="2282"/>
      <c r="J111" s="2283"/>
      <c r="K111" s="2284"/>
      <c r="L111" s="2285"/>
      <c r="M111" s="2285"/>
      <c r="N111" s="2286"/>
      <c r="O111" s="2243"/>
      <c r="P111" s="2243"/>
    </row>
    <row r="112" spans="2:16" ht="26.25" customHeight="1" thickBot="1">
      <c r="B112" s="1849" t="s">
        <v>2110</v>
      </c>
      <c r="C112" s="1850"/>
      <c r="D112" s="1850"/>
      <c r="E112" s="1850"/>
      <c r="F112" s="1850"/>
      <c r="G112" s="1850"/>
      <c r="H112" s="1850"/>
      <c r="I112" s="1850"/>
      <c r="J112" s="1850"/>
      <c r="K112" s="1850"/>
      <c r="L112" s="1850"/>
      <c r="M112" s="1850"/>
      <c r="N112" s="1850"/>
      <c r="O112" s="1850"/>
      <c r="P112" s="1851"/>
    </row>
    <row r="113" spans="2:16" ht="33" customHeight="1">
      <c r="B113" s="209" t="s">
        <v>578</v>
      </c>
      <c r="C113" s="2244" t="s">
        <v>2111</v>
      </c>
      <c r="D113" s="2244"/>
      <c r="E113" s="2244"/>
      <c r="F113" s="2244"/>
      <c r="G113" s="2244"/>
      <c r="H113" s="2244"/>
      <c r="I113" s="2244"/>
      <c r="J113" s="2244"/>
      <c r="K113" s="2244"/>
      <c r="L113" s="2244"/>
      <c r="M113" s="2244"/>
      <c r="N113" s="2244"/>
      <c r="O113" s="2245" t="s">
        <v>2112</v>
      </c>
      <c r="P113" s="2245"/>
    </row>
    <row r="114" spans="2:16" ht="20.25" customHeight="1">
      <c r="B114" s="2246" t="s">
        <v>2113</v>
      </c>
      <c r="C114" s="2247"/>
      <c r="D114" s="2247"/>
      <c r="E114" s="2247"/>
      <c r="F114" s="2248"/>
      <c r="G114" s="2252" t="s">
        <v>2114</v>
      </c>
      <c r="H114" s="2252"/>
      <c r="I114" s="2252"/>
      <c r="J114" s="2252"/>
      <c r="K114" s="2252"/>
      <c r="L114" s="2253"/>
      <c r="M114" s="2253"/>
      <c r="N114" s="2253"/>
      <c r="O114" s="2124"/>
      <c r="P114" s="2124"/>
    </row>
    <row r="115" spans="2:16" ht="24.75" customHeight="1">
      <c r="B115" s="2249"/>
      <c r="C115" s="2250"/>
      <c r="D115" s="2250"/>
      <c r="E115" s="2250"/>
      <c r="F115" s="2251"/>
      <c r="G115" s="2253" t="s">
        <v>2115</v>
      </c>
      <c r="H115" s="2254"/>
      <c r="I115" s="2253" t="s">
        <v>2116</v>
      </c>
      <c r="J115" s="2254"/>
      <c r="K115" s="1545" t="s">
        <v>1085</v>
      </c>
      <c r="L115" s="2255" t="s">
        <v>2117</v>
      </c>
      <c r="M115" s="2255"/>
      <c r="N115" s="2256"/>
      <c r="O115" s="2197"/>
      <c r="P115" s="2197"/>
    </row>
    <row r="116" spans="2:16" ht="81" customHeight="1">
      <c r="B116" s="73" t="s">
        <v>435</v>
      </c>
      <c r="C116" s="1885" t="s">
        <v>2118</v>
      </c>
      <c r="D116" s="1885"/>
      <c r="E116" s="1885"/>
      <c r="F116" s="2148"/>
      <c r="G116" s="2108" t="s">
        <v>1949</v>
      </c>
      <c r="H116" s="2109"/>
      <c r="I116" s="2108" t="s">
        <v>1949</v>
      </c>
      <c r="J116" s="2109"/>
      <c r="K116" s="1522" t="s">
        <v>1949</v>
      </c>
      <c r="L116" s="2108" t="s">
        <v>1949</v>
      </c>
      <c r="M116" s="2110"/>
      <c r="N116" s="2191"/>
      <c r="O116" s="2231"/>
      <c r="P116" s="2231"/>
    </row>
    <row r="117" spans="2:16" ht="42" customHeight="1">
      <c r="B117" s="73" t="s">
        <v>441</v>
      </c>
      <c r="C117" s="1885" t="s">
        <v>2119</v>
      </c>
      <c r="D117" s="1885"/>
      <c r="E117" s="1885"/>
      <c r="F117" s="2148"/>
      <c r="G117" s="2108" t="s">
        <v>1949</v>
      </c>
      <c r="H117" s="2109"/>
      <c r="I117" s="2108" t="s">
        <v>1949</v>
      </c>
      <c r="J117" s="2109"/>
      <c r="K117" s="1522" t="s">
        <v>1949</v>
      </c>
      <c r="L117" s="2108" t="s">
        <v>1962</v>
      </c>
      <c r="M117" s="2110"/>
      <c r="N117" s="2191"/>
      <c r="O117" s="2232"/>
      <c r="P117" s="2232"/>
    </row>
    <row r="118" spans="2:16" ht="54.75" customHeight="1">
      <c r="B118" s="73" t="s">
        <v>586</v>
      </c>
      <c r="C118" s="1885" t="s">
        <v>2120</v>
      </c>
      <c r="D118" s="1885"/>
      <c r="E118" s="1885"/>
      <c r="F118" s="2148"/>
      <c r="G118" s="2108" t="s">
        <v>1949</v>
      </c>
      <c r="H118" s="2109"/>
      <c r="I118" s="2108" t="s">
        <v>1949</v>
      </c>
      <c r="J118" s="2109"/>
      <c r="K118" s="1522" t="s">
        <v>1949</v>
      </c>
      <c r="L118" s="2108" t="s">
        <v>1949</v>
      </c>
      <c r="M118" s="2110"/>
      <c r="N118" s="2191"/>
      <c r="O118" s="2232"/>
      <c r="P118" s="2232"/>
    </row>
    <row r="119" spans="2:16" ht="42.75" customHeight="1">
      <c r="B119" s="73" t="s">
        <v>588</v>
      </c>
      <c r="C119" s="1885" t="s">
        <v>2121</v>
      </c>
      <c r="D119" s="1885"/>
      <c r="E119" s="1885"/>
      <c r="F119" s="2148"/>
      <c r="G119" s="2108" t="s">
        <v>1949</v>
      </c>
      <c r="H119" s="2109"/>
      <c r="I119" s="2108" t="s">
        <v>1949</v>
      </c>
      <c r="J119" s="2109"/>
      <c r="K119" s="1522" t="s">
        <v>1949</v>
      </c>
      <c r="L119" s="2108" t="s">
        <v>1949</v>
      </c>
      <c r="M119" s="2110"/>
      <c r="N119" s="2191"/>
      <c r="O119" s="2232"/>
      <c r="P119" s="2232"/>
    </row>
    <row r="120" spans="2:16" ht="26.25" customHeight="1">
      <c r="B120" s="73" t="s">
        <v>590</v>
      </c>
      <c r="C120" s="1885" t="s">
        <v>2122</v>
      </c>
      <c r="D120" s="1885"/>
      <c r="E120" s="1885"/>
      <c r="F120" s="2148"/>
      <c r="G120" s="2108" t="s">
        <v>1949</v>
      </c>
      <c r="H120" s="2109"/>
      <c r="I120" s="2108" t="s">
        <v>1949</v>
      </c>
      <c r="J120" s="2109"/>
      <c r="K120" s="1522" t="s">
        <v>1949</v>
      </c>
      <c r="L120" s="2108" t="s">
        <v>1949</v>
      </c>
      <c r="M120" s="2110"/>
      <c r="N120" s="2191"/>
      <c r="O120" s="2232"/>
      <c r="P120" s="2232"/>
    </row>
    <row r="121" spans="2:16" ht="24.75" customHeight="1">
      <c r="B121" s="73" t="s">
        <v>450</v>
      </c>
      <c r="C121" s="1885" t="s">
        <v>2029</v>
      </c>
      <c r="D121" s="1885"/>
      <c r="E121" s="1885"/>
      <c r="F121" s="2148"/>
      <c r="G121" s="2108" t="s">
        <v>1949</v>
      </c>
      <c r="H121" s="2109"/>
      <c r="I121" s="2108" t="s">
        <v>1949</v>
      </c>
      <c r="J121" s="2109"/>
      <c r="K121" s="1522" t="s">
        <v>1949</v>
      </c>
      <c r="L121" s="2108" t="s">
        <v>1949</v>
      </c>
      <c r="M121" s="2110"/>
      <c r="N121" s="2191"/>
      <c r="O121" s="2232"/>
      <c r="P121" s="2232"/>
    </row>
    <row r="122" spans="2:16" ht="24.75" customHeight="1">
      <c r="B122" s="73" t="s">
        <v>453</v>
      </c>
      <c r="C122" s="1885" t="s">
        <v>2030</v>
      </c>
      <c r="D122" s="1885"/>
      <c r="E122" s="1885"/>
      <c r="F122" s="2148"/>
      <c r="G122" s="2108" t="s">
        <v>1949</v>
      </c>
      <c r="H122" s="2109"/>
      <c r="I122" s="2108" t="s">
        <v>1949</v>
      </c>
      <c r="J122" s="2109"/>
      <c r="K122" s="1522" t="s">
        <v>1949</v>
      </c>
      <c r="L122" s="2108" t="s">
        <v>1949</v>
      </c>
      <c r="M122" s="2110"/>
      <c r="N122" s="2191"/>
      <c r="O122" s="2232"/>
      <c r="P122" s="2232"/>
    </row>
    <row r="123" spans="2:16" ht="24" customHeight="1">
      <c r="B123" s="73" t="s">
        <v>456</v>
      </c>
      <c r="C123" s="1885" t="s">
        <v>2123</v>
      </c>
      <c r="D123" s="1885"/>
      <c r="E123" s="1885"/>
      <c r="F123" s="2148"/>
      <c r="G123" s="2108" t="s">
        <v>1949</v>
      </c>
      <c r="H123" s="2109"/>
      <c r="I123" s="2108" t="s">
        <v>1949</v>
      </c>
      <c r="J123" s="2109"/>
      <c r="K123" s="1522" t="s">
        <v>1949</v>
      </c>
      <c r="L123" s="2108" t="s">
        <v>1962</v>
      </c>
      <c r="M123" s="2110"/>
      <c r="N123" s="2191"/>
      <c r="O123" s="2232"/>
      <c r="P123" s="2232"/>
    </row>
    <row r="124" spans="2:16" ht="24" customHeight="1">
      <c r="B124" s="73" t="s">
        <v>458</v>
      </c>
      <c r="C124" s="1885" t="s">
        <v>2124</v>
      </c>
      <c r="D124" s="1885"/>
      <c r="E124" s="1885"/>
      <c r="F124" s="2148"/>
      <c r="G124" s="2108" t="s">
        <v>2077</v>
      </c>
      <c r="H124" s="2109"/>
      <c r="I124" s="2108" t="s">
        <v>1949</v>
      </c>
      <c r="J124" s="2109"/>
      <c r="K124" s="1522" t="s">
        <v>1962</v>
      </c>
      <c r="L124" s="2108" t="s">
        <v>1962</v>
      </c>
      <c r="M124" s="2110"/>
      <c r="N124" s="2191"/>
      <c r="O124" s="2232"/>
      <c r="P124" s="2232"/>
    </row>
    <row r="125" spans="2:16" ht="24" customHeight="1">
      <c r="B125" s="73" t="s">
        <v>594</v>
      </c>
      <c r="C125" s="1885" t="s">
        <v>2125</v>
      </c>
      <c r="D125" s="1885"/>
      <c r="E125" s="1885"/>
      <c r="F125" s="2148"/>
      <c r="G125" s="2108" t="s">
        <v>1949</v>
      </c>
      <c r="H125" s="2109"/>
      <c r="I125" s="2108" t="s">
        <v>1949</v>
      </c>
      <c r="J125" s="2109"/>
      <c r="K125" s="1522" t="s">
        <v>1962</v>
      </c>
      <c r="L125" s="2108" t="s">
        <v>1962</v>
      </c>
      <c r="M125" s="2110"/>
      <c r="N125" s="2191"/>
      <c r="O125" s="2232"/>
      <c r="P125" s="2232"/>
    </row>
    <row r="126" spans="2:16" ht="21" customHeight="1">
      <c r="B126" s="73" t="s">
        <v>596</v>
      </c>
      <c r="C126" s="1885" t="s">
        <v>2126</v>
      </c>
      <c r="D126" s="1885"/>
      <c r="E126" s="1885"/>
      <c r="F126" s="2148"/>
      <c r="G126" s="2108" t="s">
        <v>1949</v>
      </c>
      <c r="H126" s="2109"/>
      <c r="I126" s="2108" t="s">
        <v>1962</v>
      </c>
      <c r="J126" s="2109"/>
      <c r="K126" s="1522" t="s">
        <v>1962</v>
      </c>
      <c r="L126" s="2108" t="s">
        <v>1962</v>
      </c>
      <c r="M126" s="2110"/>
      <c r="N126" s="2191"/>
      <c r="O126" s="2232"/>
      <c r="P126" s="2232"/>
    </row>
    <row r="127" spans="2:16" ht="29.25" customHeight="1">
      <c r="B127" s="73" t="s">
        <v>598</v>
      </c>
      <c r="C127" s="1885" t="s">
        <v>2127</v>
      </c>
      <c r="D127" s="1885"/>
      <c r="E127" s="1885"/>
      <c r="F127" s="2148"/>
      <c r="G127" s="2108" t="s">
        <v>1962</v>
      </c>
      <c r="H127" s="2109"/>
      <c r="I127" s="2108" t="s">
        <v>1949</v>
      </c>
      <c r="J127" s="2109"/>
      <c r="K127" s="1522" t="s">
        <v>1962</v>
      </c>
      <c r="L127" s="2108" t="s">
        <v>1962</v>
      </c>
      <c r="M127" s="2110"/>
      <c r="N127" s="2191"/>
      <c r="O127" s="2232"/>
      <c r="P127" s="2232"/>
    </row>
    <row r="128" spans="2:16" ht="21" customHeight="1">
      <c r="B128" s="73" t="s">
        <v>600</v>
      </c>
      <c r="C128" s="1885" t="s">
        <v>2128</v>
      </c>
      <c r="D128" s="1885"/>
      <c r="E128" s="1885"/>
      <c r="F128" s="2148"/>
      <c r="G128" s="2108" t="s">
        <v>1949</v>
      </c>
      <c r="H128" s="2109"/>
      <c r="I128" s="2108" t="s">
        <v>1949</v>
      </c>
      <c r="J128" s="2109"/>
      <c r="K128" s="1522" t="s">
        <v>1949</v>
      </c>
      <c r="L128" s="2108" t="s">
        <v>1949</v>
      </c>
      <c r="M128" s="2110"/>
      <c r="N128" s="2191"/>
      <c r="O128" s="2232"/>
      <c r="P128" s="2232"/>
    </row>
    <row r="129" spans="2:16" ht="32.25" customHeight="1">
      <c r="B129" s="74" t="s">
        <v>602</v>
      </c>
      <c r="C129" s="1885" t="s">
        <v>2129</v>
      </c>
      <c r="D129" s="1885"/>
      <c r="E129" s="1885"/>
      <c r="F129" s="1885"/>
      <c r="G129" s="1885"/>
      <c r="H129" s="1885"/>
      <c r="I129" s="1885"/>
      <c r="J129" s="1885"/>
      <c r="K129" s="1885"/>
      <c r="L129" s="1885"/>
      <c r="M129" s="1885"/>
      <c r="N129" s="1886"/>
      <c r="O129" s="2232"/>
      <c r="P129" s="2232"/>
    </row>
    <row r="130" spans="2:16" ht="27.75" customHeight="1">
      <c r="B130" s="75" t="s">
        <v>458</v>
      </c>
      <c r="C130" s="2241" t="s">
        <v>2130</v>
      </c>
      <c r="D130" s="2241"/>
      <c r="E130" s="2242"/>
      <c r="F130" s="2242"/>
      <c r="G130" s="2108"/>
      <c r="H130" s="2109"/>
      <c r="I130" s="2108"/>
      <c r="J130" s="2109"/>
      <c r="K130" s="1522"/>
      <c r="L130" s="2108"/>
      <c r="M130" s="2110"/>
      <c r="N130" s="2191"/>
      <c r="O130" s="2232"/>
      <c r="P130" s="2232"/>
    </row>
    <row r="131" spans="2:16" ht="27.75" customHeight="1">
      <c r="B131" s="75" t="s">
        <v>489</v>
      </c>
      <c r="C131" s="2241" t="s">
        <v>2130</v>
      </c>
      <c r="D131" s="2241"/>
      <c r="E131" s="2242"/>
      <c r="F131" s="2242"/>
      <c r="G131" s="2108"/>
      <c r="H131" s="2109"/>
      <c r="I131" s="2108"/>
      <c r="J131" s="2109"/>
      <c r="K131" s="1522"/>
      <c r="L131" s="2108"/>
      <c r="M131" s="2110"/>
      <c r="N131" s="2191"/>
      <c r="O131" s="2232"/>
      <c r="P131" s="2232"/>
    </row>
    <row r="132" spans="2:16" ht="27.75" customHeight="1">
      <c r="B132" s="75" t="s">
        <v>493</v>
      </c>
      <c r="C132" s="2241" t="s">
        <v>2130</v>
      </c>
      <c r="D132" s="2241"/>
      <c r="E132" s="2242"/>
      <c r="F132" s="2242"/>
      <c r="G132" s="2108"/>
      <c r="H132" s="2109"/>
      <c r="I132" s="2108"/>
      <c r="J132" s="2109"/>
      <c r="K132" s="1522"/>
      <c r="L132" s="2108"/>
      <c r="M132" s="2110"/>
      <c r="N132" s="2191"/>
      <c r="O132" s="2232"/>
      <c r="P132" s="2232"/>
    </row>
    <row r="133" spans="2:16" ht="39.75" customHeight="1" thickBot="1">
      <c r="B133" s="70" t="s">
        <v>605</v>
      </c>
      <c r="C133" s="1978" t="s">
        <v>2131</v>
      </c>
      <c r="D133" s="1978"/>
      <c r="E133" s="1978"/>
      <c r="F133" s="1979"/>
      <c r="G133" s="2230" t="s">
        <v>2132</v>
      </c>
      <c r="H133" s="2230"/>
      <c r="I133" s="2230"/>
      <c r="J133" s="2230"/>
      <c r="K133" s="2230"/>
      <c r="L133" s="2230"/>
      <c r="M133" s="2230"/>
      <c r="N133" s="2230"/>
      <c r="O133" s="2243"/>
      <c r="P133" s="2243"/>
    </row>
    <row r="134" spans="2:16" ht="25.5" customHeight="1" thickBot="1">
      <c r="B134" s="1894" t="s">
        <v>2133</v>
      </c>
      <c r="C134" s="1895"/>
      <c r="D134" s="1895"/>
      <c r="E134" s="1895"/>
      <c r="F134" s="1895"/>
      <c r="G134" s="1895"/>
      <c r="H134" s="1895"/>
      <c r="I134" s="1895"/>
      <c r="J134" s="1895"/>
      <c r="K134" s="1895"/>
      <c r="L134" s="1895"/>
      <c r="M134" s="1895"/>
      <c r="N134" s="1895"/>
      <c r="O134" s="1895"/>
      <c r="P134" s="1896"/>
    </row>
    <row r="135" spans="2:16" ht="97.5" customHeight="1">
      <c r="B135" s="176" t="s">
        <v>607</v>
      </c>
      <c r="C135" s="2407" t="s">
        <v>2134</v>
      </c>
      <c r="D135" s="2407"/>
      <c r="E135" s="2407"/>
      <c r="F135" s="2822"/>
      <c r="G135" s="1531" t="s">
        <v>1949</v>
      </c>
      <c r="H135" s="2236" t="s">
        <v>2135</v>
      </c>
      <c r="I135" s="2237"/>
      <c r="J135" s="2238" t="s">
        <v>2136</v>
      </c>
      <c r="K135" s="2239"/>
      <c r="L135" s="2239"/>
      <c r="M135" s="2239"/>
      <c r="N135" s="2240"/>
      <c r="O135" s="1628" t="s">
        <v>1981</v>
      </c>
      <c r="P135" s="1540"/>
    </row>
    <row r="136" spans="2:16" ht="15.75" customHeight="1">
      <c r="B136" s="2227" t="s">
        <v>2137</v>
      </c>
      <c r="C136" s="2228"/>
      <c r="D136" s="2228"/>
      <c r="E136" s="2228"/>
      <c r="F136" s="2228"/>
      <c r="G136" s="2228"/>
      <c r="H136" s="2228"/>
      <c r="I136" s="2228"/>
      <c r="J136" s="2228"/>
      <c r="K136" s="2228"/>
      <c r="L136" s="2228"/>
      <c r="M136" s="2228"/>
      <c r="N136" s="2228"/>
      <c r="O136" s="2228"/>
      <c r="P136" s="2229"/>
    </row>
    <row r="137" spans="2:16" ht="44.25" customHeight="1">
      <c r="B137" s="76" t="s">
        <v>611</v>
      </c>
      <c r="C137" s="2028" t="s">
        <v>2138</v>
      </c>
      <c r="D137" s="2028"/>
      <c r="E137" s="2028"/>
      <c r="F137" s="2028"/>
      <c r="G137" s="2028"/>
      <c r="H137" s="1999" t="s">
        <v>2139</v>
      </c>
      <c r="I137" s="2027"/>
      <c r="J137" s="2027"/>
      <c r="K137" s="2169" t="s">
        <v>2036</v>
      </c>
      <c r="L137" s="2230"/>
      <c r="M137" s="2230"/>
      <c r="N137" s="2022"/>
      <c r="O137" s="2231"/>
      <c r="P137" s="2231"/>
    </row>
    <row r="138" spans="2:16" ht="19.5" customHeight="1">
      <c r="B138" s="76" t="s">
        <v>441</v>
      </c>
      <c r="C138" s="2028" t="s">
        <v>2140</v>
      </c>
      <c r="D138" s="2028"/>
      <c r="E138" s="2028"/>
      <c r="F138" s="2028"/>
      <c r="G138" s="2028"/>
      <c r="H138" s="1999" t="s">
        <v>875</v>
      </c>
      <c r="I138" s="2027"/>
      <c r="J138" s="2027"/>
      <c r="K138" s="2169"/>
      <c r="L138" s="2048"/>
      <c r="M138" s="2048"/>
      <c r="N138" s="2024"/>
      <c r="O138" s="2232"/>
      <c r="P138" s="2232"/>
    </row>
    <row r="139" spans="2:16" ht="19.5" customHeight="1">
      <c r="B139" s="76" t="s">
        <v>443</v>
      </c>
      <c r="C139" s="2028" t="s">
        <v>2141</v>
      </c>
      <c r="D139" s="2028"/>
      <c r="E139" s="2028"/>
      <c r="F139" s="2028"/>
      <c r="G139" s="2028"/>
      <c r="H139" s="1999" t="s">
        <v>1949</v>
      </c>
      <c r="I139" s="2027"/>
      <c r="J139" s="2027"/>
      <c r="K139" s="2169"/>
      <c r="L139" s="2049"/>
      <c r="M139" s="2049"/>
      <c r="N139" s="2026"/>
      <c r="O139" s="2232"/>
      <c r="P139" s="2232"/>
    </row>
    <row r="140" spans="2:16" ht="34.5" customHeight="1">
      <c r="B140" s="76" t="s">
        <v>445</v>
      </c>
      <c r="C140" s="2028" t="s">
        <v>2142</v>
      </c>
      <c r="D140" s="2028"/>
      <c r="E140" s="2028"/>
      <c r="F140" s="2028"/>
      <c r="G140" s="2029"/>
      <c r="H140" s="1999" t="s">
        <v>1949</v>
      </c>
      <c r="I140" s="2027"/>
      <c r="J140" s="2027"/>
      <c r="K140" s="2169"/>
      <c r="L140" s="2222"/>
      <c r="M140" s="2223"/>
      <c r="N140" s="2224"/>
      <c r="O140" s="2233"/>
      <c r="P140" s="2233"/>
    </row>
    <row r="141" spans="2:16" ht="45.75" customHeight="1">
      <c r="B141" s="87" t="s">
        <v>616</v>
      </c>
      <c r="C141" s="2028" t="s">
        <v>2143</v>
      </c>
      <c r="D141" s="2028"/>
      <c r="E141" s="2028"/>
      <c r="F141" s="2028"/>
      <c r="G141" s="2028"/>
      <c r="H141" s="1999" t="s">
        <v>1949</v>
      </c>
      <c r="I141" s="2027"/>
      <c r="J141" s="2027"/>
      <c r="K141" s="2169"/>
      <c r="L141" s="2039"/>
      <c r="M141" s="2039"/>
      <c r="N141" s="2225"/>
      <c r="O141" s="2051" t="s">
        <v>1981</v>
      </c>
      <c r="P141" s="2051"/>
    </row>
    <row r="142" spans="2:16" ht="42" customHeight="1">
      <c r="B142" s="76" t="s">
        <v>435</v>
      </c>
      <c r="C142" s="2028" t="s">
        <v>2144</v>
      </c>
      <c r="D142" s="2028"/>
      <c r="E142" s="2028"/>
      <c r="F142" s="2028"/>
      <c r="G142" s="2029"/>
      <c r="H142" s="1999" t="s">
        <v>2145</v>
      </c>
      <c r="I142" s="2027"/>
      <c r="J142" s="2027"/>
      <c r="K142" s="2169"/>
      <c r="L142" s="2056"/>
      <c r="M142" s="2056"/>
      <c r="N142" s="2226"/>
      <c r="O142" s="2197"/>
      <c r="P142" s="2197"/>
    </row>
    <row r="143" spans="2:16" ht="60.75" customHeight="1">
      <c r="B143" s="87" t="s">
        <v>619</v>
      </c>
      <c r="C143" s="2028" t="s">
        <v>2146</v>
      </c>
      <c r="D143" s="2028"/>
      <c r="E143" s="2028"/>
      <c r="F143" s="2028"/>
      <c r="G143" s="2028"/>
      <c r="H143" s="1999" t="s">
        <v>1949</v>
      </c>
      <c r="I143" s="2027"/>
      <c r="J143" s="2027"/>
      <c r="K143" s="2169"/>
      <c r="L143" s="2153"/>
      <c r="M143" s="2153"/>
      <c r="N143" s="2234"/>
      <c r="O143" s="2051" t="s">
        <v>1981</v>
      </c>
      <c r="P143" s="2051"/>
    </row>
    <row r="144" spans="2:16" ht="69" customHeight="1" thickBot="1">
      <c r="B144" s="22" t="s">
        <v>435</v>
      </c>
      <c r="C144" s="1855" t="s">
        <v>2144</v>
      </c>
      <c r="D144" s="1855"/>
      <c r="E144" s="1855"/>
      <c r="F144" s="1855"/>
      <c r="G144" s="2098"/>
      <c r="H144" s="1999" t="s">
        <v>2147</v>
      </c>
      <c r="I144" s="2027"/>
      <c r="J144" s="2027"/>
      <c r="K144" s="2169"/>
      <c r="L144" s="2156"/>
      <c r="M144" s="2156"/>
      <c r="N144" s="2235"/>
      <c r="O144" s="2124"/>
      <c r="P144" s="2124"/>
    </row>
    <row r="145" spans="2:16" ht="49.5" customHeight="1">
      <c r="B145" s="2212" t="s">
        <v>2148</v>
      </c>
      <c r="C145" s="2213"/>
      <c r="D145" s="2213"/>
      <c r="E145" s="2213"/>
      <c r="F145" s="2213"/>
      <c r="G145" s="2213"/>
      <c r="H145" s="2213"/>
      <c r="I145" s="2213"/>
      <c r="J145" s="2213"/>
      <c r="K145" s="2214"/>
      <c r="L145" s="2213"/>
      <c r="M145" s="2213"/>
      <c r="N145" s="2213"/>
      <c r="O145" s="2213"/>
      <c r="P145" s="2215"/>
    </row>
    <row r="146" spans="2:16" ht="54.75" customHeight="1">
      <c r="B146" s="78" t="s">
        <v>622</v>
      </c>
      <c r="C146" s="2140" t="s">
        <v>2149</v>
      </c>
      <c r="D146" s="2140"/>
      <c r="E146" s="2140"/>
      <c r="F146" s="2216"/>
      <c r="G146" s="2217" t="s">
        <v>2150</v>
      </c>
      <c r="H146" s="2218"/>
      <c r="I146" s="2219"/>
      <c r="J146" s="2217" t="s">
        <v>2151</v>
      </c>
      <c r="K146" s="2218"/>
      <c r="L146" s="2219"/>
      <c r="M146" s="2220" t="s">
        <v>1993</v>
      </c>
      <c r="N146" s="2221"/>
      <c r="O146" s="2006" t="s">
        <v>2152</v>
      </c>
      <c r="P146" s="2006"/>
    </row>
    <row r="147" spans="2:16" ht="83.25" customHeight="1">
      <c r="B147" s="76" t="s">
        <v>611</v>
      </c>
      <c r="C147" s="1885" t="s">
        <v>2118</v>
      </c>
      <c r="D147" s="1885"/>
      <c r="E147" s="1885"/>
      <c r="F147" s="2148"/>
      <c r="G147" s="2108" t="s">
        <v>2153</v>
      </c>
      <c r="H147" s="2110"/>
      <c r="I147" s="2109"/>
      <c r="J147" s="2108" t="s">
        <v>2153</v>
      </c>
      <c r="K147" s="2110"/>
      <c r="L147" s="2109"/>
      <c r="M147" s="2162"/>
      <c r="N147" s="2196"/>
      <c r="O147" s="2165"/>
      <c r="P147" s="2165"/>
    </row>
    <row r="148" spans="2:16" ht="42" customHeight="1">
      <c r="B148" s="76" t="s">
        <v>441</v>
      </c>
      <c r="C148" s="1885" t="s">
        <v>2119</v>
      </c>
      <c r="D148" s="1885"/>
      <c r="E148" s="1885"/>
      <c r="F148" s="2148"/>
      <c r="G148" s="2108" t="s">
        <v>2153</v>
      </c>
      <c r="H148" s="2110"/>
      <c r="I148" s="2109"/>
      <c r="J148" s="2108" t="s">
        <v>2153</v>
      </c>
      <c r="K148" s="2110"/>
      <c r="L148" s="2109"/>
      <c r="M148" s="2162"/>
      <c r="N148" s="2196"/>
      <c r="O148" s="2165"/>
      <c r="P148" s="2165"/>
    </row>
    <row r="149" spans="2:16" ht="31.5" customHeight="1">
      <c r="B149" s="76" t="s">
        <v>443</v>
      </c>
      <c r="C149" s="79" t="s">
        <v>458</v>
      </c>
      <c r="D149" s="1885" t="s">
        <v>2154</v>
      </c>
      <c r="E149" s="1885"/>
      <c r="F149" s="2148"/>
      <c r="G149" s="2108" t="s">
        <v>2153</v>
      </c>
      <c r="H149" s="2110"/>
      <c r="I149" s="2109"/>
      <c r="J149" s="2108" t="s">
        <v>2153</v>
      </c>
      <c r="K149" s="2110"/>
      <c r="L149" s="2109"/>
      <c r="M149" s="2162"/>
      <c r="N149" s="2196"/>
      <c r="O149" s="2165"/>
      <c r="P149" s="2165"/>
    </row>
    <row r="150" spans="2:16" ht="32.25" customHeight="1">
      <c r="B150" s="76"/>
      <c r="C150" s="1528" t="s">
        <v>489</v>
      </c>
      <c r="D150" s="1885" t="s">
        <v>2155</v>
      </c>
      <c r="E150" s="1885"/>
      <c r="F150" s="2148"/>
      <c r="G150" s="2108" t="s">
        <v>2153</v>
      </c>
      <c r="H150" s="2110"/>
      <c r="I150" s="2109"/>
      <c r="J150" s="2108" t="s">
        <v>2153</v>
      </c>
      <c r="K150" s="2110"/>
      <c r="L150" s="2109"/>
      <c r="M150" s="1533"/>
      <c r="N150" s="1539"/>
      <c r="O150" s="2165"/>
      <c r="P150" s="2165"/>
    </row>
    <row r="151" spans="2:16" ht="41.25" customHeight="1">
      <c r="B151" s="76" t="s">
        <v>445</v>
      </c>
      <c r="C151" s="1885" t="s">
        <v>2121</v>
      </c>
      <c r="D151" s="1885"/>
      <c r="E151" s="1885"/>
      <c r="F151" s="2148"/>
      <c r="G151" s="2108" t="s">
        <v>2156</v>
      </c>
      <c r="H151" s="2110"/>
      <c r="I151" s="2109"/>
      <c r="J151" s="2108" t="s">
        <v>2156</v>
      </c>
      <c r="K151" s="2110"/>
      <c r="L151" s="2109"/>
      <c r="M151" s="2162"/>
      <c r="N151" s="2196"/>
      <c r="O151" s="2165"/>
      <c r="P151" s="2165"/>
    </row>
    <row r="152" spans="2:16" ht="29.25" customHeight="1">
      <c r="B152" s="76" t="s">
        <v>448</v>
      </c>
      <c r="C152" s="1885" t="s">
        <v>2157</v>
      </c>
      <c r="D152" s="1885"/>
      <c r="E152" s="1885"/>
      <c r="F152" s="2148"/>
      <c r="G152" s="2108" t="s">
        <v>2156</v>
      </c>
      <c r="H152" s="2110"/>
      <c r="I152" s="2109"/>
      <c r="J152" s="2108" t="s">
        <v>2156</v>
      </c>
      <c r="K152" s="2110"/>
      <c r="L152" s="2109"/>
      <c r="M152" s="2162"/>
      <c r="N152" s="2196"/>
      <c r="O152" s="2165"/>
      <c r="P152" s="2165"/>
    </row>
    <row r="153" spans="2:16" ht="28.5" customHeight="1">
      <c r="B153" s="76" t="s">
        <v>450</v>
      </c>
      <c r="C153" s="1885" t="s">
        <v>2029</v>
      </c>
      <c r="D153" s="1885"/>
      <c r="E153" s="1885"/>
      <c r="F153" s="2148"/>
      <c r="G153" s="2108" t="s">
        <v>2153</v>
      </c>
      <c r="H153" s="2110"/>
      <c r="I153" s="2109"/>
      <c r="J153" s="2108" t="s">
        <v>2153</v>
      </c>
      <c r="K153" s="2110"/>
      <c r="L153" s="2109"/>
      <c r="M153" s="2162"/>
      <c r="N153" s="2196"/>
      <c r="O153" s="2165"/>
      <c r="P153" s="2165"/>
    </row>
    <row r="154" spans="2:16" ht="28.5" customHeight="1">
      <c r="B154" s="76" t="s">
        <v>453</v>
      </c>
      <c r="C154" s="1885" t="s">
        <v>2030</v>
      </c>
      <c r="D154" s="1885"/>
      <c r="E154" s="1885"/>
      <c r="F154" s="2148"/>
      <c r="G154" s="2108" t="s">
        <v>2153</v>
      </c>
      <c r="H154" s="2110"/>
      <c r="I154" s="2109"/>
      <c r="J154" s="2108" t="s">
        <v>2153</v>
      </c>
      <c r="K154" s="2110"/>
      <c r="L154" s="2109"/>
      <c r="M154" s="2162"/>
      <c r="N154" s="2196"/>
      <c r="O154" s="2165"/>
      <c r="P154" s="2165"/>
    </row>
    <row r="155" spans="2:16" ht="28.5" customHeight="1">
      <c r="B155" s="76" t="s">
        <v>456</v>
      </c>
      <c r="C155" s="1885" t="s">
        <v>2158</v>
      </c>
      <c r="D155" s="1885"/>
      <c r="E155" s="1885"/>
      <c r="F155" s="2148"/>
      <c r="G155" s="2108" t="s">
        <v>2156</v>
      </c>
      <c r="H155" s="2110"/>
      <c r="I155" s="2109"/>
      <c r="J155" s="2108" t="s">
        <v>2156</v>
      </c>
      <c r="K155" s="2110"/>
      <c r="L155" s="2109"/>
      <c r="M155" s="2163"/>
      <c r="N155" s="2196"/>
      <c r="O155" s="2017"/>
      <c r="P155" s="2017"/>
    </row>
    <row r="156" spans="2:16" ht="28.5" customHeight="1">
      <c r="B156" s="76" t="s">
        <v>458</v>
      </c>
      <c r="C156" s="1885" t="s">
        <v>2124</v>
      </c>
      <c r="D156" s="1885"/>
      <c r="E156" s="1885"/>
      <c r="F156" s="2148"/>
      <c r="G156" s="2108" t="s">
        <v>2159</v>
      </c>
      <c r="H156" s="2110"/>
      <c r="I156" s="2109"/>
      <c r="J156" s="2108" t="s">
        <v>2159</v>
      </c>
      <c r="K156" s="2110"/>
      <c r="L156" s="2109"/>
      <c r="M156" s="2163"/>
      <c r="N156" s="2196"/>
      <c r="O156" s="2017"/>
      <c r="P156" s="2017"/>
    </row>
    <row r="157" spans="2:16" ht="28.5" customHeight="1">
      <c r="B157" s="22" t="s">
        <v>594</v>
      </c>
      <c r="C157" s="1885" t="s">
        <v>2125</v>
      </c>
      <c r="D157" s="1885"/>
      <c r="E157" s="1885"/>
      <c r="F157" s="2148"/>
      <c r="G157" s="2108" t="s">
        <v>2160</v>
      </c>
      <c r="H157" s="2110"/>
      <c r="I157" s="2109"/>
      <c r="J157" s="2108" t="s">
        <v>2159</v>
      </c>
      <c r="K157" s="2110"/>
      <c r="L157" s="2109"/>
      <c r="M157" s="2163"/>
      <c r="N157" s="2196"/>
      <c r="O157" s="2017"/>
      <c r="P157" s="2017"/>
    </row>
    <row r="158" spans="2:16" ht="28.5" customHeight="1">
      <c r="B158" s="22" t="s">
        <v>596</v>
      </c>
      <c r="C158" s="1885" t="s">
        <v>2126</v>
      </c>
      <c r="D158" s="1885"/>
      <c r="E158" s="1885"/>
      <c r="F158" s="2148"/>
      <c r="G158" s="2108" t="s">
        <v>2065</v>
      </c>
      <c r="H158" s="2110"/>
      <c r="I158" s="2109"/>
      <c r="J158" s="2108" t="s">
        <v>2065</v>
      </c>
      <c r="K158" s="2110"/>
      <c r="L158" s="2109"/>
      <c r="M158" s="2163"/>
      <c r="N158" s="2196"/>
      <c r="O158" s="2017"/>
      <c r="P158" s="2017"/>
    </row>
    <row r="159" spans="2:16" ht="28.5" customHeight="1">
      <c r="B159" s="22" t="s">
        <v>598</v>
      </c>
      <c r="C159" s="1885" t="s">
        <v>2127</v>
      </c>
      <c r="D159" s="1885"/>
      <c r="E159" s="1885"/>
      <c r="F159" s="2148"/>
      <c r="G159" s="2108" t="s">
        <v>2065</v>
      </c>
      <c r="H159" s="2110"/>
      <c r="I159" s="2109"/>
      <c r="J159" s="2108" t="s">
        <v>2065</v>
      </c>
      <c r="K159" s="2110"/>
      <c r="L159" s="2109"/>
      <c r="M159" s="2163"/>
      <c r="N159" s="2196"/>
      <c r="O159" s="2017"/>
      <c r="P159" s="2017"/>
    </row>
    <row r="160" spans="2:16" ht="28.5" customHeight="1">
      <c r="B160" s="22" t="s">
        <v>600</v>
      </c>
      <c r="C160" s="1885" t="s">
        <v>2128</v>
      </c>
      <c r="D160" s="1885"/>
      <c r="E160" s="1885"/>
      <c r="F160" s="2148"/>
      <c r="G160" s="2108" t="s">
        <v>2153</v>
      </c>
      <c r="H160" s="2110"/>
      <c r="I160" s="2109"/>
      <c r="J160" s="2108" t="s">
        <v>2153</v>
      </c>
      <c r="K160" s="2110"/>
      <c r="L160" s="2109"/>
      <c r="M160" s="2163"/>
      <c r="N160" s="2196"/>
      <c r="O160" s="2017"/>
      <c r="P160" s="2017"/>
    </row>
    <row r="161" spans="1:16" ht="42.75" customHeight="1" thickBot="1">
      <c r="B161" s="80" t="s">
        <v>602</v>
      </c>
      <c r="C161" s="2206" t="s">
        <v>2161</v>
      </c>
      <c r="D161" s="2206"/>
      <c r="E161" s="2206"/>
      <c r="F161" s="81" t="s">
        <v>2162</v>
      </c>
      <c r="G161" s="82"/>
      <c r="H161" s="2207"/>
      <c r="I161" s="2208"/>
      <c r="J161" s="2207"/>
      <c r="K161" s="2209"/>
      <c r="L161" s="2208"/>
      <c r="M161" s="2181"/>
      <c r="N161" s="2182"/>
      <c r="O161" s="2017"/>
      <c r="P161" s="2017"/>
    </row>
    <row r="162" spans="1:16" ht="43.5" customHeight="1">
      <c r="B162" s="2210" t="s">
        <v>2163</v>
      </c>
      <c r="C162" s="2211"/>
      <c r="D162" s="2211"/>
      <c r="E162" s="2211"/>
      <c r="F162" s="2211"/>
      <c r="G162" s="2211"/>
      <c r="H162" s="2211"/>
      <c r="I162" s="2211"/>
      <c r="J162" s="2211"/>
      <c r="K162" s="2211"/>
      <c r="L162" s="2211"/>
      <c r="M162" s="2211"/>
      <c r="N162" s="2211"/>
      <c r="O162" s="83"/>
      <c r="P162" s="83"/>
    </row>
    <row r="163" spans="1:16" ht="49.5" customHeight="1">
      <c r="A163" s="166"/>
      <c r="B163" s="1582" t="s">
        <v>633</v>
      </c>
      <c r="C163" s="2028" t="s">
        <v>2164</v>
      </c>
      <c r="D163" s="2028"/>
      <c r="E163" s="2029"/>
      <c r="F163" s="1542" t="s">
        <v>2165</v>
      </c>
      <c r="G163" s="2198" t="s">
        <v>2166</v>
      </c>
      <c r="H163" s="2199"/>
      <c r="I163" s="2199"/>
      <c r="J163" s="2199"/>
      <c r="K163" s="2200"/>
      <c r="L163" s="2201" t="s">
        <v>2167</v>
      </c>
      <c r="M163" s="2202"/>
      <c r="N163" s="2202"/>
      <c r="O163" s="2204" t="s">
        <v>1981</v>
      </c>
      <c r="P163" s="2204"/>
    </row>
    <row r="164" spans="1:16" ht="30.75" customHeight="1">
      <c r="A164" s="166"/>
      <c r="B164" s="1492" t="s">
        <v>435</v>
      </c>
      <c r="C164" s="1997" t="s">
        <v>2168</v>
      </c>
      <c r="D164" s="1997"/>
      <c r="E164" s="1998"/>
      <c r="F164" s="1523" t="s">
        <v>1949</v>
      </c>
      <c r="G164" s="2188" t="s">
        <v>2169</v>
      </c>
      <c r="H164" s="2189"/>
      <c r="I164" s="2189"/>
      <c r="J164" s="2189"/>
      <c r="K164" s="2190"/>
      <c r="L164" s="2108" t="s">
        <v>1949</v>
      </c>
      <c r="M164" s="2110"/>
      <c r="N164" s="2110"/>
      <c r="O164" s="2204"/>
      <c r="P164" s="2204"/>
    </row>
    <row r="165" spans="1:16" ht="19.5" customHeight="1">
      <c r="A165" s="166"/>
      <c r="B165" s="1492" t="s">
        <v>441</v>
      </c>
      <c r="C165" s="1997" t="s">
        <v>2170</v>
      </c>
      <c r="D165" s="1997"/>
      <c r="E165" s="1998"/>
      <c r="F165" s="1523" t="s">
        <v>1949</v>
      </c>
      <c r="G165" s="2813" t="s">
        <v>2171</v>
      </c>
      <c r="H165" s="2814"/>
      <c r="I165" s="2814"/>
      <c r="J165" s="2814"/>
      <c r="K165" s="2815"/>
      <c r="L165" s="2108" t="s">
        <v>1949</v>
      </c>
      <c r="M165" s="2110"/>
      <c r="N165" s="2110"/>
      <c r="O165" s="2204"/>
      <c r="P165" s="2204"/>
    </row>
    <row r="166" spans="1:16" ht="19.5" customHeight="1">
      <c r="A166" s="166"/>
      <c r="B166" s="1492" t="s">
        <v>443</v>
      </c>
      <c r="C166" s="1997" t="s">
        <v>2172</v>
      </c>
      <c r="D166" s="1997"/>
      <c r="E166" s="1998"/>
      <c r="F166" s="1523" t="s">
        <v>1949</v>
      </c>
      <c r="G166" s="2816"/>
      <c r="H166" s="2817"/>
      <c r="I166" s="2817"/>
      <c r="J166" s="2817"/>
      <c r="K166" s="2818"/>
      <c r="L166" s="2108" t="s">
        <v>1949</v>
      </c>
      <c r="M166" s="2110"/>
      <c r="N166" s="2110"/>
      <c r="O166" s="2204"/>
      <c r="P166" s="2204"/>
    </row>
    <row r="167" spans="1:16" ht="19.5" customHeight="1">
      <c r="A167" s="166"/>
      <c r="B167" s="1492" t="s">
        <v>445</v>
      </c>
      <c r="C167" s="1997" t="s">
        <v>2173</v>
      </c>
      <c r="D167" s="1997"/>
      <c r="E167" s="1998"/>
      <c r="F167" s="1523" t="s">
        <v>1949</v>
      </c>
      <c r="G167" s="2816"/>
      <c r="H167" s="2817"/>
      <c r="I167" s="2817"/>
      <c r="J167" s="2817"/>
      <c r="K167" s="2818"/>
      <c r="L167" s="2108" t="s">
        <v>1949</v>
      </c>
      <c r="M167" s="2110"/>
      <c r="N167" s="2110"/>
      <c r="O167" s="2204"/>
      <c r="P167" s="2204"/>
    </row>
    <row r="168" spans="1:16" ht="19.5" customHeight="1">
      <c r="A168" s="166"/>
      <c r="B168" s="76" t="s">
        <v>448</v>
      </c>
      <c r="C168" s="1997" t="s">
        <v>2174</v>
      </c>
      <c r="D168" s="1997"/>
      <c r="E168" s="1998"/>
      <c r="F168" s="1532" t="s">
        <v>1949</v>
      </c>
      <c r="G168" s="2816"/>
      <c r="H168" s="2817"/>
      <c r="I168" s="2817"/>
      <c r="J168" s="2817"/>
      <c r="K168" s="2818"/>
      <c r="L168" s="2108" t="s">
        <v>1949</v>
      </c>
      <c r="M168" s="2110"/>
      <c r="N168" s="2110"/>
      <c r="O168" s="2204"/>
      <c r="P168" s="2204"/>
    </row>
    <row r="169" spans="1:16" ht="30" customHeight="1">
      <c r="A169" s="166"/>
      <c r="B169" s="84" t="s">
        <v>450</v>
      </c>
      <c r="C169" s="2028" t="s">
        <v>2175</v>
      </c>
      <c r="D169" s="2028"/>
      <c r="E169" s="2029"/>
      <c r="F169" s="1532" t="s">
        <v>1949</v>
      </c>
      <c r="G169" s="2816"/>
      <c r="H169" s="2817"/>
      <c r="I169" s="2817"/>
      <c r="J169" s="2817"/>
      <c r="K169" s="2818"/>
      <c r="L169" s="2108" t="s">
        <v>1949</v>
      </c>
      <c r="M169" s="2110"/>
      <c r="N169" s="2110"/>
      <c r="O169" s="2204"/>
      <c r="P169" s="2204"/>
    </row>
    <row r="170" spans="1:16" ht="19.5" customHeight="1">
      <c r="A170" s="166"/>
      <c r="B170" s="84" t="s">
        <v>453</v>
      </c>
      <c r="C170" s="1997" t="s">
        <v>2176</v>
      </c>
      <c r="D170" s="1997"/>
      <c r="E170" s="1998"/>
      <c r="F170" s="1532" t="s">
        <v>1949</v>
      </c>
      <c r="G170" s="2816"/>
      <c r="H170" s="2817"/>
      <c r="I170" s="2817"/>
      <c r="J170" s="2817"/>
      <c r="K170" s="2818"/>
      <c r="L170" s="2108" t="s">
        <v>1949</v>
      </c>
      <c r="M170" s="2110"/>
      <c r="N170" s="2110"/>
      <c r="O170" s="2204"/>
      <c r="P170" s="2204"/>
    </row>
    <row r="171" spans="1:16" ht="19.5" customHeight="1">
      <c r="A171" s="166"/>
      <c r="B171" s="84" t="s">
        <v>456</v>
      </c>
      <c r="C171" s="1997" t="s">
        <v>2177</v>
      </c>
      <c r="D171" s="1997"/>
      <c r="E171" s="1998"/>
      <c r="F171" s="1532" t="s">
        <v>1949</v>
      </c>
      <c r="G171" s="2816"/>
      <c r="H171" s="2817"/>
      <c r="I171" s="2817"/>
      <c r="J171" s="2817"/>
      <c r="K171" s="2818"/>
      <c r="L171" s="2108" t="s">
        <v>1949</v>
      </c>
      <c r="M171" s="2110"/>
      <c r="N171" s="2110"/>
      <c r="O171" s="2204"/>
      <c r="P171" s="2204"/>
    </row>
    <row r="172" spans="1:16" ht="19.5" customHeight="1">
      <c r="A172" s="166"/>
      <c r="B172" s="84" t="s">
        <v>458</v>
      </c>
      <c r="C172" s="1997" t="s">
        <v>2178</v>
      </c>
      <c r="D172" s="1997"/>
      <c r="E172" s="1998"/>
      <c r="F172" s="1532" t="s">
        <v>1949</v>
      </c>
      <c r="G172" s="2816"/>
      <c r="H172" s="2817"/>
      <c r="I172" s="2817"/>
      <c r="J172" s="2817"/>
      <c r="K172" s="2818"/>
      <c r="L172" s="2108" t="s">
        <v>1949</v>
      </c>
      <c r="M172" s="2110"/>
      <c r="N172" s="2191"/>
      <c r="O172" s="2204"/>
      <c r="P172" s="2204"/>
    </row>
    <row r="173" spans="1:16" ht="19.5" customHeight="1">
      <c r="A173" s="166"/>
      <c r="B173" s="84" t="s">
        <v>594</v>
      </c>
      <c r="C173" s="1997" t="s">
        <v>2179</v>
      </c>
      <c r="D173" s="1997"/>
      <c r="E173" s="1998"/>
      <c r="F173" s="1532" t="s">
        <v>1949</v>
      </c>
      <c r="G173" s="2816"/>
      <c r="H173" s="2817"/>
      <c r="I173" s="2817"/>
      <c r="J173" s="2817"/>
      <c r="K173" s="2818"/>
      <c r="L173" s="2108" t="s">
        <v>1949</v>
      </c>
      <c r="M173" s="2110"/>
      <c r="N173" s="2110"/>
      <c r="O173" s="2204"/>
      <c r="P173" s="2204"/>
    </row>
    <row r="174" spans="1:16" ht="19.5" customHeight="1">
      <c r="A174" s="166"/>
      <c r="B174" s="76" t="s">
        <v>596</v>
      </c>
      <c r="C174" s="1997" t="s">
        <v>2180</v>
      </c>
      <c r="D174" s="1997"/>
      <c r="E174" s="1998"/>
      <c r="F174" s="1532" t="s">
        <v>1949</v>
      </c>
      <c r="G174" s="2819"/>
      <c r="H174" s="2820"/>
      <c r="I174" s="2820"/>
      <c r="J174" s="2820"/>
      <c r="K174" s="2821"/>
      <c r="L174" s="2108" t="s">
        <v>1949</v>
      </c>
      <c r="M174" s="2110"/>
      <c r="N174" s="2110"/>
      <c r="O174" s="2205"/>
      <c r="P174" s="2205"/>
    </row>
    <row r="175" spans="1:16" ht="48" customHeight="1">
      <c r="A175" s="166"/>
      <c r="B175" s="1582" t="s">
        <v>192</v>
      </c>
      <c r="C175" s="2028" t="s">
        <v>2181</v>
      </c>
      <c r="D175" s="2028"/>
      <c r="E175" s="2029"/>
      <c r="F175" s="1542" t="s">
        <v>2165</v>
      </c>
      <c r="G175" s="2192" t="s">
        <v>2182</v>
      </c>
      <c r="H175" s="2193"/>
      <c r="I175" s="2193"/>
      <c r="J175" s="2193"/>
      <c r="K175" s="2193"/>
      <c r="L175" s="2193"/>
      <c r="M175" s="2193"/>
      <c r="N175" s="2194"/>
      <c r="O175" s="2051" t="s">
        <v>2005</v>
      </c>
      <c r="P175" s="2074"/>
    </row>
    <row r="176" spans="1:16" ht="18.75" customHeight="1">
      <c r="A176" s="166"/>
      <c r="B176" s="1492" t="s">
        <v>435</v>
      </c>
      <c r="C176" s="1997" t="s">
        <v>2168</v>
      </c>
      <c r="D176" s="1997"/>
      <c r="E176" s="1998"/>
      <c r="F176" s="33" t="s">
        <v>1949</v>
      </c>
      <c r="G176" s="2170" t="s">
        <v>2183</v>
      </c>
      <c r="H176" s="2171"/>
      <c r="I176" s="2171"/>
      <c r="J176" s="2171"/>
      <c r="K176" s="2171"/>
      <c r="L176" s="2171"/>
      <c r="M176" s="2171"/>
      <c r="N176" s="2179"/>
      <c r="O176" s="2124"/>
      <c r="P176" s="2081"/>
    </row>
    <row r="177" spans="1:16" ht="18.75" customHeight="1">
      <c r="A177" s="166"/>
      <c r="B177" s="1492" t="s">
        <v>441</v>
      </c>
      <c r="C177" s="1997" t="s">
        <v>2170</v>
      </c>
      <c r="D177" s="1997"/>
      <c r="E177" s="1998"/>
      <c r="F177" s="33" t="s">
        <v>1949</v>
      </c>
      <c r="G177" s="2172"/>
      <c r="H177" s="2173"/>
      <c r="I177" s="2173"/>
      <c r="J177" s="2173"/>
      <c r="K177" s="2173"/>
      <c r="L177" s="2173"/>
      <c r="M177" s="2173"/>
      <c r="N177" s="2174"/>
      <c r="O177" s="2124"/>
      <c r="P177" s="2081"/>
    </row>
    <row r="178" spans="1:16" ht="18.75" customHeight="1">
      <c r="A178" s="166"/>
      <c r="B178" s="1492" t="s">
        <v>443</v>
      </c>
      <c r="C178" s="1997" t="s">
        <v>2172</v>
      </c>
      <c r="D178" s="1997"/>
      <c r="E178" s="1998"/>
      <c r="F178" s="33" t="s">
        <v>1949</v>
      </c>
      <c r="G178" s="2172"/>
      <c r="H178" s="2173"/>
      <c r="I178" s="2173"/>
      <c r="J178" s="2173"/>
      <c r="K178" s="2173"/>
      <c r="L178" s="2173"/>
      <c r="M178" s="2173"/>
      <c r="N178" s="2174"/>
      <c r="O178" s="2124"/>
      <c r="P178" s="2081"/>
    </row>
    <row r="179" spans="1:16" ht="18.75" customHeight="1">
      <c r="A179" s="166"/>
      <c r="B179" s="1492" t="s">
        <v>445</v>
      </c>
      <c r="C179" s="1997" t="s">
        <v>2173</v>
      </c>
      <c r="D179" s="1997"/>
      <c r="E179" s="1998"/>
      <c r="F179" s="33" t="s">
        <v>1949</v>
      </c>
      <c r="G179" s="2172"/>
      <c r="H179" s="2173"/>
      <c r="I179" s="2173"/>
      <c r="J179" s="2173"/>
      <c r="K179" s="2173"/>
      <c r="L179" s="2173"/>
      <c r="M179" s="2173"/>
      <c r="N179" s="2174"/>
      <c r="O179" s="2124"/>
      <c r="P179" s="2081"/>
    </row>
    <row r="180" spans="1:16" ht="18.75" customHeight="1">
      <c r="A180" s="166"/>
      <c r="B180" s="76" t="s">
        <v>448</v>
      </c>
      <c r="C180" s="1997" t="s">
        <v>2174</v>
      </c>
      <c r="D180" s="1997"/>
      <c r="E180" s="1998"/>
      <c r="F180" s="33" t="s">
        <v>1949</v>
      </c>
      <c r="G180" s="2172"/>
      <c r="H180" s="2173"/>
      <c r="I180" s="2173"/>
      <c r="J180" s="2173"/>
      <c r="K180" s="2173"/>
      <c r="L180" s="2173"/>
      <c r="M180" s="2173"/>
      <c r="N180" s="2174"/>
      <c r="O180" s="2124"/>
      <c r="P180" s="2081"/>
    </row>
    <row r="181" spans="1:16" ht="30" customHeight="1">
      <c r="A181" s="166"/>
      <c r="B181" s="84" t="s">
        <v>450</v>
      </c>
      <c r="C181" s="2028" t="s">
        <v>2175</v>
      </c>
      <c r="D181" s="2028"/>
      <c r="E181" s="2029"/>
      <c r="F181" s="33" t="s">
        <v>1949</v>
      </c>
      <c r="G181" s="2172"/>
      <c r="H181" s="2173"/>
      <c r="I181" s="2173"/>
      <c r="J181" s="2173"/>
      <c r="K181" s="2173"/>
      <c r="L181" s="2173"/>
      <c r="M181" s="2173"/>
      <c r="N181" s="2174"/>
      <c r="O181" s="2124"/>
      <c r="P181" s="2081"/>
    </row>
    <row r="182" spans="1:16" ht="18.75" customHeight="1">
      <c r="A182" s="166"/>
      <c r="B182" s="84" t="s">
        <v>453</v>
      </c>
      <c r="C182" s="1997" t="s">
        <v>2176</v>
      </c>
      <c r="D182" s="1997"/>
      <c r="E182" s="1998"/>
      <c r="F182" s="33" t="s">
        <v>1949</v>
      </c>
      <c r="G182" s="2172"/>
      <c r="H182" s="2173"/>
      <c r="I182" s="2173"/>
      <c r="J182" s="2173"/>
      <c r="K182" s="2173"/>
      <c r="L182" s="2173"/>
      <c r="M182" s="2173"/>
      <c r="N182" s="2174"/>
      <c r="O182" s="2124"/>
      <c r="P182" s="2081"/>
    </row>
    <row r="183" spans="1:16" ht="18.75" customHeight="1">
      <c r="A183" s="166"/>
      <c r="B183" s="84" t="s">
        <v>456</v>
      </c>
      <c r="C183" s="1997" t="s">
        <v>2177</v>
      </c>
      <c r="D183" s="1997"/>
      <c r="E183" s="1998"/>
      <c r="F183" s="33" t="s">
        <v>1949</v>
      </c>
      <c r="G183" s="2172"/>
      <c r="H183" s="2173"/>
      <c r="I183" s="2173"/>
      <c r="J183" s="2173"/>
      <c r="K183" s="2173"/>
      <c r="L183" s="2173"/>
      <c r="M183" s="2173"/>
      <c r="N183" s="2174"/>
      <c r="O183" s="2124"/>
      <c r="P183" s="2081"/>
    </row>
    <row r="184" spans="1:16" ht="18.75" customHeight="1">
      <c r="A184" s="166"/>
      <c r="B184" s="84" t="s">
        <v>458</v>
      </c>
      <c r="C184" s="1997" t="s">
        <v>2178</v>
      </c>
      <c r="D184" s="1997"/>
      <c r="E184" s="1998"/>
      <c r="F184" s="33" t="s">
        <v>1949</v>
      </c>
      <c r="G184" s="2172"/>
      <c r="H184" s="2173"/>
      <c r="I184" s="2173"/>
      <c r="J184" s="2173"/>
      <c r="K184" s="2173"/>
      <c r="L184" s="2173"/>
      <c r="M184" s="2173"/>
      <c r="N184" s="2174"/>
      <c r="O184" s="2124"/>
      <c r="P184" s="2081"/>
    </row>
    <row r="185" spans="1:16" ht="18.75" customHeight="1">
      <c r="A185" s="166"/>
      <c r="B185" s="84" t="s">
        <v>594</v>
      </c>
      <c r="C185" s="1997" t="s">
        <v>2179</v>
      </c>
      <c r="D185" s="1997"/>
      <c r="E185" s="1998"/>
      <c r="F185" s="33" t="s">
        <v>1949</v>
      </c>
      <c r="G185" s="2172"/>
      <c r="H185" s="2173"/>
      <c r="I185" s="2173"/>
      <c r="J185" s="2173"/>
      <c r="K185" s="2173"/>
      <c r="L185" s="2173"/>
      <c r="M185" s="2173"/>
      <c r="N185" s="2174"/>
      <c r="O185" s="2124"/>
      <c r="P185" s="2081"/>
    </row>
    <row r="186" spans="1:16" ht="18.75" customHeight="1">
      <c r="A186" s="166"/>
      <c r="B186" s="76" t="s">
        <v>596</v>
      </c>
      <c r="C186" s="1997" t="s">
        <v>2180</v>
      </c>
      <c r="D186" s="1997"/>
      <c r="E186" s="1998"/>
      <c r="F186" s="33" t="s">
        <v>1949</v>
      </c>
      <c r="G186" s="2175"/>
      <c r="H186" s="2176"/>
      <c r="I186" s="2176"/>
      <c r="J186" s="2176"/>
      <c r="K186" s="2176"/>
      <c r="L186" s="2176"/>
      <c r="M186" s="2176"/>
      <c r="N186" s="2177"/>
      <c r="O186" s="2197"/>
      <c r="P186" s="2084"/>
    </row>
    <row r="187" spans="1:16" ht="47.25" customHeight="1">
      <c r="A187" s="166"/>
      <c r="B187" s="1582" t="s">
        <v>643</v>
      </c>
      <c r="C187" s="2028" t="s">
        <v>2184</v>
      </c>
      <c r="D187" s="2028"/>
      <c r="E187" s="2029"/>
      <c r="F187" s="1542" t="s">
        <v>2165</v>
      </c>
      <c r="G187" s="2198" t="s">
        <v>2166</v>
      </c>
      <c r="H187" s="2199"/>
      <c r="I187" s="2199"/>
      <c r="J187" s="2199"/>
      <c r="K187" s="2200"/>
      <c r="L187" s="2201" t="s">
        <v>2167</v>
      </c>
      <c r="M187" s="2202"/>
      <c r="N187" s="2203"/>
      <c r="O187" s="2051" t="s">
        <v>2185</v>
      </c>
      <c r="P187" s="2051"/>
    </row>
    <row r="188" spans="1:16" ht="20.25" customHeight="1">
      <c r="A188" s="166"/>
      <c r="B188" s="1489" t="s">
        <v>435</v>
      </c>
      <c r="C188" s="1997" t="s">
        <v>2168</v>
      </c>
      <c r="D188" s="1997"/>
      <c r="E188" s="1998"/>
      <c r="F188" s="1523" t="s">
        <v>1962</v>
      </c>
      <c r="G188" s="2188"/>
      <c r="H188" s="2189"/>
      <c r="I188" s="2189"/>
      <c r="J188" s="2189"/>
      <c r="K188" s="2190"/>
      <c r="L188" s="2108" t="s">
        <v>2065</v>
      </c>
      <c r="M188" s="2110"/>
      <c r="N188" s="2191"/>
      <c r="O188" s="2124"/>
      <c r="P188" s="2124"/>
    </row>
    <row r="189" spans="1:16" ht="20.25" customHeight="1">
      <c r="A189" s="166"/>
      <c r="B189" s="1489" t="s">
        <v>441</v>
      </c>
      <c r="C189" s="1997" t="s">
        <v>2170</v>
      </c>
      <c r="D189" s="1997"/>
      <c r="E189" s="1998"/>
      <c r="F189" s="1523" t="s">
        <v>1962</v>
      </c>
      <c r="G189" s="2188"/>
      <c r="H189" s="2189"/>
      <c r="I189" s="2189"/>
      <c r="J189" s="2189"/>
      <c r="K189" s="2190"/>
      <c r="L189" s="2108" t="s">
        <v>2065</v>
      </c>
      <c r="M189" s="2110"/>
      <c r="N189" s="2191"/>
      <c r="O189" s="2124"/>
      <c r="P189" s="2124"/>
    </row>
    <row r="190" spans="1:16" ht="20.25" customHeight="1">
      <c r="A190" s="166"/>
      <c r="B190" s="1489" t="s">
        <v>443</v>
      </c>
      <c r="C190" s="1997" t="s">
        <v>2172</v>
      </c>
      <c r="D190" s="1997"/>
      <c r="E190" s="1998"/>
      <c r="F190" s="1523" t="s">
        <v>1962</v>
      </c>
      <c r="G190" s="2188"/>
      <c r="H190" s="2189"/>
      <c r="I190" s="2189"/>
      <c r="J190" s="2189"/>
      <c r="K190" s="2190"/>
      <c r="L190" s="2108" t="s">
        <v>2065</v>
      </c>
      <c r="M190" s="2110"/>
      <c r="N190" s="2191"/>
      <c r="O190" s="2124"/>
      <c r="P190" s="2124"/>
    </row>
    <row r="191" spans="1:16" ht="20.25" customHeight="1">
      <c r="A191" s="166"/>
      <c r="B191" s="1489" t="s">
        <v>445</v>
      </c>
      <c r="C191" s="1997" t="s">
        <v>2173</v>
      </c>
      <c r="D191" s="1997"/>
      <c r="E191" s="1998"/>
      <c r="F191" s="1523" t="s">
        <v>1962</v>
      </c>
      <c r="G191" s="2188"/>
      <c r="H191" s="2189"/>
      <c r="I191" s="2189"/>
      <c r="J191" s="2189"/>
      <c r="K191" s="2190"/>
      <c r="L191" s="2108" t="s">
        <v>2065</v>
      </c>
      <c r="M191" s="2110"/>
      <c r="N191" s="2191"/>
      <c r="O191" s="2124"/>
      <c r="P191" s="2124"/>
    </row>
    <row r="192" spans="1:16" ht="20.25" customHeight="1">
      <c r="A192" s="166"/>
      <c r="B192" s="1489" t="s">
        <v>448</v>
      </c>
      <c r="C192" s="1997" t="s">
        <v>2174</v>
      </c>
      <c r="D192" s="1997"/>
      <c r="E192" s="1998"/>
      <c r="F192" s="1532" t="s">
        <v>1962</v>
      </c>
      <c r="G192" s="2188"/>
      <c r="H192" s="2189"/>
      <c r="I192" s="2189"/>
      <c r="J192" s="2189"/>
      <c r="K192" s="2190"/>
      <c r="L192" s="2108" t="s">
        <v>2065</v>
      </c>
      <c r="M192" s="2110"/>
      <c r="N192" s="2191"/>
      <c r="O192" s="2124"/>
      <c r="P192" s="2124"/>
    </row>
    <row r="193" spans="1:16" ht="29.25" customHeight="1">
      <c r="A193" s="166"/>
      <c r="B193" s="84" t="s">
        <v>450</v>
      </c>
      <c r="C193" s="2028" t="s">
        <v>2175</v>
      </c>
      <c r="D193" s="2028"/>
      <c r="E193" s="2029"/>
      <c r="F193" s="1532" t="s">
        <v>1962</v>
      </c>
      <c r="G193" s="613"/>
      <c r="H193" s="614"/>
      <c r="I193" s="614"/>
      <c r="J193" s="614"/>
      <c r="K193" s="614"/>
      <c r="L193" s="2108" t="s">
        <v>2065</v>
      </c>
      <c r="M193" s="2110"/>
      <c r="N193" s="2191"/>
      <c r="O193" s="2124"/>
      <c r="P193" s="2124"/>
    </row>
    <row r="194" spans="1:16" ht="20.25" customHeight="1">
      <c r="A194" s="166"/>
      <c r="B194" s="1494" t="s">
        <v>453</v>
      </c>
      <c r="C194" s="1997" t="s">
        <v>2176</v>
      </c>
      <c r="D194" s="1997"/>
      <c r="E194" s="1998"/>
      <c r="F194" s="1532" t="s">
        <v>1962</v>
      </c>
      <c r="G194" s="613"/>
      <c r="H194" s="614"/>
      <c r="I194" s="614"/>
      <c r="J194" s="614"/>
      <c r="K194" s="614"/>
      <c r="L194" s="2108" t="s">
        <v>2065</v>
      </c>
      <c r="M194" s="2110"/>
      <c r="N194" s="2191"/>
      <c r="O194" s="2124"/>
      <c r="P194" s="2124"/>
    </row>
    <row r="195" spans="1:16" ht="20.25" customHeight="1">
      <c r="A195" s="166"/>
      <c r="B195" s="1494" t="s">
        <v>456</v>
      </c>
      <c r="C195" s="1997" t="s">
        <v>2177</v>
      </c>
      <c r="D195" s="1997"/>
      <c r="E195" s="1998"/>
      <c r="F195" s="1532" t="s">
        <v>1962</v>
      </c>
      <c r="G195" s="613"/>
      <c r="H195" s="614"/>
      <c r="I195" s="614"/>
      <c r="J195" s="614"/>
      <c r="K195" s="614"/>
      <c r="L195" s="2108" t="s">
        <v>2065</v>
      </c>
      <c r="M195" s="2110"/>
      <c r="N195" s="2191"/>
      <c r="O195" s="2124"/>
      <c r="P195" s="2124"/>
    </row>
    <row r="196" spans="1:16" ht="20.25" customHeight="1">
      <c r="A196" s="166"/>
      <c r="B196" s="1494" t="s">
        <v>458</v>
      </c>
      <c r="C196" s="1997" t="s">
        <v>2178</v>
      </c>
      <c r="D196" s="1997"/>
      <c r="E196" s="1998"/>
      <c r="F196" s="1532" t="s">
        <v>1962</v>
      </c>
      <c r="G196" s="613"/>
      <c r="H196" s="614"/>
      <c r="I196" s="614"/>
      <c r="J196" s="614"/>
      <c r="K196" s="614"/>
      <c r="L196" s="2108" t="s">
        <v>2065</v>
      </c>
      <c r="M196" s="2110"/>
      <c r="N196" s="2191"/>
      <c r="O196" s="2124"/>
      <c r="P196" s="2124"/>
    </row>
    <row r="197" spans="1:16" ht="20.25" customHeight="1">
      <c r="A197" s="166"/>
      <c r="B197" s="1494" t="s">
        <v>594</v>
      </c>
      <c r="C197" s="1997" t="s">
        <v>2179</v>
      </c>
      <c r="D197" s="1997"/>
      <c r="E197" s="1998"/>
      <c r="F197" s="1532" t="s">
        <v>1962</v>
      </c>
      <c r="G197" s="613"/>
      <c r="H197" s="614"/>
      <c r="I197" s="614"/>
      <c r="J197" s="614"/>
      <c r="K197" s="614"/>
      <c r="L197" s="2108" t="s">
        <v>2065</v>
      </c>
      <c r="M197" s="2110"/>
      <c r="N197" s="2191"/>
      <c r="O197" s="2124"/>
      <c r="P197" s="2124"/>
    </row>
    <row r="198" spans="1:16" ht="20.25" customHeight="1">
      <c r="A198" s="166"/>
      <c r="B198" s="1490" t="s">
        <v>596</v>
      </c>
      <c r="C198" s="1997" t="s">
        <v>2180</v>
      </c>
      <c r="D198" s="1997"/>
      <c r="E198" s="1998"/>
      <c r="F198" s="1532" t="s">
        <v>1962</v>
      </c>
      <c r="G198" s="613"/>
      <c r="H198" s="614"/>
      <c r="I198" s="614"/>
      <c r="J198" s="614"/>
      <c r="K198" s="614"/>
      <c r="L198" s="2108" t="s">
        <v>2065</v>
      </c>
      <c r="M198" s="2110"/>
      <c r="N198" s="2191"/>
      <c r="O198" s="2197"/>
      <c r="P198" s="2197"/>
    </row>
    <row r="199" spans="1:16" ht="61.5" customHeight="1">
      <c r="A199" s="166"/>
      <c r="B199" s="210" t="s">
        <v>200</v>
      </c>
      <c r="C199" s="2028" t="s">
        <v>2186</v>
      </c>
      <c r="D199" s="2028"/>
      <c r="E199" s="2029"/>
      <c r="F199" s="1542" t="s">
        <v>2165</v>
      </c>
      <c r="G199" s="2192" t="s">
        <v>2187</v>
      </c>
      <c r="H199" s="2193"/>
      <c r="I199" s="2193"/>
      <c r="J199" s="2193"/>
      <c r="K199" s="2193"/>
      <c r="L199" s="2193"/>
      <c r="M199" s="2193"/>
      <c r="N199" s="2194"/>
      <c r="O199" s="2051" t="s">
        <v>2188</v>
      </c>
      <c r="P199" s="2051"/>
    </row>
    <row r="200" spans="1:16" ht="21" customHeight="1">
      <c r="A200" s="166"/>
      <c r="B200" s="1489" t="s">
        <v>435</v>
      </c>
      <c r="C200" s="1997" t="s">
        <v>2168</v>
      </c>
      <c r="D200" s="1997"/>
      <c r="E200" s="1998"/>
      <c r="F200" s="33" t="s">
        <v>1962</v>
      </c>
      <c r="G200" s="2170"/>
      <c r="H200" s="2171"/>
      <c r="I200" s="2171"/>
      <c r="J200" s="2171"/>
      <c r="K200" s="2171"/>
      <c r="L200" s="2171"/>
      <c r="M200" s="2171"/>
      <c r="N200" s="2179"/>
      <c r="O200" s="2124"/>
      <c r="P200" s="2124"/>
    </row>
    <row r="201" spans="1:16" ht="21" customHeight="1">
      <c r="A201" s="166"/>
      <c r="B201" s="1489" t="s">
        <v>441</v>
      </c>
      <c r="C201" s="1997" t="s">
        <v>2170</v>
      </c>
      <c r="D201" s="1997"/>
      <c r="E201" s="1998"/>
      <c r="F201" s="33" t="s">
        <v>1962</v>
      </c>
      <c r="G201" s="2162"/>
      <c r="H201" s="2163"/>
      <c r="I201" s="2163"/>
      <c r="J201" s="2163"/>
      <c r="K201" s="2163"/>
      <c r="L201" s="2163"/>
      <c r="M201" s="2163"/>
      <c r="N201" s="2196"/>
      <c r="O201" s="2124"/>
      <c r="P201" s="2124"/>
    </row>
    <row r="202" spans="1:16" ht="21" customHeight="1">
      <c r="A202" s="166"/>
      <c r="B202" s="1489" t="s">
        <v>443</v>
      </c>
      <c r="C202" s="1997" t="s">
        <v>2172</v>
      </c>
      <c r="D202" s="1997"/>
      <c r="E202" s="1998"/>
      <c r="F202" s="33" t="s">
        <v>1962</v>
      </c>
      <c r="G202" s="2162"/>
      <c r="H202" s="2163"/>
      <c r="I202" s="2163"/>
      <c r="J202" s="2163"/>
      <c r="K202" s="2163"/>
      <c r="L202" s="2163"/>
      <c r="M202" s="2163"/>
      <c r="N202" s="2196"/>
      <c r="O202" s="2124"/>
      <c r="P202" s="2124"/>
    </row>
    <row r="203" spans="1:16" ht="21" customHeight="1">
      <c r="A203" s="166"/>
      <c r="B203" s="1489" t="s">
        <v>445</v>
      </c>
      <c r="C203" s="1997" t="s">
        <v>2173</v>
      </c>
      <c r="D203" s="1997"/>
      <c r="E203" s="1998"/>
      <c r="F203" s="33" t="s">
        <v>1962</v>
      </c>
      <c r="G203" s="2162"/>
      <c r="H203" s="2163"/>
      <c r="I203" s="2163"/>
      <c r="J203" s="2163"/>
      <c r="K203" s="2163"/>
      <c r="L203" s="2163"/>
      <c r="M203" s="2163"/>
      <c r="N203" s="2196"/>
      <c r="O203" s="2124"/>
      <c r="P203" s="2124"/>
    </row>
    <row r="204" spans="1:16" ht="21" customHeight="1">
      <c r="A204" s="166"/>
      <c r="B204" s="1490" t="s">
        <v>448</v>
      </c>
      <c r="C204" s="1997" t="s">
        <v>2174</v>
      </c>
      <c r="D204" s="1997"/>
      <c r="E204" s="1998"/>
      <c r="F204" s="33" t="s">
        <v>1962</v>
      </c>
      <c r="G204" s="2162"/>
      <c r="H204" s="2163"/>
      <c r="I204" s="2163"/>
      <c r="J204" s="2163"/>
      <c r="K204" s="2163"/>
      <c r="L204" s="2163"/>
      <c r="M204" s="2163"/>
      <c r="N204" s="2196"/>
      <c r="O204" s="2081"/>
      <c r="P204" s="2124"/>
    </row>
    <row r="205" spans="1:16" ht="30.75" customHeight="1">
      <c r="A205" s="166"/>
      <c r="B205" s="84" t="s">
        <v>450</v>
      </c>
      <c r="C205" s="2028" t="s">
        <v>2175</v>
      </c>
      <c r="D205" s="2028"/>
      <c r="E205" s="2029"/>
      <c r="F205" s="33" t="s">
        <v>1962</v>
      </c>
      <c r="G205" s="2170"/>
      <c r="H205" s="2171"/>
      <c r="I205" s="2171"/>
      <c r="J205" s="2171"/>
      <c r="K205" s="2171"/>
      <c r="L205" s="2171"/>
      <c r="M205" s="2171"/>
      <c r="N205" s="2179"/>
      <c r="O205" s="2081"/>
      <c r="P205" s="2124"/>
    </row>
    <row r="206" spans="1:16" ht="21" customHeight="1">
      <c r="A206" s="166"/>
      <c r="B206" s="1494" t="s">
        <v>453</v>
      </c>
      <c r="C206" s="1997" t="s">
        <v>2176</v>
      </c>
      <c r="D206" s="1997"/>
      <c r="E206" s="1998"/>
      <c r="F206" s="33" t="s">
        <v>1962</v>
      </c>
      <c r="G206" s="2162"/>
      <c r="H206" s="2163"/>
      <c r="I206" s="2163"/>
      <c r="J206" s="2163"/>
      <c r="K206" s="2163"/>
      <c r="L206" s="2163"/>
      <c r="M206" s="2163"/>
      <c r="N206" s="2196"/>
      <c r="O206" s="2081"/>
      <c r="P206" s="2124"/>
    </row>
    <row r="207" spans="1:16" ht="21" customHeight="1">
      <c r="A207" s="166"/>
      <c r="B207" s="1494" t="s">
        <v>456</v>
      </c>
      <c r="C207" s="1997" t="s">
        <v>2177</v>
      </c>
      <c r="D207" s="1997"/>
      <c r="E207" s="1998"/>
      <c r="F207" s="33" t="s">
        <v>1962</v>
      </c>
      <c r="G207" s="2172"/>
      <c r="H207" s="2173"/>
      <c r="I207" s="2173"/>
      <c r="J207" s="2173"/>
      <c r="K207" s="2173"/>
      <c r="L207" s="2173"/>
      <c r="M207" s="2173"/>
      <c r="N207" s="2174"/>
      <c r="O207" s="2081"/>
      <c r="P207" s="2124"/>
    </row>
    <row r="208" spans="1:16" ht="21" customHeight="1">
      <c r="A208" s="166"/>
      <c r="B208" s="1494" t="s">
        <v>458</v>
      </c>
      <c r="C208" s="1997" t="s">
        <v>2178</v>
      </c>
      <c r="D208" s="1997"/>
      <c r="E208" s="1998"/>
      <c r="F208" s="33" t="s">
        <v>1962</v>
      </c>
      <c r="G208" s="2162"/>
      <c r="H208" s="2163"/>
      <c r="I208" s="2163"/>
      <c r="J208" s="2163"/>
      <c r="K208" s="2163"/>
      <c r="L208" s="2163"/>
      <c r="M208" s="2163"/>
      <c r="N208" s="2196"/>
      <c r="O208" s="2081"/>
      <c r="P208" s="2124"/>
    </row>
    <row r="209" spans="1:16" ht="21" customHeight="1">
      <c r="A209" s="166"/>
      <c r="B209" s="1494" t="s">
        <v>594</v>
      </c>
      <c r="C209" s="1997" t="s">
        <v>2179</v>
      </c>
      <c r="D209" s="1997"/>
      <c r="E209" s="1998"/>
      <c r="F209" s="33" t="s">
        <v>1962</v>
      </c>
      <c r="G209" s="2172"/>
      <c r="H209" s="2173"/>
      <c r="I209" s="2173"/>
      <c r="J209" s="2173"/>
      <c r="K209" s="2173"/>
      <c r="L209" s="2173"/>
      <c r="M209" s="2173"/>
      <c r="N209" s="2174"/>
      <c r="O209" s="2081"/>
      <c r="P209" s="2124"/>
    </row>
    <row r="210" spans="1:16" ht="21" customHeight="1" thickBot="1">
      <c r="A210" s="166"/>
      <c r="B210" s="39" t="s">
        <v>596</v>
      </c>
      <c r="C210" s="1978" t="s">
        <v>2180</v>
      </c>
      <c r="D210" s="1978"/>
      <c r="E210" s="1979"/>
      <c r="F210" s="86" t="s">
        <v>1962</v>
      </c>
      <c r="G210" s="2180"/>
      <c r="H210" s="2181"/>
      <c r="I210" s="2181"/>
      <c r="J210" s="2181"/>
      <c r="K210" s="2181"/>
      <c r="L210" s="2181"/>
      <c r="M210" s="2181"/>
      <c r="N210" s="2182"/>
      <c r="O210" s="2195"/>
      <c r="P210" s="2124"/>
    </row>
    <row r="211" spans="1:16" ht="34.5" customHeight="1">
      <c r="B211" s="23" t="s">
        <v>648</v>
      </c>
      <c r="C211" s="1997" t="s">
        <v>2189</v>
      </c>
      <c r="D211" s="1997"/>
      <c r="E211" s="1997"/>
      <c r="F211" s="1997"/>
      <c r="G211" s="1998"/>
      <c r="H211" s="2183" t="s">
        <v>1949</v>
      </c>
      <c r="I211" s="2184"/>
      <c r="J211" s="2185"/>
      <c r="K211" s="2186" t="s">
        <v>2036</v>
      </c>
      <c r="L211" s="2170"/>
      <c r="M211" s="2171"/>
      <c r="N211" s="2179"/>
      <c r="O211" s="1991" t="s">
        <v>2190</v>
      </c>
      <c r="P211" s="1991"/>
    </row>
    <row r="212" spans="1:16" ht="25.5" customHeight="1">
      <c r="B212" s="1490" t="s">
        <v>435</v>
      </c>
      <c r="C212" s="1997" t="s">
        <v>2191</v>
      </c>
      <c r="D212" s="1997"/>
      <c r="E212" s="1997"/>
      <c r="F212" s="1997"/>
      <c r="G212" s="1997"/>
      <c r="H212" s="1997"/>
      <c r="I212" s="1997"/>
      <c r="J212" s="1998"/>
      <c r="K212" s="2187"/>
      <c r="L212" s="2172"/>
      <c r="M212" s="2173"/>
      <c r="N212" s="2174"/>
      <c r="O212" s="2017"/>
      <c r="P212" s="2017"/>
    </row>
    <row r="213" spans="1:16" ht="20.25" customHeight="1">
      <c r="B213" s="1490"/>
      <c r="C213" s="1549" t="s">
        <v>651</v>
      </c>
      <c r="D213" s="2158" t="s">
        <v>2192</v>
      </c>
      <c r="E213" s="2158"/>
      <c r="F213" s="2158"/>
      <c r="G213" s="2159"/>
      <c r="H213" s="2108" t="s">
        <v>1962</v>
      </c>
      <c r="I213" s="2110"/>
      <c r="J213" s="2109"/>
      <c r="K213" s="2187"/>
      <c r="L213" s="2172"/>
      <c r="M213" s="2173"/>
      <c r="N213" s="2174"/>
      <c r="O213" s="2017"/>
      <c r="P213" s="2017"/>
    </row>
    <row r="214" spans="1:16" ht="20.25" customHeight="1">
      <c r="B214" s="1490"/>
      <c r="C214" s="1549" t="s">
        <v>489</v>
      </c>
      <c r="D214" s="1997" t="s">
        <v>1085</v>
      </c>
      <c r="E214" s="1997"/>
      <c r="F214" s="1997"/>
      <c r="G214" s="1998"/>
      <c r="H214" s="2108" t="s">
        <v>1962</v>
      </c>
      <c r="I214" s="2110"/>
      <c r="J214" s="2109"/>
      <c r="K214" s="2187"/>
      <c r="L214" s="2172"/>
      <c r="M214" s="2173"/>
      <c r="N214" s="2174"/>
      <c r="O214" s="2017"/>
      <c r="P214" s="2017"/>
    </row>
    <row r="215" spans="1:16" ht="20.25" customHeight="1">
      <c r="B215" s="1490"/>
      <c r="C215" s="1549" t="s">
        <v>493</v>
      </c>
      <c r="D215" s="1997" t="s">
        <v>2117</v>
      </c>
      <c r="E215" s="1997"/>
      <c r="F215" s="1997"/>
      <c r="G215" s="1998"/>
      <c r="H215" s="2108" t="s">
        <v>1962</v>
      </c>
      <c r="I215" s="2110"/>
      <c r="J215" s="2109"/>
      <c r="K215" s="2187"/>
      <c r="L215" s="2172"/>
      <c r="M215" s="2173"/>
      <c r="N215" s="2174"/>
      <c r="O215" s="2017"/>
      <c r="P215" s="2017"/>
    </row>
    <row r="216" spans="1:16" ht="20.25" customHeight="1">
      <c r="B216" s="1490"/>
      <c r="C216" s="1549" t="s">
        <v>498</v>
      </c>
      <c r="D216" s="1997" t="s">
        <v>2115</v>
      </c>
      <c r="E216" s="1997"/>
      <c r="F216" s="1997"/>
      <c r="G216" s="1998"/>
      <c r="H216" s="2108" t="s">
        <v>1949</v>
      </c>
      <c r="I216" s="2110"/>
      <c r="J216" s="2109"/>
      <c r="K216" s="2187"/>
      <c r="L216" s="2172"/>
      <c r="M216" s="2173"/>
      <c r="N216" s="2174"/>
      <c r="O216" s="2017"/>
      <c r="P216" s="2017"/>
    </row>
    <row r="217" spans="1:16" ht="23.25" customHeight="1" thickBot="1">
      <c r="B217" s="1490" t="s">
        <v>441</v>
      </c>
      <c r="C217" s="1830" t="s">
        <v>2193</v>
      </c>
      <c r="D217" s="1830"/>
      <c r="E217" s="1830"/>
      <c r="F217" s="1830"/>
      <c r="G217" s="1831"/>
      <c r="H217" s="2152"/>
      <c r="I217" s="2153"/>
      <c r="J217" s="2178"/>
      <c r="K217" s="2187"/>
      <c r="L217" s="2172"/>
      <c r="M217" s="2173"/>
      <c r="N217" s="2174"/>
      <c r="O217" s="1992"/>
      <c r="P217" s="1992"/>
    </row>
    <row r="218" spans="1:16" ht="27" customHeight="1">
      <c r="B218" s="1520" t="s">
        <v>654</v>
      </c>
      <c r="C218" s="1997" t="s">
        <v>2194</v>
      </c>
      <c r="D218" s="1997"/>
      <c r="E218" s="1997"/>
      <c r="F218" s="1997"/>
      <c r="G218" s="1997"/>
      <c r="H218" s="1997"/>
      <c r="I218" s="1997"/>
      <c r="J218" s="1997"/>
      <c r="K218" s="1997"/>
      <c r="L218" s="1997"/>
      <c r="M218" s="1997"/>
      <c r="N218" s="2041"/>
      <c r="O218" s="1991" t="s">
        <v>1981</v>
      </c>
      <c r="P218" s="2050"/>
    </row>
    <row r="219" spans="1:16" ht="21.75" customHeight="1">
      <c r="B219" s="1490" t="s">
        <v>435</v>
      </c>
      <c r="C219" s="1997" t="s">
        <v>2195</v>
      </c>
      <c r="D219" s="1997"/>
      <c r="E219" s="1998"/>
      <c r="F219" s="1995" t="s">
        <v>1962</v>
      </c>
      <c r="G219" s="2160"/>
      <c r="H219" s="2160"/>
      <c r="I219" s="2160"/>
      <c r="J219" s="2013"/>
      <c r="K219" s="2169" t="s">
        <v>2036</v>
      </c>
      <c r="L219" s="2170"/>
      <c r="M219" s="2171"/>
      <c r="N219" s="2171"/>
      <c r="O219" s="2017"/>
      <c r="P219" s="2017"/>
    </row>
    <row r="220" spans="1:16" ht="21.75" customHeight="1">
      <c r="B220" s="1490" t="s">
        <v>441</v>
      </c>
      <c r="C220" s="1997" t="s">
        <v>2196</v>
      </c>
      <c r="D220" s="1997"/>
      <c r="E220" s="1998"/>
      <c r="F220" s="1995" t="s">
        <v>1949</v>
      </c>
      <c r="G220" s="2160"/>
      <c r="H220" s="2160"/>
      <c r="I220" s="2160"/>
      <c r="J220" s="2013"/>
      <c r="K220" s="2169"/>
      <c r="L220" s="2172"/>
      <c r="M220" s="2173"/>
      <c r="N220" s="2173"/>
      <c r="O220" s="2017"/>
      <c r="P220" s="2017"/>
    </row>
    <row r="221" spans="1:16" ht="31.5" customHeight="1">
      <c r="B221" s="76" t="s">
        <v>443</v>
      </c>
      <c r="C221" s="2028" t="s">
        <v>2197</v>
      </c>
      <c r="D221" s="2028"/>
      <c r="E221" s="2029"/>
      <c r="F221" s="1995" t="s">
        <v>1949</v>
      </c>
      <c r="G221" s="2160"/>
      <c r="H221" s="2160"/>
      <c r="I221" s="2160"/>
      <c r="J221" s="2013"/>
      <c r="K221" s="2169"/>
      <c r="L221" s="2172"/>
      <c r="M221" s="2173"/>
      <c r="N221" s="2173"/>
      <c r="O221" s="2017"/>
      <c r="P221" s="2017"/>
    </row>
    <row r="222" spans="1:16" ht="30" customHeight="1">
      <c r="B222" s="87"/>
      <c r="C222" s="2028" t="s">
        <v>2198</v>
      </c>
      <c r="D222" s="2028"/>
      <c r="E222" s="2029"/>
      <c r="F222" s="2162" t="s">
        <v>2199</v>
      </c>
      <c r="G222" s="2163"/>
      <c r="H222" s="2163"/>
      <c r="I222" s="2163"/>
      <c r="J222" s="2164"/>
      <c r="K222" s="2169"/>
      <c r="L222" s="2172"/>
      <c r="M222" s="2173"/>
      <c r="N222" s="2173"/>
      <c r="O222" s="1992"/>
      <c r="P222" s="1992"/>
    </row>
    <row r="223" spans="1:16" ht="54" customHeight="1">
      <c r="B223" s="76" t="s">
        <v>445</v>
      </c>
      <c r="C223" s="2028" t="s">
        <v>2200</v>
      </c>
      <c r="D223" s="2028"/>
      <c r="E223" s="2029"/>
      <c r="F223" s="1995" t="s">
        <v>1962</v>
      </c>
      <c r="G223" s="2160"/>
      <c r="H223" s="2160"/>
      <c r="I223" s="2160"/>
      <c r="J223" s="2013"/>
      <c r="K223" s="2169"/>
      <c r="L223" s="2172"/>
      <c r="M223" s="2173"/>
      <c r="N223" s="2174"/>
      <c r="O223" s="2006" t="s">
        <v>2201</v>
      </c>
      <c r="P223" s="1991"/>
    </row>
    <row r="224" spans="1:16" ht="33" customHeight="1">
      <c r="B224" s="87"/>
      <c r="C224" s="1997" t="s">
        <v>2202</v>
      </c>
      <c r="D224" s="1997"/>
      <c r="E224" s="1998"/>
      <c r="F224" s="2162"/>
      <c r="G224" s="2163"/>
      <c r="H224" s="2163"/>
      <c r="I224" s="2163"/>
      <c r="J224" s="2164"/>
      <c r="K224" s="2169"/>
      <c r="L224" s="2172"/>
      <c r="M224" s="2173"/>
      <c r="N224" s="2174"/>
      <c r="O224" s="2161"/>
      <c r="P224" s="1992"/>
    </row>
    <row r="225" spans="2:16" ht="36.75" customHeight="1">
      <c r="B225" s="1580" t="s">
        <v>662</v>
      </c>
      <c r="C225" s="2812" t="s">
        <v>2203</v>
      </c>
      <c r="D225" s="2812"/>
      <c r="E225" s="2812"/>
      <c r="F225" s="2812"/>
      <c r="G225" s="2812"/>
      <c r="H225" s="1995" t="s">
        <v>1962</v>
      </c>
      <c r="I225" s="2160"/>
      <c r="J225" s="2013"/>
      <c r="K225" s="2169"/>
      <c r="L225" s="2172"/>
      <c r="M225" s="2173"/>
      <c r="N225" s="2174"/>
      <c r="O225" s="2165" t="s">
        <v>2204</v>
      </c>
      <c r="P225" s="2017"/>
    </row>
    <row r="226" spans="2:16" ht="27" customHeight="1">
      <c r="B226" s="22" t="s">
        <v>435</v>
      </c>
      <c r="C226" s="2028" t="s">
        <v>2205</v>
      </c>
      <c r="D226" s="2028"/>
      <c r="E226" s="2028"/>
      <c r="F226" s="2028"/>
      <c r="G226" s="2028"/>
      <c r="H226" s="2166"/>
      <c r="I226" s="2167"/>
      <c r="J226" s="2168"/>
      <c r="K226" s="2169"/>
      <c r="L226" s="2175"/>
      <c r="M226" s="2176"/>
      <c r="N226" s="2177"/>
      <c r="O226" s="2161"/>
      <c r="P226" s="1992"/>
    </row>
    <row r="227" spans="2:16" ht="24" customHeight="1">
      <c r="B227" s="87" t="s">
        <v>665</v>
      </c>
      <c r="C227" s="2028" t="s">
        <v>2206</v>
      </c>
      <c r="D227" s="2028"/>
      <c r="E227" s="2028"/>
      <c r="F227" s="2028"/>
      <c r="G227" s="2028"/>
      <c r="H227" s="2099"/>
      <c r="I227" s="2099"/>
      <c r="J227" s="2099"/>
      <c r="K227" s="2099"/>
      <c r="L227" s="2099"/>
      <c r="M227" s="2099"/>
      <c r="N227" s="2099"/>
      <c r="O227" s="1991" t="s">
        <v>2207</v>
      </c>
      <c r="P227" s="1991"/>
    </row>
    <row r="228" spans="2:16" ht="57.75" customHeight="1">
      <c r="B228" s="88" t="s">
        <v>435</v>
      </c>
      <c r="C228" s="1885" t="s">
        <v>2118</v>
      </c>
      <c r="D228" s="1885"/>
      <c r="E228" s="1885"/>
      <c r="F228" s="1885"/>
      <c r="G228" s="1885"/>
      <c r="H228" s="1885"/>
      <c r="I228" s="1885"/>
      <c r="J228" s="2148"/>
      <c r="K228" s="1522" t="s">
        <v>1949</v>
      </c>
      <c r="L228" s="2149" t="s">
        <v>2036</v>
      </c>
      <c r="M228" s="2152"/>
      <c r="N228" s="2153"/>
      <c r="O228" s="2017"/>
      <c r="P228" s="2017"/>
    </row>
    <row r="229" spans="2:16" ht="31.5" customHeight="1">
      <c r="B229" s="88" t="s">
        <v>441</v>
      </c>
      <c r="C229" s="1885" t="s">
        <v>2119</v>
      </c>
      <c r="D229" s="1885"/>
      <c r="E229" s="1885"/>
      <c r="F229" s="1885"/>
      <c r="G229" s="1885"/>
      <c r="H229" s="1885"/>
      <c r="I229" s="1885"/>
      <c r="J229" s="2148"/>
      <c r="K229" s="1522" t="s">
        <v>1949</v>
      </c>
      <c r="L229" s="2150"/>
      <c r="M229" s="2154"/>
      <c r="N229" s="2107"/>
      <c r="O229" s="2017"/>
      <c r="P229" s="2017"/>
    </row>
    <row r="230" spans="2:16" ht="42.75" customHeight="1">
      <c r="B230" s="88" t="s">
        <v>443</v>
      </c>
      <c r="C230" s="1885" t="s">
        <v>2120</v>
      </c>
      <c r="D230" s="1885"/>
      <c r="E230" s="1885"/>
      <c r="F230" s="1885"/>
      <c r="G230" s="1885"/>
      <c r="H230" s="1885"/>
      <c r="I230" s="1885"/>
      <c r="J230" s="2148"/>
      <c r="K230" s="1522" t="s">
        <v>1949</v>
      </c>
      <c r="L230" s="2150"/>
      <c r="M230" s="2154"/>
      <c r="N230" s="2107"/>
      <c r="O230" s="2017"/>
      <c r="P230" s="2017"/>
    </row>
    <row r="231" spans="2:16" ht="21.75" customHeight="1">
      <c r="B231" s="88" t="s">
        <v>445</v>
      </c>
      <c r="C231" s="1885" t="s">
        <v>2208</v>
      </c>
      <c r="D231" s="1885"/>
      <c r="E231" s="1885"/>
      <c r="F231" s="1885"/>
      <c r="G231" s="1885"/>
      <c r="H231" s="1885"/>
      <c r="I231" s="1885"/>
      <c r="J231" s="2148"/>
      <c r="K231" s="1522" t="s">
        <v>1949</v>
      </c>
      <c r="L231" s="2150"/>
      <c r="M231" s="2154"/>
      <c r="N231" s="2107"/>
      <c r="O231" s="2017"/>
      <c r="P231" s="2017"/>
    </row>
    <row r="232" spans="2:16" ht="21.75" customHeight="1">
      <c r="B232" s="88" t="s">
        <v>448</v>
      </c>
      <c r="C232" s="1885" t="s">
        <v>2209</v>
      </c>
      <c r="D232" s="1885"/>
      <c r="E232" s="1885"/>
      <c r="F232" s="1885"/>
      <c r="G232" s="1885"/>
      <c r="H232" s="1885"/>
      <c r="I232" s="1885"/>
      <c r="J232" s="2148"/>
      <c r="K232" s="1522" t="s">
        <v>1949</v>
      </c>
      <c r="L232" s="2150"/>
      <c r="M232" s="2154"/>
      <c r="N232" s="2107"/>
      <c r="O232" s="2017"/>
      <c r="P232" s="2017"/>
    </row>
    <row r="233" spans="2:16" ht="21.75" customHeight="1">
      <c r="B233" s="88" t="s">
        <v>450</v>
      </c>
      <c r="C233" s="1885" t="s">
        <v>2210</v>
      </c>
      <c r="D233" s="1885"/>
      <c r="E233" s="1885"/>
      <c r="F233" s="1885"/>
      <c r="G233" s="1885"/>
      <c r="H233" s="1885"/>
      <c r="I233" s="1885"/>
      <c r="J233" s="2148"/>
      <c r="K233" s="1522" t="s">
        <v>1962</v>
      </c>
      <c r="L233" s="2150"/>
      <c r="M233" s="2154"/>
      <c r="N233" s="2107"/>
      <c r="O233" s="2017"/>
      <c r="P233" s="2017"/>
    </row>
    <row r="234" spans="2:16" ht="21.75" customHeight="1">
      <c r="B234" s="88" t="s">
        <v>453</v>
      </c>
      <c r="C234" s="1885" t="s">
        <v>2029</v>
      </c>
      <c r="D234" s="1885"/>
      <c r="E234" s="1885"/>
      <c r="F234" s="1885"/>
      <c r="G234" s="1885"/>
      <c r="H234" s="1885"/>
      <c r="I234" s="1885"/>
      <c r="J234" s="2148"/>
      <c r="K234" s="1522" t="s">
        <v>1962</v>
      </c>
      <c r="L234" s="2150"/>
      <c r="M234" s="2154"/>
      <c r="N234" s="2107"/>
      <c r="O234" s="2017"/>
      <c r="P234" s="2017"/>
    </row>
    <row r="235" spans="2:16" ht="21.75" customHeight="1">
      <c r="B235" s="88" t="s">
        <v>456</v>
      </c>
      <c r="C235" s="1885" t="s">
        <v>2030</v>
      </c>
      <c r="D235" s="1885"/>
      <c r="E235" s="1885"/>
      <c r="F235" s="1885"/>
      <c r="G235" s="1885"/>
      <c r="H235" s="1885"/>
      <c r="I235" s="1885"/>
      <c r="J235" s="2148"/>
      <c r="K235" s="1522" t="s">
        <v>1962</v>
      </c>
      <c r="L235" s="2150"/>
      <c r="M235" s="2154"/>
      <c r="N235" s="2107"/>
      <c r="O235" s="2017"/>
      <c r="P235" s="2017"/>
    </row>
    <row r="236" spans="2:16" ht="21.75" customHeight="1">
      <c r="B236" s="88" t="s">
        <v>458</v>
      </c>
      <c r="C236" s="1885" t="s">
        <v>2211</v>
      </c>
      <c r="D236" s="1885"/>
      <c r="E236" s="1885"/>
      <c r="F236" s="1885"/>
      <c r="G236" s="1885"/>
      <c r="H236" s="1885"/>
      <c r="I236" s="1885"/>
      <c r="J236" s="2148"/>
      <c r="K236" s="1522" t="s">
        <v>1949</v>
      </c>
      <c r="L236" s="2150"/>
      <c r="M236" s="2154"/>
      <c r="N236" s="2107"/>
      <c r="O236" s="2017"/>
      <c r="P236" s="2017"/>
    </row>
    <row r="237" spans="2:16" ht="21.75" customHeight="1">
      <c r="B237" s="88" t="s">
        <v>594</v>
      </c>
      <c r="C237" s="1885" t="s">
        <v>2126</v>
      </c>
      <c r="D237" s="1885"/>
      <c r="E237" s="1885"/>
      <c r="F237" s="1885"/>
      <c r="G237" s="1885"/>
      <c r="H237" s="1885"/>
      <c r="I237" s="1885"/>
      <c r="J237" s="2148"/>
      <c r="K237" s="1522" t="s">
        <v>1962</v>
      </c>
      <c r="L237" s="2150"/>
      <c r="M237" s="2154"/>
      <c r="N237" s="2107"/>
      <c r="O237" s="2017"/>
      <c r="P237" s="2017"/>
    </row>
    <row r="238" spans="2:16" ht="21.75" customHeight="1">
      <c r="B238" s="88" t="s">
        <v>596</v>
      </c>
      <c r="C238" s="1885" t="s">
        <v>2127</v>
      </c>
      <c r="D238" s="1885"/>
      <c r="E238" s="1885"/>
      <c r="F238" s="1885"/>
      <c r="G238" s="1885"/>
      <c r="H238" s="1885"/>
      <c r="I238" s="1885"/>
      <c r="J238" s="2148"/>
      <c r="K238" s="1522" t="s">
        <v>1962</v>
      </c>
      <c r="L238" s="2150"/>
      <c r="M238" s="2154"/>
      <c r="N238" s="2107"/>
      <c r="O238" s="2017"/>
      <c r="P238" s="2017"/>
    </row>
    <row r="239" spans="2:16" ht="21.75" customHeight="1">
      <c r="B239" s="88" t="s">
        <v>673</v>
      </c>
      <c r="C239" s="1885" t="s">
        <v>2128</v>
      </c>
      <c r="D239" s="1885"/>
      <c r="E239" s="1885"/>
      <c r="F239" s="1885"/>
      <c r="G239" s="1885"/>
      <c r="H239" s="1885"/>
      <c r="I239" s="1885"/>
      <c r="J239" s="2148"/>
      <c r="K239" s="1522" t="s">
        <v>1962</v>
      </c>
      <c r="L239" s="2150"/>
      <c r="M239" s="2154"/>
      <c r="N239" s="2107"/>
      <c r="O239" s="2017"/>
      <c r="P239" s="2017"/>
    </row>
    <row r="240" spans="2:16" ht="24" customHeight="1">
      <c r="B240" s="89" t="s">
        <v>600</v>
      </c>
      <c r="C240" s="1997" t="s">
        <v>2212</v>
      </c>
      <c r="D240" s="1997"/>
      <c r="E240" s="1997"/>
      <c r="F240" s="1997"/>
      <c r="G240" s="1997"/>
      <c r="H240" s="1997"/>
      <c r="I240" s="1997"/>
      <c r="J240" s="1998"/>
      <c r="K240" s="1522" t="s">
        <v>2077</v>
      </c>
      <c r="L240" s="2150"/>
      <c r="M240" s="2154"/>
      <c r="N240" s="2107"/>
      <c r="O240" s="2017"/>
      <c r="P240" s="2017"/>
    </row>
    <row r="241" spans="2:16" ht="27" customHeight="1">
      <c r="B241" s="88"/>
      <c r="C241" s="1997" t="s">
        <v>2213</v>
      </c>
      <c r="D241" s="1997"/>
      <c r="E241" s="1998"/>
      <c r="F241" s="2093"/>
      <c r="G241" s="2157"/>
      <c r="H241" s="2157"/>
      <c r="I241" s="2157"/>
      <c r="J241" s="2157"/>
      <c r="K241" s="2157"/>
      <c r="L241" s="2150"/>
      <c r="M241" s="2154"/>
      <c r="N241" s="2107"/>
      <c r="O241" s="2017"/>
      <c r="P241" s="2017"/>
    </row>
    <row r="242" spans="2:16" ht="23.25" customHeight="1">
      <c r="B242" s="90" t="s">
        <v>676</v>
      </c>
      <c r="C242" s="2158" t="s">
        <v>2214</v>
      </c>
      <c r="D242" s="2158"/>
      <c r="E242" s="2158"/>
      <c r="F242" s="2158"/>
      <c r="G242" s="2158"/>
      <c r="H242" s="2158"/>
      <c r="I242" s="2158"/>
      <c r="J242" s="2159"/>
      <c r="K242" s="91">
        <v>43107</v>
      </c>
      <c r="L242" s="2150"/>
      <c r="M242" s="2154"/>
      <c r="N242" s="2107"/>
      <c r="O242" s="2017"/>
      <c r="P242" s="2017"/>
    </row>
    <row r="243" spans="2:16" ht="23.25" customHeight="1">
      <c r="B243" s="90" t="s">
        <v>678</v>
      </c>
      <c r="C243" s="1997" t="s">
        <v>2215</v>
      </c>
      <c r="D243" s="1997"/>
      <c r="E243" s="1998"/>
      <c r="F243" s="1995" t="s">
        <v>2216</v>
      </c>
      <c r="G243" s="2160"/>
      <c r="H243" s="2160"/>
      <c r="I243" s="2160"/>
      <c r="J243" s="2160"/>
      <c r="K243" s="2160"/>
      <c r="L243" s="2151"/>
      <c r="M243" s="2155"/>
      <c r="N243" s="2156"/>
      <c r="O243" s="1992"/>
      <c r="P243" s="2017"/>
    </row>
    <row r="244" spans="2:16" ht="23.25" customHeight="1">
      <c r="B244" s="90" t="s">
        <v>680</v>
      </c>
      <c r="C244" s="1997" t="s">
        <v>2217</v>
      </c>
      <c r="D244" s="1997"/>
      <c r="E244" s="1997"/>
      <c r="F244" s="1997"/>
      <c r="G244" s="1997"/>
      <c r="H244" s="1997"/>
      <c r="I244" s="1997"/>
      <c r="J244" s="1997"/>
      <c r="K244" s="1997"/>
      <c r="L244" s="1997"/>
      <c r="M244" s="1997"/>
      <c r="N244" s="2041"/>
      <c r="O244" s="1991" t="s">
        <v>2218</v>
      </c>
      <c r="P244" s="1991"/>
    </row>
    <row r="245" spans="2:16" ht="23.25" customHeight="1">
      <c r="B245" s="89" t="s">
        <v>435</v>
      </c>
      <c r="C245" s="1903" t="s">
        <v>2117</v>
      </c>
      <c r="D245" s="1903"/>
      <c r="E245" s="2138"/>
      <c r="F245" s="1754" t="s">
        <v>2219</v>
      </c>
      <c r="G245" s="1755"/>
      <c r="H245" s="2139" t="s">
        <v>2036</v>
      </c>
      <c r="I245" s="2141"/>
      <c r="J245" s="2142"/>
      <c r="K245" s="2142"/>
      <c r="L245" s="2142"/>
      <c r="M245" s="2142"/>
      <c r="N245" s="2143"/>
      <c r="O245" s="2017"/>
      <c r="P245" s="2017"/>
    </row>
    <row r="246" spans="2:16" ht="23.25" customHeight="1">
      <c r="B246" s="89" t="s">
        <v>441</v>
      </c>
      <c r="C246" s="1903" t="s">
        <v>2220</v>
      </c>
      <c r="D246" s="1903"/>
      <c r="E246" s="2138"/>
      <c r="F246" s="1754" t="s">
        <v>2221</v>
      </c>
      <c r="G246" s="1755"/>
      <c r="H246" s="1811"/>
      <c r="I246" s="2144"/>
      <c r="J246" s="2117"/>
      <c r="K246" s="2117"/>
      <c r="L246" s="2117"/>
      <c r="M246" s="2117"/>
      <c r="N246" s="2118"/>
      <c r="O246" s="2017"/>
      <c r="P246" s="2017"/>
    </row>
    <row r="247" spans="2:16" ht="28.5" customHeight="1">
      <c r="B247" s="89" t="s">
        <v>443</v>
      </c>
      <c r="C247" s="1903" t="s">
        <v>2222</v>
      </c>
      <c r="D247" s="1903"/>
      <c r="E247" s="2138"/>
      <c r="F247" s="1754" t="s">
        <v>2223</v>
      </c>
      <c r="G247" s="1755"/>
      <c r="H247" s="1811"/>
      <c r="I247" s="2144"/>
      <c r="J247" s="2117"/>
      <c r="K247" s="2117"/>
      <c r="L247" s="2117"/>
      <c r="M247" s="2117"/>
      <c r="N247" s="2118"/>
      <c r="O247" s="2017"/>
      <c r="P247" s="2017"/>
    </row>
    <row r="248" spans="2:16" ht="28.5" customHeight="1">
      <c r="B248" s="89" t="s">
        <v>445</v>
      </c>
      <c r="C248" s="1903" t="s">
        <v>2224</v>
      </c>
      <c r="D248" s="1903"/>
      <c r="E248" s="2138"/>
      <c r="F248" s="1754" t="s">
        <v>2225</v>
      </c>
      <c r="G248" s="1755"/>
      <c r="H248" s="1811"/>
      <c r="I248" s="2144"/>
      <c r="J248" s="2117"/>
      <c r="K248" s="2117"/>
      <c r="L248" s="2117"/>
      <c r="M248" s="2117"/>
      <c r="N248" s="2118"/>
      <c r="O248" s="2017"/>
      <c r="P248" s="2017"/>
    </row>
    <row r="249" spans="2:16" ht="23.25" customHeight="1">
      <c r="B249" s="89" t="s">
        <v>448</v>
      </c>
      <c r="C249" s="1903" t="s">
        <v>2226</v>
      </c>
      <c r="D249" s="1903"/>
      <c r="E249" s="2138"/>
      <c r="F249" s="1754" t="s">
        <v>2077</v>
      </c>
      <c r="G249" s="1755"/>
      <c r="H249" s="1811"/>
      <c r="I249" s="2144"/>
      <c r="J249" s="2117"/>
      <c r="K249" s="2117"/>
      <c r="L249" s="2117"/>
      <c r="M249" s="2117"/>
      <c r="N249" s="2118"/>
      <c r="O249" s="2017"/>
      <c r="P249" s="2017"/>
    </row>
    <row r="250" spans="2:16" ht="23.25" customHeight="1">
      <c r="B250" s="90"/>
      <c r="C250" s="1903" t="s">
        <v>2102</v>
      </c>
      <c r="D250" s="1903"/>
      <c r="E250" s="2138"/>
      <c r="F250" s="1754"/>
      <c r="G250" s="1755"/>
      <c r="H250" s="2140"/>
      <c r="I250" s="2145"/>
      <c r="J250" s="2119"/>
      <c r="K250" s="2119"/>
      <c r="L250" s="2119"/>
      <c r="M250" s="2119"/>
      <c r="N250" s="2120"/>
      <c r="O250" s="2017"/>
      <c r="P250" s="1992"/>
    </row>
    <row r="251" spans="2:16" ht="52.5" customHeight="1">
      <c r="B251" s="211" t="s">
        <v>684</v>
      </c>
      <c r="C251" s="2028" t="s">
        <v>2227</v>
      </c>
      <c r="D251" s="2028"/>
      <c r="E251" s="2028"/>
      <c r="F251" s="2028"/>
      <c r="G251" s="92" t="s">
        <v>2228</v>
      </c>
      <c r="H251" s="1527" t="s">
        <v>2036</v>
      </c>
      <c r="I251" s="2121"/>
      <c r="J251" s="2122"/>
      <c r="K251" s="2122"/>
      <c r="L251" s="2122"/>
      <c r="M251" s="2122"/>
      <c r="N251" s="2123"/>
      <c r="O251" s="93" t="s">
        <v>1981</v>
      </c>
      <c r="P251" s="1504"/>
    </row>
    <row r="252" spans="2:16" ht="33" customHeight="1">
      <c r="B252" s="90" t="s">
        <v>686</v>
      </c>
      <c r="C252" s="1997" t="s">
        <v>2229</v>
      </c>
      <c r="D252" s="1997"/>
      <c r="E252" s="1997"/>
      <c r="F252" s="1471" t="s">
        <v>1949</v>
      </c>
      <c r="G252" s="1634" t="s">
        <v>2036</v>
      </c>
      <c r="H252" s="2146"/>
      <c r="I252" s="2146"/>
      <c r="J252" s="2146"/>
      <c r="K252" s="2146"/>
      <c r="L252" s="2146"/>
      <c r="M252" s="2146"/>
      <c r="N252" s="2147"/>
      <c r="O252" s="2135" t="s">
        <v>2230</v>
      </c>
      <c r="P252" s="2135"/>
    </row>
    <row r="253" spans="2:16" ht="26.25" customHeight="1">
      <c r="B253" s="94" t="s">
        <v>688</v>
      </c>
      <c r="C253" s="1997" t="s">
        <v>2231</v>
      </c>
      <c r="D253" s="1997"/>
      <c r="E253" s="1997"/>
      <c r="F253" s="1997"/>
      <c r="G253" s="1997"/>
      <c r="H253" s="1997"/>
      <c r="I253" s="1997"/>
      <c r="J253" s="1997"/>
      <c r="K253" s="1997"/>
      <c r="L253" s="1997"/>
      <c r="M253" s="1997"/>
      <c r="N253" s="1997"/>
      <c r="O253" s="2136"/>
      <c r="P253" s="2136"/>
    </row>
    <row r="254" spans="2:16" ht="27" customHeight="1">
      <c r="B254" s="95" t="s">
        <v>435</v>
      </c>
      <c r="C254" s="1997" t="s">
        <v>2232</v>
      </c>
      <c r="D254" s="1997"/>
      <c r="E254" s="1998"/>
      <c r="F254" s="33" t="s">
        <v>1949</v>
      </c>
      <c r="G254" s="1634" t="s">
        <v>2036</v>
      </c>
      <c r="H254" s="2121"/>
      <c r="I254" s="2122"/>
      <c r="J254" s="2122"/>
      <c r="K254" s="2122"/>
      <c r="L254" s="2122"/>
      <c r="M254" s="2122"/>
      <c r="N254" s="2123"/>
      <c r="O254" s="2136"/>
      <c r="P254" s="2136"/>
    </row>
    <row r="255" spans="2:16" ht="28.5" customHeight="1">
      <c r="B255" s="22"/>
      <c r="C255" s="1505" t="s">
        <v>458</v>
      </c>
      <c r="D255" s="1997" t="s">
        <v>2233</v>
      </c>
      <c r="E255" s="1997"/>
      <c r="F255" s="2121" t="s">
        <v>2234</v>
      </c>
      <c r="G255" s="2122"/>
      <c r="H255" s="2122"/>
      <c r="I255" s="2122"/>
      <c r="J255" s="2122"/>
      <c r="K255" s="2122"/>
      <c r="L255" s="2122"/>
      <c r="M255" s="2122"/>
      <c r="N255" s="2123"/>
      <c r="O255" s="2136"/>
      <c r="P255" s="2136"/>
    </row>
    <row r="256" spans="2:16" ht="27" customHeight="1">
      <c r="B256" s="27" t="s">
        <v>441</v>
      </c>
      <c r="C256" s="1997" t="s">
        <v>2235</v>
      </c>
      <c r="D256" s="1997"/>
      <c r="E256" s="1997"/>
      <c r="F256" s="33" t="s">
        <v>1949</v>
      </c>
      <c r="G256" s="1634" t="s">
        <v>2036</v>
      </c>
      <c r="H256" s="2121"/>
      <c r="I256" s="2122"/>
      <c r="J256" s="2122"/>
      <c r="K256" s="2122"/>
      <c r="L256" s="2122"/>
      <c r="M256" s="2122"/>
      <c r="N256" s="2123"/>
      <c r="O256" s="2136"/>
      <c r="P256" s="2136"/>
    </row>
    <row r="257" spans="2:16" ht="30" customHeight="1">
      <c r="B257" s="22"/>
      <c r="C257" s="1505" t="s">
        <v>458</v>
      </c>
      <c r="D257" s="1997" t="s">
        <v>2233</v>
      </c>
      <c r="E257" s="1997"/>
      <c r="F257" s="2121" t="s">
        <v>2236</v>
      </c>
      <c r="G257" s="2122"/>
      <c r="H257" s="2122"/>
      <c r="I257" s="2122"/>
      <c r="J257" s="2122"/>
      <c r="K257" s="2122"/>
      <c r="L257" s="2122"/>
      <c r="M257" s="2122"/>
      <c r="N257" s="2123"/>
      <c r="O257" s="2136"/>
      <c r="P257" s="2136"/>
    </row>
    <row r="258" spans="2:16" ht="57.75" customHeight="1">
      <c r="B258" s="22" t="s">
        <v>443</v>
      </c>
      <c r="C258" s="2028" t="s">
        <v>2237</v>
      </c>
      <c r="D258" s="2028"/>
      <c r="E258" s="2028"/>
      <c r="F258" s="33" t="s">
        <v>1949</v>
      </c>
      <c r="G258" s="1634" t="s">
        <v>2036</v>
      </c>
      <c r="H258" s="2121"/>
      <c r="I258" s="2122"/>
      <c r="J258" s="2122"/>
      <c r="K258" s="2122"/>
      <c r="L258" s="2122"/>
      <c r="M258" s="2122"/>
      <c r="N258" s="2123"/>
      <c r="O258" s="2136"/>
      <c r="P258" s="2136"/>
    </row>
    <row r="259" spans="2:16" ht="30" customHeight="1">
      <c r="B259" s="22"/>
      <c r="C259" s="1505" t="s">
        <v>458</v>
      </c>
      <c r="D259" s="1997" t="s">
        <v>2233</v>
      </c>
      <c r="E259" s="1997"/>
      <c r="F259" s="2121" t="s">
        <v>2238</v>
      </c>
      <c r="G259" s="2122"/>
      <c r="H259" s="2122"/>
      <c r="I259" s="2122"/>
      <c r="J259" s="2122"/>
      <c r="K259" s="2122"/>
      <c r="L259" s="2122"/>
      <c r="M259" s="2122"/>
      <c r="N259" s="2123"/>
      <c r="O259" s="2137"/>
      <c r="P259" s="2136"/>
    </row>
    <row r="260" spans="2:16" ht="33" customHeight="1">
      <c r="B260" s="94" t="s">
        <v>694</v>
      </c>
      <c r="C260" s="1997" t="s">
        <v>2239</v>
      </c>
      <c r="D260" s="1997"/>
      <c r="E260" s="1997"/>
      <c r="F260" s="1471" t="s">
        <v>1962</v>
      </c>
      <c r="G260" s="2126" t="s">
        <v>2036</v>
      </c>
      <c r="H260" s="2014"/>
      <c r="I260" s="2015"/>
      <c r="J260" s="2015"/>
      <c r="K260" s="2015"/>
      <c r="L260" s="2015"/>
      <c r="M260" s="2015"/>
      <c r="N260" s="2128"/>
      <c r="O260" s="2124" t="s">
        <v>2230</v>
      </c>
      <c r="P260" s="2051"/>
    </row>
    <row r="261" spans="2:16" ht="30" customHeight="1">
      <c r="B261" s="89" t="s">
        <v>435</v>
      </c>
      <c r="C261" s="1997" t="s">
        <v>2240</v>
      </c>
      <c r="D261" s="1997"/>
      <c r="E261" s="1998"/>
      <c r="F261" s="1523" t="s">
        <v>2065</v>
      </c>
      <c r="G261" s="2113"/>
      <c r="H261" s="2129"/>
      <c r="I261" s="2130"/>
      <c r="J261" s="2130"/>
      <c r="K261" s="2130"/>
      <c r="L261" s="2130"/>
      <c r="M261" s="2130"/>
      <c r="N261" s="2131"/>
      <c r="O261" s="2124"/>
      <c r="P261" s="2124"/>
    </row>
    <row r="262" spans="2:16" ht="30" customHeight="1">
      <c r="B262" s="89" t="s">
        <v>441</v>
      </c>
      <c r="C262" s="1997" t="s">
        <v>2241</v>
      </c>
      <c r="D262" s="1997"/>
      <c r="E262" s="1998"/>
      <c r="F262" s="1523" t="s">
        <v>2065</v>
      </c>
      <c r="G262" s="2113"/>
      <c r="H262" s="2129"/>
      <c r="I262" s="2130"/>
      <c r="J262" s="2130"/>
      <c r="K262" s="2130"/>
      <c r="L262" s="2130"/>
      <c r="M262" s="2130"/>
      <c r="N262" s="2131"/>
      <c r="O262" s="2124"/>
      <c r="P262" s="2124"/>
    </row>
    <row r="263" spans="2:16" ht="30" customHeight="1">
      <c r="B263" s="89" t="s">
        <v>443</v>
      </c>
      <c r="C263" s="1997" t="s">
        <v>2242</v>
      </c>
      <c r="D263" s="1997"/>
      <c r="E263" s="1998"/>
      <c r="F263" s="1523" t="s">
        <v>2065</v>
      </c>
      <c r="G263" s="2113"/>
      <c r="H263" s="2129"/>
      <c r="I263" s="2130"/>
      <c r="J263" s="2130"/>
      <c r="K263" s="2130"/>
      <c r="L263" s="2130"/>
      <c r="M263" s="2130"/>
      <c r="N263" s="2131"/>
      <c r="O263" s="2124"/>
      <c r="P263" s="2124"/>
    </row>
    <row r="264" spans="2:16" ht="42" customHeight="1" thickBot="1">
      <c r="B264" s="212" t="s">
        <v>445</v>
      </c>
      <c r="C264" s="2330" t="s">
        <v>2243</v>
      </c>
      <c r="D264" s="2330"/>
      <c r="E264" s="2805"/>
      <c r="F264" s="1523" t="s">
        <v>2065</v>
      </c>
      <c r="G264" s="2127"/>
      <c r="H264" s="2132"/>
      <c r="I264" s="2133"/>
      <c r="J264" s="2133"/>
      <c r="K264" s="2133"/>
      <c r="L264" s="2133"/>
      <c r="M264" s="2133"/>
      <c r="N264" s="2134"/>
      <c r="O264" s="2052"/>
      <c r="P264" s="2052"/>
    </row>
    <row r="265" spans="2:16" ht="21.75" customHeight="1" thickBot="1">
      <c r="B265" s="1849" t="s">
        <v>2244</v>
      </c>
      <c r="C265" s="1850"/>
      <c r="D265" s="1850"/>
      <c r="E265" s="1850"/>
      <c r="F265" s="1850"/>
      <c r="G265" s="1850"/>
      <c r="H265" s="2125"/>
      <c r="I265" s="2125"/>
      <c r="J265" s="2125"/>
      <c r="K265" s="2125"/>
      <c r="L265" s="2125"/>
      <c r="M265" s="2125"/>
      <c r="N265" s="2125"/>
      <c r="O265" s="1850"/>
      <c r="P265" s="1851"/>
    </row>
    <row r="266" spans="2:16" ht="33.75" customHeight="1">
      <c r="B266" s="213" t="s">
        <v>701</v>
      </c>
      <c r="C266" s="2407" t="s">
        <v>2245</v>
      </c>
      <c r="D266" s="2407"/>
      <c r="E266" s="2407"/>
      <c r="F266" s="2407"/>
      <c r="G266" s="214" t="s">
        <v>1949</v>
      </c>
      <c r="H266" s="2112" t="s">
        <v>2036</v>
      </c>
      <c r="I266" s="2115"/>
      <c r="J266" s="2115"/>
      <c r="K266" s="2115"/>
      <c r="L266" s="2115"/>
      <c r="M266" s="2115"/>
      <c r="N266" s="2116"/>
      <c r="O266" s="2050" t="s">
        <v>2246</v>
      </c>
      <c r="P266" s="2050"/>
    </row>
    <row r="267" spans="2:16" ht="36.75" customHeight="1">
      <c r="B267" s="22" t="s">
        <v>435</v>
      </c>
      <c r="C267" s="2028" t="s">
        <v>2247</v>
      </c>
      <c r="D267" s="2028"/>
      <c r="E267" s="2028"/>
      <c r="F267" s="2028"/>
      <c r="G267" s="2029"/>
      <c r="H267" s="2113"/>
      <c r="I267" s="2117"/>
      <c r="J267" s="2117"/>
      <c r="K267" s="2117"/>
      <c r="L267" s="2117"/>
      <c r="M267" s="2117"/>
      <c r="N267" s="2118"/>
      <c r="O267" s="2017"/>
      <c r="P267" s="2017"/>
    </row>
    <row r="268" spans="2:16" ht="28.5" customHeight="1">
      <c r="B268" s="1490"/>
      <c r="C268" s="1489" t="s">
        <v>458</v>
      </c>
      <c r="D268" s="2043" t="s">
        <v>2192</v>
      </c>
      <c r="E268" s="2043"/>
      <c r="F268" s="2108" t="s">
        <v>2248</v>
      </c>
      <c r="G268" s="2109"/>
      <c r="H268" s="2113"/>
      <c r="I268" s="2117"/>
      <c r="J268" s="2117"/>
      <c r="K268" s="2117"/>
      <c r="L268" s="2117"/>
      <c r="M268" s="2117"/>
      <c r="N268" s="2118"/>
      <c r="O268" s="2017"/>
      <c r="P268" s="2017"/>
    </row>
    <row r="269" spans="2:16" ht="28.5" customHeight="1">
      <c r="B269" s="1490"/>
      <c r="C269" s="1491" t="s">
        <v>489</v>
      </c>
      <c r="D269" s="1997" t="s">
        <v>2249</v>
      </c>
      <c r="E269" s="1998"/>
      <c r="F269" s="2110" t="s">
        <v>2250</v>
      </c>
      <c r="G269" s="2109"/>
      <c r="H269" s="2113"/>
      <c r="I269" s="2117"/>
      <c r="J269" s="2117"/>
      <c r="K269" s="2117"/>
      <c r="L269" s="2117"/>
      <c r="M269" s="2117"/>
      <c r="N269" s="2118"/>
      <c r="O269" s="2017"/>
      <c r="P269" s="2017"/>
    </row>
    <row r="270" spans="2:16" ht="28.5" customHeight="1">
      <c r="B270" s="1490"/>
      <c r="C270" s="1491" t="s">
        <v>493</v>
      </c>
      <c r="D270" s="1997" t="s">
        <v>2251</v>
      </c>
      <c r="E270" s="1998"/>
      <c r="F270" s="2107" t="s">
        <v>2252</v>
      </c>
      <c r="G270" s="2107"/>
      <c r="H270" s="2113"/>
      <c r="I270" s="2117"/>
      <c r="J270" s="2117"/>
      <c r="K270" s="2117"/>
      <c r="L270" s="2117"/>
      <c r="M270" s="2117"/>
      <c r="N270" s="2118"/>
      <c r="O270" s="2017"/>
      <c r="P270" s="2017"/>
    </row>
    <row r="271" spans="2:16" ht="29.25" customHeight="1">
      <c r="B271" s="1494"/>
      <c r="C271" s="1491" t="s">
        <v>498</v>
      </c>
      <c r="D271" s="1997" t="s">
        <v>2253</v>
      </c>
      <c r="E271" s="1997"/>
      <c r="F271" s="2108" t="s">
        <v>2252</v>
      </c>
      <c r="G271" s="2109"/>
      <c r="H271" s="2114"/>
      <c r="I271" s="2119"/>
      <c r="J271" s="2119"/>
      <c r="K271" s="2119"/>
      <c r="L271" s="2119"/>
      <c r="M271" s="2119"/>
      <c r="N271" s="2120"/>
      <c r="O271" s="2017"/>
      <c r="P271" s="2017"/>
    </row>
    <row r="272" spans="2:16" ht="50.25" customHeight="1">
      <c r="B272" s="1480" t="s">
        <v>441</v>
      </c>
      <c r="C272" s="2028" t="s">
        <v>2254</v>
      </c>
      <c r="D272" s="2028"/>
      <c r="E272" s="2029"/>
      <c r="F272" s="2110" t="s">
        <v>2255</v>
      </c>
      <c r="G272" s="2109"/>
      <c r="H272" s="1634" t="s">
        <v>2036</v>
      </c>
      <c r="I272" s="2121"/>
      <c r="J272" s="2122"/>
      <c r="K272" s="2122"/>
      <c r="L272" s="2122"/>
      <c r="M272" s="2122"/>
      <c r="N272" s="2123"/>
      <c r="O272" s="1992"/>
      <c r="P272" s="1992"/>
    </row>
    <row r="273" spans="2:16" ht="72" customHeight="1">
      <c r="B273" s="2810" t="s">
        <v>708</v>
      </c>
      <c r="C273" s="1855" t="s">
        <v>2256</v>
      </c>
      <c r="D273" s="1855"/>
      <c r="E273" s="1855"/>
      <c r="F273" s="1855"/>
      <c r="G273" s="2098"/>
      <c r="H273" s="2101" t="s">
        <v>2257</v>
      </c>
      <c r="I273" s="2102"/>
      <c r="J273" s="2103"/>
      <c r="K273" s="2104" t="s">
        <v>2258</v>
      </c>
      <c r="L273" s="2105"/>
      <c r="M273" s="2105"/>
      <c r="N273" s="2106"/>
      <c r="O273" s="1557" t="s">
        <v>2259</v>
      </c>
      <c r="P273" s="1516" t="s">
        <v>2259</v>
      </c>
    </row>
    <row r="274" spans="2:16" ht="131.25" customHeight="1">
      <c r="B274" s="2811"/>
      <c r="C274" s="2099"/>
      <c r="D274" s="2099"/>
      <c r="E274" s="2099"/>
      <c r="F274" s="2099"/>
      <c r="G274" s="2100"/>
      <c r="H274" s="98" t="s">
        <v>2260</v>
      </c>
      <c r="I274" s="656" t="s">
        <v>2261</v>
      </c>
      <c r="J274" s="656" t="s">
        <v>2262</v>
      </c>
      <c r="K274" s="98" t="s">
        <v>2263</v>
      </c>
      <c r="L274" s="98" t="s">
        <v>2264</v>
      </c>
      <c r="M274" s="656" t="s">
        <v>2265</v>
      </c>
      <c r="N274" s="99" t="s">
        <v>1993</v>
      </c>
      <c r="O274" s="1504" t="s">
        <v>1981</v>
      </c>
      <c r="P274" s="1504"/>
    </row>
    <row r="275" spans="2:16" ht="21" customHeight="1">
      <c r="B275" s="100" t="s">
        <v>435</v>
      </c>
      <c r="C275" s="2068" t="s">
        <v>2266</v>
      </c>
      <c r="D275" s="2068"/>
      <c r="E275" s="2068"/>
      <c r="F275" s="2068"/>
      <c r="G275" s="2068"/>
      <c r="H275" s="2068"/>
      <c r="I275" s="2068"/>
      <c r="J275" s="2068"/>
      <c r="K275" s="2068"/>
      <c r="L275" s="2068"/>
      <c r="M275" s="2068"/>
      <c r="N275" s="2085"/>
      <c r="O275" s="2088" t="s">
        <v>2267</v>
      </c>
      <c r="P275" s="2088" t="s">
        <v>2267</v>
      </c>
    </row>
    <row r="276" spans="2:16" ht="24.75" customHeight="1">
      <c r="B276" s="84" t="s">
        <v>458</v>
      </c>
      <c r="C276" s="2091" t="s">
        <v>2268</v>
      </c>
      <c r="D276" s="2091"/>
      <c r="E276" s="2091"/>
      <c r="F276" s="2091"/>
      <c r="G276" s="2092"/>
      <c r="H276" s="118">
        <v>0</v>
      </c>
      <c r="I276" s="119">
        <v>12</v>
      </c>
      <c r="J276" s="120">
        <f t="shared" ref="J276:J295" si="1">MIN(H276/I276,1)</f>
        <v>0</v>
      </c>
      <c r="K276" s="101" t="s">
        <v>61</v>
      </c>
      <c r="L276" s="102" t="s">
        <v>61</v>
      </c>
      <c r="M276" s="103" t="s">
        <v>61</v>
      </c>
      <c r="N276" s="2475" t="s">
        <v>2269</v>
      </c>
      <c r="O276" s="2089"/>
      <c r="P276" s="2089"/>
    </row>
    <row r="277" spans="2:16" ht="24.75" customHeight="1">
      <c r="B277" s="84" t="s">
        <v>489</v>
      </c>
      <c r="C277" s="2091" t="s">
        <v>2270</v>
      </c>
      <c r="D277" s="2091"/>
      <c r="E277" s="2091"/>
      <c r="F277" s="2091"/>
      <c r="G277" s="2092"/>
      <c r="H277" s="101" t="s">
        <v>61</v>
      </c>
      <c r="I277" s="102" t="s">
        <v>61</v>
      </c>
      <c r="J277" s="103" t="s">
        <v>61</v>
      </c>
      <c r="K277" s="101" t="s">
        <v>61</v>
      </c>
      <c r="L277" s="102" t="s">
        <v>61</v>
      </c>
      <c r="M277" s="103" t="s">
        <v>61</v>
      </c>
      <c r="N277" s="2476"/>
      <c r="O277" s="2017" t="s">
        <v>1981</v>
      </c>
      <c r="P277" s="2017"/>
    </row>
    <row r="278" spans="2:16" ht="36" customHeight="1">
      <c r="B278" s="84" t="s">
        <v>493</v>
      </c>
      <c r="C278" s="2091" t="s">
        <v>2271</v>
      </c>
      <c r="D278" s="2091"/>
      <c r="E278" s="2092"/>
      <c r="F278" s="2093"/>
      <c r="G278" s="2094"/>
      <c r="H278" s="101" t="s">
        <v>61</v>
      </c>
      <c r="I278" s="102" t="s">
        <v>61</v>
      </c>
      <c r="J278" s="103" t="s">
        <v>61</v>
      </c>
      <c r="K278" s="101" t="s">
        <v>61</v>
      </c>
      <c r="L278" s="102" t="s">
        <v>61</v>
      </c>
      <c r="M278" s="103" t="s">
        <v>61</v>
      </c>
      <c r="N278" s="2476"/>
      <c r="O278" s="2017"/>
      <c r="P278" s="2017"/>
    </row>
    <row r="279" spans="2:16" ht="20.25" customHeight="1">
      <c r="B279" s="104" t="s">
        <v>441</v>
      </c>
      <c r="C279" s="2068" t="s">
        <v>2272</v>
      </c>
      <c r="D279" s="2068"/>
      <c r="E279" s="2068"/>
      <c r="F279" s="2068"/>
      <c r="G279" s="2095"/>
      <c r="H279" s="118">
        <v>0</v>
      </c>
      <c r="I279" s="119">
        <v>12</v>
      </c>
      <c r="J279" s="120">
        <f t="shared" si="1"/>
        <v>0</v>
      </c>
      <c r="K279" s="101" t="s">
        <v>61</v>
      </c>
      <c r="L279" s="102" t="s">
        <v>61</v>
      </c>
      <c r="M279" s="103" t="s">
        <v>61</v>
      </c>
      <c r="N279" s="2477"/>
      <c r="O279" s="1992"/>
      <c r="P279" s="1992"/>
    </row>
    <row r="280" spans="2:16">
      <c r="B280" s="104" t="s">
        <v>443</v>
      </c>
      <c r="C280" s="2068" t="s">
        <v>2018</v>
      </c>
      <c r="D280" s="2068"/>
      <c r="E280" s="2068"/>
      <c r="F280" s="2068"/>
      <c r="G280" s="2068"/>
      <c r="H280" s="2068"/>
      <c r="I280" s="2068"/>
      <c r="J280" s="2068"/>
      <c r="K280" s="2068"/>
      <c r="L280" s="2068"/>
      <c r="M280" s="2068"/>
      <c r="N280" s="2085"/>
      <c r="O280" s="2088"/>
      <c r="P280" s="2088"/>
    </row>
    <row r="281" spans="2:16" ht="24.75" customHeight="1">
      <c r="B281" s="76" t="s">
        <v>458</v>
      </c>
      <c r="C281" s="2091" t="s">
        <v>2273</v>
      </c>
      <c r="D281" s="2091"/>
      <c r="E281" s="2091"/>
      <c r="F281" s="2091"/>
      <c r="G281" s="2092"/>
      <c r="H281" s="118">
        <v>0</v>
      </c>
      <c r="I281" s="119">
        <v>12</v>
      </c>
      <c r="J281" s="120">
        <f t="shared" si="1"/>
        <v>0</v>
      </c>
      <c r="K281" s="101" t="s">
        <v>61</v>
      </c>
      <c r="L281" s="102" t="s">
        <v>61</v>
      </c>
      <c r="M281" s="103" t="s">
        <v>61</v>
      </c>
      <c r="N281" s="2807" t="s">
        <v>2274</v>
      </c>
      <c r="O281" s="2089"/>
      <c r="P281" s="2089"/>
    </row>
    <row r="282" spans="2:16" ht="24.75" customHeight="1">
      <c r="B282" s="76" t="s">
        <v>489</v>
      </c>
      <c r="C282" s="2091" t="s">
        <v>2275</v>
      </c>
      <c r="D282" s="2091"/>
      <c r="E282" s="2091"/>
      <c r="F282" s="2091"/>
      <c r="G282" s="1518"/>
      <c r="H282" s="118">
        <v>6</v>
      </c>
      <c r="I282" s="119">
        <v>12</v>
      </c>
      <c r="J282" s="120">
        <f t="shared" si="1"/>
        <v>0.5</v>
      </c>
      <c r="K282" s="101" t="s">
        <v>61</v>
      </c>
      <c r="L282" s="102" t="s">
        <v>61</v>
      </c>
      <c r="M282" s="103" t="s">
        <v>61</v>
      </c>
      <c r="N282" s="2808"/>
      <c r="O282" s="2089"/>
      <c r="P282" s="2089"/>
    </row>
    <row r="283" spans="2:16" ht="24.75" customHeight="1">
      <c r="B283" s="76" t="s">
        <v>493</v>
      </c>
      <c r="C283" s="2091" t="s">
        <v>2276</v>
      </c>
      <c r="D283" s="2091"/>
      <c r="E283" s="2091"/>
      <c r="F283" s="2091"/>
      <c r="G283" s="2092"/>
      <c r="H283" s="118">
        <v>0</v>
      </c>
      <c r="I283" s="119">
        <v>12</v>
      </c>
      <c r="J283" s="120">
        <f t="shared" si="1"/>
        <v>0</v>
      </c>
      <c r="K283" s="101" t="s">
        <v>61</v>
      </c>
      <c r="L283" s="102" t="s">
        <v>61</v>
      </c>
      <c r="M283" s="103" t="s">
        <v>61</v>
      </c>
      <c r="N283" s="2808"/>
      <c r="O283" s="2089"/>
      <c r="P283" s="2089"/>
    </row>
    <row r="284" spans="2:16" ht="18" customHeight="1">
      <c r="B284" s="104" t="s">
        <v>445</v>
      </c>
      <c r="C284" s="2068" t="s">
        <v>2023</v>
      </c>
      <c r="D284" s="2068"/>
      <c r="E284" s="2068"/>
      <c r="F284" s="2068"/>
      <c r="G284" s="2068"/>
      <c r="H284" s="2068"/>
      <c r="I284" s="2068"/>
      <c r="J284" s="2068"/>
      <c r="K284" s="2068"/>
      <c r="L284" s="2068"/>
      <c r="M284" s="2068"/>
      <c r="N284" s="2085"/>
      <c r="O284" s="2089"/>
      <c r="P284" s="2089"/>
    </row>
    <row r="285" spans="2:16" ht="22.5" customHeight="1">
      <c r="B285" s="76" t="s">
        <v>458</v>
      </c>
      <c r="C285" s="2091" t="s">
        <v>2277</v>
      </c>
      <c r="D285" s="2091"/>
      <c r="E285" s="2091"/>
      <c r="F285" s="2091"/>
      <c r="G285" s="2092"/>
      <c r="H285" s="118">
        <v>0</v>
      </c>
      <c r="I285" s="119">
        <v>12</v>
      </c>
      <c r="J285" s="120">
        <f t="shared" si="1"/>
        <v>0</v>
      </c>
      <c r="K285" s="101" t="s">
        <v>61</v>
      </c>
      <c r="L285" s="102" t="s">
        <v>61</v>
      </c>
      <c r="M285" s="103" t="s">
        <v>61</v>
      </c>
      <c r="N285" s="2807" t="s">
        <v>2278</v>
      </c>
      <c r="O285" s="2089"/>
      <c r="P285" s="2089"/>
    </row>
    <row r="286" spans="2:16" ht="22.5" customHeight="1">
      <c r="B286" s="76" t="s">
        <v>489</v>
      </c>
      <c r="C286" s="2091" t="s">
        <v>2279</v>
      </c>
      <c r="D286" s="2091"/>
      <c r="E286" s="2091"/>
      <c r="F286" s="2091"/>
      <c r="G286" s="2092"/>
      <c r="H286" s="118">
        <v>0</v>
      </c>
      <c r="I286" s="119">
        <v>12</v>
      </c>
      <c r="J286" s="120">
        <f t="shared" si="1"/>
        <v>0</v>
      </c>
      <c r="K286" s="101" t="s">
        <v>61</v>
      </c>
      <c r="L286" s="102" t="s">
        <v>61</v>
      </c>
      <c r="M286" s="103" t="s">
        <v>61</v>
      </c>
      <c r="N286" s="2808"/>
      <c r="O286" s="2089"/>
      <c r="P286" s="2089"/>
    </row>
    <row r="287" spans="2:16" ht="22.5" customHeight="1">
      <c r="B287" s="104" t="s">
        <v>448</v>
      </c>
      <c r="C287" s="2068" t="s">
        <v>2027</v>
      </c>
      <c r="D287" s="2068"/>
      <c r="E287" s="2068"/>
      <c r="F287" s="2068"/>
      <c r="G287" s="2068"/>
      <c r="H287" s="118">
        <v>0</v>
      </c>
      <c r="I287" s="119">
        <v>12</v>
      </c>
      <c r="J287" s="120">
        <f t="shared" si="1"/>
        <v>0</v>
      </c>
      <c r="K287" s="101" t="s">
        <v>61</v>
      </c>
      <c r="L287" s="102" t="s">
        <v>61</v>
      </c>
      <c r="M287" s="103" t="s">
        <v>61</v>
      </c>
      <c r="N287" s="2808"/>
      <c r="O287" s="2089"/>
      <c r="P287" s="2089"/>
    </row>
    <row r="288" spans="2:16" ht="22.5" customHeight="1">
      <c r="B288" s="104" t="s">
        <v>450</v>
      </c>
      <c r="C288" s="2068" t="s">
        <v>2280</v>
      </c>
      <c r="D288" s="2068"/>
      <c r="E288" s="2068"/>
      <c r="F288" s="2068"/>
      <c r="G288" s="2068"/>
      <c r="H288" s="101" t="s">
        <v>61</v>
      </c>
      <c r="I288" s="102" t="s">
        <v>61</v>
      </c>
      <c r="J288" s="103" t="s">
        <v>61</v>
      </c>
      <c r="K288" s="101" t="s">
        <v>61</v>
      </c>
      <c r="L288" s="102" t="s">
        <v>61</v>
      </c>
      <c r="M288" s="103" t="s">
        <v>61</v>
      </c>
      <c r="N288" s="2808"/>
      <c r="O288" s="2089"/>
      <c r="P288" s="2089"/>
    </row>
    <row r="289" spans="2:16" ht="22.5" customHeight="1">
      <c r="B289" s="104" t="s">
        <v>453</v>
      </c>
      <c r="C289" s="2068" t="s">
        <v>2029</v>
      </c>
      <c r="D289" s="2068"/>
      <c r="E289" s="2068"/>
      <c r="F289" s="2068"/>
      <c r="G289" s="2068"/>
      <c r="H289" s="118">
        <v>0</v>
      </c>
      <c r="I289" s="119">
        <v>12</v>
      </c>
      <c r="J289" s="120">
        <f t="shared" si="1"/>
        <v>0</v>
      </c>
      <c r="K289" s="101" t="s">
        <v>61</v>
      </c>
      <c r="L289" s="102" t="s">
        <v>61</v>
      </c>
      <c r="M289" s="103" t="s">
        <v>61</v>
      </c>
      <c r="N289" s="2808"/>
      <c r="O289" s="2089"/>
      <c r="P289" s="2089"/>
    </row>
    <row r="290" spans="2:16" ht="22.5" customHeight="1">
      <c r="B290" s="104" t="s">
        <v>456</v>
      </c>
      <c r="C290" s="2068" t="s">
        <v>2030</v>
      </c>
      <c r="D290" s="2068"/>
      <c r="E290" s="2068"/>
      <c r="F290" s="2068"/>
      <c r="G290" s="2068"/>
      <c r="H290" s="118">
        <v>0</v>
      </c>
      <c r="I290" s="119">
        <v>12</v>
      </c>
      <c r="J290" s="120">
        <f t="shared" si="1"/>
        <v>0</v>
      </c>
      <c r="K290" s="101" t="s">
        <v>61</v>
      </c>
      <c r="L290" s="102" t="s">
        <v>61</v>
      </c>
      <c r="M290" s="103" t="s">
        <v>61</v>
      </c>
      <c r="N290" s="2809"/>
      <c r="O290" s="2089"/>
      <c r="P290" s="2089"/>
    </row>
    <row r="291" spans="2:16" ht="18.75" customHeight="1">
      <c r="B291" s="104" t="s">
        <v>458</v>
      </c>
      <c r="C291" s="2068" t="s">
        <v>2031</v>
      </c>
      <c r="D291" s="2068"/>
      <c r="E291" s="2068"/>
      <c r="F291" s="2068"/>
      <c r="G291" s="2068"/>
      <c r="H291" s="2068"/>
      <c r="I291" s="2068"/>
      <c r="J291" s="2068"/>
      <c r="K291" s="2068"/>
      <c r="L291" s="2068"/>
      <c r="M291" s="2068"/>
      <c r="N291" s="2085"/>
      <c r="O291" s="2089"/>
      <c r="P291" s="2089"/>
    </row>
    <row r="292" spans="2:16" ht="22.5" customHeight="1">
      <c r="B292" s="76" t="s">
        <v>458</v>
      </c>
      <c r="C292" s="2086" t="s">
        <v>2032</v>
      </c>
      <c r="D292" s="2086"/>
      <c r="E292" s="2086"/>
      <c r="F292" s="2086"/>
      <c r="G292" s="2087"/>
      <c r="H292" s="101" t="s">
        <v>61</v>
      </c>
      <c r="I292" s="102" t="s">
        <v>61</v>
      </c>
      <c r="J292" s="103" t="s">
        <v>61</v>
      </c>
      <c r="K292" s="101" t="s">
        <v>61</v>
      </c>
      <c r="L292" s="102" t="s">
        <v>61</v>
      </c>
      <c r="M292" s="103" t="s">
        <v>61</v>
      </c>
      <c r="N292" s="2807" t="s">
        <v>2281</v>
      </c>
      <c r="O292" s="2089"/>
      <c r="P292" s="2089"/>
    </row>
    <row r="293" spans="2:16" ht="22.5" customHeight="1">
      <c r="B293" s="76" t="s">
        <v>489</v>
      </c>
      <c r="C293" s="2086" t="s">
        <v>2033</v>
      </c>
      <c r="D293" s="2086"/>
      <c r="E293" s="2086"/>
      <c r="F293" s="2086"/>
      <c r="G293" s="2087"/>
      <c r="H293" s="118">
        <v>3</v>
      </c>
      <c r="I293" s="119">
        <v>12</v>
      </c>
      <c r="J293" s="120">
        <f t="shared" si="1"/>
        <v>0.25</v>
      </c>
      <c r="K293" s="101" t="s">
        <v>61</v>
      </c>
      <c r="L293" s="102" t="s">
        <v>61</v>
      </c>
      <c r="M293" s="103" t="s">
        <v>61</v>
      </c>
      <c r="N293" s="2808"/>
      <c r="O293" s="2089"/>
      <c r="P293" s="2089"/>
    </row>
    <row r="294" spans="2:16" ht="22.5" customHeight="1">
      <c r="B294" s="104" t="s">
        <v>594</v>
      </c>
      <c r="C294" s="2068" t="s">
        <v>2128</v>
      </c>
      <c r="D294" s="2068"/>
      <c r="E294" s="2068"/>
      <c r="F294" s="2068"/>
      <c r="G294" s="2068"/>
      <c r="H294" s="118">
        <v>0</v>
      </c>
      <c r="I294" s="119">
        <v>12</v>
      </c>
      <c r="J294" s="120">
        <f t="shared" si="1"/>
        <v>0</v>
      </c>
      <c r="K294" s="101" t="s">
        <v>61</v>
      </c>
      <c r="L294" s="102" t="s">
        <v>61</v>
      </c>
      <c r="M294" s="103" t="s">
        <v>61</v>
      </c>
      <c r="N294" s="2809"/>
      <c r="O294" s="2089"/>
      <c r="P294" s="2089"/>
    </row>
    <row r="295" spans="2:16" ht="48" customHeight="1" thickBot="1">
      <c r="B295" s="22" t="s">
        <v>596</v>
      </c>
      <c r="C295" s="1997" t="s">
        <v>2282</v>
      </c>
      <c r="D295" s="1997"/>
      <c r="E295" s="1997"/>
      <c r="F295" s="1997"/>
      <c r="G295" s="1998"/>
      <c r="H295" s="127">
        <f>SUM(H276+H279+H281+H282+H283+H285+H286+H287+H289+H290+H293+H294)</f>
        <v>9</v>
      </c>
      <c r="I295" s="127">
        <f>SUM(I276+I279+I281+I282+I283+I285+I286+I287+I289+I290+I293+I294)</f>
        <v>144</v>
      </c>
      <c r="J295" s="120">
        <f t="shared" si="1"/>
        <v>6.25E-2</v>
      </c>
      <c r="K295" s="235" t="s">
        <v>61</v>
      </c>
      <c r="L295" s="235" t="s">
        <v>61</v>
      </c>
      <c r="M295" s="139" t="s">
        <v>61</v>
      </c>
      <c r="N295" s="105"/>
      <c r="O295" s="2090"/>
      <c r="P295" s="2090"/>
    </row>
    <row r="296" spans="2:16" ht="24" customHeight="1" thickBot="1">
      <c r="B296" s="1849" t="s">
        <v>2283</v>
      </c>
      <c r="C296" s="1850"/>
      <c r="D296" s="1850"/>
      <c r="E296" s="1850"/>
      <c r="F296" s="1850"/>
      <c r="G296" s="1850"/>
      <c r="H296" s="1850"/>
      <c r="I296" s="1850"/>
      <c r="J296" s="1850"/>
      <c r="K296" s="1850"/>
      <c r="L296" s="1850"/>
      <c r="M296" s="1850"/>
      <c r="N296" s="1850"/>
      <c r="O296" s="1850"/>
      <c r="P296" s="1851"/>
    </row>
    <row r="297" spans="2:16" ht="44.25" customHeight="1">
      <c r="B297" s="215" t="s">
        <v>339</v>
      </c>
      <c r="C297" s="2028" t="s">
        <v>2284</v>
      </c>
      <c r="D297" s="2028"/>
      <c r="E297" s="2028"/>
      <c r="F297" s="2028"/>
      <c r="G297" s="2029"/>
      <c r="H297" s="1999" t="s">
        <v>1949</v>
      </c>
      <c r="I297" s="2027"/>
      <c r="J297" s="2000"/>
      <c r="K297" s="108" t="s">
        <v>2036</v>
      </c>
      <c r="L297" s="2069" t="s">
        <v>2285</v>
      </c>
      <c r="M297" s="2070"/>
      <c r="N297" s="2071"/>
      <c r="O297" s="109" t="s">
        <v>2286</v>
      </c>
      <c r="P297" s="1507"/>
    </row>
    <row r="298" spans="2:16" ht="34.5" customHeight="1">
      <c r="B298" s="110" t="s">
        <v>341</v>
      </c>
      <c r="C298" s="1997" t="s">
        <v>2287</v>
      </c>
      <c r="D298" s="1997"/>
      <c r="E298" s="1997"/>
      <c r="F298" s="1997"/>
      <c r="G298" s="1998"/>
      <c r="H298" s="1999" t="s">
        <v>1949</v>
      </c>
      <c r="I298" s="2027"/>
      <c r="J298" s="2000"/>
      <c r="K298" s="2030" t="s">
        <v>2036</v>
      </c>
      <c r="L298" s="2072" t="s">
        <v>2285</v>
      </c>
      <c r="M298" s="2073"/>
      <c r="N298" s="2074"/>
      <c r="O298" s="2017" t="s">
        <v>2288</v>
      </c>
      <c r="P298" s="1991"/>
    </row>
    <row r="299" spans="2:16" ht="37.5" customHeight="1">
      <c r="B299" s="1494" t="s">
        <v>435</v>
      </c>
      <c r="C299" s="2043" t="s">
        <v>2289</v>
      </c>
      <c r="D299" s="2043"/>
      <c r="E299" s="2043"/>
      <c r="F299" s="2043"/>
      <c r="G299" s="2054"/>
      <c r="H299" s="1999" t="s">
        <v>2077</v>
      </c>
      <c r="I299" s="2027"/>
      <c r="J299" s="2000"/>
      <c r="K299" s="2031"/>
      <c r="L299" s="2079"/>
      <c r="M299" s="2080"/>
      <c r="N299" s="2081"/>
      <c r="O299" s="2017"/>
      <c r="P299" s="2017"/>
    </row>
    <row r="300" spans="2:16" ht="37.5" customHeight="1">
      <c r="B300" s="1490" t="s">
        <v>441</v>
      </c>
      <c r="C300" s="1997" t="s">
        <v>2290</v>
      </c>
      <c r="D300" s="1997"/>
      <c r="E300" s="1997"/>
      <c r="F300" s="1997"/>
      <c r="G300" s="1998"/>
      <c r="H300" s="1999"/>
      <c r="I300" s="2027"/>
      <c r="J300" s="2000"/>
      <c r="K300" s="2078"/>
      <c r="L300" s="2082"/>
      <c r="M300" s="2083"/>
      <c r="N300" s="2084"/>
      <c r="O300" s="2017"/>
      <c r="P300" s="2017"/>
    </row>
    <row r="301" spans="2:16" ht="37.5" customHeight="1">
      <c r="B301" s="44" t="s">
        <v>737</v>
      </c>
      <c r="C301" s="1997" t="s">
        <v>2291</v>
      </c>
      <c r="D301" s="1997"/>
      <c r="E301" s="1997"/>
      <c r="F301" s="1997"/>
      <c r="G301" s="1998"/>
      <c r="H301" s="1999" t="s">
        <v>2292</v>
      </c>
      <c r="I301" s="2027"/>
      <c r="J301" s="2000"/>
      <c r="K301" s="1535" t="s">
        <v>2036</v>
      </c>
      <c r="L301" s="2072" t="s">
        <v>2285</v>
      </c>
      <c r="M301" s="2073"/>
      <c r="N301" s="2074"/>
      <c r="O301" s="2017"/>
      <c r="P301" s="2017"/>
    </row>
    <row r="302" spans="2:16" ht="37.5" customHeight="1">
      <c r="B302" s="110" t="s">
        <v>350</v>
      </c>
      <c r="C302" s="1997" t="s">
        <v>2293</v>
      </c>
      <c r="D302" s="1997"/>
      <c r="E302" s="1997"/>
      <c r="F302" s="1997"/>
      <c r="G302" s="1998"/>
      <c r="H302" s="1999" t="s">
        <v>1962</v>
      </c>
      <c r="I302" s="2027"/>
      <c r="J302" s="2000"/>
      <c r="K302" s="1535" t="s">
        <v>2036</v>
      </c>
      <c r="L302" s="2075" t="s">
        <v>2285</v>
      </c>
      <c r="M302" s="2076"/>
      <c r="N302" s="2077"/>
      <c r="O302" s="2017"/>
      <c r="P302" s="1992"/>
    </row>
    <row r="303" spans="2:16" ht="39" customHeight="1">
      <c r="B303" s="176" t="s">
        <v>357</v>
      </c>
      <c r="C303" s="2099" t="s">
        <v>2294</v>
      </c>
      <c r="D303" s="2099"/>
      <c r="E303" s="2099"/>
      <c r="F303" s="2099"/>
      <c r="G303" s="2100"/>
      <c r="H303" s="2055" t="s">
        <v>1949</v>
      </c>
      <c r="I303" s="2056"/>
      <c r="J303" s="2057"/>
      <c r="K303" s="2030" t="s">
        <v>2036</v>
      </c>
      <c r="L303" s="2059" t="s">
        <v>2295</v>
      </c>
      <c r="M303" s="2060"/>
      <c r="N303" s="2061"/>
      <c r="O303" s="1991" t="s">
        <v>2296</v>
      </c>
      <c r="P303" s="1991"/>
    </row>
    <row r="304" spans="2:16" ht="39" customHeight="1">
      <c r="B304" s="87" t="s">
        <v>366</v>
      </c>
      <c r="C304" s="2028" t="s">
        <v>2297</v>
      </c>
      <c r="D304" s="2028"/>
      <c r="E304" s="2028"/>
      <c r="F304" s="2028"/>
      <c r="G304" s="2029"/>
      <c r="H304" s="1999" t="s">
        <v>1975</v>
      </c>
      <c r="I304" s="2027"/>
      <c r="J304" s="2000"/>
      <c r="K304" s="2031"/>
      <c r="L304" s="2062"/>
      <c r="M304" s="2063"/>
      <c r="N304" s="2064"/>
      <c r="O304" s="2017"/>
      <c r="P304" s="2017"/>
    </row>
    <row r="305" spans="1:16" ht="39" customHeight="1">
      <c r="B305" s="1581" t="s">
        <v>742</v>
      </c>
      <c r="C305" s="2028" t="s">
        <v>2298</v>
      </c>
      <c r="D305" s="2028"/>
      <c r="E305" s="2028"/>
      <c r="F305" s="2028"/>
      <c r="G305" s="2029"/>
      <c r="H305" s="1999" t="s">
        <v>2077</v>
      </c>
      <c r="I305" s="2027"/>
      <c r="J305" s="2000"/>
      <c r="K305" s="2031"/>
      <c r="L305" s="2062"/>
      <c r="M305" s="2063"/>
      <c r="N305" s="2064"/>
      <c r="O305" s="2017"/>
      <c r="P305" s="2017"/>
    </row>
    <row r="306" spans="1:16" ht="39" customHeight="1">
      <c r="B306" s="1480" t="s">
        <v>435</v>
      </c>
      <c r="C306" s="2028" t="s">
        <v>2299</v>
      </c>
      <c r="D306" s="2028"/>
      <c r="E306" s="2028"/>
      <c r="F306" s="2028"/>
      <c r="G306" s="2029"/>
      <c r="H306" s="1999" t="s">
        <v>2077</v>
      </c>
      <c r="I306" s="2027"/>
      <c r="J306" s="2000"/>
      <c r="K306" s="2031"/>
      <c r="L306" s="2062"/>
      <c r="M306" s="2063"/>
      <c r="N306" s="2064"/>
      <c r="O306" s="2017"/>
      <c r="P306" s="1992"/>
    </row>
    <row r="307" spans="1:16" ht="51" customHeight="1">
      <c r="B307" s="215" t="s">
        <v>745</v>
      </c>
      <c r="C307" s="2028" t="s">
        <v>2300</v>
      </c>
      <c r="D307" s="2028"/>
      <c r="E307" s="2028"/>
      <c r="F307" s="2028"/>
      <c r="G307" s="2029"/>
      <c r="H307" s="2038" t="s">
        <v>2077</v>
      </c>
      <c r="I307" s="2039"/>
      <c r="J307" s="2040"/>
      <c r="K307" s="2031"/>
      <c r="L307" s="2062"/>
      <c r="M307" s="2063"/>
      <c r="N307" s="2064"/>
      <c r="O307" s="2051" t="s">
        <v>2288</v>
      </c>
      <c r="P307" s="2051"/>
    </row>
    <row r="308" spans="1:16" ht="32.25" customHeight="1" thickBot="1">
      <c r="B308" s="80" t="s">
        <v>435</v>
      </c>
      <c r="C308" s="2330" t="s">
        <v>2301</v>
      </c>
      <c r="D308" s="2330"/>
      <c r="E308" s="2330"/>
      <c r="F308" s="2330"/>
      <c r="G308" s="2805"/>
      <c r="H308" s="2053" t="s">
        <v>2077</v>
      </c>
      <c r="I308" s="2053"/>
      <c r="J308" s="1981"/>
      <c r="K308" s="2058"/>
      <c r="L308" s="2065"/>
      <c r="M308" s="2066"/>
      <c r="N308" s="2067"/>
      <c r="O308" s="2052"/>
      <c r="P308" s="2052"/>
    </row>
    <row r="309" spans="1:16" ht="21.75" customHeight="1" thickBot="1">
      <c r="B309" s="1849" t="s">
        <v>2302</v>
      </c>
      <c r="C309" s="1850"/>
      <c r="D309" s="1850"/>
      <c r="E309" s="1850"/>
      <c r="F309" s="1850"/>
      <c r="G309" s="1850"/>
      <c r="H309" s="1850"/>
      <c r="I309" s="1850"/>
      <c r="J309" s="1850"/>
      <c r="K309" s="2042"/>
      <c r="L309" s="1850"/>
      <c r="M309" s="1850"/>
      <c r="N309" s="1850"/>
      <c r="O309" s="1850"/>
      <c r="P309" s="1851"/>
    </row>
    <row r="310" spans="1:16" ht="34.5" customHeight="1">
      <c r="B310" s="1581" t="s">
        <v>376</v>
      </c>
      <c r="C310" s="2099" t="s">
        <v>2303</v>
      </c>
      <c r="D310" s="2099"/>
      <c r="E310" s="2099"/>
      <c r="F310" s="2099"/>
      <c r="G310" s="2099"/>
      <c r="H310" s="1999" t="s">
        <v>2304</v>
      </c>
      <c r="I310" s="2027"/>
      <c r="J310" s="2027"/>
      <c r="K310" s="2044" t="s">
        <v>2036</v>
      </c>
      <c r="L310" s="2045"/>
      <c r="M310" s="2046"/>
      <c r="N310" s="2047"/>
      <c r="O310" s="2050" t="s">
        <v>2305</v>
      </c>
      <c r="P310" s="2050"/>
    </row>
    <row r="311" spans="1:16" ht="30.75" customHeight="1">
      <c r="B311" s="84" t="s">
        <v>435</v>
      </c>
      <c r="C311" s="2099" t="s">
        <v>2306</v>
      </c>
      <c r="D311" s="2099"/>
      <c r="E311" s="2099"/>
      <c r="F311" s="2099"/>
      <c r="G311" s="2099"/>
      <c r="H311" s="1999" t="s">
        <v>1949</v>
      </c>
      <c r="I311" s="2027"/>
      <c r="J311" s="2000"/>
      <c r="K311" s="2031"/>
      <c r="L311" s="2023"/>
      <c r="M311" s="2048"/>
      <c r="N311" s="2024"/>
      <c r="O311" s="2017"/>
      <c r="P311" s="2017"/>
    </row>
    <row r="312" spans="1:16" ht="39" customHeight="1">
      <c r="B312" s="84" t="s">
        <v>441</v>
      </c>
      <c r="C312" s="2028" t="s">
        <v>2307</v>
      </c>
      <c r="D312" s="2028"/>
      <c r="E312" s="2028"/>
      <c r="F312" s="2028"/>
      <c r="G312" s="2029"/>
      <c r="H312" s="1999" t="s">
        <v>2308</v>
      </c>
      <c r="I312" s="2027"/>
      <c r="J312" s="2000"/>
      <c r="K312" s="2031"/>
      <c r="L312" s="2023"/>
      <c r="M312" s="2048"/>
      <c r="N312" s="2024"/>
      <c r="O312" s="2017"/>
      <c r="P312" s="2017"/>
    </row>
    <row r="313" spans="1:16" ht="35.25" customHeight="1">
      <c r="B313" s="1581" t="s">
        <v>381</v>
      </c>
      <c r="C313" s="2028" t="s">
        <v>2309</v>
      </c>
      <c r="D313" s="2028"/>
      <c r="E313" s="2028"/>
      <c r="F313" s="2028"/>
      <c r="G313" s="2029"/>
      <c r="H313" s="1999" t="s">
        <v>1962</v>
      </c>
      <c r="I313" s="2027"/>
      <c r="J313" s="2000"/>
      <c r="K313" s="2031"/>
      <c r="L313" s="2025"/>
      <c r="M313" s="2049"/>
      <c r="N313" s="2026"/>
      <c r="O313" s="2017"/>
      <c r="P313" s="2017"/>
    </row>
    <row r="314" spans="1:16" ht="39" customHeight="1">
      <c r="B314" s="84" t="s">
        <v>435</v>
      </c>
      <c r="C314" s="2028" t="s">
        <v>2310</v>
      </c>
      <c r="D314" s="2028"/>
      <c r="E314" s="2028"/>
      <c r="F314" s="2028"/>
      <c r="G314" s="2029"/>
      <c r="H314" s="1999"/>
      <c r="I314" s="2027"/>
      <c r="J314" s="2000"/>
      <c r="K314" s="2030" t="s">
        <v>2036</v>
      </c>
      <c r="L314" s="2032"/>
      <c r="M314" s="2033"/>
      <c r="N314" s="2034"/>
      <c r="O314" s="2017"/>
      <c r="P314" s="2017"/>
    </row>
    <row r="315" spans="1:16" ht="31.5" customHeight="1">
      <c r="B315" s="76" t="s">
        <v>441</v>
      </c>
      <c r="C315" s="2028" t="s">
        <v>2311</v>
      </c>
      <c r="D315" s="2028"/>
      <c r="E315" s="2028"/>
      <c r="F315" s="2028"/>
      <c r="G315" s="2029"/>
      <c r="H315" s="2038" t="s">
        <v>2077</v>
      </c>
      <c r="I315" s="2039"/>
      <c r="J315" s="2040"/>
      <c r="K315" s="2031"/>
      <c r="L315" s="2035"/>
      <c r="M315" s="2036"/>
      <c r="N315" s="2037"/>
      <c r="O315" s="1992"/>
      <c r="P315" s="1992"/>
    </row>
    <row r="316" spans="1:16" ht="127.5" customHeight="1">
      <c r="B316" s="181" t="s">
        <v>389</v>
      </c>
      <c r="C316" s="2028" t="s">
        <v>2312</v>
      </c>
      <c r="D316" s="2028"/>
      <c r="E316" s="2028"/>
      <c r="F316" s="2028"/>
      <c r="G316" s="2028"/>
      <c r="H316" s="2028"/>
      <c r="I316" s="2028"/>
      <c r="J316" s="2028"/>
      <c r="K316" s="2028"/>
      <c r="L316" s="2028"/>
      <c r="M316" s="2028"/>
      <c r="N316" s="2372"/>
      <c r="O316" s="1991" t="s">
        <v>1981</v>
      </c>
      <c r="P316" s="1991"/>
    </row>
    <row r="317" spans="1:16" ht="39.75" customHeight="1">
      <c r="A317" s="166"/>
      <c r="B317" s="216" t="s">
        <v>435</v>
      </c>
      <c r="C317" s="1855" t="s">
        <v>2313</v>
      </c>
      <c r="D317" s="1855"/>
      <c r="E317" s="1855"/>
      <c r="F317" s="1855"/>
      <c r="G317" s="1855"/>
      <c r="H317" s="1855"/>
      <c r="I317" s="1855"/>
      <c r="J317" s="1855"/>
      <c r="K317" s="1855"/>
      <c r="L317" s="2018" t="s">
        <v>2036</v>
      </c>
      <c r="M317" s="2021"/>
      <c r="N317" s="2022"/>
      <c r="O317" s="2017"/>
      <c r="P317" s="2017"/>
    </row>
    <row r="318" spans="1:16" ht="28.5" customHeight="1">
      <c r="A318" s="166"/>
      <c r="B318" s="111"/>
      <c r="C318" s="1491" t="s">
        <v>458</v>
      </c>
      <c r="D318" s="1997" t="s">
        <v>2314</v>
      </c>
      <c r="E318" s="1997"/>
      <c r="F318" s="1997"/>
      <c r="G318" s="1997"/>
      <c r="H318" s="1997"/>
      <c r="I318" s="1998"/>
      <c r="J318" s="1999" t="s">
        <v>2077</v>
      </c>
      <c r="K318" s="2000"/>
      <c r="L318" s="2019"/>
      <c r="M318" s="2023"/>
      <c r="N318" s="2024"/>
      <c r="O318" s="2017"/>
      <c r="P318" s="2017"/>
    </row>
    <row r="319" spans="1:16" ht="28.5" customHeight="1">
      <c r="A319" s="166"/>
      <c r="B319" s="111"/>
      <c r="C319" s="111" t="s">
        <v>489</v>
      </c>
      <c r="D319" s="1997" t="s">
        <v>2315</v>
      </c>
      <c r="E319" s="1997"/>
      <c r="F319" s="1997"/>
      <c r="G319" s="1997"/>
      <c r="H319" s="1830"/>
      <c r="I319" s="1831"/>
      <c r="J319" s="1999" t="s">
        <v>2077</v>
      </c>
      <c r="K319" s="2000"/>
      <c r="L319" s="2019"/>
      <c r="M319" s="2023"/>
      <c r="N319" s="2024"/>
      <c r="O319" s="2017"/>
      <c r="P319" s="2017"/>
    </row>
    <row r="320" spans="1:16" ht="28.5" customHeight="1">
      <c r="A320" s="166"/>
      <c r="B320" s="111"/>
      <c r="C320" s="111" t="s">
        <v>493</v>
      </c>
      <c r="D320" s="1997" t="s">
        <v>2316</v>
      </c>
      <c r="E320" s="1997"/>
      <c r="F320" s="1997"/>
      <c r="G320" s="1997"/>
      <c r="H320" s="1754"/>
      <c r="I320" s="2008"/>
      <c r="J320" s="2008"/>
      <c r="K320" s="1755"/>
      <c r="L320" s="2019"/>
      <c r="M320" s="2023"/>
      <c r="N320" s="2024"/>
      <c r="O320" s="2017"/>
      <c r="P320" s="2017"/>
    </row>
    <row r="321" spans="1:16" ht="28.5" customHeight="1">
      <c r="A321" s="166"/>
      <c r="B321" s="111"/>
      <c r="C321" s="111" t="s">
        <v>498</v>
      </c>
      <c r="D321" s="1997" t="s">
        <v>2317</v>
      </c>
      <c r="E321" s="1997"/>
      <c r="F321" s="1997"/>
      <c r="G321" s="1997"/>
      <c r="H321" s="1997"/>
      <c r="I321" s="1997"/>
      <c r="J321" s="1999">
        <v>0</v>
      </c>
      <c r="K321" s="2000"/>
      <c r="L321" s="2019"/>
      <c r="M321" s="2023"/>
      <c r="N321" s="2024"/>
      <c r="O321" s="2017"/>
      <c r="P321" s="2017"/>
    </row>
    <row r="322" spans="1:16" ht="34.5" customHeight="1">
      <c r="A322" s="166"/>
      <c r="B322" s="216" t="s">
        <v>441</v>
      </c>
      <c r="C322" s="1855" t="s">
        <v>2318</v>
      </c>
      <c r="D322" s="1855"/>
      <c r="E322" s="1855"/>
      <c r="F322" s="1855"/>
      <c r="G322" s="1855"/>
      <c r="H322" s="1855"/>
      <c r="I322" s="1855"/>
      <c r="J322" s="1855"/>
      <c r="K322" s="2098"/>
      <c r="L322" s="2019"/>
      <c r="M322" s="2023"/>
      <c r="N322" s="2024"/>
      <c r="O322" s="2017"/>
      <c r="P322" s="2017"/>
    </row>
    <row r="323" spans="1:16" ht="28.5" customHeight="1">
      <c r="A323" s="166"/>
      <c r="B323" s="111"/>
      <c r="C323" s="111" t="s">
        <v>458</v>
      </c>
      <c r="D323" s="1997" t="s">
        <v>2314</v>
      </c>
      <c r="E323" s="1997"/>
      <c r="F323" s="1997"/>
      <c r="G323" s="1997"/>
      <c r="H323" s="1997"/>
      <c r="I323" s="1998"/>
      <c r="J323" s="2021" t="s">
        <v>2077</v>
      </c>
      <c r="K323" s="2806"/>
      <c r="L323" s="2019"/>
      <c r="M323" s="2023"/>
      <c r="N323" s="2024"/>
      <c r="O323" s="2017"/>
      <c r="P323" s="2017"/>
    </row>
    <row r="324" spans="1:16" ht="28.5" customHeight="1">
      <c r="A324" s="166"/>
      <c r="B324" s="111"/>
      <c r="C324" s="111" t="s">
        <v>489</v>
      </c>
      <c r="D324" s="1997" t="s">
        <v>2315</v>
      </c>
      <c r="E324" s="1997"/>
      <c r="F324" s="1997"/>
      <c r="G324" s="1997"/>
      <c r="H324" s="1997"/>
      <c r="I324" s="1998"/>
      <c r="J324" s="1995" t="s">
        <v>2077</v>
      </c>
      <c r="K324" s="2013"/>
      <c r="L324" s="2019"/>
      <c r="M324" s="2023"/>
      <c r="N324" s="2024"/>
      <c r="O324" s="2017"/>
      <c r="P324" s="2017"/>
    </row>
    <row r="325" spans="1:16" ht="28.5" customHeight="1">
      <c r="A325" s="166"/>
      <c r="B325" s="111"/>
      <c r="C325" s="111" t="s">
        <v>493</v>
      </c>
      <c r="D325" s="1830" t="s">
        <v>2316</v>
      </c>
      <c r="E325" s="1830"/>
      <c r="F325" s="1830"/>
      <c r="G325" s="1830"/>
      <c r="H325" s="2014"/>
      <c r="I325" s="2015"/>
      <c r="J325" s="2015"/>
      <c r="K325" s="2016"/>
      <c r="L325" s="2019"/>
      <c r="M325" s="2023"/>
      <c r="N325" s="2024"/>
      <c r="O325" s="2017"/>
      <c r="P325" s="2017"/>
    </row>
    <row r="326" spans="1:16" ht="28.5" customHeight="1">
      <c r="A326" s="166"/>
      <c r="B326" s="111"/>
      <c r="C326" s="111" t="s">
        <v>498</v>
      </c>
      <c r="D326" s="1997" t="s">
        <v>2319</v>
      </c>
      <c r="E326" s="1997"/>
      <c r="F326" s="1997"/>
      <c r="G326" s="1997"/>
      <c r="H326" s="1997"/>
      <c r="I326" s="1997"/>
      <c r="J326" s="1999">
        <v>0</v>
      </c>
      <c r="K326" s="2000"/>
      <c r="L326" s="2019"/>
      <c r="M326" s="2023"/>
      <c r="N326" s="2024"/>
      <c r="O326" s="2017"/>
      <c r="P326" s="2017"/>
    </row>
    <row r="327" spans="1:16" ht="39.75" customHeight="1">
      <c r="A327" s="166"/>
      <c r="B327" s="216" t="s">
        <v>443</v>
      </c>
      <c r="C327" s="2028" t="s">
        <v>2320</v>
      </c>
      <c r="D327" s="2028"/>
      <c r="E327" s="2028"/>
      <c r="F327" s="2028"/>
      <c r="G327" s="2028"/>
      <c r="H327" s="2028"/>
      <c r="I327" s="2028"/>
      <c r="J327" s="2028"/>
      <c r="K327" s="2029"/>
      <c r="L327" s="2019"/>
      <c r="M327" s="2023"/>
      <c r="N327" s="2024"/>
      <c r="O327" s="2017"/>
      <c r="P327" s="2017"/>
    </row>
    <row r="328" spans="1:16" ht="28.5" customHeight="1">
      <c r="A328" s="166"/>
      <c r="B328" s="27"/>
      <c r="C328" s="111" t="s">
        <v>458</v>
      </c>
      <c r="D328" s="1997" t="s">
        <v>2314</v>
      </c>
      <c r="E328" s="1997"/>
      <c r="F328" s="1997"/>
      <c r="G328" s="1997"/>
      <c r="H328" s="1997"/>
      <c r="I328" s="1998"/>
      <c r="J328" s="1999" t="s">
        <v>2077</v>
      </c>
      <c r="K328" s="2000"/>
      <c r="L328" s="2019"/>
      <c r="M328" s="2023"/>
      <c r="N328" s="2024"/>
      <c r="O328" s="2017"/>
      <c r="P328" s="2017"/>
    </row>
    <row r="329" spans="1:16" ht="28.5" customHeight="1">
      <c r="A329" s="166"/>
      <c r="B329" s="27"/>
      <c r="C329" s="111" t="s">
        <v>489</v>
      </c>
      <c r="D329" s="1997" t="s">
        <v>2315</v>
      </c>
      <c r="E329" s="1997"/>
      <c r="F329" s="1997"/>
      <c r="G329" s="1997"/>
      <c r="H329" s="1997"/>
      <c r="I329" s="1998"/>
      <c r="J329" s="1999" t="s">
        <v>2077</v>
      </c>
      <c r="K329" s="2000"/>
      <c r="L329" s="2019"/>
      <c r="M329" s="2023"/>
      <c r="N329" s="2024"/>
      <c r="O329" s="2017"/>
      <c r="P329" s="2017"/>
    </row>
    <row r="330" spans="1:16" ht="28.5" customHeight="1">
      <c r="A330" s="166"/>
      <c r="B330" s="1490"/>
      <c r="C330" s="111" t="s">
        <v>493</v>
      </c>
      <c r="D330" s="1997" t="s">
        <v>2316</v>
      </c>
      <c r="E330" s="1997"/>
      <c r="F330" s="1997"/>
      <c r="G330" s="1997"/>
      <c r="H330" s="1754"/>
      <c r="I330" s="2008"/>
      <c r="J330" s="2008"/>
      <c r="K330" s="1755"/>
      <c r="L330" s="2019"/>
      <c r="M330" s="2023"/>
      <c r="N330" s="2024"/>
      <c r="O330" s="2017"/>
      <c r="P330" s="2017"/>
    </row>
    <row r="331" spans="1:16" ht="28.5" customHeight="1">
      <c r="A331" s="166"/>
      <c r="B331" s="27"/>
      <c r="C331" s="111" t="s">
        <v>498</v>
      </c>
      <c r="D331" s="1997" t="s">
        <v>2321</v>
      </c>
      <c r="E331" s="1997"/>
      <c r="F331" s="1997"/>
      <c r="G331" s="1997"/>
      <c r="H331" s="1997"/>
      <c r="I331" s="1997"/>
      <c r="J331" s="1999">
        <v>0</v>
      </c>
      <c r="K331" s="2000"/>
      <c r="L331" s="2019"/>
      <c r="M331" s="2023"/>
      <c r="N331" s="2024"/>
      <c r="O331" s="2017"/>
      <c r="P331" s="2017"/>
    </row>
    <row r="332" spans="1:16" ht="39.75" customHeight="1">
      <c r="A332" s="166"/>
      <c r="B332" s="22" t="s">
        <v>445</v>
      </c>
      <c r="C332" s="1855" t="s">
        <v>2322</v>
      </c>
      <c r="D332" s="1855"/>
      <c r="E332" s="1855"/>
      <c r="F332" s="1855"/>
      <c r="G332" s="1855"/>
      <c r="H332" s="1855"/>
      <c r="I332" s="1855"/>
      <c r="J332" s="2098"/>
      <c r="K332" s="112"/>
      <c r="L332" s="2019"/>
      <c r="M332" s="2023"/>
      <c r="N332" s="2024"/>
      <c r="O332" s="2017"/>
      <c r="P332" s="2017"/>
    </row>
    <row r="333" spans="1:16" ht="28.5" customHeight="1">
      <c r="A333" s="166"/>
      <c r="B333" s="27"/>
      <c r="C333" s="111" t="s">
        <v>458</v>
      </c>
      <c r="D333" s="1997" t="s">
        <v>2314</v>
      </c>
      <c r="E333" s="1997"/>
      <c r="F333" s="1997"/>
      <c r="G333" s="1997"/>
      <c r="H333" s="1997"/>
      <c r="I333" s="1998"/>
      <c r="J333" s="1999" t="s">
        <v>2077</v>
      </c>
      <c r="K333" s="2000"/>
      <c r="L333" s="2019"/>
      <c r="M333" s="2023"/>
      <c r="N333" s="2024"/>
      <c r="O333" s="2017"/>
      <c r="P333" s="2017"/>
    </row>
    <row r="334" spans="1:16" ht="28.5" customHeight="1">
      <c r="A334" s="166"/>
      <c r="B334" s="27"/>
      <c r="C334" s="111" t="s">
        <v>489</v>
      </c>
      <c r="D334" s="1997" t="s">
        <v>2315</v>
      </c>
      <c r="E334" s="1997"/>
      <c r="F334" s="1997"/>
      <c r="G334" s="1997"/>
      <c r="H334" s="1997"/>
      <c r="I334" s="1998"/>
      <c r="J334" s="1999" t="s">
        <v>2077</v>
      </c>
      <c r="K334" s="2000"/>
      <c r="L334" s="2019"/>
      <c r="M334" s="2023"/>
      <c r="N334" s="2024"/>
      <c r="O334" s="2017"/>
      <c r="P334" s="2017"/>
    </row>
    <row r="335" spans="1:16" ht="28.5" customHeight="1">
      <c r="A335" s="166"/>
      <c r="B335" s="1490"/>
      <c r="C335" s="111" t="s">
        <v>493</v>
      </c>
      <c r="D335" s="1997" t="s">
        <v>2316</v>
      </c>
      <c r="E335" s="1997"/>
      <c r="F335" s="1997"/>
      <c r="G335" s="1997"/>
      <c r="H335" s="1754"/>
      <c r="I335" s="2008"/>
      <c r="J335" s="2008"/>
      <c r="K335" s="1755"/>
      <c r="L335" s="2019"/>
      <c r="M335" s="2023"/>
      <c r="N335" s="2024"/>
      <c r="O335" s="2017"/>
      <c r="P335" s="2017"/>
    </row>
    <row r="336" spans="1:16" ht="28.5" customHeight="1">
      <c r="A336" s="166"/>
      <c r="B336" s="27"/>
      <c r="C336" s="111" t="s">
        <v>498</v>
      </c>
      <c r="D336" s="1997" t="s">
        <v>2323</v>
      </c>
      <c r="E336" s="1997"/>
      <c r="F336" s="1997"/>
      <c r="G336" s="1997"/>
      <c r="H336" s="1997"/>
      <c r="I336" s="1997"/>
      <c r="J336" s="1999">
        <v>0</v>
      </c>
      <c r="K336" s="2000"/>
      <c r="L336" s="2019"/>
      <c r="M336" s="2023"/>
      <c r="N336" s="2024"/>
      <c r="O336" s="2017"/>
      <c r="P336" s="2017"/>
    </row>
    <row r="337" spans="1:16" ht="39.75" customHeight="1">
      <c r="A337" s="166"/>
      <c r="B337" s="22" t="s">
        <v>448</v>
      </c>
      <c r="C337" s="2028" t="s">
        <v>2324</v>
      </c>
      <c r="D337" s="2028"/>
      <c r="E337" s="2028"/>
      <c r="F337" s="2028"/>
      <c r="G337" s="2028"/>
      <c r="H337" s="2028"/>
      <c r="I337" s="2028"/>
      <c r="J337" s="2029"/>
      <c r="K337" s="112"/>
      <c r="L337" s="2019"/>
      <c r="M337" s="2023"/>
      <c r="N337" s="2024"/>
      <c r="O337" s="2017"/>
      <c r="P337" s="2017"/>
    </row>
    <row r="338" spans="1:16" ht="28.5" customHeight="1">
      <c r="A338" s="166"/>
      <c r="B338" s="27"/>
      <c r="C338" s="113" t="s">
        <v>458</v>
      </c>
      <c r="D338" s="1997" t="s">
        <v>2314</v>
      </c>
      <c r="E338" s="1997"/>
      <c r="F338" s="1997"/>
      <c r="G338" s="1997"/>
      <c r="H338" s="1997"/>
      <c r="I338" s="1998"/>
      <c r="J338" s="1999" t="s">
        <v>2325</v>
      </c>
      <c r="K338" s="2000"/>
      <c r="L338" s="2019"/>
      <c r="M338" s="2023"/>
      <c r="N338" s="2024"/>
      <c r="O338" s="2017"/>
      <c r="P338" s="2017"/>
    </row>
    <row r="339" spans="1:16" ht="28.5" customHeight="1">
      <c r="A339" s="166"/>
      <c r="B339" s="27"/>
      <c r="C339" s="111" t="s">
        <v>489</v>
      </c>
      <c r="D339" s="1997" t="s">
        <v>2315</v>
      </c>
      <c r="E339" s="1997"/>
      <c r="F339" s="1997"/>
      <c r="G339" s="1997"/>
      <c r="H339" s="1997"/>
      <c r="I339" s="1998"/>
      <c r="J339" s="1999" t="s">
        <v>2077</v>
      </c>
      <c r="K339" s="2000"/>
      <c r="L339" s="2019"/>
      <c r="M339" s="2023"/>
      <c r="N339" s="2024"/>
      <c r="O339" s="2017"/>
      <c r="P339" s="2017"/>
    </row>
    <row r="340" spans="1:16" ht="28.5" customHeight="1">
      <c r="A340" s="166"/>
      <c r="B340" s="1490"/>
      <c r="C340" s="111" t="s">
        <v>493</v>
      </c>
      <c r="D340" s="1997" t="s">
        <v>2316</v>
      </c>
      <c r="E340" s="1997"/>
      <c r="F340" s="1997"/>
      <c r="G340" s="1997"/>
      <c r="H340" s="1754"/>
      <c r="I340" s="2008"/>
      <c r="J340" s="2008"/>
      <c r="K340" s="1755"/>
      <c r="L340" s="2019"/>
      <c r="M340" s="2023"/>
      <c r="N340" s="2024"/>
      <c r="O340" s="2017"/>
      <c r="P340" s="2017"/>
    </row>
    <row r="341" spans="1:16" ht="28.5" customHeight="1">
      <c r="A341" s="166"/>
      <c r="B341" s="27"/>
      <c r="C341" s="111" t="s">
        <v>498</v>
      </c>
      <c r="D341" s="1997" t="s">
        <v>2323</v>
      </c>
      <c r="E341" s="1997"/>
      <c r="F341" s="1997"/>
      <c r="G341" s="1997"/>
      <c r="H341" s="1997"/>
      <c r="I341" s="1997"/>
      <c r="J341" s="1999" t="s">
        <v>2077</v>
      </c>
      <c r="K341" s="2000"/>
      <c r="L341" s="2019"/>
      <c r="M341" s="2023"/>
      <c r="N341" s="2024"/>
      <c r="O341" s="2017"/>
      <c r="P341" s="2017"/>
    </row>
    <row r="342" spans="1:16" ht="25.5" customHeight="1">
      <c r="A342" s="166"/>
      <c r="B342" s="27" t="s">
        <v>450</v>
      </c>
      <c r="C342" s="1997" t="s">
        <v>2029</v>
      </c>
      <c r="D342" s="1997"/>
      <c r="E342" s="1997"/>
      <c r="F342" s="1997"/>
      <c r="G342" s="1997"/>
      <c r="H342" s="1997"/>
      <c r="I342" s="1997"/>
      <c r="J342" s="1998"/>
      <c r="K342" s="112"/>
      <c r="L342" s="2019"/>
      <c r="M342" s="2023"/>
      <c r="N342" s="2024"/>
      <c r="O342" s="2017"/>
      <c r="P342" s="2017"/>
    </row>
    <row r="343" spans="1:16" ht="28.5" customHeight="1">
      <c r="A343" s="166"/>
      <c r="B343" s="27"/>
      <c r="C343" s="113" t="s">
        <v>458</v>
      </c>
      <c r="D343" s="1997" t="s">
        <v>2314</v>
      </c>
      <c r="E343" s="1997"/>
      <c r="F343" s="1997"/>
      <c r="G343" s="1997"/>
      <c r="H343" s="1997"/>
      <c r="I343" s="1998"/>
      <c r="J343" s="1999" t="s">
        <v>2325</v>
      </c>
      <c r="K343" s="2000"/>
      <c r="L343" s="2019"/>
      <c r="M343" s="2023"/>
      <c r="N343" s="2024"/>
      <c r="O343" s="2017"/>
      <c r="P343" s="2017"/>
    </row>
    <row r="344" spans="1:16" ht="28.5" customHeight="1">
      <c r="A344" s="166"/>
      <c r="B344" s="27"/>
      <c r="C344" s="111" t="s">
        <v>489</v>
      </c>
      <c r="D344" s="1997" t="s">
        <v>2315</v>
      </c>
      <c r="E344" s="1997"/>
      <c r="F344" s="1997"/>
      <c r="G344" s="1997"/>
      <c r="H344" s="1997"/>
      <c r="I344" s="1998"/>
      <c r="J344" s="1999" t="s">
        <v>2077</v>
      </c>
      <c r="K344" s="2000"/>
      <c r="L344" s="2019"/>
      <c r="M344" s="2023"/>
      <c r="N344" s="2024"/>
      <c r="O344" s="2017"/>
      <c r="P344" s="2017"/>
    </row>
    <row r="345" spans="1:16" ht="28.5" customHeight="1">
      <c r="A345" s="166"/>
      <c r="B345" s="27"/>
      <c r="C345" s="111" t="s">
        <v>493</v>
      </c>
      <c r="D345" s="1997" t="s">
        <v>2316</v>
      </c>
      <c r="E345" s="1997"/>
      <c r="F345" s="1997"/>
      <c r="G345" s="1997"/>
      <c r="H345" s="1754"/>
      <c r="I345" s="2008"/>
      <c r="J345" s="2008"/>
      <c r="K345" s="1755"/>
      <c r="L345" s="2019"/>
      <c r="M345" s="2023"/>
      <c r="N345" s="2024"/>
      <c r="O345" s="2017"/>
      <c r="P345" s="2017"/>
    </row>
    <row r="346" spans="1:16" ht="28.5" customHeight="1">
      <c r="A346" s="166"/>
      <c r="B346" s="27"/>
      <c r="C346" s="111" t="s">
        <v>498</v>
      </c>
      <c r="D346" s="1997" t="s">
        <v>2326</v>
      </c>
      <c r="E346" s="1997"/>
      <c r="F346" s="1997"/>
      <c r="G346" s="1997"/>
      <c r="H346" s="1997"/>
      <c r="I346" s="1997"/>
      <c r="J346" s="1999">
        <v>0</v>
      </c>
      <c r="K346" s="2000"/>
      <c r="L346" s="2019"/>
      <c r="M346" s="2023"/>
      <c r="N346" s="2024"/>
      <c r="O346" s="2017"/>
      <c r="P346" s="2017"/>
    </row>
    <row r="347" spans="1:16" ht="25.5" customHeight="1">
      <c r="A347" s="166"/>
      <c r="B347" s="27" t="s">
        <v>453</v>
      </c>
      <c r="C347" s="1997" t="s">
        <v>2030</v>
      </c>
      <c r="D347" s="1997"/>
      <c r="E347" s="1997"/>
      <c r="F347" s="1997"/>
      <c r="G347" s="1997"/>
      <c r="H347" s="1997"/>
      <c r="I347" s="1997"/>
      <c r="J347" s="1998"/>
      <c r="K347" s="112"/>
      <c r="L347" s="2019"/>
      <c r="M347" s="2023"/>
      <c r="N347" s="2024"/>
      <c r="O347" s="2017"/>
      <c r="P347" s="2017"/>
    </row>
    <row r="348" spans="1:16" ht="28.5" customHeight="1">
      <c r="A348" s="166"/>
      <c r="B348" s="27"/>
      <c r="C348" s="113" t="s">
        <v>458</v>
      </c>
      <c r="D348" s="1997" t="s">
        <v>2314</v>
      </c>
      <c r="E348" s="1997"/>
      <c r="F348" s="1997"/>
      <c r="G348" s="1997"/>
      <c r="H348" s="1997"/>
      <c r="I348" s="1998"/>
      <c r="J348" s="1999" t="s">
        <v>2325</v>
      </c>
      <c r="K348" s="2000"/>
      <c r="L348" s="2019"/>
      <c r="M348" s="2023"/>
      <c r="N348" s="2024"/>
      <c r="O348" s="2017"/>
      <c r="P348" s="2017"/>
    </row>
    <row r="349" spans="1:16" ht="28.5" customHeight="1">
      <c r="A349" s="166"/>
      <c r="B349" s="27"/>
      <c r="C349" s="111" t="s">
        <v>489</v>
      </c>
      <c r="D349" s="1997" t="s">
        <v>2315</v>
      </c>
      <c r="E349" s="1997"/>
      <c r="F349" s="1997"/>
      <c r="G349" s="1997"/>
      <c r="H349" s="1997"/>
      <c r="I349" s="1998"/>
      <c r="J349" s="1999" t="s">
        <v>2077</v>
      </c>
      <c r="K349" s="2000"/>
      <c r="L349" s="2019"/>
      <c r="M349" s="2023"/>
      <c r="N349" s="2024"/>
      <c r="O349" s="2017"/>
      <c r="P349" s="2017"/>
    </row>
    <row r="350" spans="1:16" ht="28.5" customHeight="1">
      <c r="A350" s="166"/>
      <c r="B350" s="27"/>
      <c r="C350" s="111" t="s">
        <v>493</v>
      </c>
      <c r="D350" s="1997" t="s">
        <v>2316</v>
      </c>
      <c r="E350" s="1997"/>
      <c r="F350" s="1997"/>
      <c r="G350" s="1997"/>
      <c r="H350" s="1754"/>
      <c r="I350" s="2008"/>
      <c r="J350" s="2008"/>
      <c r="K350" s="1755"/>
      <c r="L350" s="2019"/>
      <c r="M350" s="2023"/>
      <c r="N350" s="2024"/>
      <c r="O350" s="2017"/>
      <c r="P350" s="2017"/>
    </row>
    <row r="351" spans="1:16" ht="28.5" customHeight="1">
      <c r="A351" s="166"/>
      <c r="B351" s="27"/>
      <c r="C351" s="111" t="s">
        <v>498</v>
      </c>
      <c r="D351" s="1997" t="s">
        <v>2327</v>
      </c>
      <c r="E351" s="1997"/>
      <c r="F351" s="1997"/>
      <c r="G351" s="1997"/>
      <c r="H351" s="1997"/>
      <c r="I351" s="1997"/>
      <c r="J351" s="1999">
        <v>0</v>
      </c>
      <c r="K351" s="2000"/>
      <c r="L351" s="2019"/>
      <c r="M351" s="2023"/>
      <c r="N351" s="2024"/>
      <c r="O351" s="2017"/>
      <c r="P351" s="2017"/>
    </row>
    <row r="352" spans="1:16" ht="39.75" customHeight="1">
      <c r="A352" s="166"/>
      <c r="B352" s="76" t="s">
        <v>456</v>
      </c>
      <c r="C352" s="2028" t="s">
        <v>2328</v>
      </c>
      <c r="D352" s="2028"/>
      <c r="E352" s="2028"/>
      <c r="F352" s="2028"/>
      <c r="G352" s="2028"/>
      <c r="H352" s="2028"/>
      <c r="I352" s="2028"/>
      <c r="J352" s="2029"/>
      <c r="K352" s="112"/>
      <c r="L352" s="2019"/>
      <c r="M352" s="2023"/>
      <c r="N352" s="2024"/>
      <c r="O352" s="2017"/>
      <c r="P352" s="2017"/>
    </row>
    <row r="353" spans="1:16" ht="28.5" customHeight="1">
      <c r="A353" s="166"/>
      <c r="B353" s="27"/>
      <c r="C353" s="113" t="s">
        <v>458</v>
      </c>
      <c r="D353" s="1997" t="s">
        <v>2314</v>
      </c>
      <c r="E353" s="1997"/>
      <c r="F353" s="1997"/>
      <c r="G353" s="1997"/>
      <c r="H353" s="1997"/>
      <c r="I353" s="1998"/>
      <c r="J353" s="1999" t="s">
        <v>2077</v>
      </c>
      <c r="K353" s="2000"/>
      <c r="L353" s="2019"/>
      <c r="M353" s="2023"/>
      <c r="N353" s="2024"/>
      <c r="O353" s="2017"/>
      <c r="P353" s="2017"/>
    </row>
    <row r="354" spans="1:16" ht="28.5" customHeight="1">
      <c r="A354" s="166"/>
      <c r="B354" s="27"/>
      <c r="C354" s="111" t="s">
        <v>489</v>
      </c>
      <c r="D354" s="1997" t="s">
        <v>2315</v>
      </c>
      <c r="E354" s="1997"/>
      <c r="F354" s="1997"/>
      <c r="G354" s="1997"/>
      <c r="H354" s="1997"/>
      <c r="I354" s="1998"/>
      <c r="J354" s="1999" t="s">
        <v>2077</v>
      </c>
      <c r="K354" s="2000"/>
      <c r="L354" s="2019"/>
      <c r="M354" s="2023"/>
      <c r="N354" s="2024"/>
      <c r="O354" s="2017"/>
      <c r="P354" s="2017"/>
    </row>
    <row r="355" spans="1:16" ht="28.5" customHeight="1">
      <c r="A355" s="166"/>
      <c r="B355" s="1490"/>
      <c r="C355" s="1491" t="s">
        <v>493</v>
      </c>
      <c r="D355" s="1997" t="s">
        <v>2316</v>
      </c>
      <c r="E355" s="1997"/>
      <c r="F355" s="1997"/>
      <c r="G355" s="1997"/>
      <c r="H355" s="1754"/>
      <c r="I355" s="2008"/>
      <c r="J355" s="2008"/>
      <c r="K355" s="1755"/>
      <c r="L355" s="2019"/>
      <c r="M355" s="2023"/>
      <c r="N355" s="2024"/>
      <c r="O355" s="2017"/>
      <c r="P355" s="2017"/>
    </row>
    <row r="356" spans="1:16" ht="28.5" customHeight="1">
      <c r="A356" s="166"/>
      <c r="B356" s="111"/>
      <c r="C356" s="111" t="s">
        <v>498</v>
      </c>
      <c r="D356" s="1997" t="s">
        <v>2329</v>
      </c>
      <c r="E356" s="1997"/>
      <c r="F356" s="1997"/>
      <c r="G356" s="1997"/>
      <c r="H356" s="1997"/>
      <c r="I356" s="1997"/>
      <c r="J356" s="1999">
        <v>0</v>
      </c>
      <c r="K356" s="2000"/>
      <c r="L356" s="2020"/>
      <c r="M356" s="2025"/>
      <c r="N356" s="2026"/>
      <c r="O356" s="1992"/>
      <c r="P356" s="1992"/>
    </row>
    <row r="357" spans="1:16" ht="54" customHeight="1">
      <c r="A357" s="166"/>
      <c r="B357" s="1486" t="s">
        <v>402</v>
      </c>
      <c r="C357" s="2028" t="s">
        <v>2330</v>
      </c>
      <c r="D357" s="2028"/>
      <c r="E357" s="2028"/>
      <c r="F357" s="2028"/>
      <c r="G357" s="2028"/>
      <c r="H357" s="33" t="s">
        <v>1962</v>
      </c>
      <c r="I357" s="114" t="s">
        <v>2331</v>
      </c>
      <c r="J357" s="2008"/>
      <c r="K357" s="2008"/>
      <c r="L357" s="2008"/>
      <c r="M357" s="2008"/>
      <c r="N357" s="2009"/>
      <c r="O357" s="1507" t="s">
        <v>2288</v>
      </c>
      <c r="P357" s="1507"/>
    </row>
    <row r="358" spans="1:16" ht="119.25" customHeight="1">
      <c r="A358" s="166"/>
      <c r="B358" s="1486" t="s">
        <v>404</v>
      </c>
      <c r="C358" s="1855" t="s">
        <v>2332</v>
      </c>
      <c r="D358" s="1855"/>
      <c r="E358" s="1855"/>
      <c r="F358" s="1855"/>
      <c r="G358" s="2098"/>
      <c r="H358" s="158" t="s">
        <v>1949</v>
      </c>
      <c r="I358" s="1535" t="s">
        <v>2036</v>
      </c>
      <c r="J358" s="2010"/>
      <c r="K358" s="2010"/>
      <c r="L358" s="2010"/>
      <c r="M358" s="2010"/>
      <c r="N358" s="2011"/>
      <c r="O358" s="1991" t="s">
        <v>2333</v>
      </c>
      <c r="P358" s="1991"/>
    </row>
    <row r="359" spans="1:16" ht="27" customHeight="1">
      <c r="A359" s="166"/>
      <c r="B359" s="1490" t="s">
        <v>435</v>
      </c>
      <c r="C359" s="1831" t="s">
        <v>2334</v>
      </c>
      <c r="D359" s="1993"/>
      <c r="E359" s="1993"/>
      <c r="F359" s="1993"/>
      <c r="G359" s="1993"/>
      <c r="H359" s="1994" t="s">
        <v>2335</v>
      </c>
      <c r="I359" s="1994"/>
      <c r="J359" s="1994"/>
      <c r="K359" s="1994"/>
      <c r="L359" s="1994"/>
      <c r="M359" s="1995"/>
      <c r="N359" s="1996"/>
      <c r="O359" s="1992"/>
      <c r="P359" s="1992"/>
    </row>
    <row r="360" spans="1:16" ht="60.75" customHeight="1" thickBot="1">
      <c r="A360" s="166"/>
      <c r="B360" s="1508" t="s">
        <v>406</v>
      </c>
      <c r="C360" s="2028" t="s">
        <v>2336</v>
      </c>
      <c r="D360" s="2028"/>
      <c r="E360" s="2028"/>
      <c r="F360" s="2028"/>
      <c r="G360" s="2029"/>
      <c r="H360" s="1999" t="s">
        <v>2077</v>
      </c>
      <c r="I360" s="2027"/>
      <c r="J360" s="217" t="s">
        <v>2036</v>
      </c>
      <c r="K360" s="2003"/>
      <c r="L360" s="2003"/>
      <c r="M360" s="2003"/>
      <c r="N360" s="2004"/>
      <c r="O360" s="218" t="s">
        <v>2333</v>
      </c>
      <c r="P360" s="218"/>
    </row>
    <row r="361" spans="1:16" ht="60.75" customHeight="1" thickBot="1">
      <c r="B361" s="1490" t="s">
        <v>435</v>
      </c>
      <c r="C361" s="2330" t="s">
        <v>2337</v>
      </c>
      <c r="D361" s="2330"/>
      <c r="E361" s="2330"/>
      <c r="F361" s="2330"/>
      <c r="G361" s="2805"/>
      <c r="H361" s="1980" t="s">
        <v>2338</v>
      </c>
      <c r="I361" s="2053"/>
      <c r="J361" s="217" t="s">
        <v>2036</v>
      </c>
      <c r="K361" s="1636"/>
      <c r="L361" s="1636"/>
      <c r="M361" s="1636"/>
      <c r="N361" s="1636"/>
      <c r="O361" s="219"/>
      <c r="P361" s="220"/>
    </row>
    <row r="362" spans="1:16" ht="72" customHeight="1" thickBot="1">
      <c r="B362" s="1982" t="s">
        <v>2339</v>
      </c>
      <c r="C362" s="1983"/>
      <c r="D362" s="1983"/>
      <c r="E362" s="1983"/>
      <c r="F362" s="1983"/>
      <c r="G362" s="1984"/>
      <c r="H362" s="1985"/>
      <c r="I362" s="1986"/>
      <c r="J362" s="1986"/>
      <c r="K362" s="1986"/>
      <c r="L362" s="1986"/>
      <c r="M362" s="1986"/>
      <c r="N362" s="1986"/>
      <c r="O362" s="1987"/>
      <c r="P362" s="1988"/>
    </row>
    <row r="363" spans="1:16" ht="31.5" customHeight="1" thickBot="1">
      <c r="B363" s="2492" t="s">
        <v>2340</v>
      </c>
      <c r="C363" s="2493"/>
      <c r="D363" s="2493"/>
      <c r="E363" s="2493"/>
      <c r="F363" s="2493"/>
      <c r="G363" s="2493"/>
      <c r="H363" s="2493"/>
      <c r="I363" s="2493"/>
      <c r="J363" s="2493"/>
      <c r="K363" s="2493"/>
      <c r="L363" s="2493"/>
      <c r="M363" s="2493"/>
      <c r="N363" s="2493"/>
      <c r="O363" s="2493"/>
      <c r="P363" s="284"/>
    </row>
  </sheetData>
  <dataConsolidate/>
  <mergeCells count="864">
    <mergeCell ref="L1:M1"/>
    <mergeCell ref="B4:N4"/>
    <mergeCell ref="B5:N5"/>
    <mergeCell ref="B6:L6"/>
    <mergeCell ref="B7:P7"/>
    <mergeCell ref="C8:G8"/>
    <mergeCell ref="J8:N8"/>
    <mergeCell ref="O8:O19"/>
    <mergeCell ref="P8:P19"/>
    <mergeCell ref="C9:E9"/>
    <mergeCell ref="C12:E12"/>
    <mergeCell ref="G12:H12"/>
    <mergeCell ref="I12:N12"/>
    <mergeCell ref="C13:E13"/>
    <mergeCell ref="G13:H13"/>
    <mergeCell ref="I13:N13"/>
    <mergeCell ref="F9:N9"/>
    <mergeCell ref="C10:E10"/>
    <mergeCell ref="G10:N10"/>
    <mergeCell ref="C11:E11"/>
    <mergeCell ref="G11:H11"/>
    <mergeCell ref="I11:N11"/>
    <mergeCell ref="C16:E16"/>
    <mergeCell ref="G16:H16"/>
    <mergeCell ref="I16:N16"/>
    <mergeCell ref="C17:E17"/>
    <mergeCell ref="G17:H17"/>
    <mergeCell ref="I17:N17"/>
    <mergeCell ref="C14:E14"/>
    <mergeCell ref="G14:H14"/>
    <mergeCell ref="I14:N14"/>
    <mergeCell ref="C15:E15"/>
    <mergeCell ref="G15:H15"/>
    <mergeCell ref="I15:N15"/>
    <mergeCell ref="C20:H20"/>
    <mergeCell ref="J20:J24"/>
    <mergeCell ref="K20:N24"/>
    <mergeCell ref="C21:H21"/>
    <mergeCell ref="C22:H22"/>
    <mergeCell ref="O22:O24"/>
    <mergeCell ref="C18:E18"/>
    <mergeCell ref="G18:H18"/>
    <mergeCell ref="I18:N18"/>
    <mergeCell ref="C19:E19"/>
    <mergeCell ref="G19:H19"/>
    <mergeCell ref="I19:N19"/>
    <mergeCell ref="B28:B29"/>
    <mergeCell ref="C28:F29"/>
    <mergeCell ref="C30:G30"/>
    <mergeCell ref="H30:J30"/>
    <mergeCell ref="C31:G31"/>
    <mergeCell ref="H31:J31"/>
    <mergeCell ref="P22:P24"/>
    <mergeCell ref="C23:H23"/>
    <mergeCell ref="C24:H24"/>
    <mergeCell ref="B25:P25"/>
    <mergeCell ref="C26:F26"/>
    <mergeCell ref="K26:K31"/>
    <mergeCell ref="L26:N31"/>
    <mergeCell ref="C27:I27"/>
    <mergeCell ref="O27:O30"/>
    <mergeCell ref="P27:P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7:I57"/>
    <mergeCell ref="L57:N57"/>
    <mergeCell ref="C58:I58"/>
    <mergeCell ref="L58:N58"/>
    <mergeCell ref="B59:P59"/>
    <mergeCell ref="C60:I60"/>
    <mergeCell ref="J60:K60"/>
    <mergeCell ref="M60:N60"/>
    <mergeCell ref="C54:I54"/>
    <mergeCell ref="J54:N54"/>
    <mergeCell ref="C55:I55"/>
    <mergeCell ref="L55:N55"/>
    <mergeCell ref="C56:I56"/>
    <mergeCell ref="L56:N56"/>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H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C167:E167"/>
    <mergeCell ref="L167:N167"/>
    <mergeCell ref="C168:E168"/>
    <mergeCell ref="L168:N168"/>
    <mergeCell ref="C169:E169"/>
    <mergeCell ref="L169:N169"/>
    <mergeCell ref="O163:O174"/>
    <mergeCell ref="P163:P174"/>
    <mergeCell ref="C164:E164"/>
    <mergeCell ref="G164:K164"/>
    <mergeCell ref="L164:N164"/>
    <mergeCell ref="C165:E165"/>
    <mergeCell ref="G165:K174"/>
    <mergeCell ref="L165:N165"/>
    <mergeCell ref="C166:E166"/>
    <mergeCell ref="L166:N166"/>
    <mergeCell ref="C173:E173"/>
    <mergeCell ref="L173:N173"/>
    <mergeCell ref="C174:E174"/>
    <mergeCell ref="L174:N174"/>
    <mergeCell ref="C175:E175"/>
    <mergeCell ref="G175:N175"/>
    <mergeCell ref="C170:E170"/>
    <mergeCell ref="L170:N170"/>
    <mergeCell ref="C171:E171"/>
    <mergeCell ref="L171:N171"/>
    <mergeCell ref="C172:E172"/>
    <mergeCell ref="L172:N172"/>
    <mergeCell ref="C183:E183"/>
    <mergeCell ref="C184:E184"/>
    <mergeCell ref="C185:E185"/>
    <mergeCell ref="C186:E186"/>
    <mergeCell ref="C187:E187"/>
    <mergeCell ref="G187:K187"/>
    <mergeCell ref="O175:O186"/>
    <mergeCell ref="P175:P186"/>
    <mergeCell ref="C176:E176"/>
    <mergeCell ref="G176:N186"/>
    <mergeCell ref="C177:E177"/>
    <mergeCell ref="C178:E178"/>
    <mergeCell ref="C179:E179"/>
    <mergeCell ref="C180:E180"/>
    <mergeCell ref="C181:E181"/>
    <mergeCell ref="C182:E182"/>
    <mergeCell ref="O187:O198"/>
    <mergeCell ref="P187:P198"/>
    <mergeCell ref="C188:E188"/>
    <mergeCell ref="G188:K188"/>
    <mergeCell ref="L188:N188"/>
    <mergeCell ref="C189:E189"/>
    <mergeCell ref="G189:K189"/>
    <mergeCell ref="L189:N189"/>
    <mergeCell ref="C190:E190"/>
    <mergeCell ref="G190:K190"/>
    <mergeCell ref="L190:N190"/>
    <mergeCell ref="C191:E191"/>
    <mergeCell ref="G191:K191"/>
    <mergeCell ref="L191:N191"/>
    <mergeCell ref="C192:E192"/>
    <mergeCell ref="G192:K192"/>
    <mergeCell ref="L192:N192"/>
    <mergeCell ref="L187:N187"/>
    <mergeCell ref="C196:E196"/>
    <mergeCell ref="L196:N196"/>
    <mergeCell ref="C197:E197"/>
    <mergeCell ref="L197:N197"/>
    <mergeCell ref="C198:E198"/>
    <mergeCell ref="L198:N198"/>
    <mergeCell ref="C193:E193"/>
    <mergeCell ref="L193:N193"/>
    <mergeCell ref="C194:E194"/>
    <mergeCell ref="L194:N194"/>
    <mergeCell ref="C195:E195"/>
    <mergeCell ref="L195:N195"/>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C205:E205"/>
    <mergeCell ref="G205:N205"/>
    <mergeCell ref="C209:E209"/>
    <mergeCell ref="G209:N209"/>
    <mergeCell ref="C210:E210"/>
    <mergeCell ref="G210:N210"/>
    <mergeCell ref="C211:G211"/>
    <mergeCell ref="H211:J211"/>
    <mergeCell ref="K211:K217"/>
    <mergeCell ref="L211:N217"/>
    <mergeCell ref="H216:J216"/>
    <mergeCell ref="C217:G217"/>
    <mergeCell ref="P218:P222"/>
    <mergeCell ref="C219:E219"/>
    <mergeCell ref="F219:J219"/>
    <mergeCell ref="K219:K226"/>
    <mergeCell ref="L219:N226"/>
    <mergeCell ref="C220:E220"/>
    <mergeCell ref="F220:J220"/>
    <mergeCell ref="O211:O217"/>
    <mergeCell ref="P211:P217"/>
    <mergeCell ref="C212:J212"/>
    <mergeCell ref="D213:G213"/>
    <mergeCell ref="H213:J213"/>
    <mergeCell ref="D214:G214"/>
    <mergeCell ref="H214:J214"/>
    <mergeCell ref="D215:G215"/>
    <mergeCell ref="H215:J215"/>
    <mergeCell ref="D216:G216"/>
    <mergeCell ref="C221:E221"/>
    <mergeCell ref="F221:J221"/>
    <mergeCell ref="C222:E222"/>
    <mergeCell ref="F222:J222"/>
    <mergeCell ref="C223:E223"/>
    <mergeCell ref="F223:J223"/>
    <mergeCell ref="H217:J217"/>
    <mergeCell ref="C218:N218"/>
    <mergeCell ref="O218:O222"/>
    <mergeCell ref="O223:O224"/>
    <mergeCell ref="P223:P224"/>
    <mergeCell ref="C224:E224"/>
    <mergeCell ref="F224:J224"/>
    <mergeCell ref="C225:G225"/>
    <mergeCell ref="H225:J225"/>
    <mergeCell ref="O225:O226"/>
    <mergeCell ref="P225:P226"/>
    <mergeCell ref="C226:G226"/>
    <mergeCell ref="H226:J226"/>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90"/>
    <mergeCell ref="C292:G292"/>
    <mergeCell ref="N292:N294"/>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K360:N360"/>
  </mergeCells>
  <phoneticPr fontId="49" type="noConversion"/>
  <conditionalFormatting sqref="I11">
    <cfRule type="expression" dxfId="7200" priority="153">
      <formula>$F$17="Not applicable"</formula>
    </cfRule>
    <cfRule type="expression" dxfId="7199" priority="154">
      <formula>$F$17="Don't know"</formula>
    </cfRule>
    <cfRule type="expression" dxfId="7198" priority="155">
      <formula>$F$17="No"</formula>
    </cfRule>
  </conditionalFormatting>
  <conditionalFormatting sqref="I12:I19">
    <cfRule type="expression" dxfId="7197" priority="150">
      <formula>$F12="Not applicable"</formula>
    </cfRule>
    <cfRule type="expression" dxfId="7196" priority="151">
      <formula>$F12="Don't know"</formula>
    </cfRule>
    <cfRule type="expression" dxfId="7195" priority="152">
      <formula>$F12="No"</formula>
    </cfRule>
  </conditionalFormatting>
  <conditionalFormatting sqref="F9:N9 F11:F19 I11:I19">
    <cfRule type="expression" dxfId="7194" priority="149">
      <formula>$N$14="Don't know"</formula>
    </cfRule>
  </conditionalFormatting>
  <conditionalFormatting sqref="F9:N9 F11:F19 I11:I19">
    <cfRule type="expression" dxfId="7193" priority="148">
      <formula>$N$14="Not applicable"</formula>
    </cfRule>
  </conditionalFormatting>
  <conditionalFormatting sqref="F9:N9 F11:F19 I11:I19">
    <cfRule type="expression" dxfId="7192" priority="147">
      <formula>$N$14="No"</formula>
    </cfRule>
  </conditionalFormatting>
  <conditionalFormatting sqref="L188:M198">
    <cfRule type="expression" dxfId="7191" priority="145">
      <formula>$F$221="Don't know"</formula>
    </cfRule>
    <cfRule type="expression" dxfId="7190" priority="146">
      <formula>$F$221="No"</formula>
    </cfRule>
  </conditionalFormatting>
  <conditionalFormatting sqref="H26 F70:J70 H106 H276:I277 H281:I283 H285:I287 H293:I294 F11:F19 G116:N128 O274 J43:K44 F188:F198 F71 F73 H297:H299 O310 O358 H358 H301:H307 O297:O298 H28:H31 O277 O303 O307 L188:N198 H279:I279 H289:I290 F72:J72 F77:J81 G63:H64">
    <cfRule type="containsBlanks" dxfId="7189" priority="144">
      <formula>LEN(TRIM(F11))=0</formula>
    </cfRule>
  </conditionalFormatting>
  <conditionalFormatting sqref="F9:N9">
    <cfRule type="containsBlanks" dxfId="7188" priority="143">
      <formula>LEN(TRIM(F9))=0</formula>
    </cfRule>
  </conditionalFormatting>
  <conditionalFormatting sqref="O60 O88:O92 O106 O113 O135 O141 O143 O218 O260 O58 O225:O227 O146:O161 J35:K36 J39:K39 J47:K48 J56:K57 O20:O22 O26:O27 O187 O31:O32 J50:K50 J52:K53">
    <cfRule type="containsBlanks" dxfId="7187" priority="142">
      <formula>LEN(TRIM(J20))=0</formula>
    </cfRule>
  </conditionalFormatting>
  <conditionalFormatting sqref="I63:J64">
    <cfRule type="containsBlanks" dxfId="7186" priority="141">
      <formula>LEN(TRIM(I63))=0</formula>
    </cfRule>
  </conditionalFormatting>
  <conditionalFormatting sqref="F243 H137:H139 K137 F200:F210 K219 F219:F221 H225 K228:K240 G147:G160 J147:J160">
    <cfRule type="containsBlanks" dxfId="7185" priority="140">
      <formula>LEN(TRIM(F137))=0</formula>
    </cfRule>
  </conditionalFormatting>
  <conditionalFormatting sqref="J27">
    <cfRule type="containsBlanks" dxfId="7184" priority="138">
      <formula>LEN(TRIM(J27))=0</formula>
    </cfRule>
  </conditionalFormatting>
  <conditionalFormatting sqref="G135">
    <cfRule type="containsBlanks" dxfId="7183" priority="139">
      <formula>LEN(TRIM(G135))=0</formula>
    </cfRule>
  </conditionalFormatting>
  <conditionalFormatting sqref="J58">
    <cfRule type="containsBlanks" dxfId="7182" priority="137">
      <formula>LEN(TRIM(J58))=0</formula>
    </cfRule>
  </conditionalFormatting>
  <conditionalFormatting sqref="J26">
    <cfRule type="containsBlanks" dxfId="7181" priority="136">
      <formula>LEN(TRIM(J26))=0</formula>
    </cfRule>
  </conditionalFormatting>
  <conditionalFormatting sqref="J60">
    <cfRule type="containsBlanks" dxfId="7180" priority="135">
      <formula>LEN(TRIM(J60))=0</formula>
    </cfRule>
  </conditionalFormatting>
  <conditionalFormatting sqref="F223">
    <cfRule type="containsBlanks" dxfId="7179" priority="125">
      <formula>LEN(TRIM(F223))=0</formula>
    </cfRule>
  </conditionalFormatting>
  <conditionalFormatting sqref="K242">
    <cfRule type="containsBlanks" dxfId="7178" priority="124">
      <formula>LEN(TRIM(K242))=0</formula>
    </cfRule>
  </conditionalFormatting>
  <conditionalFormatting sqref="H140">
    <cfRule type="containsBlanks" dxfId="7177" priority="134">
      <formula>LEN(TRIM(H140))=0</formula>
    </cfRule>
  </conditionalFormatting>
  <conditionalFormatting sqref="H143 K137 H137:H140">
    <cfRule type="expression" dxfId="7176" priority="132">
      <formula>#REF!="Don't know"</formula>
    </cfRule>
    <cfRule type="expression" dxfId="7175" priority="133">
      <formula>#REF!="No"</formula>
    </cfRule>
  </conditionalFormatting>
  <conditionalFormatting sqref="H143">
    <cfRule type="containsBlanks" dxfId="7174" priority="131">
      <formula>LEN(TRIM(H143))=0</formula>
    </cfRule>
  </conditionalFormatting>
  <conditionalFormatting sqref="H141">
    <cfRule type="expression" dxfId="7173" priority="129">
      <formula>#REF!="Don't know"</formula>
    </cfRule>
    <cfRule type="expression" dxfId="7172" priority="130">
      <formula>#REF!="No"</formula>
    </cfRule>
  </conditionalFormatting>
  <conditionalFormatting sqref="H141">
    <cfRule type="containsBlanks" dxfId="7171" priority="128">
      <formula>LEN(TRIM(H141))=0</formula>
    </cfRule>
  </conditionalFormatting>
  <conditionalFormatting sqref="L188:M198">
    <cfRule type="expression" dxfId="7170" priority="126">
      <formula>$F$221="Don't know"</formula>
    </cfRule>
    <cfRule type="expression" dxfId="7169" priority="127">
      <formula>$F$221="No"</formula>
    </cfRule>
  </conditionalFormatting>
  <conditionalFormatting sqref="O8">
    <cfRule type="containsBlanks" dxfId="7168" priority="122">
      <formula>LEN(TRIM(O8))=0</formula>
    </cfRule>
  </conditionalFormatting>
  <conditionalFormatting sqref="H310:H311">
    <cfRule type="containsBlanks" dxfId="7167" priority="123">
      <formula>LEN(TRIM(H310))=0</formula>
    </cfRule>
  </conditionalFormatting>
  <conditionalFormatting sqref="O67">
    <cfRule type="containsBlanks" dxfId="7166" priority="121">
      <formula>LEN(TRIM(O67))=0</formula>
    </cfRule>
  </conditionalFormatting>
  <conditionalFormatting sqref="O199">
    <cfRule type="containsBlanks" dxfId="7165" priority="120">
      <formula>LEN(TRIM(O199))=0</formula>
    </cfRule>
  </conditionalFormatting>
  <conditionalFormatting sqref="O223:O224">
    <cfRule type="containsBlanks" dxfId="7164" priority="119">
      <formula>LEN(TRIM(O223))=0</formula>
    </cfRule>
  </conditionalFormatting>
  <conditionalFormatting sqref="O252">
    <cfRule type="containsBlanks" dxfId="7163" priority="118">
      <formula>LEN(TRIM(O252))=0</formula>
    </cfRule>
  </conditionalFormatting>
  <conditionalFormatting sqref="I67">
    <cfRule type="containsBlanks" dxfId="7162" priority="117">
      <formula>LEN(TRIM(I67))=0</formula>
    </cfRule>
  </conditionalFormatting>
  <conditionalFormatting sqref="H313">
    <cfRule type="containsBlanks" dxfId="7161" priority="116">
      <formula>LEN(TRIM(H313))=0</formula>
    </cfRule>
  </conditionalFormatting>
  <conditionalFormatting sqref="H8">
    <cfRule type="containsBlanks" dxfId="7160" priority="115">
      <formula>LEN(TRIM(H8))=0</formula>
    </cfRule>
  </conditionalFormatting>
  <conditionalFormatting sqref="H8">
    <cfRule type="expression" dxfId="7159" priority="114">
      <formula>$N$14="Don't know"</formula>
    </cfRule>
  </conditionalFormatting>
  <conditionalFormatting sqref="H8">
    <cfRule type="expression" dxfId="7158" priority="113">
      <formula>$N$14="Not applicable"</formula>
    </cfRule>
  </conditionalFormatting>
  <conditionalFormatting sqref="H8">
    <cfRule type="expression" dxfId="7157" priority="112">
      <formula>$N$14="No"</formula>
    </cfRule>
  </conditionalFormatting>
  <conditionalFormatting sqref="F252">
    <cfRule type="containsBlanks" dxfId="7156" priority="111">
      <formula>LEN(TRIM(F252))=0</formula>
    </cfRule>
  </conditionalFormatting>
  <conditionalFormatting sqref="F260">
    <cfRule type="containsBlanks" dxfId="7155" priority="110">
      <formula>LEN(TRIM(F260))=0</formula>
    </cfRule>
  </conditionalFormatting>
  <conditionalFormatting sqref="F261:F264">
    <cfRule type="containsBlanks" dxfId="7154" priority="109">
      <formula>LEN(TRIM(F261))=0</formula>
    </cfRule>
  </conditionalFormatting>
  <conditionalFormatting sqref="F254">
    <cfRule type="containsBlanks" dxfId="7153" priority="108">
      <formula>LEN(TRIM(F254))=0</formula>
    </cfRule>
  </conditionalFormatting>
  <conditionalFormatting sqref="F256">
    <cfRule type="containsBlanks" dxfId="7152" priority="107">
      <formula>LEN(TRIM(F256))=0</formula>
    </cfRule>
  </conditionalFormatting>
  <conditionalFormatting sqref="F258">
    <cfRule type="containsBlanks" dxfId="7151" priority="106">
      <formula>LEN(TRIM(F258))=0</formula>
    </cfRule>
  </conditionalFormatting>
  <conditionalFormatting sqref="L165:L174">
    <cfRule type="expression" dxfId="7150" priority="104">
      <formula>$F$221="Don't know"</formula>
    </cfRule>
    <cfRule type="expression" dxfId="7149" priority="105">
      <formula>$F$221="No"</formula>
    </cfRule>
  </conditionalFormatting>
  <conditionalFormatting sqref="L164:M164">
    <cfRule type="expression" dxfId="7148" priority="102">
      <formula>$F$221="Don't know"</formula>
    </cfRule>
    <cfRule type="expression" dxfId="7147" priority="103">
      <formula>$F$221="No"</formula>
    </cfRule>
  </conditionalFormatting>
  <conditionalFormatting sqref="L164:N164 F164:F174 L165:L174">
    <cfRule type="containsBlanks" dxfId="7146" priority="101">
      <formula>LEN(TRIM(F164))=0</formula>
    </cfRule>
  </conditionalFormatting>
  <conditionalFormatting sqref="F176:F186">
    <cfRule type="containsBlanks" dxfId="7145" priority="100">
      <formula>LEN(TRIM(F176))=0</formula>
    </cfRule>
  </conditionalFormatting>
  <conditionalFormatting sqref="L164:M164">
    <cfRule type="expression" dxfId="7144" priority="98">
      <formula>$F$221="Don't know"</formula>
    </cfRule>
    <cfRule type="expression" dxfId="7143" priority="99">
      <formula>$F$221="No"</formula>
    </cfRule>
  </conditionalFormatting>
  <conditionalFormatting sqref="O175">
    <cfRule type="containsBlanks" dxfId="7142" priority="97">
      <formula>LEN(TRIM(O175))=0</formula>
    </cfRule>
  </conditionalFormatting>
  <conditionalFormatting sqref="F95:F97">
    <cfRule type="containsBlanks" dxfId="7141" priority="96">
      <formula>LEN(TRIM(F95))=0</formula>
    </cfRule>
  </conditionalFormatting>
  <conditionalFormatting sqref="F99:F102">
    <cfRule type="containsBlanks" dxfId="7140" priority="95">
      <formula>LEN(TRIM(F99))=0</formula>
    </cfRule>
  </conditionalFormatting>
  <conditionalFormatting sqref="H213:H216">
    <cfRule type="expression" dxfId="7139" priority="93">
      <formula>$H$144="Don't know"</formula>
    </cfRule>
    <cfRule type="expression" dxfId="7138" priority="94">
      <formula>$H$144="no"</formula>
    </cfRule>
  </conditionalFormatting>
  <conditionalFormatting sqref="O211">
    <cfRule type="containsBlanks" dxfId="7137" priority="92">
      <formula>LEN(TRIM(O211))=0</formula>
    </cfRule>
  </conditionalFormatting>
  <conditionalFormatting sqref="H213:H216">
    <cfRule type="containsBlanks" dxfId="7136" priority="91">
      <formula>LEN(TRIM(H213))=0</formula>
    </cfRule>
  </conditionalFormatting>
  <conditionalFormatting sqref="H211">
    <cfRule type="expression" dxfId="7135" priority="89">
      <formula>#REF!="Don't know"</formula>
    </cfRule>
    <cfRule type="expression" dxfId="7134" priority="90">
      <formula>#REF!="No"</formula>
    </cfRule>
  </conditionalFormatting>
  <conditionalFormatting sqref="H211">
    <cfRule type="containsBlanks" dxfId="7133" priority="88">
      <formula>LEN(TRIM(H211))=0</formula>
    </cfRule>
  </conditionalFormatting>
  <conditionalFormatting sqref="H360:I360">
    <cfRule type="containsBlanks" dxfId="7132" priority="86">
      <formula>LEN(TRIM(H360))=0</formula>
    </cfRule>
    <cfRule type="containsBlanks" priority="87">
      <formula>LEN(TRIM(H360))=0</formula>
    </cfRule>
  </conditionalFormatting>
  <conditionalFormatting sqref="F268:F272">
    <cfRule type="containsBlanks" dxfId="7131" priority="83">
      <formula>LEN(TRIM(F268))=0</formula>
    </cfRule>
  </conditionalFormatting>
  <conditionalFormatting sqref="O266">
    <cfRule type="containsBlanks" dxfId="7130" priority="85">
      <formula>LEN(TRIM(O266))=0</formula>
    </cfRule>
  </conditionalFormatting>
  <conditionalFormatting sqref="G93:J93">
    <cfRule type="containsBlanks" dxfId="7129" priority="62">
      <formula>LEN(TRIM(G93))=0</formula>
    </cfRule>
  </conditionalFormatting>
  <conditionalFormatting sqref="O163">
    <cfRule type="containsBlanks" dxfId="7128" priority="84">
      <formula>LEN(TRIM(O163))=0</formula>
    </cfRule>
  </conditionalFormatting>
  <conditionalFormatting sqref="F245:G245 F247:G247 F246 F249:G249 F248">
    <cfRule type="containsBlanks" dxfId="7127" priority="61">
      <formula>LEN(TRIM(F245))=0</formula>
    </cfRule>
  </conditionalFormatting>
  <conditionalFormatting sqref="G266">
    <cfRule type="containsBlanks" dxfId="7126" priority="82">
      <formula>LEN(TRIM(G266))=0</formula>
    </cfRule>
  </conditionalFormatting>
  <conditionalFormatting sqref="I20">
    <cfRule type="containsBlanks" dxfId="7125" priority="78">
      <formula>LEN(TRIM(I20))=0</formula>
    </cfRule>
    <cfRule type="expression" dxfId="7124" priority="81">
      <formula>$M$14="Don't know"</formula>
    </cfRule>
  </conditionalFormatting>
  <conditionalFormatting sqref="I20">
    <cfRule type="expression" dxfId="7123" priority="80">
      <formula>$M$14="Not applicable"</formula>
    </cfRule>
  </conditionalFormatting>
  <conditionalFormatting sqref="I20">
    <cfRule type="expression" dxfId="7122" priority="79">
      <formula>$M$14="No"</formula>
    </cfRule>
  </conditionalFormatting>
  <conditionalFormatting sqref="I21">
    <cfRule type="containsBlanks" dxfId="7121" priority="74">
      <formula>LEN(TRIM(I21))=0</formula>
    </cfRule>
    <cfRule type="expression" dxfId="7120" priority="77">
      <formula>$M$14="Don't know"</formula>
    </cfRule>
  </conditionalFormatting>
  <conditionalFormatting sqref="I21">
    <cfRule type="expression" dxfId="7119" priority="76">
      <formula>$M$14="Not applicable"</formula>
    </cfRule>
  </conditionalFormatting>
  <conditionalFormatting sqref="I21">
    <cfRule type="expression" dxfId="7118" priority="75">
      <formula>$M$14="No"</formula>
    </cfRule>
  </conditionalFormatting>
  <conditionalFormatting sqref="I22">
    <cfRule type="containsBlanks" dxfId="7117" priority="70">
      <formula>LEN(TRIM(I22))=0</formula>
    </cfRule>
    <cfRule type="expression" dxfId="7116" priority="73">
      <formula>$M$14="Don't know"</formula>
    </cfRule>
  </conditionalFormatting>
  <conditionalFormatting sqref="I22">
    <cfRule type="expression" dxfId="7115" priority="72">
      <formula>$M$14="Not applicable"</formula>
    </cfRule>
  </conditionalFormatting>
  <conditionalFormatting sqref="I22">
    <cfRule type="expression" dxfId="7114" priority="71">
      <formula>$M$14="No"</formula>
    </cfRule>
  </conditionalFormatting>
  <conditionalFormatting sqref="I23">
    <cfRule type="expression" dxfId="7113" priority="67">
      <formula>$N$14="No"</formula>
    </cfRule>
  </conditionalFormatting>
  <conditionalFormatting sqref="I23">
    <cfRule type="expression" dxfId="7112" priority="69">
      <formula>$N$14="Don't know"</formula>
    </cfRule>
  </conditionalFormatting>
  <conditionalFormatting sqref="I23">
    <cfRule type="expression" dxfId="7111" priority="68">
      <formula>$N$14="Not applicable"</formula>
    </cfRule>
  </conditionalFormatting>
  <conditionalFormatting sqref="I23">
    <cfRule type="containsBlanks" dxfId="7110" priority="66">
      <formula>LEN(TRIM(I23))=0</formula>
    </cfRule>
  </conditionalFormatting>
  <conditionalFormatting sqref="I23">
    <cfRule type="expression" dxfId="7109" priority="65">
      <formula>$N$14="Don't know"</formula>
    </cfRule>
  </conditionalFormatting>
  <conditionalFormatting sqref="I23">
    <cfRule type="expression" dxfId="7108" priority="64">
      <formula>$N$14="Not applicable"</formula>
    </cfRule>
  </conditionalFormatting>
  <conditionalFormatting sqref="I23">
    <cfRule type="expression" dxfId="7107" priority="63">
      <formula>$N$14="No"</formula>
    </cfRule>
  </conditionalFormatting>
  <conditionalFormatting sqref="G251">
    <cfRule type="containsBlanks" dxfId="7106" priority="60">
      <formula>LEN(TRIM(G251))=0</formula>
    </cfRule>
  </conditionalFormatting>
  <conditionalFormatting sqref="O244 O251">
    <cfRule type="containsBlanks" dxfId="7105" priority="59">
      <formula>LEN(TRIM(O244))=0</formula>
    </cfRule>
  </conditionalFormatting>
  <conditionalFormatting sqref="J354">
    <cfRule type="containsBlanks" dxfId="7104" priority="43">
      <formula>LEN(TRIM(J354))=0</formula>
    </cfRule>
  </conditionalFormatting>
  <conditionalFormatting sqref="J348">
    <cfRule type="containsBlanks" dxfId="7103" priority="46">
      <formula>LEN(TRIM(J348))=0</formula>
    </cfRule>
  </conditionalFormatting>
  <conditionalFormatting sqref="J353">
    <cfRule type="containsBlanks" dxfId="7102" priority="44">
      <formula>LEN(TRIM(J353))=0</formula>
    </cfRule>
  </conditionalFormatting>
  <conditionalFormatting sqref="J344">
    <cfRule type="containsBlanks" dxfId="7101" priority="47">
      <formula>LEN(TRIM(J344))=0</formula>
    </cfRule>
  </conditionalFormatting>
  <conditionalFormatting sqref="J318">
    <cfRule type="containsBlanks" dxfId="7100" priority="58">
      <formula>LEN(TRIM(J318))=0</formula>
    </cfRule>
  </conditionalFormatting>
  <conditionalFormatting sqref="J319">
    <cfRule type="containsBlanks" dxfId="7099" priority="57">
      <formula>LEN(TRIM(J319))=0</formula>
    </cfRule>
  </conditionalFormatting>
  <conditionalFormatting sqref="J323">
    <cfRule type="containsBlanks" dxfId="7098" priority="56">
      <formula>LEN(TRIM(J323))=0</formula>
    </cfRule>
  </conditionalFormatting>
  <conditionalFormatting sqref="J324">
    <cfRule type="containsBlanks" dxfId="7097" priority="55">
      <formula>LEN(TRIM(J324))=0</formula>
    </cfRule>
  </conditionalFormatting>
  <conditionalFormatting sqref="J328">
    <cfRule type="containsBlanks" dxfId="7096" priority="54">
      <formula>LEN(TRIM(J328))=0</formula>
    </cfRule>
  </conditionalFormatting>
  <conditionalFormatting sqref="J329">
    <cfRule type="containsBlanks" dxfId="7095" priority="53">
      <formula>LEN(TRIM(J329))=0</formula>
    </cfRule>
  </conditionalFormatting>
  <conditionalFormatting sqref="J333">
    <cfRule type="containsBlanks" dxfId="7094" priority="52">
      <formula>LEN(TRIM(J333))=0</formula>
    </cfRule>
  </conditionalFormatting>
  <conditionalFormatting sqref="J334">
    <cfRule type="containsBlanks" dxfId="7093" priority="51">
      <formula>LEN(TRIM(J334))=0</formula>
    </cfRule>
  </conditionalFormatting>
  <conditionalFormatting sqref="J338">
    <cfRule type="containsBlanks" dxfId="7092" priority="50">
      <formula>LEN(TRIM(J338))=0</formula>
    </cfRule>
  </conditionalFormatting>
  <conditionalFormatting sqref="J339">
    <cfRule type="containsBlanks" dxfId="7091" priority="49">
      <formula>LEN(TRIM(J339))=0</formula>
    </cfRule>
  </conditionalFormatting>
  <conditionalFormatting sqref="J343">
    <cfRule type="containsBlanks" dxfId="7090" priority="48">
      <formula>LEN(TRIM(J343))=0</formula>
    </cfRule>
  </conditionalFormatting>
  <conditionalFormatting sqref="J349">
    <cfRule type="containsBlanks" dxfId="7089" priority="45">
      <formula>LEN(TRIM(J349))=0</formula>
    </cfRule>
  </conditionalFormatting>
  <conditionalFormatting sqref="J89:J92">
    <cfRule type="containsBlanks" dxfId="7088" priority="42">
      <formula>LEN(TRIM(J89))=0</formula>
    </cfRule>
  </conditionalFormatting>
  <conditionalFormatting sqref="J321">
    <cfRule type="containsBlanks" dxfId="7087" priority="41">
      <formula>LEN(TRIM(J321))=0</formula>
    </cfRule>
  </conditionalFormatting>
  <conditionalFormatting sqref="J326">
    <cfRule type="containsBlanks" dxfId="7086" priority="40">
      <formula>LEN(TRIM(J326))=0</formula>
    </cfRule>
  </conditionalFormatting>
  <conditionalFormatting sqref="J331">
    <cfRule type="containsBlanks" dxfId="7085" priority="39">
      <formula>LEN(TRIM(J331))=0</formula>
    </cfRule>
  </conditionalFormatting>
  <conditionalFormatting sqref="J336">
    <cfRule type="containsBlanks" dxfId="7084" priority="38">
      <formula>LEN(TRIM(J336))=0</formula>
    </cfRule>
  </conditionalFormatting>
  <conditionalFormatting sqref="J346">
    <cfRule type="containsBlanks" dxfId="7083" priority="37">
      <formula>LEN(TRIM(J346))=0</formula>
    </cfRule>
  </conditionalFormatting>
  <conditionalFormatting sqref="J351">
    <cfRule type="containsBlanks" dxfId="7082" priority="36">
      <formula>LEN(TRIM(J351))=0</formula>
    </cfRule>
  </conditionalFormatting>
  <conditionalFormatting sqref="O316:O357">
    <cfRule type="containsBlanks" dxfId="7081" priority="34">
      <formula>LEN(TRIM(O316))=0</formula>
    </cfRule>
  </conditionalFormatting>
  <conditionalFormatting sqref="J356">
    <cfRule type="containsBlanks" dxfId="7080" priority="35">
      <formula>LEN(TRIM(J356))=0</formula>
    </cfRule>
  </conditionalFormatting>
  <conditionalFormatting sqref="H357">
    <cfRule type="containsBlanks" dxfId="7079" priority="33">
      <formula>LEN(TRIM(H357))=0</formula>
    </cfRule>
  </conditionalFormatting>
  <conditionalFormatting sqref="K20:N24">
    <cfRule type="containsBlanks" dxfId="7078" priority="32">
      <formula>LEN(TRIM(K20))=0</formula>
    </cfRule>
  </conditionalFormatting>
  <conditionalFormatting sqref="J29">
    <cfRule type="containsBlanks" dxfId="7077" priority="30">
      <formula>LEN(TRIM(J29))=0</formula>
    </cfRule>
  </conditionalFormatting>
  <conditionalFormatting sqref="J28">
    <cfRule type="containsBlanks" dxfId="7076" priority="31">
      <formula>LEN(TRIM(J28))=0</formula>
    </cfRule>
  </conditionalFormatting>
  <conditionalFormatting sqref="J341">
    <cfRule type="containsBlanks" dxfId="7075" priority="29">
      <formula>LEN(TRIM(J341))=0</formula>
    </cfRule>
  </conditionalFormatting>
  <conditionalFormatting sqref="H308:J308">
    <cfRule type="containsBlanks" dxfId="7074" priority="28">
      <formula>LEN(TRIM(H308))=0</formula>
    </cfRule>
  </conditionalFormatting>
  <conditionalFormatting sqref="H312:J312">
    <cfRule type="containsBlanks" dxfId="7073" priority="27">
      <formula>LEN(TRIM(H312))=0</formula>
    </cfRule>
  </conditionalFormatting>
  <conditionalFormatting sqref="H315:J315">
    <cfRule type="containsBlanks" dxfId="7072" priority="26">
      <formula>LEN(TRIM(H315))=0</formula>
    </cfRule>
  </conditionalFormatting>
  <conditionalFormatting sqref="I24">
    <cfRule type="containsBlanks" dxfId="7071" priority="25">
      <formula>LEN(TRIM(I24))=0</formula>
    </cfRule>
  </conditionalFormatting>
  <conditionalFormatting sqref="O77">
    <cfRule type="containsBlanks" dxfId="7070" priority="24">
      <formula>LEN(TRIM(O77))=0</formula>
    </cfRule>
  </conditionalFormatting>
  <conditionalFormatting sqref="O78">
    <cfRule type="containsBlanks" dxfId="7069" priority="23">
      <formula>LEN(TRIM(O78))=0</formula>
    </cfRule>
  </conditionalFormatting>
  <conditionalFormatting sqref="O79">
    <cfRule type="containsBlanks" dxfId="7068" priority="22">
      <formula>LEN(TRIM(O79))=0</formula>
    </cfRule>
  </conditionalFormatting>
  <conditionalFormatting sqref="O80">
    <cfRule type="containsBlanks" dxfId="7067" priority="21">
      <formula>LEN(TRIM(O80))=0</formula>
    </cfRule>
  </conditionalFormatting>
  <conditionalFormatting sqref="O95">
    <cfRule type="containsBlanks" dxfId="7066" priority="20">
      <formula>LEN(TRIM(O95))=0</formula>
    </cfRule>
  </conditionalFormatting>
  <conditionalFormatting sqref="O69:O74">
    <cfRule type="containsBlanks" dxfId="7065" priority="19">
      <formula>LEN(TRIM(O69))=0</formula>
    </cfRule>
  </conditionalFormatting>
  <conditionalFormatting sqref="O360">
    <cfRule type="containsBlanks" dxfId="7064" priority="18">
      <formula>LEN(TRIM(O360))=0</formula>
    </cfRule>
  </conditionalFormatting>
  <conditionalFormatting sqref="H361">
    <cfRule type="containsBlanks" dxfId="7063" priority="16">
      <formula>LEN(TRIM(H361))=0</formula>
    </cfRule>
    <cfRule type="containsBlanks" priority="17">
      <formula>LEN(TRIM(H361))=0</formula>
    </cfRule>
  </conditionalFormatting>
  <conditionalFormatting sqref="K276:L279">
    <cfRule type="containsBlanks" dxfId="7062" priority="14">
      <formula>LEN(TRIM(K276))=0</formula>
    </cfRule>
  </conditionalFormatting>
  <conditionalFormatting sqref="K281:L283">
    <cfRule type="containsBlanks" dxfId="7061" priority="13">
      <formula>LEN(TRIM(K281))=0</formula>
    </cfRule>
  </conditionalFormatting>
  <conditionalFormatting sqref="K285:L290">
    <cfRule type="containsBlanks" dxfId="7060" priority="12">
      <formula>LEN(TRIM(K285))=0</formula>
    </cfRule>
  </conditionalFormatting>
  <conditionalFormatting sqref="K292:L294">
    <cfRule type="containsBlanks" dxfId="7059" priority="11">
      <formula>LEN(TRIM(K292))=0</formula>
    </cfRule>
  </conditionalFormatting>
  <conditionalFormatting sqref="H278:I278">
    <cfRule type="containsBlanks" dxfId="7058" priority="10">
      <formula>LEN(TRIM(H278))=0</formula>
    </cfRule>
  </conditionalFormatting>
  <conditionalFormatting sqref="H288:I288">
    <cfRule type="containsBlanks" dxfId="7057" priority="9">
      <formula>LEN(TRIM(H288))=0</formula>
    </cfRule>
  </conditionalFormatting>
  <conditionalFormatting sqref="H292:I292">
    <cfRule type="containsBlanks" dxfId="7056" priority="8">
      <formula>LEN(TRIM(H292))=0</formula>
    </cfRule>
  </conditionalFormatting>
  <conditionalFormatting sqref="J37:K37">
    <cfRule type="containsBlanks" dxfId="7055" priority="7">
      <formula>LEN(TRIM(J37))=0</formula>
    </cfRule>
  </conditionalFormatting>
  <conditionalFormatting sqref="J55:K55">
    <cfRule type="containsBlanks" dxfId="7054" priority="1">
      <formula>LEN(TRIM(J55))=0</formula>
    </cfRule>
  </conditionalFormatting>
  <conditionalFormatting sqref="J40:K40">
    <cfRule type="containsBlanks" dxfId="7053" priority="6">
      <formula>LEN(TRIM(J40))=0</formula>
    </cfRule>
  </conditionalFormatting>
  <conditionalFormatting sqref="J42:K42">
    <cfRule type="containsBlanks" dxfId="7052" priority="5">
      <formula>LEN(TRIM(J42))=0</formula>
    </cfRule>
  </conditionalFormatting>
  <conditionalFormatting sqref="J45:K45">
    <cfRule type="containsBlanks" dxfId="7051" priority="4">
      <formula>LEN(TRIM(J45))=0</formula>
    </cfRule>
  </conditionalFormatting>
  <conditionalFormatting sqref="J49:K49">
    <cfRule type="containsBlanks" dxfId="7050" priority="3">
      <formula>LEN(TRIM(J49))=0</formula>
    </cfRule>
  </conditionalFormatting>
  <conditionalFormatting sqref="J51:K51">
    <cfRule type="containsBlanks" dxfId="7049" priority="2">
      <formula>LEN(TRIM(J51))=0</formula>
    </cfRule>
  </conditionalFormatting>
  <dataValidations count="39">
    <dataValidation type="list" allowBlank="1" showInputMessage="1" showErrorMessage="1" sqref="H361:I361" xr:uid="{EAD26592-2C1A-44E8-9857-85D4CB0AF9A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J318:K318 J323:K323 J328:K328 J333:K333 J338:K338 J343:K343 J348:K348 J353:K353" xr:uid="{AC9DCEFE-40F1-48C0-804B-995D9D1C8711}">
      <formula1>"Présélectionné par l'OMS, SRA, Présélectionné par l'OMS et SRA,Aucun produit préselectionné par l'OMS ou SRA enregistré,Ne sais pas"</formula1>
    </dataValidation>
    <dataValidation type="list" allowBlank="1" showInputMessage="1" showErrorMessage="1" sqref="H29 J29" xr:uid="{29D35BA9-5023-462E-ABC2-9F2169D13E1E}">
      <formula1>"2015,2016,2017,2018,2019"</formula1>
    </dataValidation>
    <dataValidation type="list" allowBlank="1" showInputMessage="1" showErrorMessage="1" sqref="J321:K321 J326:K326 J331:K331 J336:K336 J346:K346 J351:K351 J356:K356 J341:K341" xr:uid="{5AACEC91-6AE3-4B45-AF92-CB6B3AD6E431}">
      <formula1>"0,1,2 ou plus,Ne sais pas"</formula1>
    </dataValidation>
    <dataValidation type="list" allowBlank="1" showInputMessage="1" showErrorMessage="1" sqref="H304:J304" xr:uid="{927A21A8-49CE-4997-AF05-E29E8DCCBF3A}">
      <formula1>"Oui, certifié ISO, Oui, présélectioné par l'OMS, Oui, certifié ISO et présélectionné par l'OMS,Ni l'un ni l'autre, Ne sais pas, Non applicable"</formula1>
    </dataValidation>
    <dataValidation type="list" allowBlank="1" showInputMessage="1" showErrorMessage="1" sqref="F248:G248" xr:uid="{29307B26-1F94-4C46-B43D-69B5D2925E12}">
      <formula1>"Oui : Mobilisation/implication communautaire importante,Oui : Une certaine mobilisation/implication communautaire,Non,Ne sais pas"</formula1>
    </dataValidation>
    <dataValidation type="list" allowBlank="1" showInputMessage="1" showErrorMessage="1" sqref="F246:G246" xr:uid="{9729C8BB-5E7D-4BEE-AD32-1BB1C4B2DFAF}">
      <formula1>"Oui : Médias importants,Oui : Certains médias,Non,Ne sais pas"</formula1>
    </dataValidation>
    <dataValidation type="list" allowBlank="1" showInputMessage="1" showErrorMessage="1" sqref="G147:G160 H151:I160 H147:I149 J147:J160 K147:L149 K151:L160" xr:uid="{91AACC76-9610-4847-9E04-1A4BCA9A1600}">
      <formula1>"Travailleur de santé communautaire (ou équivalent),Infirmier auxiliaire,Sage-femme infirmière auxiliaire,Infirmier,Responsable médical,Médecin,Ne sais pas,Non applicable"</formula1>
    </dataValidation>
    <dataValidation type="list" allowBlank="1" showInputMessage="1" showErrorMessage="1" sqref="H140:J140" xr:uid="{447640A6-04B1-4E15-A1E1-BB3C293BE90D}">
      <formula1>"Oui, un niveau élevé de mise en œuvre, Oui, une certaine mise en œuvre,Mise en œuvre minimale ou inexistante, Ne sais pas, Non applicable (aucune stratégie)"</formula1>
    </dataValidation>
    <dataValidation type="list" allowBlank="1" showInputMessage="1" showErrorMessage="1" sqref="J89:J92" xr:uid="{98F6F551-AAFA-42AB-93B4-F250AAA3DE85}">
      <formula1>"Oui, Non, Ne sais pas,Non applicable"</formula1>
    </dataValidation>
    <dataValidation type="list" allowBlank="1" showInputMessage="1" showErrorMessage="1" error="Choisissez une réponse dans la liste déroulante." prompt="Choisissez une réponse dans la liste déroulante." sqref="G90:I92" xr:uid="{4940B73E-935E-44BA-AC4D-87038F237B08}">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F18" xr:uid="{879E4145-7068-4B0B-B3C8-1175D4028861}">
      <formula1>"Ministère des Finances, Ministère de la Planification,Les deux,Ni l'un ni l'autre,Ne sais pas, Non applicable"</formula1>
    </dataValidation>
    <dataValidation type="list" allowBlank="1" showInputMessage="1" showErrorMessage="1" sqref="F272:G272" xr:uid="{0191C57F-E772-486B-8E5D-411BE858EA8D}">
      <formula1>"Papier uniquement, Téléphone mobile/SMS,Électronique,Combinaison, Ne sais pas, Non applicable (aucun LMIS)"</formula1>
    </dataValidation>
    <dataValidation type="list" allowBlank="1" showInputMessage="1" showErrorMessage="1" sqref="G251" xr:uid="{43E614F1-AC2B-4AC9-A314-51E252080F34}">
      <formula1>"0 %,1 à 10 %,11 à 20 %,21 à 30 %,31 à 40 %,41 à 50 %,51 à 60 %,61 à 70 %,71 à 80 %,81 à 100 %,Ne sais pas,Non applicable"</formula1>
    </dataValidation>
    <dataValidation type="list" allowBlank="1" showInputMessage="1" showErrorMessage="1" sqref="F249:G249 H213:J216 F99:G102" xr:uid="{72D8BA7E-82E1-4A54-BC1A-1990EAFD873C}">
      <formula1>"Oui,Non,Ne sais pas"</formula1>
    </dataValidation>
    <dataValidation type="list" allowBlank="1" showInputMessage="1" showErrorMessage="1" sqref="F247:G247" xr:uid="{753076D1-7654-4F4E-91DE-AC42689CE50B}">
      <formula1>"Oui : Sensibilisation/éducation mobile importante,Oui : Une certaine sensibilisation/éducation mobile,Non,Ne sais pas"</formula1>
    </dataValidation>
    <dataValidation type="list" allowBlank="1" showInputMessage="1" showErrorMessage="1" sqref="F245:G245" xr:uid="{00CDF95A-A274-42CF-B420-67C9916C6263}">
      <formula1>"Oui : Marketing social important,Oui : Un certain marketing social,Non,Ne sais pas"</formula1>
    </dataValidation>
    <dataValidation allowBlank="1" showInputMessage="1" showErrorMessage="1" error="Choisissez une réponse dans la liste déroulante." sqref="K20:N24" xr:uid="{F72B24B9-B3ED-4218-BB57-C99BA0B6ED4A}"/>
    <dataValidation type="list" allowBlank="1" showInputMessage="1" showErrorMessage="1" sqref="F271:G271" xr:uid="{452D2DE1-7C9D-42D4-801F-93A19705C172}">
      <formula1>"Oui : Tous les sites de marketing social sont inclus, Oui : Certains sites de marketing social sont inclus,Aucun, Ne sais pas, Non applicable (aucun LMIS)"</formula1>
    </dataValidation>
    <dataValidation type="list" allowBlank="1" showInputMessage="1" showErrorMessage="1" sqref="F270:G270" xr:uid="{A173017E-ACC5-4582-B87E-0D1C2AFA3C54}">
      <formula1>"Oui : Toutes les installations des ONG sont incluses, Oui : Certaines des installations des ONG sont incluses,Aucun, Ne sais pas, Non applicable (aucun LMIS)"</formula1>
    </dataValidation>
    <dataValidation type="list" allowBlank="1" showInputMessage="1" showErrorMessage="1" sqref="F269:G269" xr:uid="{C758DA05-004C-4166-B0D3-F5F5A97EB663}">
      <formula1>"Oui : Tous les installations du secteur privé sont incluses, Oui : Certaines installations du secteur privé sont incluses,Aucun, Ne sais pas, Non applicable (aucun LMIS)"</formula1>
    </dataValidation>
    <dataValidation type="list" allowBlank="1" showInputMessage="1" showErrorMessage="1" sqref="F268:G268" xr:uid="{43A2E186-3257-4984-AD8C-4227FF090CB4}">
      <formula1>"Oui : Tous les installations du secteur public sont incluses, Oui : Certaines installations du secteur public sont incluses,Aucun, Ne sais pas, Non applicable (aucun LMIS)"</formula1>
    </dataValidation>
    <dataValidation type="list" allowBlank="1" showInputMessage="1" showErrorMessage="1" sqref="H360:I360" xr:uid="{9F1CBC08-000F-4AE4-986F-1964991659D5}">
      <formula1>"Oui (plan PSE avec composant FP/RH),Aucun plan PSE commencé/élaboré,Oui plan PSE mais aucun composant FP/RH,Ne sais pas"</formula1>
    </dataValidation>
    <dataValidation type="list" allowBlank="1" showInputMessage="1" showErrorMessage="1" sqref="H312:J312" xr:uid="{2C657D00-993F-4C9D-A12A-BD3591BCC806}">
      <formula1>"0 à 25 %,26 à 50 %,51 à 75 %,76 à 100 %, Ne sais pas, Non applicable"</formula1>
    </dataValidation>
    <dataValidation type="list" allowBlank="1" showInputMessage="1" showErrorMessage="1" sqref="H302:J302 F95:F97" xr:uid="{0DEA355E-B68C-4BC7-B002-FEC7A8A94E41}">
      <formula1>"Oui,Non,Ne sais pas,Non applicable"</formula1>
    </dataValidation>
    <dataValidation type="list" allowBlank="1" showInputMessage="1" showErrorMessage="1" sqref="H308:J308" xr:uid="{DFB7F62D-181E-4ED0-9A35-48890152BD2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0:J310" xr:uid="{DF1039D9-8871-422D-B12F-94C9D05409FD}">
      <formula1>"0,1,2 à 3,Plus de 3, Ne sais pas"</formula1>
    </dataValidation>
    <dataValidation type="list" allowBlank="1" showInputMessage="1" showErrorMessage="1" sqref="J349 J354 J324 J329 J334 J339 J344 J319" xr:uid="{C499DE1A-8108-4758-96C2-E2A63B0A0523}">
      <formula1>"0,1,2 à 3,Plus de 3,Ne sais pas"</formula1>
    </dataValidation>
    <dataValidation type="list" allowBlank="1" showInputMessage="1" showErrorMessage="1" sqref="H302" xr:uid="{CFA67450-C19B-45AA-A79B-61303AEFA35C}">
      <formula1>"Oui,Non,Ne sais pas, Non applicable"</formula1>
    </dataValidation>
    <dataValidation type="list" allowBlank="1" showInputMessage="1" showErrorMessage="1" sqref="H301:J301" xr:uid="{D5821E51-EEB2-4A39-835E-6C4B6E00BBD1}">
      <formula1>"Moins de 6 mois, De 6 mois à moins d'1 an, D'1 an à 18 mois, Plus de 18 mois,Ne sais pas"</formula1>
    </dataValidation>
    <dataValidation type="list" allowBlank="1" showInputMessage="1" showErrorMessage="1" error="Choisissez une réponse dans la liste déroulante." sqref="I20:I21" xr:uid="{FE99BBD3-FF41-4A28-B777-1C6770C81C04}">
      <formula1>"Oui, Non, Ne sais pas, Non applicable"</formula1>
    </dataValidation>
    <dataValidation type="list" allowBlank="1" showInputMessage="1" showErrorMessage="1" sqref="H305:J306" xr:uid="{239B52D4-266D-431A-B78B-C7CABFBBEE60}">
      <formula1>"La plupart ont été testés, Certains ont été testés, Aucun n'a été testé, Ne sais pas, Non applicable"</formula1>
    </dataValidation>
    <dataValidation type="list" allowBlank="1" showInputMessage="1" showErrorMessage="1" sqref="H161 J161:L161" xr:uid="{A90069B8-5B95-4795-9BCC-5E20ED129C07}">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77:F81" xr:uid="{C11DB5F1-123D-4024-94D5-B7B9D99F5D1B}">
      <formula1>"En nature, Argent liquide, Ne sais pas, Non applicable"</formula1>
    </dataValidation>
    <dataValidation type="list" allowBlank="1" showInputMessage="1" showErrorMessage="1" sqref="F164:F174 J60:K60 I67 F188:F198 K228:K240 F252 G135 H143:J143 H141:J141 J58 F260 F176:F186 F200:F210 H211:J211 G266 H106 H297:J297 H357:H358" xr:uid="{8F9E300B-3C67-427E-A06A-8D4436E24481}">
      <formula1>"Oui, Non, Ne sais pas"</formula1>
    </dataValidation>
    <dataValidation type="list" allowBlank="1" showInputMessage="1" showErrorMessage="1" sqref="H31:J31" xr:uid="{7F44DB3B-76E5-45F8-B336-8D65E2172A7B}">
      <formula1>"Moins d'une fois par an,Une fois par an,Deux fois par an,Une fois par trimestre,Une fois par mois,Ad hoc"</formula1>
    </dataValidation>
    <dataValidation type="list" allowBlank="1" showInputMessage="1" showErrorMessage="1" sqref="H26 J26 H28 J28" xr:uid="{C20C39A8-9FA6-44A9-A3C2-58D8237EFEF0}">
      <formula1>"Janvier, Février, Mars, Avril, Mai, Juin, juillet, Août, Septembre, Octobre, Novembre, Décembre"</formula1>
    </dataValidation>
    <dataValidation type="list" allowBlank="1" showInputMessage="1" showErrorMessage="1" error="Choisissez une réponse dans la liste déroulante." sqref="I22" xr:uid="{45F7E72C-5C4C-4B68-8FC6-69432797FD19}">
      <formula1>"0 fois, 1 fois, 2 à 3 fois, 4 fois ou plus, Ne sais pas"</formula1>
    </dataValidation>
    <dataValidation type="list" allowBlank="1" showInputMessage="1" showErrorMessage="1" sqref="F261:F264 H8 L164:L174 F72 F219:F221 H225 F223 I23:I24 G116:N128 G130:N132 F258 H139:J139 F19 F254 F256 F70 H311 M164:N164 F11:F17 H298:H299 H315 H303 H307 H313 L188:N198" xr:uid="{3EFF04FE-FE33-465A-92EB-7F2A0E932FE5}">
      <formula1>"Oui, Non, Ne sais pas, Non applicable"</formula1>
    </dataValidation>
  </dataValidations>
  <hyperlinks>
    <hyperlink ref="L1:M1" location="'All Countries Summary (2019)'!A1" display="go to summary page" xr:uid="{4CFB87A1-AB38-4B5E-A6B6-1105B36386B2}"/>
  </hyperlinks>
  <pageMargins left="0.25" right="0.25" top="0.75" bottom="0.75" header="0.3" footer="0.3"/>
  <pageSetup paperSize="141" scale="11" orientation="landscape" r:id="rId1"/>
  <rowBreaks count="1" manualBreakCount="1">
    <brk id="60" max="15" man="1"/>
  </rowBreaks>
  <colBreaks count="1" manualBreakCount="1">
    <brk id="16" max="104857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A6C8FE0-733D-4704-9D16-3AE0A55AE4A9}">
          <x14:formula1>
            <xm:f>'C:\Users\aelong\Documents\03_GHSC-TA Documents\30_GHSC-PSM Enquete de Securite Contraceptive\2019 CSI Survey\[CS Indicators Survey_2019_Final_AE edits.xlsx]Data sources for dropdown list'!#REF!</xm:f>
          </x14:formula1>
          <xm:sqref>O58:P58 O106:P106 P76 O113:P115 O146:P161 P94 O69:P74 O20:P24 O26:P33 O60:P60 O67:P67 O77:P81 O88:P93 O95:P103 O135:P135 O266:P272 O274:P274 O277:P279 O297:P308 O310:P356 O357 P357:P359 O358:P361 O141:P144 O163:P264 E3</xm:sqref>
        </x14:dataValidation>
        <x14:dataValidation type="list" allowBlank="1" showInputMessage="1" showErrorMessage="1" prompt="Choisissez une réponse dans la liste déroulante" xr:uid="{B8E48ED4-514C-459B-AEC7-637513A95451}">
          <x14:formula1>
            <xm:f>'\\chemonics.sharepoint.com@SSL\DavWWWRoot\sites\FO000\1300_CL\Monitoring and Evaluation\CS Indicators and Index\Validated Surveys - 2019\Validation_final\[CS Indicators Survey_2019_Benin_Final.xlsx]Data sources for dropdown list'!#REF!</xm:f>
          </x14:formula1>
          <xm:sqref>O8:P19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55AE-09D3-4EF6-81D2-8AB917B65023}">
  <sheetPr>
    <tabColor theme="0" tint="-0.499984740745262"/>
  </sheetPr>
  <dimension ref="A1:S363"/>
  <sheetViews>
    <sheetView showGridLines="0" topLeftCell="A70" workbookViewId="0">
      <selection activeCell="B75" sqref="B75"/>
    </sheetView>
  </sheetViews>
  <sheetFormatPr defaultColWidth="11.42578125" defaultRowHeight="21"/>
  <cols>
    <col min="1" max="1" width="2.140625" style="1205" customWidth="1"/>
    <col min="3" max="3" width="3.28515625" customWidth="1"/>
    <col min="4" max="4" width="9" customWidth="1"/>
    <col min="5" max="5" width="59.42578125" customWidth="1"/>
    <col min="6" max="6" width="20.42578125" customWidth="1"/>
    <col min="7" max="7" width="25.42578125" customWidth="1"/>
    <col min="8" max="8" width="20.42578125" customWidth="1"/>
    <col min="9" max="9" width="19.42578125" customWidth="1"/>
    <col min="10" max="10" width="19.85546875" customWidth="1"/>
    <col min="11" max="11" width="19.7109375" customWidth="1"/>
    <col min="12" max="12" width="20.28515625" customWidth="1"/>
    <col min="13" max="13" width="20" customWidth="1"/>
    <col min="14" max="14" width="21" customWidth="1"/>
    <col min="15" max="15" width="60.28515625" customWidth="1"/>
    <col min="16" max="16" width="60.42578125" customWidth="1"/>
    <col min="17" max="17" width="77.85546875" style="1205" customWidth="1"/>
    <col min="18" max="18" width="13.42578125" style="1205" customWidth="1"/>
    <col min="19" max="16384" width="11.42578125" style="1205"/>
  </cols>
  <sheetData>
    <row r="1" spans="2:16" ht="60.75" customHeight="1">
      <c r="F1" s="1326"/>
      <c r="G1" s="1326"/>
      <c r="H1" s="1326"/>
      <c r="I1" s="2508" t="s">
        <v>828</v>
      </c>
      <c r="J1" s="2508"/>
      <c r="K1" s="1326"/>
      <c r="L1" s="1326"/>
      <c r="M1" s="1326"/>
      <c r="N1" s="1326"/>
    </row>
    <row r="2" spans="2:16" ht="56.25" customHeight="1" thickBot="1">
      <c r="B2" s="3337" t="s">
        <v>1319</v>
      </c>
      <c r="C2" s="3337"/>
      <c r="D2" s="3337"/>
      <c r="E2" s="3337"/>
      <c r="F2" s="3337"/>
      <c r="G2" s="3337"/>
      <c r="H2" s="3337"/>
      <c r="I2" s="1206"/>
      <c r="J2" s="1206"/>
      <c r="K2" s="1207"/>
      <c r="L2" s="1207"/>
      <c r="M2" s="1207"/>
      <c r="N2" s="1208"/>
    </row>
    <row r="3" spans="2:16" ht="26.25" customHeight="1" thickBot="1">
      <c r="B3" s="1209"/>
      <c r="C3" s="1210"/>
      <c r="D3" s="1211" t="s">
        <v>931</v>
      </c>
      <c r="E3" s="1212" t="s">
        <v>2341</v>
      </c>
      <c r="F3" s="1213" t="s">
        <v>2342</v>
      </c>
      <c r="G3" s="1214"/>
      <c r="H3" s="1206"/>
      <c r="I3" s="1206"/>
      <c r="J3" s="1206"/>
      <c r="K3" s="1207"/>
      <c r="L3" s="1207"/>
      <c r="M3" s="1207"/>
      <c r="N3" s="1208"/>
    </row>
    <row r="4" spans="2:16" ht="39" customHeight="1">
      <c r="B4" s="3338" t="s">
        <v>2343</v>
      </c>
      <c r="C4" s="3338"/>
      <c r="D4" s="3338"/>
      <c r="E4" s="3338"/>
      <c r="F4" s="3338"/>
      <c r="G4" s="3338"/>
      <c r="H4" s="3338"/>
      <c r="I4" s="3338"/>
      <c r="J4" s="3338"/>
      <c r="K4" s="3338"/>
      <c r="L4" s="3338"/>
      <c r="M4" s="3338"/>
      <c r="N4" s="3338"/>
    </row>
    <row r="5" spans="2:16" ht="2.25" customHeight="1" thickBot="1">
      <c r="B5" s="3339" t="s">
        <v>2344</v>
      </c>
      <c r="C5" s="3340"/>
      <c r="D5" s="3340"/>
      <c r="E5" s="3340"/>
      <c r="F5" s="3340"/>
      <c r="G5" s="3340"/>
      <c r="H5" s="3340"/>
      <c r="I5" s="3340"/>
      <c r="J5" s="3340"/>
      <c r="K5" s="3340"/>
      <c r="L5" s="3340"/>
      <c r="M5" s="3340"/>
      <c r="N5" s="3340"/>
    </row>
    <row r="6" spans="2:16" ht="30.75" customHeight="1" thickBot="1">
      <c r="B6" s="3341"/>
      <c r="C6" s="3341"/>
      <c r="D6" s="3341"/>
      <c r="E6" s="3341"/>
      <c r="F6" s="3341"/>
      <c r="G6" s="3341"/>
      <c r="H6" s="3341"/>
      <c r="I6" s="3341"/>
      <c r="J6" s="3341"/>
      <c r="K6" s="3341"/>
      <c r="L6" s="3341"/>
      <c r="M6" s="1215"/>
      <c r="N6" s="1620"/>
      <c r="O6" s="1216" t="s">
        <v>2345</v>
      </c>
      <c r="P6" s="1217" t="s">
        <v>2346</v>
      </c>
    </row>
    <row r="7" spans="2:16" ht="23.25" customHeight="1" thickBot="1">
      <c r="B7" s="1945" t="s">
        <v>1327</v>
      </c>
      <c r="C7" s="1946"/>
      <c r="D7" s="1946"/>
      <c r="E7" s="1946"/>
      <c r="F7" s="1946"/>
      <c r="G7" s="1946"/>
      <c r="H7" s="1946"/>
      <c r="I7" s="1946"/>
      <c r="J7" s="1946"/>
      <c r="K7" s="1946"/>
      <c r="L7" s="1946"/>
      <c r="M7" s="1946"/>
      <c r="N7" s="1946"/>
      <c r="O7" s="1946"/>
      <c r="P7" s="1947"/>
    </row>
    <row r="8" spans="2:16" ht="134.25" customHeight="1">
      <c r="B8" s="1218" t="s">
        <v>1947</v>
      </c>
      <c r="C8" s="3342" t="s">
        <v>2347</v>
      </c>
      <c r="D8" s="3343"/>
      <c r="E8" s="3343"/>
      <c r="F8" s="3343"/>
      <c r="G8" s="3343"/>
      <c r="H8" s="1219" t="s">
        <v>1442</v>
      </c>
      <c r="I8" s="1220" t="s">
        <v>1330</v>
      </c>
      <c r="J8" s="3344" t="s">
        <v>2348</v>
      </c>
      <c r="K8" s="3345"/>
      <c r="L8" s="3345"/>
      <c r="M8" s="3345"/>
      <c r="N8" s="3346"/>
      <c r="O8" s="2245" t="s">
        <v>2349</v>
      </c>
      <c r="P8" s="2245" t="s">
        <v>1332</v>
      </c>
    </row>
    <row r="9" spans="2:16" ht="107.25" customHeight="1">
      <c r="B9" s="1221" t="s">
        <v>435</v>
      </c>
      <c r="C9" s="2855" t="s">
        <v>1334</v>
      </c>
      <c r="D9" s="2855"/>
      <c r="E9" s="2856"/>
      <c r="F9" s="3347" t="s">
        <v>2350</v>
      </c>
      <c r="G9" s="3348"/>
      <c r="H9" s="3348"/>
      <c r="I9" s="3348"/>
      <c r="J9" s="3348"/>
      <c r="K9" s="3348"/>
      <c r="L9" s="3348"/>
      <c r="M9" s="3348"/>
      <c r="N9" s="3348"/>
      <c r="O9" s="2124"/>
      <c r="P9" s="2124"/>
    </row>
    <row r="10" spans="2:16" ht="29.25" customHeight="1">
      <c r="B10" s="987" t="s">
        <v>58</v>
      </c>
      <c r="C10" s="2855" t="s">
        <v>2351</v>
      </c>
      <c r="D10" s="2855"/>
      <c r="E10" s="2856"/>
      <c r="F10" s="24" t="s">
        <v>2352</v>
      </c>
      <c r="G10" s="3349"/>
      <c r="H10" s="3349"/>
      <c r="I10" s="3349"/>
      <c r="J10" s="3349"/>
      <c r="K10" s="3349"/>
      <c r="L10" s="3349"/>
      <c r="M10" s="3349"/>
      <c r="N10" s="3350"/>
      <c r="O10" s="2124"/>
      <c r="P10" s="2124"/>
    </row>
    <row r="11" spans="2:16" ht="29.25" customHeight="1">
      <c r="B11" s="1500" t="s">
        <v>435</v>
      </c>
      <c r="C11" s="2896" t="s">
        <v>2353</v>
      </c>
      <c r="D11" s="2896"/>
      <c r="E11" s="3351"/>
      <c r="F11" s="1222" t="s">
        <v>1442</v>
      </c>
      <c r="G11" s="3334" t="s">
        <v>2354</v>
      </c>
      <c r="H11" s="2989"/>
      <c r="I11" s="1223" t="s">
        <v>2355</v>
      </c>
      <c r="J11" s="1223"/>
      <c r="K11" s="1223"/>
      <c r="L11" s="1223"/>
      <c r="M11" s="1223"/>
      <c r="N11" s="1223"/>
      <c r="O11" s="2124"/>
      <c r="P11" s="2124"/>
    </row>
    <row r="12" spans="2:16" ht="47.25" customHeight="1">
      <c r="B12" s="1224" t="s">
        <v>441</v>
      </c>
      <c r="C12" s="2855" t="s">
        <v>2356</v>
      </c>
      <c r="D12" s="2855"/>
      <c r="E12" s="2856"/>
      <c r="F12" s="1219" t="s">
        <v>1442</v>
      </c>
      <c r="G12" s="3334" t="s">
        <v>2354</v>
      </c>
      <c r="H12" s="2989"/>
      <c r="I12" s="1223" t="s">
        <v>2357</v>
      </c>
      <c r="J12" s="1223" t="s">
        <v>2355</v>
      </c>
      <c r="K12" s="1223" t="s">
        <v>2358</v>
      </c>
      <c r="L12" s="1223" t="s">
        <v>2359</v>
      </c>
      <c r="M12" s="1223" t="s">
        <v>2360</v>
      </c>
      <c r="N12" s="1223"/>
      <c r="O12" s="2124"/>
      <c r="P12" s="2124"/>
    </row>
    <row r="13" spans="2:16" ht="42.75" customHeight="1">
      <c r="B13" s="1224" t="s">
        <v>443</v>
      </c>
      <c r="C13" s="2855" t="s">
        <v>2361</v>
      </c>
      <c r="D13" s="2855"/>
      <c r="E13" s="2856"/>
      <c r="F13" s="1225" t="s">
        <v>1442</v>
      </c>
      <c r="G13" s="3334" t="s">
        <v>2354</v>
      </c>
      <c r="H13" s="2989"/>
      <c r="I13" s="1223" t="s">
        <v>2362</v>
      </c>
      <c r="J13" s="1223"/>
      <c r="K13" s="1223"/>
      <c r="L13" s="1223"/>
      <c r="M13" s="1223"/>
      <c r="N13" s="1223"/>
      <c r="O13" s="2124"/>
      <c r="P13" s="2124"/>
    </row>
    <row r="14" spans="2:16" ht="32.25" customHeight="1">
      <c r="B14" s="1224" t="s">
        <v>445</v>
      </c>
      <c r="C14" s="2855" t="s">
        <v>2363</v>
      </c>
      <c r="D14" s="2855"/>
      <c r="E14" s="2856"/>
      <c r="F14" s="1219" t="s">
        <v>1442</v>
      </c>
      <c r="G14" s="3334" t="s">
        <v>2364</v>
      </c>
      <c r="H14" s="2989"/>
      <c r="I14" s="1223" t="s">
        <v>957</v>
      </c>
      <c r="J14" s="1227" t="s">
        <v>2365</v>
      </c>
      <c r="K14" s="1223" t="s">
        <v>2366</v>
      </c>
      <c r="L14" s="1223"/>
      <c r="M14" s="1223"/>
      <c r="N14" s="1223"/>
      <c r="O14" s="2124"/>
      <c r="P14" s="2124"/>
    </row>
    <row r="15" spans="2:16" ht="36.75" customHeight="1">
      <c r="B15" s="1224" t="s">
        <v>448</v>
      </c>
      <c r="C15" s="2855" t="s">
        <v>1350</v>
      </c>
      <c r="D15" s="2855"/>
      <c r="E15" s="2856"/>
      <c r="F15" s="1219" t="s">
        <v>1442</v>
      </c>
      <c r="G15" s="3334" t="s">
        <v>2367</v>
      </c>
      <c r="H15" s="2989"/>
      <c r="I15" s="1223" t="s">
        <v>957</v>
      </c>
      <c r="J15" s="1223" t="s">
        <v>2368</v>
      </c>
      <c r="L15" s="1223"/>
      <c r="M15" s="1223"/>
      <c r="N15" s="1223"/>
      <c r="O15" s="2124"/>
      <c r="P15" s="2124"/>
    </row>
    <row r="16" spans="2:16" ht="66.75" customHeight="1">
      <c r="B16" s="1224" t="s">
        <v>450</v>
      </c>
      <c r="C16" s="2855" t="s">
        <v>2369</v>
      </c>
      <c r="D16" s="2855"/>
      <c r="E16" s="2856"/>
      <c r="F16" s="1219" t="s">
        <v>1442</v>
      </c>
      <c r="G16" s="3334" t="s">
        <v>2370</v>
      </c>
      <c r="H16" s="2989"/>
      <c r="I16" s="1223" t="s">
        <v>2371</v>
      </c>
      <c r="J16" s="1227" t="s">
        <v>2372</v>
      </c>
      <c r="K16" s="1226"/>
      <c r="L16" s="1223"/>
      <c r="M16" s="1223"/>
      <c r="N16" s="1223"/>
      <c r="O16" s="2124"/>
      <c r="P16" s="2124"/>
    </row>
    <row r="17" spans="2:17" ht="26.25" customHeight="1">
      <c r="B17" s="1224" t="s">
        <v>453</v>
      </c>
      <c r="C17" s="2896" t="s">
        <v>2373</v>
      </c>
      <c r="D17" s="2896"/>
      <c r="E17" s="2896"/>
      <c r="F17" s="1219" t="s">
        <v>1442</v>
      </c>
      <c r="G17" s="3334" t="s">
        <v>2374</v>
      </c>
      <c r="H17" s="2989"/>
      <c r="I17" s="2495" t="s">
        <v>2375</v>
      </c>
      <c r="J17" s="3016"/>
      <c r="K17" s="1223"/>
      <c r="L17" s="1223"/>
      <c r="M17" s="1223"/>
      <c r="N17" s="1223"/>
      <c r="O17" s="2124"/>
      <c r="P17" s="2124"/>
    </row>
    <row r="18" spans="2:17" ht="26.25" customHeight="1">
      <c r="B18" s="1224" t="s">
        <v>456</v>
      </c>
      <c r="C18" s="2896" t="s">
        <v>2376</v>
      </c>
      <c r="D18" s="2896"/>
      <c r="E18" s="2896"/>
      <c r="F18" s="1219" t="s">
        <v>57</v>
      </c>
      <c r="G18" s="3334" t="s">
        <v>2374</v>
      </c>
      <c r="H18" s="2989"/>
      <c r="I18" s="1223"/>
      <c r="J18" s="1223"/>
      <c r="K18" s="1223"/>
      <c r="L18" s="1223"/>
      <c r="M18" s="1223"/>
      <c r="N18" s="1223"/>
      <c r="O18" s="2124"/>
      <c r="P18" s="2124"/>
    </row>
    <row r="19" spans="2:17" ht="30" customHeight="1">
      <c r="B19" s="1224" t="s">
        <v>458</v>
      </c>
      <c r="C19" s="2896" t="s">
        <v>2377</v>
      </c>
      <c r="D19" s="2896"/>
      <c r="E19" s="2896"/>
      <c r="F19" s="1219" t="s">
        <v>1442</v>
      </c>
      <c r="G19" s="3334" t="s">
        <v>2374</v>
      </c>
      <c r="H19" s="2989"/>
      <c r="I19" s="2876" t="s">
        <v>2378</v>
      </c>
      <c r="J19" s="2868"/>
      <c r="K19" s="2868" t="s">
        <v>2379</v>
      </c>
      <c r="L19" s="2868"/>
      <c r="M19" s="1223"/>
      <c r="N19" s="1223"/>
      <c r="O19" s="2197"/>
      <c r="P19" s="2197"/>
    </row>
    <row r="20" spans="2:17" ht="24" customHeight="1">
      <c r="B20" s="987" t="s">
        <v>78</v>
      </c>
      <c r="C20" s="2855" t="s">
        <v>2380</v>
      </c>
      <c r="D20" s="2855"/>
      <c r="E20" s="2855"/>
      <c r="F20" s="2855"/>
      <c r="G20" s="2855"/>
      <c r="H20" s="2855"/>
      <c r="I20" s="1222" t="s">
        <v>1442</v>
      </c>
      <c r="J20" s="2854" t="s">
        <v>2381</v>
      </c>
      <c r="K20" s="3142" t="s">
        <v>2382</v>
      </c>
      <c r="L20" s="3143"/>
      <c r="M20" s="3143"/>
      <c r="N20" s="3144"/>
      <c r="O20" s="25" t="s">
        <v>2383</v>
      </c>
      <c r="P20" s="26" t="s">
        <v>2384</v>
      </c>
    </row>
    <row r="21" spans="2:17" ht="24" customHeight="1">
      <c r="B21" s="987" t="s">
        <v>81</v>
      </c>
      <c r="C21" s="2855" t="s">
        <v>2385</v>
      </c>
      <c r="D21" s="2855"/>
      <c r="E21" s="2855"/>
      <c r="F21" s="2855"/>
      <c r="G21" s="2855"/>
      <c r="H21" s="2855"/>
      <c r="I21" s="1222" t="s">
        <v>1442</v>
      </c>
      <c r="J21" s="3335"/>
      <c r="K21" s="3066"/>
      <c r="L21" s="3067"/>
      <c r="M21" s="3067"/>
      <c r="N21" s="3068"/>
      <c r="O21" s="25" t="s">
        <v>1332</v>
      </c>
      <c r="P21" s="26" t="s">
        <v>1332</v>
      </c>
    </row>
    <row r="22" spans="2:17" ht="24" customHeight="1">
      <c r="B22" s="987" t="s">
        <v>91</v>
      </c>
      <c r="C22" s="2855" t="s">
        <v>2386</v>
      </c>
      <c r="D22" s="2855"/>
      <c r="E22" s="2855"/>
      <c r="F22" s="2855"/>
      <c r="G22" s="2855"/>
      <c r="H22" s="2855"/>
      <c r="I22" s="1596" t="s">
        <v>2387</v>
      </c>
      <c r="J22" s="3335"/>
      <c r="K22" s="3066"/>
      <c r="L22" s="3067"/>
      <c r="M22" s="3067"/>
      <c r="N22" s="3068"/>
      <c r="O22" s="2051" t="s">
        <v>2388</v>
      </c>
      <c r="P22" s="2051" t="s">
        <v>2388</v>
      </c>
    </row>
    <row r="23" spans="2:17" ht="27" customHeight="1">
      <c r="B23" s="987" t="s">
        <v>464</v>
      </c>
      <c r="C23" s="2855" t="s">
        <v>2389</v>
      </c>
      <c r="D23" s="2855"/>
      <c r="E23" s="2855"/>
      <c r="F23" s="2855"/>
      <c r="G23" s="2855"/>
      <c r="H23" s="2855"/>
      <c r="I23" s="1222" t="s">
        <v>1442</v>
      </c>
      <c r="J23" s="3335"/>
      <c r="K23" s="3066"/>
      <c r="L23" s="3067"/>
      <c r="M23" s="3067"/>
      <c r="N23" s="3068"/>
      <c r="O23" s="2124"/>
      <c r="P23" s="2124"/>
      <c r="Q23" s="1205" t="s">
        <v>2390</v>
      </c>
    </row>
    <row r="24" spans="2:17" ht="39.75" customHeight="1" thickBot="1">
      <c r="B24" s="1221" t="s">
        <v>435</v>
      </c>
      <c r="C24" s="2841" t="s">
        <v>2391</v>
      </c>
      <c r="D24" s="2841"/>
      <c r="E24" s="2841"/>
      <c r="F24" s="2841"/>
      <c r="G24" s="2841"/>
      <c r="H24" s="2841"/>
      <c r="I24" s="1222" t="s">
        <v>1442</v>
      </c>
      <c r="J24" s="3336"/>
      <c r="K24" s="3145"/>
      <c r="L24" s="3146"/>
      <c r="M24" s="3146"/>
      <c r="N24" s="3147"/>
      <c r="O24" s="2052"/>
      <c r="P24" s="2052"/>
    </row>
    <row r="25" spans="2:17" ht="24.75" customHeight="1" thickBot="1">
      <c r="B25" s="1945" t="s">
        <v>1374</v>
      </c>
      <c r="C25" s="1946"/>
      <c r="D25" s="1946"/>
      <c r="E25" s="1946"/>
      <c r="F25" s="1946"/>
      <c r="G25" s="1946"/>
      <c r="H25" s="1946"/>
      <c r="I25" s="1946"/>
      <c r="J25" s="1946"/>
      <c r="K25" s="1946"/>
      <c r="L25" s="1946"/>
      <c r="M25" s="1946"/>
      <c r="N25" s="1946"/>
      <c r="O25" s="1946"/>
      <c r="P25" s="1947"/>
    </row>
    <row r="26" spans="2:17" ht="25.5" customHeight="1">
      <c r="B26" s="1024" t="s">
        <v>98</v>
      </c>
      <c r="C26" s="2958" t="s">
        <v>2392</v>
      </c>
      <c r="D26" s="2958"/>
      <c r="E26" s="2958"/>
      <c r="F26" s="3324"/>
      <c r="G26" s="1228" t="s">
        <v>2393</v>
      </c>
      <c r="H26" s="1229" t="s">
        <v>1378</v>
      </c>
      <c r="I26" s="1598" t="s">
        <v>2394</v>
      </c>
      <c r="J26" s="1229" t="s">
        <v>1380</v>
      </c>
      <c r="K26" s="2959" t="s">
        <v>1381</v>
      </c>
      <c r="L26" s="3325" t="s">
        <v>2395</v>
      </c>
      <c r="M26" s="3326"/>
      <c r="N26" s="3327"/>
      <c r="O26" s="30" t="s">
        <v>1383</v>
      </c>
      <c r="P26" s="1515" t="s">
        <v>2396</v>
      </c>
      <c r="Q26" s="1230" t="s">
        <v>2397</v>
      </c>
    </row>
    <row r="27" spans="2:17" ht="89.25" customHeight="1">
      <c r="B27" s="987" t="s">
        <v>472</v>
      </c>
      <c r="C27" s="2900" t="s">
        <v>2398</v>
      </c>
      <c r="D27" s="2900"/>
      <c r="E27" s="2900"/>
      <c r="F27" s="2900"/>
      <c r="G27" s="2900"/>
      <c r="H27" s="2900"/>
      <c r="I27" s="2901"/>
      <c r="J27" s="1231">
        <v>1224288.1065759601</v>
      </c>
      <c r="K27" s="2960"/>
      <c r="L27" s="3328"/>
      <c r="M27" s="3329"/>
      <c r="N27" s="3330"/>
      <c r="O27" s="2051" t="s">
        <v>1383</v>
      </c>
      <c r="P27" s="2051" t="s">
        <v>1332</v>
      </c>
      <c r="Q27" s="1232" t="s">
        <v>2399</v>
      </c>
    </row>
    <row r="28" spans="2:17" ht="18.75" customHeight="1">
      <c r="B28" s="2942" t="s">
        <v>120</v>
      </c>
      <c r="C28" s="2867" t="s">
        <v>1388</v>
      </c>
      <c r="D28" s="2867"/>
      <c r="E28" s="2867"/>
      <c r="F28" s="2867"/>
      <c r="G28" s="24" t="s">
        <v>2393</v>
      </c>
      <c r="H28" s="1233" t="s">
        <v>1378</v>
      </c>
      <c r="I28" s="1234" t="s">
        <v>2394</v>
      </c>
      <c r="J28" s="1235" t="s">
        <v>1380</v>
      </c>
      <c r="K28" s="2960"/>
      <c r="L28" s="3328"/>
      <c r="M28" s="3329"/>
      <c r="N28" s="3330"/>
      <c r="O28" s="2124"/>
      <c r="P28" s="2124"/>
    </row>
    <row r="29" spans="2:17" ht="17.25" customHeight="1">
      <c r="B29" s="2943"/>
      <c r="C29" s="2896"/>
      <c r="D29" s="2896"/>
      <c r="E29" s="2896"/>
      <c r="F29" s="2896"/>
      <c r="G29" s="24" t="s">
        <v>2400</v>
      </c>
      <c r="H29" s="1615">
        <v>2019</v>
      </c>
      <c r="I29" s="1234" t="s">
        <v>2401</v>
      </c>
      <c r="J29" s="1615">
        <v>2019</v>
      </c>
      <c r="K29" s="2960"/>
      <c r="L29" s="3328"/>
      <c r="M29" s="3329"/>
      <c r="N29" s="3330"/>
      <c r="O29" s="2124"/>
      <c r="P29" s="2124"/>
    </row>
    <row r="30" spans="2:17" ht="409.5" customHeight="1">
      <c r="B30" s="1224" t="s">
        <v>435</v>
      </c>
      <c r="C30" s="2855" t="s">
        <v>1391</v>
      </c>
      <c r="D30" s="2855"/>
      <c r="E30" s="2855"/>
      <c r="F30" s="2855"/>
      <c r="G30" s="2856"/>
      <c r="H30" s="3321" t="s">
        <v>2402</v>
      </c>
      <c r="I30" s="3322"/>
      <c r="J30" s="3323"/>
      <c r="K30" s="2960"/>
      <c r="L30" s="3328"/>
      <c r="M30" s="3329"/>
      <c r="N30" s="3330"/>
      <c r="O30" s="2197"/>
      <c r="P30" s="2197"/>
    </row>
    <row r="31" spans="2:17" ht="54" customHeight="1">
      <c r="B31" s="1224" t="s">
        <v>441</v>
      </c>
      <c r="C31" s="2855" t="s">
        <v>2403</v>
      </c>
      <c r="D31" s="2855"/>
      <c r="E31" s="2855"/>
      <c r="F31" s="2855"/>
      <c r="G31" s="2856"/>
      <c r="H31" s="3045" t="s">
        <v>1394</v>
      </c>
      <c r="I31" s="3046"/>
      <c r="J31" s="3047"/>
      <c r="K31" s="2961"/>
      <c r="L31" s="3331"/>
      <c r="M31" s="3332"/>
      <c r="N31" s="3333"/>
      <c r="O31" s="1513" t="s">
        <v>1395</v>
      </c>
      <c r="P31" s="26"/>
      <c r="Q31" s="1205" t="s">
        <v>2404</v>
      </c>
    </row>
    <row r="32" spans="2:17" ht="76.5" customHeight="1">
      <c r="B32" s="1224" t="s">
        <v>443</v>
      </c>
      <c r="C32" s="2900" t="s">
        <v>2405</v>
      </c>
      <c r="D32" s="2900"/>
      <c r="E32" s="2900"/>
      <c r="F32" s="2900"/>
      <c r="G32" s="2900"/>
      <c r="H32" s="2900"/>
      <c r="I32" s="2900"/>
      <c r="J32" s="2900"/>
      <c r="K32" s="2900"/>
      <c r="L32" s="2900"/>
      <c r="M32" s="2900"/>
      <c r="N32" s="3310"/>
      <c r="O32" s="2074" t="s">
        <v>2406</v>
      </c>
      <c r="P32" s="2074" t="s">
        <v>1397</v>
      </c>
      <c r="Q32" s="1205" t="s">
        <v>2407</v>
      </c>
    </row>
    <row r="33" spans="2:16" ht="51.75" customHeight="1">
      <c r="B33" s="3311" t="s">
        <v>2408</v>
      </c>
      <c r="C33" s="3312"/>
      <c r="D33" s="3312"/>
      <c r="E33" s="3312"/>
      <c r="F33" s="3312"/>
      <c r="G33" s="3312"/>
      <c r="H33" s="3312"/>
      <c r="I33" s="3313"/>
      <c r="J33" s="1551" t="s">
        <v>2409</v>
      </c>
      <c r="K33" s="1618" t="s">
        <v>2410</v>
      </c>
      <c r="L33" s="3314" t="s">
        <v>1401</v>
      </c>
      <c r="M33" s="1786"/>
      <c r="N33" s="3315"/>
      <c r="O33" s="2084"/>
      <c r="P33" s="2084"/>
    </row>
    <row r="34" spans="2:16" ht="24.75" customHeight="1">
      <c r="B34" s="1221" t="s">
        <v>458</v>
      </c>
      <c r="C34" s="2855" t="s">
        <v>2411</v>
      </c>
      <c r="D34" s="2855"/>
      <c r="E34" s="2855"/>
      <c r="F34" s="2855"/>
      <c r="G34" s="2855"/>
      <c r="H34" s="2855"/>
      <c r="I34" s="2855"/>
      <c r="J34" s="2855"/>
      <c r="K34" s="2855"/>
      <c r="L34" s="2855"/>
      <c r="M34" s="2855"/>
      <c r="N34" s="2883"/>
      <c r="O34" s="3048" t="s">
        <v>2412</v>
      </c>
      <c r="P34" s="3048" t="s">
        <v>2413</v>
      </c>
    </row>
    <row r="35" spans="2:16" ht="21" customHeight="1">
      <c r="B35" s="1221"/>
      <c r="C35" s="2920" t="s">
        <v>2414</v>
      </c>
      <c r="D35" s="2920"/>
      <c r="E35" s="2920"/>
      <c r="F35" s="2920"/>
      <c r="G35" s="2920"/>
      <c r="H35" s="2920"/>
      <c r="I35" s="2921"/>
      <c r="J35" s="1236">
        <v>207404</v>
      </c>
      <c r="K35" s="1237" t="s">
        <v>61</v>
      </c>
      <c r="L35" s="3305" t="s">
        <v>61</v>
      </c>
      <c r="M35" s="3306"/>
      <c r="N35" s="3307"/>
      <c r="O35" s="3316"/>
      <c r="P35" s="3316"/>
    </row>
    <row r="36" spans="2:16" ht="21" customHeight="1">
      <c r="B36" s="1221"/>
      <c r="C36" s="2920" t="s">
        <v>2415</v>
      </c>
      <c r="D36" s="2920"/>
      <c r="E36" s="2920"/>
      <c r="F36" s="2920"/>
      <c r="G36" s="2920"/>
      <c r="H36" s="2920"/>
      <c r="I36" s="2921"/>
      <c r="J36" s="1238" t="s">
        <v>61</v>
      </c>
      <c r="K36" s="1237" t="s">
        <v>61</v>
      </c>
      <c r="L36" s="3305" t="s">
        <v>61</v>
      </c>
      <c r="M36" s="3306"/>
      <c r="N36" s="3307"/>
      <c r="O36" s="3316"/>
      <c r="P36" s="3316"/>
    </row>
    <row r="37" spans="2:16" ht="31.5" customHeight="1">
      <c r="B37" s="1221"/>
      <c r="C37" s="2920" t="s">
        <v>2416</v>
      </c>
      <c r="D37" s="2920"/>
      <c r="E37" s="2920"/>
      <c r="F37" s="38" t="s">
        <v>2417</v>
      </c>
      <c r="G37" s="3318"/>
      <c r="H37" s="3319"/>
      <c r="I37" s="3320"/>
      <c r="J37" s="1238" t="s">
        <v>61</v>
      </c>
      <c r="K37" s="1237" t="s">
        <v>61</v>
      </c>
      <c r="L37" s="3305" t="s">
        <v>61</v>
      </c>
      <c r="M37" s="3306"/>
      <c r="N37" s="3307"/>
      <c r="O37" s="3316"/>
      <c r="P37" s="3316"/>
    </row>
    <row r="38" spans="2:16" ht="21" customHeight="1">
      <c r="B38" s="1221" t="s">
        <v>489</v>
      </c>
      <c r="C38" s="2855" t="s">
        <v>2418</v>
      </c>
      <c r="D38" s="2855"/>
      <c r="E38" s="2855"/>
      <c r="F38" s="2855"/>
      <c r="G38" s="2855"/>
      <c r="H38" s="2855"/>
      <c r="I38" s="2855"/>
      <c r="J38" s="2855"/>
      <c r="K38" s="2855"/>
      <c r="L38" s="2855"/>
      <c r="M38" s="2855"/>
      <c r="N38" s="2883"/>
      <c r="O38" s="3316"/>
      <c r="P38" s="3316"/>
    </row>
    <row r="39" spans="2:16" ht="21" customHeight="1">
      <c r="B39" s="1221"/>
      <c r="C39" s="2920" t="s">
        <v>2419</v>
      </c>
      <c r="D39" s="2920"/>
      <c r="E39" s="2920"/>
      <c r="F39" s="2920"/>
      <c r="G39" s="2920"/>
      <c r="H39" s="2920"/>
      <c r="I39" s="2921"/>
      <c r="J39" s="1238" t="s">
        <v>61</v>
      </c>
      <c r="K39" s="1237" t="s">
        <v>61</v>
      </c>
      <c r="L39" s="3305" t="s">
        <v>61</v>
      </c>
      <c r="M39" s="3306"/>
      <c r="N39" s="3307"/>
      <c r="O39" s="3316"/>
      <c r="P39" s="3316"/>
    </row>
    <row r="40" spans="2:16" ht="27.75" customHeight="1">
      <c r="B40" s="1221"/>
      <c r="C40" s="2920" t="s">
        <v>2420</v>
      </c>
      <c r="D40" s="2920"/>
      <c r="E40" s="2920"/>
      <c r="F40" s="38" t="s">
        <v>2417</v>
      </c>
      <c r="G40" s="3318"/>
      <c r="H40" s="2865"/>
      <c r="I40" s="2881"/>
      <c r="J40" s="1238" t="s">
        <v>61</v>
      </c>
      <c r="K40" s="1237" t="s">
        <v>61</v>
      </c>
      <c r="L40" s="3305" t="s">
        <v>61</v>
      </c>
      <c r="M40" s="3306"/>
      <c r="N40" s="3307"/>
      <c r="O40" s="3316"/>
      <c r="P40" s="3316"/>
    </row>
    <row r="41" spans="2:16" ht="21" customHeight="1">
      <c r="B41" s="1221" t="s">
        <v>493</v>
      </c>
      <c r="C41" s="2855" t="s">
        <v>2421</v>
      </c>
      <c r="D41" s="2855"/>
      <c r="E41" s="2855"/>
      <c r="F41" s="2855"/>
      <c r="G41" s="2855"/>
      <c r="H41" s="2855"/>
      <c r="I41" s="2855"/>
      <c r="J41" s="2855"/>
      <c r="K41" s="2855"/>
      <c r="L41" s="2855"/>
      <c r="M41" s="2855"/>
      <c r="N41" s="2883"/>
      <c r="O41" s="3316"/>
      <c r="P41" s="3316"/>
    </row>
    <row r="42" spans="2:16" ht="21" customHeight="1">
      <c r="B42" s="1221"/>
      <c r="C42" s="2920" t="s">
        <v>2422</v>
      </c>
      <c r="D42" s="2920"/>
      <c r="E42" s="2920"/>
      <c r="F42" s="2920"/>
      <c r="G42" s="2920"/>
      <c r="H42" s="2920"/>
      <c r="I42" s="2921"/>
      <c r="J42" s="1238" t="s">
        <v>61</v>
      </c>
      <c r="K42" s="1237" t="s">
        <v>61</v>
      </c>
      <c r="L42" s="3305" t="s">
        <v>61</v>
      </c>
      <c r="M42" s="3306"/>
      <c r="N42" s="3307"/>
      <c r="O42" s="3316"/>
      <c r="P42" s="3316"/>
    </row>
    <row r="43" spans="2:16" ht="21" customHeight="1">
      <c r="B43" s="1221"/>
      <c r="C43" s="2920" t="s">
        <v>2423</v>
      </c>
      <c r="D43" s="2920"/>
      <c r="E43" s="2920"/>
      <c r="F43" s="2920"/>
      <c r="G43" s="2920"/>
      <c r="H43" s="2920"/>
      <c r="I43" s="2921"/>
      <c r="J43" s="1236">
        <v>212141</v>
      </c>
      <c r="K43" s="1237" t="s">
        <v>61</v>
      </c>
      <c r="L43" s="3305" t="s">
        <v>61</v>
      </c>
      <c r="M43" s="3306"/>
      <c r="N43" s="3307"/>
      <c r="O43" s="3316"/>
      <c r="P43" s="3316"/>
    </row>
    <row r="44" spans="2:16" ht="21" customHeight="1">
      <c r="B44" s="1221"/>
      <c r="C44" s="2920" t="s">
        <v>1003</v>
      </c>
      <c r="D44" s="2920"/>
      <c r="E44" s="2920"/>
      <c r="F44" s="2920"/>
      <c r="G44" s="2920"/>
      <c r="H44" s="2920"/>
      <c r="I44" s="2921"/>
      <c r="J44" s="1238" t="s">
        <v>61</v>
      </c>
      <c r="K44" s="1237" t="s">
        <v>61</v>
      </c>
      <c r="L44" s="3305" t="s">
        <v>61</v>
      </c>
      <c r="M44" s="3306"/>
      <c r="N44" s="3307"/>
      <c r="O44" s="3316"/>
      <c r="P44" s="3316"/>
    </row>
    <row r="45" spans="2:16" ht="32.25" customHeight="1">
      <c r="B45" s="1221"/>
      <c r="C45" s="2920" t="s">
        <v>2424</v>
      </c>
      <c r="D45" s="2920"/>
      <c r="E45" s="2920"/>
      <c r="F45" s="38" t="s">
        <v>2417</v>
      </c>
      <c r="G45" s="2880"/>
      <c r="H45" s="2865"/>
      <c r="I45" s="2881"/>
      <c r="J45" s="1238" t="s">
        <v>61</v>
      </c>
      <c r="K45" s="1237" t="s">
        <v>61</v>
      </c>
      <c r="L45" s="3305" t="s">
        <v>61</v>
      </c>
      <c r="M45" s="3306"/>
      <c r="N45" s="3307"/>
      <c r="O45" s="3316"/>
      <c r="P45" s="3316"/>
    </row>
    <row r="46" spans="2:16" ht="21" customHeight="1">
      <c r="B46" s="1221" t="s">
        <v>498</v>
      </c>
      <c r="C46" s="2855" t="s">
        <v>2425</v>
      </c>
      <c r="D46" s="2855"/>
      <c r="E46" s="2855"/>
      <c r="F46" s="2855"/>
      <c r="G46" s="2855"/>
      <c r="H46" s="2855"/>
      <c r="I46" s="2855"/>
      <c r="J46" s="2855"/>
      <c r="K46" s="2855"/>
      <c r="L46" s="2855"/>
      <c r="M46" s="2855"/>
      <c r="N46" s="2883"/>
      <c r="O46" s="3316"/>
      <c r="P46" s="3316"/>
    </row>
    <row r="47" spans="2:16" ht="21" customHeight="1">
      <c r="B47" s="1221"/>
      <c r="C47" s="2920" t="s">
        <v>2426</v>
      </c>
      <c r="D47" s="2920"/>
      <c r="E47" s="2920"/>
      <c r="F47" s="2920"/>
      <c r="G47" s="2920"/>
      <c r="H47" s="2920"/>
      <c r="I47" s="2921"/>
      <c r="J47" s="1238" t="s">
        <v>61</v>
      </c>
      <c r="K47" s="1237" t="s">
        <v>61</v>
      </c>
      <c r="L47" s="3305" t="s">
        <v>61</v>
      </c>
      <c r="M47" s="3306"/>
      <c r="N47" s="3307"/>
      <c r="O47" s="3316"/>
      <c r="P47" s="3316"/>
    </row>
    <row r="48" spans="2:16" ht="21" customHeight="1">
      <c r="B48" s="1221"/>
      <c r="C48" s="2920" t="s">
        <v>2427</v>
      </c>
      <c r="D48" s="2920"/>
      <c r="E48" s="2920"/>
      <c r="F48" s="2920"/>
      <c r="G48" s="2920"/>
      <c r="H48" s="2920"/>
      <c r="I48" s="2921"/>
      <c r="J48" s="1238" t="s">
        <v>61</v>
      </c>
      <c r="K48" s="1237" t="s">
        <v>61</v>
      </c>
      <c r="L48" s="3305" t="s">
        <v>61</v>
      </c>
      <c r="M48" s="3306"/>
      <c r="N48" s="3307"/>
      <c r="O48" s="3316"/>
      <c r="P48" s="3316"/>
    </row>
    <row r="49" spans="2:17" ht="30" customHeight="1">
      <c r="B49" s="1221"/>
      <c r="C49" s="2920" t="s">
        <v>2428</v>
      </c>
      <c r="D49" s="2920"/>
      <c r="E49" s="2920"/>
      <c r="F49" s="38" t="s">
        <v>2417</v>
      </c>
      <c r="G49" s="2880" t="s">
        <v>2429</v>
      </c>
      <c r="H49" s="2865"/>
      <c r="I49" s="2881"/>
      <c r="J49" s="1239">
        <v>24277</v>
      </c>
      <c r="K49" s="1237" t="s">
        <v>61</v>
      </c>
      <c r="L49" s="3305" t="s">
        <v>61</v>
      </c>
      <c r="M49" s="3306"/>
      <c r="N49" s="3307"/>
      <c r="O49" s="3316"/>
      <c r="P49" s="3316"/>
    </row>
    <row r="50" spans="2:17" ht="21" customHeight="1">
      <c r="B50" s="1221" t="s">
        <v>502</v>
      </c>
      <c r="C50" s="2920" t="s">
        <v>2430</v>
      </c>
      <c r="D50" s="2920"/>
      <c r="E50" s="2920"/>
      <c r="F50" s="2920"/>
      <c r="G50" s="2920"/>
      <c r="H50" s="2920"/>
      <c r="I50" s="2921"/>
      <c r="J50" s="1236">
        <v>2601</v>
      </c>
      <c r="K50" s="1237" t="s">
        <v>61</v>
      </c>
      <c r="L50" s="3305" t="s">
        <v>61</v>
      </c>
      <c r="M50" s="3306"/>
      <c r="N50" s="3307"/>
      <c r="O50" s="3316"/>
      <c r="P50" s="3316"/>
    </row>
    <row r="51" spans="2:17" ht="21" customHeight="1">
      <c r="B51" s="1221" t="s">
        <v>504</v>
      </c>
      <c r="C51" s="2920" t="s">
        <v>2431</v>
      </c>
      <c r="D51" s="2920"/>
      <c r="E51" s="2920"/>
      <c r="F51" s="2920"/>
      <c r="G51" s="2920"/>
      <c r="H51" s="2920"/>
      <c r="I51" s="2921"/>
      <c r="J51" s="1238" t="s">
        <v>61</v>
      </c>
      <c r="K51" s="1237" t="s">
        <v>61</v>
      </c>
      <c r="L51" s="3305" t="s">
        <v>61</v>
      </c>
      <c r="M51" s="3306"/>
      <c r="N51" s="3307"/>
      <c r="O51" s="3316"/>
      <c r="P51" s="3316"/>
    </row>
    <row r="52" spans="2:17" ht="21" customHeight="1">
      <c r="B52" s="1221" t="s">
        <v>506</v>
      </c>
      <c r="C52" s="2920" t="s">
        <v>2432</v>
      </c>
      <c r="D52" s="2920"/>
      <c r="E52" s="2920"/>
      <c r="F52" s="2920"/>
      <c r="G52" s="2920"/>
      <c r="H52" s="2920"/>
      <c r="I52" s="2921"/>
      <c r="J52" s="1240">
        <v>941075</v>
      </c>
      <c r="K52" s="1237" t="s">
        <v>61</v>
      </c>
      <c r="L52" s="3305" t="s">
        <v>61</v>
      </c>
      <c r="M52" s="3306"/>
      <c r="N52" s="3307"/>
      <c r="O52" s="3316"/>
      <c r="P52" s="3316"/>
    </row>
    <row r="53" spans="2:17" ht="21" customHeight="1">
      <c r="B53" s="1221" t="s">
        <v>507</v>
      </c>
      <c r="C53" s="2920" t="s">
        <v>2433</v>
      </c>
      <c r="D53" s="2920"/>
      <c r="E53" s="2920"/>
      <c r="F53" s="2920"/>
      <c r="G53" s="2920"/>
      <c r="H53" s="2920"/>
      <c r="I53" s="2921"/>
      <c r="J53" s="1236">
        <v>1124</v>
      </c>
      <c r="K53" s="1237" t="s">
        <v>61</v>
      </c>
      <c r="L53" s="3305" t="s">
        <v>61</v>
      </c>
      <c r="M53" s="3306"/>
      <c r="N53" s="3307"/>
      <c r="O53" s="3316"/>
      <c r="P53" s="3316"/>
    </row>
    <row r="54" spans="2:17" ht="21" customHeight="1">
      <c r="B54" s="1221" t="s">
        <v>508</v>
      </c>
      <c r="C54" s="2855" t="s">
        <v>2434</v>
      </c>
      <c r="D54" s="2855"/>
      <c r="E54" s="2855"/>
      <c r="F54" s="2855"/>
      <c r="G54" s="2855"/>
      <c r="H54" s="2855"/>
      <c r="I54" s="2855"/>
      <c r="J54" s="2855"/>
      <c r="K54" s="2855"/>
      <c r="L54" s="2855"/>
      <c r="M54" s="2855"/>
      <c r="N54" s="2883"/>
      <c r="O54" s="3316"/>
      <c r="P54" s="3316"/>
    </row>
    <row r="55" spans="2:17" ht="21" customHeight="1">
      <c r="B55" s="1221"/>
      <c r="C55" s="2920" t="s">
        <v>2435</v>
      </c>
      <c r="D55" s="2920"/>
      <c r="E55" s="2920"/>
      <c r="F55" s="2920"/>
      <c r="G55" s="2920"/>
      <c r="H55" s="2920"/>
      <c r="I55" s="2921"/>
      <c r="J55" s="1236">
        <v>4063</v>
      </c>
      <c r="K55" s="1237" t="s">
        <v>61</v>
      </c>
      <c r="L55" s="3305" t="s">
        <v>61</v>
      </c>
      <c r="M55" s="3306"/>
      <c r="N55" s="3307"/>
      <c r="O55" s="3316"/>
      <c r="P55" s="3316"/>
    </row>
    <row r="56" spans="2:17" ht="21" customHeight="1">
      <c r="B56" s="1221"/>
      <c r="C56" s="2920" t="s">
        <v>2436</v>
      </c>
      <c r="D56" s="2920"/>
      <c r="E56" s="2920"/>
      <c r="F56" s="2920"/>
      <c r="G56" s="2920"/>
      <c r="H56" s="2920"/>
      <c r="I56" s="2921"/>
      <c r="J56" s="1236">
        <v>3236</v>
      </c>
      <c r="K56" s="1237" t="s">
        <v>61</v>
      </c>
      <c r="L56" s="3305" t="s">
        <v>61</v>
      </c>
      <c r="M56" s="3306"/>
      <c r="N56" s="3307"/>
      <c r="O56" s="3316"/>
      <c r="P56" s="3316"/>
    </row>
    <row r="57" spans="2:17" ht="21" customHeight="1" thickBot="1">
      <c r="B57" s="1241" t="s">
        <v>510</v>
      </c>
      <c r="C57" s="3308" t="s">
        <v>2437</v>
      </c>
      <c r="D57" s="3308"/>
      <c r="E57" s="3308"/>
      <c r="F57" s="3308"/>
      <c r="G57" s="3308"/>
      <c r="H57" s="3308"/>
      <c r="I57" s="3309"/>
      <c r="J57" s="1238" t="s">
        <v>61</v>
      </c>
      <c r="K57" s="1237" t="s">
        <v>61</v>
      </c>
      <c r="L57" s="3305" t="s">
        <v>61</v>
      </c>
      <c r="M57" s="3306"/>
      <c r="N57" s="3307"/>
      <c r="O57" s="3317"/>
      <c r="P57" s="3317"/>
    </row>
    <row r="58" spans="2:17" ht="263.25" customHeight="1" thickBot="1">
      <c r="B58" s="1242" t="s">
        <v>512</v>
      </c>
      <c r="C58" s="3295" t="s">
        <v>2438</v>
      </c>
      <c r="D58" s="3295"/>
      <c r="E58" s="3295"/>
      <c r="F58" s="3295"/>
      <c r="G58" s="3295"/>
      <c r="H58" s="3295"/>
      <c r="I58" s="3295"/>
      <c r="J58" s="1243" t="s">
        <v>57</v>
      </c>
      <c r="K58" s="1244" t="s">
        <v>1521</v>
      </c>
      <c r="L58" s="3296" t="s">
        <v>2439</v>
      </c>
      <c r="M58" s="3297"/>
      <c r="N58" s="3298"/>
      <c r="O58" s="1245" t="s">
        <v>2440</v>
      </c>
      <c r="P58" s="43" t="s">
        <v>1445</v>
      </c>
      <c r="Q58" s="1246" t="s">
        <v>2441</v>
      </c>
    </row>
    <row r="59" spans="2:17" ht="40.5" customHeight="1">
      <c r="B59" s="3299" t="s">
        <v>2442</v>
      </c>
      <c r="C59" s="3113"/>
      <c r="D59" s="3113"/>
      <c r="E59" s="3113"/>
      <c r="F59" s="3113"/>
      <c r="G59" s="3113"/>
      <c r="H59" s="3113"/>
      <c r="I59" s="3113"/>
      <c r="J59" s="3113"/>
      <c r="K59" s="3113"/>
      <c r="L59" s="3113"/>
      <c r="M59" s="3113"/>
      <c r="N59" s="3113"/>
      <c r="O59" s="3113"/>
      <c r="P59" s="3300"/>
    </row>
    <row r="60" spans="2:17" ht="376.5" customHeight="1" thickBot="1">
      <c r="B60" s="1247" t="s">
        <v>516</v>
      </c>
      <c r="C60" s="3266" t="s">
        <v>2443</v>
      </c>
      <c r="D60" s="3266"/>
      <c r="E60" s="3266"/>
      <c r="F60" s="3266"/>
      <c r="G60" s="3266"/>
      <c r="H60" s="3266"/>
      <c r="I60" s="3266"/>
      <c r="J60" s="3301" t="s">
        <v>1442</v>
      </c>
      <c r="K60" s="3302"/>
      <c r="L60" s="302" t="s">
        <v>1521</v>
      </c>
      <c r="M60" s="3303" t="s">
        <v>2444</v>
      </c>
      <c r="N60" s="3304"/>
      <c r="O60" s="1627" t="s">
        <v>1450</v>
      </c>
      <c r="P60" s="1511" t="s">
        <v>1332</v>
      </c>
    </row>
    <row r="61" spans="2:17" ht="26.25" customHeight="1">
      <c r="B61" s="3290" t="s">
        <v>2445</v>
      </c>
      <c r="C61" s="3291"/>
      <c r="D61" s="3291"/>
      <c r="E61" s="3291"/>
      <c r="F61" s="3291"/>
      <c r="G61" s="3291"/>
      <c r="H61" s="3291"/>
      <c r="I61" s="3291"/>
      <c r="J61" s="3291"/>
      <c r="K61" s="3291"/>
      <c r="L61" s="3291"/>
      <c r="M61" s="3291"/>
      <c r="N61" s="3291"/>
      <c r="O61" s="3291"/>
      <c r="P61" s="3292"/>
    </row>
    <row r="62" spans="2:17" ht="33.75" customHeight="1">
      <c r="B62" s="1247" t="s">
        <v>519</v>
      </c>
      <c r="C62" s="3293" t="s">
        <v>2446</v>
      </c>
      <c r="D62" s="3293"/>
      <c r="E62" s="3293"/>
      <c r="F62" s="3294"/>
      <c r="G62" s="1248" t="s">
        <v>2447</v>
      </c>
      <c r="H62" s="1249" t="s">
        <v>2448</v>
      </c>
      <c r="I62" s="3199" t="s">
        <v>2449</v>
      </c>
      <c r="J62" s="3201"/>
      <c r="K62" s="3199" t="s">
        <v>1381</v>
      </c>
      <c r="L62" s="3200"/>
      <c r="M62" s="3200"/>
      <c r="N62" s="3202"/>
      <c r="O62" s="3048" t="s">
        <v>2450</v>
      </c>
      <c r="P62" s="3048" t="s">
        <v>2451</v>
      </c>
    </row>
    <row r="63" spans="2:17" ht="71.25" customHeight="1">
      <c r="B63" s="1224" t="s">
        <v>435</v>
      </c>
      <c r="C63" s="2855" t="s">
        <v>2452</v>
      </c>
      <c r="D63" s="2855"/>
      <c r="E63" s="2855"/>
      <c r="F63" s="2856"/>
      <c r="G63" s="1250">
        <v>1224288.1065759636</v>
      </c>
      <c r="H63" s="1251" t="s">
        <v>2453</v>
      </c>
      <c r="I63" s="3246" t="s">
        <v>2454</v>
      </c>
      <c r="J63" s="3247"/>
      <c r="K63" s="3252" t="s">
        <v>2455</v>
      </c>
      <c r="L63" s="3253"/>
      <c r="M63" s="3253"/>
      <c r="N63" s="3254"/>
      <c r="O63" s="3049"/>
      <c r="P63" s="3049"/>
    </row>
    <row r="64" spans="2:17" ht="67.5" customHeight="1">
      <c r="B64" s="1224" t="s">
        <v>441</v>
      </c>
      <c r="C64" s="2855" t="s">
        <v>2456</v>
      </c>
      <c r="D64" s="2855"/>
      <c r="E64" s="2855"/>
      <c r="F64" s="2856"/>
      <c r="G64" s="1250">
        <v>0</v>
      </c>
      <c r="H64" s="1251" t="s">
        <v>2453</v>
      </c>
      <c r="I64" s="3285" t="s">
        <v>61</v>
      </c>
      <c r="J64" s="3286"/>
      <c r="K64" s="3281"/>
      <c r="L64" s="3282"/>
      <c r="M64" s="3282"/>
      <c r="N64" s="3283"/>
      <c r="O64" s="3049"/>
      <c r="P64" s="3049"/>
    </row>
    <row r="65" spans="2:19" ht="41.25" customHeight="1" thickBot="1">
      <c r="B65" s="1221" t="s">
        <v>443</v>
      </c>
      <c r="C65" s="2867" t="s">
        <v>2457</v>
      </c>
      <c r="D65" s="2867"/>
      <c r="E65" s="2867"/>
      <c r="F65" s="2853"/>
      <c r="G65" s="259">
        <f>G63+G64</f>
        <v>1224288.1065759636</v>
      </c>
      <c r="H65" s="1252"/>
      <c r="I65" s="3239"/>
      <c r="J65" s="3240"/>
      <c r="K65" s="3239"/>
      <c r="L65" s="3241"/>
      <c r="M65" s="3241"/>
      <c r="N65" s="3242"/>
      <c r="O65" s="3050"/>
      <c r="P65" s="3050"/>
    </row>
    <row r="66" spans="2:19" ht="57.75" customHeight="1">
      <c r="B66" s="3287" t="s">
        <v>2458</v>
      </c>
      <c r="C66" s="3288"/>
      <c r="D66" s="3288"/>
      <c r="E66" s="3288"/>
      <c r="F66" s="3288"/>
      <c r="G66" s="3288"/>
      <c r="H66" s="3288"/>
      <c r="I66" s="3288"/>
      <c r="J66" s="3288"/>
      <c r="K66" s="3288"/>
      <c r="L66" s="3288"/>
      <c r="M66" s="3288"/>
      <c r="N66" s="3288"/>
      <c r="O66" s="3288"/>
      <c r="P66" s="3289"/>
    </row>
    <row r="67" spans="2:19" ht="83.25" customHeight="1" thickBot="1">
      <c r="B67" s="850" t="s">
        <v>528</v>
      </c>
      <c r="C67" s="3266" t="s">
        <v>2459</v>
      </c>
      <c r="D67" s="3266"/>
      <c r="E67" s="3266"/>
      <c r="F67" s="3266"/>
      <c r="G67" s="3266"/>
      <c r="H67" s="3266"/>
      <c r="I67" s="1584" t="s">
        <v>1442</v>
      </c>
      <c r="J67" s="1253" t="s">
        <v>1521</v>
      </c>
      <c r="K67" s="3267" t="s">
        <v>2460</v>
      </c>
      <c r="L67" s="3268"/>
      <c r="M67" s="3268"/>
      <c r="N67" s="3269"/>
      <c r="O67" s="1627" t="s">
        <v>1450</v>
      </c>
      <c r="P67" s="1511" t="s">
        <v>1332</v>
      </c>
    </row>
    <row r="68" spans="2:19" ht="21.75" customHeight="1">
      <c r="B68" s="3270" t="s">
        <v>2461</v>
      </c>
      <c r="C68" s="3271"/>
      <c r="D68" s="3271"/>
      <c r="E68" s="3271"/>
      <c r="F68" s="3271"/>
      <c r="G68" s="3271"/>
      <c r="H68" s="3271"/>
      <c r="I68" s="3271"/>
      <c r="J68" s="3271"/>
      <c r="K68" s="3271"/>
      <c r="L68" s="3271"/>
      <c r="M68" s="3271"/>
      <c r="N68" s="3271"/>
      <c r="O68" s="3271"/>
      <c r="P68" s="3272"/>
    </row>
    <row r="69" spans="2:19" ht="63" customHeight="1">
      <c r="B69" s="1024" t="s">
        <v>531</v>
      </c>
      <c r="C69" s="3262" t="s">
        <v>2462</v>
      </c>
      <c r="D69" s="3262"/>
      <c r="E69" s="3273"/>
      <c r="F69" s="1254" t="s">
        <v>2463</v>
      </c>
      <c r="G69" s="3265" t="s">
        <v>2464</v>
      </c>
      <c r="H69" s="3264"/>
      <c r="I69" s="3265" t="s">
        <v>2465</v>
      </c>
      <c r="J69" s="3264"/>
      <c r="K69" s="3199" t="s">
        <v>2466</v>
      </c>
      <c r="L69" s="3200"/>
      <c r="M69" s="3200"/>
      <c r="N69" s="3202"/>
      <c r="O69" s="2051" t="s">
        <v>2467</v>
      </c>
      <c r="P69" s="2051" t="s">
        <v>2468</v>
      </c>
    </row>
    <row r="70" spans="2:19" ht="153" customHeight="1">
      <c r="B70" s="1224" t="s">
        <v>435</v>
      </c>
      <c r="C70" s="3274" t="s">
        <v>2469</v>
      </c>
      <c r="D70" s="3274"/>
      <c r="E70" s="3275"/>
      <c r="F70" s="1219" t="s">
        <v>1442</v>
      </c>
      <c r="G70" s="3276">
        <v>1224288.1065759601</v>
      </c>
      <c r="H70" s="3277"/>
      <c r="I70" s="3246" t="s">
        <v>2453</v>
      </c>
      <c r="J70" s="3247"/>
      <c r="K70" s="3278" t="s">
        <v>2470</v>
      </c>
      <c r="L70" s="3279"/>
      <c r="M70" s="3279"/>
      <c r="N70" s="3280"/>
      <c r="O70" s="2124"/>
      <c r="P70" s="2124"/>
      <c r="Q70" s="1255" t="s">
        <v>2047</v>
      </c>
    </row>
    <row r="71" spans="2:19" ht="39" customHeight="1">
      <c r="B71" s="1256"/>
      <c r="C71" s="3274" t="s">
        <v>2471</v>
      </c>
      <c r="D71" s="3274"/>
      <c r="E71" s="3275"/>
      <c r="F71" s="3078" t="s">
        <v>2472</v>
      </c>
      <c r="G71" s="3079"/>
      <c r="H71" s="3079"/>
      <c r="I71" s="3079"/>
      <c r="J71" s="3284"/>
      <c r="K71" s="3281"/>
      <c r="L71" s="3282"/>
      <c r="M71" s="3282"/>
      <c r="N71" s="3283"/>
      <c r="O71" s="2124"/>
      <c r="P71" s="2124"/>
    </row>
    <row r="72" spans="2:19" ht="81.75" customHeight="1">
      <c r="B72" s="1224" t="s">
        <v>441</v>
      </c>
      <c r="C72" s="3274" t="s">
        <v>2473</v>
      </c>
      <c r="D72" s="3274"/>
      <c r="E72" s="3275"/>
      <c r="F72" s="1222" t="s">
        <v>1340</v>
      </c>
      <c r="G72" s="3276">
        <v>0</v>
      </c>
      <c r="H72" s="3277"/>
      <c r="I72" s="3246" t="s">
        <v>2453</v>
      </c>
      <c r="J72" s="3247"/>
      <c r="K72" s="3278"/>
      <c r="L72" s="3279"/>
      <c r="M72" s="3279"/>
      <c r="N72" s="3280"/>
      <c r="O72" s="2124"/>
      <c r="P72" s="2124"/>
    </row>
    <row r="73" spans="2:19" ht="39" customHeight="1">
      <c r="B73" s="1256"/>
      <c r="C73" s="3274" t="s">
        <v>2474</v>
      </c>
      <c r="D73" s="3274"/>
      <c r="E73" s="3275"/>
      <c r="F73" s="3081"/>
      <c r="G73" s="3082"/>
      <c r="H73" s="3082"/>
      <c r="I73" s="3082"/>
      <c r="J73" s="3082"/>
      <c r="K73" s="3281"/>
      <c r="L73" s="3282"/>
      <c r="M73" s="3282"/>
      <c r="N73" s="3283"/>
      <c r="O73" s="2124"/>
      <c r="P73" s="2124"/>
    </row>
    <row r="74" spans="2:19" ht="57" customHeight="1">
      <c r="B74" s="1241" t="s">
        <v>443</v>
      </c>
      <c r="C74" s="3255" t="s">
        <v>2475</v>
      </c>
      <c r="D74" s="3255"/>
      <c r="E74" s="3256"/>
      <c r="F74" s="1257"/>
      <c r="G74" s="3237">
        <f>G70+G72</f>
        <v>1224288.1065759601</v>
      </c>
      <c r="H74" s="3238"/>
      <c r="I74" s="3257"/>
      <c r="J74" s="3258"/>
      <c r="K74" s="3239"/>
      <c r="L74" s="3241"/>
      <c r="M74" s="3241"/>
      <c r="N74" s="3242"/>
      <c r="O74" s="2052"/>
      <c r="P74" s="2052"/>
    </row>
    <row r="75" spans="2:19" ht="56.25" customHeight="1">
      <c r="B75" s="3259" t="s">
        <v>2476</v>
      </c>
      <c r="C75" s="3260"/>
      <c r="D75" s="3260"/>
      <c r="E75" s="3260"/>
      <c r="F75" s="3260"/>
      <c r="G75" s="3260"/>
      <c r="H75" s="3260"/>
      <c r="I75" s="3260"/>
      <c r="J75" s="3260"/>
      <c r="K75" s="3260"/>
      <c r="L75" s="3260"/>
      <c r="M75" s="3260"/>
      <c r="N75" s="3260"/>
      <c r="O75" s="3260"/>
      <c r="P75" s="3261"/>
    </row>
    <row r="76" spans="2:19" ht="58.5" customHeight="1">
      <c r="B76" s="1024" t="s">
        <v>543</v>
      </c>
      <c r="C76" s="3262" t="s">
        <v>2477</v>
      </c>
      <c r="D76" s="2896"/>
      <c r="E76" s="2918"/>
      <c r="F76" s="1258" t="s">
        <v>2478</v>
      </c>
      <c r="G76" s="3263" t="s">
        <v>2479</v>
      </c>
      <c r="H76" s="3264"/>
      <c r="I76" s="3265" t="s">
        <v>2465</v>
      </c>
      <c r="J76" s="3264"/>
      <c r="K76" s="3199" t="s">
        <v>2480</v>
      </c>
      <c r="L76" s="3200"/>
      <c r="M76" s="3200"/>
      <c r="N76" s="3202"/>
      <c r="O76" s="59"/>
      <c r="P76" s="60"/>
    </row>
    <row r="77" spans="2:19" s="1230" customFormat="1" ht="21" customHeight="1">
      <c r="B77" s="1224" t="s">
        <v>435</v>
      </c>
      <c r="C77" s="2855" t="s">
        <v>113</v>
      </c>
      <c r="D77" s="2855"/>
      <c r="E77" s="2856"/>
      <c r="F77" s="1597" t="s">
        <v>1340</v>
      </c>
      <c r="G77" s="3248">
        <v>0</v>
      </c>
      <c r="H77" s="3249"/>
      <c r="I77" s="3246" t="s">
        <v>2453</v>
      </c>
      <c r="J77" s="3247"/>
      <c r="K77" s="3207"/>
      <c r="L77" s="3208"/>
      <c r="M77" s="3208"/>
      <c r="N77" s="3209"/>
      <c r="O77" s="25"/>
      <c r="P77" s="26"/>
      <c r="Q77" s="1205"/>
      <c r="R77" s="1205"/>
      <c r="S77" s="1205"/>
    </row>
    <row r="78" spans="2:19" s="1230" customFormat="1" ht="40.5" customHeight="1">
      <c r="B78" s="1224" t="s">
        <v>441</v>
      </c>
      <c r="C78" s="2855" t="s">
        <v>2481</v>
      </c>
      <c r="D78" s="2855"/>
      <c r="E78" s="2856"/>
      <c r="F78" s="1597" t="s">
        <v>2482</v>
      </c>
      <c r="G78" s="3244">
        <v>71428.570000000007</v>
      </c>
      <c r="H78" s="3245"/>
      <c r="I78" s="3246" t="s">
        <v>2453</v>
      </c>
      <c r="J78" s="3247"/>
      <c r="K78" s="3252" t="s">
        <v>2483</v>
      </c>
      <c r="L78" s="3253"/>
      <c r="M78" s="3253"/>
      <c r="N78" s="3254"/>
      <c r="O78" s="25" t="s">
        <v>2484</v>
      </c>
      <c r="P78" s="26" t="s">
        <v>2484</v>
      </c>
    </row>
    <row r="79" spans="2:19" s="1230" customFormat="1" ht="24" customHeight="1">
      <c r="B79" s="1224" t="s">
        <v>443</v>
      </c>
      <c r="C79" s="2855" t="s">
        <v>2485</v>
      </c>
      <c r="D79" s="2855"/>
      <c r="E79" s="2856"/>
      <c r="F79" s="1597" t="s">
        <v>1340</v>
      </c>
      <c r="G79" s="3248">
        <v>0</v>
      </c>
      <c r="H79" s="3249"/>
      <c r="I79" s="3246" t="s">
        <v>2453</v>
      </c>
      <c r="J79" s="3247"/>
      <c r="K79" s="3207"/>
      <c r="L79" s="3208"/>
      <c r="M79" s="3208"/>
      <c r="N79" s="3209"/>
      <c r="O79" s="25"/>
      <c r="P79" s="26"/>
    </row>
    <row r="80" spans="2:19" s="1230" customFormat="1" ht="22.5" customHeight="1">
      <c r="B80" s="1224" t="s">
        <v>445</v>
      </c>
      <c r="C80" s="2855" t="s">
        <v>2486</v>
      </c>
      <c r="D80" s="2855"/>
      <c r="E80" s="2856"/>
      <c r="F80" s="1597" t="s">
        <v>1340</v>
      </c>
      <c r="G80" s="3248">
        <v>0</v>
      </c>
      <c r="H80" s="3249"/>
      <c r="I80" s="3246" t="s">
        <v>2453</v>
      </c>
      <c r="J80" s="3247"/>
      <c r="K80" s="3248"/>
      <c r="L80" s="3250"/>
      <c r="M80" s="3250"/>
      <c r="N80" s="3251"/>
      <c r="O80" s="2051" t="s">
        <v>1332</v>
      </c>
      <c r="P80" s="2051"/>
    </row>
    <row r="81" spans="1:17" s="1230" customFormat="1" ht="27" customHeight="1">
      <c r="B81" s="1224" t="s">
        <v>448</v>
      </c>
      <c r="C81" s="2855" t="s">
        <v>2484</v>
      </c>
      <c r="D81" s="2855"/>
      <c r="E81" s="2856"/>
      <c r="F81" s="1597" t="s">
        <v>1340</v>
      </c>
      <c r="G81" s="3244">
        <v>0</v>
      </c>
      <c r="H81" s="3245"/>
      <c r="I81" s="3246" t="s">
        <v>2453</v>
      </c>
      <c r="J81" s="3247"/>
      <c r="K81" s="3225"/>
      <c r="L81" s="3226"/>
      <c r="M81" s="3226"/>
      <c r="N81" s="3227"/>
      <c r="O81" s="2197"/>
      <c r="P81" s="2197"/>
    </row>
    <row r="82" spans="1:17" ht="64.5" customHeight="1" thickBot="1">
      <c r="B82" s="1221" t="s">
        <v>450</v>
      </c>
      <c r="C82" s="2867" t="s">
        <v>2487</v>
      </c>
      <c r="D82" s="2867"/>
      <c r="E82" s="2853"/>
      <c r="F82" s="1259"/>
      <c r="G82" s="3237">
        <f>G77+G78+G79+G80+G81</f>
        <v>71428.570000000007</v>
      </c>
      <c r="H82" s="3238"/>
      <c r="I82" s="3239"/>
      <c r="J82" s="3240"/>
      <c r="K82" s="3239"/>
      <c r="L82" s="3241"/>
      <c r="M82" s="3241"/>
      <c r="N82" s="3242"/>
      <c r="O82" s="62"/>
      <c r="P82" s="62"/>
    </row>
    <row r="83" spans="1:17" ht="54.75" customHeight="1">
      <c r="A83" s="1260"/>
      <c r="B83" s="3111" t="s">
        <v>2488</v>
      </c>
      <c r="C83" s="3112"/>
      <c r="D83" s="3112"/>
      <c r="E83" s="3112"/>
      <c r="F83" s="3112"/>
      <c r="G83" s="3112"/>
      <c r="H83" s="3112"/>
      <c r="I83" s="3112"/>
      <c r="J83" s="3112"/>
      <c r="K83" s="3112"/>
      <c r="L83" s="3112"/>
      <c r="M83" s="3112"/>
      <c r="N83" s="3112"/>
      <c r="O83" s="3112"/>
      <c r="P83" s="3114"/>
    </row>
    <row r="84" spans="1:17" ht="63" customHeight="1">
      <c r="B84" s="1261" t="s">
        <v>551</v>
      </c>
      <c r="C84" s="3223" t="s">
        <v>2489</v>
      </c>
      <c r="D84" s="3223"/>
      <c r="E84" s="3223"/>
      <c r="F84" s="3223"/>
      <c r="G84" s="3223"/>
      <c r="H84" s="3223"/>
      <c r="I84" s="3224"/>
      <c r="J84" s="1262">
        <f>G74/(G74+G82)</f>
        <v>0.94487331120198592</v>
      </c>
      <c r="K84" s="1263" t="s">
        <v>1330</v>
      </c>
      <c r="L84" s="3225" t="s">
        <v>2490</v>
      </c>
      <c r="M84" s="3226"/>
      <c r="N84" s="3227"/>
      <c r="O84" s="2928" t="s">
        <v>2491</v>
      </c>
      <c r="P84" s="2231" t="s">
        <v>2492</v>
      </c>
    </row>
    <row r="85" spans="1:17" ht="109.5" customHeight="1">
      <c r="B85" s="1264" t="s">
        <v>2493</v>
      </c>
      <c r="C85" s="3223" t="s">
        <v>2494</v>
      </c>
      <c r="D85" s="3223"/>
      <c r="E85" s="3223"/>
      <c r="F85" s="3223"/>
      <c r="G85" s="3223"/>
      <c r="H85" s="3223"/>
      <c r="I85" s="3224"/>
      <c r="J85" s="1262">
        <f>G70/G74</f>
        <v>1</v>
      </c>
      <c r="K85" s="1263" t="s">
        <v>1521</v>
      </c>
      <c r="L85" s="3220" t="s">
        <v>2495</v>
      </c>
      <c r="M85" s="3221"/>
      <c r="N85" s="3222"/>
      <c r="O85" s="2929"/>
      <c r="P85" s="2232"/>
    </row>
    <row r="86" spans="1:17" ht="137.25" customHeight="1">
      <c r="B86" s="1264" t="s">
        <v>555</v>
      </c>
      <c r="C86" s="2900" t="s">
        <v>2496</v>
      </c>
      <c r="D86" s="2900"/>
      <c r="E86" s="2900"/>
      <c r="F86" s="2900"/>
      <c r="G86" s="2900"/>
      <c r="H86" s="2900"/>
      <c r="I86" s="2901"/>
      <c r="J86" s="1265">
        <f>(G74+G82)/J27</f>
        <v>1.0583429420055126</v>
      </c>
      <c r="K86" s="1263" t="s">
        <v>1330</v>
      </c>
      <c r="L86" s="3220" t="s">
        <v>2497</v>
      </c>
      <c r="M86" s="3221"/>
      <c r="N86" s="3222"/>
      <c r="O86" s="2929"/>
      <c r="P86" s="2232"/>
    </row>
    <row r="87" spans="1:17" ht="39.75" customHeight="1">
      <c r="B87" s="1266" t="s">
        <v>557</v>
      </c>
      <c r="C87" s="3223" t="s">
        <v>2498</v>
      </c>
      <c r="D87" s="3223"/>
      <c r="E87" s="3223"/>
      <c r="F87" s="3223"/>
      <c r="G87" s="3223"/>
      <c r="H87" s="3223"/>
      <c r="I87" s="3224"/>
      <c r="J87" s="1267" t="str">
        <f>IF(J86&lt;0.99,"Funding gap","No funding gap")</f>
        <v>No funding gap</v>
      </c>
      <c r="K87" s="1614" t="s">
        <v>1521</v>
      </c>
      <c r="L87" s="3225" t="s">
        <v>2499</v>
      </c>
      <c r="M87" s="3226"/>
      <c r="N87" s="3227"/>
      <c r="O87" s="3243"/>
      <c r="P87" s="2233"/>
    </row>
    <row r="88" spans="1:17" ht="46.5" customHeight="1">
      <c r="B88" s="987" t="s">
        <v>559</v>
      </c>
      <c r="C88" s="2855" t="s">
        <v>2500</v>
      </c>
      <c r="D88" s="2855"/>
      <c r="E88" s="2855"/>
      <c r="F88" s="2855"/>
      <c r="G88" s="2855"/>
      <c r="H88" s="2855"/>
      <c r="I88" s="2855"/>
      <c r="J88" s="2856"/>
      <c r="K88" s="3213" t="s">
        <v>1521</v>
      </c>
      <c r="L88" s="3228" t="s">
        <v>2501</v>
      </c>
      <c r="M88" s="3229"/>
      <c r="N88" s="3230"/>
      <c r="O88" s="2051" t="s">
        <v>1513</v>
      </c>
      <c r="P88" s="2051" t="s">
        <v>2502</v>
      </c>
    </row>
    <row r="89" spans="1:17" ht="21" customHeight="1">
      <c r="B89" s="1224" t="s">
        <v>435</v>
      </c>
      <c r="C89" s="3219" t="s">
        <v>2503</v>
      </c>
      <c r="D89" s="3219"/>
      <c r="E89" s="3219"/>
      <c r="F89" s="3219"/>
      <c r="G89" s="3219"/>
      <c r="H89" s="3219"/>
      <c r="I89" s="3219"/>
      <c r="J89" s="1603" t="s">
        <v>57</v>
      </c>
      <c r="K89" s="3214"/>
      <c r="L89" s="3231"/>
      <c r="M89" s="3232"/>
      <c r="N89" s="3233"/>
      <c r="O89" s="2124"/>
      <c r="P89" s="2124"/>
    </row>
    <row r="90" spans="1:17" ht="21" customHeight="1">
      <c r="B90" s="1224" t="s">
        <v>441</v>
      </c>
      <c r="C90" s="3219" t="s">
        <v>2504</v>
      </c>
      <c r="D90" s="3219"/>
      <c r="E90" s="3219"/>
      <c r="F90" s="3219"/>
      <c r="G90" s="3219"/>
      <c r="H90" s="3219"/>
      <c r="I90" s="3219"/>
      <c r="J90" s="1603" t="s">
        <v>1442</v>
      </c>
      <c r="K90" s="3214"/>
      <c r="L90" s="3231"/>
      <c r="M90" s="3232"/>
      <c r="N90" s="3233"/>
      <c r="O90" s="2124"/>
      <c r="P90" s="2124"/>
    </row>
    <row r="91" spans="1:17" ht="21" customHeight="1">
      <c r="B91" s="1224" t="s">
        <v>443</v>
      </c>
      <c r="C91" s="3219" t="s">
        <v>2505</v>
      </c>
      <c r="D91" s="3219"/>
      <c r="E91" s="3219"/>
      <c r="F91" s="3219"/>
      <c r="G91" s="3219"/>
      <c r="H91" s="3219"/>
      <c r="I91" s="3219"/>
      <c r="J91" s="1596" t="s">
        <v>1442</v>
      </c>
      <c r="K91" s="3214"/>
      <c r="L91" s="3231"/>
      <c r="M91" s="3232"/>
      <c r="N91" s="3233"/>
      <c r="O91" s="2124"/>
      <c r="P91" s="2124"/>
    </row>
    <row r="92" spans="1:17" ht="21" customHeight="1">
      <c r="B92" s="1224" t="s">
        <v>445</v>
      </c>
      <c r="C92" s="3219" t="s">
        <v>2484</v>
      </c>
      <c r="D92" s="3219"/>
      <c r="E92" s="3219"/>
      <c r="F92" s="3219"/>
      <c r="G92" s="3219"/>
      <c r="H92" s="3219"/>
      <c r="I92" s="3219"/>
      <c r="J92" s="1596" t="s">
        <v>1442</v>
      </c>
      <c r="K92" s="3214"/>
      <c r="L92" s="3231"/>
      <c r="M92" s="3232"/>
      <c r="N92" s="3233"/>
      <c r="O92" s="2124"/>
      <c r="P92" s="2124"/>
    </row>
    <row r="93" spans="1:17" ht="45.75" customHeight="1">
      <c r="B93" s="1224" t="s">
        <v>448</v>
      </c>
      <c r="C93" s="2988" t="s">
        <v>2506</v>
      </c>
      <c r="D93" s="2988"/>
      <c r="E93" s="2988"/>
      <c r="F93" s="2988"/>
      <c r="G93" s="2873" t="s">
        <v>2507</v>
      </c>
      <c r="H93" s="2874"/>
      <c r="I93" s="2874"/>
      <c r="J93" s="2875"/>
      <c r="K93" s="3215"/>
      <c r="L93" s="3234"/>
      <c r="M93" s="3235"/>
      <c r="N93" s="3236"/>
      <c r="O93" s="2197"/>
      <c r="P93" s="2197"/>
      <c r="Q93" s="1268" t="s">
        <v>2454</v>
      </c>
    </row>
    <row r="94" spans="1:17" ht="35.25" customHeight="1">
      <c r="B94" s="1593" t="s">
        <v>565</v>
      </c>
      <c r="C94" s="2855" t="s">
        <v>2508</v>
      </c>
      <c r="D94" s="2855"/>
      <c r="E94" s="2855"/>
      <c r="F94" s="2855"/>
      <c r="G94" s="2855"/>
      <c r="H94" s="2855"/>
      <c r="I94" s="2855"/>
      <c r="J94" s="2855"/>
      <c r="K94" s="2855"/>
      <c r="L94" s="2855"/>
      <c r="M94" s="2855"/>
      <c r="N94" s="2883"/>
      <c r="O94" s="1544" t="s">
        <v>2509</v>
      </c>
      <c r="P94" s="69" t="s">
        <v>2510</v>
      </c>
    </row>
    <row r="95" spans="1:17" ht="20.25" customHeight="1">
      <c r="B95" s="1593"/>
      <c r="C95" s="2988" t="s">
        <v>320</v>
      </c>
      <c r="D95" s="2988"/>
      <c r="E95" s="2988"/>
      <c r="F95" s="2897" t="s">
        <v>1442</v>
      </c>
      <c r="G95" s="2898"/>
      <c r="H95" s="3213" t="s">
        <v>1521</v>
      </c>
      <c r="I95" s="2890" t="s">
        <v>2511</v>
      </c>
      <c r="J95" s="2904"/>
      <c r="K95" s="2904"/>
      <c r="L95" s="2904"/>
      <c r="M95" s="2904"/>
      <c r="N95" s="2891"/>
      <c r="O95" s="2051" t="s">
        <v>2512</v>
      </c>
      <c r="P95" s="2051" t="s">
        <v>1513</v>
      </c>
    </row>
    <row r="96" spans="1:17" ht="20.25" customHeight="1">
      <c r="B96" s="1593"/>
      <c r="C96" s="2988" t="s">
        <v>2513</v>
      </c>
      <c r="D96" s="2988"/>
      <c r="E96" s="2988"/>
      <c r="F96" s="2897" t="s">
        <v>1442</v>
      </c>
      <c r="G96" s="2898"/>
      <c r="H96" s="3214"/>
      <c r="I96" s="2892"/>
      <c r="J96" s="2905"/>
      <c r="K96" s="2905"/>
      <c r="L96" s="2905"/>
      <c r="M96" s="2905"/>
      <c r="N96" s="2893"/>
      <c r="O96" s="2124"/>
      <c r="P96" s="2124"/>
      <c r="Q96" s="1205" t="s">
        <v>2514</v>
      </c>
    </row>
    <row r="97" spans="2:17" ht="20.25" customHeight="1">
      <c r="B97" s="1593"/>
      <c r="C97" s="2988" t="s">
        <v>2515</v>
      </c>
      <c r="D97" s="2988"/>
      <c r="E97" s="2988"/>
      <c r="F97" s="2897" t="s">
        <v>1442</v>
      </c>
      <c r="G97" s="2898"/>
      <c r="H97" s="3214"/>
      <c r="I97" s="2892"/>
      <c r="J97" s="2905"/>
      <c r="K97" s="2905"/>
      <c r="L97" s="2905"/>
      <c r="M97" s="2905"/>
      <c r="N97" s="2893"/>
      <c r="O97" s="2124"/>
      <c r="P97" s="2124"/>
      <c r="Q97" s="1205" t="s">
        <v>2516</v>
      </c>
    </row>
    <row r="98" spans="2:17" ht="51.75" customHeight="1">
      <c r="B98" s="1221" t="s">
        <v>435</v>
      </c>
      <c r="C98" s="2900" t="s">
        <v>2517</v>
      </c>
      <c r="D98" s="2900"/>
      <c r="E98" s="2900"/>
      <c r="F98" s="2900"/>
      <c r="G98" s="2901"/>
      <c r="H98" s="3214"/>
      <c r="I98" s="2892"/>
      <c r="J98" s="2905"/>
      <c r="K98" s="2905"/>
      <c r="L98" s="2905"/>
      <c r="M98" s="2905"/>
      <c r="N98" s="2893"/>
      <c r="O98" s="2124"/>
      <c r="P98" s="2124"/>
      <c r="Q98" s="1269" t="s">
        <v>2518</v>
      </c>
    </row>
    <row r="99" spans="2:17" ht="21" customHeight="1">
      <c r="B99" s="1221"/>
      <c r="C99" s="2988" t="s">
        <v>320</v>
      </c>
      <c r="D99" s="2988"/>
      <c r="E99" s="2989"/>
      <c r="F99" s="2897" t="s">
        <v>1442</v>
      </c>
      <c r="G99" s="2898"/>
      <c r="H99" s="3214"/>
      <c r="I99" s="2892"/>
      <c r="J99" s="2905"/>
      <c r="K99" s="2905"/>
      <c r="L99" s="2905"/>
      <c r="M99" s="2905"/>
      <c r="N99" s="2893"/>
      <c r="O99" s="2124"/>
      <c r="P99" s="2124"/>
      <c r="Q99" s="1205" t="s">
        <v>2519</v>
      </c>
    </row>
    <row r="100" spans="2:17" ht="21" customHeight="1">
      <c r="B100" s="1221"/>
      <c r="C100" s="2988" t="s">
        <v>2513</v>
      </c>
      <c r="D100" s="2988"/>
      <c r="E100" s="2989"/>
      <c r="F100" s="2897" t="s">
        <v>1442</v>
      </c>
      <c r="G100" s="2898"/>
      <c r="H100" s="3214"/>
      <c r="I100" s="2892"/>
      <c r="J100" s="2905"/>
      <c r="K100" s="2905"/>
      <c r="L100" s="2905"/>
      <c r="M100" s="2905"/>
      <c r="N100" s="2893"/>
      <c r="O100" s="2124"/>
      <c r="P100" s="2124"/>
      <c r="Q100" s="1269" t="s">
        <v>2520</v>
      </c>
    </row>
    <row r="101" spans="2:17" ht="21" customHeight="1">
      <c r="B101" s="1221"/>
      <c r="C101" s="2988" t="s">
        <v>2521</v>
      </c>
      <c r="D101" s="2988"/>
      <c r="E101" s="2989"/>
      <c r="F101" s="3217" t="s">
        <v>1442</v>
      </c>
      <c r="G101" s="3218"/>
      <c r="H101" s="3214"/>
      <c r="I101" s="2892"/>
      <c r="J101" s="2905"/>
      <c r="K101" s="2905"/>
      <c r="L101" s="2905"/>
      <c r="M101" s="2905"/>
      <c r="N101" s="2893"/>
      <c r="O101" s="2124"/>
      <c r="P101" s="2124"/>
    </row>
    <row r="102" spans="2:17" ht="21" customHeight="1">
      <c r="B102" s="1221"/>
      <c r="C102" s="2988" t="s">
        <v>2484</v>
      </c>
      <c r="D102" s="2988"/>
      <c r="E102" s="2989"/>
      <c r="F102" s="2897" t="s">
        <v>57</v>
      </c>
      <c r="G102" s="2898"/>
      <c r="H102" s="3214"/>
      <c r="I102" s="2892"/>
      <c r="J102" s="2905"/>
      <c r="K102" s="2905"/>
      <c r="L102" s="2905"/>
      <c r="M102" s="2905"/>
      <c r="N102" s="2893"/>
      <c r="O102" s="2124"/>
      <c r="P102" s="2124"/>
    </row>
    <row r="103" spans="2:17" ht="24" customHeight="1">
      <c r="B103" s="1221"/>
      <c r="C103" s="2988" t="s">
        <v>2522</v>
      </c>
      <c r="D103" s="2988"/>
      <c r="E103" s="2989"/>
      <c r="F103" s="2857" t="s">
        <v>2523</v>
      </c>
      <c r="G103" s="2858"/>
      <c r="H103" s="3215"/>
      <c r="I103" s="2894"/>
      <c r="J103" s="3216"/>
      <c r="K103" s="3216"/>
      <c r="L103" s="3216"/>
      <c r="M103" s="3216"/>
      <c r="N103" s="2895"/>
      <c r="O103" s="2197"/>
      <c r="P103" s="2197"/>
    </row>
    <row r="104" spans="2:17" ht="41.25" customHeight="1">
      <c r="B104" s="1020" t="s">
        <v>570</v>
      </c>
      <c r="C104" s="2867" t="s">
        <v>2524</v>
      </c>
      <c r="D104" s="2867"/>
      <c r="E104" s="2853"/>
      <c r="F104" s="2890"/>
      <c r="G104" s="2904"/>
      <c r="H104" s="2904"/>
      <c r="I104" s="2904"/>
      <c r="J104" s="2904"/>
      <c r="K104" s="2904"/>
      <c r="L104" s="2904"/>
      <c r="M104" s="2904"/>
      <c r="N104" s="2904"/>
      <c r="O104" s="2287"/>
      <c r="P104" s="2288"/>
    </row>
    <row r="105" spans="2:17" ht="42" customHeight="1">
      <c r="B105" s="3210" t="s">
        <v>2525</v>
      </c>
      <c r="C105" s="3211"/>
      <c r="D105" s="3211"/>
      <c r="E105" s="3211"/>
      <c r="F105" s="3211"/>
      <c r="G105" s="3211"/>
      <c r="H105" s="3211"/>
      <c r="I105" s="3211"/>
      <c r="J105" s="3211"/>
      <c r="K105" s="3211"/>
      <c r="L105" s="3211"/>
      <c r="M105" s="3211"/>
      <c r="N105" s="3211"/>
      <c r="O105" s="3211"/>
      <c r="P105" s="3212"/>
    </row>
    <row r="106" spans="2:17" ht="77.25" customHeight="1">
      <c r="B106" s="987" t="s">
        <v>573</v>
      </c>
      <c r="C106" s="2855" t="s">
        <v>2526</v>
      </c>
      <c r="D106" s="2855"/>
      <c r="E106" s="2855"/>
      <c r="F106" s="2855"/>
      <c r="G106" s="2856"/>
      <c r="H106" s="1270" t="s">
        <v>1442</v>
      </c>
      <c r="I106" s="3188" t="s">
        <v>1521</v>
      </c>
      <c r="J106" s="3189"/>
      <c r="K106" s="3190" t="s">
        <v>2527</v>
      </c>
      <c r="L106" s="3191"/>
      <c r="M106" s="3191"/>
      <c r="N106" s="3192"/>
      <c r="O106" s="25" t="s">
        <v>2528</v>
      </c>
      <c r="P106" s="26" t="s">
        <v>1332</v>
      </c>
      <c r="Q106" s="1205" t="s">
        <v>2529</v>
      </c>
    </row>
    <row r="107" spans="2:17" ht="20.25" customHeight="1">
      <c r="B107" s="1746" t="s">
        <v>2530</v>
      </c>
      <c r="C107" s="1747"/>
      <c r="D107" s="1747"/>
      <c r="E107" s="3193"/>
      <c r="F107" s="3199" t="s">
        <v>2531</v>
      </c>
      <c r="G107" s="3200"/>
      <c r="H107" s="3201"/>
      <c r="I107" s="3199" t="s">
        <v>2532</v>
      </c>
      <c r="J107" s="3200"/>
      <c r="K107" s="3199" t="s">
        <v>1381</v>
      </c>
      <c r="L107" s="3200"/>
      <c r="M107" s="3200"/>
      <c r="N107" s="3202"/>
      <c r="O107" s="2231"/>
      <c r="P107" s="2231"/>
    </row>
    <row r="108" spans="2:17" ht="60.75" customHeight="1">
      <c r="B108" s="3194"/>
      <c r="C108" s="2992"/>
      <c r="D108" s="2992"/>
      <c r="E108" s="3195"/>
      <c r="F108" s="3174" t="s">
        <v>2533</v>
      </c>
      <c r="G108" s="3175"/>
      <c r="H108" s="3176"/>
      <c r="I108" s="3177"/>
      <c r="J108" s="3178"/>
      <c r="K108" s="3179" t="s">
        <v>2534</v>
      </c>
      <c r="L108" s="3180"/>
      <c r="M108" s="3180"/>
      <c r="N108" s="3181"/>
      <c r="O108" s="2232"/>
      <c r="P108" s="2232"/>
    </row>
    <row r="109" spans="2:17" ht="22.5" customHeight="1">
      <c r="B109" s="3194"/>
      <c r="C109" s="2992"/>
      <c r="D109" s="2992"/>
      <c r="E109" s="3195"/>
      <c r="F109" s="3182" t="s">
        <v>2535</v>
      </c>
      <c r="G109" s="3183"/>
      <c r="H109" s="3184"/>
      <c r="I109" s="3185">
        <v>1382972</v>
      </c>
      <c r="J109" s="3186"/>
      <c r="K109" s="3187" t="s">
        <v>2536</v>
      </c>
      <c r="L109" s="3180"/>
      <c r="M109" s="3180"/>
      <c r="N109" s="3181"/>
      <c r="O109" s="2232"/>
      <c r="P109" s="2232"/>
    </row>
    <row r="110" spans="2:17" ht="21" customHeight="1">
      <c r="B110" s="3194"/>
      <c r="C110" s="2992"/>
      <c r="D110" s="2992"/>
      <c r="E110" s="3195"/>
      <c r="F110" s="3174"/>
      <c r="G110" s="3175"/>
      <c r="H110" s="3176"/>
      <c r="I110" s="3185"/>
      <c r="J110" s="3186"/>
      <c r="K110" s="3174"/>
      <c r="L110" s="3175"/>
      <c r="M110" s="3175"/>
      <c r="N110" s="3176"/>
      <c r="O110" s="2232"/>
      <c r="P110" s="2232"/>
    </row>
    <row r="111" spans="2:17" ht="21.75" customHeight="1" thickBot="1">
      <c r="B111" s="3196"/>
      <c r="C111" s="3197"/>
      <c r="D111" s="3197"/>
      <c r="E111" s="3198"/>
      <c r="F111" s="3104"/>
      <c r="G111" s="3203"/>
      <c r="H111" s="3204"/>
      <c r="I111" s="3205"/>
      <c r="J111" s="3206"/>
      <c r="K111" s="3207"/>
      <c r="L111" s="3208"/>
      <c r="M111" s="3208"/>
      <c r="N111" s="3209"/>
      <c r="O111" s="2243"/>
      <c r="P111" s="2243"/>
    </row>
    <row r="112" spans="2:17" ht="26.25" customHeight="1" thickBot="1">
      <c r="B112" s="1945" t="s">
        <v>2537</v>
      </c>
      <c r="C112" s="1946"/>
      <c r="D112" s="1946"/>
      <c r="E112" s="1946"/>
      <c r="F112" s="1946"/>
      <c r="G112" s="1946"/>
      <c r="H112" s="1946"/>
      <c r="I112" s="1946"/>
      <c r="J112" s="1946"/>
      <c r="K112" s="1946"/>
      <c r="L112" s="1946"/>
      <c r="M112" s="1946"/>
      <c r="N112" s="1946"/>
      <c r="O112" s="1946"/>
      <c r="P112" s="1947"/>
    </row>
    <row r="113" spans="2:16" ht="39.75" customHeight="1">
      <c r="B113" s="1271" t="s">
        <v>578</v>
      </c>
      <c r="C113" s="3162" t="s">
        <v>1541</v>
      </c>
      <c r="D113" s="3162"/>
      <c r="E113" s="3162"/>
      <c r="F113" s="3162"/>
      <c r="G113" s="3162"/>
      <c r="H113" s="3162"/>
      <c r="I113" s="3162"/>
      <c r="J113" s="3162"/>
      <c r="K113" s="3162"/>
      <c r="L113" s="3162"/>
      <c r="M113" s="3162"/>
      <c r="N113" s="3162"/>
      <c r="O113" s="2245" t="s">
        <v>1543</v>
      </c>
      <c r="P113" s="2245" t="s">
        <v>2538</v>
      </c>
    </row>
    <row r="114" spans="2:16" ht="20.25" customHeight="1">
      <c r="B114" s="3163" t="s">
        <v>2539</v>
      </c>
      <c r="C114" s="3164"/>
      <c r="D114" s="3164"/>
      <c r="E114" s="3164"/>
      <c r="F114" s="3165"/>
      <c r="G114" s="3169" t="s">
        <v>2540</v>
      </c>
      <c r="H114" s="3169"/>
      <c r="I114" s="3169"/>
      <c r="J114" s="3169"/>
      <c r="K114" s="3169"/>
      <c r="L114" s="3170"/>
      <c r="M114" s="3170"/>
      <c r="N114" s="3170"/>
      <c r="O114" s="2124"/>
      <c r="P114" s="2124"/>
    </row>
    <row r="115" spans="2:16" ht="33.75" customHeight="1">
      <c r="B115" s="3166"/>
      <c r="C115" s="3167"/>
      <c r="D115" s="3167"/>
      <c r="E115" s="3167"/>
      <c r="F115" s="3168"/>
      <c r="G115" s="3170" t="s">
        <v>2541</v>
      </c>
      <c r="H115" s="3171"/>
      <c r="I115" s="3170" t="s">
        <v>2542</v>
      </c>
      <c r="J115" s="3171"/>
      <c r="K115" s="1612" t="s">
        <v>1085</v>
      </c>
      <c r="L115" s="3172" t="s">
        <v>2543</v>
      </c>
      <c r="M115" s="3172"/>
      <c r="N115" s="3173"/>
      <c r="O115" s="2197"/>
      <c r="P115" s="2197"/>
    </row>
    <row r="116" spans="2:16" ht="102" customHeight="1">
      <c r="B116" s="1272" t="s">
        <v>435</v>
      </c>
      <c r="C116" s="3002" t="s">
        <v>2544</v>
      </c>
      <c r="D116" s="3002"/>
      <c r="E116" s="3002"/>
      <c r="F116" s="3003"/>
      <c r="G116" s="2955" t="s">
        <v>1442</v>
      </c>
      <c r="H116" s="2956"/>
      <c r="I116" s="2955" t="s">
        <v>1442</v>
      </c>
      <c r="J116" s="2956"/>
      <c r="K116" s="1596" t="s">
        <v>1442</v>
      </c>
      <c r="L116" s="2955" t="s">
        <v>1442</v>
      </c>
      <c r="M116" s="2957"/>
      <c r="N116" s="3100"/>
      <c r="O116" s="2231"/>
      <c r="P116" s="2231"/>
    </row>
    <row r="117" spans="2:16" ht="48" customHeight="1">
      <c r="B117" s="1272" t="s">
        <v>441</v>
      </c>
      <c r="C117" s="3002" t="s">
        <v>2545</v>
      </c>
      <c r="D117" s="3002"/>
      <c r="E117" s="3002"/>
      <c r="F117" s="3003"/>
      <c r="G117" s="2955" t="s">
        <v>1442</v>
      </c>
      <c r="H117" s="2956"/>
      <c r="I117" s="2955" t="s">
        <v>57</v>
      </c>
      <c r="J117" s="2956"/>
      <c r="K117" s="1596" t="s">
        <v>1442</v>
      </c>
      <c r="L117" s="2955" t="s">
        <v>57</v>
      </c>
      <c r="M117" s="2957"/>
      <c r="N117" s="3100"/>
      <c r="O117" s="2232"/>
      <c r="P117" s="2232"/>
    </row>
    <row r="118" spans="2:16" ht="59.25" customHeight="1">
      <c r="B118" s="1272" t="s">
        <v>586</v>
      </c>
      <c r="C118" s="3002" t="s">
        <v>2546</v>
      </c>
      <c r="D118" s="3002"/>
      <c r="E118" s="3002"/>
      <c r="F118" s="3003"/>
      <c r="G118" s="2955" t="s">
        <v>1442</v>
      </c>
      <c r="H118" s="2956"/>
      <c r="I118" s="2955" t="s">
        <v>1442</v>
      </c>
      <c r="J118" s="2956"/>
      <c r="K118" s="1596" t="s">
        <v>1442</v>
      </c>
      <c r="L118" s="2955" t="s">
        <v>1442</v>
      </c>
      <c r="M118" s="2957"/>
      <c r="N118" s="3100"/>
      <c r="O118" s="2232"/>
      <c r="P118" s="2232"/>
    </row>
    <row r="119" spans="2:16" ht="44.25" customHeight="1">
      <c r="B119" s="1272" t="s">
        <v>588</v>
      </c>
      <c r="C119" s="3002" t="s">
        <v>2547</v>
      </c>
      <c r="D119" s="3002"/>
      <c r="E119" s="3002"/>
      <c r="F119" s="3003"/>
      <c r="G119" s="2955" t="s">
        <v>1442</v>
      </c>
      <c r="H119" s="2956"/>
      <c r="I119" s="2955" t="s">
        <v>1442</v>
      </c>
      <c r="J119" s="2956"/>
      <c r="K119" s="1596" t="s">
        <v>1442</v>
      </c>
      <c r="L119" s="2955" t="s">
        <v>57</v>
      </c>
      <c r="M119" s="2957"/>
      <c r="N119" s="3100"/>
      <c r="O119" s="2232"/>
      <c r="P119" s="2232"/>
    </row>
    <row r="120" spans="2:16" ht="31.5" customHeight="1">
      <c r="B120" s="1272" t="s">
        <v>590</v>
      </c>
      <c r="C120" s="3002" t="s">
        <v>2548</v>
      </c>
      <c r="D120" s="3002"/>
      <c r="E120" s="3002"/>
      <c r="F120" s="3003"/>
      <c r="G120" s="2955" t="s">
        <v>1442</v>
      </c>
      <c r="H120" s="2956"/>
      <c r="I120" s="2955" t="s">
        <v>1442</v>
      </c>
      <c r="J120" s="2956"/>
      <c r="K120" s="1596" t="s">
        <v>1442</v>
      </c>
      <c r="L120" s="2955" t="s">
        <v>1442</v>
      </c>
      <c r="M120" s="2957"/>
      <c r="N120" s="3100"/>
      <c r="O120" s="2232"/>
      <c r="P120" s="2232"/>
    </row>
    <row r="121" spans="2:16" ht="24.75" customHeight="1">
      <c r="B121" s="1272" t="s">
        <v>450</v>
      </c>
      <c r="C121" s="3002" t="s">
        <v>2432</v>
      </c>
      <c r="D121" s="3002"/>
      <c r="E121" s="3002"/>
      <c r="F121" s="3003"/>
      <c r="G121" s="2955" t="s">
        <v>1442</v>
      </c>
      <c r="H121" s="2956"/>
      <c r="I121" s="2955" t="s">
        <v>1442</v>
      </c>
      <c r="J121" s="2956"/>
      <c r="K121" s="1596" t="s">
        <v>1442</v>
      </c>
      <c r="L121" s="2955" t="s">
        <v>1442</v>
      </c>
      <c r="M121" s="2957"/>
      <c r="N121" s="3100"/>
      <c r="O121" s="2232"/>
      <c r="P121" s="2232"/>
    </row>
    <row r="122" spans="2:16" ht="24.75" customHeight="1">
      <c r="B122" s="1272" t="s">
        <v>453</v>
      </c>
      <c r="C122" s="3002" t="s">
        <v>2433</v>
      </c>
      <c r="D122" s="3002"/>
      <c r="E122" s="3002"/>
      <c r="F122" s="3003"/>
      <c r="G122" s="2955" t="s">
        <v>1442</v>
      </c>
      <c r="H122" s="2956"/>
      <c r="I122" s="2955" t="s">
        <v>1442</v>
      </c>
      <c r="J122" s="2956"/>
      <c r="K122" s="1596" t="s">
        <v>1442</v>
      </c>
      <c r="L122" s="2955" t="s">
        <v>57</v>
      </c>
      <c r="M122" s="2957"/>
      <c r="N122" s="3100"/>
      <c r="O122" s="2232"/>
      <c r="P122" s="2232"/>
    </row>
    <row r="123" spans="2:16" ht="32.25" customHeight="1">
      <c r="B123" s="1272" t="s">
        <v>456</v>
      </c>
      <c r="C123" s="3002" t="s">
        <v>2549</v>
      </c>
      <c r="D123" s="3002"/>
      <c r="E123" s="3002"/>
      <c r="F123" s="3003"/>
      <c r="G123" s="2955" t="s">
        <v>1442</v>
      </c>
      <c r="H123" s="2956"/>
      <c r="I123" s="2955" t="s">
        <v>1442</v>
      </c>
      <c r="J123" s="2956"/>
      <c r="K123" s="1596" t="s">
        <v>1442</v>
      </c>
      <c r="L123" s="2955" t="s">
        <v>57</v>
      </c>
      <c r="M123" s="2957"/>
      <c r="N123" s="3100"/>
      <c r="O123" s="2232"/>
      <c r="P123" s="2232"/>
    </row>
    <row r="124" spans="2:16" ht="24" customHeight="1">
      <c r="B124" s="1272" t="s">
        <v>458</v>
      </c>
      <c r="C124" s="3002" t="s">
        <v>2550</v>
      </c>
      <c r="D124" s="3002"/>
      <c r="E124" s="3002"/>
      <c r="F124" s="3003"/>
      <c r="G124" s="2955" t="s">
        <v>1442</v>
      </c>
      <c r="H124" s="2956"/>
      <c r="I124" s="2955" t="s">
        <v>1442</v>
      </c>
      <c r="J124" s="2956"/>
      <c r="K124" s="1596" t="s">
        <v>1442</v>
      </c>
      <c r="L124" s="2955" t="s">
        <v>1442</v>
      </c>
      <c r="M124" s="2957"/>
      <c r="N124" s="3100"/>
      <c r="O124" s="2232"/>
      <c r="P124" s="2232"/>
    </row>
    <row r="125" spans="2:16" ht="24" customHeight="1">
      <c r="B125" s="1272" t="s">
        <v>594</v>
      </c>
      <c r="C125" s="3002" t="s">
        <v>2551</v>
      </c>
      <c r="D125" s="3002"/>
      <c r="E125" s="3002"/>
      <c r="F125" s="3003"/>
      <c r="G125" s="2955" t="s">
        <v>1442</v>
      </c>
      <c r="H125" s="2956"/>
      <c r="I125" s="2955" t="s">
        <v>1442</v>
      </c>
      <c r="J125" s="2956"/>
      <c r="K125" s="1596" t="s">
        <v>1442</v>
      </c>
      <c r="L125" s="2955" t="s">
        <v>1442</v>
      </c>
      <c r="M125" s="2957"/>
      <c r="N125" s="3100"/>
      <c r="O125" s="2232"/>
      <c r="P125" s="2232"/>
    </row>
    <row r="126" spans="2:16" ht="21" customHeight="1">
      <c r="B126" s="1272" t="s">
        <v>596</v>
      </c>
      <c r="C126" s="3002" t="s">
        <v>2552</v>
      </c>
      <c r="D126" s="3002"/>
      <c r="E126" s="3002"/>
      <c r="F126" s="3003"/>
      <c r="G126" s="2955" t="s">
        <v>1442</v>
      </c>
      <c r="H126" s="2956"/>
      <c r="I126" s="2955" t="s">
        <v>57</v>
      </c>
      <c r="J126" s="2956"/>
      <c r="K126" s="1596" t="s">
        <v>1442</v>
      </c>
      <c r="L126" s="2955" t="s">
        <v>57</v>
      </c>
      <c r="M126" s="2957"/>
      <c r="N126" s="3100"/>
      <c r="O126" s="2232"/>
      <c r="P126" s="2232"/>
    </row>
    <row r="127" spans="2:16" ht="33" customHeight="1">
      <c r="B127" s="1272" t="s">
        <v>598</v>
      </c>
      <c r="C127" s="3002" t="s">
        <v>2553</v>
      </c>
      <c r="D127" s="3002"/>
      <c r="E127" s="3002"/>
      <c r="F127" s="3003"/>
      <c r="G127" s="2955" t="s">
        <v>57</v>
      </c>
      <c r="H127" s="2956"/>
      <c r="I127" s="2955" t="s">
        <v>57</v>
      </c>
      <c r="J127" s="2956"/>
      <c r="K127" s="1596" t="s">
        <v>57</v>
      </c>
      <c r="L127" s="2955" t="s">
        <v>57</v>
      </c>
      <c r="M127" s="2957"/>
      <c r="N127" s="3100"/>
      <c r="O127" s="2232"/>
      <c r="P127" s="2232"/>
    </row>
    <row r="128" spans="2:16" ht="21" customHeight="1">
      <c r="B128" s="1272" t="s">
        <v>600</v>
      </c>
      <c r="C128" s="3002" t="s">
        <v>2437</v>
      </c>
      <c r="D128" s="3002"/>
      <c r="E128" s="3002"/>
      <c r="F128" s="3003"/>
      <c r="G128" s="2955" t="s">
        <v>1442</v>
      </c>
      <c r="H128" s="2956"/>
      <c r="I128" s="2955" t="s">
        <v>1442</v>
      </c>
      <c r="J128" s="2956"/>
      <c r="K128" s="1596" t="s">
        <v>1442</v>
      </c>
      <c r="L128" s="2955" t="s">
        <v>1442</v>
      </c>
      <c r="M128" s="2957"/>
      <c r="N128" s="3100"/>
      <c r="O128" s="2232"/>
      <c r="P128" s="2232"/>
    </row>
    <row r="129" spans="1:17" ht="32.25" customHeight="1">
      <c r="B129" s="1273" t="s">
        <v>602</v>
      </c>
      <c r="C129" s="3002" t="s">
        <v>2554</v>
      </c>
      <c r="D129" s="3002"/>
      <c r="E129" s="3002"/>
      <c r="F129" s="3002"/>
      <c r="G129" s="3002"/>
      <c r="H129" s="3002"/>
      <c r="I129" s="3002"/>
      <c r="J129" s="3002"/>
      <c r="K129" s="3002"/>
      <c r="L129" s="3002"/>
      <c r="M129" s="3002"/>
      <c r="N129" s="3161"/>
      <c r="O129" s="2232"/>
      <c r="P129" s="2232"/>
    </row>
    <row r="130" spans="1:17" ht="27.75" customHeight="1">
      <c r="B130" s="1274" t="s">
        <v>458</v>
      </c>
      <c r="C130" s="3159" t="s">
        <v>2555</v>
      </c>
      <c r="D130" s="3159"/>
      <c r="E130" s="3160"/>
      <c r="F130" s="3160"/>
      <c r="G130" s="2955"/>
      <c r="H130" s="2956"/>
      <c r="I130" s="2955"/>
      <c r="J130" s="2956"/>
      <c r="K130" s="1596"/>
      <c r="L130" s="2955"/>
      <c r="M130" s="2957"/>
      <c r="N130" s="3100"/>
      <c r="O130" s="2232"/>
      <c r="P130" s="2232"/>
    </row>
    <row r="131" spans="1:17" ht="28.5" customHeight="1">
      <c r="B131" s="1274" t="s">
        <v>489</v>
      </c>
      <c r="C131" s="3159" t="s">
        <v>2555</v>
      </c>
      <c r="D131" s="3159"/>
      <c r="E131" s="3160"/>
      <c r="F131" s="3160"/>
      <c r="G131" s="2955"/>
      <c r="H131" s="2956"/>
      <c r="I131" s="2955"/>
      <c r="J131" s="2956"/>
      <c r="K131" s="1596"/>
      <c r="L131" s="2955"/>
      <c r="M131" s="2957"/>
      <c r="N131" s="3100"/>
      <c r="O131" s="2232"/>
      <c r="P131" s="2232"/>
    </row>
    <row r="132" spans="1:17" ht="29.25" customHeight="1">
      <c r="B132" s="1274" t="s">
        <v>493</v>
      </c>
      <c r="C132" s="3159" t="s">
        <v>2555</v>
      </c>
      <c r="D132" s="3159"/>
      <c r="E132" s="3160"/>
      <c r="F132" s="3160"/>
      <c r="G132" s="2955"/>
      <c r="H132" s="2956"/>
      <c r="I132" s="2955"/>
      <c r="J132" s="2956"/>
      <c r="K132" s="1596"/>
      <c r="L132" s="2955"/>
      <c r="M132" s="2957"/>
      <c r="N132" s="3100"/>
      <c r="O132" s="2232"/>
      <c r="P132" s="2232"/>
    </row>
    <row r="133" spans="1:17" ht="45" customHeight="1" thickBot="1">
      <c r="B133" s="1020" t="s">
        <v>605</v>
      </c>
      <c r="C133" s="2841" t="s">
        <v>2556</v>
      </c>
      <c r="D133" s="2841"/>
      <c r="E133" s="2841"/>
      <c r="F133" s="2842"/>
      <c r="G133" s="3148"/>
      <c r="H133" s="3149"/>
      <c r="I133" s="3149"/>
      <c r="J133" s="3149"/>
      <c r="K133" s="3149"/>
      <c r="L133" s="3149"/>
      <c r="M133" s="3149"/>
      <c r="N133" s="3150"/>
      <c r="O133" s="2243"/>
      <c r="P133" s="2243"/>
    </row>
    <row r="134" spans="1:17" ht="25.5" customHeight="1" thickBot="1">
      <c r="B134" s="3151" t="s">
        <v>1101</v>
      </c>
      <c r="C134" s="3152"/>
      <c r="D134" s="3152"/>
      <c r="E134" s="3152"/>
      <c r="F134" s="3152"/>
      <c r="G134" s="3152"/>
      <c r="H134" s="3152"/>
      <c r="I134" s="3152"/>
      <c r="J134" s="3152"/>
      <c r="K134" s="3152"/>
      <c r="L134" s="3152"/>
      <c r="M134" s="3152"/>
      <c r="N134" s="3152"/>
      <c r="O134" s="3152"/>
      <c r="P134" s="3153"/>
    </row>
    <row r="135" spans="1:17" ht="150" customHeight="1">
      <c r="B135" s="1024" t="s">
        <v>607</v>
      </c>
      <c r="C135" s="2958" t="s">
        <v>1576</v>
      </c>
      <c r="D135" s="2958"/>
      <c r="E135" s="2958"/>
      <c r="F135" s="2958"/>
      <c r="G135" s="1233" t="s">
        <v>1442</v>
      </c>
      <c r="H135" s="3154" t="s">
        <v>1577</v>
      </c>
      <c r="I135" s="3155"/>
      <c r="J135" s="3156" t="s">
        <v>2557</v>
      </c>
      <c r="K135" s="3157"/>
      <c r="L135" s="3157"/>
      <c r="M135" s="3157"/>
      <c r="N135" s="3158"/>
      <c r="O135" s="1275" t="s">
        <v>2558</v>
      </c>
      <c r="P135" s="1601" t="s">
        <v>1332</v>
      </c>
      <c r="Q135" s="1230" t="s">
        <v>2559</v>
      </c>
    </row>
    <row r="136" spans="1:17" ht="15.75" customHeight="1">
      <c r="B136" s="3125" t="s">
        <v>2560</v>
      </c>
      <c r="C136" s="3126"/>
      <c r="D136" s="3126"/>
      <c r="E136" s="3126"/>
      <c r="F136" s="3126"/>
      <c r="G136" s="3126"/>
      <c r="H136" s="3126"/>
      <c r="I136" s="3126"/>
      <c r="J136" s="3126"/>
      <c r="K136" s="3126"/>
      <c r="L136" s="3126"/>
      <c r="M136" s="3126"/>
      <c r="N136" s="3126"/>
      <c r="O136" s="3126"/>
      <c r="P136" s="3127"/>
    </row>
    <row r="137" spans="1:17" ht="19.5" customHeight="1">
      <c r="B137" s="1224" t="s">
        <v>611</v>
      </c>
      <c r="C137" s="2900" t="s">
        <v>1582</v>
      </c>
      <c r="D137" s="2900"/>
      <c r="E137" s="2900"/>
      <c r="F137" s="2900"/>
      <c r="G137" s="2900"/>
      <c r="H137" s="2857" t="s">
        <v>2561</v>
      </c>
      <c r="I137" s="2899"/>
      <c r="J137" s="2899"/>
      <c r="K137" s="3128" t="s">
        <v>2562</v>
      </c>
      <c r="L137" s="3130" t="s">
        <v>2563</v>
      </c>
      <c r="M137" s="3131"/>
      <c r="N137" s="3132"/>
      <c r="O137" s="2447" t="s">
        <v>2564</v>
      </c>
      <c r="P137" s="3139" t="s">
        <v>1596</v>
      </c>
    </row>
    <row r="138" spans="1:17" ht="19.5" customHeight="1">
      <c r="B138" s="1224" t="s">
        <v>441</v>
      </c>
      <c r="C138" s="2900" t="s">
        <v>2565</v>
      </c>
      <c r="D138" s="2900"/>
      <c r="E138" s="2900"/>
      <c r="F138" s="2900"/>
      <c r="G138" s="2900"/>
      <c r="H138" s="2857" t="s">
        <v>2566</v>
      </c>
      <c r="I138" s="2899"/>
      <c r="J138" s="2899"/>
      <c r="K138" s="3128"/>
      <c r="L138" s="3133"/>
      <c r="M138" s="3134"/>
      <c r="N138" s="3135"/>
      <c r="O138" s="2789"/>
      <c r="P138" s="3140"/>
    </row>
    <row r="139" spans="1:17" ht="19.5" customHeight="1">
      <c r="B139" s="1224" t="s">
        <v>443</v>
      </c>
      <c r="C139" s="2900" t="s">
        <v>2567</v>
      </c>
      <c r="D139" s="2900"/>
      <c r="E139" s="2900"/>
      <c r="F139" s="2900"/>
      <c r="G139" s="2900"/>
      <c r="H139" s="2857" t="s">
        <v>1442</v>
      </c>
      <c r="I139" s="2899"/>
      <c r="J139" s="2899"/>
      <c r="K139" s="3128"/>
      <c r="L139" s="3136"/>
      <c r="M139" s="3137"/>
      <c r="N139" s="3138"/>
      <c r="O139" s="2789"/>
      <c r="P139" s="3140"/>
    </row>
    <row r="140" spans="1:17" ht="71.25" customHeight="1">
      <c r="B140" s="1224" t="s">
        <v>445</v>
      </c>
      <c r="C140" s="2855" t="s">
        <v>2568</v>
      </c>
      <c r="D140" s="2855"/>
      <c r="E140" s="2855"/>
      <c r="F140" s="2855"/>
      <c r="G140" s="2856"/>
      <c r="H140" s="2857" t="s">
        <v>1442</v>
      </c>
      <c r="I140" s="2899"/>
      <c r="J140" s="2899"/>
      <c r="K140" s="3128"/>
      <c r="L140" s="3121" t="s">
        <v>2569</v>
      </c>
      <c r="M140" s="3122"/>
      <c r="N140" s="3123"/>
      <c r="O140" s="2448"/>
      <c r="P140" s="3141"/>
    </row>
    <row r="141" spans="1:17" ht="51.75" customHeight="1">
      <c r="B141" s="987" t="s">
        <v>616</v>
      </c>
      <c r="C141" s="2900" t="s">
        <v>2570</v>
      </c>
      <c r="D141" s="2900"/>
      <c r="E141" s="2900"/>
      <c r="F141" s="2900"/>
      <c r="G141" s="2900"/>
      <c r="H141" s="1999" t="s">
        <v>1442</v>
      </c>
      <c r="I141" s="2027"/>
      <c r="J141" s="2027"/>
      <c r="K141" s="3128"/>
      <c r="L141" s="3124" t="s">
        <v>2571</v>
      </c>
      <c r="M141" s="3124"/>
      <c r="N141" s="3124"/>
      <c r="O141" s="2447" t="s">
        <v>2572</v>
      </c>
      <c r="P141" s="2051"/>
    </row>
    <row r="142" spans="1:17" ht="75.75" customHeight="1">
      <c r="B142" s="1276" t="s">
        <v>435</v>
      </c>
      <c r="C142" s="2900" t="s">
        <v>2573</v>
      </c>
      <c r="D142" s="2900"/>
      <c r="E142" s="2900"/>
      <c r="F142" s="2900"/>
      <c r="G142" s="2901"/>
      <c r="H142" s="2495" t="s">
        <v>2574</v>
      </c>
      <c r="I142" s="3016"/>
      <c r="J142" s="3017"/>
      <c r="K142" s="3128"/>
      <c r="L142" s="3124"/>
      <c r="M142" s="3124"/>
      <c r="N142" s="3124"/>
      <c r="O142" s="2448"/>
      <c r="P142" s="2197"/>
    </row>
    <row r="143" spans="1:17" ht="79.5" customHeight="1">
      <c r="B143" s="987" t="s">
        <v>619</v>
      </c>
      <c r="C143" s="2900" t="s">
        <v>2575</v>
      </c>
      <c r="D143" s="2900"/>
      <c r="E143" s="2900"/>
      <c r="F143" s="2900"/>
      <c r="G143" s="2900"/>
      <c r="H143" s="2384" t="s">
        <v>57</v>
      </c>
      <c r="I143" s="2385"/>
      <c r="J143" s="2385"/>
      <c r="K143" s="3128"/>
      <c r="L143" s="3142" t="s">
        <v>2576</v>
      </c>
      <c r="M143" s="3143"/>
      <c r="N143" s="3144"/>
      <c r="O143" s="2447" t="s">
        <v>2572</v>
      </c>
      <c r="P143" s="2051"/>
    </row>
    <row r="144" spans="1:17" ht="30" customHeight="1" thickBot="1">
      <c r="A144" s="1277"/>
      <c r="B144" s="1278" t="s">
        <v>435</v>
      </c>
      <c r="C144" s="2944" t="s">
        <v>2573</v>
      </c>
      <c r="D144" s="2944"/>
      <c r="E144" s="2944"/>
      <c r="F144" s="2944"/>
      <c r="G144" s="2945"/>
      <c r="H144" s="3109"/>
      <c r="I144" s="3110"/>
      <c r="J144" s="3110"/>
      <c r="K144" s="3129"/>
      <c r="L144" s="3145"/>
      <c r="M144" s="3146"/>
      <c r="N144" s="3147"/>
      <c r="O144" s="2797"/>
      <c r="P144" s="2124"/>
    </row>
    <row r="145" spans="2:16" ht="49.5" customHeight="1">
      <c r="B145" s="3111" t="s">
        <v>2577</v>
      </c>
      <c r="C145" s="3112"/>
      <c r="D145" s="3112"/>
      <c r="E145" s="3112"/>
      <c r="F145" s="3112"/>
      <c r="G145" s="3112"/>
      <c r="H145" s="3112"/>
      <c r="I145" s="3112"/>
      <c r="J145" s="3112"/>
      <c r="K145" s="3113"/>
      <c r="L145" s="3112"/>
      <c r="M145" s="3112"/>
      <c r="N145" s="3112"/>
      <c r="O145" s="3112"/>
      <c r="P145" s="3114"/>
    </row>
    <row r="146" spans="2:16" ht="35.25" customHeight="1">
      <c r="B146" s="1279" t="s">
        <v>622</v>
      </c>
      <c r="C146" s="1749" t="s">
        <v>2578</v>
      </c>
      <c r="D146" s="1749"/>
      <c r="E146" s="1749"/>
      <c r="F146" s="3115"/>
      <c r="G146" s="3116" t="s">
        <v>2579</v>
      </c>
      <c r="H146" s="3117"/>
      <c r="I146" s="3118"/>
      <c r="J146" s="3116" t="s">
        <v>2580</v>
      </c>
      <c r="K146" s="3117"/>
      <c r="L146" s="3118"/>
      <c r="M146" s="3119" t="s">
        <v>1381</v>
      </c>
      <c r="N146" s="3120"/>
      <c r="O146" s="3048" t="s">
        <v>2581</v>
      </c>
      <c r="P146" s="3048" t="s">
        <v>2582</v>
      </c>
    </row>
    <row r="147" spans="2:16" ht="103.5" customHeight="1">
      <c r="B147" s="1276" t="s">
        <v>611</v>
      </c>
      <c r="C147" s="3002" t="s">
        <v>2544</v>
      </c>
      <c r="D147" s="3002"/>
      <c r="E147" s="3002"/>
      <c r="F147" s="3003"/>
      <c r="G147" s="2955" t="s">
        <v>2583</v>
      </c>
      <c r="H147" s="2957"/>
      <c r="I147" s="2956"/>
      <c r="J147" s="2955" t="s">
        <v>2583</v>
      </c>
      <c r="K147" s="2957"/>
      <c r="L147" s="2956"/>
      <c r="M147" s="2955" t="s">
        <v>2584</v>
      </c>
      <c r="N147" s="3100"/>
      <c r="O147" s="3049"/>
      <c r="P147" s="3049"/>
    </row>
    <row r="148" spans="2:16" ht="48.75" customHeight="1">
      <c r="B148" s="1276" t="s">
        <v>441</v>
      </c>
      <c r="C148" s="3002" t="s">
        <v>2545</v>
      </c>
      <c r="D148" s="3002"/>
      <c r="E148" s="3002"/>
      <c r="F148" s="3003"/>
      <c r="G148" s="2955" t="s">
        <v>1340</v>
      </c>
      <c r="H148" s="2957"/>
      <c r="I148" s="2956"/>
      <c r="J148" s="2955" t="s">
        <v>2583</v>
      </c>
      <c r="K148" s="2957"/>
      <c r="L148" s="2956"/>
      <c r="M148" s="3081"/>
      <c r="N148" s="3083"/>
      <c r="O148" s="3049"/>
      <c r="P148" s="3049"/>
    </row>
    <row r="149" spans="2:16" ht="33.75" customHeight="1">
      <c r="B149" s="1276" t="s">
        <v>443</v>
      </c>
      <c r="C149" s="1280" t="s">
        <v>458</v>
      </c>
      <c r="D149" s="3002" t="s">
        <v>2585</v>
      </c>
      <c r="E149" s="3002"/>
      <c r="F149" s="3003"/>
      <c r="G149" s="2955" t="s">
        <v>1340</v>
      </c>
      <c r="H149" s="2957"/>
      <c r="I149" s="2956"/>
      <c r="J149" s="2955" t="s">
        <v>2583</v>
      </c>
      <c r="K149" s="2957"/>
      <c r="L149" s="2956"/>
      <c r="M149" s="2955" t="s">
        <v>2584</v>
      </c>
      <c r="N149" s="3100"/>
      <c r="O149" s="3049"/>
      <c r="P149" s="3049"/>
    </row>
    <row r="150" spans="2:16" ht="35.25" customHeight="1">
      <c r="B150" s="1276"/>
      <c r="C150" s="1600" t="s">
        <v>489</v>
      </c>
      <c r="D150" s="3002" t="s">
        <v>2586</v>
      </c>
      <c r="E150" s="3002"/>
      <c r="F150" s="3003"/>
      <c r="G150" s="2955" t="s">
        <v>2583</v>
      </c>
      <c r="H150" s="2957"/>
      <c r="I150" s="2956"/>
      <c r="J150" s="2955" t="s">
        <v>2583</v>
      </c>
      <c r="K150" s="2957"/>
      <c r="L150" s="2956"/>
      <c r="M150" s="2955" t="s">
        <v>2584</v>
      </c>
      <c r="N150" s="3100"/>
      <c r="O150" s="3049"/>
      <c r="P150" s="3049"/>
    </row>
    <row r="151" spans="2:16" ht="47.25" customHeight="1">
      <c r="B151" s="1276" t="s">
        <v>445</v>
      </c>
      <c r="C151" s="3002" t="s">
        <v>2547</v>
      </c>
      <c r="D151" s="3002"/>
      <c r="E151" s="3002"/>
      <c r="F151" s="3003"/>
      <c r="G151" s="2955" t="s">
        <v>1614</v>
      </c>
      <c r="H151" s="2957"/>
      <c r="I151" s="2956"/>
      <c r="J151" s="2955" t="s">
        <v>1614</v>
      </c>
      <c r="K151" s="2957"/>
      <c r="L151" s="2956"/>
      <c r="M151" s="2955" t="s">
        <v>2584</v>
      </c>
      <c r="N151" s="3100"/>
      <c r="O151" s="3049"/>
      <c r="P151" s="3049"/>
    </row>
    <row r="152" spans="2:16" ht="29.25" customHeight="1">
      <c r="B152" s="1276" t="s">
        <v>448</v>
      </c>
      <c r="C152" s="3002" t="s">
        <v>2587</v>
      </c>
      <c r="D152" s="3002"/>
      <c r="E152" s="3002"/>
      <c r="F152" s="3003"/>
      <c r="G152" s="2955" t="s">
        <v>1614</v>
      </c>
      <c r="H152" s="2957"/>
      <c r="I152" s="2956"/>
      <c r="J152" s="2955" t="s">
        <v>1614</v>
      </c>
      <c r="K152" s="2957"/>
      <c r="L152" s="2956"/>
      <c r="M152" s="2955" t="s">
        <v>2584</v>
      </c>
      <c r="N152" s="3100"/>
      <c r="O152" s="3049"/>
      <c r="P152" s="3049"/>
    </row>
    <row r="153" spans="2:16" ht="28.5" customHeight="1">
      <c r="B153" s="1276" t="s">
        <v>450</v>
      </c>
      <c r="C153" s="3002" t="s">
        <v>2432</v>
      </c>
      <c r="D153" s="3002"/>
      <c r="E153" s="3002"/>
      <c r="F153" s="3003"/>
      <c r="G153" s="2955" t="s">
        <v>2583</v>
      </c>
      <c r="H153" s="2957"/>
      <c r="I153" s="2956"/>
      <c r="J153" s="2955" t="s">
        <v>2583</v>
      </c>
      <c r="K153" s="2957"/>
      <c r="L153" s="2956"/>
      <c r="M153" s="3081"/>
      <c r="N153" s="3083"/>
      <c r="O153" s="3049"/>
      <c r="P153" s="3049"/>
    </row>
    <row r="154" spans="2:16" ht="28.5" customHeight="1">
      <c r="B154" s="1276" t="s">
        <v>453</v>
      </c>
      <c r="C154" s="3002" t="s">
        <v>2433</v>
      </c>
      <c r="D154" s="3002"/>
      <c r="E154" s="3002"/>
      <c r="F154" s="3003"/>
      <c r="G154" s="2955" t="s">
        <v>2583</v>
      </c>
      <c r="H154" s="2957"/>
      <c r="I154" s="2956"/>
      <c r="J154" s="2955" t="s">
        <v>2583</v>
      </c>
      <c r="K154" s="2957"/>
      <c r="L154" s="2956"/>
      <c r="M154" s="3081"/>
      <c r="N154" s="3083"/>
      <c r="O154" s="3049"/>
      <c r="P154" s="3049"/>
    </row>
    <row r="155" spans="2:16" ht="32.25" customHeight="1">
      <c r="B155" s="1276" t="s">
        <v>456</v>
      </c>
      <c r="C155" s="3002" t="s">
        <v>2588</v>
      </c>
      <c r="D155" s="3002"/>
      <c r="E155" s="3002"/>
      <c r="F155" s="3003"/>
      <c r="G155" s="2955" t="s">
        <v>2583</v>
      </c>
      <c r="H155" s="2957"/>
      <c r="I155" s="2956"/>
      <c r="J155" s="2955" t="s">
        <v>2583</v>
      </c>
      <c r="K155" s="2957"/>
      <c r="L155" s="2956"/>
      <c r="M155" s="2957" t="s">
        <v>2589</v>
      </c>
      <c r="N155" s="3100"/>
      <c r="O155" s="3049"/>
      <c r="P155" s="3049"/>
    </row>
    <row r="156" spans="2:16" ht="27" customHeight="1">
      <c r="B156" s="1276" t="s">
        <v>458</v>
      </c>
      <c r="C156" s="3002" t="s">
        <v>2550</v>
      </c>
      <c r="D156" s="3002"/>
      <c r="E156" s="3002"/>
      <c r="F156" s="3003"/>
      <c r="G156" s="2955" t="s">
        <v>1614</v>
      </c>
      <c r="H156" s="2957"/>
      <c r="I156" s="2956"/>
      <c r="J156" s="2955" t="s">
        <v>1614</v>
      </c>
      <c r="K156" s="2957"/>
      <c r="L156" s="2956"/>
      <c r="M156" s="2957" t="s">
        <v>2584</v>
      </c>
      <c r="N156" s="3100"/>
      <c r="O156" s="3049"/>
      <c r="P156" s="3049"/>
    </row>
    <row r="157" spans="2:16" ht="28.5" customHeight="1">
      <c r="B157" s="1278" t="s">
        <v>594</v>
      </c>
      <c r="C157" s="3002" t="s">
        <v>2551</v>
      </c>
      <c r="D157" s="3002"/>
      <c r="E157" s="3002"/>
      <c r="F157" s="3003"/>
      <c r="G157" s="2955" t="s">
        <v>1614</v>
      </c>
      <c r="H157" s="2957"/>
      <c r="I157" s="2956"/>
      <c r="J157" s="2955" t="s">
        <v>1614</v>
      </c>
      <c r="K157" s="2957"/>
      <c r="L157" s="2956"/>
      <c r="M157" s="2957" t="s">
        <v>2584</v>
      </c>
      <c r="N157" s="3100"/>
      <c r="O157" s="3049"/>
      <c r="P157" s="3049"/>
    </row>
    <row r="158" spans="2:16" ht="26.25" customHeight="1">
      <c r="B158" s="1278" t="s">
        <v>596</v>
      </c>
      <c r="C158" s="3002" t="s">
        <v>2552</v>
      </c>
      <c r="D158" s="3002"/>
      <c r="E158" s="3002"/>
      <c r="F158" s="3003"/>
      <c r="G158" s="2955" t="s">
        <v>1340</v>
      </c>
      <c r="H158" s="2957"/>
      <c r="I158" s="2956"/>
      <c r="J158" s="2955" t="s">
        <v>1614</v>
      </c>
      <c r="K158" s="2957"/>
      <c r="L158" s="2956"/>
      <c r="M158" s="3082"/>
      <c r="N158" s="3083"/>
      <c r="O158" s="3049"/>
      <c r="P158" s="3049"/>
    </row>
    <row r="159" spans="2:16" ht="35.25" customHeight="1">
      <c r="B159" s="1278" t="s">
        <v>598</v>
      </c>
      <c r="C159" s="3002" t="s">
        <v>2553</v>
      </c>
      <c r="D159" s="3002"/>
      <c r="E159" s="3002"/>
      <c r="F159" s="3003"/>
      <c r="G159" s="2955" t="s">
        <v>1340</v>
      </c>
      <c r="H159" s="2957"/>
      <c r="I159" s="2956"/>
      <c r="J159" s="2955" t="s">
        <v>1340</v>
      </c>
      <c r="K159" s="2957"/>
      <c r="L159" s="2956"/>
      <c r="M159" s="3082"/>
      <c r="N159" s="3083"/>
      <c r="O159" s="3049"/>
      <c r="P159" s="3049"/>
    </row>
    <row r="160" spans="2:16" ht="20.25" customHeight="1">
      <c r="B160" s="1278" t="s">
        <v>600</v>
      </c>
      <c r="C160" s="3002" t="s">
        <v>2437</v>
      </c>
      <c r="D160" s="3002"/>
      <c r="E160" s="3002"/>
      <c r="F160" s="3003"/>
      <c r="G160" s="2955" t="s">
        <v>2583</v>
      </c>
      <c r="H160" s="2957"/>
      <c r="I160" s="2956"/>
      <c r="J160" s="2955" t="s">
        <v>2583</v>
      </c>
      <c r="K160" s="2957"/>
      <c r="L160" s="2956"/>
      <c r="M160" s="3082"/>
      <c r="N160" s="3083"/>
      <c r="O160" s="3049"/>
      <c r="P160" s="3049"/>
    </row>
    <row r="161" spans="1:16" ht="47.25" customHeight="1" thickBot="1">
      <c r="B161" s="1281" t="s">
        <v>602</v>
      </c>
      <c r="C161" s="3103" t="s">
        <v>2590</v>
      </c>
      <c r="D161" s="3103"/>
      <c r="E161" s="3103"/>
      <c r="F161" s="81" t="s">
        <v>1616</v>
      </c>
      <c r="G161" s="3104" t="s">
        <v>2523</v>
      </c>
      <c r="H161" s="3105"/>
      <c r="I161" s="3106"/>
      <c r="J161" s="3104"/>
      <c r="K161" s="3105"/>
      <c r="L161" s="3106"/>
      <c r="M161" s="3056"/>
      <c r="N161" s="3057"/>
      <c r="O161" s="3050"/>
      <c r="P161" s="3050"/>
    </row>
    <row r="162" spans="1:16" ht="43.5" customHeight="1">
      <c r="B162" s="3107" t="s">
        <v>2591</v>
      </c>
      <c r="C162" s="3108"/>
      <c r="D162" s="3108"/>
      <c r="E162" s="3108"/>
      <c r="F162" s="3108"/>
      <c r="G162" s="3108"/>
      <c r="H162" s="3108"/>
      <c r="I162" s="3108"/>
      <c r="J162" s="3108"/>
      <c r="K162" s="3108"/>
      <c r="L162" s="3108"/>
      <c r="M162" s="3108"/>
      <c r="N162" s="3108"/>
      <c r="O162" s="1282"/>
      <c r="P162" s="1282"/>
    </row>
    <row r="163" spans="1:16" ht="46.5" customHeight="1">
      <c r="A163" s="1260"/>
      <c r="B163" s="1617" t="s">
        <v>633</v>
      </c>
      <c r="C163" s="2900" t="s">
        <v>2592</v>
      </c>
      <c r="D163" s="2900"/>
      <c r="E163" s="2901"/>
      <c r="F163" s="1610" t="s">
        <v>2593</v>
      </c>
      <c r="G163" s="3091" t="s">
        <v>2594</v>
      </c>
      <c r="H163" s="3092"/>
      <c r="I163" s="3092"/>
      <c r="J163" s="3092"/>
      <c r="K163" s="3093"/>
      <c r="L163" s="3094" t="s">
        <v>2595</v>
      </c>
      <c r="M163" s="3095"/>
      <c r="N163" s="3095"/>
      <c r="O163" s="3101" t="s">
        <v>1623</v>
      </c>
      <c r="P163" s="3101" t="s">
        <v>2596</v>
      </c>
    </row>
    <row r="164" spans="1:16" ht="33" customHeight="1">
      <c r="A164" s="1260"/>
      <c r="B164" s="1501" t="s">
        <v>435</v>
      </c>
      <c r="C164" s="2855" t="s">
        <v>2597</v>
      </c>
      <c r="D164" s="2855"/>
      <c r="E164" s="2856"/>
      <c r="F164" s="1597" t="s">
        <v>1442</v>
      </c>
      <c r="G164" s="3097" t="s">
        <v>2598</v>
      </c>
      <c r="H164" s="3098"/>
      <c r="I164" s="3098"/>
      <c r="J164" s="3098"/>
      <c r="K164" s="3099"/>
      <c r="L164" s="2955" t="s">
        <v>1442</v>
      </c>
      <c r="M164" s="2957"/>
      <c r="N164" s="3100"/>
      <c r="O164" s="3101"/>
      <c r="P164" s="3101"/>
    </row>
    <row r="165" spans="1:16" ht="19.5" customHeight="1">
      <c r="A165" s="1260"/>
      <c r="B165" s="1283" t="s">
        <v>441</v>
      </c>
      <c r="C165" s="2855" t="s">
        <v>2599</v>
      </c>
      <c r="D165" s="2855"/>
      <c r="E165" s="2856"/>
      <c r="F165" s="1597" t="s">
        <v>1442</v>
      </c>
      <c r="G165" s="3097" t="s">
        <v>2600</v>
      </c>
      <c r="H165" s="3098"/>
      <c r="I165" s="3098"/>
      <c r="J165" s="3098"/>
      <c r="K165" s="3099"/>
      <c r="L165" s="2955" t="s">
        <v>1442</v>
      </c>
      <c r="M165" s="2957"/>
      <c r="N165" s="3100"/>
      <c r="O165" s="3101"/>
      <c r="P165" s="3101"/>
    </row>
    <row r="166" spans="1:16" ht="19.5" customHeight="1">
      <c r="A166" s="1260"/>
      <c r="B166" s="1283" t="s">
        <v>443</v>
      </c>
      <c r="C166" s="2855" t="s">
        <v>2601</v>
      </c>
      <c r="D166" s="2855"/>
      <c r="E166" s="2856"/>
      <c r="F166" s="1597" t="s">
        <v>1442</v>
      </c>
      <c r="G166" s="3097" t="s">
        <v>2600</v>
      </c>
      <c r="H166" s="3098"/>
      <c r="I166" s="3098"/>
      <c r="J166" s="3098"/>
      <c r="K166" s="3099"/>
      <c r="L166" s="2955" t="s">
        <v>1442</v>
      </c>
      <c r="M166" s="2957"/>
      <c r="N166" s="3100"/>
      <c r="O166" s="3101"/>
      <c r="P166" s="3101"/>
    </row>
    <row r="167" spans="1:16" ht="19.5" customHeight="1">
      <c r="A167" s="1260"/>
      <c r="B167" s="1283" t="s">
        <v>445</v>
      </c>
      <c r="C167" s="2855" t="s">
        <v>2602</v>
      </c>
      <c r="D167" s="2855"/>
      <c r="E167" s="2856"/>
      <c r="F167" s="1597" t="s">
        <v>1442</v>
      </c>
      <c r="G167" s="3097" t="s">
        <v>2600</v>
      </c>
      <c r="H167" s="3098"/>
      <c r="I167" s="3098"/>
      <c r="J167" s="3098"/>
      <c r="K167" s="3099"/>
      <c r="L167" s="2955" t="s">
        <v>1442</v>
      </c>
      <c r="M167" s="2957"/>
      <c r="N167" s="3100"/>
      <c r="O167" s="3101"/>
      <c r="P167" s="3101"/>
    </row>
    <row r="168" spans="1:16" ht="19.5" customHeight="1">
      <c r="A168" s="1260"/>
      <c r="B168" s="1276" t="s">
        <v>448</v>
      </c>
      <c r="C168" s="2855" t="s">
        <v>2603</v>
      </c>
      <c r="D168" s="2855"/>
      <c r="E168" s="2856"/>
      <c r="F168" s="1597" t="s">
        <v>1442</v>
      </c>
      <c r="G168" s="3097" t="s">
        <v>2600</v>
      </c>
      <c r="H168" s="3098"/>
      <c r="I168" s="3098"/>
      <c r="J168" s="3098"/>
      <c r="K168" s="3099"/>
      <c r="L168" s="2955" t="s">
        <v>1442</v>
      </c>
      <c r="M168" s="2957"/>
      <c r="N168" s="3100"/>
      <c r="O168" s="3101"/>
      <c r="P168" s="3101"/>
    </row>
    <row r="169" spans="1:16" ht="33" customHeight="1">
      <c r="A169" s="1260"/>
      <c r="B169" s="1284" t="s">
        <v>450</v>
      </c>
      <c r="C169" s="2855" t="s">
        <v>2604</v>
      </c>
      <c r="D169" s="2855"/>
      <c r="E169" s="2856"/>
      <c r="F169" s="1597" t="s">
        <v>1442</v>
      </c>
      <c r="G169" s="3097" t="s">
        <v>2600</v>
      </c>
      <c r="H169" s="3098"/>
      <c r="I169" s="3098"/>
      <c r="J169" s="3098"/>
      <c r="K169" s="3099"/>
      <c r="L169" s="2955" t="s">
        <v>1442</v>
      </c>
      <c r="M169" s="2957"/>
      <c r="N169" s="3100"/>
      <c r="O169" s="3101"/>
      <c r="P169" s="3101"/>
    </row>
    <row r="170" spans="1:16" ht="19.5" customHeight="1">
      <c r="A170" s="1260"/>
      <c r="B170" s="1284" t="s">
        <v>453</v>
      </c>
      <c r="C170" s="2855" t="s">
        <v>2605</v>
      </c>
      <c r="D170" s="2855"/>
      <c r="E170" s="2856"/>
      <c r="F170" s="1597" t="s">
        <v>1442</v>
      </c>
      <c r="G170" s="3097" t="s">
        <v>2600</v>
      </c>
      <c r="H170" s="3098"/>
      <c r="I170" s="3098"/>
      <c r="J170" s="3098"/>
      <c r="K170" s="3099"/>
      <c r="L170" s="2955" t="s">
        <v>1442</v>
      </c>
      <c r="M170" s="2957"/>
      <c r="N170" s="3100"/>
      <c r="O170" s="3101"/>
      <c r="P170" s="3101"/>
    </row>
    <row r="171" spans="1:16" ht="19.5" customHeight="1">
      <c r="A171" s="1260"/>
      <c r="B171" s="1284" t="s">
        <v>456</v>
      </c>
      <c r="C171" s="2855" t="s">
        <v>2606</v>
      </c>
      <c r="D171" s="2855"/>
      <c r="E171" s="2856"/>
      <c r="F171" s="1597" t="s">
        <v>1442</v>
      </c>
      <c r="G171" s="3097" t="s">
        <v>2600</v>
      </c>
      <c r="H171" s="3098"/>
      <c r="I171" s="3098"/>
      <c r="J171" s="3098"/>
      <c r="K171" s="3099"/>
      <c r="L171" s="2955" t="s">
        <v>1442</v>
      </c>
      <c r="M171" s="2957"/>
      <c r="N171" s="3100"/>
      <c r="O171" s="3101"/>
      <c r="P171" s="3101"/>
    </row>
    <row r="172" spans="1:16" ht="19.5" customHeight="1">
      <c r="A172" s="1260"/>
      <c r="B172" s="1284" t="s">
        <v>458</v>
      </c>
      <c r="C172" s="2855" t="s">
        <v>1653</v>
      </c>
      <c r="D172" s="2855"/>
      <c r="E172" s="2856"/>
      <c r="F172" s="1597" t="s">
        <v>1442</v>
      </c>
      <c r="G172" s="3097" t="s">
        <v>2607</v>
      </c>
      <c r="H172" s="3098"/>
      <c r="I172" s="3098"/>
      <c r="J172" s="3098"/>
      <c r="K172" s="3099"/>
      <c r="L172" s="2955" t="s">
        <v>1442</v>
      </c>
      <c r="M172" s="2957"/>
      <c r="N172" s="3100"/>
      <c r="O172" s="3101"/>
      <c r="P172" s="3101"/>
    </row>
    <row r="173" spans="1:16" ht="19.5" customHeight="1">
      <c r="A173" s="1260"/>
      <c r="B173" s="1284" t="s">
        <v>594</v>
      </c>
      <c r="C173" s="2855" t="s">
        <v>2608</v>
      </c>
      <c r="D173" s="2855"/>
      <c r="E173" s="2856"/>
      <c r="F173" s="1597" t="s">
        <v>1442</v>
      </c>
      <c r="G173" s="3097" t="s">
        <v>2600</v>
      </c>
      <c r="H173" s="3098"/>
      <c r="I173" s="3098"/>
      <c r="J173" s="3098"/>
      <c r="K173" s="3099"/>
      <c r="L173" s="2955" t="s">
        <v>1442</v>
      </c>
      <c r="M173" s="2957"/>
      <c r="N173" s="3100"/>
      <c r="O173" s="3101"/>
      <c r="P173" s="3101"/>
    </row>
    <row r="174" spans="1:16" ht="19.5" customHeight="1">
      <c r="A174" s="1260"/>
      <c r="B174" s="1276" t="s">
        <v>596</v>
      </c>
      <c r="C174" s="2855" t="s">
        <v>2609</v>
      </c>
      <c r="D174" s="2855"/>
      <c r="E174" s="2856"/>
      <c r="F174" s="1597" t="s">
        <v>1442</v>
      </c>
      <c r="G174" s="3097" t="s">
        <v>2610</v>
      </c>
      <c r="H174" s="3098"/>
      <c r="I174" s="3098"/>
      <c r="J174" s="3098"/>
      <c r="K174" s="3099"/>
      <c r="L174" s="2955" t="s">
        <v>1442</v>
      </c>
      <c r="M174" s="2957"/>
      <c r="N174" s="3100"/>
      <c r="O174" s="3102"/>
      <c r="P174" s="3102"/>
    </row>
    <row r="175" spans="1:16" ht="48" customHeight="1">
      <c r="A175" s="1260"/>
      <c r="B175" s="1617" t="s">
        <v>192</v>
      </c>
      <c r="C175" s="2900" t="s">
        <v>2611</v>
      </c>
      <c r="D175" s="2900"/>
      <c r="E175" s="2901"/>
      <c r="F175" s="1610" t="s">
        <v>2593</v>
      </c>
      <c r="G175" s="3075" t="s">
        <v>2612</v>
      </c>
      <c r="H175" s="3076"/>
      <c r="I175" s="3076"/>
      <c r="J175" s="3076"/>
      <c r="K175" s="3076"/>
      <c r="L175" s="3076"/>
      <c r="M175" s="3076"/>
      <c r="N175" s="3077"/>
      <c r="O175" s="3048" t="s">
        <v>2613</v>
      </c>
      <c r="P175" s="2074"/>
    </row>
    <row r="176" spans="1:16" ht="18.75" customHeight="1">
      <c r="A176" s="1260"/>
      <c r="B176" s="1283" t="s">
        <v>435</v>
      </c>
      <c r="C176" s="2855" t="s">
        <v>2597</v>
      </c>
      <c r="D176" s="2855"/>
      <c r="E176" s="2856"/>
      <c r="F176" s="1604" t="s">
        <v>57</v>
      </c>
      <c r="G176" s="3088"/>
      <c r="H176" s="3089"/>
      <c r="I176" s="3089"/>
      <c r="J176" s="3089"/>
      <c r="K176" s="3089"/>
      <c r="L176" s="3089"/>
      <c r="M176" s="3089"/>
      <c r="N176" s="3090"/>
      <c r="O176" s="3049"/>
      <c r="P176" s="2081"/>
    </row>
    <row r="177" spans="1:16" ht="18.75" customHeight="1">
      <c r="A177" s="1260"/>
      <c r="B177" s="1283" t="s">
        <v>441</v>
      </c>
      <c r="C177" s="2855" t="s">
        <v>2599</v>
      </c>
      <c r="D177" s="2855"/>
      <c r="E177" s="2856"/>
      <c r="F177" s="1604" t="s">
        <v>57</v>
      </c>
      <c r="G177" s="3088"/>
      <c r="H177" s="3089"/>
      <c r="I177" s="1607"/>
      <c r="J177" s="1607"/>
      <c r="K177" s="1607"/>
      <c r="L177" s="1607"/>
      <c r="M177" s="1607"/>
      <c r="N177" s="1608"/>
      <c r="O177" s="3049"/>
      <c r="P177" s="2081"/>
    </row>
    <row r="178" spans="1:16" ht="18.75" customHeight="1">
      <c r="A178" s="1260"/>
      <c r="B178" s="1283" t="s">
        <v>443</v>
      </c>
      <c r="C178" s="2855" t="s">
        <v>2601</v>
      </c>
      <c r="D178" s="2855"/>
      <c r="E178" s="2856"/>
      <c r="F178" s="1604" t="s">
        <v>57</v>
      </c>
      <c r="G178" s="3088"/>
      <c r="H178" s="3089"/>
      <c r="I178" s="1607"/>
      <c r="J178" s="1607"/>
      <c r="K178" s="1607"/>
      <c r="L178" s="1607"/>
      <c r="M178" s="1607"/>
      <c r="N178" s="1608"/>
      <c r="O178" s="3049"/>
      <c r="P178" s="2081"/>
    </row>
    <row r="179" spans="1:16" ht="18.75" customHeight="1">
      <c r="A179" s="1260"/>
      <c r="B179" s="1283" t="s">
        <v>445</v>
      </c>
      <c r="C179" s="2855" t="s">
        <v>2602</v>
      </c>
      <c r="D179" s="2855"/>
      <c r="E179" s="2856"/>
      <c r="F179" s="1604" t="s">
        <v>57</v>
      </c>
      <c r="G179" s="3088"/>
      <c r="H179" s="3089"/>
      <c r="I179" s="1607"/>
      <c r="J179" s="1607"/>
      <c r="K179" s="1607"/>
      <c r="L179" s="1607"/>
      <c r="M179" s="1607"/>
      <c r="N179" s="1608"/>
      <c r="O179" s="3049"/>
      <c r="P179" s="2081"/>
    </row>
    <row r="180" spans="1:16" ht="18.75" customHeight="1">
      <c r="A180" s="1260"/>
      <c r="B180" s="1276" t="s">
        <v>448</v>
      </c>
      <c r="C180" s="2855" t="s">
        <v>2603</v>
      </c>
      <c r="D180" s="2855"/>
      <c r="E180" s="2856"/>
      <c r="F180" s="1604" t="s">
        <v>1442</v>
      </c>
      <c r="G180" s="3088" t="s">
        <v>2614</v>
      </c>
      <c r="H180" s="3089"/>
      <c r="I180" s="3089"/>
      <c r="J180" s="3089"/>
      <c r="K180" s="3089"/>
      <c r="L180" s="3089"/>
      <c r="M180" s="3089"/>
      <c r="N180" s="3090"/>
      <c r="O180" s="3049"/>
      <c r="P180" s="2081"/>
    </row>
    <row r="181" spans="1:16" ht="33.75" customHeight="1">
      <c r="A181" s="1260"/>
      <c r="B181" s="1284" t="s">
        <v>450</v>
      </c>
      <c r="C181" s="2855" t="s">
        <v>2604</v>
      </c>
      <c r="D181" s="2855"/>
      <c r="E181" s="2856"/>
      <c r="F181" s="1604" t="s">
        <v>1442</v>
      </c>
      <c r="G181" s="3088" t="s">
        <v>2615</v>
      </c>
      <c r="H181" s="3089"/>
      <c r="I181" s="3089"/>
      <c r="J181" s="3089"/>
      <c r="K181" s="3089"/>
      <c r="L181" s="3089"/>
      <c r="M181" s="3089"/>
      <c r="N181" s="3090"/>
      <c r="O181" s="3049"/>
      <c r="P181" s="2081"/>
    </row>
    <row r="182" spans="1:16" ht="18.75" customHeight="1">
      <c r="A182" s="1260"/>
      <c r="B182" s="1284" t="s">
        <v>453</v>
      </c>
      <c r="C182" s="2855" t="s">
        <v>2605</v>
      </c>
      <c r="D182" s="2855"/>
      <c r="E182" s="2856"/>
      <c r="F182" s="1604" t="s">
        <v>57</v>
      </c>
      <c r="G182" s="3088"/>
      <c r="H182" s="3089"/>
      <c r="I182" s="3089"/>
      <c r="J182" s="3089"/>
      <c r="K182" s="3089"/>
      <c r="L182" s="3089"/>
      <c r="M182" s="3089"/>
      <c r="N182" s="3090"/>
      <c r="O182" s="3049"/>
      <c r="P182" s="2081"/>
    </row>
    <row r="183" spans="1:16" ht="28.5" customHeight="1">
      <c r="A183" s="1260"/>
      <c r="B183" s="1284" t="s">
        <v>456</v>
      </c>
      <c r="C183" s="2855" t="s">
        <v>2606</v>
      </c>
      <c r="D183" s="2855"/>
      <c r="E183" s="2856"/>
      <c r="F183" s="1604" t="s">
        <v>1442</v>
      </c>
      <c r="G183" s="3088" t="s">
        <v>2616</v>
      </c>
      <c r="H183" s="3089"/>
      <c r="I183" s="3089"/>
      <c r="J183" s="3089"/>
      <c r="K183" s="3089"/>
      <c r="L183" s="3089"/>
      <c r="M183" s="3089"/>
      <c r="N183" s="3090"/>
      <c r="O183" s="3049"/>
      <c r="P183" s="2081"/>
    </row>
    <row r="184" spans="1:16" ht="18.75" customHeight="1">
      <c r="A184" s="1260"/>
      <c r="B184" s="1284" t="s">
        <v>458</v>
      </c>
      <c r="C184" s="2855" t="s">
        <v>1653</v>
      </c>
      <c r="D184" s="2855"/>
      <c r="E184" s="2856"/>
      <c r="F184" s="1604" t="s">
        <v>57</v>
      </c>
      <c r="G184" s="3088"/>
      <c r="H184" s="3089"/>
      <c r="I184" s="3089"/>
      <c r="J184" s="3089"/>
      <c r="K184" s="3089"/>
      <c r="L184" s="3089"/>
      <c r="M184" s="3089"/>
      <c r="N184" s="3090"/>
      <c r="O184" s="3049"/>
      <c r="P184" s="2081"/>
    </row>
    <row r="185" spans="1:16" ht="18.75" customHeight="1">
      <c r="A185" s="1260"/>
      <c r="B185" s="1284" t="s">
        <v>594</v>
      </c>
      <c r="C185" s="2855" t="s">
        <v>2608</v>
      </c>
      <c r="D185" s="2855"/>
      <c r="E185" s="2856"/>
      <c r="F185" s="1604" t="s">
        <v>57</v>
      </c>
      <c r="G185" s="3088" t="s">
        <v>2617</v>
      </c>
      <c r="H185" s="3089"/>
      <c r="I185" s="3089"/>
      <c r="J185" s="3089"/>
      <c r="K185" s="3089"/>
      <c r="L185" s="3089"/>
      <c r="M185" s="3089"/>
      <c r="N185" s="3090"/>
      <c r="O185" s="3049"/>
      <c r="P185" s="2081"/>
    </row>
    <row r="186" spans="1:16" ht="18.75" customHeight="1">
      <c r="A186" s="1260"/>
      <c r="B186" s="1276" t="s">
        <v>596</v>
      </c>
      <c r="C186" s="2855" t="s">
        <v>2609</v>
      </c>
      <c r="D186" s="2855"/>
      <c r="E186" s="2856"/>
      <c r="F186" s="1604" t="s">
        <v>1442</v>
      </c>
      <c r="G186" s="3088" t="s">
        <v>2618</v>
      </c>
      <c r="H186" s="3089"/>
      <c r="I186" s="3089"/>
      <c r="J186" s="3089"/>
      <c r="K186" s="3089"/>
      <c r="L186" s="3089"/>
      <c r="M186" s="3089"/>
      <c r="N186" s="3090"/>
      <c r="O186" s="3087"/>
      <c r="P186" s="2084"/>
    </row>
    <row r="187" spans="1:16" ht="60" customHeight="1">
      <c r="A187" s="1260"/>
      <c r="B187" s="1617" t="s">
        <v>643</v>
      </c>
      <c r="C187" s="2900" t="s">
        <v>2619</v>
      </c>
      <c r="D187" s="2900"/>
      <c r="E187" s="2901"/>
      <c r="F187" s="1610" t="s">
        <v>2593</v>
      </c>
      <c r="G187" s="3091" t="s">
        <v>2620</v>
      </c>
      <c r="H187" s="3092"/>
      <c r="I187" s="3092"/>
      <c r="J187" s="3092"/>
      <c r="K187" s="3093"/>
      <c r="L187" s="3094" t="s">
        <v>2595</v>
      </c>
      <c r="M187" s="3095"/>
      <c r="N187" s="3096"/>
      <c r="O187" s="2051" t="s">
        <v>2621</v>
      </c>
      <c r="P187" s="2051"/>
    </row>
    <row r="188" spans="1:16" ht="20.25" customHeight="1">
      <c r="A188" s="1260"/>
      <c r="B188" s="1501" t="s">
        <v>435</v>
      </c>
      <c r="C188" s="2855" t="s">
        <v>2597</v>
      </c>
      <c r="D188" s="2855"/>
      <c r="E188" s="2856"/>
      <c r="F188" s="1597" t="s">
        <v>57</v>
      </c>
      <c r="G188" s="3072"/>
      <c r="H188" s="3073"/>
      <c r="I188" s="3073"/>
      <c r="J188" s="3073"/>
      <c r="K188" s="3074"/>
      <c r="L188" s="2108" t="s">
        <v>1340</v>
      </c>
      <c r="M188" s="2110"/>
      <c r="N188" s="2191"/>
      <c r="O188" s="2124"/>
      <c r="P188" s="2124"/>
    </row>
    <row r="189" spans="1:16" ht="20.25" customHeight="1">
      <c r="A189" s="1260"/>
      <c r="B189" s="1501" t="s">
        <v>441</v>
      </c>
      <c r="C189" s="2855" t="s">
        <v>2599</v>
      </c>
      <c r="D189" s="2855"/>
      <c r="E189" s="2856"/>
      <c r="F189" s="1597" t="s">
        <v>57</v>
      </c>
      <c r="G189" s="3072"/>
      <c r="H189" s="3073"/>
      <c r="I189" s="3073"/>
      <c r="J189" s="3073"/>
      <c r="K189" s="3074"/>
      <c r="L189" s="2108" t="s">
        <v>1340</v>
      </c>
      <c r="M189" s="2110"/>
      <c r="N189" s="2191"/>
      <c r="O189" s="2124"/>
      <c r="P189" s="2124"/>
    </row>
    <row r="190" spans="1:16" ht="20.25" customHeight="1">
      <c r="A190" s="1260"/>
      <c r="B190" s="1501" t="s">
        <v>443</v>
      </c>
      <c r="C190" s="2855" t="s">
        <v>2601</v>
      </c>
      <c r="D190" s="2855"/>
      <c r="E190" s="2856"/>
      <c r="F190" s="1597" t="s">
        <v>57</v>
      </c>
      <c r="G190" s="3072"/>
      <c r="H190" s="3073"/>
      <c r="I190" s="3073"/>
      <c r="J190" s="3073"/>
      <c r="K190" s="3074"/>
      <c r="L190" s="2108" t="s">
        <v>1340</v>
      </c>
      <c r="M190" s="2110"/>
      <c r="N190" s="2191"/>
      <c r="O190" s="2124"/>
      <c r="P190" s="2124"/>
    </row>
    <row r="191" spans="1:16" ht="20.25" customHeight="1">
      <c r="A191" s="1260"/>
      <c r="B191" s="1501" t="s">
        <v>445</v>
      </c>
      <c r="C191" s="2855" t="s">
        <v>2602</v>
      </c>
      <c r="D191" s="2855"/>
      <c r="E191" s="2856"/>
      <c r="F191" s="1597" t="s">
        <v>57</v>
      </c>
      <c r="G191" s="3072"/>
      <c r="H191" s="3073"/>
      <c r="I191" s="3073"/>
      <c r="J191" s="3073"/>
      <c r="K191" s="3074"/>
      <c r="L191" s="2108" t="s">
        <v>1340</v>
      </c>
      <c r="M191" s="2110"/>
      <c r="N191" s="2191"/>
      <c r="O191" s="2124"/>
      <c r="P191" s="2124"/>
    </row>
    <row r="192" spans="1:16" ht="20.25" customHeight="1">
      <c r="A192" s="1260"/>
      <c r="B192" s="1501" t="s">
        <v>448</v>
      </c>
      <c r="C192" s="2855" t="s">
        <v>2603</v>
      </c>
      <c r="D192" s="2855"/>
      <c r="E192" s="2856"/>
      <c r="F192" s="1597" t="s">
        <v>57</v>
      </c>
      <c r="G192" s="3072"/>
      <c r="H192" s="3073"/>
      <c r="I192" s="3073"/>
      <c r="J192" s="3073"/>
      <c r="K192" s="3074"/>
      <c r="L192" s="2108" t="s">
        <v>1340</v>
      </c>
      <c r="M192" s="2110"/>
      <c r="N192" s="2191"/>
      <c r="O192" s="2124"/>
      <c r="P192" s="2124"/>
    </row>
    <row r="193" spans="1:16" ht="30.75" customHeight="1">
      <c r="A193" s="1260"/>
      <c r="B193" s="1500" t="s">
        <v>450</v>
      </c>
      <c r="C193" s="2855" t="s">
        <v>2604</v>
      </c>
      <c r="D193" s="2855"/>
      <c r="E193" s="2856"/>
      <c r="F193" s="1597" t="s">
        <v>57</v>
      </c>
      <c r="G193" s="3072"/>
      <c r="H193" s="3073"/>
      <c r="I193" s="3073"/>
      <c r="J193" s="3073"/>
      <c r="K193" s="3074"/>
      <c r="L193" s="2108" t="s">
        <v>1340</v>
      </c>
      <c r="M193" s="2110"/>
      <c r="N193" s="2191"/>
      <c r="O193" s="2124"/>
      <c r="P193" s="2124"/>
    </row>
    <row r="194" spans="1:16" ht="20.25" customHeight="1">
      <c r="A194" s="1260"/>
      <c r="B194" s="1500" t="s">
        <v>453</v>
      </c>
      <c r="C194" s="2855" t="s">
        <v>2605</v>
      </c>
      <c r="D194" s="2855"/>
      <c r="E194" s="2856"/>
      <c r="F194" s="1597" t="s">
        <v>57</v>
      </c>
      <c r="G194" s="3072"/>
      <c r="H194" s="3073"/>
      <c r="I194" s="3073"/>
      <c r="J194" s="3073"/>
      <c r="K194" s="3074"/>
      <c r="L194" s="2108" t="s">
        <v>1340</v>
      </c>
      <c r="M194" s="2110"/>
      <c r="N194" s="2191"/>
      <c r="O194" s="2124"/>
      <c r="P194" s="2124"/>
    </row>
    <row r="195" spans="1:16" ht="20.25" customHeight="1">
      <c r="A195" s="1260"/>
      <c r="B195" s="1500" t="s">
        <v>456</v>
      </c>
      <c r="C195" s="2855" t="s">
        <v>2606</v>
      </c>
      <c r="D195" s="2855"/>
      <c r="E195" s="2856"/>
      <c r="F195" s="1597" t="s">
        <v>57</v>
      </c>
      <c r="G195" s="3072"/>
      <c r="H195" s="3073"/>
      <c r="I195" s="3073"/>
      <c r="J195" s="3073"/>
      <c r="K195" s="3074"/>
      <c r="L195" s="2108" t="s">
        <v>1340</v>
      </c>
      <c r="M195" s="2110"/>
      <c r="N195" s="2191"/>
      <c r="O195" s="2124"/>
      <c r="P195" s="2124"/>
    </row>
    <row r="196" spans="1:16" ht="20.25" customHeight="1">
      <c r="A196" s="1260"/>
      <c r="B196" s="1500" t="s">
        <v>458</v>
      </c>
      <c r="C196" s="2855" t="s">
        <v>1653</v>
      </c>
      <c r="D196" s="2855"/>
      <c r="E196" s="2856"/>
      <c r="F196" s="1597" t="s">
        <v>57</v>
      </c>
      <c r="G196" s="3072"/>
      <c r="H196" s="3073"/>
      <c r="I196" s="3073"/>
      <c r="J196" s="3073"/>
      <c r="K196" s="3074"/>
      <c r="L196" s="2108" t="s">
        <v>1340</v>
      </c>
      <c r="M196" s="2110"/>
      <c r="N196" s="2191"/>
      <c r="O196" s="2124"/>
      <c r="P196" s="2124"/>
    </row>
    <row r="197" spans="1:16" ht="20.25" customHeight="1">
      <c r="A197" s="1260"/>
      <c r="B197" s="1500" t="s">
        <v>594</v>
      </c>
      <c r="C197" s="2855" t="s">
        <v>2608</v>
      </c>
      <c r="D197" s="2855"/>
      <c r="E197" s="2856"/>
      <c r="F197" s="1597" t="s">
        <v>57</v>
      </c>
      <c r="G197" s="3072"/>
      <c r="H197" s="3073"/>
      <c r="I197" s="3073"/>
      <c r="J197" s="3073"/>
      <c r="K197" s="3074"/>
      <c r="L197" s="2108" t="s">
        <v>1340</v>
      </c>
      <c r="M197" s="2110"/>
      <c r="N197" s="2191"/>
      <c r="O197" s="2124"/>
      <c r="P197" s="2124"/>
    </row>
    <row r="198" spans="1:16" ht="20.25" customHeight="1">
      <c r="A198" s="1260"/>
      <c r="B198" s="1224" t="s">
        <v>596</v>
      </c>
      <c r="C198" s="2855" t="s">
        <v>2609</v>
      </c>
      <c r="D198" s="2855"/>
      <c r="E198" s="2856"/>
      <c r="F198" s="1597" t="s">
        <v>57</v>
      </c>
      <c r="G198" s="3072"/>
      <c r="H198" s="3073"/>
      <c r="I198" s="3073"/>
      <c r="J198" s="3073"/>
      <c r="K198" s="3074"/>
      <c r="L198" s="2108" t="s">
        <v>1340</v>
      </c>
      <c r="M198" s="2110"/>
      <c r="N198" s="2191"/>
      <c r="O198" s="2197"/>
      <c r="P198" s="2197"/>
    </row>
    <row r="199" spans="1:16" ht="61.5" customHeight="1">
      <c r="A199" s="1260"/>
      <c r="B199" s="1025" t="s">
        <v>200</v>
      </c>
      <c r="C199" s="2900" t="s">
        <v>2622</v>
      </c>
      <c r="D199" s="2900"/>
      <c r="E199" s="2901"/>
      <c r="F199" s="1610" t="s">
        <v>2593</v>
      </c>
      <c r="G199" s="3075" t="s">
        <v>2623</v>
      </c>
      <c r="H199" s="3076"/>
      <c r="I199" s="3076"/>
      <c r="J199" s="3076"/>
      <c r="K199" s="3076"/>
      <c r="L199" s="3076"/>
      <c r="M199" s="3076"/>
      <c r="N199" s="3077"/>
      <c r="O199" s="2051" t="s">
        <v>1643</v>
      </c>
      <c r="P199" s="2051" t="s">
        <v>2624</v>
      </c>
    </row>
    <row r="200" spans="1:16" ht="34.5" customHeight="1">
      <c r="A200" s="1260"/>
      <c r="B200" s="1501" t="s">
        <v>435</v>
      </c>
      <c r="C200" s="2855" t="s">
        <v>2597</v>
      </c>
      <c r="D200" s="2855"/>
      <c r="E200" s="2856"/>
      <c r="F200" s="1597" t="s">
        <v>1442</v>
      </c>
      <c r="G200" s="3078" t="s">
        <v>2625</v>
      </c>
      <c r="H200" s="3079"/>
      <c r="I200" s="3079"/>
      <c r="J200" s="3079"/>
      <c r="K200" s="3079"/>
      <c r="L200" s="3079"/>
      <c r="M200" s="3079"/>
      <c r="N200" s="3080"/>
      <c r="O200" s="2124"/>
      <c r="P200" s="2124"/>
    </row>
    <row r="201" spans="1:16" ht="21" customHeight="1">
      <c r="A201" s="1260"/>
      <c r="B201" s="1501" t="s">
        <v>441</v>
      </c>
      <c r="C201" s="2855" t="s">
        <v>2599</v>
      </c>
      <c r="D201" s="2855"/>
      <c r="E201" s="2856"/>
      <c r="F201" s="1285" t="s">
        <v>1442</v>
      </c>
      <c r="G201" s="3051" t="s">
        <v>1652</v>
      </c>
      <c r="H201" s="3052"/>
      <c r="I201" s="3052"/>
      <c r="J201" s="3052"/>
      <c r="K201" s="3052"/>
      <c r="L201" s="3052"/>
      <c r="M201" s="3052"/>
      <c r="N201" s="3054"/>
      <c r="O201" s="2124"/>
      <c r="P201" s="2124"/>
    </row>
    <row r="202" spans="1:16" ht="21" customHeight="1">
      <c r="A202" s="1260"/>
      <c r="B202" s="1501" t="s">
        <v>443</v>
      </c>
      <c r="C202" s="2855" t="s">
        <v>2601</v>
      </c>
      <c r="D202" s="2855"/>
      <c r="E202" s="2856"/>
      <c r="F202" s="1285" t="s">
        <v>57</v>
      </c>
      <c r="G202" s="3081"/>
      <c r="H202" s="3082"/>
      <c r="I202" s="3082"/>
      <c r="J202" s="3082"/>
      <c r="K202" s="3082"/>
      <c r="L202" s="3082"/>
      <c r="M202" s="3082"/>
      <c r="N202" s="3083"/>
      <c r="O202" s="2124"/>
      <c r="P202" s="2124"/>
    </row>
    <row r="203" spans="1:16" ht="21" customHeight="1">
      <c r="A203" s="1260"/>
      <c r="B203" s="1501" t="s">
        <v>445</v>
      </c>
      <c r="C203" s="2855" t="s">
        <v>2602</v>
      </c>
      <c r="D203" s="2855"/>
      <c r="E203" s="2856"/>
      <c r="F203" s="1285" t="s">
        <v>57</v>
      </c>
      <c r="G203" s="3081"/>
      <c r="H203" s="3082"/>
      <c r="I203" s="3082"/>
      <c r="J203" s="3082"/>
      <c r="K203" s="3082"/>
      <c r="L203" s="3082"/>
      <c r="M203" s="3082"/>
      <c r="N203" s="3083"/>
      <c r="O203" s="2124"/>
      <c r="P203" s="2124"/>
    </row>
    <row r="204" spans="1:16" ht="21" customHeight="1">
      <c r="A204" s="1260"/>
      <c r="B204" s="1224" t="s">
        <v>448</v>
      </c>
      <c r="C204" s="2855" t="s">
        <v>2603</v>
      </c>
      <c r="D204" s="2855"/>
      <c r="E204" s="2856"/>
      <c r="F204" s="1285" t="s">
        <v>1442</v>
      </c>
      <c r="G204" s="3051" t="s">
        <v>2626</v>
      </c>
      <c r="H204" s="3052"/>
      <c r="I204" s="3052"/>
      <c r="J204" s="3052"/>
      <c r="K204" s="3052"/>
      <c r="L204" s="3052"/>
      <c r="M204" s="3052"/>
      <c r="N204" s="3054"/>
      <c r="O204" s="2081"/>
      <c r="P204" s="2124"/>
    </row>
    <row r="205" spans="1:16" s="1230" customFormat="1" ht="30" customHeight="1">
      <c r="A205" s="1286"/>
      <c r="B205" s="1500" t="s">
        <v>450</v>
      </c>
      <c r="C205" s="2855" t="s">
        <v>2604</v>
      </c>
      <c r="D205" s="2855"/>
      <c r="E205" s="2856"/>
      <c r="F205" s="1285" t="s">
        <v>1442</v>
      </c>
      <c r="G205" s="3051" t="s">
        <v>2627</v>
      </c>
      <c r="H205" s="3052"/>
      <c r="I205" s="3052"/>
      <c r="J205" s="3052"/>
      <c r="K205" s="3052"/>
      <c r="L205" s="3052"/>
      <c r="M205" s="3052"/>
      <c r="N205" s="3054"/>
      <c r="O205" s="2081"/>
      <c r="P205" s="2124"/>
    </row>
    <row r="206" spans="1:16" ht="18.75" customHeight="1">
      <c r="A206" s="1260"/>
      <c r="B206" s="1500" t="s">
        <v>453</v>
      </c>
      <c r="C206" s="2855" t="s">
        <v>2605</v>
      </c>
      <c r="D206" s="2855"/>
      <c r="E206" s="2856"/>
      <c r="F206" s="1285" t="s">
        <v>1442</v>
      </c>
      <c r="G206" s="3051" t="s">
        <v>2628</v>
      </c>
      <c r="H206" s="3052"/>
      <c r="I206" s="3052"/>
      <c r="J206" s="3052"/>
      <c r="K206" s="3052"/>
      <c r="L206" s="3052"/>
      <c r="M206" s="3052"/>
      <c r="N206" s="3054"/>
      <c r="O206" s="2081"/>
      <c r="P206" s="2124"/>
    </row>
    <row r="207" spans="1:16" ht="21" customHeight="1">
      <c r="A207" s="1260"/>
      <c r="B207" s="1500" t="s">
        <v>456</v>
      </c>
      <c r="C207" s="2855" t="s">
        <v>2606</v>
      </c>
      <c r="D207" s="2855"/>
      <c r="E207" s="2856"/>
      <c r="F207" s="1285" t="s">
        <v>57</v>
      </c>
      <c r="G207" s="3084"/>
      <c r="H207" s="3085"/>
      <c r="I207" s="3085"/>
      <c r="J207" s="3085"/>
      <c r="K207" s="3085"/>
      <c r="L207" s="3085"/>
      <c r="M207" s="3085"/>
      <c r="N207" s="3086"/>
      <c r="O207" s="2081"/>
      <c r="P207" s="2124"/>
    </row>
    <row r="208" spans="1:16" ht="21" customHeight="1">
      <c r="A208" s="1260"/>
      <c r="B208" s="1500" t="s">
        <v>458</v>
      </c>
      <c r="C208" s="2855" t="s">
        <v>1653</v>
      </c>
      <c r="D208" s="2855"/>
      <c r="E208" s="2856"/>
      <c r="F208" s="1285" t="s">
        <v>57</v>
      </c>
      <c r="G208" s="3081"/>
      <c r="H208" s="3082"/>
      <c r="I208" s="3082"/>
      <c r="J208" s="3082"/>
      <c r="K208" s="3082"/>
      <c r="L208" s="3082"/>
      <c r="M208" s="3082"/>
      <c r="N208" s="3083"/>
      <c r="O208" s="2081"/>
      <c r="P208" s="2124"/>
    </row>
    <row r="209" spans="1:17" ht="24" customHeight="1">
      <c r="A209" s="1260"/>
      <c r="B209" s="1500" t="s">
        <v>594</v>
      </c>
      <c r="C209" s="2855" t="s">
        <v>2608</v>
      </c>
      <c r="D209" s="2855"/>
      <c r="E209" s="2856"/>
      <c r="F209" s="1285" t="s">
        <v>1442</v>
      </c>
      <c r="G209" s="3051" t="s">
        <v>2629</v>
      </c>
      <c r="H209" s="3052"/>
      <c r="I209" s="3052"/>
      <c r="J209" s="3052"/>
      <c r="K209" s="3052"/>
      <c r="L209" s="3052"/>
      <c r="M209" s="3052"/>
      <c r="N209" s="3054"/>
      <c r="O209" s="2081"/>
      <c r="P209" s="2124"/>
    </row>
    <row r="210" spans="1:17" ht="21" customHeight="1" thickBot="1">
      <c r="A210" s="1260"/>
      <c r="B210" s="1241" t="s">
        <v>596</v>
      </c>
      <c r="C210" s="2841" t="s">
        <v>2609</v>
      </c>
      <c r="D210" s="2841"/>
      <c r="E210" s="2842"/>
      <c r="F210" s="1287" t="s">
        <v>57</v>
      </c>
      <c r="G210" s="3055"/>
      <c r="H210" s="3056"/>
      <c r="I210" s="3056"/>
      <c r="J210" s="3056"/>
      <c r="K210" s="3056"/>
      <c r="L210" s="3056"/>
      <c r="M210" s="3056"/>
      <c r="N210" s="3057"/>
      <c r="O210" s="2195"/>
      <c r="P210" s="2124"/>
    </row>
    <row r="211" spans="1:17" ht="31.5" customHeight="1">
      <c r="B211" s="987" t="s">
        <v>648</v>
      </c>
      <c r="C211" s="2855" t="s">
        <v>2630</v>
      </c>
      <c r="D211" s="2855"/>
      <c r="E211" s="2855"/>
      <c r="F211" s="2855"/>
      <c r="G211" s="2856"/>
      <c r="H211" s="3058" t="s">
        <v>1442</v>
      </c>
      <c r="I211" s="3059"/>
      <c r="J211" s="3060"/>
      <c r="K211" s="3061"/>
      <c r="L211" s="3063" t="s">
        <v>2631</v>
      </c>
      <c r="M211" s="3064"/>
      <c r="N211" s="3065"/>
      <c r="O211" s="2051" t="s">
        <v>2632</v>
      </c>
      <c r="P211" s="3048" t="s">
        <v>2633</v>
      </c>
    </row>
    <row r="212" spans="1:17" ht="25.5" customHeight="1">
      <c r="B212" s="1224" t="s">
        <v>435</v>
      </c>
      <c r="C212" s="2855" t="s">
        <v>2634</v>
      </c>
      <c r="D212" s="2855"/>
      <c r="E212" s="2855"/>
      <c r="F212" s="2855"/>
      <c r="G212" s="2855"/>
      <c r="H212" s="2855"/>
      <c r="I212" s="2855"/>
      <c r="J212" s="2856"/>
      <c r="K212" s="3062"/>
      <c r="L212" s="3066"/>
      <c r="M212" s="3067"/>
      <c r="N212" s="3068"/>
      <c r="O212" s="2124"/>
      <c r="P212" s="3049"/>
      <c r="Q212" s="1288"/>
    </row>
    <row r="213" spans="1:17" ht="20.25" customHeight="1">
      <c r="B213" s="1224"/>
      <c r="C213" s="1617" t="s">
        <v>651</v>
      </c>
      <c r="D213" s="3014" t="s">
        <v>2635</v>
      </c>
      <c r="E213" s="3014"/>
      <c r="F213" s="3014"/>
      <c r="G213" s="3015"/>
      <c r="H213" s="2955" t="s">
        <v>57</v>
      </c>
      <c r="I213" s="2957"/>
      <c r="J213" s="2956"/>
      <c r="K213" s="3062"/>
      <c r="L213" s="3066"/>
      <c r="M213" s="3067"/>
      <c r="N213" s="3068"/>
      <c r="O213" s="2124"/>
      <c r="P213" s="3049"/>
    </row>
    <row r="214" spans="1:17" ht="20.25" customHeight="1">
      <c r="B214" s="1224"/>
      <c r="C214" s="1617" t="s">
        <v>489</v>
      </c>
      <c r="D214" s="2855" t="s">
        <v>1177</v>
      </c>
      <c r="E214" s="2855"/>
      <c r="F214" s="2855"/>
      <c r="G214" s="2856"/>
      <c r="H214" s="2955" t="s">
        <v>1442</v>
      </c>
      <c r="I214" s="2957"/>
      <c r="J214" s="2956"/>
      <c r="K214" s="3062"/>
      <c r="L214" s="3066"/>
      <c r="M214" s="3067"/>
      <c r="N214" s="3068"/>
      <c r="O214" s="2124"/>
      <c r="P214" s="3049"/>
    </row>
    <row r="215" spans="1:17" ht="20.25" customHeight="1">
      <c r="B215" s="1224"/>
      <c r="C215" s="1617" t="s">
        <v>493</v>
      </c>
      <c r="D215" s="2855" t="s">
        <v>2636</v>
      </c>
      <c r="E215" s="2855"/>
      <c r="F215" s="2855"/>
      <c r="G215" s="2856"/>
      <c r="H215" s="2955" t="s">
        <v>1442</v>
      </c>
      <c r="I215" s="2957"/>
      <c r="J215" s="2956"/>
      <c r="K215" s="3062"/>
      <c r="L215" s="3066"/>
      <c r="M215" s="3067"/>
      <c r="N215" s="3068"/>
      <c r="O215" s="2124"/>
      <c r="P215" s="3049"/>
    </row>
    <row r="216" spans="1:17" ht="20.25" customHeight="1">
      <c r="B216" s="1224"/>
      <c r="C216" s="1617" t="s">
        <v>498</v>
      </c>
      <c r="D216" s="2855" t="s">
        <v>2541</v>
      </c>
      <c r="E216" s="2855"/>
      <c r="F216" s="2855"/>
      <c r="G216" s="2856"/>
      <c r="H216" s="2955" t="s">
        <v>1442</v>
      </c>
      <c r="I216" s="2957"/>
      <c r="J216" s="2956"/>
      <c r="K216" s="3062"/>
      <c r="L216" s="3066"/>
      <c r="M216" s="3067"/>
      <c r="N216" s="3068"/>
      <c r="O216" s="2124"/>
      <c r="P216" s="3049"/>
    </row>
    <row r="217" spans="1:17" ht="25.5" customHeight="1" thickBot="1">
      <c r="B217" s="1224" t="s">
        <v>441</v>
      </c>
      <c r="C217" s="2867" t="s">
        <v>2637</v>
      </c>
      <c r="D217" s="2867"/>
      <c r="E217" s="2867"/>
      <c r="F217" s="2867"/>
      <c r="G217" s="2853"/>
      <c r="H217" s="3051" t="s">
        <v>2638</v>
      </c>
      <c r="I217" s="3052"/>
      <c r="J217" s="3053"/>
      <c r="K217" s="3062"/>
      <c r="L217" s="3069"/>
      <c r="M217" s="3070"/>
      <c r="N217" s="3071"/>
      <c r="O217" s="2197"/>
      <c r="P217" s="3050"/>
    </row>
    <row r="218" spans="1:17" s="1289" customFormat="1" ht="27" customHeight="1">
      <c r="A218" s="1205"/>
      <c r="B218" s="1594" t="s">
        <v>654</v>
      </c>
      <c r="C218" s="2855" t="s">
        <v>2639</v>
      </c>
      <c r="D218" s="2855"/>
      <c r="E218" s="2855"/>
      <c r="F218" s="2855"/>
      <c r="G218" s="2855"/>
      <c r="H218" s="2855"/>
      <c r="I218" s="2855"/>
      <c r="J218" s="2855"/>
      <c r="K218" s="2855"/>
      <c r="L218" s="2855"/>
      <c r="M218" s="2855"/>
      <c r="N218" s="2883"/>
      <c r="O218" s="3018" t="s">
        <v>1332</v>
      </c>
      <c r="P218" s="3031" t="s">
        <v>1332</v>
      </c>
    </row>
    <row r="219" spans="1:17" s="1289" customFormat="1" ht="21.75" customHeight="1">
      <c r="A219" s="1205"/>
      <c r="B219" s="1224" t="s">
        <v>435</v>
      </c>
      <c r="C219" s="2855" t="s">
        <v>2640</v>
      </c>
      <c r="D219" s="2855"/>
      <c r="E219" s="2856"/>
      <c r="F219" s="3032" t="s">
        <v>57</v>
      </c>
      <c r="G219" s="3033"/>
      <c r="H219" s="3033"/>
      <c r="I219" s="3033"/>
      <c r="J219" s="3034"/>
      <c r="K219" s="3035" t="s">
        <v>1521</v>
      </c>
      <c r="L219" s="3036" t="s">
        <v>2641</v>
      </c>
      <c r="M219" s="3037"/>
      <c r="N219" s="3038"/>
      <c r="O219" s="3019"/>
      <c r="P219" s="3019"/>
    </row>
    <row r="220" spans="1:17" s="1289" customFormat="1" ht="21.75" customHeight="1">
      <c r="A220" s="1205"/>
      <c r="B220" s="1224" t="s">
        <v>441</v>
      </c>
      <c r="C220" s="2855" t="s">
        <v>2642</v>
      </c>
      <c r="D220" s="2855"/>
      <c r="E220" s="2856"/>
      <c r="F220" s="3032" t="s">
        <v>57</v>
      </c>
      <c r="G220" s="3033"/>
      <c r="H220" s="3033"/>
      <c r="I220" s="3033"/>
      <c r="J220" s="3034"/>
      <c r="K220" s="3035"/>
      <c r="L220" s="3039"/>
      <c r="M220" s="3040"/>
      <c r="N220" s="3041"/>
      <c r="O220" s="3019"/>
      <c r="P220" s="3019"/>
    </row>
    <row r="221" spans="1:17" s="1289" customFormat="1" ht="31.5" customHeight="1">
      <c r="A221" s="1205"/>
      <c r="B221" s="1224" t="s">
        <v>443</v>
      </c>
      <c r="C221" s="2855" t="s">
        <v>2643</v>
      </c>
      <c r="D221" s="2855"/>
      <c r="E221" s="2856"/>
      <c r="F221" s="3045" t="s">
        <v>1340</v>
      </c>
      <c r="G221" s="3046"/>
      <c r="H221" s="3046"/>
      <c r="I221" s="3046"/>
      <c r="J221" s="3047"/>
      <c r="K221" s="3035"/>
      <c r="L221" s="3039"/>
      <c r="M221" s="3040"/>
      <c r="N221" s="3041"/>
      <c r="O221" s="3019"/>
      <c r="P221" s="3019"/>
    </row>
    <row r="222" spans="1:17" s="1289" customFormat="1" ht="24.75" customHeight="1">
      <c r="A222" s="1205"/>
      <c r="B222" s="987"/>
      <c r="C222" s="2855" t="s">
        <v>2644</v>
      </c>
      <c r="D222" s="2855"/>
      <c r="E222" s="2856"/>
      <c r="F222" s="3045" t="s">
        <v>1340</v>
      </c>
      <c r="G222" s="3046"/>
      <c r="H222" s="3046"/>
      <c r="I222" s="3046"/>
      <c r="J222" s="3047"/>
      <c r="K222" s="3035"/>
      <c r="L222" s="3039"/>
      <c r="M222" s="3040"/>
      <c r="N222" s="3041"/>
      <c r="O222" s="3020"/>
      <c r="P222" s="3020"/>
    </row>
    <row r="223" spans="1:17" s="1289" customFormat="1" ht="33.75" customHeight="1">
      <c r="A223" s="1205"/>
      <c r="B223" s="1224" t="s">
        <v>445</v>
      </c>
      <c r="C223" s="2900" t="s">
        <v>2645</v>
      </c>
      <c r="D223" s="2900"/>
      <c r="E223" s="2901"/>
      <c r="F223" s="3045" t="s">
        <v>57</v>
      </c>
      <c r="G223" s="3046"/>
      <c r="H223" s="3046"/>
      <c r="I223" s="3046"/>
      <c r="J223" s="3047"/>
      <c r="K223" s="3035"/>
      <c r="L223" s="3039"/>
      <c r="M223" s="3040"/>
      <c r="N223" s="3041"/>
      <c r="O223" s="3021" t="s">
        <v>1679</v>
      </c>
      <c r="P223" s="3018" t="s">
        <v>1332</v>
      </c>
    </row>
    <row r="224" spans="1:17" s="1289" customFormat="1" ht="22.5" customHeight="1">
      <c r="A224" s="1205"/>
      <c r="B224" s="1290"/>
      <c r="C224" s="2855" t="s">
        <v>2646</v>
      </c>
      <c r="D224" s="2855"/>
      <c r="E224" s="2856"/>
      <c r="F224" s="3023" t="s">
        <v>1340</v>
      </c>
      <c r="G224" s="3024"/>
      <c r="H224" s="3024"/>
      <c r="I224" s="3024"/>
      <c r="J224" s="3025"/>
      <c r="K224" s="3035"/>
      <c r="L224" s="3039"/>
      <c r="M224" s="3040"/>
      <c r="N224" s="3041"/>
      <c r="O224" s="3022"/>
      <c r="P224" s="3020"/>
    </row>
    <row r="225" spans="1:16" s="1289" customFormat="1" ht="34.5" customHeight="1">
      <c r="A225" s="1205"/>
      <c r="B225" s="1593" t="s">
        <v>662</v>
      </c>
      <c r="C225" s="3026" t="s">
        <v>2647</v>
      </c>
      <c r="D225" s="3026"/>
      <c r="E225" s="3026"/>
      <c r="F225" s="3026"/>
      <c r="G225" s="3026"/>
      <c r="H225" s="3027" t="s">
        <v>1340</v>
      </c>
      <c r="I225" s="3028"/>
      <c r="J225" s="3029"/>
      <c r="K225" s="3035"/>
      <c r="L225" s="3039"/>
      <c r="M225" s="3040"/>
      <c r="N225" s="3041"/>
      <c r="O225" s="3030" t="s">
        <v>2648</v>
      </c>
      <c r="P225" s="3019"/>
    </row>
    <row r="226" spans="1:16" s="1289" customFormat="1" ht="26.25" customHeight="1">
      <c r="A226" s="1205"/>
      <c r="B226" s="1221" t="s">
        <v>435</v>
      </c>
      <c r="C226" s="2855" t="s">
        <v>2649</v>
      </c>
      <c r="D226" s="2855"/>
      <c r="E226" s="2855"/>
      <c r="F226" s="2855"/>
      <c r="G226" s="2855"/>
      <c r="H226" s="3027"/>
      <c r="I226" s="3028"/>
      <c r="J226" s="3029"/>
      <c r="K226" s="3035"/>
      <c r="L226" s="3042"/>
      <c r="M226" s="3043"/>
      <c r="N226" s="3044"/>
      <c r="O226" s="3022"/>
      <c r="P226" s="3020"/>
    </row>
    <row r="227" spans="1:16" ht="34.5" customHeight="1">
      <c r="B227" s="987" t="s">
        <v>665</v>
      </c>
      <c r="C227" s="2855" t="s">
        <v>2650</v>
      </c>
      <c r="D227" s="2855"/>
      <c r="E227" s="2855"/>
      <c r="F227" s="2855"/>
      <c r="G227" s="2855"/>
      <c r="H227" s="2896"/>
      <c r="I227" s="2896"/>
      <c r="J227" s="2896"/>
      <c r="K227" s="2896"/>
      <c r="L227" s="2896"/>
      <c r="M227" s="2896"/>
      <c r="N227" s="2896"/>
      <c r="O227" s="2051" t="s">
        <v>1332</v>
      </c>
      <c r="P227" s="2051" t="s">
        <v>1332</v>
      </c>
    </row>
    <row r="228" spans="1:16" ht="57.75" customHeight="1">
      <c r="B228" s="1291" t="s">
        <v>435</v>
      </c>
      <c r="C228" s="3002" t="s">
        <v>2544</v>
      </c>
      <c r="D228" s="3002"/>
      <c r="E228" s="3002"/>
      <c r="F228" s="3002"/>
      <c r="G228" s="3002"/>
      <c r="H228" s="3002"/>
      <c r="I228" s="3002"/>
      <c r="J228" s="3003"/>
      <c r="K228" s="1596" t="s">
        <v>1442</v>
      </c>
      <c r="L228" s="3004" t="s">
        <v>1521</v>
      </c>
      <c r="M228" s="3007" t="s">
        <v>2651</v>
      </c>
      <c r="N228" s="3008"/>
      <c r="O228" s="2124"/>
      <c r="P228" s="2124"/>
    </row>
    <row r="229" spans="1:16" ht="31.5" customHeight="1">
      <c r="B229" s="1291" t="s">
        <v>441</v>
      </c>
      <c r="C229" s="3002" t="s">
        <v>2545</v>
      </c>
      <c r="D229" s="3002"/>
      <c r="E229" s="3002"/>
      <c r="F229" s="3002"/>
      <c r="G229" s="3002"/>
      <c r="H229" s="3002"/>
      <c r="I229" s="3002"/>
      <c r="J229" s="3003"/>
      <c r="K229" s="1596" t="s">
        <v>1442</v>
      </c>
      <c r="L229" s="3005"/>
      <c r="M229" s="3009"/>
      <c r="N229" s="3010"/>
      <c r="O229" s="2124"/>
      <c r="P229" s="2124"/>
    </row>
    <row r="230" spans="1:16" ht="46.5" customHeight="1">
      <c r="B230" s="1291" t="s">
        <v>443</v>
      </c>
      <c r="C230" s="3002" t="s">
        <v>2546</v>
      </c>
      <c r="D230" s="3002"/>
      <c r="E230" s="3002"/>
      <c r="F230" s="3002"/>
      <c r="G230" s="3002"/>
      <c r="H230" s="3002"/>
      <c r="I230" s="3002"/>
      <c r="J230" s="3003"/>
      <c r="K230" s="1596" t="s">
        <v>1442</v>
      </c>
      <c r="L230" s="3005"/>
      <c r="M230" s="3009"/>
      <c r="N230" s="3010"/>
      <c r="O230" s="2124"/>
      <c r="P230" s="2124"/>
    </row>
    <row r="231" spans="1:16" ht="21.75" customHeight="1">
      <c r="B231" s="1291" t="s">
        <v>445</v>
      </c>
      <c r="C231" s="3002" t="s">
        <v>2652</v>
      </c>
      <c r="D231" s="3002"/>
      <c r="E231" s="3002"/>
      <c r="F231" s="3002"/>
      <c r="G231" s="3002"/>
      <c r="H231" s="3002"/>
      <c r="I231" s="3002"/>
      <c r="J231" s="3003"/>
      <c r="K231" s="1596" t="s">
        <v>1442</v>
      </c>
      <c r="L231" s="3005"/>
      <c r="M231" s="3009"/>
      <c r="N231" s="3010"/>
      <c r="O231" s="2124"/>
      <c r="P231" s="2124"/>
    </row>
    <row r="232" spans="1:16" ht="21.75" customHeight="1">
      <c r="B232" s="1291" t="s">
        <v>448</v>
      </c>
      <c r="C232" s="3002" t="s">
        <v>2430</v>
      </c>
      <c r="D232" s="3002"/>
      <c r="E232" s="3002"/>
      <c r="F232" s="3002"/>
      <c r="G232" s="3002"/>
      <c r="H232" s="3002"/>
      <c r="I232" s="3002"/>
      <c r="J232" s="3003"/>
      <c r="K232" s="1596" t="s">
        <v>1442</v>
      </c>
      <c r="L232" s="3005"/>
      <c r="M232" s="3009"/>
      <c r="N232" s="3010"/>
      <c r="O232" s="2124"/>
      <c r="P232" s="2124"/>
    </row>
    <row r="233" spans="1:16" ht="21.75" customHeight="1">
      <c r="B233" s="1291" t="s">
        <v>450</v>
      </c>
      <c r="C233" s="3002" t="s">
        <v>2431</v>
      </c>
      <c r="D233" s="3002"/>
      <c r="E233" s="3002"/>
      <c r="F233" s="3002"/>
      <c r="G233" s="3002"/>
      <c r="H233" s="3002"/>
      <c r="I233" s="3002"/>
      <c r="J233" s="3003"/>
      <c r="K233" s="1596" t="s">
        <v>57</v>
      </c>
      <c r="L233" s="3005"/>
      <c r="M233" s="3009"/>
      <c r="N233" s="3010"/>
      <c r="O233" s="2124"/>
      <c r="P233" s="2124"/>
    </row>
    <row r="234" spans="1:16" ht="21.75" customHeight="1">
      <c r="B234" s="1291" t="s">
        <v>453</v>
      </c>
      <c r="C234" s="3002" t="s">
        <v>2432</v>
      </c>
      <c r="D234" s="3002"/>
      <c r="E234" s="3002"/>
      <c r="F234" s="3002"/>
      <c r="G234" s="3002"/>
      <c r="H234" s="3002"/>
      <c r="I234" s="3002"/>
      <c r="J234" s="3003"/>
      <c r="K234" s="1596" t="s">
        <v>1442</v>
      </c>
      <c r="L234" s="3005"/>
      <c r="M234" s="3009"/>
      <c r="N234" s="3010"/>
      <c r="O234" s="2124"/>
      <c r="P234" s="2124"/>
    </row>
    <row r="235" spans="1:16" ht="21.75" customHeight="1">
      <c r="B235" s="1291" t="s">
        <v>456</v>
      </c>
      <c r="C235" s="3002" t="s">
        <v>2433</v>
      </c>
      <c r="D235" s="3002"/>
      <c r="E235" s="3002"/>
      <c r="F235" s="3002"/>
      <c r="G235" s="3002"/>
      <c r="H235" s="3002"/>
      <c r="I235" s="3002"/>
      <c r="J235" s="3003"/>
      <c r="K235" s="1596" t="s">
        <v>1442</v>
      </c>
      <c r="L235" s="3005"/>
      <c r="M235" s="3009"/>
      <c r="N235" s="3010"/>
      <c r="O235" s="2124"/>
      <c r="P235" s="2124"/>
    </row>
    <row r="236" spans="1:16" ht="21.75" customHeight="1">
      <c r="B236" s="1291" t="s">
        <v>458</v>
      </c>
      <c r="C236" s="3002" t="s">
        <v>2653</v>
      </c>
      <c r="D236" s="3002"/>
      <c r="E236" s="3002"/>
      <c r="F236" s="3002"/>
      <c r="G236" s="3002"/>
      <c r="H236" s="3002"/>
      <c r="I236" s="3002"/>
      <c r="J236" s="3003"/>
      <c r="K236" s="1596" t="s">
        <v>1442</v>
      </c>
      <c r="L236" s="3005"/>
      <c r="M236" s="3009"/>
      <c r="N236" s="3010"/>
      <c r="O236" s="2124"/>
      <c r="P236" s="2124"/>
    </row>
    <row r="237" spans="1:16" ht="21.75" customHeight="1">
      <c r="B237" s="1291" t="s">
        <v>594</v>
      </c>
      <c r="C237" s="3002" t="s">
        <v>2552</v>
      </c>
      <c r="D237" s="3002"/>
      <c r="E237" s="3002"/>
      <c r="F237" s="3002"/>
      <c r="G237" s="3002"/>
      <c r="H237" s="3002"/>
      <c r="I237" s="3002"/>
      <c r="J237" s="3003"/>
      <c r="K237" s="1596" t="s">
        <v>57</v>
      </c>
      <c r="L237" s="3005"/>
      <c r="M237" s="3009"/>
      <c r="N237" s="3010"/>
      <c r="O237" s="2124"/>
      <c r="P237" s="2124"/>
    </row>
    <row r="238" spans="1:16" ht="21.75" customHeight="1">
      <c r="B238" s="1291" t="s">
        <v>596</v>
      </c>
      <c r="C238" s="3002" t="s">
        <v>2654</v>
      </c>
      <c r="D238" s="3002"/>
      <c r="E238" s="3002"/>
      <c r="F238" s="3002"/>
      <c r="G238" s="3002"/>
      <c r="H238" s="3002"/>
      <c r="I238" s="3002"/>
      <c r="J238" s="3003"/>
      <c r="K238" s="1603" t="s">
        <v>57</v>
      </c>
      <c r="L238" s="3005"/>
      <c r="M238" s="3009"/>
      <c r="N238" s="3010"/>
      <c r="O238" s="2124"/>
      <c r="P238" s="2124"/>
    </row>
    <row r="239" spans="1:16" ht="21.75" customHeight="1">
      <c r="B239" s="1291" t="s">
        <v>673</v>
      </c>
      <c r="C239" s="3002" t="s">
        <v>2437</v>
      </c>
      <c r="D239" s="3002"/>
      <c r="E239" s="3002"/>
      <c r="F239" s="3002"/>
      <c r="G239" s="3002"/>
      <c r="H239" s="3002"/>
      <c r="I239" s="3002"/>
      <c r="J239" s="3003"/>
      <c r="K239" s="1596" t="s">
        <v>57</v>
      </c>
      <c r="L239" s="3005"/>
      <c r="M239" s="3009"/>
      <c r="N239" s="3010"/>
      <c r="O239" s="2124"/>
      <c r="P239" s="2124"/>
    </row>
    <row r="240" spans="1:16" ht="24" customHeight="1">
      <c r="B240" s="1292" t="s">
        <v>600</v>
      </c>
      <c r="C240" s="2855" t="s">
        <v>2655</v>
      </c>
      <c r="D240" s="2855"/>
      <c r="E240" s="2855"/>
      <c r="F240" s="2855"/>
      <c r="G240" s="2855"/>
      <c r="H240" s="2855"/>
      <c r="I240" s="2855"/>
      <c r="J240" s="2856"/>
      <c r="K240" s="1603" t="s">
        <v>57</v>
      </c>
      <c r="L240" s="3005"/>
      <c r="M240" s="3009"/>
      <c r="N240" s="3010"/>
      <c r="O240" s="2124"/>
      <c r="P240" s="2124"/>
    </row>
    <row r="241" spans="2:17" ht="34.5" customHeight="1">
      <c r="B241" s="1291"/>
      <c r="C241" s="2855" t="s">
        <v>2656</v>
      </c>
      <c r="D241" s="2855"/>
      <c r="E241" s="2856"/>
      <c r="F241" s="2939"/>
      <c r="G241" s="3013"/>
      <c r="H241" s="3013"/>
      <c r="I241" s="3013"/>
      <c r="J241" s="3013"/>
      <c r="K241" s="3013"/>
      <c r="L241" s="3005"/>
      <c r="M241" s="3009"/>
      <c r="N241" s="3010"/>
      <c r="O241" s="2124"/>
      <c r="P241" s="2124"/>
    </row>
    <row r="242" spans="2:17" ht="23.25" customHeight="1">
      <c r="B242" s="1293" t="s">
        <v>676</v>
      </c>
      <c r="C242" s="3014" t="s">
        <v>1698</v>
      </c>
      <c r="D242" s="3014"/>
      <c r="E242" s="3014"/>
      <c r="F242" s="3014"/>
      <c r="G242" s="3014"/>
      <c r="H242" s="3014"/>
      <c r="I242" s="3014"/>
      <c r="J242" s="3015"/>
      <c r="K242" s="1294">
        <v>2018</v>
      </c>
      <c r="L242" s="3005"/>
      <c r="M242" s="3009"/>
      <c r="N242" s="3010"/>
      <c r="O242" s="2124"/>
      <c r="P242" s="2124"/>
    </row>
    <row r="243" spans="2:17" ht="23.25" customHeight="1">
      <c r="B243" s="1293" t="s">
        <v>678</v>
      </c>
      <c r="C243" s="2855" t="s">
        <v>2657</v>
      </c>
      <c r="D243" s="2855"/>
      <c r="E243" s="2856"/>
      <c r="F243" s="2495" t="s">
        <v>2658</v>
      </c>
      <c r="G243" s="3016"/>
      <c r="H243" s="3016"/>
      <c r="I243" s="3016"/>
      <c r="J243" s="3016"/>
      <c r="K243" s="3017"/>
      <c r="L243" s="3006"/>
      <c r="M243" s="3011"/>
      <c r="N243" s="3012"/>
      <c r="O243" s="2197"/>
      <c r="P243" s="2124"/>
    </row>
    <row r="244" spans="2:17" ht="23.25" customHeight="1">
      <c r="B244" s="1293" t="s">
        <v>680</v>
      </c>
      <c r="C244" s="2855" t="s">
        <v>2659</v>
      </c>
      <c r="D244" s="2855"/>
      <c r="E244" s="2855"/>
      <c r="F244" s="2855"/>
      <c r="G244" s="2855"/>
      <c r="H244" s="2855"/>
      <c r="I244" s="2855"/>
      <c r="J244" s="2855"/>
      <c r="K244" s="2855"/>
      <c r="L244" s="2855"/>
      <c r="M244" s="2855"/>
      <c r="N244" s="2883"/>
      <c r="O244" s="2051" t="s">
        <v>2660</v>
      </c>
      <c r="P244" s="2051" t="s">
        <v>1332</v>
      </c>
    </row>
    <row r="245" spans="2:17" ht="19.5" customHeight="1">
      <c r="B245" s="1292" t="s">
        <v>435</v>
      </c>
      <c r="C245" s="2988" t="s">
        <v>2543</v>
      </c>
      <c r="D245" s="2988"/>
      <c r="E245" s="2989"/>
      <c r="F245" s="2990" t="s">
        <v>2661</v>
      </c>
      <c r="G245" s="2991"/>
      <c r="H245" s="1747" t="s">
        <v>1521</v>
      </c>
      <c r="I245" s="2993" t="s">
        <v>2662</v>
      </c>
      <c r="J245" s="2994"/>
      <c r="K245" s="2994"/>
      <c r="L245" s="2994"/>
      <c r="M245" s="2994"/>
      <c r="N245" s="2995"/>
      <c r="O245" s="2124"/>
      <c r="P245" s="2124"/>
      <c r="Q245" s="1205" t="s">
        <v>2663</v>
      </c>
    </row>
    <row r="246" spans="2:17" ht="32.25" customHeight="1">
      <c r="B246" s="1292" t="s">
        <v>441</v>
      </c>
      <c r="C246" s="2988" t="s">
        <v>2664</v>
      </c>
      <c r="D246" s="2988"/>
      <c r="E246" s="2989"/>
      <c r="F246" s="2990" t="s">
        <v>1708</v>
      </c>
      <c r="G246" s="2991"/>
      <c r="H246" s="2992"/>
      <c r="I246" s="2996"/>
      <c r="J246" s="2997"/>
      <c r="K246" s="2997"/>
      <c r="L246" s="2997"/>
      <c r="M246" s="2997"/>
      <c r="N246" s="2998"/>
      <c r="O246" s="2124"/>
      <c r="P246" s="2124"/>
    </row>
    <row r="247" spans="2:17" ht="28.5" customHeight="1">
      <c r="B247" s="1292" t="s">
        <v>443</v>
      </c>
      <c r="C247" s="2988" t="s">
        <v>2665</v>
      </c>
      <c r="D247" s="2988"/>
      <c r="E247" s="2989"/>
      <c r="F247" s="2990" t="s">
        <v>1710</v>
      </c>
      <c r="G247" s="2991"/>
      <c r="H247" s="2992"/>
      <c r="I247" s="2996"/>
      <c r="J247" s="2997"/>
      <c r="K247" s="2997"/>
      <c r="L247" s="2997"/>
      <c r="M247" s="2997"/>
      <c r="N247" s="2998"/>
      <c r="O247" s="2124"/>
      <c r="P247" s="2124"/>
    </row>
    <row r="248" spans="2:17" ht="28.5" customHeight="1">
      <c r="B248" s="1292" t="s">
        <v>445</v>
      </c>
      <c r="C248" s="2988" t="s">
        <v>2666</v>
      </c>
      <c r="D248" s="2988"/>
      <c r="E248" s="2989"/>
      <c r="F248" s="2873" t="s">
        <v>1712</v>
      </c>
      <c r="G248" s="2875"/>
      <c r="H248" s="2992"/>
      <c r="I248" s="2996"/>
      <c r="J248" s="2997"/>
      <c r="K248" s="2997"/>
      <c r="L248" s="2997"/>
      <c r="M248" s="2997"/>
      <c r="N248" s="2998"/>
      <c r="O248" s="2124"/>
      <c r="P248" s="2124"/>
    </row>
    <row r="249" spans="2:17" ht="18.75" customHeight="1">
      <c r="B249" s="1292" t="s">
        <v>448</v>
      </c>
      <c r="C249" s="2988" t="s">
        <v>2667</v>
      </c>
      <c r="D249" s="2988"/>
      <c r="E249" s="2989"/>
      <c r="F249" s="2990" t="s">
        <v>1442</v>
      </c>
      <c r="G249" s="2991"/>
      <c r="H249" s="2992"/>
      <c r="I249" s="2996"/>
      <c r="J249" s="2997"/>
      <c r="K249" s="2997"/>
      <c r="L249" s="2997"/>
      <c r="M249" s="2997"/>
      <c r="N249" s="2998"/>
      <c r="O249" s="2124"/>
      <c r="P249" s="2124"/>
    </row>
    <row r="250" spans="2:17" ht="19.5" customHeight="1">
      <c r="B250" s="1293"/>
      <c r="C250" s="2988" t="s">
        <v>2668</v>
      </c>
      <c r="D250" s="2988"/>
      <c r="E250" s="2989"/>
      <c r="F250" s="2990" t="s">
        <v>2669</v>
      </c>
      <c r="G250" s="2991"/>
      <c r="H250" s="1749"/>
      <c r="I250" s="2999"/>
      <c r="J250" s="3000"/>
      <c r="K250" s="3000"/>
      <c r="L250" s="3000"/>
      <c r="M250" s="3000"/>
      <c r="N250" s="3001"/>
      <c r="O250" s="2124"/>
      <c r="P250" s="2197"/>
    </row>
    <row r="251" spans="2:17" ht="92.25" customHeight="1">
      <c r="B251" s="1293" t="s">
        <v>684</v>
      </c>
      <c r="C251" s="2855" t="s">
        <v>1716</v>
      </c>
      <c r="D251" s="2855"/>
      <c r="E251" s="2855"/>
      <c r="F251" s="2855"/>
      <c r="G251" s="871" t="s">
        <v>237</v>
      </c>
      <c r="H251" s="1469" t="s">
        <v>1521</v>
      </c>
      <c r="I251" s="2870" t="s">
        <v>2670</v>
      </c>
      <c r="J251" s="2871"/>
      <c r="K251" s="2871"/>
      <c r="L251" s="2871"/>
      <c r="M251" s="2871"/>
      <c r="N251" s="2968"/>
      <c r="O251" s="26" t="s">
        <v>1720</v>
      </c>
      <c r="P251" s="1540" t="s">
        <v>1332</v>
      </c>
      <c r="Q251" s="1205" t="s">
        <v>2671</v>
      </c>
    </row>
    <row r="252" spans="2:17" ht="37.5" customHeight="1">
      <c r="B252" s="1293" t="s">
        <v>686</v>
      </c>
      <c r="C252" s="2855" t="s">
        <v>2672</v>
      </c>
      <c r="D252" s="2855"/>
      <c r="E252" s="2855"/>
      <c r="F252" s="10" t="s">
        <v>57</v>
      </c>
      <c r="G252" s="24" t="s">
        <v>1521</v>
      </c>
      <c r="H252" s="2985" t="s">
        <v>2673</v>
      </c>
      <c r="I252" s="2986"/>
      <c r="J252" s="2986"/>
      <c r="K252" s="2986"/>
      <c r="L252" s="2986"/>
      <c r="M252" s="2986"/>
      <c r="N252" s="2987"/>
      <c r="O252" s="2982" t="s">
        <v>2674</v>
      </c>
      <c r="P252" s="2982" t="s">
        <v>2675</v>
      </c>
    </row>
    <row r="253" spans="2:17" ht="26.25" customHeight="1">
      <c r="B253" s="1295" t="s">
        <v>688</v>
      </c>
      <c r="C253" s="2855" t="s">
        <v>2676</v>
      </c>
      <c r="D253" s="2855"/>
      <c r="E253" s="2855"/>
      <c r="F253" s="2855"/>
      <c r="G253" s="2855"/>
      <c r="H253" s="2855"/>
      <c r="I253" s="2855"/>
      <c r="J253" s="2855"/>
      <c r="K253" s="2855"/>
      <c r="L253" s="2855"/>
      <c r="M253" s="2855"/>
      <c r="N253" s="2855"/>
      <c r="O253" s="2983"/>
      <c r="P253" s="2983"/>
    </row>
    <row r="254" spans="2:17" ht="36.950000000000003" customHeight="1">
      <c r="B254" s="1296" t="s">
        <v>435</v>
      </c>
      <c r="C254" s="2855" t="s">
        <v>2677</v>
      </c>
      <c r="D254" s="2855"/>
      <c r="E254" s="2856"/>
      <c r="F254" s="1285" t="s">
        <v>1340</v>
      </c>
      <c r="G254" s="24" t="s">
        <v>1521</v>
      </c>
      <c r="H254" s="2873" t="s">
        <v>2678</v>
      </c>
      <c r="I254" s="2874"/>
      <c r="J254" s="2874"/>
      <c r="K254" s="2874"/>
      <c r="L254" s="2874"/>
      <c r="M254" s="2874"/>
      <c r="N254" s="2970"/>
      <c r="O254" s="2983"/>
      <c r="P254" s="2983"/>
    </row>
    <row r="255" spans="2:17" ht="21" customHeight="1">
      <c r="B255" s="1278"/>
      <c r="C255" s="1585" t="s">
        <v>458</v>
      </c>
      <c r="D255" s="2855" t="s">
        <v>2679</v>
      </c>
      <c r="E255" s="2855"/>
      <c r="F255" s="2985" t="s">
        <v>2680</v>
      </c>
      <c r="G255" s="2986"/>
      <c r="H255" s="2986"/>
      <c r="I255" s="2986"/>
      <c r="J255" s="2986"/>
      <c r="K255" s="2986"/>
      <c r="L255" s="2986"/>
      <c r="M255" s="2986"/>
      <c r="N255" s="2987"/>
      <c r="O255" s="2983"/>
      <c r="P255" s="2983"/>
    </row>
    <row r="256" spans="2:17" ht="27" customHeight="1">
      <c r="B256" s="1221" t="s">
        <v>441</v>
      </c>
      <c r="C256" s="2855" t="s">
        <v>2681</v>
      </c>
      <c r="D256" s="2855"/>
      <c r="E256" s="2855"/>
      <c r="F256" s="1285" t="s">
        <v>1340</v>
      </c>
      <c r="G256" s="24" t="s">
        <v>1521</v>
      </c>
      <c r="H256" s="2873"/>
      <c r="I256" s="2874"/>
      <c r="J256" s="2874"/>
      <c r="K256" s="2874"/>
      <c r="L256" s="2874"/>
      <c r="M256" s="2874"/>
      <c r="N256" s="2970"/>
      <c r="O256" s="2983"/>
      <c r="P256" s="2983"/>
    </row>
    <row r="257" spans="2:16" ht="24" customHeight="1">
      <c r="B257" s="1278"/>
      <c r="C257" s="1585" t="s">
        <v>458</v>
      </c>
      <c r="D257" s="2855" t="s">
        <v>2679</v>
      </c>
      <c r="E257" s="2855"/>
      <c r="F257" s="2873"/>
      <c r="G257" s="2874"/>
      <c r="H257" s="2874"/>
      <c r="I257" s="2874"/>
      <c r="J257" s="2874"/>
      <c r="K257" s="2874"/>
      <c r="L257" s="2874"/>
      <c r="M257" s="2874"/>
      <c r="N257" s="2970"/>
      <c r="O257" s="2983"/>
      <c r="P257" s="2983"/>
    </row>
    <row r="258" spans="2:16" ht="103.5" customHeight="1">
      <c r="B258" s="1221" t="s">
        <v>443</v>
      </c>
      <c r="C258" s="2900" t="s">
        <v>2682</v>
      </c>
      <c r="D258" s="2900"/>
      <c r="E258" s="2900"/>
      <c r="F258" s="1285" t="s">
        <v>1340</v>
      </c>
      <c r="G258" s="24" t="s">
        <v>1521</v>
      </c>
      <c r="H258" s="2873"/>
      <c r="I258" s="2874"/>
      <c r="J258" s="2874"/>
      <c r="K258" s="2874"/>
      <c r="L258" s="2874"/>
      <c r="M258" s="2874"/>
      <c r="N258" s="2970"/>
      <c r="O258" s="2983"/>
      <c r="P258" s="2983"/>
    </row>
    <row r="259" spans="2:16" ht="23.25" customHeight="1">
      <c r="B259" s="1278"/>
      <c r="C259" s="1585" t="s">
        <v>458</v>
      </c>
      <c r="D259" s="2855" t="s">
        <v>2679</v>
      </c>
      <c r="E259" s="2855"/>
      <c r="F259" s="2873"/>
      <c r="G259" s="2874"/>
      <c r="H259" s="2874"/>
      <c r="I259" s="2874"/>
      <c r="J259" s="2874"/>
      <c r="K259" s="2874"/>
      <c r="L259" s="2874"/>
      <c r="M259" s="2874"/>
      <c r="N259" s="2970"/>
      <c r="O259" s="2984"/>
      <c r="P259" s="2983"/>
    </row>
    <row r="260" spans="2:16" ht="39.75" customHeight="1">
      <c r="B260" s="1295" t="s">
        <v>694</v>
      </c>
      <c r="C260" s="2855" t="s">
        <v>2683</v>
      </c>
      <c r="D260" s="2855"/>
      <c r="E260" s="2855"/>
      <c r="F260" s="10" t="s">
        <v>57</v>
      </c>
      <c r="G260" s="2971" t="s">
        <v>1521</v>
      </c>
      <c r="H260" s="2973" t="s">
        <v>2684</v>
      </c>
      <c r="I260" s="2974"/>
      <c r="J260" s="2974"/>
      <c r="K260" s="2974"/>
      <c r="L260" s="2974"/>
      <c r="M260" s="2974"/>
      <c r="N260" s="2975"/>
      <c r="O260" s="2124" t="s">
        <v>2674</v>
      </c>
      <c r="P260" s="2051" t="s">
        <v>2685</v>
      </c>
    </row>
    <row r="261" spans="2:16" ht="34.5" customHeight="1">
      <c r="B261" s="1292" t="s">
        <v>435</v>
      </c>
      <c r="C261" s="2855" t="s">
        <v>2686</v>
      </c>
      <c r="D261" s="2855"/>
      <c r="E261" s="2856"/>
      <c r="F261" s="1285" t="s">
        <v>1340</v>
      </c>
      <c r="G261" s="2960"/>
      <c r="H261" s="2976"/>
      <c r="I261" s="2977"/>
      <c r="J261" s="2977"/>
      <c r="K261" s="2977"/>
      <c r="L261" s="2977"/>
      <c r="M261" s="2977"/>
      <c r="N261" s="2978"/>
      <c r="O261" s="2124"/>
      <c r="P261" s="2124"/>
    </row>
    <row r="262" spans="2:16" ht="30" customHeight="1">
      <c r="B262" s="1292" t="s">
        <v>441</v>
      </c>
      <c r="C262" s="2855" t="s">
        <v>2687</v>
      </c>
      <c r="D262" s="2855"/>
      <c r="E262" s="2856"/>
      <c r="F262" s="1285" t="s">
        <v>1340</v>
      </c>
      <c r="G262" s="2960"/>
      <c r="H262" s="2976"/>
      <c r="I262" s="2977"/>
      <c r="J262" s="2977"/>
      <c r="K262" s="2977"/>
      <c r="L262" s="2977"/>
      <c r="M262" s="2977"/>
      <c r="N262" s="2978"/>
      <c r="O262" s="2124"/>
      <c r="P262" s="2124"/>
    </row>
    <row r="263" spans="2:16" ht="39.75" customHeight="1">
      <c r="B263" s="1292" t="s">
        <v>443</v>
      </c>
      <c r="C263" s="2855" t="s">
        <v>2688</v>
      </c>
      <c r="D263" s="2855"/>
      <c r="E263" s="2856"/>
      <c r="F263" s="1285" t="s">
        <v>1340</v>
      </c>
      <c r="G263" s="2960"/>
      <c r="H263" s="2976"/>
      <c r="I263" s="2977"/>
      <c r="J263" s="2977"/>
      <c r="K263" s="2977"/>
      <c r="L263" s="2977"/>
      <c r="M263" s="2977"/>
      <c r="N263" s="2978"/>
      <c r="O263" s="2124"/>
      <c r="P263" s="2124"/>
    </row>
    <row r="264" spans="2:16" ht="39.75" customHeight="1" thickBot="1">
      <c r="B264" s="1297" t="s">
        <v>445</v>
      </c>
      <c r="C264" s="2841" t="s">
        <v>2689</v>
      </c>
      <c r="D264" s="2841"/>
      <c r="E264" s="2842"/>
      <c r="F264" s="1597" t="s">
        <v>1340</v>
      </c>
      <c r="G264" s="2972"/>
      <c r="H264" s="2979"/>
      <c r="I264" s="2980"/>
      <c r="J264" s="2980"/>
      <c r="K264" s="2980"/>
      <c r="L264" s="2980"/>
      <c r="M264" s="2980"/>
      <c r="N264" s="2981"/>
      <c r="O264" s="2052"/>
      <c r="P264" s="2052"/>
    </row>
    <row r="265" spans="2:16" ht="23.25" customHeight="1" thickBot="1">
      <c r="B265" s="1945" t="s">
        <v>1737</v>
      </c>
      <c r="C265" s="1946"/>
      <c r="D265" s="1946"/>
      <c r="E265" s="1946"/>
      <c r="F265" s="1946"/>
      <c r="G265" s="1946"/>
      <c r="H265" s="2969"/>
      <c r="I265" s="2969"/>
      <c r="J265" s="2969"/>
      <c r="K265" s="2969"/>
      <c r="L265" s="2969"/>
      <c r="M265" s="2969"/>
      <c r="N265" s="2969"/>
      <c r="O265" s="1946"/>
      <c r="P265" s="1947"/>
    </row>
    <row r="266" spans="2:16" ht="38.25" customHeight="1">
      <c r="B266" s="1298" t="s">
        <v>701</v>
      </c>
      <c r="C266" s="2958" t="s">
        <v>2690</v>
      </c>
      <c r="D266" s="2958"/>
      <c r="E266" s="2958"/>
      <c r="F266" s="2958"/>
      <c r="G266" s="1299" t="s">
        <v>1442</v>
      </c>
      <c r="H266" s="2959" t="s">
        <v>1521</v>
      </c>
      <c r="I266" s="2962" t="s">
        <v>2691</v>
      </c>
      <c r="J266" s="2962"/>
      <c r="K266" s="2962"/>
      <c r="L266" s="2962"/>
      <c r="M266" s="2962"/>
      <c r="N266" s="2963"/>
      <c r="O266" s="2245" t="s">
        <v>2692</v>
      </c>
      <c r="P266" s="2245" t="s">
        <v>2693</v>
      </c>
    </row>
    <row r="267" spans="2:16" ht="38.25" customHeight="1">
      <c r="B267" s="1221" t="s">
        <v>435</v>
      </c>
      <c r="C267" s="2855" t="s">
        <v>2694</v>
      </c>
      <c r="D267" s="2855"/>
      <c r="E267" s="2855"/>
      <c r="F267" s="2855"/>
      <c r="G267" s="2856"/>
      <c r="H267" s="2960"/>
      <c r="I267" s="2964"/>
      <c r="J267" s="2964"/>
      <c r="K267" s="2964"/>
      <c r="L267" s="2964"/>
      <c r="M267" s="2964"/>
      <c r="N267" s="2965"/>
      <c r="O267" s="2124"/>
      <c r="P267" s="2124"/>
    </row>
    <row r="268" spans="2:16" ht="28.5" customHeight="1">
      <c r="B268" s="1224"/>
      <c r="C268" s="1501" t="s">
        <v>458</v>
      </c>
      <c r="D268" s="2896" t="s">
        <v>2635</v>
      </c>
      <c r="E268" s="2896"/>
      <c r="F268" s="2955" t="s">
        <v>2695</v>
      </c>
      <c r="G268" s="2956"/>
      <c r="H268" s="2960"/>
      <c r="I268" s="2964"/>
      <c r="J268" s="2964"/>
      <c r="K268" s="2964"/>
      <c r="L268" s="2964"/>
      <c r="M268" s="2964"/>
      <c r="N268" s="2965"/>
      <c r="O268" s="2124"/>
      <c r="P268" s="2124"/>
    </row>
    <row r="269" spans="2:16" ht="28.5" customHeight="1">
      <c r="B269" s="1224"/>
      <c r="C269" s="1599" t="s">
        <v>489</v>
      </c>
      <c r="D269" s="2855" t="s">
        <v>2696</v>
      </c>
      <c r="E269" s="2856"/>
      <c r="F269" s="2957" t="s">
        <v>1745</v>
      </c>
      <c r="G269" s="2956"/>
      <c r="H269" s="2960"/>
      <c r="I269" s="2964"/>
      <c r="J269" s="2964"/>
      <c r="K269" s="2964"/>
      <c r="L269" s="2964"/>
      <c r="M269" s="2964"/>
      <c r="N269" s="2965"/>
      <c r="O269" s="2124"/>
      <c r="P269" s="2124"/>
    </row>
    <row r="270" spans="2:16" ht="28.5" customHeight="1">
      <c r="B270" s="1224"/>
      <c r="C270" s="1599" t="s">
        <v>493</v>
      </c>
      <c r="D270" s="2855" t="s">
        <v>2697</v>
      </c>
      <c r="E270" s="2856"/>
      <c r="F270" s="2954" t="s">
        <v>1745</v>
      </c>
      <c r="G270" s="2954"/>
      <c r="H270" s="2960"/>
      <c r="I270" s="2964"/>
      <c r="J270" s="2964"/>
      <c r="K270" s="2964"/>
      <c r="L270" s="2964"/>
      <c r="M270" s="2964"/>
      <c r="N270" s="2965"/>
      <c r="O270" s="2124"/>
      <c r="P270" s="2124"/>
    </row>
    <row r="271" spans="2:16" ht="78" customHeight="1">
      <c r="B271" s="1500"/>
      <c r="C271" s="1599" t="s">
        <v>498</v>
      </c>
      <c r="D271" s="2855" t="s">
        <v>2698</v>
      </c>
      <c r="E271" s="2855"/>
      <c r="F271" s="2955" t="s">
        <v>1745</v>
      </c>
      <c r="G271" s="2956"/>
      <c r="H271" s="2961"/>
      <c r="I271" s="2966"/>
      <c r="J271" s="2966"/>
      <c r="K271" s="2966"/>
      <c r="L271" s="2966"/>
      <c r="M271" s="2966"/>
      <c r="N271" s="2967"/>
      <c r="O271" s="2124"/>
      <c r="P271" s="2124"/>
    </row>
    <row r="272" spans="2:16" ht="111" customHeight="1">
      <c r="B272" s="1496" t="s">
        <v>441</v>
      </c>
      <c r="C272" s="2855" t="s">
        <v>1748</v>
      </c>
      <c r="D272" s="2855"/>
      <c r="E272" s="2856"/>
      <c r="F272" s="2957" t="s">
        <v>2699</v>
      </c>
      <c r="G272" s="2956"/>
      <c r="H272" s="24" t="s">
        <v>1521</v>
      </c>
      <c r="I272" s="2870" t="s">
        <v>2700</v>
      </c>
      <c r="J272" s="2871"/>
      <c r="K272" s="2871"/>
      <c r="L272" s="2871"/>
      <c r="M272" s="2871"/>
      <c r="N272" s="2968"/>
      <c r="O272" s="2197"/>
      <c r="P272" s="2197"/>
    </row>
    <row r="273" spans="2:16" ht="64.5" customHeight="1">
      <c r="B273" s="2942" t="s">
        <v>708</v>
      </c>
      <c r="C273" s="2944" t="s">
        <v>2701</v>
      </c>
      <c r="D273" s="2944"/>
      <c r="E273" s="2944"/>
      <c r="F273" s="2944"/>
      <c r="G273" s="2945"/>
      <c r="H273" s="2948" t="s">
        <v>2702</v>
      </c>
      <c r="I273" s="2949"/>
      <c r="J273" s="2950"/>
      <c r="K273" s="2951" t="s">
        <v>2703</v>
      </c>
      <c r="L273" s="2952"/>
      <c r="M273" s="2952"/>
      <c r="N273" s="2953"/>
      <c r="O273" s="1300" t="s">
        <v>2704</v>
      </c>
      <c r="P273" s="1543" t="s">
        <v>2704</v>
      </c>
    </row>
    <row r="274" spans="2:16" ht="137.25" customHeight="1">
      <c r="B274" s="2943"/>
      <c r="C274" s="2946"/>
      <c r="D274" s="2946"/>
      <c r="E274" s="2946"/>
      <c r="F274" s="2946"/>
      <c r="G274" s="2947"/>
      <c r="H274" s="1301" t="s">
        <v>2705</v>
      </c>
      <c r="I274" s="1595" t="s">
        <v>2706</v>
      </c>
      <c r="J274" s="1595" t="s">
        <v>2707</v>
      </c>
      <c r="K274" s="1301" t="s">
        <v>2708</v>
      </c>
      <c r="L274" s="98" t="s">
        <v>2709</v>
      </c>
      <c r="M274" s="1595" t="s">
        <v>2710</v>
      </c>
      <c r="N274" s="1302" t="s">
        <v>1381</v>
      </c>
      <c r="O274" s="1540" t="s">
        <v>1762</v>
      </c>
      <c r="P274" s="1540" t="s">
        <v>1762</v>
      </c>
    </row>
    <row r="275" spans="2:16" ht="21" customHeight="1">
      <c r="B275" s="1303" t="s">
        <v>435</v>
      </c>
      <c r="C275" s="2922" t="s">
        <v>2711</v>
      </c>
      <c r="D275" s="2922"/>
      <c r="E275" s="2922"/>
      <c r="F275" s="2922"/>
      <c r="G275" s="2922"/>
      <c r="H275" s="2922"/>
      <c r="I275" s="2922"/>
      <c r="J275" s="2922"/>
      <c r="K275" s="2922"/>
      <c r="L275" s="2922"/>
      <c r="M275" s="2922"/>
      <c r="N275" s="2923"/>
      <c r="O275" s="2231" t="s">
        <v>2712</v>
      </c>
      <c r="P275" s="2231" t="s">
        <v>2712</v>
      </c>
    </row>
    <row r="276" spans="2:16" ht="25.5" customHeight="1">
      <c r="B276" s="1284" t="s">
        <v>458</v>
      </c>
      <c r="C276" s="2920" t="s">
        <v>2713</v>
      </c>
      <c r="D276" s="2920"/>
      <c r="E276" s="2920"/>
      <c r="F276" s="2920"/>
      <c r="G276" s="2921"/>
      <c r="H276" s="1304">
        <v>0</v>
      </c>
      <c r="I276" s="1305">
        <v>12</v>
      </c>
      <c r="J276" s="1306">
        <f t="shared" ref="J276:J295" si="0">MIN(H276/I276,1)</f>
        <v>0</v>
      </c>
      <c r="K276" s="1307" t="s">
        <v>61</v>
      </c>
      <c r="L276" s="1613" t="s">
        <v>61</v>
      </c>
      <c r="M276" s="1308" t="s">
        <v>61</v>
      </c>
      <c r="N276" s="2931" t="s">
        <v>2714</v>
      </c>
      <c r="O276" s="2232"/>
      <c r="P276" s="2232"/>
    </row>
    <row r="277" spans="2:16" ht="24.75" customHeight="1">
      <c r="B277" s="1284" t="s">
        <v>489</v>
      </c>
      <c r="C277" s="2920" t="s">
        <v>2715</v>
      </c>
      <c r="D277" s="2920"/>
      <c r="E277" s="2920"/>
      <c r="F277" s="2920"/>
      <c r="G277" s="2921"/>
      <c r="H277" s="1309" t="s">
        <v>61</v>
      </c>
      <c r="I277" s="1310" t="s">
        <v>61</v>
      </c>
      <c r="J277" s="1311" t="s">
        <v>61</v>
      </c>
      <c r="K277" s="1309" t="s">
        <v>61</v>
      </c>
      <c r="L277" s="1310" t="s">
        <v>61</v>
      </c>
      <c r="M277" s="1311" t="s">
        <v>61</v>
      </c>
      <c r="N277" s="2937"/>
      <c r="O277" s="2124" t="s">
        <v>1762</v>
      </c>
      <c r="P277" s="2124" t="s">
        <v>1762</v>
      </c>
    </row>
    <row r="278" spans="2:16" ht="54.75" customHeight="1">
      <c r="B278" s="1284" t="s">
        <v>493</v>
      </c>
      <c r="C278" s="2920" t="s">
        <v>2716</v>
      </c>
      <c r="D278" s="2920"/>
      <c r="E278" s="2921"/>
      <c r="F278" s="2939"/>
      <c r="G278" s="2940"/>
      <c r="H278" s="1309" t="s">
        <v>61</v>
      </c>
      <c r="I278" s="1310" t="s">
        <v>61</v>
      </c>
      <c r="J278" s="1311" t="s">
        <v>61</v>
      </c>
      <c r="K278" s="1309" t="s">
        <v>61</v>
      </c>
      <c r="L278" s="1310" t="s">
        <v>61</v>
      </c>
      <c r="M278" s="1311" t="s">
        <v>61</v>
      </c>
      <c r="N278" s="2937"/>
      <c r="O278" s="2124"/>
      <c r="P278" s="2124"/>
    </row>
    <row r="279" spans="2:16" ht="25.5" customHeight="1">
      <c r="B279" s="1312" t="s">
        <v>441</v>
      </c>
      <c r="C279" s="2922" t="s">
        <v>2717</v>
      </c>
      <c r="D279" s="2922"/>
      <c r="E279" s="2922"/>
      <c r="F279" s="2922"/>
      <c r="G279" s="2941"/>
      <c r="H279" s="1309" t="s">
        <v>61</v>
      </c>
      <c r="I279" s="1310" t="s">
        <v>61</v>
      </c>
      <c r="J279" s="1311" t="s">
        <v>61</v>
      </c>
      <c r="K279" s="1309" t="s">
        <v>61</v>
      </c>
      <c r="L279" s="1310" t="s">
        <v>61</v>
      </c>
      <c r="M279" s="1311" t="s">
        <v>61</v>
      </c>
      <c r="N279" s="2938"/>
      <c r="O279" s="2197"/>
      <c r="P279" s="2197"/>
    </row>
    <row r="280" spans="2:16" ht="18" customHeight="1">
      <c r="B280" s="1312" t="s">
        <v>443</v>
      </c>
      <c r="C280" s="2922" t="s">
        <v>2421</v>
      </c>
      <c r="D280" s="2922"/>
      <c r="E280" s="2922"/>
      <c r="F280" s="2922"/>
      <c r="G280" s="2922"/>
      <c r="H280" s="2922"/>
      <c r="I280" s="2922"/>
      <c r="J280" s="2922"/>
      <c r="K280" s="2922"/>
      <c r="L280" s="2922"/>
      <c r="M280" s="2922"/>
      <c r="N280" s="2923"/>
      <c r="O280" s="2928" t="s">
        <v>2718</v>
      </c>
      <c r="P280" s="2231"/>
    </row>
    <row r="281" spans="2:16" ht="24.75" customHeight="1">
      <c r="B281" s="1276" t="s">
        <v>458</v>
      </c>
      <c r="C281" s="2920" t="s">
        <v>2422</v>
      </c>
      <c r="D281" s="2920"/>
      <c r="E281" s="2920"/>
      <c r="F281" s="2920"/>
      <c r="G281" s="2921"/>
      <c r="H281" s="1309" t="s">
        <v>61</v>
      </c>
      <c r="I281" s="1310" t="s">
        <v>61</v>
      </c>
      <c r="J281" s="1311" t="s">
        <v>61</v>
      </c>
      <c r="K281" s="1309" t="s">
        <v>61</v>
      </c>
      <c r="L281" s="1310" t="s">
        <v>61</v>
      </c>
      <c r="M281" s="1311" t="s">
        <v>61</v>
      </c>
      <c r="N281" s="2931"/>
      <c r="O281" s="2929"/>
      <c r="P281" s="2232"/>
    </row>
    <row r="282" spans="2:16" ht="31.5" customHeight="1">
      <c r="B282" s="1276" t="s">
        <v>489</v>
      </c>
      <c r="C282" s="2920" t="s">
        <v>2423</v>
      </c>
      <c r="D282" s="2920"/>
      <c r="E282" s="2920"/>
      <c r="F282" s="2920"/>
      <c r="G282" s="1588"/>
      <c r="H282" s="1304">
        <v>0</v>
      </c>
      <c r="I282" s="1305">
        <v>12</v>
      </c>
      <c r="J282" s="1306">
        <f t="shared" si="0"/>
        <v>0</v>
      </c>
      <c r="K282" s="1307" t="s">
        <v>61</v>
      </c>
      <c r="L282" s="1613" t="s">
        <v>61</v>
      </c>
      <c r="M282" s="1308" t="s">
        <v>61</v>
      </c>
      <c r="N282" s="2932"/>
      <c r="O282" s="2929"/>
      <c r="P282" s="2232"/>
    </row>
    <row r="283" spans="2:16" ht="24.75" customHeight="1">
      <c r="B283" s="1276" t="s">
        <v>493</v>
      </c>
      <c r="C283" s="2920" t="s">
        <v>1003</v>
      </c>
      <c r="D283" s="2920"/>
      <c r="E283" s="2920"/>
      <c r="F283" s="2920"/>
      <c r="G283" s="2921"/>
      <c r="H283" s="1309" t="s">
        <v>61</v>
      </c>
      <c r="I283" s="1310" t="s">
        <v>61</v>
      </c>
      <c r="J283" s="1311" t="s">
        <v>61</v>
      </c>
      <c r="K283" s="1309" t="s">
        <v>61</v>
      </c>
      <c r="L283" s="1310" t="s">
        <v>61</v>
      </c>
      <c r="M283" s="1311" t="s">
        <v>61</v>
      </c>
      <c r="N283" s="2932"/>
      <c r="O283" s="2929"/>
      <c r="P283" s="2232"/>
    </row>
    <row r="284" spans="2:16" ht="18" customHeight="1">
      <c r="B284" s="1312" t="s">
        <v>445</v>
      </c>
      <c r="C284" s="2922" t="s">
        <v>2425</v>
      </c>
      <c r="D284" s="2922"/>
      <c r="E284" s="2922"/>
      <c r="F284" s="2922"/>
      <c r="G284" s="2922"/>
      <c r="H284" s="2922"/>
      <c r="I284" s="2922"/>
      <c r="J284" s="2922"/>
      <c r="K284" s="2922"/>
      <c r="L284" s="2922"/>
      <c r="M284" s="2922"/>
      <c r="N284" s="2923"/>
      <c r="O284" s="2929"/>
      <c r="P284" s="2232"/>
    </row>
    <row r="285" spans="2:16" ht="21" customHeight="1">
      <c r="B285" s="1276" t="s">
        <v>458</v>
      </c>
      <c r="C285" s="2920" t="s">
        <v>2426</v>
      </c>
      <c r="D285" s="2920"/>
      <c r="E285" s="2920"/>
      <c r="F285" s="2920"/>
      <c r="G285" s="2921"/>
      <c r="H285" s="1304">
        <v>0</v>
      </c>
      <c r="I285" s="1305">
        <v>12</v>
      </c>
      <c r="J285" s="1306">
        <f t="shared" si="0"/>
        <v>0</v>
      </c>
      <c r="K285" s="1307" t="s">
        <v>61</v>
      </c>
      <c r="L285" s="1613" t="s">
        <v>61</v>
      </c>
      <c r="M285" s="1308" t="s">
        <v>61</v>
      </c>
      <c r="N285" s="2933"/>
      <c r="O285" s="2929"/>
      <c r="P285" s="2232"/>
    </row>
    <row r="286" spans="2:16" ht="22.5" customHeight="1">
      <c r="B286" s="1276" t="s">
        <v>489</v>
      </c>
      <c r="C286" s="2920" t="s">
        <v>2719</v>
      </c>
      <c r="D286" s="2920"/>
      <c r="E286" s="2920"/>
      <c r="F286" s="2920"/>
      <c r="G286" s="2921"/>
      <c r="H286" s="1309" t="s">
        <v>61</v>
      </c>
      <c r="I286" s="1310" t="s">
        <v>61</v>
      </c>
      <c r="J286" s="1311" t="s">
        <v>61</v>
      </c>
      <c r="K286" s="1309" t="s">
        <v>61</v>
      </c>
      <c r="L286" s="1310" t="s">
        <v>61</v>
      </c>
      <c r="M286" s="1311" t="s">
        <v>61</v>
      </c>
      <c r="N286" s="2934"/>
      <c r="O286" s="2929"/>
      <c r="P286" s="2232"/>
    </row>
    <row r="287" spans="2:16" ht="21" customHeight="1">
      <c r="B287" s="1312" t="s">
        <v>448</v>
      </c>
      <c r="C287" s="2922" t="s">
        <v>2430</v>
      </c>
      <c r="D287" s="2922"/>
      <c r="E287" s="2922"/>
      <c r="F287" s="2922"/>
      <c r="G287" s="2922"/>
      <c r="H287" s="1304">
        <v>0</v>
      </c>
      <c r="I287" s="1305">
        <v>12</v>
      </c>
      <c r="J287" s="1306">
        <f t="shared" si="0"/>
        <v>0</v>
      </c>
      <c r="K287" s="1307" t="s">
        <v>61</v>
      </c>
      <c r="L287" s="1613" t="s">
        <v>61</v>
      </c>
      <c r="M287" s="1313" t="s">
        <v>61</v>
      </c>
      <c r="N287" s="1314"/>
      <c r="O287" s="2929"/>
      <c r="P287" s="2232"/>
    </row>
    <row r="288" spans="2:16" ht="22.5" customHeight="1">
      <c r="B288" s="1312" t="s">
        <v>450</v>
      </c>
      <c r="C288" s="2922" t="s">
        <v>2720</v>
      </c>
      <c r="D288" s="2922"/>
      <c r="E288" s="2922"/>
      <c r="F288" s="2922"/>
      <c r="G288" s="2922"/>
      <c r="H288" s="1309" t="s">
        <v>61</v>
      </c>
      <c r="I288" s="1310" t="s">
        <v>61</v>
      </c>
      <c r="J288" s="1311" t="s">
        <v>61</v>
      </c>
      <c r="K288" s="1309" t="s">
        <v>61</v>
      </c>
      <c r="L288" s="1310" t="s">
        <v>61</v>
      </c>
      <c r="M288" s="1315" t="s">
        <v>61</v>
      </c>
      <c r="N288" s="1314"/>
      <c r="O288" s="2929"/>
      <c r="P288" s="2232"/>
    </row>
    <row r="289" spans="2:16" ht="22.5" customHeight="1">
      <c r="B289" s="1312" t="s">
        <v>453</v>
      </c>
      <c r="C289" s="2922" t="s">
        <v>2432</v>
      </c>
      <c r="D289" s="2922"/>
      <c r="E289" s="2922"/>
      <c r="F289" s="2922"/>
      <c r="G289" s="2922"/>
      <c r="H289" s="1304">
        <v>0</v>
      </c>
      <c r="I289" s="1305">
        <v>12</v>
      </c>
      <c r="J289" s="1306">
        <f t="shared" si="0"/>
        <v>0</v>
      </c>
      <c r="K289" s="1307" t="s">
        <v>61</v>
      </c>
      <c r="L289" s="1613" t="s">
        <v>61</v>
      </c>
      <c r="M289" s="1313" t="s">
        <v>61</v>
      </c>
      <c r="N289" s="1314"/>
      <c r="O289" s="2929"/>
      <c r="P289" s="2232"/>
    </row>
    <row r="290" spans="2:16" ht="19.5" customHeight="1">
      <c r="B290" s="1312" t="s">
        <v>456</v>
      </c>
      <c r="C290" s="2922" t="s">
        <v>2433</v>
      </c>
      <c r="D290" s="2922"/>
      <c r="E290" s="2922"/>
      <c r="F290" s="2922"/>
      <c r="G290" s="2922"/>
      <c r="H290" s="1304">
        <v>0</v>
      </c>
      <c r="I290" s="1305">
        <v>12</v>
      </c>
      <c r="J290" s="1306">
        <f t="shared" si="0"/>
        <v>0</v>
      </c>
      <c r="K290" s="1307" t="s">
        <v>61</v>
      </c>
      <c r="L290" s="1613" t="s">
        <v>61</v>
      </c>
      <c r="M290" s="1313" t="s">
        <v>61</v>
      </c>
      <c r="N290" s="1314"/>
      <c r="O290" s="2929"/>
      <c r="P290" s="2232"/>
    </row>
    <row r="291" spans="2:16" ht="18.75" customHeight="1">
      <c r="B291" s="1312" t="s">
        <v>458</v>
      </c>
      <c r="C291" s="2922" t="s">
        <v>2434</v>
      </c>
      <c r="D291" s="2922"/>
      <c r="E291" s="2922"/>
      <c r="F291" s="2922"/>
      <c r="G291" s="2922"/>
      <c r="H291" s="2922"/>
      <c r="I291" s="2922"/>
      <c r="J291" s="2922"/>
      <c r="K291" s="2922"/>
      <c r="L291" s="2922"/>
      <c r="M291" s="2922"/>
      <c r="N291" s="2923"/>
      <c r="O291" s="2929"/>
      <c r="P291" s="2232"/>
    </row>
    <row r="292" spans="2:16" ht="19.5" customHeight="1">
      <c r="B292" s="1276" t="s">
        <v>458</v>
      </c>
      <c r="C292" s="2935" t="s">
        <v>2435</v>
      </c>
      <c r="D292" s="2935"/>
      <c r="E292" s="2935"/>
      <c r="F292" s="2935"/>
      <c r="G292" s="2936"/>
      <c r="H292" s="1304">
        <v>0</v>
      </c>
      <c r="I292" s="1305">
        <v>12</v>
      </c>
      <c r="J292" s="1306">
        <f t="shared" si="0"/>
        <v>0</v>
      </c>
      <c r="K292" s="1307" t="s">
        <v>61</v>
      </c>
      <c r="L292" s="1613" t="s">
        <v>61</v>
      </c>
      <c r="M292" s="1308" t="s">
        <v>61</v>
      </c>
      <c r="N292" s="2933"/>
      <c r="O292" s="2929"/>
      <c r="P292" s="2232"/>
    </row>
    <row r="293" spans="2:16" ht="24" customHeight="1">
      <c r="B293" s="1276" t="s">
        <v>489</v>
      </c>
      <c r="C293" s="2935" t="s">
        <v>2436</v>
      </c>
      <c r="D293" s="2935"/>
      <c r="E293" s="2935"/>
      <c r="F293" s="2935"/>
      <c r="G293" s="2936"/>
      <c r="H293" s="1304">
        <v>0</v>
      </c>
      <c r="I293" s="1305">
        <v>12</v>
      </c>
      <c r="J293" s="1306">
        <f t="shared" si="0"/>
        <v>0</v>
      </c>
      <c r="K293" s="1307" t="s">
        <v>61</v>
      </c>
      <c r="L293" s="1613" t="s">
        <v>61</v>
      </c>
      <c r="M293" s="1308" t="s">
        <v>61</v>
      </c>
      <c r="N293" s="2934"/>
      <c r="O293" s="2929"/>
      <c r="P293" s="2232"/>
    </row>
    <row r="294" spans="2:16" ht="25.5" customHeight="1">
      <c r="B294" s="1312" t="s">
        <v>594</v>
      </c>
      <c r="C294" s="2922" t="s">
        <v>2437</v>
      </c>
      <c r="D294" s="2922"/>
      <c r="E294" s="2922"/>
      <c r="F294" s="2922"/>
      <c r="G294" s="2922"/>
      <c r="H294" s="1309" t="s">
        <v>61</v>
      </c>
      <c r="I294" s="1310" t="s">
        <v>61</v>
      </c>
      <c r="J294" s="1311" t="s">
        <v>61</v>
      </c>
      <c r="K294" s="1309" t="s">
        <v>61</v>
      </c>
      <c r="L294" s="1310" t="s">
        <v>61</v>
      </c>
      <c r="M294" s="1311" t="s">
        <v>61</v>
      </c>
      <c r="N294" s="1316"/>
      <c r="O294" s="2929"/>
      <c r="P294" s="2232"/>
    </row>
    <row r="295" spans="2:16" ht="43.5" customHeight="1" thickBot="1">
      <c r="B295" s="1221" t="s">
        <v>596</v>
      </c>
      <c r="C295" s="2855" t="s">
        <v>2721</v>
      </c>
      <c r="D295" s="2855"/>
      <c r="E295" s="2855"/>
      <c r="F295" s="2855"/>
      <c r="G295" s="2856"/>
      <c r="H295" s="1317">
        <f>SUM(H276+H282+H285+H287+H289+H290+H292+H293)</f>
        <v>0</v>
      </c>
      <c r="I295" s="1317">
        <f>SUM(I276+I282+I285+I287+I289+I290+I292+I293)</f>
        <v>96</v>
      </c>
      <c r="J295" s="1308">
        <f t="shared" si="0"/>
        <v>0</v>
      </c>
      <c r="K295" s="1317" t="s">
        <v>61</v>
      </c>
      <c r="L295" s="1317" t="s">
        <v>61</v>
      </c>
      <c r="M295" s="1313" t="s">
        <v>61</v>
      </c>
      <c r="N295" s="1314"/>
      <c r="O295" s="2930"/>
      <c r="P295" s="2243"/>
    </row>
    <row r="296" spans="2:16" ht="24" customHeight="1" thickBot="1">
      <c r="B296" s="1945" t="s">
        <v>1780</v>
      </c>
      <c r="C296" s="1946"/>
      <c r="D296" s="1946"/>
      <c r="E296" s="1946"/>
      <c r="F296" s="1946"/>
      <c r="G296" s="1946"/>
      <c r="H296" s="1946"/>
      <c r="I296" s="1946"/>
      <c r="J296" s="1946"/>
      <c r="K296" s="1946"/>
      <c r="L296" s="1946"/>
      <c r="M296" s="1946"/>
      <c r="N296" s="1946"/>
      <c r="O296" s="1946"/>
      <c r="P296" s="1947"/>
    </row>
    <row r="297" spans="2:16" ht="51" customHeight="1">
      <c r="B297" s="1020" t="s">
        <v>339</v>
      </c>
      <c r="C297" s="2855" t="s">
        <v>2722</v>
      </c>
      <c r="D297" s="2855"/>
      <c r="E297" s="2855"/>
      <c r="F297" s="2855"/>
      <c r="G297" s="2856"/>
      <c r="H297" s="2857" t="s">
        <v>1442</v>
      </c>
      <c r="I297" s="2899"/>
      <c r="J297" s="2858"/>
      <c r="K297" s="1318" t="s">
        <v>1521</v>
      </c>
      <c r="L297" s="2924" t="s">
        <v>2723</v>
      </c>
      <c r="M297" s="2925"/>
      <c r="N297" s="2926"/>
      <c r="O297" s="30" t="s">
        <v>1785</v>
      </c>
      <c r="P297" s="1525"/>
    </row>
    <row r="298" spans="2:16" ht="34.5" customHeight="1">
      <c r="B298" s="1319" t="s">
        <v>341</v>
      </c>
      <c r="C298" s="2855" t="s">
        <v>2724</v>
      </c>
      <c r="D298" s="2855"/>
      <c r="E298" s="2855"/>
      <c r="F298" s="2855"/>
      <c r="G298" s="2856"/>
      <c r="H298" s="2857" t="s">
        <v>1442</v>
      </c>
      <c r="I298" s="2899"/>
      <c r="J298" s="2858"/>
      <c r="K298" s="2902" t="s">
        <v>1521</v>
      </c>
      <c r="L298" s="2072"/>
      <c r="M298" s="2073"/>
      <c r="N298" s="2074"/>
      <c r="O298" s="2124" t="s">
        <v>1785</v>
      </c>
      <c r="P298" s="2051"/>
    </row>
    <row r="299" spans="2:16" ht="30" customHeight="1">
      <c r="B299" s="1500" t="s">
        <v>435</v>
      </c>
      <c r="C299" s="2896" t="s">
        <v>2725</v>
      </c>
      <c r="D299" s="2896"/>
      <c r="E299" s="2896"/>
      <c r="F299" s="2896"/>
      <c r="G299" s="2918"/>
      <c r="H299" s="2857" t="s">
        <v>57</v>
      </c>
      <c r="I299" s="2899"/>
      <c r="J299" s="2858"/>
      <c r="K299" s="2903"/>
      <c r="L299" s="2079"/>
      <c r="M299" s="2080"/>
      <c r="N299" s="2081"/>
      <c r="O299" s="2124"/>
      <c r="P299" s="2124"/>
    </row>
    <row r="300" spans="2:16" ht="30.75" customHeight="1">
      <c r="B300" s="1224" t="s">
        <v>441</v>
      </c>
      <c r="C300" s="2855" t="s">
        <v>2726</v>
      </c>
      <c r="D300" s="2855"/>
      <c r="E300" s="2855"/>
      <c r="F300" s="2855"/>
      <c r="G300" s="2856"/>
      <c r="H300" s="2857" t="s">
        <v>61</v>
      </c>
      <c r="I300" s="2899"/>
      <c r="J300" s="2858"/>
      <c r="K300" s="2927"/>
      <c r="L300" s="2082"/>
      <c r="M300" s="2083"/>
      <c r="N300" s="2084"/>
      <c r="O300" s="2124"/>
      <c r="P300" s="2124"/>
    </row>
    <row r="301" spans="2:16" ht="30" customHeight="1">
      <c r="B301" s="1247" t="s">
        <v>737</v>
      </c>
      <c r="C301" s="2855" t="s">
        <v>2727</v>
      </c>
      <c r="D301" s="2855"/>
      <c r="E301" s="2855"/>
      <c r="F301" s="2855"/>
      <c r="G301" s="2856"/>
      <c r="H301" s="2857" t="s">
        <v>1793</v>
      </c>
      <c r="I301" s="2899"/>
      <c r="J301" s="2858"/>
      <c r="K301" s="1611" t="s">
        <v>1521</v>
      </c>
      <c r="L301" s="2072"/>
      <c r="M301" s="2073"/>
      <c r="N301" s="2074"/>
      <c r="O301" s="2124"/>
      <c r="P301" s="2124"/>
    </row>
    <row r="302" spans="2:16" ht="51.75" customHeight="1">
      <c r="B302" s="1319" t="s">
        <v>350</v>
      </c>
      <c r="C302" s="2855" t="s">
        <v>1796</v>
      </c>
      <c r="D302" s="2855"/>
      <c r="E302" s="2855"/>
      <c r="F302" s="2855"/>
      <c r="G302" s="2856"/>
      <c r="H302" s="2857" t="s">
        <v>1442</v>
      </c>
      <c r="I302" s="2899"/>
      <c r="J302" s="2858"/>
      <c r="K302" s="1611" t="s">
        <v>1521</v>
      </c>
      <c r="L302" s="2075" t="s">
        <v>2728</v>
      </c>
      <c r="M302" s="2076"/>
      <c r="N302" s="2077"/>
      <c r="O302" s="2124"/>
      <c r="P302" s="2197"/>
    </row>
    <row r="303" spans="2:16" ht="39" customHeight="1">
      <c r="B303" s="1024" t="s">
        <v>357</v>
      </c>
      <c r="C303" s="2896" t="s">
        <v>1799</v>
      </c>
      <c r="D303" s="2896"/>
      <c r="E303" s="2896"/>
      <c r="F303" s="2896"/>
      <c r="G303" s="2918"/>
      <c r="H303" s="2857" t="s">
        <v>1442</v>
      </c>
      <c r="I303" s="2899"/>
      <c r="J303" s="2858"/>
      <c r="K303" s="2902" t="s">
        <v>1330</v>
      </c>
      <c r="L303" s="2059" t="s">
        <v>2729</v>
      </c>
      <c r="M303" s="2060"/>
      <c r="N303" s="2061"/>
      <c r="O303" s="2051" t="s">
        <v>1801</v>
      </c>
      <c r="P303" s="2051"/>
    </row>
    <row r="304" spans="2:16" ht="39" customHeight="1">
      <c r="B304" s="987" t="s">
        <v>366</v>
      </c>
      <c r="C304" s="2855" t="s">
        <v>2730</v>
      </c>
      <c r="D304" s="2855"/>
      <c r="E304" s="2855"/>
      <c r="F304" s="2855"/>
      <c r="G304" s="2856"/>
      <c r="H304" s="2857" t="s">
        <v>2731</v>
      </c>
      <c r="I304" s="2899"/>
      <c r="J304" s="2858"/>
      <c r="K304" s="2903"/>
      <c r="L304" s="2062"/>
      <c r="M304" s="2063"/>
      <c r="N304" s="2064"/>
      <c r="O304" s="2124"/>
      <c r="P304" s="2124"/>
    </row>
    <row r="305" spans="1:16" ht="39" customHeight="1">
      <c r="B305" s="1594" t="s">
        <v>742</v>
      </c>
      <c r="C305" s="2855" t="s">
        <v>2732</v>
      </c>
      <c r="D305" s="2855"/>
      <c r="E305" s="2855"/>
      <c r="F305" s="2855"/>
      <c r="G305" s="2856"/>
      <c r="H305" s="2857" t="s">
        <v>2733</v>
      </c>
      <c r="I305" s="2899"/>
      <c r="J305" s="2858"/>
      <c r="K305" s="2903"/>
      <c r="L305" s="2062"/>
      <c r="M305" s="2063"/>
      <c r="N305" s="2064"/>
      <c r="O305" s="2124"/>
      <c r="P305" s="2124"/>
    </row>
    <row r="306" spans="1:16" ht="33.75" customHeight="1">
      <c r="B306" s="1496" t="s">
        <v>435</v>
      </c>
      <c r="C306" s="2855" t="s">
        <v>1809</v>
      </c>
      <c r="D306" s="2855"/>
      <c r="E306" s="2855"/>
      <c r="F306" s="2855"/>
      <c r="G306" s="2856"/>
      <c r="H306" s="2857" t="s">
        <v>2734</v>
      </c>
      <c r="I306" s="2899"/>
      <c r="J306" s="2858"/>
      <c r="K306" s="2903"/>
      <c r="L306" s="2062"/>
      <c r="M306" s="2063"/>
      <c r="N306" s="2064"/>
      <c r="O306" s="2124"/>
      <c r="P306" s="2197"/>
    </row>
    <row r="307" spans="1:16" ht="51" customHeight="1">
      <c r="B307" s="1020" t="s">
        <v>745</v>
      </c>
      <c r="C307" s="2855" t="s">
        <v>2735</v>
      </c>
      <c r="D307" s="2855"/>
      <c r="E307" s="2855"/>
      <c r="F307" s="2855"/>
      <c r="G307" s="2856"/>
      <c r="H307" s="2897" t="s">
        <v>57</v>
      </c>
      <c r="I307" s="2861"/>
      <c r="J307" s="2898"/>
      <c r="K307" s="2903"/>
      <c r="L307" s="2062"/>
      <c r="M307" s="2063"/>
      <c r="N307" s="2064"/>
      <c r="O307" s="2051" t="s">
        <v>1785</v>
      </c>
      <c r="P307" s="2051" t="s">
        <v>2736</v>
      </c>
    </row>
    <row r="308" spans="1:16" ht="40.5" customHeight="1" thickBot="1">
      <c r="B308" s="1241" t="s">
        <v>435</v>
      </c>
      <c r="C308" s="2841" t="s">
        <v>2737</v>
      </c>
      <c r="D308" s="2841"/>
      <c r="E308" s="2841"/>
      <c r="F308" s="2841"/>
      <c r="G308" s="2842"/>
      <c r="H308" s="2906" t="s">
        <v>2738</v>
      </c>
      <c r="I308" s="2906"/>
      <c r="J308" s="2844"/>
      <c r="K308" s="2919"/>
      <c r="L308" s="2065"/>
      <c r="M308" s="2066"/>
      <c r="N308" s="2067"/>
      <c r="O308" s="2052"/>
      <c r="P308" s="2052"/>
    </row>
    <row r="309" spans="1:16" ht="21.75" customHeight="1" thickBot="1">
      <c r="B309" s="1945" t="s">
        <v>1275</v>
      </c>
      <c r="C309" s="1946"/>
      <c r="D309" s="1946"/>
      <c r="E309" s="1946"/>
      <c r="F309" s="1946"/>
      <c r="G309" s="1946"/>
      <c r="H309" s="1946"/>
      <c r="I309" s="1946"/>
      <c r="J309" s="1946"/>
      <c r="K309" s="2907"/>
      <c r="L309" s="1946"/>
      <c r="M309" s="1946"/>
      <c r="N309" s="1946"/>
      <c r="O309" s="1946"/>
      <c r="P309" s="1947"/>
    </row>
    <row r="310" spans="1:16" ht="28.5" customHeight="1">
      <c r="B310" s="1594" t="s">
        <v>376</v>
      </c>
      <c r="C310" s="2896" t="s">
        <v>2739</v>
      </c>
      <c r="D310" s="2896"/>
      <c r="E310" s="2896"/>
      <c r="F310" s="2896"/>
      <c r="G310" s="2896"/>
      <c r="H310" s="2857" t="s">
        <v>1817</v>
      </c>
      <c r="I310" s="2899"/>
      <c r="J310" s="2899"/>
      <c r="K310" s="2908" t="s">
        <v>1521</v>
      </c>
      <c r="L310" s="2909"/>
      <c r="M310" s="2910"/>
      <c r="N310" s="2911"/>
      <c r="O310" s="2245" t="s">
        <v>1819</v>
      </c>
      <c r="P310" s="2245" t="s">
        <v>1332</v>
      </c>
    </row>
    <row r="311" spans="1:16" ht="30.75" customHeight="1">
      <c r="B311" s="1500" t="s">
        <v>435</v>
      </c>
      <c r="C311" s="2896" t="s">
        <v>2740</v>
      </c>
      <c r="D311" s="2896"/>
      <c r="E311" s="2896"/>
      <c r="F311" s="2896"/>
      <c r="G311" s="2896"/>
      <c r="H311" s="2897" t="s">
        <v>57</v>
      </c>
      <c r="I311" s="2861"/>
      <c r="J311" s="2898"/>
      <c r="K311" s="2903"/>
      <c r="L311" s="2912"/>
      <c r="M311" s="2913"/>
      <c r="N311" s="2914"/>
      <c r="O311" s="2124"/>
      <c r="P311" s="2124"/>
    </row>
    <row r="312" spans="1:16" ht="39" customHeight="1">
      <c r="B312" s="1500" t="s">
        <v>441</v>
      </c>
      <c r="C312" s="2855" t="s">
        <v>2741</v>
      </c>
      <c r="D312" s="2855"/>
      <c r="E312" s="2855"/>
      <c r="F312" s="2855"/>
      <c r="G312" s="2856"/>
      <c r="H312" s="2857" t="s">
        <v>1340</v>
      </c>
      <c r="I312" s="2899"/>
      <c r="J312" s="2858"/>
      <c r="K312" s="2903"/>
      <c r="L312" s="2912"/>
      <c r="M312" s="2913"/>
      <c r="N312" s="2914"/>
      <c r="O312" s="2124"/>
      <c r="P312" s="2124"/>
    </row>
    <row r="313" spans="1:16" ht="35.25" customHeight="1">
      <c r="B313" s="1594" t="s">
        <v>381</v>
      </c>
      <c r="C313" s="2900" t="s">
        <v>2742</v>
      </c>
      <c r="D313" s="2900"/>
      <c r="E313" s="2900"/>
      <c r="F313" s="2900"/>
      <c r="G313" s="2901"/>
      <c r="H313" s="2897" t="s">
        <v>57</v>
      </c>
      <c r="I313" s="2861"/>
      <c r="J313" s="2898"/>
      <c r="K313" s="2903"/>
      <c r="L313" s="2915"/>
      <c r="M313" s="2916"/>
      <c r="N313" s="2917"/>
      <c r="O313" s="2124"/>
      <c r="P313" s="2124"/>
    </row>
    <row r="314" spans="1:16" ht="39" customHeight="1">
      <c r="B314" s="1500" t="s">
        <v>435</v>
      </c>
      <c r="C314" s="2855" t="s">
        <v>2743</v>
      </c>
      <c r="D314" s="2855"/>
      <c r="E314" s="2855"/>
      <c r="F314" s="2855"/>
      <c r="G314" s="2856"/>
      <c r="H314" s="2857" t="s">
        <v>2744</v>
      </c>
      <c r="I314" s="2899"/>
      <c r="J314" s="2858"/>
      <c r="K314" s="2902" t="s">
        <v>1521</v>
      </c>
      <c r="L314" s="2890"/>
      <c r="M314" s="2904"/>
      <c r="N314" s="2891"/>
      <c r="O314" s="2124"/>
      <c r="P314" s="2124"/>
    </row>
    <row r="315" spans="1:16" ht="31.5" customHeight="1">
      <c r="B315" s="1224" t="s">
        <v>441</v>
      </c>
      <c r="C315" s="2855" t="s">
        <v>2745</v>
      </c>
      <c r="D315" s="2855"/>
      <c r="E315" s="2855"/>
      <c r="F315" s="2855"/>
      <c r="G315" s="2856"/>
      <c r="H315" s="2897" t="s">
        <v>1442</v>
      </c>
      <c r="I315" s="2861"/>
      <c r="J315" s="2898"/>
      <c r="K315" s="2903"/>
      <c r="L315" s="2892"/>
      <c r="M315" s="2905"/>
      <c r="N315" s="2893"/>
      <c r="O315" s="2197"/>
      <c r="P315" s="2197"/>
    </row>
    <row r="316" spans="1:16" ht="114" customHeight="1">
      <c r="B316" s="1247" t="s">
        <v>389</v>
      </c>
      <c r="C316" s="2855" t="s">
        <v>1827</v>
      </c>
      <c r="D316" s="2855"/>
      <c r="E316" s="2855"/>
      <c r="F316" s="2855"/>
      <c r="G316" s="2855"/>
      <c r="H316" s="2855"/>
      <c r="I316" s="2855"/>
      <c r="J316" s="2855"/>
      <c r="K316" s="2855"/>
      <c r="L316" s="2855"/>
      <c r="M316" s="2855"/>
      <c r="N316" s="2883"/>
      <c r="O316" s="2051" t="s">
        <v>1784</v>
      </c>
      <c r="P316" s="2051" t="s">
        <v>1859</v>
      </c>
    </row>
    <row r="317" spans="1:16" ht="47.25" customHeight="1">
      <c r="A317" s="1260"/>
      <c r="B317" s="1320" t="s">
        <v>435</v>
      </c>
      <c r="C317" s="2867" t="s">
        <v>2746</v>
      </c>
      <c r="D317" s="2867"/>
      <c r="E317" s="2867"/>
      <c r="F317" s="2867"/>
      <c r="G317" s="2867"/>
      <c r="H317" s="2867"/>
      <c r="I317" s="2867"/>
      <c r="J317" s="2867"/>
      <c r="K317" s="2867"/>
      <c r="L317" s="2887" t="s">
        <v>1521</v>
      </c>
      <c r="M317" s="2890" t="s">
        <v>2747</v>
      </c>
      <c r="N317" s="2891"/>
      <c r="O317" s="2124"/>
      <c r="P317" s="2124"/>
    </row>
    <row r="318" spans="1:16" ht="28.5" customHeight="1">
      <c r="A318" s="1260"/>
      <c r="B318" s="1320"/>
      <c r="C318" s="1599" t="s">
        <v>458</v>
      </c>
      <c r="D318" s="2855" t="s">
        <v>2748</v>
      </c>
      <c r="E318" s="2855"/>
      <c r="F318" s="2855"/>
      <c r="G318" s="2855"/>
      <c r="H318" s="2855"/>
      <c r="I318" s="2856"/>
      <c r="J318" s="2857" t="s">
        <v>2749</v>
      </c>
      <c r="K318" s="2858"/>
      <c r="L318" s="2888"/>
      <c r="M318" s="2892"/>
      <c r="N318" s="2893"/>
      <c r="O318" s="2124"/>
      <c r="P318" s="2124"/>
    </row>
    <row r="319" spans="1:16" ht="40.5" customHeight="1">
      <c r="A319" s="1260"/>
      <c r="B319" s="1320"/>
      <c r="C319" s="1320" t="s">
        <v>489</v>
      </c>
      <c r="D319" s="2855" t="s">
        <v>1830</v>
      </c>
      <c r="E319" s="2855"/>
      <c r="F319" s="2855"/>
      <c r="G319" s="2855"/>
      <c r="H319" s="2867"/>
      <c r="I319" s="2853"/>
      <c r="J319" s="2857" t="s">
        <v>1817</v>
      </c>
      <c r="K319" s="2858"/>
      <c r="L319" s="2888"/>
      <c r="M319" s="2892"/>
      <c r="N319" s="2893"/>
      <c r="O319" s="2124"/>
      <c r="P319" s="2124"/>
    </row>
    <row r="320" spans="1:16" ht="28.5" customHeight="1">
      <c r="A320" s="1260"/>
      <c r="B320" s="1320"/>
      <c r="C320" s="1320" t="s">
        <v>493</v>
      </c>
      <c r="D320" s="2855" t="s">
        <v>2750</v>
      </c>
      <c r="E320" s="2855"/>
      <c r="F320" s="2855"/>
      <c r="G320" s="2855"/>
      <c r="H320" s="2880" t="s">
        <v>2751</v>
      </c>
      <c r="I320" s="2865"/>
      <c r="J320" s="2865"/>
      <c r="K320" s="2881"/>
      <c r="L320" s="2888"/>
      <c r="M320" s="2892"/>
      <c r="N320" s="2893"/>
      <c r="O320" s="2124"/>
      <c r="P320" s="2124"/>
    </row>
    <row r="321" spans="1:16" ht="28.5" customHeight="1">
      <c r="A321" s="1260"/>
      <c r="B321" s="1320"/>
      <c r="C321" s="1320" t="s">
        <v>498</v>
      </c>
      <c r="D321" s="2855" t="s">
        <v>2752</v>
      </c>
      <c r="E321" s="2855"/>
      <c r="F321" s="2855"/>
      <c r="G321" s="2855"/>
      <c r="H321" s="2855"/>
      <c r="I321" s="2855"/>
      <c r="J321" s="2857">
        <v>0</v>
      </c>
      <c r="K321" s="2858"/>
      <c r="L321" s="2888"/>
      <c r="M321" s="2892"/>
      <c r="N321" s="2893"/>
      <c r="O321" s="2124"/>
      <c r="P321" s="2124"/>
    </row>
    <row r="322" spans="1:16" ht="34.5" customHeight="1">
      <c r="A322" s="1260"/>
      <c r="B322" s="1320" t="s">
        <v>441</v>
      </c>
      <c r="C322" s="2867" t="s">
        <v>2753</v>
      </c>
      <c r="D322" s="2867"/>
      <c r="E322" s="2867"/>
      <c r="F322" s="2867"/>
      <c r="G322" s="2867"/>
      <c r="H322" s="2867"/>
      <c r="I322" s="2867"/>
      <c r="J322" s="2867"/>
      <c r="K322" s="2853"/>
      <c r="L322" s="2888"/>
      <c r="M322" s="2892"/>
      <c r="N322" s="2893"/>
      <c r="O322" s="2124"/>
      <c r="P322" s="2124"/>
    </row>
    <row r="323" spans="1:16" ht="28.5" customHeight="1">
      <c r="A323" s="1260"/>
      <c r="B323" s="1320"/>
      <c r="C323" s="1320" t="s">
        <v>458</v>
      </c>
      <c r="D323" s="2855" t="s">
        <v>2748</v>
      </c>
      <c r="E323" s="2855"/>
      <c r="F323" s="2855"/>
      <c r="G323" s="2855"/>
      <c r="H323" s="2855"/>
      <c r="I323" s="2856"/>
      <c r="J323" s="2857" t="s">
        <v>2749</v>
      </c>
      <c r="K323" s="2858"/>
      <c r="L323" s="2888"/>
      <c r="M323" s="2892"/>
      <c r="N323" s="2893"/>
      <c r="O323" s="2124"/>
      <c r="P323" s="2124"/>
    </row>
    <row r="324" spans="1:16" ht="28.5" customHeight="1">
      <c r="A324" s="1260"/>
      <c r="B324" s="1320"/>
      <c r="C324" s="1320" t="s">
        <v>489</v>
      </c>
      <c r="D324" s="2855" t="s">
        <v>1846</v>
      </c>
      <c r="E324" s="2855"/>
      <c r="F324" s="2855"/>
      <c r="G324" s="2855"/>
      <c r="H324" s="2855"/>
      <c r="I324" s="2856"/>
      <c r="J324" s="2857" t="s">
        <v>1817</v>
      </c>
      <c r="K324" s="2858"/>
      <c r="L324" s="2888"/>
      <c r="M324" s="2892"/>
      <c r="N324" s="2893"/>
      <c r="O324" s="2124"/>
      <c r="P324" s="2124"/>
    </row>
    <row r="325" spans="1:16" ht="28.5" customHeight="1">
      <c r="A325" s="1260"/>
      <c r="B325" s="1320"/>
      <c r="C325" s="1320" t="s">
        <v>493</v>
      </c>
      <c r="D325" s="2867" t="s">
        <v>2750</v>
      </c>
      <c r="E325" s="2867"/>
      <c r="F325" s="2867"/>
      <c r="G325" s="2867"/>
      <c r="H325" s="2884" t="s">
        <v>2754</v>
      </c>
      <c r="I325" s="2885"/>
      <c r="J325" s="2885"/>
      <c r="K325" s="2886"/>
      <c r="L325" s="2888"/>
      <c r="M325" s="2892"/>
      <c r="N325" s="2893"/>
      <c r="O325" s="2124"/>
      <c r="P325" s="2124"/>
    </row>
    <row r="326" spans="1:16" ht="28.5" customHeight="1">
      <c r="A326" s="1260"/>
      <c r="B326" s="1320"/>
      <c r="C326" s="1320" t="s">
        <v>498</v>
      </c>
      <c r="D326" s="2855" t="s">
        <v>2755</v>
      </c>
      <c r="E326" s="2855"/>
      <c r="F326" s="2855"/>
      <c r="G326" s="2855"/>
      <c r="H326" s="2855"/>
      <c r="I326" s="2855"/>
      <c r="J326" s="2857">
        <v>0</v>
      </c>
      <c r="K326" s="2858"/>
      <c r="L326" s="2888"/>
      <c r="M326" s="2892"/>
      <c r="N326" s="2893"/>
      <c r="O326" s="2124"/>
      <c r="P326" s="2124"/>
    </row>
    <row r="327" spans="1:16" ht="48" customHeight="1">
      <c r="A327" s="1260"/>
      <c r="B327" s="1320" t="s">
        <v>443</v>
      </c>
      <c r="C327" s="2855" t="s">
        <v>2756</v>
      </c>
      <c r="D327" s="2855"/>
      <c r="E327" s="2855"/>
      <c r="F327" s="2855"/>
      <c r="G327" s="2855"/>
      <c r="H327" s="2855"/>
      <c r="I327" s="2855"/>
      <c r="J327" s="2855"/>
      <c r="K327" s="2856"/>
      <c r="L327" s="2888"/>
      <c r="M327" s="2892"/>
      <c r="N327" s="2893"/>
      <c r="O327" s="2124"/>
      <c r="P327" s="2124"/>
    </row>
    <row r="328" spans="1:16" ht="28.5" customHeight="1">
      <c r="A328" s="1260"/>
      <c r="B328" s="1221"/>
      <c r="C328" s="1320" t="s">
        <v>458</v>
      </c>
      <c r="D328" s="2855" t="s">
        <v>2748</v>
      </c>
      <c r="E328" s="2855"/>
      <c r="F328" s="2855"/>
      <c r="G328" s="2855"/>
      <c r="H328" s="2855"/>
      <c r="I328" s="2856"/>
      <c r="J328" s="2857" t="s">
        <v>2749</v>
      </c>
      <c r="K328" s="2858"/>
      <c r="L328" s="2888"/>
      <c r="M328" s="2892"/>
      <c r="N328" s="2893"/>
      <c r="O328" s="2124"/>
      <c r="P328" s="2124"/>
    </row>
    <row r="329" spans="1:16" ht="28.5" customHeight="1">
      <c r="A329" s="1260"/>
      <c r="B329" s="1221"/>
      <c r="C329" s="1320" t="s">
        <v>489</v>
      </c>
      <c r="D329" s="2855" t="s">
        <v>1846</v>
      </c>
      <c r="E329" s="2855"/>
      <c r="F329" s="2855"/>
      <c r="G329" s="2855"/>
      <c r="H329" s="2855"/>
      <c r="I329" s="2856"/>
      <c r="J329" s="2857" t="s">
        <v>1817</v>
      </c>
      <c r="K329" s="2858"/>
      <c r="L329" s="2888"/>
      <c r="M329" s="2892"/>
      <c r="N329" s="2893"/>
      <c r="O329" s="2124"/>
      <c r="P329" s="2124"/>
    </row>
    <row r="330" spans="1:16" ht="28.5" customHeight="1">
      <c r="A330" s="1260"/>
      <c r="B330" s="1224"/>
      <c r="C330" s="1320" t="s">
        <v>493</v>
      </c>
      <c r="D330" s="2855" t="s">
        <v>2750</v>
      </c>
      <c r="E330" s="2855"/>
      <c r="F330" s="2855"/>
      <c r="G330" s="2855"/>
      <c r="H330" s="2880" t="s">
        <v>2757</v>
      </c>
      <c r="I330" s="2865"/>
      <c r="J330" s="2865"/>
      <c r="K330" s="2881"/>
      <c r="L330" s="2888"/>
      <c r="M330" s="2892"/>
      <c r="N330" s="2893"/>
      <c r="O330" s="2124"/>
      <c r="P330" s="2124"/>
    </row>
    <row r="331" spans="1:16" ht="28.5" customHeight="1">
      <c r="A331" s="1260"/>
      <c r="B331" s="1221"/>
      <c r="C331" s="1320" t="s">
        <v>498</v>
      </c>
      <c r="D331" s="2855" t="s">
        <v>2758</v>
      </c>
      <c r="E331" s="2855"/>
      <c r="F331" s="2855"/>
      <c r="G331" s="2855"/>
      <c r="H331" s="2855"/>
      <c r="I331" s="2855"/>
      <c r="J331" s="2857">
        <v>0</v>
      </c>
      <c r="K331" s="2858"/>
      <c r="L331" s="2888"/>
      <c r="M331" s="2892"/>
      <c r="N331" s="2893"/>
      <c r="O331" s="2124"/>
      <c r="P331" s="2124"/>
    </row>
    <row r="332" spans="1:16" ht="39.75" customHeight="1">
      <c r="A332" s="1260"/>
      <c r="B332" s="1221" t="s">
        <v>445</v>
      </c>
      <c r="C332" s="2867" t="s">
        <v>2759</v>
      </c>
      <c r="D332" s="2867"/>
      <c r="E332" s="2867"/>
      <c r="F332" s="2867"/>
      <c r="G332" s="2867"/>
      <c r="H332" s="2867"/>
      <c r="I332" s="2867"/>
      <c r="J332" s="2853"/>
      <c r="K332" s="1321"/>
      <c r="L332" s="2888"/>
      <c r="M332" s="2892"/>
      <c r="N332" s="2893"/>
      <c r="O332" s="2124"/>
      <c r="P332" s="2124"/>
    </row>
    <row r="333" spans="1:16" ht="28.5" customHeight="1">
      <c r="A333" s="1260"/>
      <c r="B333" s="1221"/>
      <c r="C333" s="1320" t="s">
        <v>458</v>
      </c>
      <c r="D333" s="2855" t="s">
        <v>2748</v>
      </c>
      <c r="E333" s="2855"/>
      <c r="F333" s="2855"/>
      <c r="G333" s="2855"/>
      <c r="H333" s="2855"/>
      <c r="I333" s="2856"/>
      <c r="J333" s="2857" t="s">
        <v>2749</v>
      </c>
      <c r="K333" s="2858"/>
      <c r="L333" s="2888"/>
      <c r="M333" s="2892"/>
      <c r="N333" s="2893"/>
      <c r="O333" s="2124"/>
      <c r="P333" s="2124"/>
    </row>
    <row r="334" spans="1:16" ht="28.5" customHeight="1">
      <c r="A334" s="1260"/>
      <c r="B334" s="1221"/>
      <c r="C334" s="1320" t="s">
        <v>489</v>
      </c>
      <c r="D334" s="2855" t="s">
        <v>1846</v>
      </c>
      <c r="E334" s="2855"/>
      <c r="F334" s="2855"/>
      <c r="G334" s="2855"/>
      <c r="H334" s="2855"/>
      <c r="I334" s="2856"/>
      <c r="J334" s="2882" t="s">
        <v>1817</v>
      </c>
      <c r="K334" s="2858"/>
      <c r="L334" s="2888"/>
      <c r="M334" s="2892"/>
      <c r="N334" s="2893"/>
      <c r="O334" s="2124"/>
      <c r="P334" s="2124"/>
    </row>
    <row r="335" spans="1:16" ht="28.5" customHeight="1">
      <c r="A335" s="1260"/>
      <c r="B335" s="1224"/>
      <c r="C335" s="1320" t="s">
        <v>493</v>
      </c>
      <c r="D335" s="2855" t="s">
        <v>2750</v>
      </c>
      <c r="E335" s="2855"/>
      <c r="F335" s="2855"/>
      <c r="G335" s="2855"/>
      <c r="H335" s="2880" t="s">
        <v>2760</v>
      </c>
      <c r="I335" s="2865"/>
      <c r="J335" s="2865"/>
      <c r="K335" s="2881"/>
      <c r="L335" s="2888"/>
      <c r="M335" s="2892"/>
      <c r="N335" s="2893"/>
      <c r="O335" s="2124"/>
      <c r="P335" s="2124"/>
    </row>
    <row r="336" spans="1:16" ht="28.5" customHeight="1">
      <c r="A336" s="1260"/>
      <c r="B336" s="1221"/>
      <c r="C336" s="1320" t="s">
        <v>498</v>
      </c>
      <c r="D336" s="2855" t="s">
        <v>1848</v>
      </c>
      <c r="E336" s="2855"/>
      <c r="F336" s="2855"/>
      <c r="G336" s="2855"/>
      <c r="H336" s="2855"/>
      <c r="I336" s="2855"/>
      <c r="J336" s="2857">
        <v>0</v>
      </c>
      <c r="K336" s="2858"/>
      <c r="L336" s="2888"/>
      <c r="M336" s="2892"/>
      <c r="N336" s="2893"/>
      <c r="O336" s="2124"/>
      <c r="P336" s="2124"/>
    </row>
    <row r="337" spans="1:16" ht="39.75" customHeight="1">
      <c r="A337" s="1260"/>
      <c r="B337" s="1221" t="s">
        <v>448</v>
      </c>
      <c r="C337" s="2855" t="s">
        <v>2761</v>
      </c>
      <c r="D337" s="2855"/>
      <c r="E337" s="2855"/>
      <c r="F337" s="2855"/>
      <c r="G337" s="2855"/>
      <c r="H337" s="2855"/>
      <c r="I337" s="2855"/>
      <c r="J337" s="2856"/>
      <c r="K337" s="1321"/>
      <c r="L337" s="2888"/>
      <c r="M337" s="2892"/>
      <c r="N337" s="2893"/>
      <c r="O337" s="2124"/>
      <c r="P337" s="2124"/>
    </row>
    <row r="338" spans="1:16" ht="28.5" customHeight="1">
      <c r="A338" s="1260"/>
      <c r="B338" s="1221"/>
      <c r="C338" s="1322" t="s">
        <v>458</v>
      </c>
      <c r="D338" s="2855" t="s">
        <v>2748</v>
      </c>
      <c r="E338" s="2855"/>
      <c r="F338" s="2855"/>
      <c r="G338" s="2855"/>
      <c r="H338" s="2855"/>
      <c r="I338" s="2856"/>
      <c r="J338" s="2857" t="s">
        <v>2749</v>
      </c>
      <c r="K338" s="2858"/>
      <c r="L338" s="2888"/>
      <c r="M338" s="2892"/>
      <c r="N338" s="2893"/>
      <c r="O338" s="2124"/>
      <c r="P338" s="2124"/>
    </row>
    <row r="339" spans="1:16" ht="28.5" customHeight="1">
      <c r="A339" s="1260"/>
      <c r="B339" s="1221"/>
      <c r="C339" s="1320" t="s">
        <v>489</v>
      </c>
      <c r="D339" s="2855" t="s">
        <v>1846</v>
      </c>
      <c r="E339" s="2855"/>
      <c r="F339" s="2855"/>
      <c r="G339" s="2855"/>
      <c r="H339" s="2855"/>
      <c r="I339" s="2856"/>
      <c r="J339" s="2878" t="s">
        <v>379</v>
      </c>
      <c r="K339" s="2879"/>
      <c r="L339" s="2888"/>
      <c r="M339" s="2892"/>
      <c r="N339" s="2893"/>
      <c r="O339" s="2124"/>
      <c r="P339" s="2124"/>
    </row>
    <row r="340" spans="1:16" ht="28.5" customHeight="1">
      <c r="A340" s="1260"/>
      <c r="B340" s="1224"/>
      <c r="C340" s="1320" t="s">
        <v>493</v>
      </c>
      <c r="D340" s="2855" t="s">
        <v>2750</v>
      </c>
      <c r="E340" s="2855"/>
      <c r="F340" s="2855"/>
      <c r="G340" s="2855"/>
      <c r="H340" s="2880" t="s">
        <v>2762</v>
      </c>
      <c r="I340" s="2865"/>
      <c r="J340" s="2865"/>
      <c r="K340" s="2881"/>
      <c r="L340" s="2888"/>
      <c r="M340" s="2892"/>
      <c r="N340" s="2893"/>
      <c r="O340" s="2124"/>
      <c r="P340" s="2124"/>
    </row>
    <row r="341" spans="1:16" ht="28.5" customHeight="1">
      <c r="A341" s="1260"/>
      <c r="B341" s="1221"/>
      <c r="C341" s="1320" t="s">
        <v>498</v>
      </c>
      <c r="D341" s="2855" t="s">
        <v>1848</v>
      </c>
      <c r="E341" s="2855"/>
      <c r="F341" s="2855"/>
      <c r="G341" s="2855"/>
      <c r="H341" s="2855"/>
      <c r="I341" s="2855"/>
      <c r="J341" s="2857">
        <v>0</v>
      </c>
      <c r="K341" s="2858"/>
      <c r="L341" s="2888"/>
      <c r="M341" s="2892"/>
      <c r="N341" s="2893"/>
      <c r="O341" s="2124"/>
      <c r="P341" s="2124"/>
    </row>
    <row r="342" spans="1:16" ht="25.5" customHeight="1">
      <c r="A342" s="1260"/>
      <c r="B342" s="1221" t="s">
        <v>450</v>
      </c>
      <c r="C342" s="2855" t="s">
        <v>2432</v>
      </c>
      <c r="D342" s="2855"/>
      <c r="E342" s="2855"/>
      <c r="F342" s="2855"/>
      <c r="G342" s="2855"/>
      <c r="H342" s="2855"/>
      <c r="I342" s="2855"/>
      <c r="J342" s="2856"/>
      <c r="K342" s="1321"/>
      <c r="L342" s="2888"/>
      <c r="M342" s="2892"/>
      <c r="N342" s="2893"/>
      <c r="O342" s="2124"/>
      <c r="P342" s="2124"/>
    </row>
    <row r="343" spans="1:16" ht="28.5" customHeight="1">
      <c r="A343" s="1260"/>
      <c r="B343" s="1221"/>
      <c r="C343" s="1322" t="s">
        <v>458</v>
      </c>
      <c r="D343" s="2855" t="s">
        <v>2748</v>
      </c>
      <c r="E343" s="2855"/>
      <c r="F343" s="2855"/>
      <c r="G343" s="2855"/>
      <c r="H343" s="2855"/>
      <c r="I343" s="2856"/>
      <c r="J343" s="2857" t="s">
        <v>395</v>
      </c>
      <c r="K343" s="2858"/>
      <c r="L343" s="2888"/>
      <c r="M343" s="2892"/>
      <c r="N343" s="2893"/>
      <c r="O343" s="2124"/>
      <c r="P343" s="2124"/>
    </row>
    <row r="344" spans="1:16" ht="28.5" customHeight="1">
      <c r="A344" s="1260"/>
      <c r="B344" s="1221"/>
      <c r="C344" s="1320" t="s">
        <v>489</v>
      </c>
      <c r="D344" s="2855" t="s">
        <v>1846</v>
      </c>
      <c r="E344" s="2855"/>
      <c r="F344" s="2855"/>
      <c r="G344" s="2855"/>
      <c r="H344" s="2855"/>
      <c r="I344" s="2856"/>
      <c r="J344" s="2857" t="s">
        <v>1817</v>
      </c>
      <c r="K344" s="2858"/>
      <c r="L344" s="2888"/>
      <c r="M344" s="2892"/>
      <c r="N344" s="2893"/>
      <c r="O344" s="2124"/>
      <c r="P344" s="2124"/>
    </row>
    <row r="345" spans="1:16" ht="35.1" customHeight="1">
      <c r="A345" s="1260"/>
      <c r="B345" s="1221"/>
      <c r="C345" s="1320" t="s">
        <v>493</v>
      </c>
      <c r="D345" s="2855" t="s">
        <v>2750</v>
      </c>
      <c r="E345" s="2855"/>
      <c r="F345" s="2855"/>
      <c r="G345" s="2855"/>
      <c r="H345" s="2873" t="s">
        <v>2763</v>
      </c>
      <c r="I345" s="2874"/>
      <c r="J345" s="2874"/>
      <c r="K345" s="2875"/>
      <c r="L345" s="2888"/>
      <c r="M345" s="2892"/>
      <c r="N345" s="2893"/>
      <c r="O345" s="2124"/>
      <c r="P345" s="2124"/>
    </row>
    <row r="346" spans="1:16" ht="28.5" customHeight="1">
      <c r="A346" s="1260"/>
      <c r="B346" s="1221"/>
      <c r="C346" s="1320" t="s">
        <v>498</v>
      </c>
      <c r="D346" s="2855" t="s">
        <v>2764</v>
      </c>
      <c r="E346" s="2855"/>
      <c r="F346" s="2855"/>
      <c r="G346" s="2855"/>
      <c r="H346" s="2855"/>
      <c r="I346" s="2855"/>
      <c r="J346" s="2857">
        <v>0</v>
      </c>
      <c r="K346" s="2858"/>
      <c r="L346" s="2888"/>
      <c r="M346" s="2892"/>
      <c r="N346" s="2893"/>
      <c r="O346" s="2124"/>
      <c r="P346" s="2124"/>
    </row>
    <row r="347" spans="1:16" ht="25.5" customHeight="1">
      <c r="A347" s="1260"/>
      <c r="B347" s="1221" t="s">
        <v>453</v>
      </c>
      <c r="C347" s="2855" t="s">
        <v>2433</v>
      </c>
      <c r="D347" s="2855"/>
      <c r="E347" s="2855"/>
      <c r="F347" s="2855"/>
      <c r="G347" s="2855"/>
      <c r="H347" s="2855"/>
      <c r="I347" s="2855"/>
      <c r="J347" s="2856"/>
      <c r="K347" s="1321"/>
      <c r="L347" s="2888"/>
      <c r="M347" s="2892"/>
      <c r="N347" s="2893"/>
      <c r="O347" s="2124"/>
      <c r="P347" s="2124"/>
    </row>
    <row r="348" spans="1:16" ht="39.75" customHeight="1">
      <c r="A348" s="1260"/>
      <c r="B348" s="1221"/>
      <c r="C348" s="1322" t="s">
        <v>458</v>
      </c>
      <c r="D348" s="2855" t="s">
        <v>2748</v>
      </c>
      <c r="E348" s="2855"/>
      <c r="F348" s="2855"/>
      <c r="G348" s="2855"/>
      <c r="H348" s="2855"/>
      <c r="I348" s="2856"/>
      <c r="J348" s="2876" t="s">
        <v>1851</v>
      </c>
      <c r="K348" s="2877"/>
      <c r="L348" s="2888"/>
      <c r="M348" s="2892"/>
      <c r="N348" s="2893"/>
      <c r="O348" s="2124"/>
      <c r="P348" s="2124"/>
    </row>
    <row r="349" spans="1:16" ht="28.5" customHeight="1">
      <c r="A349" s="1260"/>
      <c r="B349" s="1221"/>
      <c r="C349" s="1320" t="s">
        <v>489</v>
      </c>
      <c r="D349" s="2855" t="s">
        <v>1846</v>
      </c>
      <c r="E349" s="2855"/>
      <c r="F349" s="2855"/>
      <c r="G349" s="2855"/>
      <c r="H349" s="2855"/>
      <c r="I349" s="2856"/>
      <c r="J349" s="2857">
        <v>1</v>
      </c>
      <c r="K349" s="2858"/>
      <c r="L349" s="2888"/>
      <c r="M349" s="2892"/>
      <c r="N349" s="2893"/>
      <c r="O349" s="2124"/>
      <c r="P349" s="2124"/>
    </row>
    <row r="350" spans="1:16" ht="28.5" customHeight="1">
      <c r="A350" s="1260"/>
      <c r="B350" s="1221"/>
      <c r="C350" s="1320" t="s">
        <v>493</v>
      </c>
      <c r="D350" s="2855" t="s">
        <v>2750</v>
      </c>
      <c r="E350" s="2855"/>
      <c r="F350" s="2855"/>
      <c r="G350" s="2855"/>
      <c r="H350" s="2873" t="s">
        <v>2765</v>
      </c>
      <c r="I350" s="2874"/>
      <c r="J350" s="2874"/>
      <c r="K350" s="2875"/>
      <c r="L350" s="2888"/>
      <c r="M350" s="2892"/>
      <c r="N350" s="2893"/>
      <c r="O350" s="2124"/>
      <c r="P350" s="2124"/>
    </row>
    <row r="351" spans="1:16" ht="28.5" customHeight="1">
      <c r="A351" s="1260"/>
      <c r="B351" s="1221"/>
      <c r="C351" s="1320" t="s">
        <v>498</v>
      </c>
      <c r="D351" s="2855" t="s">
        <v>2766</v>
      </c>
      <c r="E351" s="2855"/>
      <c r="F351" s="2855"/>
      <c r="G351" s="2855"/>
      <c r="H351" s="2855"/>
      <c r="I351" s="2855"/>
      <c r="J351" s="2857">
        <v>0</v>
      </c>
      <c r="K351" s="2858"/>
      <c r="L351" s="2888"/>
      <c r="M351" s="2892"/>
      <c r="N351" s="2893"/>
      <c r="O351" s="2124"/>
      <c r="P351" s="2124"/>
    </row>
    <row r="352" spans="1:16" ht="39.75" customHeight="1">
      <c r="A352" s="1260"/>
      <c r="B352" s="1224" t="s">
        <v>456</v>
      </c>
      <c r="C352" s="2855" t="s">
        <v>2767</v>
      </c>
      <c r="D352" s="2855"/>
      <c r="E352" s="2855"/>
      <c r="F352" s="2855"/>
      <c r="G352" s="2855"/>
      <c r="H352" s="2855"/>
      <c r="I352" s="2855"/>
      <c r="J352" s="2856"/>
      <c r="K352" s="1321"/>
      <c r="L352" s="2888"/>
      <c r="M352" s="2892"/>
      <c r="N352" s="2893"/>
      <c r="O352" s="2124"/>
      <c r="P352" s="2124"/>
    </row>
    <row r="353" spans="1:16" ht="28.5" customHeight="1">
      <c r="A353" s="1260"/>
      <c r="B353" s="1221"/>
      <c r="C353" s="1322" t="s">
        <v>458</v>
      </c>
      <c r="D353" s="2855" t="s">
        <v>2748</v>
      </c>
      <c r="E353" s="2855"/>
      <c r="F353" s="2855"/>
      <c r="G353" s="2855"/>
      <c r="H353" s="2855"/>
      <c r="I353" s="2856"/>
      <c r="J353" s="2857" t="s">
        <v>2749</v>
      </c>
      <c r="K353" s="2858"/>
      <c r="L353" s="2888"/>
      <c r="M353" s="2892"/>
      <c r="N353" s="2893"/>
      <c r="O353" s="2124"/>
      <c r="P353" s="2124"/>
    </row>
    <row r="354" spans="1:16" ht="28.5" customHeight="1">
      <c r="A354" s="1260"/>
      <c r="B354" s="1221"/>
      <c r="C354" s="1320" t="s">
        <v>489</v>
      </c>
      <c r="D354" s="2855" t="s">
        <v>1846</v>
      </c>
      <c r="E354" s="2855"/>
      <c r="F354" s="2855"/>
      <c r="G354" s="2855"/>
      <c r="H354" s="2855"/>
      <c r="I354" s="2856"/>
      <c r="J354" s="2857" t="s">
        <v>1817</v>
      </c>
      <c r="K354" s="2858"/>
      <c r="L354" s="2888"/>
      <c r="M354" s="2892"/>
      <c r="N354" s="2893"/>
      <c r="O354" s="2124"/>
      <c r="P354" s="2124"/>
    </row>
    <row r="355" spans="1:16" ht="35.450000000000003" customHeight="1">
      <c r="A355" s="1260"/>
      <c r="B355" s="1224"/>
      <c r="C355" s="1599" t="s">
        <v>493</v>
      </c>
      <c r="D355" s="2855" t="s">
        <v>2750</v>
      </c>
      <c r="E355" s="2855"/>
      <c r="F355" s="2855"/>
      <c r="G355" s="2855"/>
      <c r="H355" s="2870" t="s">
        <v>2768</v>
      </c>
      <c r="I355" s="2871"/>
      <c r="J355" s="2871"/>
      <c r="K355" s="2872"/>
      <c r="L355" s="2888"/>
      <c r="M355" s="2892"/>
      <c r="N355" s="2893"/>
      <c r="O355" s="2124"/>
      <c r="P355" s="2124"/>
    </row>
    <row r="356" spans="1:16" ht="28.5" customHeight="1">
      <c r="A356" s="1260"/>
      <c r="B356" s="1320"/>
      <c r="C356" s="1320" t="s">
        <v>498</v>
      </c>
      <c r="D356" s="2855" t="s">
        <v>2769</v>
      </c>
      <c r="E356" s="2855"/>
      <c r="F356" s="2855"/>
      <c r="G356" s="2855"/>
      <c r="H356" s="2855"/>
      <c r="I356" s="2855"/>
      <c r="J356" s="2857">
        <v>0</v>
      </c>
      <c r="K356" s="2858"/>
      <c r="L356" s="2889"/>
      <c r="M356" s="2894"/>
      <c r="N356" s="2895"/>
      <c r="O356" s="2197"/>
      <c r="P356" s="2197"/>
    </row>
    <row r="357" spans="1:16" ht="40.5" customHeight="1">
      <c r="A357" s="1260"/>
      <c r="B357" s="1586" t="s">
        <v>402</v>
      </c>
      <c r="C357" s="2855" t="s">
        <v>2770</v>
      </c>
      <c r="D357" s="2855"/>
      <c r="E357" s="2855"/>
      <c r="F357" s="2855"/>
      <c r="G357" s="2855"/>
      <c r="H357" s="1285" t="s">
        <v>57</v>
      </c>
      <c r="I357" s="1323" t="s">
        <v>2771</v>
      </c>
      <c r="J357" s="2865"/>
      <c r="K357" s="2865"/>
      <c r="L357" s="2865"/>
      <c r="M357" s="2865"/>
      <c r="N357" s="2866"/>
      <c r="O357" s="1525"/>
      <c r="P357" s="1525"/>
    </row>
    <row r="358" spans="1:16" ht="107.25" customHeight="1">
      <c r="A358" s="1260"/>
      <c r="B358" s="1586" t="s">
        <v>404</v>
      </c>
      <c r="C358" s="2867" t="s">
        <v>2772</v>
      </c>
      <c r="D358" s="2867"/>
      <c r="E358" s="2867"/>
      <c r="F358" s="2867"/>
      <c r="G358" s="2853"/>
      <c r="H358" s="1324" t="s">
        <v>1442</v>
      </c>
      <c r="I358" s="1611" t="s">
        <v>1521</v>
      </c>
      <c r="J358" s="2868"/>
      <c r="K358" s="2868"/>
      <c r="L358" s="2868"/>
      <c r="M358" s="2868"/>
      <c r="N358" s="2869"/>
      <c r="O358" s="2051" t="s">
        <v>1332</v>
      </c>
      <c r="P358" s="2051" t="s">
        <v>1332</v>
      </c>
    </row>
    <row r="359" spans="1:16" ht="32.25" customHeight="1">
      <c r="A359" s="1260"/>
      <c r="B359" s="1224" t="s">
        <v>435</v>
      </c>
      <c r="C359" s="2853" t="s">
        <v>1863</v>
      </c>
      <c r="D359" s="2854"/>
      <c r="E359" s="2854"/>
      <c r="F359" s="2854"/>
      <c r="G359" s="2854"/>
      <c r="H359" s="2494" t="s">
        <v>2773</v>
      </c>
      <c r="I359" s="2494"/>
      <c r="J359" s="2494"/>
      <c r="K359" s="2494"/>
      <c r="L359" s="2494"/>
      <c r="M359" s="2495"/>
      <c r="N359" s="2496"/>
      <c r="O359" s="2197"/>
      <c r="P359" s="2197"/>
    </row>
    <row r="360" spans="1:16" ht="34.5" customHeight="1">
      <c r="A360" s="1260"/>
      <c r="B360" s="1585" t="s">
        <v>406</v>
      </c>
      <c r="C360" s="2855" t="s">
        <v>2774</v>
      </c>
      <c r="D360" s="2855"/>
      <c r="E360" s="2855"/>
      <c r="F360" s="2855"/>
      <c r="G360" s="2856"/>
      <c r="H360" s="2857" t="s">
        <v>1866</v>
      </c>
      <c r="I360" s="2858"/>
      <c r="J360" s="2859" t="s">
        <v>1521</v>
      </c>
      <c r="K360" s="2861"/>
      <c r="L360" s="2861"/>
      <c r="M360" s="2861"/>
      <c r="N360" s="2862"/>
      <c r="O360" s="2051" t="s">
        <v>2484</v>
      </c>
      <c r="P360" s="2051" t="s">
        <v>2484</v>
      </c>
    </row>
    <row r="361" spans="1:16" ht="42" customHeight="1" thickBot="1">
      <c r="A361" s="1260"/>
      <c r="B361" s="1322" t="s">
        <v>435</v>
      </c>
      <c r="C361" s="2841" t="s">
        <v>1868</v>
      </c>
      <c r="D361" s="2841"/>
      <c r="E361" s="2841"/>
      <c r="F361" s="2841"/>
      <c r="G361" s="2842"/>
      <c r="H361" s="2843" t="s">
        <v>1869</v>
      </c>
      <c r="I361" s="2844"/>
      <c r="J361" s="2860"/>
      <c r="K361" s="2863"/>
      <c r="L361" s="2863"/>
      <c r="M361" s="2863"/>
      <c r="N361" s="2864"/>
      <c r="O361" s="2052"/>
      <c r="P361" s="2052"/>
    </row>
    <row r="362" spans="1:16" ht="34.5" customHeight="1" thickBot="1">
      <c r="B362" s="2845" t="s">
        <v>1870</v>
      </c>
      <c r="C362" s="2846"/>
      <c r="D362" s="2846"/>
      <c r="E362" s="2846"/>
      <c r="F362" s="2846"/>
      <c r="G362" s="2847"/>
      <c r="H362" s="2848" t="s">
        <v>2775</v>
      </c>
      <c r="I362" s="2849"/>
      <c r="J362" s="2849"/>
      <c r="K362" s="2849"/>
      <c r="L362" s="2849"/>
      <c r="M362" s="2849"/>
      <c r="N362" s="2850"/>
      <c r="O362" s="1987"/>
      <c r="P362" s="1988"/>
    </row>
    <row r="363" spans="1:16" ht="31.5" customHeight="1" thickBot="1">
      <c r="B363" s="2851" t="s">
        <v>2776</v>
      </c>
      <c r="C363" s="2852"/>
      <c r="D363" s="2852"/>
      <c r="E363" s="2852"/>
      <c r="F363" s="2852"/>
      <c r="G363" s="2852"/>
      <c r="H363" s="2852"/>
      <c r="I363" s="2852"/>
      <c r="J363" s="2852"/>
      <c r="K363" s="2852"/>
      <c r="L363" s="2852"/>
      <c r="M363" s="2852"/>
      <c r="N363" s="2852"/>
      <c r="O363" s="2852"/>
      <c r="P363" s="1325"/>
    </row>
  </sheetData>
  <mergeCells count="887">
    <mergeCell ref="B2:H2"/>
    <mergeCell ref="B4:N4"/>
    <mergeCell ref="B5:N5"/>
    <mergeCell ref="B6:L6"/>
    <mergeCell ref="B7:P7"/>
    <mergeCell ref="I1:J1"/>
    <mergeCell ref="C8:G8"/>
    <mergeCell ref="J8:N8"/>
    <mergeCell ref="O8:O19"/>
    <mergeCell ref="P8:P19"/>
    <mergeCell ref="C9:E9"/>
    <mergeCell ref="F9:N9"/>
    <mergeCell ref="C10:E10"/>
    <mergeCell ref="G10:N10"/>
    <mergeCell ref="C11:E11"/>
    <mergeCell ref="G11:H11"/>
    <mergeCell ref="C15:E15"/>
    <mergeCell ref="G15:H15"/>
    <mergeCell ref="C16:E16"/>
    <mergeCell ref="G16:H16"/>
    <mergeCell ref="C17:E17"/>
    <mergeCell ref="G17:H17"/>
    <mergeCell ref="C12:E12"/>
    <mergeCell ref="G12:H12"/>
    <mergeCell ref="C13:E13"/>
    <mergeCell ref="G13:H13"/>
    <mergeCell ref="C14:E14"/>
    <mergeCell ref="G14:H14"/>
    <mergeCell ref="K19:L19"/>
    <mergeCell ref="C20:H20"/>
    <mergeCell ref="J20:J24"/>
    <mergeCell ref="K20:N24"/>
    <mergeCell ref="C21:H21"/>
    <mergeCell ref="C22:H22"/>
    <mergeCell ref="I17:J17"/>
    <mergeCell ref="C18:E18"/>
    <mergeCell ref="G18:H18"/>
    <mergeCell ref="C19:E19"/>
    <mergeCell ref="G19:H19"/>
    <mergeCell ref="I19:J19"/>
    <mergeCell ref="P27:P30"/>
    <mergeCell ref="B28:B29"/>
    <mergeCell ref="C28:F29"/>
    <mergeCell ref="C30:G30"/>
    <mergeCell ref="H30:J30"/>
    <mergeCell ref="C31:G31"/>
    <mergeCell ref="H31:J31"/>
    <mergeCell ref="O22:O24"/>
    <mergeCell ref="P22:P24"/>
    <mergeCell ref="C23:H23"/>
    <mergeCell ref="C24:H24"/>
    <mergeCell ref="B25:P25"/>
    <mergeCell ref="C26:F26"/>
    <mergeCell ref="K26:K31"/>
    <mergeCell ref="L26:N31"/>
    <mergeCell ref="C27:I27"/>
    <mergeCell ref="O27:O30"/>
    <mergeCell ref="C32:N32"/>
    <mergeCell ref="O32:O33"/>
    <mergeCell ref="P32:P33"/>
    <mergeCell ref="B33:I33"/>
    <mergeCell ref="L33:N33"/>
    <mergeCell ref="C34:N34"/>
    <mergeCell ref="O34:O57"/>
    <mergeCell ref="P34:P57"/>
    <mergeCell ref="C35:I35"/>
    <mergeCell ref="L35:N35"/>
    <mergeCell ref="C39:I39"/>
    <mergeCell ref="L39:N39"/>
    <mergeCell ref="C40:E40"/>
    <mergeCell ref="G40:I40"/>
    <mergeCell ref="L40:N40"/>
    <mergeCell ref="C41:N41"/>
    <mergeCell ref="C36:I36"/>
    <mergeCell ref="L36:N36"/>
    <mergeCell ref="C37:E37"/>
    <mergeCell ref="G37:I37"/>
    <mergeCell ref="L37:N37"/>
    <mergeCell ref="C38:N38"/>
    <mergeCell ref="C45:E45"/>
    <mergeCell ref="G45:I45"/>
    <mergeCell ref="L45:N45"/>
    <mergeCell ref="C46:N46"/>
    <mergeCell ref="C47:I47"/>
    <mergeCell ref="L47:N47"/>
    <mergeCell ref="C42:I42"/>
    <mergeCell ref="L42:N42"/>
    <mergeCell ref="C43:I43"/>
    <mergeCell ref="L43:N43"/>
    <mergeCell ref="C44:I44"/>
    <mergeCell ref="L44:N44"/>
    <mergeCell ref="C51:I51"/>
    <mergeCell ref="L51:N51"/>
    <mergeCell ref="C52:I52"/>
    <mergeCell ref="L52:N52"/>
    <mergeCell ref="C53:I53"/>
    <mergeCell ref="L53:N53"/>
    <mergeCell ref="C48:I48"/>
    <mergeCell ref="L48:N48"/>
    <mergeCell ref="C49:E49"/>
    <mergeCell ref="G49:I49"/>
    <mergeCell ref="L49:N49"/>
    <mergeCell ref="C50:I50"/>
    <mergeCell ref="L50:N50"/>
    <mergeCell ref="C58:I58"/>
    <mergeCell ref="L58:N58"/>
    <mergeCell ref="B59:P59"/>
    <mergeCell ref="C60:I60"/>
    <mergeCell ref="J60:K60"/>
    <mergeCell ref="M60:N60"/>
    <mergeCell ref="C54:N54"/>
    <mergeCell ref="C55:I55"/>
    <mergeCell ref="L55:N55"/>
    <mergeCell ref="C56:I56"/>
    <mergeCell ref="L56:N56"/>
    <mergeCell ref="C57:I57"/>
    <mergeCell ref="L57:N57"/>
    <mergeCell ref="I64:J64"/>
    <mergeCell ref="K64:N64"/>
    <mergeCell ref="C65:F65"/>
    <mergeCell ref="I65:J65"/>
    <mergeCell ref="K65:N65"/>
    <mergeCell ref="B66:P66"/>
    <mergeCell ref="B61:P61"/>
    <mergeCell ref="C62:F62"/>
    <mergeCell ref="I62:J62"/>
    <mergeCell ref="K62:N62"/>
    <mergeCell ref="O62:O65"/>
    <mergeCell ref="P62:P65"/>
    <mergeCell ref="C63:F63"/>
    <mergeCell ref="I63:J63"/>
    <mergeCell ref="K63:N63"/>
    <mergeCell ref="C64:F64"/>
    <mergeCell ref="C67:H67"/>
    <mergeCell ref="K67:N67"/>
    <mergeCell ref="B68:P68"/>
    <mergeCell ref="C69:E69"/>
    <mergeCell ref="G69:H69"/>
    <mergeCell ref="I69:J69"/>
    <mergeCell ref="K69:N69"/>
    <mergeCell ref="O69:O74"/>
    <mergeCell ref="P69:P74"/>
    <mergeCell ref="C70:E70"/>
    <mergeCell ref="C72:E72"/>
    <mergeCell ref="G72:H72"/>
    <mergeCell ref="I72:J72"/>
    <mergeCell ref="K72:N72"/>
    <mergeCell ref="C73:E73"/>
    <mergeCell ref="F73:J73"/>
    <mergeCell ref="K73:N73"/>
    <mergeCell ref="G70:H70"/>
    <mergeCell ref="I70:J70"/>
    <mergeCell ref="K70:N70"/>
    <mergeCell ref="C71:E71"/>
    <mergeCell ref="F71:J71"/>
    <mergeCell ref="K71:N71"/>
    <mergeCell ref="C77:E77"/>
    <mergeCell ref="G77:H77"/>
    <mergeCell ref="I77:J77"/>
    <mergeCell ref="K77:N77"/>
    <mergeCell ref="C78:E78"/>
    <mergeCell ref="G78:H78"/>
    <mergeCell ref="I78:J78"/>
    <mergeCell ref="K78:N78"/>
    <mergeCell ref="C74:E74"/>
    <mergeCell ref="G74:H74"/>
    <mergeCell ref="I74:J74"/>
    <mergeCell ref="K74:N74"/>
    <mergeCell ref="B75:P75"/>
    <mergeCell ref="C76:E76"/>
    <mergeCell ref="G76:H76"/>
    <mergeCell ref="I76:J76"/>
    <mergeCell ref="K76:N76"/>
    <mergeCell ref="O80:O81"/>
    <mergeCell ref="P80:P81"/>
    <mergeCell ref="C81:E81"/>
    <mergeCell ref="G81:H81"/>
    <mergeCell ref="I81:J81"/>
    <mergeCell ref="K81:N81"/>
    <mergeCell ref="C79:E79"/>
    <mergeCell ref="G79:H79"/>
    <mergeCell ref="I79:J79"/>
    <mergeCell ref="K79:N79"/>
    <mergeCell ref="C80:E80"/>
    <mergeCell ref="G80:H80"/>
    <mergeCell ref="I80:J80"/>
    <mergeCell ref="K80:N80"/>
    <mergeCell ref="C82:E82"/>
    <mergeCell ref="G82:H82"/>
    <mergeCell ref="I82:J82"/>
    <mergeCell ref="K82:N82"/>
    <mergeCell ref="B83:P83"/>
    <mergeCell ref="C84:I84"/>
    <mergeCell ref="L84:N84"/>
    <mergeCell ref="O84:O87"/>
    <mergeCell ref="P84:P87"/>
    <mergeCell ref="C85:I85"/>
    <mergeCell ref="O88:O93"/>
    <mergeCell ref="P88:P93"/>
    <mergeCell ref="C89:I89"/>
    <mergeCell ref="C90:I90"/>
    <mergeCell ref="C91:I91"/>
    <mergeCell ref="C92:I92"/>
    <mergeCell ref="C93:F93"/>
    <mergeCell ref="G93:J93"/>
    <mergeCell ref="L85:N85"/>
    <mergeCell ref="C86:I86"/>
    <mergeCell ref="L86:N86"/>
    <mergeCell ref="C87:I87"/>
    <mergeCell ref="L87:N87"/>
    <mergeCell ref="C88:J88"/>
    <mergeCell ref="K88:K93"/>
    <mergeCell ref="L88:N93"/>
    <mergeCell ref="C94:N94"/>
    <mergeCell ref="C95:E95"/>
    <mergeCell ref="F95:G95"/>
    <mergeCell ref="H95:H103"/>
    <mergeCell ref="I95:N103"/>
    <mergeCell ref="O95:O103"/>
    <mergeCell ref="C101:E101"/>
    <mergeCell ref="F101:G101"/>
    <mergeCell ref="C102:E102"/>
    <mergeCell ref="F102:G102"/>
    <mergeCell ref="C103:E103"/>
    <mergeCell ref="F103:G103"/>
    <mergeCell ref="C104:E104"/>
    <mergeCell ref="F104:N104"/>
    <mergeCell ref="O104:P104"/>
    <mergeCell ref="B105:P105"/>
    <mergeCell ref="P95:P103"/>
    <mergeCell ref="C96:E96"/>
    <mergeCell ref="F96:G96"/>
    <mergeCell ref="C97:E97"/>
    <mergeCell ref="F97:G97"/>
    <mergeCell ref="C98:G98"/>
    <mergeCell ref="C99:E99"/>
    <mergeCell ref="F99:G99"/>
    <mergeCell ref="C100:E100"/>
    <mergeCell ref="F100:G100"/>
    <mergeCell ref="K109:N109"/>
    <mergeCell ref="F110:H110"/>
    <mergeCell ref="I110:J110"/>
    <mergeCell ref="C106:G106"/>
    <mergeCell ref="I106:J106"/>
    <mergeCell ref="K106:N106"/>
    <mergeCell ref="B107:E111"/>
    <mergeCell ref="F107:H107"/>
    <mergeCell ref="I107:J107"/>
    <mergeCell ref="K107:N107"/>
    <mergeCell ref="K110:N110"/>
    <mergeCell ref="F111:H111"/>
    <mergeCell ref="I111:J111"/>
    <mergeCell ref="K111:N111"/>
    <mergeCell ref="C116:F116"/>
    <mergeCell ref="G116:H116"/>
    <mergeCell ref="I116:J116"/>
    <mergeCell ref="L116:N116"/>
    <mergeCell ref="C117:F117"/>
    <mergeCell ref="G117:H117"/>
    <mergeCell ref="I117:J117"/>
    <mergeCell ref="L117:N117"/>
    <mergeCell ref="O107:O111"/>
    <mergeCell ref="B112:P112"/>
    <mergeCell ref="C113:N113"/>
    <mergeCell ref="O113:O115"/>
    <mergeCell ref="P113:P115"/>
    <mergeCell ref="B114:F115"/>
    <mergeCell ref="G114:N114"/>
    <mergeCell ref="G115:H115"/>
    <mergeCell ref="I115:J115"/>
    <mergeCell ref="L115:N115"/>
    <mergeCell ref="P107:P111"/>
    <mergeCell ref="F108:H108"/>
    <mergeCell ref="I108:J108"/>
    <mergeCell ref="K108:N108"/>
    <mergeCell ref="F109:H109"/>
    <mergeCell ref="I109:J109"/>
    <mergeCell ref="C120:F120"/>
    <mergeCell ref="G120:H120"/>
    <mergeCell ref="I120:J120"/>
    <mergeCell ref="L120:N120"/>
    <mergeCell ref="C121:F121"/>
    <mergeCell ref="G121:H121"/>
    <mergeCell ref="I121:J121"/>
    <mergeCell ref="L121:N121"/>
    <mergeCell ref="C118:F118"/>
    <mergeCell ref="G118:H118"/>
    <mergeCell ref="I118:J118"/>
    <mergeCell ref="L118:N118"/>
    <mergeCell ref="C119:F119"/>
    <mergeCell ref="G119:H119"/>
    <mergeCell ref="I119:J119"/>
    <mergeCell ref="L119:N119"/>
    <mergeCell ref="C124:F124"/>
    <mergeCell ref="G124:H124"/>
    <mergeCell ref="I124:J124"/>
    <mergeCell ref="L124:N124"/>
    <mergeCell ref="C125:F125"/>
    <mergeCell ref="G125:H125"/>
    <mergeCell ref="I125:J125"/>
    <mergeCell ref="L125:N125"/>
    <mergeCell ref="C122:F122"/>
    <mergeCell ref="G122:H122"/>
    <mergeCell ref="I122:J122"/>
    <mergeCell ref="L122:N122"/>
    <mergeCell ref="C123:F123"/>
    <mergeCell ref="G123:H123"/>
    <mergeCell ref="I123:J123"/>
    <mergeCell ref="L123:N123"/>
    <mergeCell ref="E130:F130"/>
    <mergeCell ref="G130:H130"/>
    <mergeCell ref="I130:J130"/>
    <mergeCell ref="L130:N130"/>
    <mergeCell ref="C126:F126"/>
    <mergeCell ref="G126:H126"/>
    <mergeCell ref="I126:J126"/>
    <mergeCell ref="L126:N126"/>
    <mergeCell ref="C127:F127"/>
    <mergeCell ref="G127:H127"/>
    <mergeCell ref="I127:J127"/>
    <mergeCell ref="L127:N127"/>
    <mergeCell ref="C133:F133"/>
    <mergeCell ref="G133:N133"/>
    <mergeCell ref="B134:P134"/>
    <mergeCell ref="C135:F135"/>
    <mergeCell ref="H135:I135"/>
    <mergeCell ref="J135:N135"/>
    <mergeCell ref="C131:D131"/>
    <mergeCell ref="E131:F131"/>
    <mergeCell ref="G131:H131"/>
    <mergeCell ref="I131:J131"/>
    <mergeCell ref="L131:N131"/>
    <mergeCell ref="C132:D132"/>
    <mergeCell ref="E132:F132"/>
    <mergeCell ref="G132:H132"/>
    <mergeCell ref="I132:J132"/>
    <mergeCell ref="L132:N132"/>
    <mergeCell ref="O116:O133"/>
    <mergeCell ref="P116:P133"/>
    <mergeCell ref="C128:F128"/>
    <mergeCell ref="G128:H128"/>
    <mergeCell ref="I128:J128"/>
    <mergeCell ref="L128:N128"/>
    <mergeCell ref="C129:N129"/>
    <mergeCell ref="C130:D130"/>
    <mergeCell ref="H139:J139"/>
    <mergeCell ref="C140:G140"/>
    <mergeCell ref="H140:J140"/>
    <mergeCell ref="L140:N140"/>
    <mergeCell ref="C141:G141"/>
    <mergeCell ref="H141:J141"/>
    <mergeCell ref="L141:N142"/>
    <mergeCell ref="B136:P136"/>
    <mergeCell ref="C137:G137"/>
    <mergeCell ref="H137:J137"/>
    <mergeCell ref="K137:K144"/>
    <mergeCell ref="L137:N139"/>
    <mergeCell ref="O137:O140"/>
    <mergeCell ref="P137:P140"/>
    <mergeCell ref="C138:G138"/>
    <mergeCell ref="H138:J138"/>
    <mergeCell ref="C139:G139"/>
    <mergeCell ref="O141:O142"/>
    <mergeCell ref="P141:P142"/>
    <mergeCell ref="C142:G142"/>
    <mergeCell ref="H142:J142"/>
    <mergeCell ref="C143:G143"/>
    <mergeCell ref="H143:J143"/>
    <mergeCell ref="L143:N144"/>
    <mergeCell ref="O143:O144"/>
    <mergeCell ref="P143:P144"/>
    <mergeCell ref="C144:G144"/>
    <mergeCell ref="H144:J144"/>
    <mergeCell ref="B145:P145"/>
    <mergeCell ref="C146:F146"/>
    <mergeCell ref="G146:I146"/>
    <mergeCell ref="J146:L146"/>
    <mergeCell ref="M146:N146"/>
    <mergeCell ref="O146:O161"/>
    <mergeCell ref="P146:P161"/>
    <mergeCell ref="C147:F147"/>
    <mergeCell ref="G147:I147"/>
    <mergeCell ref="D149:F149"/>
    <mergeCell ref="G149:I149"/>
    <mergeCell ref="J149:L149"/>
    <mergeCell ref="M149:N149"/>
    <mergeCell ref="D150:F150"/>
    <mergeCell ref="G150:I150"/>
    <mergeCell ref="J150:L150"/>
    <mergeCell ref="M150:N150"/>
    <mergeCell ref="J147:L147"/>
    <mergeCell ref="M147:N147"/>
    <mergeCell ref="C148:F148"/>
    <mergeCell ref="G148:I148"/>
    <mergeCell ref="J148:L148"/>
    <mergeCell ref="M148:N148"/>
    <mergeCell ref="C153:F153"/>
    <mergeCell ref="G153:I153"/>
    <mergeCell ref="J153:L153"/>
    <mergeCell ref="M153:N153"/>
    <mergeCell ref="C154:F154"/>
    <mergeCell ref="G154:I154"/>
    <mergeCell ref="J154:L154"/>
    <mergeCell ref="M154:N154"/>
    <mergeCell ref="C151:F151"/>
    <mergeCell ref="G151:I151"/>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E161"/>
    <mergeCell ref="G161:I161"/>
    <mergeCell ref="J161:L161"/>
    <mergeCell ref="M161:N161"/>
    <mergeCell ref="B162:N162"/>
    <mergeCell ref="C163:E163"/>
    <mergeCell ref="G163:K163"/>
    <mergeCell ref="L163:N163"/>
    <mergeCell ref="C159:F159"/>
    <mergeCell ref="G159:I159"/>
    <mergeCell ref="J159:L159"/>
    <mergeCell ref="M159:N159"/>
    <mergeCell ref="C160:F160"/>
    <mergeCell ref="G160:I160"/>
    <mergeCell ref="J160:L160"/>
    <mergeCell ref="M160:N160"/>
    <mergeCell ref="L166:N166"/>
    <mergeCell ref="C167:E167"/>
    <mergeCell ref="G167:K167"/>
    <mergeCell ref="L167:N167"/>
    <mergeCell ref="C168:E168"/>
    <mergeCell ref="G168:K168"/>
    <mergeCell ref="L168:N168"/>
    <mergeCell ref="O163:O174"/>
    <mergeCell ref="P163:P174"/>
    <mergeCell ref="C164:E164"/>
    <mergeCell ref="G164:K164"/>
    <mergeCell ref="L164:N164"/>
    <mergeCell ref="C165:E165"/>
    <mergeCell ref="G165:K165"/>
    <mergeCell ref="L165:N165"/>
    <mergeCell ref="C166:E166"/>
    <mergeCell ref="G166:K166"/>
    <mergeCell ref="C171:E171"/>
    <mergeCell ref="G171:K171"/>
    <mergeCell ref="L171:N171"/>
    <mergeCell ref="C172:E172"/>
    <mergeCell ref="G172:K172"/>
    <mergeCell ref="L172:N172"/>
    <mergeCell ref="C169:E169"/>
    <mergeCell ref="G169:K169"/>
    <mergeCell ref="L169:N169"/>
    <mergeCell ref="C170:E170"/>
    <mergeCell ref="G170:K170"/>
    <mergeCell ref="L170:N170"/>
    <mergeCell ref="P175:P186"/>
    <mergeCell ref="C176:E176"/>
    <mergeCell ref="G176:N176"/>
    <mergeCell ref="C177:E177"/>
    <mergeCell ref="G177:H177"/>
    <mergeCell ref="C178:E178"/>
    <mergeCell ref="G178:H178"/>
    <mergeCell ref="C173:E173"/>
    <mergeCell ref="G173:K173"/>
    <mergeCell ref="L173:N173"/>
    <mergeCell ref="C174:E174"/>
    <mergeCell ref="G174:K174"/>
    <mergeCell ref="L174:N174"/>
    <mergeCell ref="C179:E179"/>
    <mergeCell ref="G179:H179"/>
    <mergeCell ref="C180:E180"/>
    <mergeCell ref="G180:N180"/>
    <mergeCell ref="C181:E181"/>
    <mergeCell ref="G181:N181"/>
    <mergeCell ref="C175:E175"/>
    <mergeCell ref="G175:N175"/>
    <mergeCell ref="O175:O186"/>
    <mergeCell ref="C185:E185"/>
    <mergeCell ref="G185:N185"/>
    <mergeCell ref="C186:E186"/>
    <mergeCell ref="G186:N186"/>
    <mergeCell ref="C187:E187"/>
    <mergeCell ref="G187:K187"/>
    <mergeCell ref="L187:N187"/>
    <mergeCell ref="C182:E182"/>
    <mergeCell ref="G182:N182"/>
    <mergeCell ref="C183:E183"/>
    <mergeCell ref="G183:N183"/>
    <mergeCell ref="C184:E184"/>
    <mergeCell ref="G184:N184"/>
    <mergeCell ref="O187:O198"/>
    <mergeCell ref="L197:N197"/>
    <mergeCell ref="C198:E198"/>
    <mergeCell ref="G198:K198"/>
    <mergeCell ref="L198:N198"/>
    <mergeCell ref="C195:E195"/>
    <mergeCell ref="G195:K195"/>
    <mergeCell ref="L195:N195"/>
    <mergeCell ref="P187:P198"/>
    <mergeCell ref="C188:E188"/>
    <mergeCell ref="G188:K188"/>
    <mergeCell ref="L188:N188"/>
    <mergeCell ref="C189:E189"/>
    <mergeCell ref="G189:K189"/>
    <mergeCell ref="L189:N189"/>
    <mergeCell ref="C190:E190"/>
    <mergeCell ref="G190:K190"/>
    <mergeCell ref="C193:E193"/>
    <mergeCell ref="G193:K193"/>
    <mergeCell ref="L193:N193"/>
    <mergeCell ref="C194:E194"/>
    <mergeCell ref="G194:K194"/>
    <mergeCell ref="L194:N194"/>
    <mergeCell ref="L190:N190"/>
    <mergeCell ref="C191:E191"/>
    <mergeCell ref="G191:K191"/>
    <mergeCell ref="L191:N191"/>
    <mergeCell ref="C192:E192"/>
    <mergeCell ref="G192:K192"/>
    <mergeCell ref="L192:N192"/>
    <mergeCell ref="C197:E197"/>
    <mergeCell ref="G197:K197"/>
    <mergeCell ref="C218:N218"/>
    <mergeCell ref="C196:E196"/>
    <mergeCell ref="G196:K196"/>
    <mergeCell ref="L196:N196"/>
    <mergeCell ref="C199:E199"/>
    <mergeCell ref="G199:N199"/>
    <mergeCell ref="O199:O210"/>
    <mergeCell ref="P199:P210"/>
    <mergeCell ref="C200:E200"/>
    <mergeCell ref="G200:N200"/>
    <mergeCell ref="C201:E201"/>
    <mergeCell ref="G201:N201"/>
    <mergeCell ref="C202:E202"/>
    <mergeCell ref="G202:N202"/>
    <mergeCell ref="C206:E206"/>
    <mergeCell ref="G206:N206"/>
    <mergeCell ref="C207:E207"/>
    <mergeCell ref="G207:N207"/>
    <mergeCell ref="C208:E208"/>
    <mergeCell ref="G208:N208"/>
    <mergeCell ref="C203:E203"/>
    <mergeCell ref="G203:N203"/>
    <mergeCell ref="C204:E204"/>
    <mergeCell ref="G204:N204"/>
    <mergeCell ref="G205:N205"/>
    <mergeCell ref="C209:E209"/>
    <mergeCell ref="G209:N209"/>
    <mergeCell ref="C210:E210"/>
    <mergeCell ref="G210:N210"/>
    <mergeCell ref="C211:G211"/>
    <mergeCell ref="H211:J211"/>
    <mergeCell ref="K211:K217"/>
    <mergeCell ref="L211:N217"/>
    <mergeCell ref="H216:J216"/>
    <mergeCell ref="C217:G217"/>
    <mergeCell ref="C205:E205"/>
    <mergeCell ref="O211:O217"/>
    <mergeCell ref="P211:P217"/>
    <mergeCell ref="C212:J212"/>
    <mergeCell ref="D213:G213"/>
    <mergeCell ref="H213:J213"/>
    <mergeCell ref="D214:G214"/>
    <mergeCell ref="H214:J214"/>
    <mergeCell ref="D215:G215"/>
    <mergeCell ref="H215:J215"/>
    <mergeCell ref="D216:G216"/>
    <mergeCell ref="H217:J217"/>
    <mergeCell ref="O218:O222"/>
    <mergeCell ref="O223:O224"/>
    <mergeCell ref="P223:P224"/>
    <mergeCell ref="C224:E224"/>
    <mergeCell ref="F224:J224"/>
    <mergeCell ref="C225:G225"/>
    <mergeCell ref="H225:J225"/>
    <mergeCell ref="O225:O226"/>
    <mergeCell ref="P225:P226"/>
    <mergeCell ref="C226:G226"/>
    <mergeCell ref="H226:J226"/>
    <mergeCell ref="P218:P222"/>
    <mergeCell ref="C219:E219"/>
    <mergeCell ref="F219:J219"/>
    <mergeCell ref="K219:K226"/>
    <mergeCell ref="L219:N226"/>
    <mergeCell ref="C220:E220"/>
    <mergeCell ref="F220:J220"/>
    <mergeCell ref="C221:E221"/>
    <mergeCell ref="F221:J221"/>
    <mergeCell ref="C222:E222"/>
    <mergeCell ref="F222:J222"/>
    <mergeCell ref="C223:E223"/>
    <mergeCell ref="F223:J223"/>
    <mergeCell ref="C227:N227"/>
    <mergeCell ref="O227:O243"/>
    <mergeCell ref="P227:P243"/>
    <mergeCell ref="C228:J228"/>
    <mergeCell ref="L228:L243"/>
    <mergeCell ref="M228:N243"/>
    <mergeCell ref="C229:J229"/>
    <mergeCell ref="C230:J230"/>
    <mergeCell ref="C231:J231"/>
    <mergeCell ref="C232:J232"/>
    <mergeCell ref="C239:J239"/>
    <mergeCell ref="C240:J240"/>
    <mergeCell ref="C241:E241"/>
    <mergeCell ref="F241:K241"/>
    <mergeCell ref="C242:J242"/>
    <mergeCell ref="C243:E243"/>
    <mergeCell ref="F243:K243"/>
    <mergeCell ref="C251:F251"/>
    <mergeCell ref="I251:N251"/>
    <mergeCell ref="C252:E252"/>
    <mergeCell ref="H252:N252"/>
    <mergeCell ref="C253:N253"/>
    <mergeCell ref="C233:J233"/>
    <mergeCell ref="C234:J234"/>
    <mergeCell ref="C235:J235"/>
    <mergeCell ref="C236:J236"/>
    <mergeCell ref="C237:J237"/>
    <mergeCell ref="C238:J238"/>
    <mergeCell ref="P244:P250"/>
    <mergeCell ref="C245:E245"/>
    <mergeCell ref="F245:G245"/>
    <mergeCell ref="H245:H250"/>
    <mergeCell ref="I245:N250"/>
    <mergeCell ref="C246:E246"/>
    <mergeCell ref="F246:G246"/>
    <mergeCell ref="C247:E247"/>
    <mergeCell ref="C249:E249"/>
    <mergeCell ref="F249:G249"/>
    <mergeCell ref="C250:E250"/>
    <mergeCell ref="F250:G250"/>
    <mergeCell ref="O244:O250"/>
    <mergeCell ref="F247:G247"/>
    <mergeCell ref="C248:E248"/>
    <mergeCell ref="F248:G248"/>
    <mergeCell ref="C244:N244"/>
    <mergeCell ref="P260:P264"/>
    <mergeCell ref="C261:E261"/>
    <mergeCell ref="C262:E262"/>
    <mergeCell ref="C263:E263"/>
    <mergeCell ref="C264:E264"/>
    <mergeCell ref="B265:P265"/>
    <mergeCell ref="D259:E259"/>
    <mergeCell ref="F259:N259"/>
    <mergeCell ref="C260:E260"/>
    <mergeCell ref="G260:G264"/>
    <mergeCell ref="H260:N264"/>
    <mergeCell ref="O260:O264"/>
    <mergeCell ref="O252:O259"/>
    <mergeCell ref="P252:P259"/>
    <mergeCell ref="F255:N255"/>
    <mergeCell ref="C256:E256"/>
    <mergeCell ref="H256:N256"/>
    <mergeCell ref="D257:E257"/>
    <mergeCell ref="F257:N257"/>
    <mergeCell ref="C258:E258"/>
    <mergeCell ref="H258:N258"/>
    <mergeCell ref="C254:E254"/>
    <mergeCell ref="H254:N254"/>
    <mergeCell ref="D255:E255"/>
    <mergeCell ref="C266:F266"/>
    <mergeCell ref="H266:H271"/>
    <mergeCell ref="I266:N271"/>
    <mergeCell ref="O266:O272"/>
    <mergeCell ref="P266:P272"/>
    <mergeCell ref="C267:G267"/>
    <mergeCell ref="D268:E268"/>
    <mergeCell ref="F268:G268"/>
    <mergeCell ref="D269:E269"/>
    <mergeCell ref="F269:G269"/>
    <mergeCell ref="I272:N272"/>
    <mergeCell ref="B273:B274"/>
    <mergeCell ref="C273:G274"/>
    <mergeCell ref="H273:J273"/>
    <mergeCell ref="K273:N273"/>
    <mergeCell ref="C275:N275"/>
    <mergeCell ref="D270:E270"/>
    <mergeCell ref="F270:G270"/>
    <mergeCell ref="D271:E271"/>
    <mergeCell ref="F271:G271"/>
    <mergeCell ref="C272:E272"/>
    <mergeCell ref="F272:G272"/>
    <mergeCell ref="O275:O276"/>
    <mergeCell ref="P275:P276"/>
    <mergeCell ref="C276:G276"/>
    <mergeCell ref="N276:N279"/>
    <mergeCell ref="C277:G277"/>
    <mergeCell ref="O277:O279"/>
    <mergeCell ref="P277:P279"/>
    <mergeCell ref="C278:E278"/>
    <mergeCell ref="F278:G278"/>
    <mergeCell ref="C279:G279"/>
    <mergeCell ref="C280:N280"/>
    <mergeCell ref="O280:O295"/>
    <mergeCell ref="P280:P295"/>
    <mergeCell ref="C281:G281"/>
    <mergeCell ref="N281:N283"/>
    <mergeCell ref="C282:F282"/>
    <mergeCell ref="C283:G283"/>
    <mergeCell ref="C284:N284"/>
    <mergeCell ref="C285:G285"/>
    <mergeCell ref="N285:N286"/>
    <mergeCell ref="C292:G292"/>
    <mergeCell ref="N292:N293"/>
    <mergeCell ref="C293:G293"/>
    <mergeCell ref="C294:G294"/>
    <mergeCell ref="C295:G295"/>
    <mergeCell ref="B296:P296"/>
    <mergeCell ref="C286:G286"/>
    <mergeCell ref="C287:G287"/>
    <mergeCell ref="C288:G288"/>
    <mergeCell ref="C289:G289"/>
    <mergeCell ref="C290:G290"/>
    <mergeCell ref="C291:N291"/>
    <mergeCell ref="L301:N301"/>
    <mergeCell ref="C302:G302"/>
    <mergeCell ref="C297:G297"/>
    <mergeCell ref="H297:J297"/>
    <mergeCell ref="L297:N297"/>
    <mergeCell ref="C298:G298"/>
    <mergeCell ref="H298:J298"/>
    <mergeCell ref="K298:K300"/>
    <mergeCell ref="L298:N300"/>
    <mergeCell ref="O303:O306"/>
    <mergeCell ref="P303:P306"/>
    <mergeCell ref="C304:G304"/>
    <mergeCell ref="H304:J304"/>
    <mergeCell ref="C305:G305"/>
    <mergeCell ref="H305:J305"/>
    <mergeCell ref="C306:G306"/>
    <mergeCell ref="H306:J306"/>
    <mergeCell ref="H302:J302"/>
    <mergeCell ref="L302:N302"/>
    <mergeCell ref="C303:G303"/>
    <mergeCell ref="H303:J303"/>
    <mergeCell ref="K303:K308"/>
    <mergeCell ref="L303:N308"/>
    <mergeCell ref="C307:G307"/>
    <mergeCell ref="H307:J307"/>
    <mergeCell ref="O298:O302"/>
    <mergeCell ref="P298:P302"/>
    <mergeCell ref="C299:G299"/>
    <mergeCell ref="H299:J299"/>
    <mergeCell ref="C300:G300"/>
    <mergeCell ref="H300:J300"/>
    <mergeCell ref="C301:G301"/>
    <mergeCell ref="H301:J301"/>
    <mergeCell ref="O307:O308"/>
    <mergeCell ref="P307:P308"/>
    <mergeCell ref="C308:G308"/>
    <mergeCell ref="H308:J308"/>
    <mergeCell ref="B309:P309"/>
    <mergeCell ref="C310:G310"/>
    <mergeCell ref="H310:J310"/>
    <mergeCell ref="K310:K313"/>
    <mergeCell ref="L310:N313"/>
    <mergeCell ref="O310:O315"/>
    <mergeCell ref="C315:G315"/>
    <mergeCell ref="H315:J315"/>
    <mergeCell ref="O316:O356"/>
    <mergeCell ref="P316:P356"/>
    <mergeCell ref="C317:K317"/>
    <mergeCell ref="L317:L356"/>
    <mergeCell ref="M317:N356"/>
    <mergeCell ref="D318:I318"/>
    <mergeCell ref="P310:P315"/>
    <mergeCell ref="C311:G311"/>
    <mergeCell ref="H311:J311"/>
    <mergeCell ref="C312:G312"/>
    <mergeCell ref="H312:J312"/>
    <mergeCell ref="C313:G313"/>
    <mergeCell ref="H313:J313"/>
    <mergeCell ref="C314:G314"/>
    <mergeCell ref="H314:J314"/>
    <mergeCell ref="K314:K315"/>
    <mergeCell ref="J318:K318"/>
    <mergeCell ref="D319:I319"/>
    <mergeCell ref="J319:K319"/>
    <mergeCell ref="D320:G320"/>
    <mergeCell ref="H320:K320"/>
    <mergeCell ref="D321:I321"/>
    <mergeCell ref="J321:K321"/>
    <mergeCell ref="L314:N315"/>
    <mergeCell ref="C316:N316"/>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D341:I341"/>
    <mergeCell ref="J341:K341"/>
    <mergeCell ref="C342:J342"/>
    <mergeCell ref="D343:I343"/>
    <mergeCell ref="J343:K343"/>
    <mergeCell ref="D344:I344"/>
    <mergeCell ref="J344:K344"/>
    <mergeCell ref="C337:J337"/>
    <mergeCell ref="D338:I338"/>
    <mergeCell ref="J338:K338"/>
    <mergeCell ref="D339:I339"/>
    <mergeCell ref="J339:K339"/>
    <mergeCell ref="D340:G340"/>
    <mergeCell ref="H340:K340"/>
    <mergeCell ref="D349:I349"/>
    <mergeCell ref="J349:K349"/>
    <mergeCell ref="D350:G350"/>
    <mergeCell ref="H350:K350"/>
    <mergeCell ref="D351:I351"/>
    <mergeCell ref="J351:K351"/>
    <mergeCell ref="D345:G345"/>
    <mergeCell ref="H345:K345"/>
    <mergeCell ref="D346:I346"/>
    <mergeCell ref="J346:K346"/>
    <mergeCell ref="C347:J347"/>
    <mergeCell ref="D348:I348"/>
    <mergeCell ref="J348:K348"/>
    <mergeCell ref="D356:I356"/>
    <mergeCell ref="J356:K356"/>
    <mergeCell ref="C357:G357"/>
    <mergeCell ref="J357:N357"/>
    <mergeCell ref="C358:G358"/>
    <mergeCell ref="J358:N358"/>
    <mergeCell ref="C352:J352"/>
    <mergeCell ref="D353:I353"/>
    <mergeCell ref="J353:K353"/>
    <mergeCell ref="D354:I354"/>
    <mergeCell ref="J354:K354"/>
    <mergeCell ref="D355:G355"/>
    <mergeCell ref="H355:K355"/>
    <mergeCell ref="C361:G361"/>
    <mergeCell ref="H361:I361"/>
    <mergeCell ref="B362:G362"/>
    <mergeCell ref="H362:N362"/>
    <mergeCell ref="O362:P362"/>
    <mergeCell ref="B363:O363"/>
    <mergeCell ref="O358:O359"/>
    <mergeCell ref="P358:P359"/>
    <mergeCell ref="C359:G359"/>
    <mergeCell ref="H359:N359"/>
    <mergeCell ref="C360:G360"/>
    <mergeCell ref="H360:I360"/>
    <mergeCell ref="J360:J361"/>
    <mergeCell ref="K360:N361"/>
    <mergeCell ref="O360:O361"/>
    <mergeCell ref="P360:P361"/>
  </mergeCells>
  <conditionalFormatting sqref="I11:N11">
    <cfRule type="expression" dxfId="7048" priority="211">
      <formula>$F$17="Not applicable"</formula>
    </cfRule>
    <cfRule type="expression" dxfId="7047" priority="212">
      <formula>$F$17="Don't know"</formula>
    </cfRule>
    <cfRule type="expression" dxfId="7046" priority="213">
      <formula>$F$17="No"</formula>
    </cfRule>
  </conditionalFormatting>
  <conditionalFormatting sqref="I18:N18 N12:N16 I19 K19 I17 K17:N17 M19:N19">
    <cfRule type="expression" dxfId="7045" priority="208">
      <formula>$F12="Not applicable"</formula>
    </cfRule>
    <cfRule type="expression" dxfId="7044" priority="209">
      <formula>$F12="Don't know"</formula>
    </cfRule>
    <cfRule type="expression" dxfId="7043" priority="210">
      <formula>$F12="No"</formula>
    </cfRule>
  </conditionalFormatting>
  <conditionalFormatting sqref="F9:N9 I11:N11 I18:N18 N12:N16 I19 K19 I17 K17:N17 M19:N19">
    <cfRule type="expression" dxfId="7042" priority="207">
      <formula>$N$14="Don't know"</formula>
    </cfRule>
  </conditionalFormatting>
  <conditionalFormatting sqref="F9:N9 I11:N11 I18:N18 N12:N16 I19 K19 I17 K17:N17 M19:N19">
    <cfRule type="expression" dxfId="7041" priority="206">
      <formula>$N$14="Not applicable"</formula>
    </cfRule>
  </conditionalFormatting>
  <conditionalFormatting sqref="F9:N9 I11:N11 I18:N18 N12:N16 I19 K19 I17 K17:N17 M19:N19">
    <cfRule type="expression" dxfId="7040" priority="205">
      <formula>$N$14="No"</formula>
    </cfRule>
  </conditionalFormatting>
  <conditionalFormatting sqref="H26 G63:H63 G70:J70 H106 H282:I282 H285:I285 H292:I293 J43 F71 O310 O358 H358 O297:O298 H28:H31 O277 O303 O307 F77:H77 H307 F79:H81 H276:I278 H287:I287 H289:I290 G72:J72">
    <cfRule type="containsBlanks" dxfId="7039" priority="204">
      <formula>LEN(TRIM(F26))=0</formula>
    </cfRule>
  </conditionalFormatting>
  <conditionalFormatting sqref="F9:N9">
    <cfRule type="containsBlanks" dxfId="7038" priority="203">
      <formula>LEN(TRIM(F9))=0</formula>
    </cfRule>
  </conditionalFormatting>
  <conditionalFormatting sqref="O60 O88:O92 O106 O113 O135 O141 O143 O218 O260 O58 O225:O227 O146:O161 J36:K36 J49:J50 O20 O26:O27 O187 O31:O32 J55:J56 J52:J53 J35">
    <cfRule type="containsBlanks" dxfId="7037" priority="202">
      <formula>LEN(TRIM(J20))=0</formula>
    </cfRule>
  </conditionalFormatting>
  <conditionalFormatting sqref="I63:J63">
    <cfRule type="containsBlanks" dxfId="7036" priority="201">
      <formula>LEN(TRIM(I63))=0</formula>
    </cfRule>
  </conditionalFormatting>
  <conditionalFormatting sqref="F243 H137:H139 K137 K219 H225 G147:G160 J147:J157 J160">
    <cfRule type="containsBlanks" dxfId="7035" priority="200">
      <formula>LEN(TRIM(F137))=0</formula>
    </cfRule>
  </conditionalFormatting>
  <conditionalFormatting sqref="J27">
    <cfRule type="containsBlanks" dxfId="7034" priority="198">
      <formula>LEN(TRIM(J27))=0</formula>
    </cfRule>
  </conditionalFormatting>
  <conditionalFormatting sqref="G135">
    <cfRule type="containsBlanks" dxfId="7033" priority="199">
      <formula>LEN(TRIM(G135))=0</formula>
    </cfRule>
  </conditionalFormatting>
  <conditionalFormatting sqref="J58">
    <cfRule type="containsBlanks" dxfId="7032" priority="197">
      <formula>LEN(TRIM(J58))=0</formula>
    </cfRule>
  </conditionalFormatting>
  <conditionalFormatting sqref="J26">
    <cfRule type="containsBlanks" dxfId="7031" priority="196">
      <formula>LEN(TRIM(J26))=0</formula>
    </cfRule>
  </conditionalFormatting>
  <conditionalFormatting sqref="J60">
    <cfRule type="containsBlanks" dxfId="7030" priority="195">
      <formula>LEN(TRIM(J60))=0</formula>
    </cfRule>
  </conditionalFormatting>
  <conditionalFormatting sqref="K242">
    <cfRule type="containsBlanks" dxfId="7029" priority="191">
      <formula>LEN(TRIM(K242))=0</formula>
    </cfRule>
  </conditionalFormatting>
  <conditionalFormatting sqref="H140">
    <cfRule type="containsBlanks" dxfId="7028" priority="194">
      <formula>LEN(TRIM(H140))=0</formula>
    </cfRule>
  </conditionalFormatting>
  <conditionalFormatting sqref="K137 H137:H140">
    <cfRule type="expression" dxfId="7027" priority="192">
      <formula>#REF!="Don't know"</formula>
    </cfRule>
    <cfRule type="expression" dxfId="7026" priority="193">
      <formula>#REF!="No"</formula>
    </cfRule>
  </conditionalFormatting>
  <conditionalFormatting sqref="O8">
    <cfRule type="containsBlanks" dxfId="7025" priority="190">
      <formula>LEN(TRIM(O8))=0</formula>
    </cfRule>
  </conditionalFormatting>
  <conditionalFormatting sqref="O67">
    <cfRule type="containsBlanks" dxfId="7024" priority="189">
      <formula>LEN(TRIM(O67))=0</formula>
    </cfRule>
  </conditionalFormatting>
  <conditionalFormatting sqref="O199">
    <cfRule type="containsBlanks" dxfId="7023" priority="188">
      <formula>LEN(TRIM(O199))=0</formula>
    </cfRule>
  </conditionalFormatting>
  <conditionalFormatting sqref="O223:O224">
    <cfRule type="containsBlanks" dxfId="7022" priority="187">
      <formula>LEN(TRIM(O223))=0</formula>
    </cfRule>
  </conditionalFormatting>
  <conditionalFormatting sqref="O252">
    <cfRule type="containsBlanks" dxfId="7021" priority="186">
      <formula>LEN(TRIM(O252))=0</formula>
    </cfRule>
  </conditionalFormatting>
  <conditionalFormatting sqref="I67">
    <cfRule type="containsBlanks" dxfId="7020" priority="185">
      <formula>LEN(TRIM(I67))=0</formula>
    </cfRule>
  </conditionalFormatting>
  <conditionalFormatting sqref="G266">
    <cfRule type="containsBlanks" dxfId="7019" priority="166">
      <formula>LEN(TRIM(G266))=0</formula>
    </cfRule>
  </conditionalFormatting>
  <conditionalFormatting sqref="F252">
    <cfRule type="containsBlanks" dxfId="7018" priority="184">
      <formula>LEN(TRIM(F252))=0</formula>
    </cfRule>
  </conditionalFormatting>
  <conditionalFormatting sqref="F260">
    <cfRule type="containsBlanks" dxfId="7017" priority="183">
      <formula>LEN(TRIM(F260))=0</formula>
    </cfRule>
  </conditionalFormatting>
  <conditionalFormatting sqref="F264">
    <cfRule type="containsBlanks" dxfId="7016" priority="182">
      <formula>LEN(TRIM(F264))=0</formula>
    </cfRule>
  </conditionalFormatting>
  <conditionalFormatting sqref="F254">
    <cfRule type="containsBlanks" dxfId="7015" priority="181">
      <formula>LEN(TRIM(F254))=0</formula>
    </cfRule>
  </conditionalFormatting>
  <conditionalFormatting sqref="F164:F174">
    <cfRule type="containsBlanks" dxfId="7014" priority="180">
      <formula>LEN(TRIM(F164))=0</formula>
    </cfRule>
  </conditionalFormatting>
  <conditionalFormatting sqref="O175">
    <cfRule type="containsBlanks" dxfId="7013" priority="179">
      <formula>LEN(TRIM(O175))=0</formula>
    </cfRule>
  </conditionalFormatting>
  <conditionalFormatting sqref="F95:F97">
    <cfRule type="containsBlanks" dxfId="7012" priority="178">
      <formula>LEN(TRIM(F95))=0</formula>
    </cfRule>
  </conditionalFormatting>
  <conditionalFormatting sqref="F99:F102">
    <cfRule type="containsBlanks" dxfId="7011" priority="177">
      <formula>LEN(TRIM(F99))=0</formula>
    </cfRule>
  </conditionalFormatting>
  <conditionalFormatting sqref="H213:H216">
    <cfRule type="expression" dxfId="7010" priority="175">
      <formula>$H$144="Don't know"</formula>
    </cfRule>
    <cfRule type="expression" dxfId="7009" priority="176">
      <formula>$H$144="no"</formula>
    </cfRule>
  </conditionalFormatting>
  <conditionalFormatting sqref="O211">
    <cfRule type="containsBlanks" dxfId="7008" priority="174">
      <formula>LEN(TRIM(O211))=0</formula>
    </cfRule>
  </conditionalFormatting>
  <conditionalFormatting sqref="H213:H216">
    <cfRule type="containsBlanks" dxfId="7007" priority="173">
      <formula>LEN(TRIM(H213))=0</formula>
    </cfRule>
  </conditionalFormatting>
  <conditionalFormatting sqref="H211">
    <cfRule type="expression" dxfId="7006" priority="171">
      <formula>#REF!="Don't know"</formula>
    </cfRule>
    <cfRule type="expression" dxfId="7005" priority="172">
      <formula>#REF!="No"</formula>
    </cfRule>
  </conditionalFormatting>
  <conditionalFormatting sqref="H211">
    <cfRule type="containsBlanks" dxfId="7004" priority="170">
      <formula>LEN(TRIM(H211))=0</formula>
    </cfRule>
  </conditionalFormatting>
  <conditionalFormatting sqref="F268:F272">
    <cfRule type="containsBlanks" dxfId="7003" priority="167">
      <formula>LEN(TRIM(F268))=0</formula>
    </cfRule>
  </conditionalFormatting>
  <conditionalFormatting sqref="O266">
    <cfRule type="containsBlanks" dxfId="7002" priority="169">
      <formula>LEN(TRIM(O266))=0</formula>
    </cfRule>
  </conditionalFormatting>
  <conditionalFormatting sqref="G93:J93">
    <cfRule type="containsBlanks" dxfId="7001" priority="165">
      <formula>LEN(TRIM(G93))=0</formula>
    </cfRule>
  </conditionalFormatting>
  <conditionalFormatting sqref="O163">
    <cfRule type="containsBlanks" dxfId="7000" priority="168">
      <formula>LEN(TRIM(O163))=0</formula>
    </cfRule>
  </conditionalFormatting>
  <conditionalFormatting sqref="O95">
    <cfRule type="containsBlanks" dxfId="6999" priority="152">
      <formula>LEN(TRIM(O95))=0</formula>
    </cfRule>
  </conditionalFormatting>
  <conditionalFormatting sqref="G251">
    <cfRule type="containsBlanks" dxfId="6998" priority="164">
      <formula>LEN(TRIM(G251))=0</formula>
    </cfRule>
  </conditionalFormatting>
  <conditionalFormatting sqref="O244 O251">
    <cfRule type="containsBlanks" dxfId="6997" priority="163">
      <formula>LEN(TRIM(O244))=0</formula>
    </cfRule>
  </conditionalFormatting>
  <conditionalFormatting sqref="J28">
    <cfRule type="containsBlanks" dxfId="6996" priority="159">
      <formula>LEN(TRIM(J28))=0</formula>
    </cfRule>
  </conditionalFormatting>
  <conditionalFormatting sqref="J29">
    <cfRule type="containsBlanks" dxfId="6995" priority="158">
      <formula>LEN(TRIM(J29))=0</formula>
    </cfRule>
  </conditionalFormatting>
  <conditionalFormatting sqref="O316:O356">
    <cfRule type="containsBlanks" dxfId="6994" priority="161">
      <formula>LEN(TRIM(O316))=0</formula>
    </cfRule>
  </conditionalFormatting>
  <conditionalFormatting sqref="H308:J308">
    <cfRule type="containsBlanks" dxfId="6993" priority="157">
      <formula>LEN(TRIM(H308))=0</formula>
    </cfRule>
  </conditionalFormatting>
  <conditionalFormatting sqref="H357">
    <cfRule type="containsBlanks" dxfId="6992" priority="160">
      <formula>LEN(TRIM(H357))=0</formula>
    </cfRule>
  </conditionalFormatting>
  <conditionalFormatting sqref="J321">
    <cfRule type="containsBlanks" dxfId="6991" priority="162">
      <formula>LEN(TRIM(J321))=0</formula>
    </cfRule>
  </conditionalFormatting>
  <conditionalFormatting sqref="F256">
    <cfRule type="containsBlanks" dxfId="6990" priority="128">
      <formula>LEN(TRIM(F256))=0</formula>
    </cfRule>
  </conditionalFormatting>
  <conditionalFormatting sqref="O77">
    <cfRule type="containsBlanks" dxfId="6989" priority="156">
      <formula>LEN(TRIM(O77))=0</formula>
    </cfRule>
  </conditionalFormatting>
  <conditionalFormatting sqref="O78">
    <cfRule type="containsBlanks" dxfId="6988" priority="155">
      <formula>LEN(TRIM(O78))=0</formula>
    </cfRule>
  </conditionalFormatting>
  <conditionalFormatting sqref="O79">
    <cfRule type="containsBlanks" dxfId="6987" priority="154">
      <formula>LEN(TRIM(O79))=0</formula>
    </cfRule>
  </conditionalFormatting>
  <conditionalFormatting sqref="O80">
    <cfRule type="containsBlanks" dxfId="6986" priority="153">
      <formula>LEN(TRIM(O80))=0</formula>
    </cfRule>
  </conditionalFormatting>
  <conditionalFormatting sqref="O69:O74">
    <cfRule type="containsBlanks" dxfId="6985" priority="151">
      <formula>LEN(TRIM(O69))=0</formula>
    </cfRule>
  </conditionalFormatting>
  <conditionalFormatting sqref="O360">
    <cfRule type="containsBlanks" dxfId="6984" priority="150">
      <formula>LEN(TRIM(O360))=0</formula>
    </cfRule>
  </conditionalFormatting>
  <conditionalFormatting sqref="J348">
    <cfRule type="containsBlanks" dxfId="6983" priority="101">
      <formula>LEN(TRIM(J348))=0</formula>
    </cfRule>
  </conditionalFormatting>
  <conditionalFormatting sqref="H8">
    <cfRule type="containsBlanks" dxfId="6982" priority="149">
      <formula>LEN(TRIM(H8))=0</formula>
    </cfRule>
  </conditionalFormatting>
  <conditionalFormatting sqref="H8">
    <cfRule type="expression" dxfId="6981" priority="148">
      <formula>$N$14="Don't know"</formula>
    </cfRule>
  </conditionalFormatting>
  <conditionalFormatting sqref="H8">
    <cfRule type="expression" dxfId="6980" priority="147">
      <formula>$N$14="Not applicable"</formula>
    </cfRule>
  </conditionalFormatting>
  <conditionalFormatting sqref="H8">
    <cfRule type="expression" dxfId="6979" priority="146">
      <formula>$N$14="No"</formula>
    </cfRule>
  </conditionalFormatting>
  <conditionalFormatting sqref="F70">
    <cfRule type="containsBlanks" dxfId="6978" priority="145">
      <formula>LEN(TRIM(F70))=0</formula>
    </cfRule>
  </conditionalFormatting>
  <conditionalFormatting sqref="F70">
    <cfRule type="expression" dxfId="6977" priority="144">
      <formula>$N$14="Don't know"</formula>
    </cfRule>
  </conditionalFormatting>
  <conditionalFormatting sqref="F70">
    <cfRule type="expression" dxfId="6976" priority="143">
      <formula>$N$14="Not applicable"</formula>
    </cfRule>
  </conditionalFormatting>
  <conditionalFormatting sqref="F70">
    <cfRule type="expression" dxfId="6975" priority="142">
      <formula>$N$14="No"</formula>
    </cfRule>
  </conditionalFormatting>
  <conditionalFormatting sqref="F72">
    <cfRule type="containsBlanks" dxfId="6974" priority="141">
      <formula>LEN(TRIM(F72))=0</formula>
    </cfRule>
  </conditionalFormatting>
  <conditionalFormatting sqref="F72">
    <cfRule type="expression" dxfId="6973" priority="140">
      <formula>$N$14="Don't know"</formula>
    </cfRule>
  </conditionalFormatting>
  <conditionalFormatting sqref="F72">
    <cfRule type="expression" dxfId="6972" priority="139">
      <formula>$N$14="Not applicable"</formula>
    </cfRule>
  </conditionalFormatting>
  <conditionalFormatting sqref="F72">
    <cfRule type="expression" dxfId="6971" priority="138">
      <formula>$N$14="No"</formula>
    </cfRule>
  </conditionalFormatting>
  <conditionalFormatting sqref="J89:J92">
    <cfRule type="containsBlanks" dxfId="6970" priority="137">
      <formula>LEN(TRIM(J89))=0</formula>
    </cfRule>
  </conditionalFormatting>
  <conditionalFormatting sqref="J89:J92">
    <cfRule type="expression" dxfId="6969" priority="136">
      <formula>$N$14="Don't know"</formula>
    </cfRule>
  </conditionalFormatting>
  <conditionalFormatting sqref="J89:J92">
    <cfRule type="expression" dxfId="6968" priority="135">
      <formula>$N$14="Not applicable"</formula>
    </cfRule>
  </conditionalFormatting>
  <conditionalFormatting sqref="J89:J92">
    <cfRule type="expression" dxfId="6967" priority="134">
      <formula>$N$14="No"</formula>
    </cfRule>
  </conditionalFormatting>
  <conditionalFormatting sqref="L164:M174">
    <cfRule type="expression" dxfId="6966" priority="132">
      <formula>$F$221="Don't know"</formula>
    </cfRule>
    <cfRule type="expression" dxfId="6965" priority="133">
      <formula>$F$221="No"</formula>
    </cfRule>
  </conditionalFormatting>
  <conditionalFormatting sqref="L164:N174">
    <cfRule type="containsBlanks" dxfId="6964" priority="131">
      <formula>LEN(TRIM(L164))=0</formula>
    </cfRule>
  </conditionalFormatting>
  <conditionalFormatting sqref="L164:M174">
    <cfRule type="expression" dxfId="6963" priority="129">
      <formula>$F$221="Don't know"</formula>
    </cfRule>
    <cfRule type="expression" dxfId="6962" priority="130">
      <formula>$F$221="No"</formula>
    </cfRule>
  </conditionalFormatting>
  <conditionalFormatting sqref="F258">
    <cfRule type="containsBlanks" dxfId="6961" priority="127">
      <formula>LEN(TRIM(F258))=0</formula>
    </cfRule>
  </conditionalFormatting>
  <conditionalFormatting sqref="F261:F263">
    <cfRule type="containsBlanks" dxfId="6960" priority="126">
      <formula>LEN(TRIM(F261))=0</formula>
    </cfRule>
  </conditionalFormatting>
  <conditionalFormatting sqref="J323">
    <cfRule type="containsBlanks" dxfId="6959" priority="110">
      <formula>LEN(TRIM(J323))=0</formula>
    </cfRule>
  </conditionalFormatting>
  <conditionalFormatting sqref="J328">
    <cfRule type="containsBlanks" dxfId="6958" priority="109">
      <formula>LEN(TRIM(J328))=0</formula>
    </cfRule>
  </conditionalFormatting>
  <conditionalFormatting sqref="J329">
    <cfRule type="containsBlanks" dxfId="6957" priority="108">
      <formula>LEN(TRIM(J329))=0</formula>
    </cfRule>
  </conditionalFormatting>
  <conditionalFormatting sqref="H313">
    <cfRule type="containsBlanks" dxfId="6956" priority="115">
      <formula>LEN(TRIM(H313))=0</formula>
    </cfRule>
  </conditionalFormatting>
  <conditionalFormatting sqref="J334">
    <cfRule type="containsBlanks" dxfId="6955" priority="107">
      <formula>LEN(TRIM(J334))=0</formula>
    </cfRule>
  </conditionalFormatting>
  <conditionalFormatting sqref="J324">
    <cfRule type="containsBlanks" dxfId="6954" priority="111">
      <formula>LEN(TRIM(J324))=0</formula>
    </cfRule>
  </conditionalFormatting>
  <conditionalFormatting sqref="J319">
    <cfRule type="containsBlanks" dxfId="6953" priority="112">
      <formula>LEN(TRIM(J319))=0</formula>
    </cfRule>
  </conditionalFormatting>
  <conditionalFormatting sqref="J318">
    <cfRule type="containsBlanks" dxfId="6952" priority="113">
      <formula>LEN(TRIM(J318))=0</formula>
    </cfRule>
  </conditionalFormatting>
  <conditionalFormatting sqref="J326">
    <cfRule type="containsBlanks" dxfId="6951" priority="125">
      <formula>LEN(TRIM(J326))=0</formula>
    </cfRule>
  </conditionalFormatting>
  <conditionalFormatting sqref="J331">
    <cfRule type="containsBlanks" dxfId="6950" priority="124">
      <formula>LEN(TRIM(J331))=0</formula>
    </cfRule>
  </conditionalFormatting>
  <conditionalFormatting sqref="J336">
    <cfRule type="containsBlanks" dxfId="6949" priority="123">
      <formula>LEN(TRIM(J336))=0</formula>
    </cfRule>
  </conditionalFormatting>
  <conditionalFormatting sqref="J341">
    <cfRule type="containsBlanks" dxfId="6948" priority="122">
      <formula>LEN(TRIM(J341))=0</formula>
    </cfRule>
  </conditionalFormatting>
  <conditionalFormatting sqref="J346">
    <cfRule type="containsBlanks" dxfId="6947" priority="121">
      <formula>LEN(TRIM(J346))=0</formula>
    </cfRule>
  </conditionalFormatting>
  <conditionalFormatting sqref="J351">
    <cfRule type="containsBlanks" dxfId="6946" priority="120">
      <formula>LEN(TRIM(J351))=0</formula>
    </cfRule>
  </conditionalFormatting>
  <conditionalFormatting sqref="J356">
    <cfRule type="containsBlanks" dxfId="6945" priority="119">
      <formula>LEN(TRIM(J356))=0</formula>
    </cfRule>
  </conditionalFormatting>
  <conditionalFormatting sqref="J353">
    <cfRule type="containsBlanks" dxfId="6944" priority="99">
      <formula>LEN(TRIM(J353))=0</formula>
    </cfRule>
  </conditionalFormatting>
  <conditionalFormatting sqref="J354">
    <cfRule type="containsBlanks" dxfId="6943" priority="100">
      <formula>LEN(TRIM(J354))=0</formula>
    </cfRule>
  </conditionalFormatting>
  <conditionalFormatting sqref="H310">
    <cfRule type="containsBlanks" dxfId="6942" priority="118">
      <formula>LEN(TRIM(H310))=0</formula>
    </cfRule>
  </conditionalFormatting>
  <conditionalFormatting sqref="H312:J312">
    <cfRule type="containsBlanks" dxfId="6941" priority="117">
      <formula>LEN(TRIM(H312))=0</formula>
    </cfRule>
  </conditionalFormatting>
  <conditionalFormatting sqref="H311">
    <cfRule type="containsBlanks" dxfId="6940" priority="116">
      <formula>LEN(TRIM(H311))=0</formula>
    </cfRule>
  </conditionalFormatting>
  <conditionalFormatting sqref="H315">
    <cfRule type="containsBlanks" dxfId="6939" priority="114">
      <formula>LEN(TRIM(H315))=0</formula>
    </cfRule>
  </conditionalFormatting>
  <conditionalFormatting sqref="J339">
    <cfRule type="containsBlanks" dxfId="6938" priority="106">
      <formula>LEN(TRIM(J339))=0</formula>
    </cfRule>
  </conditionalFormatting>
  <conditionalFormatting sqref="J338">
    <cfRule type="containsBlanks" dxfId="6937" priority="105">
      <formula>LEN(TRIM(J338))=0</formula>
    </cfRule>
  </conditionalFormatting>
  <conditionalFormatting sqref="J344">
    <cfRule type="containsBlanks" dxfId="6936" priority="104">
      <formula>LEN(TRIM(J344))=0</formula>
    </cfRule>
  </conditionalFormatting>
  <conditionalFormatting sqref="J343">
    <cfRule type="containsBlanks" dxfId="6935" priority="103">
      <formula>LEN(TRIM(J343))=0</formula>
    </cfRule>
  </conditionalFormatting>
  <conditionalFormatting sqref="J349">
    <cfRule type="containsBlanks" dxfId="6934" priority="102">
      <formula>LEN(TRIM(J349))=0</formula>
    </cfRule>
  </conditionalFormatting>
  <conditionalFormatting sqref="H360:I360 H361">
    <cfRule type="containsBlanks" dxfId="6933" priority="97">
      <formula>LEN(TRIM(H360))=0</formula>
    </cfRule>
    <cfRule type="containsBlanks" priority="98">
      <formula>LEN(TRIM(H360))=0</formula>
    </cfRule>
  </conditionalFormatting>
  <conditionalFormatting sqref="F11:F19">
    <cfRule type="containsBlanks" dxfId="6932" priority="96">
      <formula>LEN(TRIM(F11))=0</formula>
    </cfRule>
  </conditionalFormatting>
  <conditionalFormatting sqref="F11:F19">
    <cfRule type="expression" dxfId="6931" priority="95">
      <formula>$N$14="Don't know"</formula>
    </cfRule>
  </conditionalFormatting>
  <conditionalFormatting sqref="F11:F19">
    <cfRule type="expression" dxfId="6930" priority="94">
      <formula>$N$14="Not applicable"</formula>
    </cfRule>
  </conditionalFormatting>
  <conditionalFormatting sqref="F11:F19">
    <cfRule type="expression" dxfId="6929" priority="93">
      <formula>$N$14="No"</formula>
    </cfRule>
  </conditionalFormatting>
  <conditionalFormatting sqref="I12:M14 I16:M16 L15:M15 I15:J15">
    <cfRule type="expression" dxfId="6928" priority="90">
      <formula>$F12="Not applicable"</formula>
    </cfRule>
    <cfRule type="expression" dxfId="6927" priority="91">
      <formula>$F12="Don't know"</formula>
    </cfRule>
    <cfRule type="expression" dxfId="6926" priority="92">
      <formula>$F12="No"</formula>
    </cfRule>
  </conditionalFormatting>
  <conditionalFormatting sqref="I12:M14 I16:M16 L15:M15 I15:J15">
    <cfRule type="expression" dxfId="6925" priority="89">
      <formula>$N$14="Don't know"</formula>
    </cfRule>
  </conditionalFormatting>
  <conditionalFormatting sqref="I12:M14 I16:M16 L15:M15 I15:J15">
    <cfRule type="expression" dxfId="6924" priority="88">
      <formula>$N$14="Not applicable"</formula>
    </cfRule>
  </conditionalFormatting>
  <conditionalFormatting sqref="I12:M14 I16:M16 L15:M15 I15:J15">
    <cfRule type="expression" dxfId="6923" priority="87">
      <formula>$N$14="No"</formula>
    </cfRule>
  </conditionalFormatting>
  <conditionalFormatting sqref="I22">
    <cfRule type="containsBlanks" dxfId="6922" priority="83">
      <formula>LEN(TRIM(I22))=0</formula>
    </cfRule>
    <cfRule type="expression" dxfId="6921" priority="86">
      <formula>$M$14="Don't know"</formula>
    </cfRule>
  </conditionalFormatting>
  <conditionalFormatting sqref="I22">
    <cfRule type="expression" dxfId="6920" priority="85">
      <formula>$M$14="Not applicable"</formula>
    </cfRule>
  </conditionalFormatting>
  <conditionalFormatting sqref="I22">
    <cfRule type="expression" dxfId="6919" priority="84">
      <formula>$M$14="No"</formula>
    </cfRule>
  </conditionalFormatting>
  <conditionalFormatting sqref="I20">
    <cfRule type="containsBlanks" dxfId="6918" priority="82">
      <formula>LEN(TRIM(I20))=0</formula>
    </cfRule>
  </conditionalFormatting>
  <conditionalFormatting sqref="I20">
    <cfRule type="expression" dxfId="6917" priority="81">
      <formula>$N$14="Don't know"</formula>
    </cfRule>
  </conditionalFormatting>
  <conditionalFormatting sqref="I20">
    <cfRule type="expression" dxfId="6916" priority="80">
      <formula>$N$14="Not applicable"</formula>
    </cfRule>
  </conditionalFormatting>
  <conditionalFormatting sqref="I20">
    <cfRule type="expression" dxfId="6915" priority="79">
      <formula>$N$14="No"</formula>
    </cfRule>
  </conditionalFormatting>
  <conditionalFormatting sqref="I21">
    <cfRule type="containsBlanks" dxfId="6914" priority="78">
      <formula>LEN(TRIM(I21))=0</formula>
    </cfRule>
  </conditionalFormatting>
  <conditionalFormatting sqref="I21">
    <cfRule type="expression" dxfId="6913" priority="77">
      <formula>$N$14="Don't know"</formula>
    </cfRule>
  </conditionalFormatting>
  <conditionalFormatting sqref="I21">
    <cfRule type="expression" dxfId="6912" priority="76">
      <formula>$N$14="Not applicable"</formula>
    </cfRule>
  </conditionalFormatting>
  <conditionalFormatting sqref="I21">
    <cfRule type="expression" dxfId="6911" priority="75">
      <formula>$N$14="No"</formula>
    </cfRule>
  </conditionalFormatting>
  <conditionalFormatting sqref="I23">
    <cfRule type="containsBlanks" dxfId="6910" priority="74">
      <formula>LEN(TRIM(I23))=0</formula>
    </cfRule>
  </conditionalFormatting>
  <conditionalFormatting sqref="I23">
    <cfRule type="expression" dxfId="6909" priority="73">
      <formula>$N$14="Don't know"</formula>
    </cfRule>
  </conditionalFormatting>
  <conditionalFormatting sqref="I23">
    <cfRule type="expression" dxfId="6908" priority="72">
      <formula>$N$14="Not applicable"</formula>
    </cfRule>
  </conditionalFormatting>
  <conditionalFormatting sqref="I23">
    <cfRule type="expression" dxfId="6907" priority="71">
      <formula>$N$14="No"</formula>
    </cfRule>
  </conditionalFormatting>
  <conditionalFormatting sqref="I24">
    <cfRule type="containsBlanks" dxfId="6906" priority="70">
      <formula>LEN(TRIM(I24))=0</formula>
    </cfRule>
  </conditionalFormatting>
  <conditionalFormatting sqref="I24">
    <cfRule type="expression" dxfId="6905" priority="69">
      <formula>$N$14="Don't know"</formula>
    </cfRule>
  </conditionalFormatting>
  <conditionalFormatting sqref="I24">
    <cfRule type="expression" dxfId="6904" priority="68">
      <formula>$N$14="Not applicable"</formula>
    </cfRule>
  </conditionalFormatting>
  <conditionalFormatting sqref="I24">
    <cfRule type="expression" dxfId="6903" priority="67">
      <formula>$N$14="No"</formula>
    </cfRule>
  </conditionalFormatting>
  <conditionalFormatting sqref="K20:N24">
    <cfRule type="containsBlanks" dxfId="6902" priority="66">
      <formula>LEN(TRIM(K20))=0</formula>
    </cfRule>
  </conditionalFormatting>
  <conditionalFormatting sqref="O21:O22">
    <cfRule type="containsBlanks" dxfId="6901" priority="65">
      <formula>LEN(TRIM(O21))=0</formula>
    </cfRule>
  </conditionalFormatting>
  <conditionalFormatting sqref="I64:J64">
    <cfRule type="containsBlanks" dxfId="6900" priority="64">
      <formula>LEN(TRIM(I64))=0</formula>
    </cfRule>
  </conditionalFormatting>
  <conditionalFormatting sqref="F78:H78">
    <cfRule type="containsBlanks" dxfId="6899" priority="63">
      <formula>LEN(TRIM(F78))=0</formula>
    </cfRule>
  </conditionalFormatting>
  <conditionalFormatting sqref="H304:H306">
    <cfRule type="containsBlanks" dxfId="6898" priority="62">
      <formula>LEN(TRIM(H304))=0</formula>
    </cfRule>
  </conditionalFormatting>
  <conditionalFormatting sqref="G116:H128">
    <cfRule type="containsBlanks" dxfId="6897" priority="61">
      <formula>LEN(TRIM(G116))=0</formula>
    </cfRule>
  </conditionalFormatting>
  <conditionalFormatting sqref="I116:J128">
    <cfRule type="containsBlanks" dxfId="6896" priority="60">
      <formula>LEN(TRIM(I116))=0</formula>
    </cfRule>
  </conditionalFormatting>
  <conditionalFormatting sqref="K116:K128">
    <cfRule type="containsBlanks" dxfId="6895" priority="59">
      <formula>LEN(TRIM(K116))=0</formula>
    </cfRule>
  </conditionalFormatting>
  <conditionalFormatting sqref="L116:N128">
    <cfRule type="containsBlanks" dxfId="6894" priority="58">
      <formula>LEN(TRIM(L116))=0</formula>
    </cfRule>
  </conditionalFormatting>
  <conditionalFormatting sqref="H297:H299 H301">
    <cfRule type="containsBlanks" dxfId="6893" priority="57">
      <formula>LEN(TRIM(H297))=0</formula>
    </cfRule>
  </conditionalFormatting>
  <conditionalFormatting sqref="H302:H303">
    <cfRule type="containsBlanks" dxfId="6892" priority="56">
      <formula>LEN(TRIM(H302))=0</formula>
    </cfRule>
  </conditionalFormatting>
  <conditionalFormatting sqref="F245:G245 F247:G247 F246 F249:G249">
    <cfRule type="containsBlanks" dxfId="6891" priority="55">
      <formula>LEN(TRIM(F245))=0</formula>
    </cfRule>
  </conditionalFormatting>
  <conditionalFormatting sqref="J333">
    <cfRule type="containsBlanks" dxfId="6890" priority="54">
      <formula>LEN(TRIM(J333))=0</formula>
    </cfRule>
  </conditionalFormatting>
  <conditionalFormatting sqref="F176:F186">
    <cfRule type="containsBlanks" dxfId="6889" priority="53">
      <formula>LEN(TRIM(F176))=0</formula>
    </cfRule>
  </conditionalFormatting>
  <conditionalFormatting sqref="F188:F198">
    <cfRule type="containsBlanks" dxfId="6888" priority="52">
      <formula>LEN(TRIM(F188))=0</formula>
    </cfRule>
  </conditionalFormatting>
  <conditionalFormatting sqref="F201:F210">
    <cfRule type="containsBlanks" dxfId="6887" priority="51">
      <formula>LEN(TRIM(F201))=0</formula>
    </cfRule>
  </conditionalFormatting>
  <conditionalFormatting sqref="F200">
    <cfRule type="containsBlanks" dxfId="6886" priority="50">
      <formula>LEN(TRIM(F200))=0</formula>
    </cfRule>
  </conditionalFormatting>
  <conditionalFormatting sqref="F219:F222">
    <cfRule type="containsBlanks" dxfId="6885" priority="49">
      <formula>LEN(TRIM(F219))=0</formula>
    </cfRule>
  </conditionalFormatting>
  <conditionalFormatting sqref="F223">
    <cfRule type="containsBlanks" dxfId="6884" priority="48">
      <formula>LEN(TRIM(F223))=0</formula>
    </cfRule>
  </conditionalFormatting>
  <conditionalFormatting sqref="K228:K240">
    <cfRule type="containsBlanks" dxfId="6883" priority="47">
      <formula>LEN(TRIM(K228))=0</formula>
    </cfRule>
  </conditionalFormatting>
  <conditionalFormatting sqref="F248">
    <cfRule type="containsBlanks" dxfId="6882" priority="46">
      <formula>LEN(TRIM(F248))=0</formula>
    </cfRule>
  </conditionalFormatting>
  <conditionalFormatting sqref="J37:K37">
    <cfRule type="containsBlanks" dxfId="6881" priority="45">
      <formula>LEN(TRIM(J37))=0</formula>
    </cfRule>
  </conditionalFormatting>
  <conditionalFormatting sqref="J39:K40">
    <cfRule type="containsBlanks" dxfId="6880" priority="44">
      <formula>LEN(TRIM(J39))=0</formula>
    </cfRule>
  </conditionalFormatting>
  <conditionalFormatting sqref="J42:K42">
    <cfRule type="containsBlanks" dxfId="6879" priority="43">
      <formula>LEN(TRIM(J42))=0</formula>
    </cfRule>
  </conditionalFormatting>
  <conditionalFormatting sqref="J44:K45">
    <cfRule type="containsBlanks" dxfId="6878" priority="42">
      <formula>LEN(TRIM(J44))=0</formula>
    </cfRule>
  </conditionalFormatting>
  <conditionalFormatting sqref="J47:K48">
    <cfRule type="containsBlanks" dxfId="6877" priority="41">
      <formula>LEN(TRIM(J47))=0</formula>
    </cfRule>
  </conditionalFormatting>
  <conditionalFormatting sqref="J51:K51">
    <cfRule type="containsBlanks" dxfId="6876" priority="40">
      <formula>LEN(TRIM(J51))=0</formula>
    </cfRule>
  </conditionalFormatting>
  <conditionalFormatting sqref="J57:K57">
    <cfRule type="containsBlanks" dxfId="6875" priority="39">
      <formula>LEN(TRIM(J57))=0</formula>
    </cfRule>
  </conditionalFormatting>
  <conditionalFormatting sqref="H64">
    <cfRule type="containsBlanks" dxfId="6874" priority="38">
      <formula>LEN(TRIM(H64))=0</formula>
    </cfRule>
  </conditionalFormatting>
  <conditionalFormatting sqref="H141">
    <cfRule type="expression" dxfId="6873" priority="36">
      <formula>#REF!="Don't know"</formula>
    </cfRule>
    <cfRule type="expression" dxfId="6872" priority="37">
      <formula>#REF!="No"</formula>
    </cfRule>
  </conditionalFormatting>
  <conditionalFormatting sqref="H141">
    <cfRule type="containsBlanks" dxfId="6871" priority="35">
      <formula>LEN(TRIM(H141))=0</formula>
    </cfRule>
  </conditionalFormatting>
  <conditionalFormatting sqref="H143">
    <cfRule type="expression" dxfId="6870" priority="33">
      <formula>#REF!="Don't know"</formula>
    </cfRule>
    <cfRule type="expression" dxfId="6869" priority="34">
      <formula>#REF!="No"</formula>
    </cfRule>
  </conditionalFormatting>
  <conditionalFormatting sqref="H143">
    <cfRule type="containsBlanks" dxfId="6868" priority="32">
      <formula>LEN(TRIM(H143))=0</formula>
    </cfRule>
  </conditionalFormatting>
  <conditionalFormatting sqref="L188:M198">
    <cfRule type="expression" dxfId="6867" priority="30">
      <formula>$F$221="Don't know"</formula>
    </cfRule>
    <cfRule type="expression" dxfId="6866" priority="31">
      <formula>$F$221="No"</formula>
    </cfRule>
  </conditionalFormatting>
  <conditionalFormatting sqref="L188:N198">
    <cfRule type="containsBlanks" dxfId="6865" priority="29">
      <formula>LEN(TRIM(L188))=0</formula>
    </cfRule>
  </conditionalFormatting>
  <conditionalFormatting sqref="L188:M198">
    <cfRule type="expression" dxfId="6864" priority="27">
      <formula>$F$221="Don't know"</formula>
    </cfRule>
    <cfRule type="expression" dxfId="6863" priority="28">
      <formula>$F$221="No"</formula>
    </cfRule>
  </conditionalFormatting>
  <conditionalFormatting sqref="K277:L279">
    <cfRule type="containsBlanks" dxfId="6862" priority="26">
      <formula>LEN(TRIM(K277))=0</formula>
    </cfRule>
  </conditionalFormatting>
  <conditionalFormatting sqref="H281:I281">
    <cfRule type="containsBlanks" dxfId="6861" priority="25">
      <formula>LEN(TRIM(H281))=0</formula>
    </cfRule>
  </conditionalFormatting>
  <conditionalFormatting sqref="H283:I283">
    <cfRule type="containsBlanks" dxfId="6860" priority="24">
      <formula>LEN(TRIM(H283))=0</formula>
    </cfRule>
  </conditionalFormatting>
  <conditionalFormatting sqref="K281:L281">
    <cfRule type="containsBlanks" dxfId="6859" priority="23">
      <formula>LEN(TRIM(K281))=0</formula>
    </cfRule>
  </conditionalFormatting>
  <conditionalFormatting sqref="K283:L283">
    <cfRule type="containsBlanks" dxfId="6858" priority="22">
      <formula>LEN(TRIM(K283))=0</formula>
    </cfRule>
  </conditionalFormatting>
  <conditionalFormatting sqref="H286:I286">
    <cfRule type="containsBlanks" dxfId="6857" priority="21">
      <formula>LEN(TRIM(H286))=0</formula>
    </cfRule>
  </conditionalFormatting>
  <conditionalFormatting sqref="H288:I288">
    <cfRule type="containsBlanks" dxfId="6856" priority="20">
      <formula>LEN(TRIM(H288))=0</formula>
    </cfRule>
  </conditionalFormatting>
  <conditionalFormatting sqref="K286:L286">
    <cfRule type="containsBlanks" dxfId="6855" priority="19">
      <formula>LEN(TRIM(K286))=0</formula>
    </cfRule>
  </conditionalFormatting>
  <conditionalFormatting sqref="K288:L288">
    <cfRule type="containsBlanks" dxfId="6854" priority="18">
      <formula>LEN(TRIM(K288))=0</formula>
    </cfRule>
  </conditionalFormatting>
  <conditionalFormatting sqref="H294:I294">
    <cfRule type="containsBlanks" dxfId="6853" priority="17">
      <formula>LEN(TRIM(H294))=0</formula>
    </cfRule>
  </conditionalFormatting>
  <conditionalFormatting sqref="K294:L294">
    <cfRule type="containsBlanks" dxfId="6852" priority="16">
      <formula>LEN(TRIM(K294))=0</formula>
    </cfRule>
  </conditionalFormatting>
  <conditionalFormatting sqref="H279:I279">
    <cfRule type="containsBlanks" dxfId="6851" priority="15">
      <formula>LEN(TRIM(H279))=0</formula>
    </cfRule>
  </conditionalFormatting>
  <conditionalFormatting sqref="K276:L276">
    <cfRule type="containsBlanks" dxfId="6850" priority="14">
      <formula>LEN(TRIM(K276))=0</formula>
    </cfRule>
  </conditionalFormatting>
  <conditionalFormatting sqref="K282:L282">
    <cfRule type="containsBlanks" dxfId="6849" priority="13">
      <formula>LEN(TRIM(K282))=0</formula>
    </cfRule>
  </conditionalFormatting>
  <conditionalFormatting sqref="K285:L285">
    <cfRule type="containsBlanks" dxfId="6848" priority="12">
      <formula>LEN(TRIM(K285))=0</formula>
    </cfRule>
  </conditionalFormatting>
  <conditionalFormatting sqref="K287:L287">
    <cfRule type="containsBlanks" dxfId="6847" priority="11">
      <formula>LEN(TRIM(K287))=0</formula>
    </cfRule>
  </conditionalFormatting>
  <conditionalFormatting sqref="K289:L290">
    <cfRule type="containsBlanks" dxfId="6846" priority="10">
      <formula>LEN(TRIM(K289))=0</formula>
    </cfRule>
  </conditionalFormatting>
  <conditionalFormatting sqref="K292:L293">
    <cfRule type="containsBlanks" dxfId="6845" priority="9">
      <formula>LEN(TRIM(K292))=0</formula>
    </cfRule>
  </conditionalFormatting>
  <conditionalFormatting sqref="I77:J81">
    <cfRule type="containsBlanks" dxfId="6844" priority="8">
      <formula>LEN(TRIM(I77))=0</formula>
    </cfRule>
  </conditionalFormatting>
  <conditionalFormatting sqref="K49:K50">
    <cfRule type="containsBlanks" dxfId="6843" priority="7">
      <formula>LEN(TRIM(K49))=0</formula>
    </cfRule>
  </conditionalFormatting>
  <conditionalFormatting sqref="K52:K53">
    <cfRule type="containsBlanks" dxfId="6842" priority="6">
      <formula>LEN(TRIM(K52))=0</formula>
    </cfRule>
  </conditionalFormatting>
  <conditionalFormatting sqref="K55:K56">
    <cfRule type="containsBlanks" dxfId="6841" priority="5">
      <formula>LEN(TRIM(K55))=0</formula>
    </cfRule>
  </conditionalFormatting>
  <conditionalFormatting sqref="K43">
    <cfRule type="containsBlanks" dxfId="6840" priority="4">
      <formula>LEN(TRIM(K43))=0</formula>
    </cfRule>
  </conditionalFormatting>
  <conditionalFormatting sqref="K35">
    <cfRule type="containsBlanks" dxfId="6839" priority="3">
      <formula>LEN(TRIM(K35))=0</formula>
    </cfRule>
  </conditionalFormatting>
  <conditionalFormatting sqref="J158">
    <cfRule type="containsBlanks" dxfId="6838" priority="2">
      <formula>LEN(TRIM(J158))=0</formula>
    </cfRule>
  </conditionalFormatting>
  <conditionalFormatting sqref="J159">
    <cfRule type="containsBlanks" dxfId="6837" priority="1">
      <formula>LEN(TRIM(J159))=0</formula>
    </cfRule>
  </conditionalFormatting>
  <dataValidations count="2">
    <dataValidation type="list" allowBlank="1" showInputMessage="1" showErrorMessage="1" sqref="L188:N198 H225:J225" xr:uid="{DF2AA782-E520-4212-A9A9-22C6996E8EA0}">
      <formula1>"Sí, No, No sé, No aplica"</formula1>
    </dataValidation>
    <dataValidation type="list" allowBlank="1" showInputMessage="1" showErrorMessage="1" sqref="H141:J141 H143:J143" xr:uid="{A41EC93A-82E5-43F7-B9AF-FE00756028BF}">
      <formula1>"Sí, No, No sé"</formula1>
    </dataValidation>
  </dataValidations>
  <hyperlinks>
    <hyperlink ref="I1:J1" location="'All Countries Summary (2019)'!A1" display="go to summary page" xr:uid="{8B26A9AB-A242-4048-8FBC-35CED9ED5C37}"/>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documentManagement>
</p:properties>
</file>

<file path=customXml/itemProps1.xml><?xml version="1.0" encoding="utf-8"?>
<ds:datastoreItem xmlns:ds="http://schemas.openxmlformats.org/officeDocument/2006/customXml" ds:itemID="{1169CC95-C912-4945-9298-BB48F2477EA7}"/>
</file>

<file path=customXml/itemProps2.xml><?xml version="1.0" encoding="utf-8"?>
<ds:datastoreItem xmlns:ds="http://schemas.openxmlformats.org/officeDocument/2006/customXml" ds:itemID="{4C98EF10-E0D7-44C4-B22C-5DEAF4605927}"/>
</file>

<file path=customXml/itemProps3.xml><?xml version="1.0" encoding="utf-8"?>
<ds:datastoreItem xmlns:ds="http://schemas.openxmlformats.org/officeDocument/2006/customXml" ds:itemID="{78DC1ABA-5687-441A-956F-97B3D97097BF}"/>
</file>

<file path=customXml/itemProps4.xml><?xml version="1.0" encoding="utf-8"?>
<ds:datastoreItem xmlns:ds="http://schemas.openxmlformats.org/officeDocument/2006/customXml" ds:itemID="{0C6E0CDD-D16C-4C13-9706-6E0B11B6245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
  <cp:revision/>
  <dcterms:created xsi:type="dcterms:W3CDTF">2019-11-15T22:13:58Z</dcterms:created>
  <dcterms:modified xsi:type="dcterms:W3CDTF">2021-12-15T14:58:35Z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